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D:\code\scheduler\server\data\resin\"/>
    </mc:Choice>
  </mc:AlternateContent>
  <bookViews>
    <workbookView xWindow="0" yWindow="0" windowWidth="28770" windowHeight="12015"/>
  </bookViews>
  <sheets>
    <sheet name="ResinData2" sheetId="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Bowerston">#REF!</definedName>
    <definedName name="Clearfield">#REF!</definedName>
    <definedName name="Grundy">#REF!</definedName>
    <definedName name="image_source">INDIRECT('[1]Order Card Template'!$T$20)</definedName>
    <definedName name="Marion">#REF!</definedName>
    <definedName name="Pivot">#REF!</definedName>
    <definedName name="Pivot1">#REF!</definedName>
    <definedName name="Proctorville">#REF!</definedName>
    <definedName name="range">'[2]ActiveCartridge Pkg. Chart'!$C:$BR</definedName>
    <definedName name="site">'[3]Ops - Steel Site'!$A$5</definedName>
    <definedName name="STDCOSTDATA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R353" i="1" l="1"/>
  <c r="CP353" i="1" a="1"/>
  <c r="CP353" i="1" s="1"/>
  <c r="BW353" i="1"/>
  <c r="CJ353" i="1" s="1"/>
  <c r="CK353" i="1" s="1"/>
  <c r="CL353" i="1" s="1"/>
  <c r="CM353" i="1" s="1"/>
  <c r="CN353" i="1" s="1"/>
  <c r="CO353" i="1" s="1"/>
  <c r="CH353" i="1" s="1"/>
  <c r="BV353" i="1"/>
  <c r="BT353" i="1"/>
  <c r="BS353" i="1"/>
  <c r="BQ353" i="1"/>
  <c r="BO353" i="1"/>
  <c r="BP353" i="1" s="1"/>
  <c r="BG353" i="1" a="1"/>
  <c r="BG353" i="1" s="1"/>
  <c r="BD353" i="1" a="1"/>
  <c r="BD353" i="1" s="1"/>
  <c r="BA353" i="1" a="1"/>
  <c r="BA353" i="1" s="1"/>
  <c r="AX353" i="1"/>
  <c r="AU353" i="1"/>
  <c r="AT353" i="1"/>
  <c r="AB353" i="1"/>
  <c r="AA353" i="1"/>
  <c r="W353" i="1"/>
  <c r="T353" i="1"/>
  <c r="U353" i="1" s="1"/>
  <c r="P353" i="1"/>
  <c r="O353" i="1" a="1"/>
  <c r="O353" i="1" s="1"/>
  <c r="L353" i="1"/>
  <c r="V353" i="1" s="1"/>
  <c r="I353" i="1"/>
  <c r="CR352" i="1"/>
  <c r="CP352" i="1" a="1"/>
  <c r="CP352" i="1" s="1"/>
  <c r="BW352" i="1"/>
  <c r="CJ352" i="1" s="1"/>
  <c r="CK352" i="1" s="1"/>
  <c r="CL352" i="1" s="1"/>
  <c r="CM352" i="1" s="1"/>
  <c r="CN352" i="1" s="1"/>
  <c r="CO352" i="1" s="1"/>
  <c r="CH352" i="1" s="1"/>
  <c r="BV352" i="1"/>
  <c r="BT352" i="1"/>
  <c r="BS352" i="1"/>
  <c r="BQ352" i="1"/>
  <c r="BO352" i="1"/>
  <c r="BP352" i="1" s="1"/>
  <c r="BG352" i="1" a="1"/>
  <c r="BG352" i="1" s="1"/>
  <c r="BD352" i="1" a="1"/>
  <c r="BD352" i="1" s="1"/>
  <c r="BA352" i="1" a="1"/>
  <c r="BA352" i="1" s="1"/>
  <c r="AX352" i="1"/>
  <c r="AZ352" i="1" s="1"/>
  <c r="CE352" i="1" s="1" a="1"/>
  <c r="CE352" i="1" s="1"/>
  <c r="AU352" i="1"/>
  <c r="AT352" i="1"/>
  <c r="AB352" i="1"/>
  <c r="AA352" i="1"/>
  <c r="W352" i="1"/>
  <c r="T352" i="1"/>
  <c r="U352" i="1" s="1"/>
  <c r="P352" i="1"/>
  <c r="O352" i="1" a="1"/>
  <c r="O352" i="1" s="1"/>
  <c r="L352" i="1"/>
  <c r="V352" i="1" s="1"/>
  <c r="I352" i="1"/>
  <c r="CR351" i="1"/>
  <c r="CP351" i="1" a="1"/>
  <c r="CP351" i="1" s="1"/>
  <c r="BW351" i="1"/>
  <c r="CJ351" i="1" s="1"/>
  <c r="CK351" i="1" s="1"/>
  <c r="CL351" i="1" s="1"/>
  <c r="CM351" i="1" s="1"/>
  <c r="CN351" i="1" s="1"/>
  <c r="CO351" i="1" s="1"/>
  <c r="CH351" i="1" s="1"/>
  <c r="BV351" i="1"/>
  <c r="BT351" i="1"/>
  <c r="BS351" i="1"/>
  <c r="BQ351" i="1"/>
  <c r="BO351" i="1"/>
  <c r="BP351" i="1" s="1"/>
  <c r="BG351" i="1" a="1"/>
  <c r="BG351" i="1" s="1"/>
  <c r="BD351" i="1" a="1"/>
  <c r="BD351" i="1" s="1"/>
  <c r="BA351" i="1" a="1"/>
  <c r="BA351" i="1" s="1"/>
  <c r="AX351" i="1"/>
  <c r="AZ351" i="1" s="1"/>
  <c r="CG351" i="1" s="1" a="1"/>
  <c r="CG351" i="1" s="1"/>
  <c r="AU351" i="1"/>
  <c r="AT351" i="1"/>
  <c r="AB351" i="1"/>
  <c r="AA351" i="1"/>
  <c r="W351" i="1"/>
  <c r="T351" i="1"/>
  <c r="U351" i="1" s="1"/>
  <c r="P351" i="1"/>
  <c r="O351" i="1" a="1"/>
  <c r="O351" i="1" s="1"/>
  <c r="L351" i="1"/>
  <c r="AS351" i="1" s="1"/>
  <c r="I351" i="1"/>
  <c r="CR350" i="1"/>
  <c r="CP350" i="1" a="1"/>
  <c r="CP350" i="1" s="1"/>
  <c r="BW350" i="1"/>
  <c r="CJ350" i="1" s="1"/>
  <c r="CK350" i="1" s="1"/>
  <c r="CL350" i="1" s="1"/>
  <c r="CM350" i="1" s="1"/>
  <c r="CN350" i="1" s="1"/>
  <c r="CO350" i="1" s="1"/>
  <c r="CH350" i="1" s="1"/>
  <c r="BV350" i="1"/>
  <c r="BT350" i="1"/>
  <c r="BS350" i="1"/>
  <c r="BQ350" i="1"/>
  <c r="BO350" i="1"/>
  <c r="BP350" i="1" s="1"/>
  <c r="BG350" i="1" a="1"/>
  <c r="BG350" i="1" s="1"/>
  <c r="BD350" i="1" a="1"/>
  <c r="BD350" i="1" s="1"/>
  <c r="BA350" i="1" a="1"/>
  <c r="BA350" i="1" s="1"/>
  <c r="AX350" i="1"/>
  <c r="AZ350" i="1" s="1"/>
  <c r="CC350" i="1" s="1" a="1"/>
  <c r="CC350" i="1" s="1"/>
  <c r="AU350" i="1"/>
  <c r="AT350" i="1"/>
  <c r="AB350" i="1"/>
  <c r="AA350" i="1"/>
  <c r="W350" i="1"/>
  <c r="T350" i="1"/>
  <c r="U350" i="1" s="1"/>
  <c r="P350" i="1"/>
  <c r="O350" i="1" a="1"/>
  <c r="O350" i="1" s="1"/>
  <c r="L350" i="1"/>
  <c r="AS350" i="1" s="1"/>
  <c r="I350" i="1"/>
  <c r="CR349" i="1"/>
  <c r="CP349" i="1" a="1"/>
  <c r="CP349" i="1" s="1"/>
  <c r="BW349" i="1"/>
  <c r="CJ349" i="1" s="1"/>
  <c r="CK349" i="1" s="1"/>
  <c r="CL349" i="1" s="1"/>
  <c r="CM349" i="1" s="1"/>
  <c r="CN349" i="1" s="1"/>
  <c r="CO349" i="1" s="1"/>
  <c r="CH349" i="1" s="1"/>
  <c r="BV349" i="1"/>
  <c r="BT349" i="1"/>
  <c r="BS349" i="1"/>
  <c r="BQ349" i="1"/>
  <c r="BO349" i="1"/>
  <c r="BP349" i="1" s="1"/>
  <c r="BG349" i="1" a="1"/>
  <c r="BG349" i="1" s="1"/>
  <c r="BD349" i="1" a="1"/>
  <c r="BD349" i="1" s="1"/>
  <c r="BA349" i="1" a="1"/>
  <c r="BA349" i="1" s="1"/>
  <c r="AX349" i="1"/>
  <c r="AY349" i="1" s="1"/>
  <c r="BR349" i="1" s="1"/>
  <c r="AU349" i="1"/>
  <c r="AT349" i="1"/>
  <c r="AB349" i="1"/>
  <c r="AA349" i="1"/>
  <c r="W349" i="1"/>
  <c r="T349" i="1"/>
  <c r="U349" i="1" s="1"/>
  <c r="P349" i="1"/>
  <c r="O349" i="1" a="1"/>
  <c r="O349" i="1" s="1"/>
  <c r="L349" i="1"/>
  <c r="V349" i="1" s="1"/>
  <c r="I349" i="1"/>
  <c r="CR348" i="1"/>
  <c r="CP348" i="1" a="1"/>
  <c r="CP348" i="1" s="1"/>
  <c r="BW348" i="1"/>
  <c r="CJ348" i="1" s="1"/>
  <c r="CK348" i="1" s="1"/>
  <c r="CL348" i="1" s="1"/>
  <c r="CM348" i="1" s="1"/>
  <c r="CN348" i="1" s="1"/>
  <c r="CO348" i="1" s="1"/>
  <c r="CH348" i="1" s="1"/>
  <c r="BV348" i="1"/>
  <c r="BT348" i="1"/>
  <c r="BS348" i="1"/>
  <c r="BQ348" i="1"/>
  <c r="BO348" i="1"/>
  <c r="BP348" i="1" s="1"/>
  <c r="BG348" i="1" a="1"/>
  <c r="BG348" i="1" s="1"/>
  <c r="BD348" i="1" a="1"/>
  <c r="BD348" i="1" s="1"/>
  <c r="BA348" i="1" a="1"/>
  <c r="BA348" i="1" s="1"/>
  <c r="AX348" i="1"/>
  <c r="AZ348" i="1" s="1"/>
  <c r="CF348" i="1" s="1" a="1"/>
  <c r="CF348" i="1" s="1"/>
  <c r="AU348" i="1"/>
  <c r="AT348" i="1"/>
  <c r="AB348" i="1"/>
  <c r="AA348" i="1"/>
  <c r="W348" i="1"/>
  <c r="T348" i="1"/>
  <c r="U348" i="1" s="1"/>
  <c r="P348" i="1"/>
  <c r="O348" i="1" a="1"/>
  <c r="O348" i="1" s="1"/>
  <c r="L348" i="1"/>
  <c r="V348" i="1" s="1"/>
  <c r="I348" i="1"/>
  <c r="CR347" i="1"/>
  <c r="CP347" i="1"/>
  <c r="CP347" i="1" a="1"/>
  <c r="BW347" i="1"/>
  <c r="CJ347" i="1" s="1"/>
  <c r="CK347" i="1" s="1"/>
  <c r="CL347" i="1" s="1"/>
  <c r="CM347" i="1" s="1"/>
  <c r="CN347" i="1" s="1"/>
  <c r="CO347" i="1" s="1"/>
  <c r="CH347" i="1" s="1"/>
  <c r="BV347" i="1"/>
  <c r="BT347" i="1"/>
  <c r="BS347" i="1"/>
  <c r="BQ347" i="1"/>
  <c r="BO347" i="1"/>
  <c r="BP347" i="1" s="1"/>
  <c r="BG347" i="1" a="1"/>
  <c r="BG347" i="1" s="1"/>
  <c r="BD347" i="1" a="1"/>
  <c r="BD347" i="1" s="1"/>
  <c r="BA347" i="1" a="1"/>
  <c r="BA347" i="1" s="1"/>
  <c r="BB347" i="1" s="1"/>
  <c r="AX347" i="1"/>
  <c r="AZ347" i="1" s="1"/>
  <c r="AU347" i="1"/>
  <c r="AT347" i="1"/>
  <c r="AB347" i="1"/>
  <c r="AA347" i="1"/>
  <c r="W347" i="1"/>
  <c r="T347" i="1"/>
  <c r="U347" i="1" s="1"/>
  <c r="P347" i="1"/>
  <c r="O347" i="1" a="1"/>
  <c r="O347" i="1" s="1"/>
  <c r="L347" i="1"/>
  <c r="V347" i="1" s="1"/>
  <c r="I347" i="1"/>
  <c r="CR346" i="1"/>
  <c r="CP346" i="1" a="1"/>
  <c r="CP346" i="1" s="1"/>
  <c r="BW346" i="1"/>
  <c r="CJ346" i="1" s="1"/>
  <c r="CK346" i="1" s="1"/>
  <c r="CL346" i="1" s="1"/>
  <c r="CM346" i="1" s="1"/>
  <c r="CN346" i="1" s="1"/>
  <c r="CO346" i="1" s="1"/>
  <c r="CH346" i="1" s="1"/>
  <c r="BV346" i="1"/>
  <c r="BT346" i="1"/>
  <c r="BS346" i="1"/>
  <c r="BQ346" i="1"/>
  <c r="BO346" i="1"/>
  <c r="BP346" i="1" s="1"/>
  <c r="BG346" i="1" a="1"/>
  <c r="BG346" i="1" s="1"/>
  <c r="BD346" i="1" a="1"/>
  <c r="BD346" i="1" s="1"/>
  <c r="BA346" i="1" a="1"/>
  <c r="BA346" i="1" s="1"/>
  <c r="AX346" i="1"/>
  <c r="AZ346" i="1" s="1"/>
  <c r="CC346" i="1" s="1" a="1"/>
  <c r="CC346" i="1" s="1"/>
  <c r="AU346" i="1"/>
  <c r="AT346" i="1"/>
  <c r="AB346" i="1"/>
  <c r="AA346" i="1"/>
  <c r="W346" i="1"/>
  <c r="T346" i="1"/>
  <c r="U346" i="1" s="1"/>
  <c r="P346" i="1"/>
  <c r="O346" i="1" a="1"/>
  <c r="O346" i="1" s="1"/>
  <c r="L346" i="1"/>
  <c r="AS346" i="1" s="1"/>
  <c r="I346" i="1"/>
  <c r="CR345" i="1"/>
  <c r="CP345" i="1" a="1"/>
  <c r="CP345" i="1" s="1"/>
  <c r="BW345" i="1"/>
  <c r="CJ345" i="1" s="1"/>
  <c r="CK345" i="1" s="1"/>
  <c r="CL345" i="1" s="1"/>
  <c r="CM345" i="1" s="1"/>
  <c r="CN345" i="1" s="1"/>
  <c r="CO345" i="1" s="1"/>
  <c r="CH345" i="1" s="1"/>
  <c r="BV345" i="1"/>
  <c r="BT345" i="1"/>
  <c r="BS345" i="1"/>
  <c r="BQ345" i="1"/>
  <c r="BO345" i="1"/>
  <c r="BP345" i="1" s="1"/>
  <c r="BG345" i="1" a="1"/>
  <c r="BG345" i="1" s="1"/>
  <c r="BD345" i="1" a="1"/>
  <c r="BD345" i="1" s="1"/>
  <c r="BE345" i="1" s="1"/>
  <c r="BF345" i="1" s="1"/>
  <c r="BA345" i="1" a="1"/>
  <c r="BA345" i="1" s="1"/>
  <c r="BB345" i="1" s="1"/>
  <c r="AX345" i="1"/>
  <c r="AY345" i="1" s="1"/>
  <c r="BR345" i="1" s="1"/>
  <c r="AU345" i="1"/>
  <c r="AT345" i="1"/>
  <c r="AB345" i="1"/>
  <c r="AA345" i="1"/>
  <c r="W345" i="1"/>
  <c r="T345" i="1"/>
  <c r="U345" i="1" s="1"/>
  <c r="P345" i="1"/>
  <c r="O345" i="1" a="1"/>
  <c r="O345" i="1" s="1"/>
  <c r="L345" i="1"/>
  <c r="V345" i="1" s="1"/>
  <c r="I345" i="1"/>
  <c r="CR344" i="1"/>
  <c r="CP344" i="1" a="1"/>
  <c r="CP344" i="1" s="1"/>
  <c r="BW344" i="1"/>
  <c r="CJ344" i="1" s="1"/>
  <c r="CK344" i="1" s="1"/>
  <c r="CL344" i="1" s="1"/>
  <c r="CM344" i="1" s="1"/>
  <c r="CN344" i="1" s="1"/>
  <c r="CO344" i="1" s="1"/>
  <c r="CH344" i="1" s="1"/>
  <c r="BV344" i="1"/>
  <c r="BT344" i="1"/>
  <c r="BS344" i="1"/>
  <c r="BQ344" i="1"/>
  <c r="BO344" i="1"/>
  <c r="BP344" i="1" s="1"/>
  <c r="BG344" i="1" a="1"/>
  <c r="BG344" i="1" s="1"/>
  <c r="BH344" i="1" s="1"/>
  <c r="BI344" i="1" s="1"/>
  <c r="BD344" i="1" a="1"/>
  <c r="BD344" i="1" s="1"/>
  <c r="BA344" i="1" a="1"/>
  <c r="BA344" i="1" s="1"/>
  <c r="AX344" i="1"/>
  <c r="AZ344" i="1" s="1"/>
  <c r="CG344" i="1" s="1" a="1"/>
  <c r="CG344" i="1" s="1"/>
  <c r="AU344" i="1"/>
  <c r="AT344" i="1"/>
  <c r="AB344" i="1"/>
  <c r="AA344" i="1"/>
  <c r="W344" i="1"/>
  <c r="T344" i="1"/>
  <c r="U344" i="1" s="1"/>
  <c r="P344" i="1"/>
  <c r="O344" i="1" a="1"/>
  <c r="O344" i="1" s="1"/>
  <c r="L344" i="1"/>
  <c r="N344" i="1" s="1" a="1"/>
  <c r="N344" i="1" s="1"/>
  <c r="BJ344" i="1" s="1"/>
  <c r="I344" i="1"/>
  <c r="CR343" i="1"/>
  <c r="CP343" i="1" a="1"/>
  <c r="CP343" i="1" s="1"/>
  <c r="BW343" i="1"/>
  <c r="CJ343" i="1" s="1"/>
  <c r="CK343" i="1" s="1"/>
  <c r="CL343" i="1" s="1"/>
  <c r="CM343" i="1" s="1"/>
  <c r="CN343" i="1" s="1"/>
  <c r="CO343" i="1" s="1"/>
  <c r="CH343" i="1" s="1"/>
  <c r="BV343" i="1"/>
  <c r="BT343" i="1"/>
  <c r="BS343" i="1"/>
  <c r="BQ343" i="1"/>
  <c r="BO343" i="1"/>
  <c r="BP343" i="1" s="1"/>
  <c r="BG343" i="1" a="1"/>
  <c r="BG343" i="1" s="1"/>
  <c r="BD343" i="1" a="1"/>
  <c r="BD343" i="1" s="1"/>
  <c r="BA343" i="1" a="1"/>
  <c r="BA343" i="1" s="1"/>
  <c r="AX343" i="1"/>
  <c r="AY343" i="1" s="1"/>
  <c r="AU343" i="1"/>
  <c r="AT343" i="1"/>
  <c r="AB343" i="1"/>
  <c r="AA343" i="1"/>
  <c r="W343" i="1"/>
  <c r="T343" i="1"/>
  <c r="U343" i="1" s="1"/>
  <c r="P343" i="1"/>
  <c r="O343" i="1" a="1"/>
  <c r="O343" i="1" s="1"/>
  <c r="L343" i="1"/>
  <c r="I343" i="1"/>
  <c r="CR342" i="1"/>
  <c r="CP342" i="1" a="1"/>
  <c r="CP342" i="1" s="1"/>
  <c r="BW342" i="1"/>
  <c r="CJ342" i="1" s="1"/>
  <c r="CK342" i="1" s="1"/>
  <c r="CL342" i="1" s="1"/>
  <c r="CM342" i="1" s="1"/>
  <c r="CN342" i="1" s="1"/>
  <c r="CO342" i="1" s="1"/>
  <c r="CH342" i="1" s="1"/>
  <c r="BV342" i="1"/>
  <c r="BT342" i="1"/>
  <c r="BS342" i="1"/>
  <c r="BQ342" i="1"/>
  <c r="BO342" i="1"/>
  <c r="BP342" i="1" s="1"/>
  <c r="BG342" i="1" a="1"/>
  <c r="BG342" i="1" s="1"/>
  <c r="BD342" i="1" a="1"/>
  <c r="BD342" i="1" s="1"/>
  <c r="BA342" i="1" a="1"/>
  <c r="BA342" i="1" s="1"/>
  <c r="AX342" i="1"/>
  <c r="AY342" i="1" s="1"/>
  <c r="AU342" i="1"/>
  <c r="AT342" i="1"/>
  <c r="AB342" i="1"/>
  <c r="AA342" i="1"/>
  <c r="W342" i="1"/>
  <c r="T342" i="1"/>
  <c r="U342" i="1" s="1"/>
  <c r="P342" i="1"/>
  <c r="O342" i="1" a="1"/>
  <c r="O342" i="1" s="1"/>
  <c r="L342" i="1"/>
  <c r="AS342" i="1" s="1"/>
  <c r="I342" i="1"/>
  <c r="CR341" i="1"/>
  <c r="CP341" i="1" a="1"/>
  <c r="CP341" i="1" s="1"/>
  <c r="BW341" i="1"/>
  <c r="CJ341" i="1" s="1"/>
  <c r="CK341" i="1" s="1"/>
  <c r="CL341" i="1" s="1"/>
  <c r="CM341" i="1" s="1"/>
  <c r="CN341" i="1" s="1"/>
  <c r="CO341" i="1" s="1"/>
  <c r="CH341" i="1" s="1"/>
  <c r="BV341" i="1"/>
  <c r="BT341" i="1"/>
  <c r="BS341" i="1"/>
  <c r="BQ341" i="1"/>
  <c r="BO341" i="1"/>
  <c r="BP341" i="1" s="1"/>
  <c r="BG341" i="1" a="1"/>
  <c r="BG341" i="1" s="1"/>
  <c r="BD341" i="1" a="1"/>
  <c r="BD341" i="1" s="1"/>
  <c r="BA341" i="1" a="1"/>
  <c r="BA341" i="1" s="1"/>
  <c r="AX341" i="1"/>
  <c r="AU341" i="1"/>
  <c r="AT341" i="1"/>
  <c r="AB341" i="1"/>
  <c r="AA341" i="1"/>
  <c r="W341" i="1"/>
  <c r="T341" i="1"/>
  <c r="U341" i="1" s="1"/>
  <c r="P341" i="1"/>
  <c r="O341" i="1" a="1"/>
  <c r="O341" i="1" s="1"/>
  <c r="L341" i="1"/>
  <c r="I341" i="1"/>
  <c r="CR340" i="1"/>
  <c r="CP340" i="1" a="1"/>
  <c r="CP340" i="1" s="1"/>
  <c r="BW340" i="1"/>
  <c r="CJ340" i="1" s="1"/>
  <c r="CK340" i="1" s="1"/>
  <c r="CL340" i="1" s="1"/>
  <c r="CM340" i="1" s="1"/>
  <c r="CN340" i="1" s="1"/>
  <c r="CO340" i="1" s="1"/>
  <c r="CH340" i="1" s="1"/>
  <c r="BV340" i="1"/>
  <c r="BT340" i="1"/>
  <c r="BS340" i="1"/>
  <c r="BQ340" i="1"/>
  <c r="BO340" i="1"/>
  <c r="BP340" i="1" s="1"/>
  <c r="BG340" i="1" a="1"/>
  <c r="BG340" i="1" s="1"/>
  <c r="BD340" i="1" a="1"/>
  <c r="BD340" i="1" s="1"/>
  <c r="BA340" i="1" a="1"/>
  <c r="BA340" i="1" s="1"/>
  <c r="AX340" i="1"/>
  <c r="AZ340" i="1" s="1"/>
  <c r="CC340" i="1" s="1" a="1"/>
  <c r="CC340" i="1" s="1"/>
  <c r="AU340" i="1"/>
  <c r="AT340" i="1"/>
  <c r="AB340" i="1"/>
  <c r="AA340" i="1"/>
  <c r="W340" i="1"/>
  <c r="T340" i="1"/>
  <c r="U340" i="1" s="1"/>
  <c r="P340" i="1"/>
  <c r="O340" i="1" a="1"/>
  <c r="O340" i="1" s="1"/>
  <c r="L340" i="1"/>
  <c r="AS340" i="1" s="1"/>
  <c r="I340" i="1"/>
  <c r="CR339" i="1"/>
  <c r="CP339" i="1" a="1"/>
  <c r="CP339" i="1" s="1"/>
  <c r="BW339" i="1"/>
  <c r="CJ339" i="1" s="1"/>
  <c r="CK339" i="1" s="1"/>
  <c r="CL339" i="1" s="1"/>
  <c r="CM339" i="1" s="1"/>
  <c r="CN339" i="1" s="1"/>
  <c r="CO339" i="1" s="1"/>
  <c r="CH339" i="1" s="1"/>
  <c r="BV339" i="1"/>
  <c r="BT339" i="1"/>
  <c r="BS339" i="1"/>
  <c r="BQ339" i="1"/>
  <c r="BO339" i="1"/>
  <c r="BP339" i="1" s="1"/>
  <c r="BG339" i="1" a="1"/>
  <c r="BG339" i="1" s="1"/>
  <c r="BD339" i="1" a="1"/>
  <c r="BD339" i="1" s="1"/>
  <c r="BA339" i="1" a="1"/>
  <c r="BA339" i="1" s="1"/>
  <c r="AX339" i="1"/>
  <c r="AU339" i="1"/>
  <c r="AT339" i="1"/>
  <c r="AB339" i="1"/>
  <c r="AA339" i="1"/>
  <c r="W339" i="1"/>
  <c r="T339" i="1"/>
  <c r="U339" i="1" s="1"/>
  <c r="P339" i="1"/>
  <c r="O339" i="1" a="1"/>
  <c r="O339" i="1" s="1"/>
  <c r="L339" i="1"/>
  <c r="V339" i="1" s="1"/>
  <c r="I339" i="1"/>
  <c r="CR337" i="1"/>
  <c r="CP337" i="1" a="1"/>
  <c r="CP337" i="1" s="1"/>
  <c r="BW337" i="1"/>
  <c r="CJ337" i="1" s="1"/>
  <c r="CK337" i="1" s="1"/>
  <c r="CL337" i="1" s="1"/>
  <c r="CM337" i="1" s="1"/>
  <c r="CN337" i="1" s="1"/>
  <c r="CO337" i="1" s="1"/>
  <c r="CH337" i="1" s="1"/>
  <c r="BV337" i="1"/>
  <c r="BT337" i="1"/>
  <c r="BS337" i="1"/>
  <c r="BQ337" i="1"/>
  <c r="BP337" i="1"/>
  <c r="BO337" i="1"/>
  <c r="BG337" i="1" a="1"/>
  <c r="BG337" i="1" s="1"/>
  <c r="BD337" i="1" a="1"/>
  <c r="BD337" i="1" s="1"/>
  <c r="BA337" i="1" a="1"/>
  <c r="BA337" i="1" s="1"/>
  <c r="AX337" i="1"/>
  <c r="AU337" i="1"/>
  <c r="AT337" i="1"/>
  <c r="AB337" i="1"/>
  <c r="AA337" i="1"/>
  <c r="W337" i="1"/>
  <c r="T337" i="1"/>
  <c r="U337" i="1" s="1"/>
  <c r="P337" i="1"/>
  <c r="O337" i="1" a="1"/>
  <c r="O337" i="1" s="1"/>
  <c r="L337" i="1"/>
  <c r="I337" i="1"/>
  <c r="CR336" i="1"/>
  <c r="CP336" i="1" a="1"/>
  <c r="CP336" i="1" s="1"/>
  <c r="BW336" i="1"/>
  <c r="CJ336" i="1" s="1"/>
  <c r="CK336" i="1" s="1"/>
  <c r="CL336" i="1" s="1"/>
  <c r="CM336" i="1" s="1"/>
  <c r="CN336" i="1" s="1"/>
  <c r="CO336" i="1" s="1"/>
  <c r="CH336" i="1" s="1"/>
  <c r="BV336" i="1"/>
  <c r="BT336" i="1"/>
  <c r="BS336" i="1"/>
  <c r="BQ336" i="1"/>
  <c r="BO336" i="1"/>
  <c r="BP336" i="1" s="1"/>
  <c r="BG336" i="1" a="1"/>
  <c r="BG336" i="1" s="1"/>
  <c r="BD336" i="1" a="1"/>
  <c r="BD336" i="1" s="1"/>
  <c r="BA336" i="1" a="1"/>
  <c r="BA336" i="1" s="1"/>
  <c r="AX336" i="1"/>
  <c r="AZ336" i="1" s="1"/>
  <c r="CD336" i="1" s="1" a="1"/>
  <c r="CD336" i="1" s="1"/>
  <c r="AU336" i="1"/>
  <c r="AT336" i="1"/>
  <c r="AB336" i="1"/>
  <c r="AA336" i="1"/>
  <c r="W336" i="1"/>
  <c r="T336" i="1"/>
  <c r="U336" i="1" s="1"/>
  <c r="P336" i="1"/>
  <c r="O336" i="1" a="1"/>
  <c r="O336" i="1" s="1"/>
  <c r="L336" i="1"/>
  <c r="I336" i="1"/>
  <c r="CR335" i="1"/>
  <c r="CP335" i="1" a="1"/>
  <c r="CP335" i="1" s="1"/>
  <c r="BW335" i="1"/>
  <c r="CJ335" i="1" s="1"/>
  <c r="CK335" i="1" s="1"/>
  <c r="CL335" i="1" s="1"/>
  <c r="CM335" i="1" s="1"/>
  <c r="CN335" i="1" s="1"/>
  <c r="CO335" i="1" s="1"/>
  <c r="CH335" i="1" s="1"/>
  <c r="BV335" i="1"/>
  <c r="BT335" i="1"/>
  <c r="BS335" i="1"/>
  <c r="BQ335" i="1"/>
  <c r="BO335" i="1"/>
  <c r="BP335" i="1" s="1"/>
  <c r="BG335" i="1" a="1"/>
  <c r="BG335" i="1" s="1"/>
  <c r="BD335" i="1" a="1"/>
  <c r="BD335" i="1" s="1"/>
  <c r="BA335" i="1" a="1"/>
  <c r="BA335" i="1" s="1"/>
  <c r="BB335" i="1" s="1"/>
  <c r="AX335" i="1"/>
  <c r="AU335" i="1"/>
  <c r="AT335" i="1"/>
  <c r="AB335" i="1"/>
  <c r="AA335" i="1"/>
  <c r="W335" i="1"/>
  <c r="T335" i="1"/>
  <c r="U335" i="1" s="1"/>
  <c r="P335" i="1"/>
  <c r="O335" i="1" a="1"/>
  <c r="O335" i="1" s="1"/>
  <c r="L335" i="1"/>
  <c r="N335" i="1" s="1" a="1"/>
  <c r="N335" i="1" s="1"/>
  <c r="BJ335" i="1" s="1"/>
  <c r="I335" i="1"/>
  <c r="CR334" i="1"/>
  <c r="CP334" i="1" a="1"/>
  <c r="CP334" i="1" s="1"/>
  <c r="BW334" i="1"/>
  <c r="CJ334" i="1" s="1"/>
  <c r="CK334" i="1" s="1"/>
  <c r="CL334" i="1" s="1"/>
  <c r="CM334" i="1" s="1"/>
  <c r="CN334" i="1" s="1"/>
  <c r="CO334" i="1" s="1"/>
  <c r="CH334" i="1" s="1"/>
  <c r="BV334" i="1"/>
  <c r="BT334" i="1"/>
  <c r="BS334" i="1"/>
  <c r="BQ334" i="1"/>
  <c r="BO334" i="1"/>
  <c r="BP334" i="1" s="1"/>
  <c r="BG334" i="1" a="1"/>
  <c r="BG334" i="1" s="1"/>
  <c r="BD334" i="1" a="1"/>
  <c r="BD334" i="1" s="1"/>
  <c r="BA334" i="1" a="1"/>
  <c r="BA334" i="1" s="1"/>
  <c r="AX334" i="1"/>
  <c r="AU334" i="1"/>
  <c r="AT334" i="1"/>
  <c r="AB334" i="1"/>
  <c r="AA334" i="1"/>
  <c r="W334" i="1"/>
  <c r="T334" i="1"/>
  <c r="U334" i="1" s="1"/>
  <c r="P334" i="1"/>
  <c r="O334" i="1" a="1"/>
  <c r="O334" i="1" s="1"/>
  <c r="L334" i="1"/>
  <c r="I334" i="1"/>
  <c r="CR333" i="1"/>
  <c r="CP333" i="1" a="1"/>
  <c r="CP333" i="1" s="1"/>
  <c r="BW333" i="1"/>
  <c r="CJ333" i="1" s="1"/>
  <c r="CK333" i="1" s="1"/>
  <c r="CL333" i="1" s="1"/>
  <c r="CM333" i="1" s="1"/>
  <c r="CN333" i="1" s="1"/>
  <c r="CO333" i="1" s="1"/>
  <c r="CH333" i="1" s="1"/>
  <c r="BV333" i="1"/>
  <c r="BT333" i="1"/>
  <c r="BS333" i="1"/>
  <c r="BQ333" i="1"/>
  <c r="BO333" i="1"/>
  <c r="BP333" i="1" s="1"/>
  <c r="BG333" i="1" a="1"/>
  <c r="BG333" i="1" s="1"/>
  <c r="BD333" i="1" a="1"/>
  <c r="BD333" i="1" s="1"/>
  <c r="BA333" i="1" a="1"/>
  <c r="BA333" i="1" s="1"/>
  <c r="AX333" i="1"/>
  <c r="AZ333" i="1" s="1"/>
  <c r="AU333" i="1"/>
  <c r="AT333" i="1"/>
  <c r="AB333" i="1"/>
  <c r="AA333" i="1"/>
  <c r="W333" i="1"/>
  <c r="T333" i="1"/>
  <c r="U333" i="1" s="1"/>
  <c r="P333" i="1"/>
  <c r="O333" i="1" a="1"/>
  <c r="O333" i="1" s="1"/>
  <c r="L333" i="1"/>
  <c r="I333" i="1"/>
  <c r="CR332" i="1"/>
  <c r="CP332" i="1" a="1"/>
  <c r="CP332" i="1" s="1"/>
  <c r="BW332" i="1"/>
  <c r="CJ332" i="1" s="1"/>
  <c r="CK332" i="1" s="1"/>
  <c r="CL332" i="1" s="1"/>
  <c r="CM332" i="1" s="1"/>
  <c r="CN332" i="1" s="1"/>
  <c r="CO332" i="1" s="1"/>
  <c r="CH332" i="1" s="1"/>
  <c r="BV332" i="1"/>
  <c r="BT332" i="1"/>
  <c r="BS332" i="1"/>
  <c r="BQ332" i="1"/>
  <c r="BO332" i="1"/>
  <c r="BP332" i="1" s="1"/>
  <c r="BG332" i="1" a="1"/>
  <c r="BG332" i="1" s="1"/>
  <c r="BD332" i="1" a="1"/>
  <c r="BD332" i="1" s="1"/>
  <c r="BA332" i="1" a="1"/>
  <c r="BA332" i="1" s="1"/>
  <c r="AX332" i="1"/>
  <c r="AU332" i="1"/>
  <c r="AT332" i="1"/>
  <c r="AB332" i="1"/>
  <c r="AA332" i="1"/>
  <c r="W332" i="1"/>
  <c r="T332" i="1"/>
  <c r="U332" i="1" s="1"/>
  <c r="P332" i="1"/>
  <c r="O332" i="1" a="1"/>
  <c r="O332" i="1" s="1"/>
  <c r="L332" i="1"/>
  <c r="V332" i="1" s="1"/>
  <c r="I332" i="1"/>
  <c r="CR331" i="1"/>
  <c r="CP331" i="1" a="1"/>
  <c r="CP331" i="1" s="1"/>
  <c r="CI331" i="1"/>
  <c r="BW331" i="1"/>
  <c r="CJ331" i="1" s="1"/>
  <c r="CK331" i="1" s="1"/>
  <c r="CL331" i="1" s="1"/>
  <c r="CM331" i="1" s="1"/>
  <c r="CN331" i="1" s="1"/>
  <c r="CO331" i="1" s="1"/>
  <c r="CH331" i="1" s="1"/>
  <c r="BV331" i="1"/>
  <c r="BT331" i="1"/>
  <c r="BS331" i="1"/>
  <c r="BQ331" i="1"/>
  <c r="BO331" i="1"/>
  <c r="BP331" i="1" s="1"/>
  <c r="BG331" i="1" a="1"/>
  <c r="BG331" i="1" s="1"/>
  <c r="BD331" i="1" a="1"/>
  <c r="BD331" i="1" s="1"/>
  <c r="BA331" i="1" a="1"/>
  <c r="BA331" i="1" s="1"/>
  <c r="AX331" i="1"/>
  <c r="AU331" i="1"/>
  <c r="AT331" i="1"/>
  <c r="AB331" i="1"/>
  <c r="AA331" i="1"/>
  <c r="W331" i="1"/>
  <c r="T331" i="1"/>
  <c r="U331" i="1" s="1"/>
  <c r="P331" i="1"/>
  <c r="O331" i="1" a="1"/>
  <c r="O331" i="1" s="1"/>
  <c r="L331" i="1"/>
  <c r="V331" i="1" s="1"/>
  <c r="I331" i="1"/>
  <c r="CR330" i="1"/>
  <c r="CP330" i="1" a="1"/>
  <c r="CP330" i="1" s="1"/>
  <c r="CI330" i="1"/>
  <c r="BW330" i="1"/>
  <c r="CJ330" i="1" s="1"/>
  <c r="CK330" i="1" s="1"/>
  <c r="CL330" i="1" s="1"/>
  <c r="CM330" i="1" s="1"/>
  <c r="CN330" i="1" s="1"/>
  <c r="CO330" i="1" s="1"/>
  <c r="CH330" i="1" s="1"/>
  <c r="BV330" i="1"/>
  <c r="BT330" i="1"/>
  <c r="BS330" i="1"/>
  <c r="BQ330" i="1"/>
  <c r="BO330" i="1"/>
  <c r="BP330" i="1" s="1"/>
  <c r="BG330" i="1" a="1"/>
  <c r="BG330" i="1" s="1"/>
  <c r="BD330" i="1" a="1"/>
  <c r="BD330" i="1" s="1"/>
  <c r="BA330" i="1" a="1"/>
  <c r="BA330" i="1" s="1"/>
  <c r="AX330" i="1"/>
  <c r="AU330" i="1"/>
  <c r="AT330" i="1"/>
  <c r="AB330" i="1"/>
  <c r="AA330" i="1"/>
  <c r="W330" i="1"/>
  <c r="T330" i="1"/>
  <c r="U330" i="1" s="1"/>
  <c r="P330" i="1"/>
  <c r="O330" i="1" a="1"/>
  <c r="O330" i="1" s="1"/>
  <c r="L330" i="1"/>
  <c r="I330" i="1"/>
  <c r="CR329" i="1"/>
  <c r="CP329" i="1" a="1"/>
  <c r="CP329" i="1" s="1"/>
  <c r="BW329" i="1"/>
  <c r="CJ329" i="1" s="1"/>
  <c r="CK329" i="1" s="1"/>
  <c r="CL329" i="1" s="1"/>
  <c r="CM329" i="1" s="1"/>
  <c r="CN329" i="1" s="1"/>
  <c r="CO329" i="1" s="1"/>
  <c r="CH329" i="1" s="1"/>
  <c r="BV329" i="1"/>
  <c r="BT329" i="1"/>
  <c r="BS329" i="1"/>
  <c r="BQ329" i="1"/>
  <c r="BO329" i="1"/>
  <c r="BP329" i="1" s="1"/>
  <c r="BG329" i="1" a="1"/>
  <c r="BG329" i="1" s="1"/>
  <c r="BD329" i="1" a="1"/>
  <c r="BD329" i="1" s="1"/>
  <c r="BA329" i="1"/>
  <c r="BA329" i="1" a="1"/>
  <c r="AX329" i="1"/>
  <c r="AZ329" i="1" s="1"/>
  <c r="CE329" i="1" s="1" a="1"/>
  <c r="CE329" i="1" s="1"/>
  <c r="AU329" i="1"/>
  <c r="AT329" i="1"/>
  <c r="AB329" i="1"/>
  <c r="AA329" i="1"/>
  <c r="W329" i="1"/>
  <c r="T329" i="1"/>
  <c r="U329" i="1" s="1"/>
  <c r="P329" i="1"/>
  <c r="O329" i="1" a="1"/>
  <c r="O329" i="1" s="1"/>
  <c r="L329" i="1"/>
  <c r="V329" i="1" s="1"/>
  <c r="I329" i="1"/>
  <c r="CR328" i="1"/>
  <c r="CP328" i="1" a="1"/>
  <c r="CP328" i="1" s="1"/>
  <c r="BW328" i="1"/>
  <c r="CJ328" i="1" s="1"/>
  <c r="CK328" i="1" s="1"/>
  <c r="CL328" i="1" s="1"/>
  <c r="CM328" i="1" s="1"/>
  <c r="CN328" i="1" s="1"/>
  <c r="CO328" i="1" s="1"/>
  <c r="CH328" i="1" s="1"/>
  <c r="BV328" i="1"/>
  <c r="BT328" i="1"/>
  <c r="BS328" i="1"/>
  <c r="BQ328" i="1"/>
  <c r="BO328" i="1"/>
  <c r="BP328" i="1" s="1"/>
  <c r="BG328" i="1" a="1"/>
  <c r="BG328" i="1" s="1"/>
  <c r="BD328" i="1" a="1"/>
  <c r="BD328" i="1" s="1"/>
  <c r="BA328" i="1" a="1"/>
  <c r="BA328" i="1" s="1"/>
  <c r="BB328" i="1" s="1"/>
  <c r="BC328" i="1" s="1"/>
  <c r="AX328" i="1"/>
  <c r="AY328" i="1" s="1"/>
  <c r="BR328" i="1" s="1"/>
  <c r="AU328" i="1"/>
  <c r="AT328" i="1"/>
  <c r="AB328" i="1"/>
  <c r="AA328" i="1"/>
  <c r="W328" i="1"/>
  <c r="T328" i="1"/>
  <c r="U328" i="1" s="1"/>
  <c r="P328" i="1"/>
  <c r="O328" i="1" a="1"/>
  <c r="O328" i="1" s="1"/>
  <c r="L328" i="1"/>
  <c r="V328" i="1" s="1"/>
  <c r="I328" i="1"/>
  <c r="CR327" i="1"/>
  <c r="CP327" i="1" a="1"/>
  <c r="CP327" i="1" s="1"/>
  <c r="BW327" i="1"/>
  <c r="CJ327" i="1" s="1"/>
  <c r="CK327" i="1" s="1"/>
  <c r="CL327" i="1" s="1"/>
  <c r="CM327" i="1" s="1"/>
  <c r="CN327" i="1" s="1"/>
  <c r="CO327" i="1" s="1"/>
  <c r="CH327" i="1" s="1"/>
  <c r="BV327" i="1"/>
  <c r="BT327" i="1"/>
  <c r="BS327" i="1"/>
  <c r="BQ327" i="1"/>
  <c r="BO327" i="1"/>
  <c r="BP327" i="1" s="1"/>
  <c r="BG327" i="1" a="1"/>
  <c r="BG327" i="1" s="1"/>
  <c r="BD327" i="1" a="1"/>
  <c r="BD327" i="1" s="1"/>
  <c r="BA327" i="1" a="1"/>
  <c r="BA327" i="1" s="1"/>
  <c r="AX327" i="1"/>
  <c r="AZ327" i="1" s="1"/>
  <c r="AU327" i="1"/>
  <c r="AT327" i="1"/>
  <c r="AB327" i="1"/>
  <c r="AA327" i="1"/>
  <c r="W327" i="1"/>
  <c r="T327" i="1"/>
  <c r="U327" i="1" s="1"/>
  <c r="P327" i="1"/>
  <c r="O327" i="1" a="1"/>
  <c r="O327" i="1" s="1"/>
  <c r="L327" i="1"/>
  <c r="V327" i="1" s="1"/>
  <c r="I327" i="1"/>
  <c r="CR326" i="1"/>
  <c r="CP326" i="1" a="1"/>
  <c r="CP326" i="1" s="1"/>
  <c r="BW326" i="1"/>
  <c r="CJ326" i="1" s="1"/>
  <c r="CK326" i="1" s="1"/>
  <c r="CL326" i="1" s="1"/>
  <c r="CM326" i="1" s="1"/>
  <c r="CN326" i="1" s="1"/>
  <c r="CO326" i="1" s="1"/>
  <c r="CH326" i="1" s="1"/>
  <c r="BV326" i="1"/>
  <c r="BT326" i="1"/>
  <c r="BS326" i="1"/>
  <c r="BQ326" i="1"/>
  <c r="BP326" i="1"/>
  <c r="BO326" i="1"/>
  <c r="BG326" i="1" a="1"/>
  <c r="BG326" i="1" s="1"/>
  <c r="BD326" i="1" a="1"/>
  <c r="BD326" i="1" s="1"/>
  <c r="BA326" i="1" a="1"/>
  <c r="BA326" i="1" s="1"/>
  <c r="AX326" i="1"/>
  <c r="AU326" i="1"/>
  <c r="AT326" i="1"/>
  <c r="AS326" i="1"/>
  <c r="AB326" i="1"/>
  <c r="AA326" i="1"/>
  <c r="W326" i="1"/>
  <c r="T326" i="1"/>
  <c r="U326" i="1" s="1"/>
  <c r="P326" i="1"/>
  <c r="O326" i="1" a="1"/>
  <c r="O326" i="1" s="1"/>
  <c r="N326" i="1" a="1"/>
  <c r="N326" i="1" s="1"/>
  <c r="BJ326" i="1" s="1"/>
  <c r="L326" i="1"/>
  <c r="V326" i="1" s="1"/>
  <c r="I326" i="1"/>
  <c r="CR325" i="1"/>
  <c r="CP325" i="1" a="1"/>
  <c r="CP325" i="1" s="1"/>
  <c r="BW325" i="1"/>
  <c r="CJ325" i="1" s="1"/>
  <c r="CK325" i="1" s="1"/>
  <c r="CL325" i="1" s="1"/>
  <c r="CM325" i="1" s="1"/>
  <c r="CN325" i="1" s="1"/>
  <c r="CO325" i="1" s="1"/>
  <c r="CH325" i="1" s="1"/>
  <c r="BV325" i="1"/>
  <c r="BT325" i="1"/>
  <c r="BS325" i="1"/>
  <c r="BQ325" i="1"/>
  <c r="BO325" i="1"/>
  <c r="BP325" i="1" s="1"/>
  <c r="BG325" i="1" a="1"/>
  <c r="BG325" i="1" s="1"/>
  <c r="BD325" i="1" a="1"/>
  <c r="BD325" i="1" s="1"/>
  <c r="BA325" i="1" a="1"/>
  <c r="BA325" i="1" s="1"/>
  <c r="AX325" i="1"/>
  <c r="AZ325" i="1" s="1"/>
  <c r="CE325" i="1" s="1" a="1"/>
  <c r="CE325" i="1" s="1"/>
  <c r="AU325" i="1"/>
  <c r="AT325" i="1"/>
  <c r="AB325" i="1"/>
  <c r="AA325" i="1"/>
  <c r="W325" i="1"/>
  <c r="T325" i="1"/>
  <c r="U325" i="1" s="1"/>
  <c r="P325" i="1"/>
  <c r="O325" i="1" a="1"/>
  <c r="O325" i="1" s="1"/>
  <c r="L325" i="1"/>
  <c r="V325" i="1" s="1"/>
  <c r="I325" i="1"/>
  <c r="CR324" i="1"/>
  <c r="CP324" i="1" a="1"/>
  <c r="CP324" i="1" s="1"/>
  <c r="BW324" i="1"/>
  <c r="CJ324" i="1" s="1"/>
  <c r="CK324" i="1" s="1"/>
  <c r="CL324" i="1" s="1"/>
  <c r="CM324" i="1" s="1"/>
  <c r="CN324" i="1" s="1"/>
  <c r="CO324" i="1" s="1"/>
  <c r="CH324" i="1" s="1"/>
  <c r="BV324" i="1"/>
  <c r="BT324" i="1"/>
  <c r="BS324" i="1"/>
  <c r="BQ324" i="1"/>
  <c r="BO324" i="1"/>
  <c r="BP324" i="1" s="1"/>
  <c r="BG324" i="1" a="1"/>
  <c r="BG324" i="1" s="1"/>
  <c r="BD324" i="1" a="1"/>
  <c r="BD324" i="1" s="1"/>
  <c r="BA324" i="1" a="1"/>
  <c r="BA324" i="1" s="1"/>
  <c r="AX324" i="1"/>
  <c r="AU324" i="1"/>
  <c r="AT324" i="1"/>
  <c r="AB324" i="1"/>
  <c r="AA324" i="1"/>
  <c r="W324" i="1"/>
  <c r="T324" i="1"/>
  <c r="U324" i="1" s="1"/>
  <c r="P324" i="1"/>
  <c r="O324" i="1" a="1"/>
  <c r="O324" i="1" s="1"/>
  <c r="L324" i="1"/>
  <c r="I324" i="1"/>
  <c r="CR323" i="1"/>
  <c r="CP323" i="1" a="1"/>
  <c r="CP323" i="1" s="1"/>
  <c r="BW323" i="1"/>
  <c r="CJ323" i="1" s="1"/>
  <c r="CK323" i="1" s="1"/>
  <c r="CL323" i="1" s="1"/>
  <c r="CM323" i="1" s="1"/>
  <c r="CN323" i="1" s="1"/>
  <c r="CO323" i="1" s="1"/>
  <c r="CH323" i="1" s="1"/>
  <c r="BV323" i="1"/>
  <c r="BT323" i="1"/>
  <c r="BS323" i="1"/>
  <c r="BQ323" i="1"/>
  <c r="BO323" i="1"/>
  <c r="BP323" i="1" s="1"/>
  <c r="BG323" i="1" a="1"/>
  <c r="BG323" i="1" s="1"/>
  <c r="BD323" i="1" a="1"/>
  <c r="BD323" i="1" s="1"/>
  <c r="BA323" i="1" a="1"/>
  <c r="BA323" i="1" s="1"/>
  <c r="AX323" i="1"/>
  <c r="AZ323" i="1" s="1"/>
  <c r="CC323" i="1" s="1" a="1"/>
  <c r="CC323" i="1" s="1"/>
  <c r="AU323" i="1"/>
  <c r="AT323" i="1"/>
  <c r="AB323" i="1"/>
  <c r="AA323" i="1"/>
  <c r="W323" i="1"/>
  <c r="T323" i="1"/>
  <c r="U323" i="1" s="1"/>
  <c r="P323" i="1"/>
  <c r="O323" i="1" a="1"/>
  <c r="O323" i="1" s="1"/>
  <c r="L323" i="1"/>
  <c r="AS323" i="1" s="1"/>
  <c r="I323" i="1"/>
  <c r="CR322" i="1"/>
  <c r="CP322" i="1" a="1"/>
  <c r="CP322" i="1" s="1"/>
  <c r="BW322" i="1"/>
  <c r="CJ322" i="1" s="1"/>
  <c r="CK322" i="1" s="1"/>
  <c r="CL322" i="1" s="1"/>
  <c r="CM322" i="1" s="1"/>
  <c r="CN322" i="1" s="1"/>
  <c r="CO322" i="1" s="1"/>
  <c r="CH322" i="1" s="1"/>
  <c r="BV322" i="1"/>
  <c r="BT322" i="1"/>
  <c r="BS322" i="1"/>
  <c r="BQ322" i="1"/>
  <c r="BO322" i="1"/>
  <c r="BP322" i="1" s="1"/>
  <c r="BG322" i="1" a="1"/>
  <c r="BG322" i="1" s="1"/>
  <c r="BD322" i="1" a="1"/>
  <c r="BD322" i="1" s="1"/>
  <c r="BA322" i="1" a="1"/>
  <c r="BA322" i="1" s="1"/>
  <c r="AX322" i="1"/>
  <c r="AY322" i="1" s="1"/>
  <c r="BR322" i="1" s="1"/>
  <c r="AU322" i="1"/>
  <c r="AT322" i="1"/>
  <c r="AB322" i="1"/>
  <c r="AA322" i="1"/>
  <c r="W322" i="1"/>
  <c r="T322" i="1"/>
  <c r="U322" i="1" s="1"/>
  <c r="P322" i="1"/>
  <c r="O322" i="1" a="1"/>
  <c r="O322" i="1" s="1"/>
  <c r="L322" i="1"/>
  <c r="V322" i="1" s="1"/>
  <c r="I322" i="1"/>
  <c r="CR321" i="1"/>
  <c r="CP321" i="1" a="1"/>
  <c r="CP321" i="1" s="1"/>
  <c r="BW321" i="1"/>
  <c r="CJ321" i="1" s="1"/>
  <c r="CK321" i="1" s="1"/>
  <c r="CL321" i="1" s="1"/>
  <c r="CM321" i="1" s="1"/>
  <c r="CN321" i="1" s="1"/>
  <c r="CO321" i="1" s="1"/>
  <c r="CH321" i="1" s="1"/>
  <c r="BV321" i="1"/>
  <c r="BT321" i="1"/>
  <c r="BS321" i="1"/>
  <c r="BQ321" i="1"/>
  <c r="BO321" i="1"/>
  <c r="BP321" i="1" s="1"/>
  <c r="BG321" i="1" a="1"/>
  <c r="BG321" i="1" s="1"/>
  <c r="BD321" i="1" a="1"/>
  <c r="BD321" i="1" s="1"/>
  <c r="BA321" i="1"/>
  <c r="BA321" i="1" a="1"/>
  <c r="AX321" i="1"/>
  <c r="AZ321" i="1" s="1"/>
  <c r="CF321" i="1" s="1" a="1"/>
  <c r="CF321" i="1" s="1"/>
  <c r="AU321" i="1"/>
  <c r="AT321" i="1"/>
  <c r="AB321" i="1"/>
  <c r="AA321" i="1"/>
  <c r="W321" i="1"/>
  <c r="T321" i="1"/>
  <c r="U321" i="1" s="1"/>
  <c r="P321" i="1"/>
  <c r="O321" i="1" a="1"/>
  <c r="O321" i="1" s="1"/>
  <c r="L321" i="1"/>
  <c r="N321" i="1" s="1" a="1"/>
  <c r="N321" i="1" s="1"/>
  <c r="BJ321" i="1" s="1"/>
  <c r="I321" i="1"/>
  <c r="CR320" i="1"/>
  <c r="CP320" i="1" a="1"/>
  <c r="CP320" i="1" s="1"/>
  <c r="BW320" i="1"/>
  <c r="CJ320" i="1" s="1"/>
  <c r="CK320" i="1" s="1"/>
  <c r="CL320" i="1" s="1"/>
  <c r="CM320" i="1" s="1"/>
  <c r="CN320" i="1" s="1"/>
  <c r="CO320" i="1" s="1"/>
  <c r="CH320" i="1" s="1"/>
  <c r="BV320" i="1"/>
  <c r="BT320" i="1"/>
  <c r="BS320" i="1"/>
  <c r="BQ320" i="1"/>
  <c r="BO320" i="1"/>
  <c r="BP320" i="1" s="1"/>
  <c r="BG320" i="1" a="1"/>
  <c r="BG320" i="1" s="1"/>
  <c r="BD320" i="1" a="1"/>
  <c r="BD320" i="1" s="1"/>
  <c r="BA320" i="1" a="1"/>
  <c r="BA320" i="1" s="1"/>
  <c r="BB320" i="1" s="1"/>
  <c r="AX320" i="1"/>
  <c r="AU320" i="1"/>
  <c r="AT320" i="1"/>
  <c r="AB320" i="1"/>
  <c r="AA320" i="1"/>
  <c r="W320" i="1"/>
  <c r="T320" i="1"/>
  <c r="U320" i="1" s="1"/>
  <c r="P320" i="1"/>
  <c r="O320" i="1" a="1"/>
  <c r="O320" i="1" s="1"/>
  <c r="L320" i="1"/>
  <c r="AS320" i="1" s="1"/>
  <c r="I320" i="1"/>
  <c r="CR319" i="1"/>
  <c r="CP319" i="1" a="1"/>
  <c r="CP319" i="1" s="1"/>
  <c r="BW319" i="1"/>
  <c r="CJ319" i="1" s="1"/>
  <c r="CK319" i="1" s="1"/>
  <c r="CL319" i="1" s="1"/>
  <c r="CM319" i="1" s="1"/>
  <c r="CN319" i="1" s="1"/>
  <c r="CO319" i="1" s="1"/>
  <c r="CH319" i="1" s="1"/>
  <c r="BV319" i="1"/>
  <c r="BT319" i="1"/>
  <c r="BS319" i="1"/>
  <c r="BQ319" i="1"/>
  <c r="BO319" i="1"/>
  <c r="BP319" i="1" s="1"/>
  <c r="BG319" i="1" a="1"/>
  <c r="BG319" i="1" s="1"/>
  <c r="BD319" i="1" a="1"/>
  <c r="BD319" i="1" s="1"/>
  <c r="BA319" i="1" a="1"/>
  <c r="BA319" i="1" s="1"/>
  <c r="AX319" i="1"/>
  <c r="AU319" i="1"/>
  <c r="AT319" i="1"/>
  <c r="AB319" i="1"/>
  <c r="AA319" i="1"/>
  <c r="W319" i="1"/>
  <c r="T319" i="1"/>
  <c r="U319" i="1" s="1"/>
  <c r="P319" i="1"/>
  <c r="O319" i="1" a="1"/>
  <c r="O319" i="1" s="1"/>
  <c r="L319" i="1"/>
  <c r="V319" i="1" s="1"/>
  <c r="I319" i="1"/>
  <c r="CR318" i="1"/>
  <c r="CP318" i="1" a="1"/>
  <c r="CP318" i="1" s="1"/>
  <c r="BW318" i="1"/>
  <c r="CJ318" i="1" s="1"/>
  <c r="CK318" i="1" s="1"/>
  <c r="CL318" i="1" s="1"/>
  <c r="CM318" i="1" s="1"/>
  <c r="CN318" i="1" s="1"/>
  <c r="CO318" i="1" s="1"/>
  <c r="CH318" i="1" s="1"/>
  <c r="BV318" i="1"/>
  <c r="BT318" i="1"/>
  <c r="BS318" i="1"/>
  <c r="BQ318" i="1"/>
  <c r="BO318" i="1"/>
  <c r="BP318" i="1" s="1"/>
  <c r="BG318" i="1" a="1"/>
  <c r="BG318" i="1" s="1"/>
  <c r="BD318" i="1"/>
  <c r="BD318" i="1" a="1"/>
  <c r="BA318" i="1" a="1"/>
  <c r="BA318" i="1" s="1"/>
  <c r="AX318" i="1"/>
  <c r="AU318" i="1"/>
  <c r="AT318" i="1"/>
  <c r="AB318" i="1"/>
  <c r="AA318" i="1"/>
  <c r="W318" i="1"/>
  <c r="T318" i="1"/>
  <c r="U318" i="1" s="1"/>
  <c r="P318" i="1"/>
  <c r="O318" i="1" a="1"/>
  <c r="O318" i="1" s="1"/>
  <c r="L318" i="1"/>
  <c r="Z318" i="1" s="1"/>
  <c r="I318" i="1"/>
  <c r="CR317" i="1"/>
  <c r="CP317" i="1" a="1"/>
  <c r="CP317" i="1" s="1"/>
  <c r="BW317" i="1"/>
  <c r="CJ317" i="1" s="1"/>
  <c r="CK317" i="1" s="1"/>
  <c r="CL317" i="1" s="1"/>
  <c r="CM317" i="1" s="1"/>
  <c r="CN317" i="1" s="1"/>
  <c r="CO317" i="1" s="1"/>
  <c r="CH317" i="1" s="1"/>
  <c r="BV317" i="1"/>
  <c r="BT317" i="1"/>
  <c r="BS317" i="1"/>
  <c r="BQ317" i="1"/>
  <c r="BO317" i="1"/>
  <c r="BP317" i="1" s="1"/>
  <c r="BG317" i="1" a="1"/>
  <c r="BG317" i="1" s="1"/>
  <c r="BD317" i="1" a="1"/>
  <c r="BD317" i="1" s="1"/>
  <c r="BA317" i="1" a="1"/>
  <c r="BA317" i="1" s="1"/>
  <c r="AX317" i="1"/>
  <c r="AU317" i="1"/>
  <c r="AT317" i="1"/>
  <c r="AB317" i="1"/>
  <c r="AA317" i="1"/>
  <c r="W317" i="1"/>
  <c r="T317" i="1"/>
  <c r="U317" i="1" s="1"/>
  <c r="P317" i="1"/>
  <c r="O317" i="1" a="1"/>
  <c r="O317" i="1" s="1"/>
  <c r="L317" i="1"/>
  <c r="AS317" i="1" s="1"/>
  <c r="I317" i="1"/>
  <c r="CR316" i="1"/>
  <c r="CP316" i="1" a="1"/>
  <c r="CP316" i="1" s="1"/>
  <c r="BW316" i="1"/>
  <c r="CJ316" i="1" s="1"/>
  <c r="CK316" i="1" s="1"/>
  <c r="CL316" i="1" s="1"/>
  <c r="CM316" i="1" s="1"/>
  <c r="CN316" i="1" s="1"/>
  <c r="CO316" i="1" s="1"/>
  <c r="CH316" i="1" s="1"/>
  <c r="BV316" i="1"/>
  <c r="BT316" i="1"/>
  <c r="BS316" i="1"/>
  <c r="BQ316" i="1"/>
  <c r="BO316" i="1"/>
  <c r="BP316" i="1" s="1"/>
  <c r="BG316" i="1" a="1"/>
  <c r="BG316" i="1" s="1"/>
  <c r="BD316" i="1" a="1"/>
  <c r="BD316" i="1" s="1"/>
  <c r="BA316" i="1" a="1"/>
  <c r="BA316" i="1" s="1"/>
  <c r="AX316" i="1"/>
  <c r="AU316" i="1"/>
  <c r="AT316" i="1"/>
  <c r="AS316" i="1"/>
  <c r="AB316" i="1"/>
  <c r="AA316" i="1"/>
  <c r="W316" i="1"/>
  <c r="T316" i="1"/>
  <c r="U316" i="1" s="1"/>
  <c r="P316" i="1"/>
  <c r="O316" i="1" a="1"/>
  <c r="O316" i="1" s="1"/>
  <c r="L316" i="1"/>
  <c r="N316" i="1" s="1" a="1"/>
  <c r="N316" i="1" s="1"/>
  <c r="BJ316" i="1" s="1"/>
  <c r="I316" i="1"/>
  <c r="CR315" i="1"/>
  <c r="CP315" i="1" a="1"/>
  <c r="CP315" i="1" s="1"/>
  <c r="BW315" i="1"/>
  <c r="CJ315" i="1" s="1"/>
  <c r="CK315" i="1" s="1"/>
  <c r="CL315" i="1" s="1"/>
  <c r="CM315" i="1" s="1"/>
  <c r="CN315" i="1" s="1"/>
  <c r="CO315" i="1" s="1"/>
  <c r="CH315" i="1" s="1"/>
  <c r="BV315" i="1"/>
  <c r="BT315" i="1"/>
  <c r="BS315" i="1"/>
  <c r="BQ315" i="1"/>
  <c r="BO315" i="1"/>
  <c r="BP315" i="1" s="1"/>
  <c r="BG315" i="1" a="1"/>
  <c r="BG315" i="1" s="1"/>
  <c r="BD315" i="1" a="1"/>
  <c r="BD315" i="1" s="1"/>
  <c r="BA315" i="1" a="1"/>
  <c r="BA315" i="1" s="1"/>
  <c r="BB315" i="1" s="1"/>
  <c r="BC315" i="1" s="1"/>
  <c r="AX315" i="1"/>
  <c r="AZ315" i="1" s="1"/>
  <c r="CD315" i="1" s="1" a="1"/>
  <c r="CD315" i="1" s="1"/>
  <c r="AU315" i="1"/>
  <c r="AT315" i="1"/>
  <c r="AB315" i="1"/>
  <c r="AA315" i="1"/>
  <c r="W315" i="1"/>
  <c r="T315" i="1"/>
  <c r="U315" i="1" s="1"/>
  <c r="AN315" i="1" s="1"/>
  <c r="P315" i="1"/>
  <c r="O315" i="1" a="1"/>
  <c r="O315" i="1" s="1"/>
  <c r="L315" i="1"/>
  <c r="I315" i="1"/>
  <c r="CR314" i="1"/>
  <c r="CP314" i="1" a="1"/>
  <c r="CP314" i="1" s="1"/>
  <c r="BW314" i="1"/>
  <c r="BV314" i="1"/>
  <c r="BT314" i="1"/>
  <c r="BS314" i="1"/>
  <c r="BQ314" i="1"/>
  <c r="BO314" i="1"/>
  <c r="BP314" i="1" s="1"/>
  <c r="BG314" i="1" a="1"/>
  <c r="BG314" i="1" s="1"/>
  <c r="BD314" i="1" a="1"/>
  <c r="BD314" i="1" s="1"/>
  <c r="BA314" i="1" a="1"/>
  <c r="BA314" i="1" s="1"/>
  <c r="AU314" i="1"/>
  <c r="AT314" i="1"/>
  <c r="AB314" i="1"/>
  <c r="AA314" i="1"/>
  <c r="W314" i="1"/>
  <c r="T314" i="1"/>
  <c r="Q314" i="1"/>
  <c r="P314" i="1"/>
  <c r="O314" i="1" a="1"/>
  <c r="O314" i="1" s="1"/>
  <c r="L314" i="1"/>
  <c r="I314" i="1"/>
  <c r="CR313" i="1"/>
  <c r="CP313" i="1" a="1"/>
  <c r="CP313" i="1" s="1"/>
  <c r="BW313" i="1"/>
  <c r="CJ313" i="1" s="1"/>
  <c r="CK313" i="1" s="1"/>
  <c r="CL313" i="1" s="1"/>
  <c r="CM313" i="1" s="1"/>
  <c r="CN313" i="1" s="1"/>
  <c r="CO313" i="1" s="1"/>
  <c r="CH313" i="1" s="1"/>
  <c r="BV313" i="1"/>
  <c r="BT313" i="1"/>
  <c r="BS313" i="1"/>
  <c r="BQ313" i="1"/>
  <c r="BO313" i="1"/>
  <c r="BP313" i="1" s="1"/>
  <c r="BG313" i="1" a="1"/>
  <c r="BG313" i="1" s="1"/>
  <c r="BD313" i="1" a="1"/>
  <c r="BD313" i="1" s="1"/>
  <c r="BA313" i="1" a="1"/>
  <c r="BA313" i="1" s="1"/>
  <c r="AX313" i="1"/>
  <c r="AY313" i="1" s="1"/>
  <c r="AU313" i="1"/>
  <c r="AT313" i="1"/>
  <c r="AB313" i="1"/>
  <c r="AA313" i="1"/>
  <c r="W313" i="1"/>
  <c r="U313" i="1"/>
  <c r="AK313" i="1" s="1"/>
  <c r="T313" i="1"/>
  <c r="P313" i="1"/>
  <c r="O313" i="1" a="1"/>
  <c r="O313" i="1" s="1"/>
  <c r="L313" i="1"/>
  <c r="V313" i="1" s="1"/>
  <c r="I313" i="1"/>
  <c r="CR312" i="1"/>
  <c r="CP312" i="1" a="1"/>
  <c r="CP312" i="1" s="1"/>
  <c r="BW312" i="1"/>
  <c r="CJ312" i="1" s="1"/>
  <c r="CK312" i="1" s="1"/>
  <c r="CL312" i="1" s="1"/>
  <c r="CM312" i="1" s="1"/>
  <c r="CN312" i="1" s="1"/>
  <c r="CO312" i="1" s="1"/>
  <c r="CH312" i="1" s="1"/>
  <c r="BV312" i="1"/>
  <c r="BT312" i="1"/>
  <c r="BS312" i="1"/>
  <c r="BQ312" i="1"/>
  <c r="BO312" i="1"/>
  <c r="BP312" i="1" s="1"/>
  <c r="BG312" i="1" a="1"/>
  <c r="BG312" i="1" s="1"/>
  <c r="BD312" i="1" a="1"/>
  <c r="BD312" i="1" s="1"/>
  <c r="BA312" i="1" a="1"/>
  <c r="BA312" i="1" s="1"/>
  <c r="AX312" i="1"/>
  <c r="AU312" i="1"/>
  <c r="AT312" i="1"/>
  <c r="AB312" i="1"/>
  <c r="AA312" i="1"/>
  <c r="W312" i="1"/>
  <c r="T312" i="1"/>
  <c r="U312" i="1" s="1"/>
  <c r="P312" i="1"/>
  <c r="O312" i="1" a="1"/>
  <c r="O312" i="1" s="1"/>
  <c r="L312" i="1"/>
  <c r="V312" i="1" s="1"/>
  <c r="I312" i="1"/>
  <c r="CR311" i="1"/>
  <c r="CP311" i="1" a="1"/>
  <c r="CP311" i="1" s="1"/>
  <c r="BW311" i="1"/>
  <c r="CJ311" i="1" s="1"/>
  <c r="CK311" i="1" s="1"/>
  <c r="CL311" i="1" s="1"/>
  <c r="CM311" i="1" s="1"/>
  <c r="CN311" i="1" s="1"/>
  <c r="CO311" i="1" s="1"/>
  <c r="CH311" i="1" s="1"/>
  <c r="BV311" i="1"/>
  <c r="BT311" i="1"/>
  <c r="BS311" i="1"/>
  <c r="BQ311" i="1"/>
  <c r="BO311" i="1"/>
  <c r="BP311" i="1" s="1"/>
  <c r="BG311" i="1" a="1"/>
  <c r="BG311" i="1" s="1"/>
  <c r="BD311" i="1" a="1"/>
  <c r="BD311" i="1" s="1"/>
  <c r="BA311" i="1" a="1"/>
  <c r="BA311" i="1" s="1"/>
  <c r="AX311" i="1"/>
  <c r="AZ311" i="1" s="1"/>
  <c r="AU311" i="1"/>
  <c r="AT311" i="1"/>
  <c r="AB311" i="1"/>
  <c r="AA311" i="1"/>
  <c r="W311" i="1"/>
  <c r="T311" i="1"/>
  <c r="U311" i="1" s="1"/>
  <c r="P311" i="1"/>
  <c r="O311" i="1" a="1"/>
  <c r="O311" i="1" s="1"/>
  <c r="L311" i="1"/>
  <c r="I311" i="1"/>
  <c r="CR310" i="1"/>
  <c r="CP310" i="1" a="1"/>
  <c r="CP310" i="1" s="1"/>
  <c r="BW310" i="1"/>
  <c r="CJ310" i="1" s="1"/>
  <c r="CK310" i="1" s="1"/>
  <c r="CL310" i="1" s="1"/>
  <c r="CM310" i="1" s="1"/>
  <c r="CN310" i="1" s="1"/>
  <c r="CO310" i="1" s="1"/>
  <c r="CH310" i="1" s="1"/>
  <c r="BV310" i="1"/>
  <c r="BT310" i="1"/>
  <c r="BS310" i="1"/>
  <c r="BQ310" i="1"/>
  <c r="BO310" i="1"/>
  <c r="BP310" i="1" s="1"/>
  <c r="BG310" i="1" a="1"/>
  <c r="BG310" i="1" s="1"/>
  <c r="BD310" i="1" a="1"/>
  <c r="BD310" i="1" s="1"/>
  <c r="BA310" i="1" a="1"/>
  <c r="BA310" i="1" s="1"/>
  <c r="AX310" i="1"/>
  <c r="AZ310" i="1" s="1"/>
  <c r="CD310" i="1" s="1" a="1"/>
  <c r="CD310" i="1" s="1"/>
  <c r="AU310" i="1"/>
  <c r="AT310" i="1"/>
  <c r="AB310" i="1"/>
  <c r="AA310" i="1"/>
  <c r="W310" i="1"/>
  <c r="T310" i="1"/>
  <c r="U310" i="1" s="1"/>
  <c r="AH310" i="1" s="1"/>
  <c r="P310" i="1"/>
  <c r="O310" i="1"/>
  <c r="O310" i="1" a="1"/>
  <c r="L310" i="1"/>
  <c r="AS310" i="1" s="1"/>
  <c r="I310" i="1"/>
  <c r="CR309" i="1"/>
  <c r="CP309" i="1" a="1"/>
  <c r="CP309" i="1" s="1"/>
  <c r="BW309" i="1"/>
  <c r="BV309" i="1"/>
  <c r="BT309" i="1"/>
  <c r="BS309" i="1"/>
  <c r="BQ309" i="1"/>
  <c r="BO309" i="1"/>
  <c r="BP309" i="1" s="1"/>
  <c r="BG309" i="1" a="1"/>
  <c r="BG309" i="1" s="1"/>
  <c r="BD309" i="1" a="1"/>
  <c r="BD309" i="1" s="1"/>
  <c r="BA309" i="1" a="1"/>
  <c r="BA309" i="1" s="1"/>
  <c r="AU309" i="1"/>
  <c r="AT309" i="1"/>
  <c r="AB309" i="1"/>
  <c r="AA309" i="1"/>
  <c r="W309" i="1"/>
  <c r="T309" i="1"/>
  <c r="Q309" i="1"/>
  <c r="P309" i="1"/>
  <c r="O309" i="1" a="1"/>
  <c r="O309" i="1" s="1"/>
  <c r="L309" i="1"/>
  <c r="Z309" i="1" s="1"/>
  <c r="I309" i="1"/>
  <c r="CR308" i="1"/>
  <c r="CP308" i="1" a="1"/>
  <c r="CP308" i="1" s="1"/>
  <c r="BW308" i="1"/>
  <c r="CJ308" i="1" s="1"/>
  <c r="CK308" i="1" s="1"/>
  <c r="CL308" i="1" s="1"/>
  <c r="CM308" i="1" s="1"/>
  <c r="CN308" i="1" s="1"/>
  <c r="CO308" i="1" s="1"/>
  <c r="CH308" i="1" s="1"/>
  <c r="BV308" i="1"/>
  <c r="BT308" i="1"/>
  <c r="BS308" i="1"/>
  <c r="BQ308" i="1"/>
  <c r="BO308" i="1"/>
  <c r="BP308" i="1" s="1"/>
  <c r="BG308" i="1" a="1"/>
  <c r="BG308" i="1" s="1"/>
  <c r="BD308" i="1" a="1"/>
  <c r="BD308" i="1" s="1"/>
  <c r="BA308" i="1" a="1"/>
  <c r="BA308" i="1" s="1"/>
  <c r="AX308" i="1"/>
  <c r="AU308" i="1"/>
  <c r="AT308" i="1"/>
  <c r="AB308" i="1"/>
  <c r="AA308" i="1"/>
  <c r="W308" i="1"/>
  <c r="T308" i="1"/>
  <c r="U308" i="1" s="1"/>
  <c r="P308" i="1"/>
  <c r="O308" i="1" a="1"/>
  <c r="O308" i="1" s="1"/>
  <c r="L308" i="1"/>
  <c r="AS308" i="1" s="1"/>
  <c r="I308" i="1"/>
  <c r="CR307" i="1"/>
  <c r="CP307" i="1" a="1"/>
  <c r="CP307" i="1" s="1"/>
  <c r="BW307" i="1"/>
  <c r="CJ307" i="1" s="1"/>
  <c r="CK307" i="1" s="1"/>
  <c r="CL307" i="1" s="1"/>
  <c r="CM307" i="1" s="1"/>
  <c r="CN307" i="1" s="1"/>
  <c r="CO307" i="1" s="1"/>
  <c r="CH307" i="1" s="1"/>
  <c r="BV307" i="1"/>
  <c r="BT307" i="1"/>
  <c r="BS307" i="1"/>
  <c r="BQ307" i="1"/>
  <c r="BO307" i="1"/>
  <c r="BP307" i="1" s="1"/>
  <c r="BG307" i="1" a="1"/>
  <c r="BG307" i="1" s="1"/>
  <c r="BD307" i="1" a="1"/>
  <c r="BD307" i="1" s="1"/>
  <c r="BA307" i="1" a="1"/>
  <c r="BA307" i="1" s="1"/>
  <c r="AX307" i="1"/>
  <c r="AZ307" i="1" s="1"/>
  <c r="CC307" i="1" s="1" a="1"/>
  <c r="CC307" i="1" s="1"/>
  <c r="AU307" i="1"/>
  <c r="AT307" i="1"/>
  <c r="AB307" i="1"/>
  <c r="AA307" i="1"/>
  <c r="W307" i="1"/>
  <c r="T307" i="1"/>
  <c r="U307" i="1" s="1"/>
  <c r="P307" i="1"/>
  <c r="O307" i="1" a="1"/>
  <c r="O307" i="1" s="1"/>
  <c r="L307" i="1"/>
  <c r="I307" i="1"/>
  <c r="CR306" i="1"/>
  <c r="CP306" i="1" a="1"/>
  <c r="CP306" i="1" s="1"/>
  <c r="BW306" i="1"/>
  <c r="CJ306" i="1" s="1"/>
  <c r="CK306" i="1" s="1"/>
  <c r="CL306" i="1" s="1"/>
  <c r="CM306" i="1" s="1"/>
  <c r="CN306" i="1" s="1"/>
  <c r="CO306" i="1" s="1"/>
  <c r="CH306" i="1" s="1"/>
  <c r="BV306" i="1"/>
  <c r="BT306" i="1"/>
  <c r="BS306" i="1"/>
  <c r="BQ306" i="1"/>
  <c r="BO306" i="1"/>
  <c r="BP306" i="1" s="1"/>
  <c r="BG306" i="1" a="1"/>
  <c r="BG306" i="1" s="1"/>
  <c r="BD306" i="1" a="1"/>
  <c r="BD306" i="1" s="1"/>
  <c r="BA306" i="1" a="1"/>
  <c r="BA306" i="1" s="1"/>
  <c r="AX306" i="1"/>
  <c r="AU306" i="1"/>
  <c r="AT306" i="1"/>
  <c r="AB306" i="1"/>
  <c r="AA306" i="1"/>
  <c r="W306" i="1"/>
  <c r="T306" i="1"/>
  <c r="U306" i="1" s="1"/>
  <c r="P306" i="1"/>
  <c r="O306" i="1" a="1"/>
  <c r="O306" i="1" s="1"/>
  <c r="L306" i="1"/>
  <c r="V306" i="1" s="1"/>
  <c r="I306" i="1"/>
  <c r="CR305" i="1"/>
  <c r="CP305" i="1" a="1"/>
  <c r="CP305" i="1" s="1"/>
  <c r="BW305" i="1"/>
  <c r="CJ305" i="1" s="1"/>
  <c r="CK305" i="1" s="1"/>
  <c r="CL305" i="1" s="1"/>
  <c r="CM305" i="1" s="1"/>
  <c r="CN305" i="1" s="1"/>
  <c r="CO305" i="1" s="1"/>
  <c r="CH305" i="1" s="1"/>
  <c r="BV305" i="1"/>
  <c r="BT305" i="1"/>
  <c r="BS305" i="1"/>
  <c r="BQ305" i="1"/>
  <c r="BO305" i="1"/>
  <c r="BP305" i="1" s="1"/>
  <c r="BG305" i="1" a="1"/>
  <c r="BG305" i="1" s="1"/>
  <c r="BD305" i="1" a="1"/>
  <c r="BD305" i="1" s="1"/>
  <c r="BA305" i="1" a="1"/>
  <c r="BA305" i="1" s="1"/>
  <c r="AX305" i="1"/>
  <c r="AU305" i="1"/>
  <c r="AT305" i="1"/>
  <c r="AB305" i="1"/>
  <c r="AA305" i="1"/>
  <c r="W305" i="1"/>
  <c r="T305" i="1"/>
  <c r="U305" i="1" s="1"/>
  <c r="AK305" i="1" s="1"/>
  <c r="P305" i="1"/>
  <c r="O305" i="1" a="1"/>
  <c r="O305" i="1" s="1"/>
  <c r="L305" i="1"/>
  <c r="AV305" i="1" s="1"/>
  <c r="I305" i="1"/>
  <c r="CR304" i="1"/>
  <c r="CP304" i="1" a="1"/>
  <c r="CP304" i="1" s="1"/>
  <c r="BW304" i="1"/>
  <c r="CJ304" i="1" s="1"/>
  <c r="CK304" i="1" s="1"/>
  <c r="CL304" i="1" s="1"/>
  <c r="CM304" i="1" s="1"/>
  <c r="CN304" i="1" s="1"/>
  <c r="CO304" i="1" s="1"/>
  <c r="CH304" i="1" s="1"/>
  <c r="BV304" i="1"/>
  <c r="BT304" i="1"/>
  <c r="BS304" i="1"/>
  <c r="BQ304" i="1"/>
  <c r="BO304" i="1"/>
  <c r="BP304" i="1" s="1"/>
  <c r="BG304" i="1" a="1"/>
  <c r="BG304" i="1" s="1"/>
  <c r="BD304" i="1" a="1"/>
  <c r="BD304" i="1" s="1"/>
  <c r="BA304" i="1" a="1"/>
  <c r="BA304" i="1" s="1"/>
  <c r="AX304" i="1"/>
  <c r="AZ304" i="1" s="1"/>
  <c r="CE304" i="1" s="1" a="1"/>
  <c r="CE304" i="1" s="1"/>
  <c r="AU304" i="1"/>
  <c r="AT304" i="1"/>
  <c r="AB304" i="1"/>
  <c r="AA304" i="1"/>
  <c r="W304" i="1"/>
  <c r="T304" i="1"/>
  <c r="U304" i="1" s="1"/>
  <c r="P304" i="1"/>
  <c r="O304" i="1" a="1"/>
  <c r="O304" i="1" s="1"/>
  <c r="L304" i="1"/>
  <c r="AS304" i="1" s="1"/>
  <c r="I304" i="1"/>
  <c r="CR303" i="1"/>
  <c r="CP303" i="1" a="1"/>
  <c r="CP303" i="1" s="1"/>
  <c r="BW303" i="1"/>
  <c r="CJ303" i="1" s="1"/>
  <c r="CK303" i="1" s="1"/>
  <c r="CL303" i="1" s="1"/>
  <c r="CM303" i="1" s="1"/>
  <c r="CN303" i="1" s="1"/>
  <c r="CO303" i="1" s="1"/>
  <c r="CH303" i="1" s="1"/>
  <c r="BV303" i="1"/>
  <c r="BT303" i="1"/>
  <c r="BS303" i="1"/>
  <c r="BQ303" i="1"/>
  <c r="BO303" i="1"/>
  <c r="BP303" i="1" s="1"/>
  <c r="BG303" i="1" a="1"/>
  <c r="BG303" i="1" s="1"/>
  <c r="BD303" i="1" a="1"/>
  <c r="BD303" i="1" s="1"/>
  <c r="BA303" i="1" a="1"/>
  <c r="BA303" i="1" s="1"/>
  <c r="AY303" i="1"/>
  <c r="AX303" i="1"/>
  <c r="AZ303" i="1" s="1"/>
  <c r="CC303" i="1" s="1" a="1"/>
  <c r="CC303" i="1" s="1"/>
  <c r="AU303" i="1"/>
  <c r="AT303" i="1"/>
  <c r="AB303" i="1"/>
  <c r="AA303" i="1"/>
  <c r="W303" i="1"/>
  <c r="T303" i="1"/>
  <c r="U303" i="1" s="1"/>
  <c r="P303" i="1"/>
  <c r="O303" i="1" a="1"/>
  <c r="O303" i="1" s="1"/>
  <c r="L303" i="1"/>
  <c r="I303" i="1"/>
  <c r="CR302" i="1"/>
  <c r="CP302" i="1" a="1"/>
  <c r="CP302" i="1" s="1"/>
  <c r="BW302" i="1"/>
  <c r="CJ302" i="1" s="1"/>
  <c r="CK302" i="1" s="1"/>
  <c r="CL302" i="1" s="1"/>
  <c r="CM302" i="1" s="1"/>
  <c r="CN302" i="1" s="1"/>
  <c r="CO302" i="1" s="1"/>
  <c r="CH302" i="1" s="1"/>
  <c r="BV302" i="1"/>
  <c r="BT302" i="1"/>
  <c r="BS302" i="1"/>
  <c r="BQ302" i="1"/>
  <c r="BO302" i="1"/>
  <c r="BP302" i="1" s="1"/>
  <c r="BG302" i="1" a="1"/>
  <c r="BG302" i="1" s="1"/>
  <c r="BD302" i="1" a="1"/>
  <c r="BD302" i="1" s="1"/>
  <c r="BA302" i="1" a="1"/>
  <c r="BA302" i="1" s="1"/>
  <c r="AX302" i="1"/>
  <c r="AU302" i="1"/>
  <c r="AT302" i="1"/>
  <c r="AB302" i="1"/>
  <c r="AA302" i="1"/>
  <c r="W302" i="1"/>
  <c r="T302" i="1"/>
  <c r="U302" i="1" s="1"/>
  <c r="P302" i="1"/>
  <c r="O302" i="1" a="1"/>
  <c r="O302" i="1" s="1"/>
  <c r="L302" i="1"/>
  <c r="AV302" i="1" s="1"/>
  <c r="I302" i="1"/>
  <c r="CR301" i="1"/>
  <c r="CP301" i="1" a="1"/>
  <c r="CP301" i="1" s="1"/>
  <c r="CF301" i="1" a="1"/>
  <c r="CF301" i="1" s="1"/>
  <c r="BW301" i="1"/>
  <c r="CJ301" i="1" s="1"/>
  <c r="CK301" i="1" s="1"/>
  <c r="CL301" i="1" s="1"/>
  <c r="CM301" i="1" s="1"/>
  <c r="CN301" i="1" s="1"/>
  <c r="CO301" i="1" s="1"/>
  <c r="CH301" i="1" s="1"/>
  <c r="BV301" i="1"/>
  <c r="BT301" i="1"/>
  <c r="BS301" i="1"/>
  <c r="BQ301" i="1"/>
  <c r="BP301" i="1"/>
  <c r="BO301" i="1"/>
  <c r="BG301" i="1" a="1"/>
  <c r="BG301" i="1" s="1"/>
  <c r="BH301" i="1" s="1"/>
  <c r="BD301" i="1" a="1"/>
  <c r="BD301" i="1" s="1"/>
  <c r="BA301" i="1" a="1"/>
  <c r="BA301" i="1" s="1"/>
  <c r="AX301" i="1"/>
  <c r="AZ301" i="1" s="1"/>
  <c r="CC301" i="1" s="1" a="1"/>
  <c r="CC301" i="1" s="1"/>
  <c r="AU301" i="1"/>
  <c r="AT301" i="1"/>
  <c r="AH301" i="1"/>
  <c r="AB301" i="1"/>
  <c r="AA301" i="1"/>
  <c r="W301" i="1"/>
  <c r="T301" i="1"/>
  <c r="U301" i="1" s="1"/>
  <c r="AK301" i="1" s="1"/>
  <c r="P301" i="1"/>
  <c r="O301" i="1" a="1"/>
  <c r="O301" i="1" s="1"/>
  <c r="L301" i="1"/>
  <c r="Z301" i="1" s="1"/>
  <c r="I301" i="1"/>
  <c r="CR300" i="1"/>
  <c r="CP300" i="1" a="1"/>
  <c r="CP300" i="1" s="1"/>
  <c r="BW300" i="1"/>
  <c r="CJ300" i="1" s="1"/>
  <c r="CK300" i="1" s="1"/>
  <c r="CL300" i="1" s="1"/>
  <c r="CM300" i="1" s="1"/>
  <c r="CN300" i="1" s="1"/>
  <c r="CO300" i="1" s="1"/>
  <c r="CH300" i="1" s="1"/>
  <c r="BV300" i="1"/>
  <c r="BT300" i="1"/>
  <c r="BS300" i="1"/>
  <c r="BQ300" i="1"/>
  <c r="BO300" i="1"/>
  <c r="BP300" i="1" s="1"/>
  <c r="BG300" i="1" a="1"/>
  <c r="BG300" i="1" s="1"/>
  <c r="BD300" i="1" a="1"/>
  <c r="BD300" i="1" s="1"/>
  <c r="BA300" i="1" a="1"/>
  <c r="BA300" i="1" s="1"/>
  <c r="AX300" i="1"/>
  <c r="AU300" i="1"/>
  <c r="AT300" i="1"/>
  <c r="AB300" i="1"/>
  <c r="AA300" i="1"/>
  <c r="W300" i="1"/>
  <c r="T300" i="1"/>
  <c r="U300" i="1" s="1"/>
  <c r="P300" i="1"/>
  <c r="O300" i="1" a="1"/>
  <c r="O300" i="1" s="1"/>
  <c r="L300" i="1"/>
  <c r="V300" i="1" s="1"/>
  <c r="I300" i="1"/>
  <c r="CR299" i="1"/>
  <c r="CP299" i="1" a="1"/>
  <c r="CP299" i="1" s="1"/>
  <c r="BW299" i="1"/>
  <c r="CJ299" i="1" s="1"/>
  <c r="CK299" i="1" s="1"/>
  <c r="CL299" i="1" s="1"/>
  <c r="CM299" i="1" s="1"/>
  <c r="CN299" i="1" s="1"/>
  <c r="CO299" i="1" s="1"/>
  <c r="CH299" i="1" s="1"/>
  <c r="BV299" i="1"/>
  <c r="BT299" i="1"/>
  <c r="BS299" i="1"/>
  <c r="BQ299" i="1"/>
  <c r="BO299" i="1"/>
  <c r="BP299" i="1" s="1"/>
  <c r="BG299" i="1" a="1"/>
  <c r="BG299" i="1" s="1"/>
  <c r="BD299" i="1" a="1"/>
  <c r="BD299" i="1" s="1"/>
  <c r="BA299" i="1" a="1"/>
  <c r="BA299" i="1" s="1"/>
  <c r="AX299" i="1"/>
  <c r="AZ299" i="1" s="1"/>
  <c r="CE299" i="1" s="1" a="1"/>
  <c r="CE299" i="1" s="1"/>
  <c r="AU299" i="1"/>
  <c r="AT299" i="1"/>
  <c r="AB299" i="1"/>
  <c r="AA299" i="1"/>
  <c r="W299" i="1"/>
  <c r="T299" i="1"/>
  <c r="U299" i="1" s="1"/>
  <c r="P299" i="1"/>
  <c r="O299" i="1" a="1"/>
  <c r="O299" i="1" s="1"/>
  <c r="L299" i="1"/>
  <c r="I299" i="1"/>
  <c r="CR298" i="1"/>
  <c r="CP298" i="1" a="1"/>
  <c r="CP298" i="1" s="1"/>
  <c r="BW298" i="1"/>
  <c r="CJ298" i="1" s="1"/>
  <c r="CK298" i="1" s="1"/>
  <c r="CL298" i="1" s="1"/>
  <c r="CM298" i="1" s="1"/>
  <c r="CN298" i="1" s="1"/>
  <c r="CO298" i="1" s="1"/>
  <c r="CH298" i="1" s="1"/>
  <c r="BV298" i="1"/>
  <c r="BT298" i="1"/>
  <c r="BS298" i="1"/>
  <c r="BQ298" i="1"/>
  <c r="BO298" i="1"/>
  <c r="BP298" i="1" s="1"/>
  <c r="BG298" i="1" a="1"/>
  <c r="BG298" i="1" s="1"/>
  <c r="BD298" i="1" a="1"/>
  <c r="BD298" i="1" s="1"/>
  <c r="BA298" i="1" a="1"/>
  <c r="BA298" i="1" s="1"/>
  <c r="AX298" i="1"/>
  <c r="AZ298" i="1" s="1"/>
  <c r="AU298" i="1"/>
  <c r="AT298" i="1"/>
  <c r="AB298" i="1"/>
  <c r="AA298" i="1"/>
  <c r="W298" i="1"/>
  <c r="T298" i="1"/>
  <c r="U298" i="1" s="1"/>
  <c r="AQ298" i="1" s="1"/>
  <c r="P298" i="1"/>
  <c r="O298" i="1" a="1"/>
  <c r="O298" i="1" s="1"/>
  <c r="L298" i="1"/>
  <c r="I298" i="1"/>
  <c r="CR297" i="1"/>
  <c r="CP297" i="1" a="1"/>
  <c r="CP297" i="1" s="1"/>
  <c r="BW297" i="1"/>
  <c r="CJ297" i="1" s="1"/>
  <c r="CK297" i="1" s="1"/>
  <c r="CL297" i="1" s="1"/>
  <c r="CM297" i="1" s="1"/>
  <c r="CN297" i="1" s="1"/>
  <c r="CO297" i="1" s="1"/>
  <c r="CH297" i="1" s="1"/>
  <c r="BV297" i="1"/>
  <c r="BT297" i="1"/>
  <c r="BS297" i="1"/>
  <c r="BQ297" i="1"/>
  <c r="BO297" i="1"/>
  <c r="BP297" i="1" s="1"/>
  <c r="BG297" i="1" a="1"/>
  <c r="BG297" i="1" s="1"/>
  <c r="BD297" i="1" a="1"/>
  <c r="BD297" i="1" s="1"/>
  <c r="BA297" i="1" a="1"/>
  <c r="BA297" i="1" s="1"/>
  <c r="AX297" i="1"/>
  <c r="AU297" i="1"/>
  <c r="AT297" i="1"/>
  <c r="AB297" i="1"/>
  <c r="AA297" i="1"/>
  <c r="W297" i="1"/>
  <c r="T297" i="1"/>
  <c r="U297" i="1" s="1"/>
  <c r="P297" i="1"/>
  <c r="O297" i="1" a="1"/>
  <c r="O297" i="1" s="1"/>
  <c r="L297" i="1"/>
  <c r="V297" i="1" s="1"/>
  <c r="I297" i="1"/>
  <c r="CR296" i="1"/>
  <c r="CP296" i="1"/>
  <c r="CP296" i="1" a="1"/>
  <c r="BW296" i="1"/>
  <c r="CJ296" i="1" s="1"/>
  <c r="CK296" i="1" s="1"/>
  <c r="CL296" i="1" s="1"/>
  <c r="CM296" i="1" s="1"/>
  <c r="CN296" i="1" s="1"/>
  <c r="CO296" i="1" s="1"/>
  <c r="CH296" i="1" s="1"/>
  <c r="BV296" i="1"/>
  <c r="BT296" i="1"/>
  <c r="BS296" i="1"/>
  <c r="BQ296" i="1"/>
  <c r="BO296" i="1"/>
  <c r="BP296" i="1" s="1"/>
  <c r="BG296" i="1" a="1"/>
  <c r="BG296" i="1" s="1"/>
  <c r="BD296" i="1" a="1"/>
  <c r="BD296" i="1" s="1"/>
  <c r="BA296" i="1" a="1"/>
  <c r="BA296" i="1" s="1"/>
  <c r="BB296" i="1" s="1"/>
  <c r="AX296" i="1"/>
  <c r="AU296" i="1"/>
  <c r="AT296" i="1"/>
  <c r="AS296" i="1"/>
  <c r="AB296" i="1"/>
  <c r="AA296" i="1"/>
  <c r="W296" i="1"/>
  <c r="T296" i="1"/>
  <c r="U296" i="1" s="1"/>
  <c r="P296" i="1"/>
  <c r="O296" i="1" a="1"/>
  <c r="O296" i="1" s="1"/>
  <c r="L296" i="1"/>
  <c r="I296" i="1"/>
  <c r="CR295" i="1"/>
  <c r="CP295" i="1" a="1"/>
  <c r="CP295" i="1" s="1"/>
  <c r="BW295" i="1"/>
  <c r="CJ295" i="1" s="1"/>
  <c r="CK295" i="1" s="1"/>
  <c r="CL295" i="1" s="1"/>
  <c r="CM295" i="1" s="1"/>
  <c r="CN295" i="1" s="1"/>
  <c r="CO295" i="1" s="1"/>
  <c r="CH295" i="1" s="1"/>
  <c r="BV295" i="1"/>
  <c r="BT295" i="1"/>
  <c r="BS295" i="1"/>
  <c r="BQ295" i="1"/>
  <c r="BO295" i="1"/>
  <c r="BP295" i="1" s="1"/>
  <c r="BG295" i="1" a="1"/>
  <c r="BG295" i="1" s="1"/>
  <c r="BD295" i="1" a="1"/>
  <c r="BD295" i="1" s="1"/>
  <c r="BA295" i="1" a="1"/>
  <c r="BA295" i="1" s="1"/>
  <c r="AX295" i="1"/>
  <c r="AZ295" i="1" s="1"/>
  <c r="AU295" i="1"/>
  <c r="AT295" i="1"/>
  <c r="AB295" i="1"/>
  <c r="AA295" i="1"/>
  <c r="W295" i="1"/>
  <c r="T295" i="1"/>
  <c r="U295" i="1" s="1"/>
  <c r="P295" i="1"/>
  <c r="O295" i="1" a="1"/>
  <c r="O295" i="1" s="1"/>
  <c r="L295" i="1"/>
  <c r="AS295" i="1" s="1"/>
  <c r="I295" i="1"/>
  <c r="CR294" i="1"/>
  <c r="CP294" i="1" a="1"/>
  <c r="CP294" i="1" s="1"/>
  <c r="BW294" i="1"/>
  <c r="CJ294" i="1" s="1"/>
  <c r="CK294" i="1" s="1"/>
  <c r="CL294" i="1" s="1"/>
  <c r="CM294" i="1" s="1"/>
  <c r="CN294" i="1" s="1"/>
  <c r="CO294" i="1" s="1"/>
  <c r="CH294" i="1" s="1"/>
  <c r="BV294" i="1"/>
  <c r="BT294" i="1"/>
  <c r="BS294" i="1"/>
  <c r="BQ294" i="1"/>
  <c r="BO294" i="1"/>
  <c r="BP294" i="1" s="1"/>
  <c r="BG294" i="1" a="1"/>
  <c r="BG294" i="1" s="1"/>
  <c r="BD294" i="1" a="1"/>
  <c r="BD294" i="1" s="1"/>
  <c r="BA294" i="1" a="1"/>
  <c r="BA294" i="1" s="1"/>
  <c r="AZ294" i="1"/>
  <c r="AX294" i="1"/>
  <c r="AY294" i="1" s="1"/>
  <c r="AU294" i="1"/>
  <c r="AT294" i="1"/>
  <c r="AB294" i="1"/>
  <c r="AA294" i="1"/>
  <c r="W294" i="1"/>
  <c r="T294" i="1"/>
  <c r="U294" i="1" s="1"/>
  <c r="P294" i="1"/>
  <c r="O294" i="1" a="1"/>
  <c r="O294" i="1" s="1"/>
  <c r="L294" i="1"/>
  <c r="I294" i="1"/>
  <c r="CR293" i="1"/>
  <c r="CP293" i="1" a="1"/>
  <c r="CP293" i="1" s="1"/>
  <c r="BW293" i="1"/>
  <c r="CJ293" i="1" s="1"/>
  <c r="CK293" i="1" s="1"/>
  <c r="CL293" i="1" s="1"/>
  <c r="CM293" i="1" s="1"/>
  <c r="CN293" i="1" s="1"/>
  <c r="CO293" i="1" s="1"/>
  <c r="CH293" i="1" s="1"/>
  <c r="BV293" i="1"/>
  <c r="BT293" i="1"/>
  <c r="BS293" i="1"/>
  <c r="BQ293" i="1"/>
  <c r="BO293" i="1"/>
  <c r="BP293" i="1" s="1"/>
  <c r="BG293" i="1" a="1"/>
  <c r="BG293" i="1" s="1"/>
  <c r="BD293" i="1" a="1"/>
  <c r="BD293" i="1" s="1"/>
  <c r="BA293" i="1"/>
  <c r="BB293" i="1" s="1"/>
  <c r="BC293" i="1" s="1"/>
  <c r="BA293" i="1" a="1"/>
  <c r="AX293" i="1"/>
  <c r="AY293" i="1" s="1"/>
  <c r="BR293" i="1" s="1"/>
  <c r="AU293" i="1"/>
  <c r="AT293" i="1"/>
  <c r="AB293" i="1"/>
  <c r="AA293" i="1"/>
  <c r="W293" i="1"/>
  <c r="T293" i="1"/>
  <c r="U293" i="1" s="1"/>
  <c r="P293" i="1"/>
  <c r="O293" i="1" a="1"/>
  <c r="O293" i="1" s="1"/>
  <c r="L293" i="1"/>
  <c r="V293" i="1" s="1"/>
  <c r="I293" i="1"/>
  <c r="CR292" i="1"/>
  <c r="CP292" i="1" a="1"/>
  <c r="CP292" i="1" s="1"/>
  <c r="BW292" i="1"/>
  <c r="CJ292" i="1" s="1"/>
  <c r="CK292" i="1" s="1"/>
  <c r="CL292" i="1" s="1"/>
  <c r="CM292" i="1" s="1"/>
  <c r="CN292" i="1" s="1"/>
  <c r="CO292" i="1" s="1"/>
  <c r="CH292" i="1" s="1"/>
  <c r="BV292" i="1"/>
  <c r="BT292" i="1"/>
  <c r="BS292" i="1"/>
  <c r="BQ292" i="1"/>
  <c r="BO292" i="1"/>
  <c r="BP292" i="1" s="1"/>
  <c r="BG292" i="1" a="1"/>
  <c r="BG292" i="1" s="1"/>
  <c r="BD292" i="1" a="1"/>
  <c r="BD292" i="1" s="1"/>
  <c r="BA292" i="1" a="1"/>
  <c r="BA292" i="1" s="1"/>
  <c r="AX292" i="1"/>
  <c r="AU292" i="1"/>
  <c r="AT292" i="1"/>
  <c r="AB292" i="1"/>
  <c r="AA292" i="1"/>
  <c r="W292" i="1"/>
  <c r="T292" i="1"/>
  <c r="U292" i="1" s="1"/>
  <c r="P292" i="1"/>
  <c r="O292" i="1" a="1"/>
  <c r="O292" i="1" s="1"/>
  <c r="L292" i="1"/>
  <c r="N292" i="1" s="1" a="1"/>
  <c r="N292" i="1" s="1"/>
  <c r="BJ292" i="1" s="1"/>
  <c r="I292" i="1"/>
  <c r="CR291" i="1"/>
  <c r="CP291" i="1"/>
  <c r="CP291" i="1" a="1"/>
  <c r="BW291" i="1"/>
  <c r="CJ291" i="1" s="1"/>
  <c r="CK291" i="1" s="1"/>
  <c r="CL291" i="1" s="1"/>
  <c r="CM291" i="1" s="1"/>
  <c r="CN291" i="1" s="1"/>
  <c r="CO291" i="1" s="1"/>
  <c r="CH291" i="1" s="1"/>
  <c r="BV291" i="1"/>
  <c r="BT291" i="1"/>
  <c r="BS291" i="1"/>
  <c r="BQ291" i="1"/>
  <c r="BO291" i="1"/>
  <c r="BP291" i="1" s="1"/>
  <c r="BG291" i="1" a="1"/>
  <c r="BG291" i="1" s="1"/>
  <c r="BD291" i="1" a="1"/>
  <c r="BD291" i="1" s="1"/>
  <c r="BA291" i="1" a="1"/>
  <c r="BA291" i="1" s="1"/>
  <c r="AX291" i="1"/>
  <c r="AY291" i="1" s="1"/>
  <c r="AR291" i="1" s="1"/>
  <c r="AU291" i="1"/>
  <c r="AT291" i="1"/>
  <c r="AB291" i="1"/>
  <c r="AA291" i="1"/>
  <c r="W291" i="1"/>
  <c r="T291" i="1"/>
  <c r="U291" i="1" s="1"/>
  <c r="P291" i="1"/>
  <c r="O291" i="1" a="1"/>
  <c r="O291" i="1" s="1"/>
  <c r="L291" i="1"/>
  <c r="N291" i="1" s="1" a="1"/>
  <c r="N291" i="1" s="1"/>
  <c r="BJ291" i="1" s="1"/>
  <c r="I291" i="1"/>
  <c r="CR290" i="1"/>
  <c r="CP290" i="1" a="1"/>
  <c r="CP290" i="1" s="1"/>
  <c r="BW290" i="1"/>
  <c r="CJ290" i="1" s="1"/>
  <c r="CK290" i="1" s="1"/>
  <c r="CL290" i="1" s="1"/>
  <c r="CM290" i="1" s="1"/>
  <c r="CN290" i="1" s="1"/>
  <c r="CO290" i="1" s="1"/>
  <c r="CH290" i="1" s="1"/>
  <c r="BV290" i="1"/>
  <c r="BT290" i="1"/>
  <c r="BS290" i="1"/>
  <c r="BQ290" i="1"/>
  <c r="BO290" i="1"/>
  <c r="BP290" i="1" s="1"/>
  <c r="BG290" i="1" a="1"/>
  <c r="BG290" i="1" s="1"/>
  <c r="BD290" i="1" a="1"/>
  <c r="BD290" i="1" s="1"/>
  <c r="BA290" i="1" a="1"/>
  <c r="BA290" i="1" s="1"/>
  <c r="AX290" i="1"/>
  <c r="AY290" i="1" s="1"/>
  <c r="AU290" i="1"/>
  <c r="AT290" i="1"/>
  <c r="AB290" i="1"/>
  <c r="AA290" i="1"/>
  <c r="W290" i="1"/>
  <c r="T290" i="1"/>
  <c r="U290" i="1" s="1"/>
  <c r="AN290" i="1" s="1"/>
  <c r="P290" i="1"/>
  <c r="O290" i="1" a="1"/>
  <c r="O290" i="1" s="1"/>
  <c r="L290" i="1"/>
  <c r="AS290" i="1" s="1"/>
  <c r="I290" i="1"/>
  <c r="CR289" i="1"/>
  <c r="CP289" i="1" a="1"/>
  <c r="CP289" i="1" s="1"/>
  <c r="BW289" i="1"/>
  <c r="CJ289" i="1" s="1"/>
  <c r="CK289" i="1" s="1"/>
  <c r="CL289" i="1" s="1"/>
  <c r="CM289" i="1" s="1"/>
  <c r="CN289" i="1" s="1"/>
  <c r="CO289" i="1" s="1"/>
  <c r="CH289" i="1" s="1"/>
  <c r="BV289" i="1"/>
  <c r="BT289" i="1"/>
  <c r="BS289" i="1"/>
  <c r="BQ289" i="1"/>
  <c r="BO289" i="1"/>
  <c r="BP289" i="1" s="1"/>
  <c r="BG289" i="1" a="1"/>
  <c r="BG289" i="1" s="1"/>
  <c r="BD289" i="1" a="1"/>
  <c r="BD289" i="1" s="1"/>
  <c r="BA289" i="1" a="1"/>
  <c r="BA289" i="1" s="1"/>
  <c r="AX289" i="1"/>
  <c r="AU289" i="1"/>
  <c r="AT289" i="1"/>
  <c r="AB289" i="1"/>
  <c r="AA289" i="1"/>
  <c r="W289" i="1"/>
  <c r="T289" i="1"/>
  <c r="U289" i="1" s="1"/>
  <c r="P289" i="1"/>
  <c r="O289" i="1" a="1"/>
  <c r="O289" i="1" s="1"/>
  <c r="L289" i="1"/>
  <c r="V289" i="1" s="1"/>
  <c r="I289" i="1"/>
  <c r="CR288" i="1"/>
  <c r="CP288" i="1" a="1"/>
  <c r="CP288" i="1" s="1"/>
  <c r="BW288" i="1"/>
  <c r="CJ288" i="1" s="1"/>
  <c r="CK288" i="1" s="1"/>
  <c r="CL288" i="1" s="1"/>
  <c r="CM288" i="1" s="1"/>
  <c r="CN288" i="1" s="1"/>
  <c r="CO288" i="1" s="1"/>
  <c r="CH288" i="1" s="1"/>
  <c r="BV288" i="1"/>
  <c r="BT288" i="1"/>
  <c r="BS288" i="1"/>
  <c r="BQ288" i="1"/>
  <c r="BO288" i="1"/>
  <c r="BP288" i="1" s="1"/>
  <c r="BG288" i="1" a="1"/>
  <c r="BG288" i="1" s="1"/>
  <c r="BD288" i="1" a="1"/>
  <c r="BD288" i="1" s="1"/>
  <c r="BA288" i="1" a="1"/>
  <c r="BA288" i="1" s="1"/>
  <c r="BB288" i="1" s="1"/>
  <c r="AX288" i="1"/>
  <c r="AU288" i="1"/>
  <c r="AT288" i="1"/>
  <c r="AB288" i="1"/>
  <c r="AA288" i="1"/>
  <c r="W288" i="1"/>
  <c r="T288" i="1"/>
  <c r="U288" i="1" s="1"/>
  <c r="P288" i="1"/>
  <c r="O288" i="1" a="1"/>
  <c r="O288" i="1" s="1"/>
  <c r="L288" i="1"/>
  <c r="V288" i="1" s="1"/>
  <c r="I288" i="1"/>
  <c r="CR287" i="1"/>
  <c r="CP287" i="1" a="1"/>
  <c r="CP287" i="1" s="1"/>
  <c r="BW287" i="1"/>
  <c r="CJ287" i="1" s="1"/>
  <c r="CK287" i="1" s="1"/>
  <c r="CL287" i="1" s="1"/>
  <c r="CM287" i="1" s="1"/>
  <c r="CN287" i="1" s="1"/>
  <c r="CO287" i="1" s="1"/>
  <c r="CH287" i="1" s="1"/>
  <c r="BV287" i="1"/>
  <c r="BT287" i="1"/>
  <c r="BS287" i="1"/>
  <c r="BQ287" i="1"/>
  <c r="BO287" i="1"/>
  <c r="BP287" i="1" s="1"/>
  <c r="BG287" i="1" a="1"/>
  <c r="BG287" i="1" s="1"/>
  <c r="BD287" i="1" a="1"/>
  <c r="BD287" i="1" s="1"/>
  <c r="BA287" i="1" a="1"/>
  <c r="BA287" i="1" s="1"/>
  <c r="AX287" i="1"/>
  <c r="AZ287" i="1" s="1"/>
  <c r="AU287" i="1"/>
  <c r="AT287" i="1"/>
  <c r="AB287" i="1"/>
  <c r="AA287" i="1"/>
  <c r="W287" i="1"/>
  <c r="T287" i="1"/>
  <c r="U287" i="1" s="1"/>
  <c r="P287" i="1"/>
  <c r="O287" i="1" a="1"/>
  <c r="O287" i="1" s="1"/>
  <c r="L287" i="1"/>
  <c r="N287" i="1" s="1" a="1"/>
  <c r="N287" i="1" s="1"/>
  <c r="BJ287" i="1" s="1"/>
  <c r="I287" i="1"/>
  <c r="CR286" i="1"/>
  <c r="CP286" i="1" a="1"/>
  <c r="CP286" i="1" s="1"/>
  <c r="BW286" i="1"/>
  <c r="CJ286" i="1" s="1"/>
  <c r="CK286" i="1" s="1"/>
  <c r="CL286" i="1" s="1"/>
  <c r="CM286" i="1" s="1"/>
  <c r="CN286" i="1" s="1"/>
  <c r="CO286" i="1" s="1"/>
  <c r="CH286" i="1" s="1"/>
  <c r="BV286" i="1"/>
  <c r="BT286" i="1"/>
  <c r="BS286" i="1"/>
  <c r="BQ286" i="1"/>
  <c r="BO286" i="1"/>
  <c r="BP286" i="1" s="1"/>
  <c r="BG286" i="1" a="1"/>
  <c r="BG286" i="1" s="1"/>
  <c r="BD286" i="1" a="1"/>
  <c r="BD286" i="1" s="1"/>
  <c r="BA286" i="1" a="1"/>
  <c r="BA286" i="1" s="1"/>
  <c r="AX286" i="1"/>
  <c r="AU286" i="1"/>
  <c r="AT286" i="1"/>
  <c r="AB286" i="1"/>
  <c r="AA286" i="1"/>
  <c r="W286" i="1"/>
  <c r="T286" i="1"/>
  <c r="U286" i="1" s="1"/>
  <c r="P286" i="1"/>
  <c r="O286" i="1" a="1"/>
  <c r="O286" i="1" s="1"/>
  <c r="L286" i="1"/>
  <c r="V286" i="1" s="1"/>
  <c r="I286" i="1"/>
  <c r="CR285" i="1"/>
  <c r="CP285" i="1" a="1"/>
  <c r="CP285" i="1" s="1"/>
  <c r="BW285" i="1"/>
  <c r="CJ285" i="1" s="1"/>
  <c r="CK285" i="1" s="1"/>
  <c r="CL285" i="1" s="1"/>
  <c r="CM285" i="1" s="1"/>
  <c r="CN285" i="1" s="1"/>
  <c r="CO285" i="1" s="1"/>
  <c r="CH285" i="1" s="1"/>
  <c r="BV285" i="1"/>
  <c r="BT285" i="1"/>
  <c r="BS285" i="1"/>
  <c r="BQ285" i="1"/>
  <c r="BO285" i="1"/>
  <c r="BP285" i="1" s="1"/>
  <c r="BG285" i="1" a="1"/>
  <c r="BG285" i="1" s="1"/>
  <c r="BD285" i="1" a="1"/>
  <c r="BD285" i="1" s="1"/>
  <c r="BA285" i="1" a="1"/>
  <c r="BA285" i="1" s="1"/>
  <c r="AX285" i="1"/>
  <c r="AU285" i="1"/>
  <c r="AT285" i="1"/>
  <c r="AB285" i="1"/>
  <c r="AA285" i="1"/>
  <c r="W285" i="1"/>
  <c r="T285" i="1"/>
  <c r="U285" i="1" s="1"/>
  <c r="P285" i="1"/>
  <c r="O285" i="1" a="1"/>
  <c r="O285" i="1" s="1"/>
  <c r="L285" i="1"/>
  <c r="I285" i="1"/>
  <c r="CR284" i="1"/>
  <c r="CP284" i="1" a="1"/>
  <c r="CP284" i="1" s="1"/>
  <c r="BW284" i="1"/>
  <c r="CJ284" i="1" s="1"/>
  <c r="CK284" i="1" s="1"/>
  <c r="CL284" i="1" s="1"/>
  <c r="CM284" i="1" s="1"/>
  <c r="CN284" i="1" s="1"/>
  <c r="CO284" i="1" s="1"/>
  <c r="CH284" i="1" s="1"/>
  <c r="BV284" i="1"/>
  <c r="BT284" i="1"/>
  <c r="BS284" i="1"/>
  <c r="BQ284" i="1"/>
  <c r="BO284" i="1"/>
  <c r="BP284" i="1" s="1"/>
  <c r="BG284" i="1" a="1"/>
  <c r="BG284" i="1" s="1"/>
  <c r="BD284" i="1" a="1"/>
  <c r="BD284" i="1" s="1"/>
  <c r="BA284" i="1" a="1"/>
  <c r="BA284" i="1" s="1"/>
  <c r="AX284" i="1"/>
  <c r="AY284" i="1" s="1"/>
  <c r="AU284" i="1"/>
  <c r="AT284" i="1"/>
  <c r="AR284" i="1"/>
  <c r="AB284" i="1"/>
  <c r="AA284" i="1"/>
  <c r="W284" i="1"/>
  <c r="T284" i="1"/>
  <c r="U284" i="1" s="1"/>
  <c r="P284" i="1"/>
  <c r="O284" i="1" a="1"/>
  <c r="O284" i="1" s="1"/>
  <c r="L284" i="1"/>
  <c r="V284" i="1" s="1"/>
  <c r="I284" i="1"/>
  <c r="CR283" i="1"/>
  <c r="CP283" i="1" a="1"/>
  <c r="CP283" i="1" s="1"/>
  <c r="BW283" i="1"/>
  <c r="CJ283" i="1" s="1"/>
  <c r="CK283" i="1" s="1"/>
  <c r="CL283" i="1" s="1"/>
  <c r="CM283" i="1" s="1"/>
  <c r="CN283" i="1" s="1"/>
  <c r="CO283" i="1" s="1"/>
  <c r="CH283" i="1" s="1"/>
  <c r="BV283" i="1"/>
  <c r="BT283" i="1"/>
  <c r="BS283" i="1"/>
  <c r="BQ283" i="1"/>
  <c r="BO283" i="1"/>
  <c r="BP283" i="1" s="1"/>
  <c r="BG283" i="1" a="1"/>
  <c r="BG283" i="1" s="1"/>
  <c r="BD283" i="1" a="1"/>
  <c r="BD283" i="1" s="1"/>
  <c r="BA283" i="1" a="1"/>
  <c r="BA283" i="1" s="1"/>
  <c r="AX283" i="1"/>
  <c r="AZ283" i="1" s="1"/>
  <c r="AU283" i="1"/>
  <c r="AT283" i="1"/>
  <c r="AB283" i="1"/>
  <c r="AA283" i="1"/>
  <c r="W283" i="1"/>
  <c r="T283" i="1"/>
  <c r="U283" i="1" s="1"/>
  <c r="AH283" i="1" s="1"/>
  <c r="P283" i="1"/>
  <c r="O283" i="1" a="1"/>
  <c r="O283" i="1" s="1"/>
  <c r="L283" i="1"/>
  <c r="N283" i="1" s="1" a="1"/>
  <c r="N283" i="1" s="1"/>
  <c r="BJ283" i="1" s="1"/>
  <c r="I283" i="1"/>
  <c r="CR282" i="1"/>
  <c r="CP282" i="1" a="1"/>
  <c r="CP282" i="1" s="1"/>
  <c r="BW282" i="1"/>
  <c r="CJ282" i="1" s="1"/>
  <c r="CK282" i="1" s="1"/>
  <c r="CL282" i="1" s="1"/>
  <c r="CM282" i="1" s="1"/>
  <c r="CN282" i="1" s="1"/>
  <c r="CO282" i="1" s="1"/>
  <c r="CH282" i="1" s="1"/>
  <c r="BV282" i="1"/>
  <c r="BT282" i="1"/>
  <c r="BS282" i="1"/>
  <c r="BQ282" i="1"/>
  <c r="BO282" i="1"/>
  <c r="BP282" i="1" s="1"/>
  <c r="BG282" i="1" a="1"/>
  <c r="BG282" i="1" s="1"/>
  <c r="BD282" i="1" a="1"/>
  <c r="BD282" i="1" s="1"/>
  <c r="BA282" i="1" a="1"/>
  <c r="BA282" i="1" s="1"/>
  <c r="AX282" i="1"/>
  <c r="AZ282" i="1" s="1"/>
  <c r="AU282" i="1"/>
  <c r="AT282" i="1"/>
  <c r="AB282" i="1"/>
  <c r="AA282" i="1"/>
  <c r="W282" i="1"/>
  <c r="T282" i="1"/>
  <c r="U282" i="1" s="1"/>
  <c r="P282" i="1"/>
  <c r="O282" i="1" a="1"/>
  <c r="O282" i="1" s="1"/>
  <c r="L282" i="1"/>
  <c r="V282" i="1" s="1"/>
  <c r="I282" i="1"/>
  <c r="CR281" i="1"/>
  <c r="CP281" i="1" a="1"/>
  <c r="CP281" i="1" s="1"/>
  <c r="BW281" i="1"/>
  <c r="CJ281" i="1" s="1"/>
  <c r="CK281" i="1" s="1"/>
  <c r="CL281" i="1" s="1"/>
  <c r="CM281" i="1" s="1"/>
  <c r="CN281" i="1" s="1"/>
  <c r="CO281" i="1" s="1"/>
  <c r="CH281" i="1" s="1"/>
  <c r="BV281" i="1"/>
  <c r="BT281" i="1"/>
  <c r="BS281" i="1"/>
  <c r="BQ281" i="1"/>
  <c r="BO281" i="1"/>
  <c r="BP281" i="1" s="1"/>
  <c r="BG281" i="1" a="1"/>
  <c r="BG281" i="1" s="1"/>
  <c r="BD281" i="1" a="1"/>
  <c r="BD281" i="1" s="1"/>
  <c r="BA281" i="1" a="1"/>
  <c r="BA281" i="1" s="1"/>
  <c r="BB281" i="1" s="1"/>
  <c r="AY281" i="1"/>
  <c r="BU281" i="1" s="1"/>
  <c r="AX281" i="1"/>
  <c r="AZ281" i="1" s="1"/>
  <c r="AU281" i="1"/>
  <c r="AT281" i="1"/>
  <c r="AB281" i="1"/>
  <c r="AA281" i="1"/>
  <c r="W281" i="1"/>
  <c r="T281" i="1"/>
  <c r="U281" i="1" s="1"/>
  <c r="P281" i="1"/>
  <c r="O281" i="1" a="1"/>
  <c r="O281" i="1" s="1"/>
  <c r="L281" i="1"/>
  <c r="I281" i="1"/>
  <c r="CR280" i="1"/>
  <c r="CP280" i="1" a="1"/>
  <c r="CP280" i="1" s="1"/>
  <c r="BW280" i="1"/>
  <c r="CJ280" i="1" s="1"/>
  <c r="CK280" i="1" s="1"/>
  <c r="CL280" i="1" s="1"/>
  <c r="CM280" i="1" s="1"/>
  <c r="CN280" i="1" s="1"/>
  <c r="CO280" i="1" s="1"/>
  <c r="CH280" i="1" s="1"/>
  <c r="BV280" i="1"/>
  <c r="BT280" i="1"/>
  <c r="BS280" i="1"/>
  <c r="BQ280" i="1"/>
  <c r="BO280" i="1"/>
  <c r="BP280" i="1" s="1"/>
  <c r="BG280" i="1"/>
  <c r="BG280" i="1" a="1"/>
  <c r="BD280" i="1" a="1"/>
  <c r="BD280" i="1" s="1"/>
  <c r="BA280" i="1" a="1"/>
  <c r="BA280" i="1" s="1"/>
  <c r="AX280" i="1"/>
  <c r="AU280" i="1"/>
  <c r="AT280" i="1"/>
  <c r="AB280" i="1"/>
  <c r="AA280" i="1"/>
  <c r="W280" i="1"/>
  <c r="T280" i="1"/>
  <c r="U280" i="1" s="1"/>
  <c r="P280" i="1"/>
  <c r="O280" i="1" a="1"/>
  <c r="O280" i="1" s="1"/>
  <c r="L280" i="1"/>
  <c r="I280" i="1"/>
  <c r="CR279" i="1"/>
  <c r="CP279" i="1" a="1"/>
  <c r="CP279" i="1" s="1"/>
  <c r="BW279" i="1"/>
  <c r="CJ279" i="1" s="1"/>
  <c r="CK279" i="1" s="1"/>
  <c r="CL279" i="1" s="1"/>
  <c r="CM279" i="1" s="1"/>
  <c r="CN279" i="1" s="1"/>
  <c r="CO279" i="1" s="1"/>
  <c r="CH279" i="1" s="1"/>
  <c r="BV279" i="1"/>
  <c r="BT279" i="1"/>
  <c r="BS279" i="1"/>
  <c r="BQ279" i="1"/>
  <c r="BO279" i="1"/>
  <c r="BP279" i="1" s="1"/>
  <c r="BG279" i="1" a="1"/>
  <c r="BG279" i="1" s="1"/>
  <c r="BD279" i="1" a="1"/>
  <c r="BD279" i="1" s="1"/>
  <c r="BA279" i="1" a="1"/>
  <c r="BA279" i="1" s="1"/>
  <c r="AX279" i="1"/>
  <c r="AY279" i="1" s="1"/>
  <c r="BU279" i="1" s="1"/>
  <c r="AU279" i="1"/>
  <c r="AT279" i="1"/>
  <c r="AB279" i="1"/>
  <c r="AA279" i="1"/>
  <c r="W279" i="1"/>
  <c r="T279" i="1"/>
  <c r="U279" i="1" s="1"/>
  <c r="P279" i="1"/>
  <c r="O279" i="1" a="1"/>
  <c r="O279" i="1" s="1"/>
  <c r="L279" i="1"/>
  <c r="AS279" i="1" s="1"/>
  <c r="I279" i="1"/>
  <c r="CR278" i="1"/>
  <c r="CP278" i="1" a="1"/>
  <c r="CP278" i="1" s="1"/>
  <c r="BW278" i="1"/>
  <c r="CJ278" i="1" s="1"/>
  <c r="CK278" i="1" s="1"/>
  <c r="CL278" i="1" s="1"/>
  <c r="CM278" i="1" s="1"/>
  <c r="CN278" i="1" s="1"/>
  <c r="CO278" i="1" s="1"/>
  <c r="CH278" i="1" s="1"/>
  <c r="BV278" i="1"/>
  <c r="BT278" i="1"/>
  <c r="BS278" i="1"/>
  <c r="BQ278" i="1"/>
  <c r="BO278" i="1"/>
  <c r="BP278" i="1" s="1"/>
  <c r="BG278" i="1" a="1"/>
  <c r="BG278" i="1" s="1"/>
  <c r="BD278" i="1" a="1"/>
  <c r="BD278" i="1" s="1"/>
  <c r="BA278" i="1" a="1"/>
  <c r="BA278" i="1" s="1"/>
  <c r="BB278" i="1" s="1"/>
  <c r="BC278" i="1" s="1"/>
  <c r="AX278" i="1"/>
  <c r="AY278" i="1" s="1"/>
  <c r="AU278" i="1"/>
  <c r="AT278" i="1"/>
  <c r="AB278" i="1"/>
  <c r="AA278" i="1"/>
  <c r="W278" i="1"/>
  <c r="T278" i="1"/>
  <c r="U278" i="1" s="1"/>
  <c r="P278" i="1"/>
  <c r="O278" i="1" a="1"/>
  <c r="O278" i="1" s="1"/>
  <c r="N278" i="1" a="1"/>
  <c r="N278" i="1" s="1"/>
  <c r="BJ278" i="1" s="1"/>
  <c r="L278" i="1"/>
  <c r="Z278" i="1" s="1"/>
  <c r="I278" i="1"/>
  <c r="CR277" i="1"/>
  <c r="CP277" i="1" a="1"/>
  <c r="CP277" i="1" s="1"/>
  <c r="BW277" i="1"/>
  <c r="CJ277" i="1" s="1"/>
  <c r="CK277" i="1" s="1"/>
  <c r="CL277" i="1" s="1"/>
  <c r="CM277" i="1" s="1"/>
  <c r="CN277" i="1" s="1"/>
  <c r="CO277" i="1" s="1"/>
  <c r="CH277" i="1" s="1"/>
  <c r="BV277" i="1"/>
  <c r="BT277" i="1"/>
  <c r="BS277" i="1"/>
  <c r="BQ277" i="1"/>
  <c r="BO277" i="1"/>
  <c r="BP277" i="1" s="1"/>
  <c r="BG277" i="1" a="1"/>
  <c r="BG277" i="1" s="1"/>
  <c r="BD277" i="1" a="1"/>
  <c r="BD277" i="1" s="1"/>
  <c r="BA277" i="1" a="1"/>
  <c r="BA277" i="1" s="1"/>
  <c r="AX277" i="1"/>
  <c r="AU277" i="1"/>
  <c r="AT277" i="1"/>
  <c r="AB277" i="1"/>
  <c r="AA277" i="1"/>
  <c r="W277" i="1"/>
  <c r="T277" i="1"/>
  <c r="U277" i="1" s="1"/>
  <c r="P277" i="1"/>
  <c r="O277" i="1" a="1"/>
  <c r="O277" i="1" s="1"/>
  <c r="L277" i="1"/>
  <c r="V277" i="1" s="1"/>
  <c r="I277" i="1"/>
  <c r="CR276" i="1"/>
  <c r="CP276" i="1" a="1"/>
  <c r="CP276" i="1" s="1"/>
  <c r="BW276" i="1"/>
  <c r="CJ276" i="1" s="1"/>
  <c r="CK276" i="1" s="1"/>
  <c r="CL276" i="1" s="1"/>
  <c r="CM276" i="1" s="1"/>
  <c r="CN276" i="1" s="1"/>
  <c r="CO276" i="1" s="1"/>
  <c r="CH276" i="1" s="1"/>
  <c r="BV276" i="1"/>
  <c r="BT276" i="1"/>
  <c r="BS276" i="1"/>
  <c r="BQ276" i="1"/>
  <c r="BO276" i="1"/>
  <c r="BP276" i="1" s="1"/>
  <c r="BG276" i="1" a="1"/>
  <c r="BG276" i="1" s="1"/>
  <c r="BD276" i="1" a="1"/>
  <c r="BD276" i="1" s="1"/>
  <c r="BA276" i="1" a="1"/>
  <c r="BA276" i="1" s="1"/>
  <c r="AX276" i="1"/>
  <c r="AU276" i="1"/>
  <c r="AT276" i="1"/>
  <c r="AB276" i="1"/>
  <c r="AA276" i="1"/>
  <c r="W276" i="1"/>
  <c r="T276" i="1"/>
  <c r="U276" i="1" s="1"/>
  <c r="P276" i="1"/>
  <c r="O276" i="1" a="1"/>
  <c r="O276" i="1" s="1"/>
  <c r="L276" i="1"/>
  <c r="Z276" i="1" s="1"/>
  <c r="I276" i="1"/>
  <c r="CR275" i="1"/>
  <c r="CP275" i="1" a="1"/>
  <c r="CP275" i="1" s="1"/>
  <c r="BW275" i="1"/>
  <c r="CJ275" i="1" s="1"/>
  <c r="CK275" i="1" s="1"/>
  <c r="CL275" i="1" s="1"/>
  <c r="CM275" i="1" s="1"/>
  <c r="CN275" i="1" s="1"/>
  <c r="CO275" i="1" s="1"/>
  <c r="CH275" i="1" s="1"/>
  <c r="BV275" i="1"/>
  <c r="BT275" i="1"/>
  <c r="BS275" i="1"/>
  <c r="BQ275" i="1"/>
  <c r="BO275" i="1"/>
  <c r="BP275" i="1" s="1"/>
  <c r="BG275" i="1" a="1"/>
  <c r="BG275" i="1" s="1"/>
  <c r="BD275" i="1" a="1"/>
  <c r="BD275" i="1" s="1"/>
  <c r="BA275" i="1" a="1"/>
  <c r="BA275" i="1" s="1"/>
  <c r="AX275" i="1"/>
  <c r="AY275" i="1" s="1"/>
  <c r="BU275" i="1" s="1"/>
  <c r="AU275" i="1"/>
  <c r="AT275" i="1"/>
  <c r="AE275" i="1"/>
  <c r="AB275" i="1"/>
  <c r="AA275" i="1"/>
  <c r="W275" i="1"/>
  <c r="T275" i="1"/>
  <c r="U275" i="1" s="1"/>
  <c r="P275" i="1"/>
  <c r="O275" i="1" a="1"/>
  <c r="O275" i="1" s="1"/>
  <c r="L275" i="1"/>
  <c r="I275" i="1"/>
  <c r="CR274" i="1"/>
  <c r="CP274" i="1" a="1"/>
  <c r="CP274" i="1" s="1"/>
  <c r="BW274" i="1"/>
  <c r="CJ274" i="1" s="1"/>
  <c r="CK274" i="1" s="1"/>
  <c r="CL274" i="1" s="1"/>
  <c r="CM274" i="1" s="1"/>
  <c r="CN274" i="1" s="1"/>
  <c r="CO274" i="1" s="1"/>
  <c r="CH274" i="1" s="1"/>
  <c r="BV274" i="1"/>
  <c r="BT274" i="1"/>
  <c r="BS274" i="1"/>
  <c r="BQ274" i="1"/>
  <c r="BO274" i="1"/>
  <c r="BP274" i="1" s="1"/>
  <c r="BG274" i="1" a="1"/>
  <c r="BG274" i="1" s="1"/>
  <c r="BD274" i="1" a="1"/>
  <c r="BD274" i="1" s="1"/>
  <c r="BA274" i="1" a="1"/>
  <c r="BA274" i="1" s="1"/>
  <c r="AX274" i="1"/>
  <c r="AU274" i="1"/>
  <c r="AT274" i="1"/>
  <c r="AB274" i="1"/>
  <c r="AA274" i="1"/>
  <c r="W274" i="1"/>
  <c r="T274" i="1"/>
  <c r="U274" i="1" s="1"/>
  <c r="P274" i="1"/>
  <c r="O274" i="1" a="1"/>
  <c r="O274" i="1" s="1"/>
  <c r="L274" i="1"/>
  <c r="AV274" i="1" s="1"/>
  <c r="I274" i="1"/>
  <c r="CR273" i="1"/>
  <c r="CP273" i="1" a="1"/>
  <c r="CP273" i="1" s="1"/>
  <c r="BW273" i="1"/>
  <c r="CJ273" i="1" s="1"/>
  <c r="CK273" i="1" s="1"/>
  <c r="CL273" i="1" s="1"/>
  <c r="CM273" i="1" s="1"/>
  <c r="CN273" i="1" s="1"/>
  <c r="CO273" i="1" s="1"/>
  <c r="CH273" i="1" s="1"/>
  <c r="BV273" i="1"/>
  <c r="BT273" i="1"/>
  <c r="BS273" i="1"/>
  <c r="BQ273" i="1"/>
  <c r="BO273" i="1"/>
  <c r="BP273" i="1" s="1"/>
  <c r="BG273" i="1" a="1"/>
  <c r="BG273" i="1" s="1"/>
  <c r="BD273" i="1" a="1"/>
  <c r="BD273" i="1" s="1"/>
  <c r="BA273" i="1" a="1"/>
  <c r="BA273" i="1" s="1"/>
  <c r="AX273" i="1"/>
  <c r="AY273" i="1" s="1"/>
  <c r="BR273" i="1" s="1"/>
  <c r="AU273" i="1"/>
  <c r="AT273" i="1"/>
  <c r="AB273" i="1"/>
  <c r="AA273" i="1"/>
  <c r="W273" i="1"/>
  <c r="T273" i="1"/>
  <c r="U273" i="1" s="1"/>
  <c r="AQ273" i="1" s="1"/>
  <c r="P273" i="1"/>
  <c r="O273" i="1" a="1"/>
  <c r="O273" i="1" s="1"/>
  <c r="L273" i="1"/>
  <c r="AS273" i="1" s="1"/>
  <c r="I273" i="1"/>
  <c r="CR272" i="1"/>
  <c r="CP272" i="1" a="1"/>
  <c r="CP272" i="1" s="1"/>
  <c r="BW272" i="1"/>
  <c r="CJ272" i="1" s="1"/>
  <c r="CK272" i="1" s="1"/>
  <c r="CL272" i="1" s="1"/>
  <c r="CM272" i="1" s="1"/>
  <c r="CN272" i="1" s="1"/>
  <c r="CO272" i="1" s="1"/>
  <c r="CH272" i="1" s="1"/>
  <c r="BV272" i="1"/>
  <c r="BT272" i="1"/>
  <c r="BS272" i="1"/>
  <c r="BQ272" i="1"/>
  <c r="BO272" i="1"/>
  <c r="BP272" i="1" s="1"/>
  <c r="BG272" i="1"/>
  <c r="BG272" i="1" a="1"/>
  <c r="BD272" i="1"/>
  <c r="BD272" i="1" a="1"/>
  <c r="BA272" i="1" a="1"/>
  <c r="BA272" i="1" s="1"/>
  <c r="AX272" i="1"/>
  <c r="AU272" i="1"/>
  <c r="AT272" i="1"/>
  <c r="AB272" i="1"/>
  <c r="AA272" i="1"/>
  <c r="W272" i="1"/>
  <c r="T272" i="1"/>
  <c r="U272" i="1" s="1"/>
  <c r="P272" i="1"/>
  <c r="O272" i="1" a="1"/>
  <c r="O272" i="1" s="1"/>
  <c r="L272" i="1"/>
  <c r="I272" i="1"/>
  <c r="CR271" i="1"/>
  <c r="CP271" i="1" a="1"/>
  <c r="CP271" i="1" s="1"/>
  <c r="BW271" i="1"/>
  <c r="CJ271" i="1" s="1"/>
  <c r="CK271" i="1" s="1"/>
  <c r="CL271" i="1" s="1"/>
  <c r="CM271" i="1" s="1"/>
  <c r="CN271" i="1" s="1"/>
  <c r="CO271" i="1" s="1"/>
  <c r="CH271" i="1" s="1"/>
  <c r="BV271" i="1"/>
  <c r="BT271" i="1"/>
  <c r="BS271" i="1"/>
  <c r="BQ271" i="1"/>
  <c r="BO271" i="1"/>
  <c r="BP271" i="1" s="1"/>
  <c r="BG271" i="1" a="1"/>
  <c r="BG271" i="1" s="1"/>
  <c r="BD271" i="1" a="1"/>
  <c r="BD271" i="1" s="1"/>
  <c r="BA271" i="1" a="1"/>
  <c r="BA271" i="1" s="1"/>
  <c r="AX271" i="1"/>
  <c r="AU271" i="1"/>
  <c r="AT271" i="1"/>
  <c r="AB271" i="1"/>
  <c r="AA271" i="1"/>
  <c r="W271" i="1"/>
  <c r="T271" i="1"/>
  <c r="U271" i="1" s="1"/>
  <c r="P271" i="1"/>
  <c r="O271" i="1" a="1"/>
  <c r="O271" i="1" s="1"/>
  <c r="L271" i="1"/>
  <c r="AS271" i="1" s="1"/>
  <c r="I271" i="1"/>
  <c r="CR270" i="1"/>
  <c r="CP270" i="1" a="1"/>
  <c r="CP270" i="1" s="1"/>
  <c r="BW270" i="1"/>
  <c r="CJ270" i="1" s="1"/>
  <c r="CK270" i="1" s="1"/>
  <c r="CL270" i="1" s="1"/>
  <c r="CM270" i="1" s="1"/>
  <c r="CN270" i="1" s="1"/>
  <c r="CO270" i="1" s="1"/>
  <c r="CH270" i="1" s="1"/>
  <c r="BV270" i="1"/>
  <c r="BT270" i="1"/>
  <c r="BS270" i="1"/>
  <c r="BQ270" i="1"/>
  <c r="BO270" i="1"/>
  <c r="BP270" i="1" s="1"/>
  <c r="BG270" i="1" a="1"/>
  <c r="BG270" i="1" s="1"/>
  <c r="BD270" i="1" a="1"/>
  <c r="BD270" i="1" s="1"/>
  <c r="BA270" i="1" a="1"/>
  <c r="BA270" i="1" s="1"/>
  <c r="AX270" i="1"/>
  <c r="AY270" i="1" s="1"/>
  <c r="BR270" i="1" s="1"/>
  <c r="AU270" i="1"/>
  <c r="AT270" i="1"/>
  <c r="AE270" i="1"/>
  <c r="AB270" i="1"/>
  <c r="AA270" i="1"/>
  <c r="W270" i="1"/>
  <c r="T270" i="1"/>
  <c r="U270" i="1" s="1"/>
  <c r="AH270" i="1" s="1"/>
  <c r="P270" i="1"/>
  <c r="O270" i="1" a="1"/>
  <c r="O270" i="1" s="1"/>
  <c r="L270" i="1"/>
  <c r="I270" i="1"/>
  <c r="CR269" i="1"/>
  <c r="CP269" i="1"/>
  <c r="CP269" i="1" a="1"/>
  <c r="BW269" i="1"/>
  <c r="CJ269" i="1" s="1"/>
  <c r="CK269" i="1" s="1"/>
  <c r="CL269" i="1" s="1"/>
  <c r="CM269" i="1" s="1"/>
  <c r="CN269" i="1" s="1"/>
  <c r="CO269" i="1" s="1"/>
  <c r="CH269" i="1" s="1"/>
  <c r="BV269" i="1"/>
  <c r="BT269" i="1"/>
  <c r="BS269" i="1"/>
  <c r="BQ269" i="1"/>
  <c r="BO269" i="1"/>
  <c r="BP269" i="1" s="1"/>
  <c r="BG269" i="1" a="1"/>
  <c r="BG269" i="1" s="1"/>
  <c r="BD269" i="1" a="1"/>
  <c r="BD269" i="1" s="1"/>
  <c r="BA269" i="1" a="1"/>
  <c r="BA269" i="1" s="1"/>
  <c r="AX269" i="1"/>
  <c r="AU269" i="1"/>
  <c r="AT269" i="1"/>
  <c r="AB269" i="1"/>
  <c r="AA269" i="1"/>
  <c r="W269" i="1"/>
  <c r="T269" i="1"/>
  <c r="U269" i="1" s="1"/>
  <c r="AQ269" i="1" s="1"/>
  <c r="P269" i="1"/>
  <c r="O269" i="1" a="1"/>
  <c r="O269" i="1" s="1"/>
  <c r="L269" i="1"/>
  <c r="AS269" i="1" s="1"/>
  <c r="I269" i="1"/>
  <c r="CR268" i="1"/>
  <c r="CP268" i="1" a="1"/>
  <c r="CP268" i="1" s="1"/>
  <c r="BW268" i="1"/>
  <c r="CJ268" i="1" s="1"/>
  <c r="CK268" i="1" s="1"/>
  <c r="CL268" i="1" s="1"/>
  <c r="CM268" i="1" s="1"/>
  <c r="CN268" i="1" s="1"/>
  <c r="CO268" i="1" s="1"/>
  <c r="CH268" i="1" s="1"/>
  <c r="BV268" i="1"/>
  <c r="BT268" i="1"/>
  <c r="BS268" i="1"/>
  <c r="BQ268" i="1"/>
  <c r="BO268" i="1"/>
  <c r="BP268" i="1" s="1"/>
  <c r="BG268" i="1" a="1"/>
  <c r="BG268" i="1" s="1"/>
  <c r="BD268" i="1" a="1"/>
  <c r="BD268" i="1" s="1"/>
  <c r="BA268" i="1" a="1"/>
  <c r="BA268" i="1" s="1"/>
  <c r="AX268" i="1"/>
  <c r="AU268" i="1"/>
  <c r="AT268" i="1"/>
  <c r="AB268" i="1"/>
  <c r="AA268" i="1"/>
  <c r="W268" i="1"/>
  <c r="T268" i="1"/>
  <c r="U268" i="1" s="1"/>
  <c r="P268" i="1"/>
  <c r="O268" i="1" a="1"/>
  <c r="O268" i="1" s="1"/>
  <c r="L268" i="1"/>
  <c r="I268" i="1"/>
  <c r="CR267" i="1"/>
  <c r="CP267" i="1" a="1"/>
  <c r="CP267" i="1" s="1"/>
  <c r="CB267" i="1"/>
  <c r="CI267" i="1" s="1"/>
  <c r="BW267" i="1"/>
  <c r="CJ267" i="1" s="1"/>
  <c r="CK267" i="1" s="1"/>
  <c r="CL267" i="1" s="1"/>
  <c r="CM267" i="1" s="1"/>
  <c r="CN267" i="1" s="1"/>
  <c r="CO267" i="1" s="1"/>
  <c r="CH267" i="1" s="1"/>
  <c r="BV267" i="1"/>
  <c r="BT267" i="1"/>
  <c r="BS267" i="1"/>
  <c r="BQ267" i="1"/>
  <c r="BO267" i="1"/>
  <c r="BP267" i="1" s="1"/>
  <c r="BG267" i="1" a="1"/>
  <c r="BG267" i="1" s="1"/>
  <c r="BD267" i="1" a="1"/>
  <c r="BD267" i="1" s="1"/>
  <c r="BA267" i="1" a="1"/>
  <c r="BA267" i="1" s="1"/>
  <c r="AX267" i="1"/>
  <c r="AZ267" i="1" s="1"/>
  <c r="CG267" i="1" s="1" a="1"/>
  <c r="CG267" i="1" s="1"/>
  <c r="AU267" i="1"/>
  <c r="AT267" i="1"/>
  <c r="AB267" i="1"/>
  <c r="AA267" i="1"/>
  <c r="W267" i="1"/>
  <c r="T267" i="1"/>
  <c r="U267" i="1" s="1"/>
  <c r="P267" i="1"/>
  <c r="O267" i="1" a="1"/>
  <c r="O267" i="1" s="1"/>
  <c r="L267" i="1"/>
  <c r="I267" i="1"/>
  <c r="CR266" i="1"/>
  <c r="CP266" i="1" a="1"/>
  <c r="CP266" i="1" s="1"/>
  <c r="BW266" i="1"/>
  <c r="CJ266" i="1" s="1"/>
  <c r="CK266" i="1" s="1"/>
  <c r="CL266" i="1" s="1"/>
  <c r="CM266" i="1" s="1"/>
  <c r="CN266" i="1" s="1"/>
  <c r="CO266" i="1" s="1"/>
  <c r="CH266" i="1" s="1"/>
  <c r="BV266" i="1"/>
  <c r="BT266" i="1"/>
  <c r="BS266" i="1"/>
  <c r="BQ266" i="1"/>
  <c r="BO266" i="1"/>
  <c r="BP266" i="1" s="1"/>
  <c r="BG266" i="1" a="1"/>
  <c r="BG266" i="1" s="1"/>
  <c r="BD266" i="1" a="1"/>
  <c r="BD266" i="1" s="1"/>
  <c r="BA266" i="1" a="1"/>
  <c r="BA266" i="1" s="1"/>
  <c r="AX266" i="1"/>
  <c r="AZ266" i="1" s="1"/>
  <c r="AU266" i="1"/>
  <c r="AT266" i="1"/>
  <c r="AB266" i="1"/>
  <c r="AA266" i="1"/>
  <c r="W266" i="1"/>
  <c r="T266" i="1"/>
  <c r="U266" i="1" s="1"/>
  <c r="P266" i="1"/>
  <c r="O266" i="1" a="1"/>
  <c r="O266" i="1" s="1"/>
  <c r="L266" i="1"/>
  <c r="N266" i="1" s="1" a="1"/>
  <c r="N266" i="1" s="1"/>
  <c r="BJ266" i="1" s="1"/>
  <c r="I266" i="1"/>
  <c r="CR265" i="1"/>
  <c r="CP265" i="1" a="1"/>
  <c r="CP265" i="1" s="1"/>
  <c r="BW265" i="1"/>
  <c r="CJ265" i="1" s="1"/>
  <c r="CK265" i="1" s="1"/>
  <c r="CL265" i="1" s="1"/>
  <c r="CM265" i="1" s="1"/>
  <c r="CN265" i="1" s="1"/>
  <c r="CO265" i="1" s="1"/>
  <c r="CH265" i="1" s="1"/>
  <c r="BV265" i="1"/>
  <c r="BT265" i="1"/>
  <c r="BS265" i="1"/>
  <c r="BQ265" i="1"/>
  <c r="BO265" i="1"/>
  <c r="BP265" i="1" s="1"/>
  <c r="BG265" i="1" a="1"/>
  <c r="BG265" i="1" s="1"/>
  <c r="BD265" i="1" a="1"/>
  <c r="BD265" i="1" s="1"/>
  <c r="BA265" i="1" a="1"/>
  <c r="BA265" i="1" s="1"/>
  <c r="AX265" i="1"/>
  <c r="AY265" i="1" s="1"/>
  <c r="AU265" i="1"/>
  <c r="AT265" i="1"/>
  <c r="AB265" i="1"/>
  <c r="AA265" i="1"/>
  <c r="W265" i="1"/>
  <c r="U265" i="1"/>
  <c r="T265" i="1"/>
  <c r="P265" i="1"/>
  <c r="O265" i="1" a="1"/>
  <c r="O265" i="1" s="1"/>
  <c r="L265" i="1"/>
  <c r="V265" i="1" s="1"/>
  <c r="I265" i="1"/>
  <c r="CR264" i="1"/>
  <c r="CP264" i="1" a="1"/>
  <c r="CP264" i="1" s="1"/>
  <c r="CI264" i="1"/>
  <c r="BW264" i="1"/>
  <c r="CJ264" i="1" s="1"/>
  <c r="CK264" i="1" s="1"/>
  <c r="CL264" i="1" s="1"/>
  <c r="CM264" i="1" s="1"/>
  <c r="CN264" i="1" s="1"/>
  <c r="CO264" i="1" s="1"/>
  <c r="CH264" i="1" s="1"/>
  <c r="BV264" i="1"/>
  <c r="BT264" i="1"/>
  <c r="BS264" i="1"/>
  <c r="BQ264" i="1"/>
  <c r="BO264" i="1"/>
  <c r="BP264" i="1" s="1"/>
  <c r="BG264" i="1" a="1"/>
  <c r="BG264" i="1" s="1"/>
  <c r="BD264" i="1" a="1"/>
  <c r="BD264" i="1" s="1"/>
  <c r="BA264" i="1" a="1"/>
  <c r="BA264" i="1" s="1"/>
  <c r="AX264" i="1"/>
  <c r="AZ264" i="1" s="1"/>
  <c r="AU264" i="1"/>
  <c r="AT264" i="1"/>
  <c r="AB264" i="1"/>
  <c r="AA264" i="1"/>
  <c r="W264" i="1"/>
  <c r="T264" i="1"/>
  <c r="U264" i="1" s="1"/>
  <c r="P264" i="1"/>
  <c r="O264" i="1" a="1"/>
  <c r="O264" i="1" s="1"/>
  <c r="L264" i="1"/>
  <c r="I264" i="1"/>
  <c r="CR263" i="1"/>
  <c r="CP263" i="1" a="1"/>
  <c r="CP263" i="1" s="1"/>
  <c r="CI263" i="1"/>
  <c r="BW263" i="1"/>
  <c r="BV263" i="1"/>
  <c r="BT263" i="1"/>
  <c r="BS263" i="1"/>
  <c r="BQ263" i="1"/>
  <c r="BO263" i="1"/>
  <c r="BP263" i="1" s="1"/>
  <c r="BG263" i="1" a="1"/>
  <c r="BG263" i="1" s="1"/>
  <c r="BD263" i="1" a="1"/>
  <c r="BD263" i="1" s="1"/>
  <c r="BA263" i="1" a="1"/>
  <c r="BA263" i="1" s="1"/>
  <c r="AX263" i="1"/>
  <c r="AU263" i="1"/>
  <c r="AT263" i="1"/>
  <c r="AB263" i="1"/>
  <c r="AA263" i="1"/>
  <c r="W263" i="1"/>
  <c r="T263" i="1"/>
  <c r="U263" i="1" s="1"/>
  <c r="P263" i="1"/>
  <c r="O263" i="1" a="1"/>
  <c r="O263" i="1" s="1"/>
  <c r="L263" i="1"/>
  <c r="V263" i="1" s="1"/>
  <c r="I263" i="1"/>
  <c r="CR262" i="1"/>
  <c r="CP262" i="1" a="1"/>
  <c r="CP262" i="1" s="1"/>
  <c r="BW262" i="1"/>
  <c r="CJ262" i="1" s="1"/>
  <c r="CK262" i="1" s="1"/>
  <c r="CL262" i="1" s="1"/>
  <c r="CM262" i="1" s="1"/>
  <c r="CN262" i="1" s="1"/>
  <c r="CO262" i="1" s="1"/>
  <c r="CH262" i="1" s="1"/>
  <c r="BV262" i="1"/>
  <c r="BT262" i="1"/>
  <c r="BS262" i="1"/>
  <c r="BQ262" i="1"/>
  <c r="BO262" i="1"/>
  <c r="BP262" i="1" s="1"/>
  <c r="BG262" i="1" a="1"/>
  <c r="BG262" i="1" s="1"/>
  <c r="BD262" i="1" a="1"/>
  <c r="BD262" i="1" s="1"/>
  <c r="BA262" i="1" a="1"/>
  <c r="BA262" i="1" s="1"/>
  <c r="AX262" i="1"/>
  <c r="AZ262" i="1" s="1"/>
  <c r="AU262" i="1"/>
  <c r="AT262" i="1"/>
  <c r="AB262" i="1"/>
  <c r="AA262" i="1"/>
  <c r="W262" i="1"/>
  <c r="T262" i="1"/>
  <c r="U262" i="1" s="1"/>
  <c r="P262" i="1"/>
  <c r="O262" i="1" a="1"/>
  <c r="O262" i="1" s="1"/>
  <c r="L262" i="1"/>
  <c r="AV262" i="1" s="1"/>
  <c r="I262" i="1"/>
  <c r="CR261" i="1"/>
  <c r="CP261" i="1" a="1"/>
  <c r="CP261" i="1" s="1"/>
  <c r="BW261" i="1"/>
  <c r="CJ261" i="1" s="1"/>
  <c r="CK261" i="1" s="1"/>
  <c r="CL261" i="1" s="1"/>
  <c r="CM261" i="1" s="1"/>
  <c r="CN261" i="1" s="1"/>
  <c r="CO261" i="1" s="1"/>
  <c r="CH261" i="1" s="1"/>
  <c r="BV261" i="1"/>
  <c r="BT261" i="1"/>
  <c r="BS261" i="1"/>
  <c r="BQ261" i="1"/>
  <c r="BO261" i="1"/>
  <c r="BP261" i="1" s="1"/>
  <c r="BG261" i="1" a="1"/>
  <c r="BG261" i="1" s="1"/>
  <c r="BD261" i="1" a="1"/>
  <c r="BD261" i="1" s="1"/>
  <c r="BA261" i="1" a="1"/>
  <c r="BA261" i="1" s="1"/>
  <c r="AZ261" i="1"/>
  <c r="CC261" i="1" s="1" a="1"/>
  <c r="CC261" i="1" s="1"/>
  <c r="AX261" i="1"/>
  <c r="AY261" i="1" s="1"/>
  <c r="AU261" i="1"/>
  <c r="AT261" i="1"/>
  <c r="AB261" i="1"/>
  <c r="AA261" i="1"/>
  <c r="W261" i="1"/>
  <c r="T261" i="1"/>
  <c r="U261" i="1" s="1"/>
  <c r="P261" i="1"/>
  <c r="O261" i="1" a="1"/>
  <c r="O261" i="1" s="1"/>
  <c r="L261" i="1"/>
  <c r="I261" i="1"/>
  <c r="CR260" i="1"/>
  <c r="CP260" i="1" a="1"/>
  <c r="CP260" i="1" s="1"/>
  <c r="BW260" i="1"/>
  <c r="CJ260" i="1" s="1"/>
  <c r="CK260" i="1" s="1"/>
  <c r="CL260" i="1" s="1"/>
  <c r="CM260" i="1" s="1"/>
  <c r="CN260" i="1" s="1"/>
  <c r="CO260" i="1" s="1"/>
  <c r="CH260" i="1" s="1"/>
  <c r="BV260" i="1"/>
  <c r="BT260" i="1"/>
  <c r="BS260" i="1"/>
  <c r="BQ260" i="1"/>
  <c r="BO260" i="1"/>
  <c r="BP260" i="1" s="1"/>
  <c r="BG260" i="1" a="1"/>
  <c r="BG260" i="1" s="1"/>
  <c r="BD260" i="1" a="1"/>
  <c r="BD260" i="1" s="1"/>
  <c r="BA260" i="1" a="1"/>
  <c r="BA260" i="1" s="1"/>
  <c r="AX260" i="1"/>
  <c r="AU260" i="1"/>
  <c r="AT260" i="1"/>
  <c r="AB260" i="1"/>
  <c r="AA260" i="1"/>
  <c r="W260" i="1"/>
  <c r="T260" i="1"/>
  <c r="U260" i="1" s="1"/>
  <c r="P260" i="1"/>
  <c r="O260" i="1" a="1"/>
  <c r="O260" i="1" s="1"/>
  <c r="L260" i="1"/>
  <c r="AV260" i="1" s="1"/>
  <c r="I260" i="1"/>
  <c r="CR259" i="1"/>
  <c r="CP259" i="1" a="1"/>
  <c r="CP259" i="1" s="1"/>
  <c r="CI259" i="1"/>
  <c r="BW259" i="1"/>
  <c r="CJ259" i="1" s="1"/>
  <c r="CK259" i="1" s="1"/>
  <c r="CL259" i="1" s="1"/>
  <c r="CM259" i="1" s="1"/>
  <c r="CN259" i="1" s="1"/>
  <c r="CO259" i="1" s="1"/>
  <c r="CH259" i="1" s="1"/>
  <c r="BV259" i="1"/>
  <c r="BT259" i="1"/>
  <c r="BS259" i="1"/>
  <c r="BQ259" i="1"/>
  <c r="BO259" i="1"/>
  <c r="BP259" i="1" s="1"/>
  <c r="BG259" i="1" a="1"/>
  <c r="BG259" i="1" s="1"/>
  <c r="BD259" i="1" a="1"/>
  <c r="BD259" i="1" s="1"/>
  <c r="BA259" i="1" a="1"/>
  <c r="BA259" i="1" s="1"/>
  <c r="AX259" i="1"/>
  <c r="AZ259" i="1" s="1"/>
  <c r="AU259" i="1"/>
  <c r="AT259" i="1"/>
  <c r="AB259" i="1"/>
  <c r="AA259" i="1"/>
  <c r="W259" i="1"/>
  <c r="T259" i="1"/>
  <c r="U259" i="1" s="1"/>
  <c r="P259" i="1"/>
  <c r="O259" i="1" a="1"/>
  <c r="O259" i="1" s="1"/>
  <c r="L259" i="1"/>
  <c r="V259" i="1" s="1"/>
  <c r="I259" i="1"/>
  <c r="CR258" i="1"/>
  <c r="CP258" i="1" a="1"/>
  <c r="CP258" i="1" s="1"/>
  <c r="CI258" i="1"/>
  <c r="BW258" i="1"/>
  <c r="CJ258" i="1" s="1"/>
  <c r="CK258" i="1" s="1"/>
  <c r="CL258" i="1" s="1"/>
  <c r="CM258" i="1" s="1"/>
  <c r="CN258" i="1" s="1"/>
  <c r="CO258" i="1" s="1"/>
  <c r="CH258" i="1" s="1"/>
  <c r="BV258" i="1"/>
  <c r="BT258" i="1"/>
  <c r="BS258" i="1"/>
  <c r="BQ258" i="1"/>
  <c r="BO258" i="1"/>
  <c r="BP258" i="1" s="1"/>
  <c r="BG258" i="1" a="1"/>
  <c r="BG258" i="1" s="1"/>
  <c r="BD258" i="1" a="1"/>
  <c r="BD258" i="1" s="1"/>
  <c r="BA258" i="1" a="1"/>
  <c r="BA258" i="1" s="1"/>
  <c r="AX258" i="1"/>
  <c r="AZ258" i="1" s="1"/>
  <c r="AU258" i="1"/>
  <c r="AT258" i="1"/>
  <c r="AB258" i="1"/>
  <c r="AA258" i="1"/>
  <c r="W258" i="1"/>
  <c r="T258" i="1"/>
  <c r="U258" i="1" s="1"/>
  <c r="P258" i="1"/>
  <c r="O258" i="1" a="1"/>
  <c r="O258" i="1" s="1"/>
  <c r="L258" i="1"/>
  <c r="AV258" i="1" s="1"/>
  <c r="I258" i="1"/>
  <c r="CR257" i="1"/>
  <c r="CP257" i="1" a="1"/>
  <c r="CP257" i="1" s="1"/>
  <c r="CI257" i="1"/>
  <c r="BW257" i="1"/>
  <c r="CJ257" i="1" s="1"/>
  <c r="CK257" i="1" s="1"/>
  <c r="CL257" i="1" s="1"/>
  <c r="CM257" i="1" s="1"/>
  <c r="CN257" i="1" s="1"/>
  <c r="CO257" i="1" s="1"/>
  <c r="CH257" i="1" s="1"/>
  <c r="BV257" i="1"/>
  <c r="BT257" i="1"/>
  <c r="BS257" i="1"/>
  <c r="BQ257" i="1"/>
  <c r="BO257" i="1"/>
  <c r="BP257" i="1" s="1"/>
  <c r="BG257" i="1" a="1"/>
  <c r="BG257" i="1" s="1"/>
  <c r="BD257" i="1" a="1"/>
  <c r="BD257" i="1" s="1"/>
  <c r="BA257" i="1" a="1"/>
  <c r="BA257" i="1" s="1"/>
  <c r="AX257" i="1"/>
  <c r="AU257" i="1"/>
  <c r="AT257" i="1"/>
  <c r="AB257" i="1"/>
  <c r="AA257" i="1"/>
  <c r="W257" i="1"/>
  <c r="T257" i="1"/>
  <c r="U257" i="1" s="1"/>
  <c r="P257" i="1"/>
  <c r="O257" i="1" a="1"/>
  <c r="O257" i="1" s="1"/>
  <c r="L257" i="1"/>
  <c r="V257" i="1" s="1"/>
  <c r="I257" i="1"/>
  <c r="CR256" i="1"/>
  <c r="CP256" i="1" a="1"/>
  <c r="CP256" i="1" s="1"/>
  <c r="BW256" i="1"/>
  <c r="CJ256" i="1" s="1"/>
  <c r="CK256" i="1" s="1"/>
  <c r="CL256" i="1" s="1"/>
  <c r="CM256" i="1" s="1"/>
  <c r="CN256" i="1" s="1"/>
  <c r="CO256" i="1" s="1"/>
  <c r="CH256" i="1" s="1"/>
  <c r="BV256" i="1"/>
  <c r="BT256" i="1"/>
  <c r="BS256" i="1"/>
  <c r="BQ256" i="1"/>
  <c r="BO256" i="1"/>
  <c r="BP256" i="1" s="1"/>
  <c r="BG256" i="1" a="1"/>
  <c r="BG256" i="1" s="1"/>
  <c r="BD256" i="1" a="1"/>
  <c r="BD256" i="1" s="1"/>
  <c r="BA256" i="1" a="1"/>
  <c r="BA256" i="1" s="1"/>
  <c r="AX256" i="1"/>
  <c r="AY256" i="1" s="1"/>
  <c r="BU256" i="1" s="1"/>
  <c r="AU256" i="1"/>
  <c r="AT256" i="1"/>
  <c r="AB256" i="1"/>
  <c r="AA256" i="1"/>
  <c r="W256" i="1"/>
  <c r="T256" i="1"/>
  <c r="U256" i="1" s="1"/>
  <c r="P256" i="1"/>
  <c r="O256" i="1" a="1"/>
  <c r="O256" i="1" s="1"/>
  <c r="L256" i="1"/>
  <c r="I256" i="1"/>
  <c r="CR255" i="1"/>
  <c r="CP255" i="1" a="1"/>
  <c r="CP255" i="1" s="1"/>
  <c r="BW255" i="1"/>
  <c r="CJ255" i="1" s="1"/>
  <c r="CK255" i="1" s="1"/>
  <c r="CL255" i="1" s="1"/>
  <c r="CM255" i="1" s="1"/>
  <c r="CN255" i="1" s="1"/>
  <c r="CO255" i="1" s="1"/>
  <c r="CH255" i="1" s="1"/>
  <c r="BV255" i="1"/>
  <c r="BT255" i="1"/>
  <c r="BS255" i="1"/>
  <c r="BQ255" i="1"/>
  <c r="BO255" i="1"/>
  <c r="BP255" i="1" s="1"/>
  <c r="BG255" i="1" a="1"/>
  <c r="BG255" i="1" s="1"/>
  <c r="BD255" i="1" a="1"/>
  <c r="BD255" i="1" s="1"/>
  <c r="BA255" i="1" a="1"/>
  <c r="BA255" i="1" s="1"/>
  <c r="AX255" i="1"/>
  <c r="AU255" i="1"/>
  <c r="AT255" i="1"/>
  <c r="AB255" i="1"/>
  <c r="AA255" i="1"/>
  <c r="W255" i="1"/>
  <c r="T255" i="1"/>
  <c r="U255" i="1" s="1"/>
  <c r="P255" i="1"/>
  <c r="O255" i="1" a="1"/>
  <c r="O255" i="1" s="1"/>
  <c r="L255" i="1"/>
  <c r="AV255" i="1" s="1"/>
  <c r="I255" i="1"/>
  <c r="CR254" i="1"/>
  <c r="CP254" i="1" a="1"/>
  <c r="CP254" i="1" s="1"/>
  <c r="BW254" i="1"/>
  <c r="CJ254" i="1" s="1"/>
  <c r="CK254" i="1" s="1"/>
  <c r="CL254" i="1" s="1"/>
  <c r="CM254" i="1" s="1"/>
  <c r="CN254" i="1" s="1"/>
  <c r="CO254" i="1" s="1"/>
  <c r="CH254" i="1" s="1"/>
  <c r="BV254" i="1"/>
  <c r="BT254" i="1"/>
  <c r="BS254" i="1"/>
  <c r="BQ254" i="1"/>
  <c r="BO254" i="1"/>
  <c r="BP254" i="1" s="1"/>
  <c r="BG254" i="1" a="1"/>
  <c r="BG254" i="1" s="1"/>
  <c r="BD254" i="1" a="1"/>
  <c r="BD254" i="1" s="1"/>
  <c r="BA254" i="1" a="1"/>
  <c r="BA254" i="1" s="1"/>
  <c r="AX254" i="1"/>
  <c r="AU254" i="1"/>
  <c r="AT254" i="1"/>
  <c r="AB254" i="1"/>
  <c r="AA254" i="1"/>
  <c r="W254" i="1"/>
  <c r="T254" i="1"/>
  <c r="U254" i="1" s="1"/>
  <c r="P254" i="1"/>
  <c r="O254" i="1" a="1"/>
  <c r="O254" i="1" s="1"/>
  <c r="L254" i="1"/>
  <c r="V254" i="1" s="1"/>
  <c r="I254" i="1"/>
  <c r="CR253" i="1"/>
  <c r="CP253" i="1" a="1"/>
  <c r="CP253" i="1" s="1"/>
  <c r="BW253" i="1"/>
  <c r="CJ253" i="1" s="1"/>
  <c r="CK253" i="1" s="1"/>
  <c r="CL253" i="1" s="1"/>
  <c r="CM253" i="1" s="1"/>
  <c r="CN253" i="1" s="1"/>
  <c r="CO253" i="1" s="1"/>
  <c r="CH253" i="1" s="1"/>
  <c r="BV253" i="1"/>
  <c r="BT253" i="1"/>
  <c r="BS253" i="1"/>
  <c r="BQ253" i="1"/>
  <c r="BO253" i="1"/>
  <c r="BP253" i="1" s="1"/>
  <c r="BG253" i="1" a="1"/>
  <c r="BG253" i="1" s="1"/>
  <c r="BD253" i="1" a="1"/>
  <c r="BD253" i="1" s="1"/>
  <c r="BA253" i="1" a="1"/>
  <c r="BA253" i="1" s="1"/>
  <c r="BB253" i="1" s="1"/>
  <c r="AY253" i="1"/>
  <c r="BU253" i="1" s="1"/>
  <c r="AX253" i="1"/>
  <c r="AZ253" i="1" s="1"/>
  <c r="CC253" i="1" s="1" a="1"/>
  <c r="CC253" i="1" s="1"/>
  <c r="AU253" i="1"/>
  <c r="AT253" i="1"/>
  <c r="AB253" i="1"/>
  <c r="AA253" i="1"/>
  <c r="W253" i="1"/>
  <c r="T253" i="1"/>
  <c r="U253" i="1" s="1"/>
  <c r="P253" i="1"/>
  <c r="O253" i="1" a="1"/>
  <c r="O253" i="1" s="1"/>
  <c r="L253" i="1"/>
  <c r="AV253" i="1" s="1"/>
  <c r="I253" i="1"/>
  <c r="CR252" i="1"/>
  <c r="CP252" i="1" a="1"/>
  <c r="CP252" i="1" s="1"/>
  <c r="BW252" i="1"/>
  <c r="CJ252" i="1" s="1"/>
  <c r="CK252" i="1" s="1"/>
  <c r="CL252" i="1" s="1"/>
  <c r="CM252" i="1" s="1"/>
  <c r="CN252" i="1" s="1"/>
  <c r="CO252" i="1" s="1"/>
  <c r="CH252" i="1" s="1"/>
  <c r="BV252" i="1"/>
  <c r="BT252" i="1"/>
  <c r="BS252" i="1"/>
  <c r="BQ252" i="1"/>
  <c r="BO252" i="1"/>
  <c r="BP252" i="1" s="1"/>
  <c r="BG252" i="1" a="1"/>
  <c r="BG252" i="1" s="1"/>
  <c r="BD252" i="1" a="1"/>
  <c r="BD252" i="1" s="1"/>
  <c r="BA252" i="1" a="1"/>
  <c r="BA252" i="1" s="1"/>
  <c r="BB252" i="1" s="1"/>
  <c r="AX252" i="1"/>
  <c r="AZ252" i="1" s="1"/>
  <c r="AU252" i="1"/>
  <c r="AT252" i="1"/>
  <c r="AB252" i="1"/>
  <c r="AA252" i="1"/>
  <c r="W252" i="1"/>
  <c r="T252" i="1"/>
  <c r="U252" i="1" s="1"/>
  <c r="P252" i="1"/>
  <c r="O252" i="1" a="1"/>
  <c r="O252" i="1" s="1"/>
  <c r="L252" i="1"/>
  <c r="AV252" i="1" s="1"/>
  <c r="I252" i="1"/>
  <c r="CR251" i="1"/>
  <c r="CP251" i="1" a="1"/>
  <c r="CP251" i="1" s="1"/>
  <c r="BW251" i="1"/>
  <c r="CJ251" i="1" s="1"/>
  <c r="CK251" i="1" s="1"/>
  <c r="CL251" i="1" s="1"/>
  <c r="CM251" i="1" s="1"/>
  <c r="CN251" i="1" s="1"/>
  <c r="CO251" i="1" s="1"/>
  <c r="CH251" i="1" s="1"/>
  <c r="BV251" i="1"/>
  <c r="BT251" i="1"/>
  <c r="BS251" i="1"/>
  <c r="BQ251" i="1"/>
  <c r="BO251" i="1"/>
  <c r="BP251" i="1" s="1"/>
  <c r="BG251" i="1" a="1"/>
  <c r="BG251" i="1" s="1"/>
  <c r="BD251" i="1" a="1"/>
  <c r="BD251" i="1" s="1"/>
  <c r="BA251" i="1" a="1"/>
  <c r="BA251" i="1" s="1"/>
  <c r="AX251" i="1"/>
  <c r="AZ251" i="1" s="1"/>
  <c r="AU251" i="1"/>
  <c r="AT251" i="1"/>
  <c r="AB251" i="1"/>
  <c r="AA251" i="1"/>
  <c r="W251" i="1"/>
  <c r="T251" i="1"/>
  <c r="U251" i="1" s="1"/>
  <c r="P251" i="1"/>
  <c r="O251" i="1" a="1"/>
  <c r="O251" i="1" s="1"/>
  <c r="L251" i="1"/>
  <c r="V251" i="1" s="1"/>
  <c r="I251" i="1"/>
  <c r="CR250" i="1"/>
  <c r="CP250" i="1" a="1"/>
  <c r="CP250" i="1" s="1"/>
  <c r="BW250" i="1"/>
  <c r="CJ250" i="1" s="1"/>
  <c r="CK250" i="1" s="1"/>
  <c r="CL250" i="1" s="1"/>
  <c r="CM250" i="1" s="1"/>
  <c r="CN250" i="1" s="1"/>
  <c r="CO250" i="1" s="1"/>
  <c r="CH250" i="1" s="1"/>
  <c r="BV250" i="1"/>
  <c r="BT250" i="1"/>
  <c r="BS250" i="1"/>
  <c r="BQ250" i="1"/>
  <c r="BO250" i="1"/>
  <c r="BP250" i="1" s="1"/>
  <c r="BG250" i="1" a="1"/>
  <c r="BG250" i="1" s="1"/>
  <c r="BD250" i="1" a="1"/>
  <c r="BD250" i="1" s="1"/>
  <c r="BA250" i="1" a="1"/>
  <c r="BA250" i="1" s="1"/>
  <c r="BB250" i="1" s="1"/>
  <c r="BC250" i="1" s="1"/>
  <c r="AX250" i="1"/>
  <c r="AZ250" i="1" s="1"/>
  <c r="CC250" i="1" s="1" a="1"/>
  <c r="CC250" i="1" s="1"/>
  <c r="AU250" i="1"/>
  <c r="AT250" i="1"/>
  <c r="AB250" i="1"/>
  <c r="AA250" i="1"/>
  <c r="W250" i="1"/>
  <c r="T250" i="1"/>
  <c r="U250" i="1" s="1"/>
  <c r="P250" i="1"/>
  <c r="O250" i="1" a="1"/>
  <c r="O250" i="1" s="1"/>
  <c r="L250" i="1"/>
  <c r="V250" i="1" s="1"/>
  <c r="I250" i="1"/>
  <c r="CR249" i="1"/>
  <c r="CP249" i="1" a="1"/>
  <c r="CP249" i="1" s="1"/>
  <c r="BW249" i="1"/>
  <c r="CJ249" i="1" s="1"/>
  <c r="CK249" i="1" s="1"/>
  <c r="CL249" i="1" s="1"/>
  <c r="CM249" i="1" s="1"/>
  <c r="CN249" i="1" s="1"/>
  <c r="CO249" i="1" s="1"/>
  <c r="CH249" i="1" s="1"/>
  <c r="BV249" i="1"/>
  <c r="BT249" i="1"/>
  <c r="BS249" i="1"/>
  <c r="BQ249" i="1"/>
  <c r="BO249" i="1"/>
  <c r="BP249" i="1" s="1"/>
  <c r="BG249" i="1" a="1"/>
  <c r="BG249" i="1" s="1"/>
  <c r="BD249" i="1" a="1"/>
  <c r="BD249" i="1" s="1"/>
  <c r="BA249" i="1" a="1"/>
  <c r="BA249" i="1" s="1"/>
  <c r="AX249" i="1"/>
  <c r="AU249" i="1"/>
  <c r="AT249" i="1"/>
  <c r="AB249" i="1"/>
  <c r="AA249" i="1"/>
  <c r="W249" i="1"/>
  <c r="T249" i="1"/>
  <c r="U249" i="1" s="1"/>
  <c r="P249" i="1"/>
  <c r="O249" i="1" a="1"/>
  <c r="O249" i="1" s="1"/>
  <c r="L249" i="1"/>
  <c r="N249" i="1" s="1" a="1"/>
  <c r="N249" i="1" s="1"/>
  <c r="BJ249" i="1" s="1"/>
  <c r="I249" i="1"/>
  <c r="CR248" i="1"/>
  <c r="CP248" i="1" a="1"/>
  <c r="CP248" i="1" s="1"/>
  <c r="BW248" i="1"/>
  <c r="CJ248" i="1" s="1"/>
  <c r="CK248" i="1" s="1"/>
  <c r="CL248" i="1" s="1"/>
  <c r="CM248" i="1" s="1"/>
  <c r="CN248" i="1" s="1"/>
  <c r="CO248" i="1" s="1"/>
  <c r="CH248" i="1" s="1"/>
  <c r="BV248" i="1"/>
  <c r="BT248" i="1"/>
  <c r="BS248" i="1"/>
  <c r="BQ248" i="1"/>
  <c r="BO248" i="1"/>
  <c r="BP248" i="1" s="1"/>
  <c r="BG248" i="1" a="1"/>
  <c r="BG248" i="1" s="1"/>
  <c r="BD248" i="1" a="1"/>
  <c r="BD248" i="1" s="1"/>
  <c r="BA248" i="1" a="1"/>
  <c r="BA248" i="1" s="1"/>
  <c r="AX248" i="1"/>
  <c r="AU248" i="1"/>
  <c r="AT248" i="1"/>
  <c r="AB248" i="1"/>
  <c r="AA248" i="1"/>
  <c r="W248" i="1"/>
  <c r="T248" i="1"/>
  <c r="U248" i="1" s="1"/>
  <c r="P248" i="1"/>
  <c r="O248" i="1" a="1"/>
  <c r="O248" i="1" s="1"/>
  <c r="L248" i="1"/>
  <c r="AV248" i="1" s="1"/>
  <c r="I248" i="1"/>
  <c r="CR247" i="1"/>
  <c r="CP247" i="1" a="1"/>
  <c r="CP247" i="1" s="1"/>
  <c r="BW247" i="1"/>
  <c r="CJ247" i="1" s="1"/>
  <c r="CK247" i="1" s="1"/>
  <c r="CL247" i="1" s="1"/>
  <c r="CM247" i="1" s="1"/>
  <c r="CN247" i="1" s="1"/>
  <c r="CO247" i="1" s="1"/>
  <c r="CH247" i="1" s="1"/>
  <c r="BV247" i="1"/>
  <c r="BT247" i="1"/>
  <c r="BS247" i="1"/>
  <c r="BQ247" i="1"/>
  <c r="BO247" i="1"/>
  <c r="BP247" i="1" s="1"/>
  <c r="BG247" i="1" a="1"/>
  <c r="BG247" i="1" s="1"/>
  <c r="BD247" i="1" a="1"/>
  <c r="BD247" i="1" s="1"/>
  <c r="BA247" i="1" a="1"/>
  <c r="BA247" i="1" s="1"/>
  <c r="AX247" i="1"/>
  <c r="AZ247" i="1" s="1"/>
  <c r="AU247" i="1"/>
  <c r="AT247" i="1"/>
  <c r="AB247" i="1"/>
  <c r="AA247" i="1"/>
  <c r="W247" i="1"/>
  <c r="T247" i="1"/>
  <c r="U247" i="1" s="1"/>
  <c r="P247" i="1"/>
  <c r="O247" i="1" a="1"/>
  <c r="O247" i="1" s="1"/>
  <c r="L247" i="1"/>
  <c r="I247" i="1"/>
  <c r="CR246" i="1"/>
  <c r="CP246" i="1" a="1"/>
  <c r="CP246" i="1" s="1"/>
  <c r="CH246" i="1"/>
  <c r="BW246" i="1"/>
  <c r="CJ246" i="1" s="1"/>
  <c r="CK246" i="1" s="1"/>
  <c r="CL246" i="1" s="1"/>
  <c r="CM246" i="1" s="1"/>
  <c r="CN246" i="1" s="1"/>
  <c r="CO246" i="1" s="1"/>
  <c r="BV246" i="1"/>
  <c r="BT246" i="1"/>
  <c r="BS246" i="1"/>
  <c r="BQ246" i="1"/>
  <c r="BO246" i="1"/>
  <c r="BP246" i="1" s="1"/>
  <c r="BG246" i="1" a="1"/>
  <c r="BG246" i="1" s="1"/>
  <c r="BD246" i="1" a="1"/>
  <c r="BD246" i="1" s="1"/>
  <c r="BA246" i="1" a="1"/>
  <c r="BA246" i="1" s="1"/>
  <c r="AX246" i="1"/>
  <c r="AY246" i="1" s="1"/>
  <c r="BU246" i="1" s="1"/>
  <c r="AU246" i="1"/>
  <c r="AT246" i="1"/>
  <c r="AB246" i="1"/>
  <c r="AA246" i="1"/>
  <c r="W246" i="1"/>
  <c r="T246" i="1"/>
  <c r="U246" i="1" s="1"/>
  <c r="P246" i="1"/>
  <c r="O246" i="1" a="1"/>
  <c r="O246" i="1" s="1"/>
  <c r="L246" i="1"/>
  <c r="V246" i="1" s="1"/>
  <c r="I246" i="1"/>
  <c r="CR245" i="1"/>
  <c r="CP245" i="1" a="1"/>
  <c r="CP245" i="1" s="1"/>
  <c r="BW245" i="1"/>
  <c r="CJ245" i="1" s="1"/>
  <c r="CK245" i="1" s="1"/>
  <c r="CL245" i="1" s="1"/>
  <c r="CM245" i="1" s="1"/>
  <c r="CN245" i="1" s="1"/>
  <c r="CO245" i="1" s="1"/>
  <c r="CH245" i="1" s="1"/>
  <c r="BV245" i="1"/>
  <c r="BT245" i="1"/>
  <c r="BS245" i="1"/>
  <c r="BQ245" i="1"/>
  <c r="BO245" i="1"/>
  <c r="BP245" i="1" s="1"/>
  <c r="BG245" i="1" a="1"/>
  <c r="BG245" i="1" s="1"/>
  <c r="BD245" i="1" a="1"/>
  <c r="BD245" i="1" s="1"/>
  <c r="BA245" i="1" a="1"/>
  <c r="BA245" i="1" s="1"/>
  <c r="AX245" i="1"/>
  <c r="AU245" i="1"/>
  <c r="AT245" i="1"/>
  <c r="AB245" i="1"/>
  <c r="AA245" i="1"/>
  <c r="W245" i="1"/>
  <c r="T245" i="1"/>
  <c r="U245" i="1" s="1"/>
  <c r="P245" i="1"/>
  <c r="O245" i="1" a="1"/>
  <c r="O245" i="1" s="1"/>
  <c r="L245" i="1"/>
  <c r="I245" i="1"/>
  <c r="CR244" i="1"/>
  <c r="CP244" i="1" a="1"/>
  <c r="CP244" i="1" s="1"/>
  <c r="BW244" i="1"/>
  <c r="CJ244" i="1" s="1"/>
  <c r="CK244" i="1" s="1"/>
  <c r="CL244" i="1" s="1"/>
  <c r="CM244" i="1" s="1"/>
  <c r="CN244" i="1" s="1"/>
  <c r="CO244" i="1" s="1"/>
  <c r="CH244" i="1" s="1"/>
  <c r="BV244" i="1"/>
  <c r="BT244" i="1"/>
  <c r="BS244" i="1"/>
  <c r="BQ244" i="1"/>
  <c r="BO244" i="1"/>
  <c r="BP244" i="1" s="1"/>
  <c r="BG244" i="1" a="1"/>
  <c r="BG244" i="1" s="1"/>
  <c r="BD244" i="1" a="1"/>
  <c r="BD244" i="1" s="1"/>
  <c r="BA244" i="1" a="1"/>
  <c r="BA244" i="1" s="1"/>
  <c r="AX244" i="1"/>
  <c r="AZ244" i="1" s="1"/>
  <c r="AU244" i="1"/>
  <c r="AT244" i="1"/>
  <c r="AB244" i="1"/>
  <c r="AA244" i="1"/>
  <c r="W244" i="1"/>
  <c r="T244" i="1"/>
  <c r="U244" i="1" s="1"/>
  <c r="P244" i="1"/>
  <c r="O244" i="1" a="1"/>
  <c r="O244" i="1" s="1"/>
  <c r="L244" i="1"/>
  <c r="I244" i="1"/>
  <c r="CR243" i="1"/>
  <c r="CP243" i="1" a="1"/>
  <c r="CP243" i="1" s="1"/>
  <c r="BW243" i="1"/>
  <c r="CJ243" i="1" s="1"/>
  <c r="CK243" i="1" s="1"/>
  <c r="CL243" i="1" s="1"/>
  <c r="CM243" i="1" s="1"/>
  <c r="CN243" i="1" s="1"/>
  <c r="CO243" i="1" s="1"/>
  <c r="CH243" i="1" s="1"/>
  <c r="BV243" i="1"/>
  <c r="BT243" i="1"/>
  <c r="BS243" i="1"/>
  <c r="BQ243" i="1"/>
  <c r="BO243" i="1"/>
  <c r="BP243" i="1" s="1"/>
  <c r="BG243" i="1" a="1"/>
  <c r="BG243" i="1" s="1"/>
  <c r="BD243" i="1" a="1"/>
  <c r="BD243" i="1" s="1"/>
  <c r="BA243" i="1" a="1"/>
  <c r="BA243" i="1" s="1"/>
  <c r="BB243" i="1" s="1"/>
  <c r="BC243" i="1" s="1"/>
  <c r="AY243" i="1"/>
  <c r="AX243" i="1"/>
  <c r="AZ243" i="1" s="1"/>
  <c r="CE243" i="1" s="1" a="1"/>
  <c r="CE243" i="1" s="1"/>
  <c r="AU243" i="1"/>
  <c r="AT243" i="1"/>
  <c r="AB243" i="1"/>
  <c r="AA243" i="1"/>
  <c r="W243" i="1"/>
  <c r="T243" i="1"/>
  <c r="U243" i="1" s="1"/>
  <c r="P243" i="1"/>
  <c r="O243" i="1" a="1"/>
  <c r="O243" i="1" s="1"/>
  <c r="L243" i="1"/>
  <c r="V243" i="1" s="1"/>
  <c r="I243" i="1"/>
  <c r="CR242" i="1"/>
  <c r="CP242" i="1" a="1"/>
  <c r="CP242" i="1" s="1"/>
  <c r="BW242" i="1"/>
  <c r="CJ242" i="1" s="1"/>
  <c r="CK242" i="1" s="1"/>
  <c r="CL242" i="1" s="1"/>
  <c r="CM242" i="1" s="1"/>
  <c r="CN242" i="1" s="1"/>
  <c r="CO242" i="1" s="1"/>
  <c r="CH242" i="1" s="1"/>
  <c r="BV242" i="1"/>
  <c r="BT242" i="1"/>
  <c r="BS242" i="1"/>
  <c r="BQ242" i="1"/>
  <c r="BO242" i="1"/>
  <c r="BP242" i="1" s="1"/>
  <c r="BG242" i="1" a="1"/>
  <c r="BG242" i="1" s="1"/>
  <c r="BD242" i="1" a="1"/>
  <c r="BD242" i="1" s="1"/>
  <c r="BA242" i="1" a="1"/>
  <c r="BA242" i="1" s="1"/>
  <c r="AX242" i="1"/>
  <c r="AU242" i="1"/>
  <c r="AT242" i="1"/>
  <c r="AB242" i="1"/>
  <c r="AA242" i="1"/>
  <c r="W242" i="1"/>
  <c r="T242" i="1"/>
  <c r="U242" i="1" s="1"/>
  <c r="P242" i="1"/>
  <c r="O242" i="1" a="1"/>
  <c r="O242" i="1" s="1"/>
  <c r="L242" i="1"/>
  <c r="V242" i="1" s="1"/>
  <c r="I242" i="1"/>
  <c r="CR241" i="1"/>
  <c r="CP241" i="1" a="1"/>
  <c r="CP241" i="1" s="1"/>
  <c r="CM241" i="1"/>
  <c r="CN241" i="1" s="1"/>
  <c r="CO241" i="1" s="1"/>
  <c r="CH241" i="1" s="1"/>
  <c r="BW241" i="1"/>
  <c r="CJ241" i="1" s="1"/>
  <c r="CK241" i="1" s="1"/>
  <c r="CL241" i="1" s="1"/>
  <c r="BV241" i="1"/>
  <c r="BT241" i="1"/>
  <c r="BS241" i="1"/>
  <c r="BQ241" i="1"/>
  <c r="BO241" i="1"/>
  <c r="BP241" i="1" s="1"/>
  <c r="BG241" i="1" a="1"/>
  <c r="BG241" i="1" s="1"/>
  <c r="BD241" i="1" a="1"/>
  <c r="BD241" i="1" s="1"/>
  <c r="BA241" i="1" a="1"/>
  <c r="BA241" i="1" s="1"/>
  <c r="AX241" i="1"/>
  <c r="AZ241" i="1" s="1"/>
  <c r="AU241" i="1"/>
  <c r="AT241" i="1"/>
  <c r="AB241" i="1"/>
  <c r="AA241" i="1"/>
  <c r="W241" i="1"/>
  <c r="T241" i="1"/>
  <c r="U241" i="1" s="1"/>
  <c r="P241" i="1"/>
  <c r="O241" i="1" a="1"/>
  <c r="O241" i="1" s="1"/>
  <c r="L241" i="1"/>
  <c r="Z241" i="1" s="1"/>
  <c r="I241" i="1"/>
  <c r="CR240" i="1"/>
  <c r="CP240" i="1" a="1"/>
  <c r="CP240" i="1" s="1"/>
  <c r="CG240" i="1" a="1"/>
  <c r="CG240" i="1" s="1"/>
  <c r="BW240" i="1"/>
  <c r="CJ240" i="1" s="1"/>
  <c r="CK240" i="1" s="1"/>
  <c r="CL240" i="1" s="1"/>
  <c r="CM240" i="1" s="1"/>
  <c r="CN240" i="1" s="1"/>
  <c r="CO240" i="1" s="1"/>
  <c r="CH240" i="1" s="1"/>
  <c r="BV240" i="1"/>
  <c r="BT240" i="1"/>
  <c r="BS240" i="1"/>
  <c r="BQ240" i="1"/>
  <c r="BO240" i="1"/>
  <c r="BP240" i="1" s="1"/>
  <c r="BG240" i="1" a="1"/>
  <c r="BG240" i="1" s="1"/>
  <c r="BD240" i="1" a="1"/>
  <c r="BD240" i="1" s="1"/>
  <c r="BA240" i="1" a="1"/>
  <c r="BA240" i="1" s="1"/>
  <c r="AX240" i="1"/>
  <c r="AZ240" i="1" s="1"/>
  <c r="CD240" i="1" s="1" a="1"/>
  <c r="CD240" i="1" s="1"/>
  <c r="AV240" i="1"/>
  <c r="AU240" i="1"/>
  <c r="AT240" i="1"/>
  <c r="AB240" i="1"/>
  <c r="AA240" i="1"/>
  <c r="W240" i="1"/>
  <c r="T240" i="1"/>
  <c r="U240" i="1" s="1"/>
  <c r="P240" i="1"/>
  <c r="O240" i="1" a="1"/>
  <c r="O240" i="1" s="1"/>
  <c r="L240" i="1"/>
  <c r="N240" i="1" s="1" a="1"/>
  <c r="N240" i="1" s="1"/>
  <c r="BJ240" i="1" s="1"/>
  <c r="I240" i="1"/>
  <c r="CR239" i="1"/>
  <c r="CP239" i="1" a="1"/>
  <c r="CP239" i="1" s="1"/>
  <c r="BW239" i="1"/>
  <c r="CJ239" i="1" s="1"/>
  <c r="CK239" i="1" s="1"/>
  <c r="CL239" i="1" s="1"/>
  <c r="CM239" i="1" s="1"/>
  <c r="CN239" i="1" s="1"/>
  <c r="CO239" i="1" s="1"/>
  <c r="CH239" i="1" s="1"/>
  <c r="BV239" i="1"/>
  <c r="BT239" i="1"/>
  <c r="BS239" i="1"/>
  <c r="BQ239" i="1"/>
  <c r="BO239" i="1"/>
  <c r="BP239" i="1" s="1"/>
  <c r="BG239" i="1" a="1"/>
  <c r="BG239" i="1" s="1"/>
  <c r="BD239" i="1" a="1"/>
  <c r="BD239" i="1" s="1"/>
  <c r="BA239" i="1" a="1"/>
  <c r="BA239" i="1" s="1"/>
  <c r="AX239" i="1"/>
  <c r="AU239" i="1"/>
  <c r="AT239" i="1"/>
  <c r="AB239" i="1"/>
  <c r="AA239" i="1"/>
  <c r="W239" i="1"/>
  <c r="T239" i="1"/>
  <c r="U239" i="1" s="1"/>
  <c r="P239" i="1"/>
  <c r="O239" i="1" a="1"/>
  <c r="O239" i="1" s="1"/>
  <c r="N239" i="1" a="1"/>
  <c r="N239" i="1" s="1"/>
  <c r="BJ239" i="1" s="1"/>
  <c r="L239" i="1"/>
  <c r="Z239" i="1" s="1"/>
  <c r="I239" i="1"/>
  <c r="CR238" i="1"/>
  <c r="CP238" i="1" a="1"/>
  <c r="CP238" i="1" s="1"/>
  <c r="BW238" i="1"/>
  <c r="CJ238" i="1" s="1"/>
  <c r="CK238" i="1" s="1"/>
  <c r="CL238" i="1" s="1"/>
  <c r="CM238" i="1" s="1"/>
  <c r="CN238" i="1" s="1"/>
  <c r="CO238" i="1" s="1"/>
  <c r="CH238" i="1" s="1"/>
  <c r="BV238" i="1"/>
  <c r="BT238" i="1"/>
  <c r="BS238" i="1"/>
  <c r="BQ238" i="1"/>
  <c r="BO238" i="1"/>
  <c r="BP238" i="1" s="1"/>
  <c r="BG238" i="1" a="1"/>
  <c r="BG238" i="1" s="1"/>
  <c r="BD238" i="1" a="1"/>
  <c r="BD238" i="1" s="1"/>
  <c r="BA238" i="1" a="1"/>
  <c r="BA238" i="1" s="1"/>
  <c r="AX238" i="1"/>
  <c r="AU238" i="1"/>
  <c r="AT238" i="1"/>
  <c r="AB238" i="1"/>
  <c r="AA238" i="1"/>
  <c r="W238" i="1"/>
  <c r="T238" i="1"/>
  <c r="U238" i="1" s="1"/>
  <c r="P238" i="1"/>
  <c r="O238" i="1" a="1"/>
  <c r="O238" i="1" s="1"/>
  <c r="L238" i="1"/>
  <c r="Z238" i="1" s="1"/>
  <c r="I238" i="1"/>
  <c r="CR237" i="1"/>
  <c r="CP237" i="1" a="1"/>
  <c r="CP237" i="1" s="1"/>
  <c r="BW237" i="1"/>
  <c r="CJ237" i="1" s="1"/>
  <c r="CK237" i="1" s="1"/>
  <c r="CL237" i="1" s="1"/>
  <c r="CM237" i="1" s="1"/>
  <c r="CN237" i="1" s="1"/>
  <c r="CO237" i="1" s="1"/>
  <c r="CH237" i="1" s="1"/>
  <c r="BV237" i="1"/>
  <c r="BT237" i="1"/>
  <c r="BS237" i="1"/>
  <c r="BQ237" i="1"/>
  <c r="BO237" i="1"/>
  <c r="BP237" i="1" s="1"/>
  <c r="BG237" i="1" a="1"/>
  <c r="BG237" i="1" s="1"/>
  <c r="BD237" i="1" a="1"/>
  <c r="BD237" i="1" s="1"/>
  <c r="BA237" i="1" a="1"/>
  <c r="BA237" i="1" s="1"/>
  <c r="AX237" i="1"/>
  <c r="AZ237" i="1" s="1"/>
  <c r="CE237" i="1" s="1" a="1"/>
  <c r="CE237" i="1" s="1"/>
  <c r="AU237" i="1"/>
  <c r="AT237" i="1"/>
  <c r="AB237" i="1"/>
  <c r="AA237" i="1"/>
  <c r="W237" i="1"/>
  <c r="T237" i="1"/>
  <c r="U237" i="1" s="1"/>
  <c r="P237" i="1"/>
  <c r="O237" i="1" a="1"/>
  <c r="O237" i="1" s="1"/>
  <c r="L237" i="1"/>
  <c r="I237" i="1"/>
  <c r="CR236" i="1"/>
  <c r="CP236" i="1"/>
  <c r="CP236" i="1" a="1"/>
  <c r="BW236" i="1"/>
  <c r="CJ236" i="1" s="1"/>
  <c r="CK236" i="1" s="1"/>
  <c r="CL236" i="1" s="1"/>
  <c r="CM236" i="1" s="1"/>
  <c r="CN236" i="1" s="1"/>
  <c r="CO236" i="1" s="1"/>
  <c r="CH236" i="1" s="1"/>
  <c r="BV236" i="1"/>
  <c r="BT236" i="1"/>
  <c r="BS236" i="1"/>
  <c r="BQ236" i="1"/>
  <c r="BO236" i="1"/>
  <c r="BP236" i="1" s="1"/>
  <c r="BG236" i="1" a="1"/>
  <c r="BG236" i="1" s="1"/>
  <c r="BD236" i="1" a="1"/>
  <c r="BD236" i="1" s="1"/>
  <c r="BA236" i="1" a="1"/>
  <c r="BA236" i="1" s="1"/>
  <c r="AX236" i="1"/>
  <c r="AZ236" i="1" s="1"/>
  <c r="CG236" i="1" s="1" a="1"/>
  <c r="CG236" i="1" s="1"/>
  <c r="AV236" i="1"/>
  <c r="AU236" i="1"/>
  <c r="AT236" i="1"/>
  <c r="AS236" i="1"/>
  <c r="AB236" i="1"/>
  <c r="AA236" i="1"/>
  <c r="W236" i="1"/>
  <c r="T236" i="1"/>
  <c r="U236" i="1" s="1"/>
  <c r="AN236" i="1" s="1"/>
  <c r="P236" i="1"/>
  <c r="O236" i="1" a="1"/>
  <c r="O236" i="1" s="1"/>
  <c r="N236" i="1" a="1"/>
  <c r="N236" i="1" s="1"/>
  <c r="BJ236" i="1" s="1"/>
  <c r="L236" i="1"/>
  <c r="V236" i="1" s="1"/>
  <c r="I236" i="1"/>
  <c r="CR235" i="1"/>
  <c r="CP235" i="1" a="1"/>
  <c r="CP235" i="1" s="1"/>
  <c r="CJ235" i="1"/>
  <c r="CK235" i="1" s="1"/>
  <c r="CL235" i="1" s="1"/>
  <c r="CM235" i="1" s="1"/>
  <c r="CN235" i="1" s="1"/>
  <c r="CO235" i="1" s="1"/>
  <c r="CH235" i="1" s="1"/>
  <c r="CF235" i="1"/>
  <c r="BW235" i="1"/>
  <c r="BV235" i="1"/>
  <c r="BT235" i="1"/>
  <c r="BS235" i="1"/>
  <c r="BQ235" i="1"/>
  <c r="BP235" i="1"/>
  <c r="BO235" i="1"/>
  <c r="BG235" i="1" a="1"/>
  <c r="BG235" i="1" s="1"/>
  <c r="BH235" i="1" s="1"/>
  <c r="BD235" i="1" a="1"/>
  <c r="BD235" i="1" s="1"/>
  <c r="BA235" i="1" a="1"/>
  <c r="BA235" i="1" s="1"/>
  <c r="AX235" i="1"/>
  <c r="AZ235" i="1" s="1"/>
  <c r="CF235" i="1" s="1" a="1"/>
  <c r="AU235" i="1"/>
  <c r="AT235" i="1"/>
  <c r="AB235" i="1"/>
  <c r="AA235" i="1"/>
  <c r="W235" i="1"/>
  <c r="T235" i="1"/>
  <c r="U235" i="1" s="1"/>
  <c r="P235" i="1"/>
  <c r="O235" i="1" a="1"/>
  <c r="O235" i="1" s="1"/>
  <c r="L235" i="1"/>
  <c r="Z235" i="1" s="1"/>
  <c r="I235" i="1"/>
  <c r="CR234" i="1"/>
  <c r="CP234" i="1" a="1"/>
  <c r="CP234" i="1" s="1"/>
  <c r="BW234" i="1"/>
  <c r="CJ234" i="1" s="1"/>
  <c r="CK234" i="1" s="1"/>
  <c r="CL234" i="1" s="1"/>
  <c r="CM234" i="1" s="1"/>
  <c r="CN234" i="1" s="1"/>
  <c r="CO234" i="1" s="1"/>
  <c r="CH234" i="1" s="1"/>
  <c r="BV234" i="1"/>
  <c r="BT234" i="1"/>
  <c r="BS234" i="1"/>
  <c r="BQ234" i="1"/>
  <c r="BO234" i="1"/>
  <c r="BP234" i="1" s="1"/>
  <c r="BG234" i="1" a="1"/>
  <c r="BG234" i="1" s="1"/>
  <c r="BD234" i="1" a="1"/>
  <c r="BD234" i="1" s="1"/>
  <c r="BA234" i="1" a="1"/>
  <c r="BA234" i="1" s="1"/>
  <c r="AX234" i="1"/>
  <c r="AU234" i="1"/>
  <c r="AT234" i="1"/>
  <c r="AB234" i="1"/>
  <c r="AA234" i="1"/>
  <c r="Z234" i="1"/>
  <c r="W234" i="1"/>
  <c r="T234" i="1"/>
  <c r="U234" i="1" s="1"/>
  <c r="P234" i="1"/>
  <c r="O234" i="1" a="1"/>
  <c r="O234" i="1" s="1"/>
  <c r="L234" i="1"/>
  <c r="N234" i="1" s="1" a="1"/>
  <c r="N234" i="1" s="1"/>
  <c r="BJ234" i="1" s="1"/>
  <c r="I234" i="1"/>
  <c r="CR233" i="1"/>
  <c r="CP233" i="1" a="1"/>
  <c r="CP233" i="1" s="1"/>
  <c r="BW233" i="1"/>
  <c r="CJ233" i="1" s="1"/>
  <c r="CK233" i="1" s="1"/>
  <c r="CL233" i="1" s="1"/>
  <c r="CM233" i="1" s="1"/>
  <c r="CN233" i="1" s="1"/>
  <c r="CO233" i="1" s="1"/>
  <c r="CH233" i="1" s="1"/>
  <c r="BV233" i="1"/>
  <c r="BT233" i="1"/>
  <c r="BS233" i="1"/>
  <c r="BQ233" i="1"/>
  <c r="BO233" i="1"/>
  <c r="BP233" i="1" s="1"/>
  <c r="BG233" i="1" a="1"/>
  <c r="BG233" i="1" s="1"/>
  <c r="BD233" i="1" a="1"/>
  <c r="BD233" i="1" s="1"/>
  <c r="BA233" i="1" a="1"/>
  <c r="BA233" i="1" s="1"/>
  <c r="AX233" i="1"/>
  <c r="AU233" i="1"/>
  <c r="AT233" i="1"/>
  <c r="AB233" i="1"/>
  <c r="AA233" i="1"/>
  <c r="W233" i="1"/>
  <c r="T233" i="1"/>
  <c r="U233" i="1" s="1"/>
  <c r="P233" i="1"/>
  <c r="O233" i="1" a="1"/>
  <c r="O233" i="1" s="1"/>
  <c r="L233" i="1"/>
  <c r="V233" i="1" s="1"/>
  <c r="I233" i="1"/>
  <c r="CR232" i="1"/>
  <c r="CP232" i="1" a="1"/>
  <c r="CP232" i="1" s="1"/>
  <c r="BW232" i="1"/>
  <c r="CJ232" i="1" s="1"/>
  <c r="CK232" i="1" s="1"/>
  <c r="CL232" i="1" s="1"/>
  <c r="CM232" i="1" s="1"/>
  <c r="CN232" i="1" s="1"/>
  <c r="CO232" i="1" s="1"/>
  <c r="CH232" i="1" s="1"/>
  <c r="BV232" i="1"/>
  <c r="BT232" i="1"/>
  <c r="BS232" i="1"/>
  <c r="BQ232" i="1"/>
  <c r="BO232" i="1"/>
  <c r="BP232" i="1" s="1"/>
  <c r="BG232" i="1" a="1"/>
  <c r="BG232" i="1" s="1"/>
  <c r="BD232" i="1" a="1"/>
  <c r="BD232" i="1" s="1"/>
  <c r="BA232" i="1" a="1"/>
  <c r="BA232" i="1" s="1"/>
  <c r="BB232" i="1" s="1"/>
  <c r="AX232" i="1"/>
  <c r="AZ232" i="1" s="1"/>
  <c r="CG232" i="1" s="1" a="1"/>
  <c r="CG232" i="1" s="1"/>
  <c r="AU232" i="1"/>
  <c r="AT232" i="1"/>
  <c r="AB232" i="1"/>
  <c r="AA232" i="1"/>
  <c r="W232" i="1"/>
  <c r="T232" i="1"/>
  <c r="U232" i="1" s="1"/>
  <c r="P232" i="1"/>
  <c r="O232" i="1" a="1"/>
  <c r="O232" i="1" s="1"/>
  <c r="L232" i="1"/>
  <c r="I232" i="1"/>
  <c r="CR231" i="1"/>
  <c r="CP231" i="1" a="1"/>
  <c r="CP231" i="1" s="1"/>
  <c r="BW231" i="1"/>
  <c r="CJ231" i="1" s="1"/>
  <c r="CK231" i="1" s="1"/>
  <c r="CL231" i="1" s="1"/>
  <c r="CM231" i="1" s="1"/>
  <c r="CN231" i="1" s="1"/>
  <c r="CO231" i="1" s="1"/>
  <c r="CH231" i="1" s="1"/>
  <c r="BV231" i="1"/>
  <c r="BT231" i="1"/>
  <c r="BS231" i="1"/>
  <c r="BQ231" i="1"/>
  <c r="BO231" i="1"/>
  <c r="BP231" i="1" s="1"/>
  <c r="BG231" i="1" a="1"/>
  <c r="BG231" i="1" s="1"/>
  <c r="BH231" i="1" s="1"/>
  <c r="BI231" i="1" s="1"/>
  <c r="BD231" i="1" a="1"/>
  <c r="BD231" i="1" s="1"/>
  <c r="BA231" i="1" a="1"/>
  <c r="BA231" i="1" s="1"/>
  <c r="BB231" i="1" s="1"/>
  <c r="AX231" i="1"/>
  <c r="AZ231" i="1" s="1"/>
  <c r="CF231" i="1" s="1" a="1"/>
  <c r="CF231" i="1" s="1"/>
  <c r="AU231" i="1"/>
  <c r="AT231" i="1"/>
  <c r="AB231" i="1"/>
  <c r="AA231" i="1"/>
  <c r="W231" i="1"/>
  <c r="T231" i="1"/>
  <c r="U231" i="1" s="1"/>
  <c r="P231" i="1"/>
  <c r="O231" i="1" a="1"/>
  <c r="O231" i="1" s="1"/>
  <c r="L231" i="1"/>
  <c r="AS231" i="1" s="1"/>
  <c r="I231" i="1"/>
  <c r="CR230" i="1"/>
  <c r="CP230" i="1" a="1"/>
  <c r="CP230" i="1" s="1"/>
  <c r="BW230" i="1"/>
  <c r="CJ230" i="1" s="1"/>
  <c r="CK230" i="1" s="1"/>
  <c r="CL230" i="1" s="1"/>
  <c r="CM230" i="1" s="1"/>
  <c r="CN230" i="1" s="1"/>
  <c r="CO230" i="1" s="1"/>
  <c r="CH230" i="1" s="1"/>
  <c r="BV230" i="1"/>
  <c r="BT230" i="1"/>
  <c r="BS230" i="1"/>
  <c r="BQ230" i="1"/>
  <c r="BO230" i="1"/>
  <c r="BP230" i="1" s="1"/>
  <c r="BG230" i="1" a="1"/>
  <c r="BG230" i="1" s="1"/>
  <c r="BD230" i="1" a="1"/>
  <c r="BD230" i="1" s="1"/>
  <c r="BA230" i="1" a="1"/>
  <c r="BA230" i="1" s="1"/>
  <c r="AX230" i="1"/>
  <c r="AU230" i="1"/>
  <c r="AT230" i="1"/>
  <c r="AB230" i="1"/>
  <c r="AA230" i="1"/>
  <c r="W230" i="1"/>
  <c r="T230" i="1"/>
  <c r="U230" i="1" s="1"/>
  <c r="P230" i="1"/>
  <c r="O230" i="1" a="1"/>
  <c r="O230" i="1" s="1"/>
  <c r="L230" i="1"/>
  <c r="AV230" i="1" s="1"/>
  <c r="I230" i="1"/>
  <c r="CR229" i="1"/>
  <c r="CP229" i="1" a="1"/>
  <c r="CP229" i="1" s="1"/>
  <c r="CJ229" i="1"/>
  <c r="CK229" i="1" s="1"/>
  <c r="CL229" i="1" s="1"/>
  <c r="CM229" i="1" s="1"/>
  <c r="CN229" i="1" s="1"/>
  <c r="CO229" i="1" s="1"/>
  <c r="CH229" i="1" s="1"/>
  <c r="BW229" i="1"/>
  <c r="BV229" i="1"/>
  <c r="BT229" i="1"/>
  <c r="BS229" i="1"/>
  <c r="BQ229" i="1"/>
  <c r="BO229" i="1"/>
  <c r="BP229" i="1" s="1"/>
  <c r="BG229" i="1" a="1"/>
  <c r="BG229" i="1" s="1"/>
  <c r="BD229" i="1" a="1"/>
  <c r="BD229" i="1" s="1"/>
  <c r="BA229" i="1" a="1"/>
  <c r="BA229" i="1" s="1"/>
  <c r="AX229" i="1"/>
  <c r="AZ229" i="1" s="1"/>
  <c r="CB229" i="1" s="1" a="1"/>
  <c r="CB229" i="1" s="1"/>
  <c r="CI229" i="1" s="1"/>
  <c r="AU229" i="1"/>
  <c r="AT229" i="1"/>
  <c r="AB229" i="1"/>
  <c r="AA229" i="1"/>
  <c r="W229" i="1"/>
  <c r="T229" i="1"/>
  <c r="U229" i="1" s="1"/>
  <c r="P229" i="1"/>
  <c r="O229" i="1" a="1"/>
  <c r="O229" i="1" s="1"/>
  <c r="L229" i="1"/>
  <c r="Z229" i="1" s="1"/>
  <c r="I229" i="1"/>
  <c r="CR228" i="1"/>
  <c r="CP228" i="1" a="1"/>
  <c r="CP228" i="1" s="1"/>
  <c r="BW228" i="1"/>
  <c r="CJ228" i="1" s="1"/>
  <c r="CK228" i="1" s="1"/>
  <c r="CL228" i="1" s="1"/>
  <c r="CM228" i="1" s="1"/>
  <c r="CN228" i="1" s="1"/>
  <c r="CO228" i="1" s="1"/>
  <c r="CH228" i="1" s="1"/>
  <c r="BV228" i="1"/>
  <c r="BT228" i="1"/>
  <c r="BS228" i="1"/>
  <c r="BQ228" i="1"/>
  <c r="BO228" i="1"/>
  <c r="BP228" i="1" s="1"/>
  <c r="BG228" i="1" a="1"/>
  <c r="BG228" i="1" s="1"/>
  <c r="BD228" i="1" a="1"/>
  <c r="BD228" i="1" s="1"/>
  <c r="BA228" i="1" a="1"/>
  <c r="BA228" i="1" s="1"/>
  <c r="AX228" i="1"/>
  <c r="AZ228" i="1" s="1"/>
  <c r="CG228" i="1" s="1" a="1"/>
  <c r="CG228" i="1" s="1"/>
  <c r="AU228" i="1"/>
  <c r="AT228" i="1"/>
  <c r="AB228" i="1"/>
  <c r="AA228" i="1"/>
  <c r="W228" i="1"/>
  <c r="T228" i="1"/>
  <c r="U228" i="1" s="1"/>
  <c r="P228" i="1"/>
  <c r="O228" i="1" a="1"/>
  <c r="O228" i="1" s="1"/>
  <c r="L228" i="1"/>
  <c r="Z228" i="1" s="1"/>
  <c r="I228" i="1"/>
  <c r="CR227" i="1"/>
  <c r="CP227" i="1" a="1"/>
  <c r="CP227" i="1" s="1"/>
  <c r="BW227" i="1"/>
  <c r="CJ227" i="1" s="1"/>
  <c r="CK227" i="1" s="1"/>
  <c r="CL227" i="1" s="1"/>
  <c r="CM227" i="1" s="1"/>
  <c r="CN227" i="1" s="1"/>
  <c r="CO227" i="1" s="1"/>
  <c r="CH227" i="1" s="1"/>
  <c r="BV227" i="1"/>
  <c r="BT227" i="1"/>
  <c r="BS227" i="1"/>
  <c r="BQ227" i="1"/>
  <c r="BP227" i="1"/>
  <c r="BO227" i="1"/>
  <c r="BG227" i="1" a="1"/>
  <c r="BG227" i="1" s="1"/>
  <c r="BD227" i="1" a="1"/>
  <c r="BD227" i="1" s="1"/>
  <c r="BA227" i="1" a="1"/>
  <c r="BA227" i="1" s="1"/>
  <c r="AX227" i="1"/>
  <c r="AU227" i="1"/>
  <c r="AT227" i="1"/>
  <c r="AB227" i="1"/>
  <c r="AH227" i="1" s="1"/>
  <c r="AA227" i="1"/>
  <c r="W227" i="1"/>
  <c r="T227" i="1"/>
  <c r="U227" i="1" s="1"/>
  <c r="P227" i="1"/>
  <c r="O227" i="1" a="1"/>
  <c r="O227" i="1" s="1"/>
  <c r="L227" i="1"/>
  <c r="Z227" i="1" s="1"/>
  <c r="I227" i="1"/>
  <c r="CR226" i="1"/>
  <c r="CP226" i="1" a="1"/>
  <c r="CP226" i="1" s="1"/>
  <c r="BW226" i="1"/>
  <c r="CJ226" i="1" s="1"/>
  <c r="CK226" i="1" s="1"/>
  <c r="CL226" i="1" s="1"/>
  <c r="CM226" i="1" s="1"/>
  <c r="CN226" i="1" s="1"/>
  <c r="CO226" i="1" s="1"/>
  <c r="CH226" i="1" s="1"/>
  <c r="BV226" i="1"/>
  <c r="BT226" i="1"/>
  <c r="BS226" i="1"/>
  <c r="BQ226" i="1"/>
  <c r="BO226" i="1"/>
  <c r="BP226" i="1" s="1"/>
  <c r="BG226" i="1" a="1"/>
  <c r="BG226" i="1" s="1"/>
  <c r="BD226" i="1" a="1"/>
  <c r="BD226" i="1" s="1"/>
  <c r="BA226" i="1" a="1"/>
  <c r="BA226" i="1" s="1"/>
  <c r="AX226" i="1"/>
  <c r="AU226" i="1"/>
  <c r="AT226" i="1"/>
  <c r="AB226" i="1"/>
  <c r="AA226" i="1"/>
  <c r="W226" i="1"/>
  <c r="T226" i="1"/>
  <c r="U226" i="1" s="1"/>
  <c r="P226" i="1"/>
  <c r="O226" i="1" a="1"/>
  <c r="O226" i="1" s="1"/>
  <c r="L226" i="1"/>
  <c r="Z226" i="1" s="1"/>
  <c r="I226" i="1"/>
  <c r="CR225" i="1"/>
  <c r="CP225" i="1" a="1"/>
  <c r="CP225" i="1" s="1"/>
  <c r="CD225" i="1" a="1"/>
  <c r="CD225" i="1" s="1"/>
  <c r="BW225" i="1"/>
  <c r="CJ225" i="1" s="1"/>
  <c r="CK225" i="1" s="1"/>
  <c r="CL225" i="1" s="1"/>
  <c r="CM225" i="1" s="1"/>
  <c r="CN225" i="1" s="1"/>
  <c r="CO225" i="1" s="1"/>
  <c r="CH225" i="1" s="1"/>
  <c r="BV225" i="1"/>
  <c r="BT225" i="1"/>
  <c r="BS225" i="1"/>
  <c r="BQ225" i="1"/>
  <c r="BO225" i="1"/>
  <c r="BP225" i="1" s="1"/>
  <c r="BG225" i="1" a="1"/>
  <c r="BG225" i="1" s="1"/>
  <c r="BD225" i="1" a="1"/>
  <c r="BD225" i="1" s="1"/>
  <c r="BA225" i="1" a="1"/>
  <c r="BA225" i="1" s="1"/>
  <c r="AY225" i="1"/>
  <c r="BR225" i="1" s="1"/>
  <c r="AX225" i="1"/>
  <c r="AZ225" i="1" s="1"/>
  <c r="CF225" i="1" s="1" a="1"/>
  <c r="CF225" i="1" s="1"/>
  <c r="AU225" i="1"/>
  <c r="AT225" i="1"/>
  <c r="AB225" i="1"/>
  <c r="AA225" i="1"/>
  <c r="W225" i="1"/>
  <c r="T225" i="1"/>
  <c r="U225" i="1" s="1"/>
  <c r="P225" i="1"/>
  <c r="O225" i="1" a="1"/>
  <c r="O225" i="1" s="1"/>
  <c r="L225" i="1"/>
  <c r="AV225" i="1" s="1"/>
  <c r="I225" i="1"/>
  <c r="CR224" i="1"/>
  <c r="CP224" i="1" a="1"/>
  <c r="CP224" i="1" s="1"/>
  <c r="BW224" i="1"/>
  <c r="CJ224" i="1" s="1"/>
  <c r="CK224" i="1" s="1"/>
  <c r="CL224" i="1" s="1"/>
  <c r="CM224" i="1" s="1"/>
  <c r="CN224" i="1" s="1"/>
  <c r="CO224" i="1" s="1"/>
  <c r="CH224" i="1" s="1"/>
  <c r="BV224" i="1"/>
  <c r="BT224" i="1"/>
  <c r="BS224" i="1"/>
  <c r="BQ224" i="1"/>
  <c r="BO224" i="1"/>
  <c r="BP224" i="1" s="1"/>
  <c r="BG224" i="1" a="1"/>
  <c r="BG224" i="1" s="1"/>
  <c r="BD224" i="1" a="1"/>
  <c r="BD224" i="1" s="1"/>
  <c r="BA224" i="1" a="1"/>
  <c r="BA224" i="1" s="1"/>
  <c r="AX224" i="1"/>
  <c r="AZ224" i="1" s="1"/>
  <c r="CD224" i="1" s="1" a="1"/>
  <c r="CD224" i="1" s="1"/>
  <c r="AV224" i="1"/>
  <c r="AU224" i="1"/>
  <c r="AT224" i="1"/>
  <c r="AS224" i="1"/>
  <c r="AB224" i="1"/>
  <c r="AA224" i="1"/>
  <c r="W224" i="1"/>
  <c r="T224" i="1"/>
  <c r="U224" i="1" s="1"/>
  <c r="AN224" i="1" s="1"/>
  <c r="P224" i="1"/>
  <c r="O224" i="1" a="1"/>
  <c r="O224" i="1" s="1"/>
  <c r="N224" i="1" a="1"/>
  <c r="N224" i="1" s="1"/>
  <c r="BJ224" i="1" s="1"/>
  <c r="L224" i="1"/>
  <c r="V224" i="1" s="1"/>
  <c r="I224" i="1"/>
  <c r="CR223" i="1"/>
  <c r="CP223" i="1" a="1"/>
  <c r="CP223" i="1" s="1"/>
  <c r="BW223" i="1"/>
  <c r="CJ223" i="1" s="1"/>
  <c r="CK223" i="1" s="1"/>
  <c r="CL223" i="1" s="1"/>
  <c r="CM223" i="1" s="1"/>
  <c r="CN223" i="1" s="1"/>
  <c r="CO223" i="1" s="1"/>
  <c r="CH223" i="1" s="1"/>
  <c r="BV223" i="1"/>
  <c r="BT223" i="1"/>
  <c r="BS223" i="1"/>
  <c r="BQ223" i="1"/>
  <c r="BO223" i="1"/>
  <c r="BP223" i="1" s="1"/>
  <c r="BG223" i="1" a="1"/>
  <c r="BG223" i="1" s="1"/>
  <c r="BD223" i="1" a="1"/>
  <c r="BD223" i="1" s="1"/>
  <c r="BA223" i="1" a="1"/>
  <c r="BA223" i="1" s="1"/>
  <c r="AX223" i="1"/>
  <c r="AZ223" i="1" s="1"/>
  <c r="CF223" i="1" s="1" a="1"/>
  <c r="CF223" i="1" s="1"/>
  <c r="AU223" i="1"/>
  <c r="AT223" i="1"/>
  <c r="AB223" i="1"/>
  <c r="AA223" i="1"/>
  <c r="W223" i="1"/>
  <c r="T223" i="1"/>
  <c r="U223" i="1" s="1"/>
  <c r="P223" i="1"/>
  <c r="O223" i="1" a="1"/>
  <c r="O223" i="1" s="1"/>
  <c r="L223" i="1"/>
  <c r="AV223" i="1" s="1"/>
  <c r="I223" i="1"/>
  <c r="CR221" i="1"/>
  <c r="CP221" i="1" a="1"/>
  <c r="CP221" i="1" s="1"/>
  <c r="BW221" i="1"/>
  <c r="CJ221" i="1" s="1"/>
  <c r="CK221" i="1" s="1"/>
  <c r="CL221" i="1" s="1"/>
  <c r="CM221" i="1" s="1"/>
  <c r="CN221" i="1" s="1"/>
  <c r="CO221" i="1" s="1"/>
  <c r="CH221" i="1" s="1"/>
  <c r="BV221" i="1"/>
  <c r="BT221" i="1"/>
  <c r="BS221" i="1"/>
  <c r="BQ221" i="1"/>
  <c r="BO221" i="1"/>
  <c r="BP221" i="1" s="1"/>
  <c r="BG221" i="1" a="1"/>
  <c r="BG221" i="1" s="1"/>
  <c r="BD221" i="1" a="1"/>
  <c r="BD221" i="1" s="1"/>
  <c r="BA221" i="1" a="1"/>
  <c r="BA221" i="1" s="1"/>
  <c r="AX221" i="1"/>
  <c r="AU221" i="1"/>
  <c r="AT221" i="1"/>
  <c r="AB221" i="1"/>
  <c r="AA221" i="1"/>
  <c r="W221" i="1"/>
  <c r="T221" i="1"/>
  <c r="U221" i="1" s="1"/>
  <c r="P221" i="1"/>
  <c r="O221" i="1" a="1"/>
  <c r="O221" i="1" s="1"/>
  <c r="L221" i="1"/>
  <c r="Z221" i="1" s="1"/>
  <c r="I221" i="1"/>
  <c r="CR220" i="1"/>
  <c r="CP220" i="1" a="1"/>
  <c r="CP220" i="1" s="1"/>
  <c r="BW220" i="1"/>
  <c r="CJ220" i="1" s="1"/>
  <c r="CK220" i="1" s="1"/>
  <c r="CL220" i="1" s="1"/>
  <c r="CM220" i="1" s="1"/>
  <c r="CN220" i="1" s="1"/>
  <c r="CO220" i="1" s="1"/>
  <c r="CH220" i="1" s="1"/>
  <c r="BV220" i="1"/>
  <c r="BT220" i="1"/>
  <c r="BS220" i="1"/>
  <c r="BQ220" i="1"/>
  <c r="BO220" i="1"/>
  <c r="BP220" i="1" s="1"/>
  <c r="BG220" i="1" a="1"/>
  <c r="BG220" i="1" s="1"/>
  <c r="BD220" i="1" a="1"/>
  <c r="BD220" i="1" s="1"/>
  <c r="BA220" i="1" a="1"/>
  <c r="BA220" i="1" s="1"/>
  <c r="AX220" i="1"/>
  <c r="AZ220" i="1" s="1"/>
  <c r="CF220" i="1" s="1" a="1"/>
  <c r="CF220" i="1" s="1"/>
  <c r="AV220" i="1"/>
  <c r="AU220" i="1"/>
  <c r="AT220" i="1"/>
  <c r="AB220" i="1"/>
  <c r="AA220" i="1"/>
  <c r="W220" i="1"/>
  <c r="T220" i="1"/>
  <c r="U220" i="1" s="1"/>
  <c r="P220" i="1"/>
  <c r="O220" i="1" a="1"/>
  <c r="O220" i="1" s="1"/>
  <c r="L220" i="1"/>
  <c r="I220" i="1"/>
  <c r="CR219" i="1"/>
  <c r="CP219" i="1" a="1"/>
  <c r="CP219" i="1" s="1"/>
  <c r="BW219" i="1"/>
  <c r="CJ219" i="1" s="1"/>
  <c r="CK219" i="1" s="1"/>
  <c r="CL219" i="1" s="1"/>
  <c r="CM219" i="1" s="1"/>
  <c r="CN219" i="1" s="1"/>
  <c r="CO219" i="1" s="1"/>
  <c r="CH219" i="1" s="1"/>
  <c r="BV219" i="1"/>
  <c r="BT219" i="1"/>
  <c r="BS219" i="1"/>
  <c r="BQ219" i="1"/>
  <c r="BO219" i="1"/>
  <c r="BP219" i="1" s="1"/>
  <c r="BG219" i="1" a="1"/>
  <c r="BG219" i="1" s="1"/>
  <c r="BD219" i="1"/>
  <c r="BD219" i="1" a="1"/>
  <c r="BA219" i="1" a="1"/>
  <c r="BA219" i="1" s="1"/>
  <c r="AX219" i="1"/>
  <c r="AZ219" i="1" s="1"/>
  <c r="AU219" i="1"/>
  <c r="AT219" i="1"/>
  <c r="AB219" i="1"/>
  <c r="AA219" i="1"/>
  <c r="W219" i="1"/>
  <c r="T219" i="1"/>
  <c r="U219" i="1" s="1"/>
  <c r="P219" i="1"/>
  <c r="O219" i="1" a="1"/>
  <c r="O219" i="1" s="1"/>
  <c r="L219" i="1"/>
  <c r="I219" i="1"/>
  <c r="CR218" i="1"/>
  <c r="CP218" i="1" a="1"/>
  <c r="CP218" i="1" s="1"/>
  <c r="CJ218" i="1"/>
  <c r="CK218" i="1" s="1"/>
  <c r="CL218" i="1" s="1"/>
  <c r="CM218" i="1" s="1"/>
  <c r="CN218" i="1" s="1"/>
  <c r="CO218" i="1" s="1"/>
  <c r="CH218" i="1" s="1"/>
  <c r="BW218" i="1"/>
  <c r="BV218" i="1"/>
  <c r="BT218" i="1"/>
  <c r="BS218" i="1"/>
  <c r="BQ218" i="1"/>
  <c r="BO218" i="1"/>
  <c r="BP218" i="1" s="1"/>
  <c r="BG218" i="1" a="1"/>
  <c r="BG218" i="1" s="1"/>
  <c r="BH218" i="1" s="1"/>
  <c r="BI218" i="1" s="1"/>
  <c r="BD218" i="1" a="1"/>
  <c r="BD218" i="1" s="1"/>
  <c r="BA218" i="1" a="1"/>
  <c r="BA218" i="1" s="1"/>
  <c r="BB218" i="1" s="1"/>
  <c r="AX218" i="1"/>
  <c r="AZ218" i="1" s="1"/>
  <c r="CF218" i="1" s="1" a="1"/>
  <c r="CF218" i="1" s="1"/>
  <c r="AU218" i="1"/>
  <c r="AT218" i="1"/>
  <c r="AB218" i="1"/>
  <c r="AA218" i="1"/>
  <c r="W218" i="1"/>
  <c r="T218" i="1"/>
  <c r="U218" i="1" s="1"/>
  <c r="AQ218" i="1" s="1"/>
  <c r="P218" i="1"/>
  <c r="O218" i="1" a="1"/>
  <c r="O218" i="1" s="1"/>
  <c r="L218" i="1"/>
  <c r="N218" i="1" s="1" a="1"/>
  <c r="N218" i="1" s="1"/>
  <c r="BJ218" i="1" s="1"/>
  <c r="I218" i="1"/>
  <c r="CR217" i="1"/>
  <c r="CP217" i="1" a="1"/>
  <c r="CP217" i="1" s="1"/>
  <c r="BW217" i="1"/>
  <c r="CJ217" i="1" s="1"/>
  <c r="CK217" i="1" s="1"/>
  <c r="CL217" i="1" s="1"/>
  <c r="CM217" i="1" s="1"/>
  <c r="CN217" i="1" s="1"/>
  <c r="CO217" i="1" s="1"/>
  <c r="CH217" i="1" s="1"/>
  <c r="BV217" i="1"/>
  <c r="BT217" i="1"/>
  <c r="BS217" i="1"/>
  <c r="BQ217" i="1"/>
  <c r="BO217" i="1"/>
  <c r="BP217" i="1" s="1"/>
  <c r="BG217" i="1" a="1"/>
  <c r="BG217" i="1" s="1"/>
  <c r="BD217" i="1" a="1"/>
  <c r="BD217" i="1" s="1"/>
  <c r="BA217" i="1" a="1"/>
  <c r="BA217" i="1" s="1"/>
  <c r="AX217" i="1"/>
  <c r="AU217" i="1"/>
  <c r="AT217" i="1"/>
  <c r="AB217" i="1"/>
  <c r="AA217" i="1"/>
  <c r="W217" i="1"/>
  <c r="T217" i="1"/>
  <c r="U217" i="1" s="1"/>
  <c r="P217" i="1"/>
  <c r="O217" i="1" a="1"/>
  <c r="O217" i="1" s="1"/>
  <c r="L217" i="1"/>
  <c r="N217" i="1" s="1" a="1"/>
  <c r="N217" i="1" s="1"/>
  <c r="BJ217" i="1" s="1"/>
  <c r="I217" i="1"/>
  <c r="CR216" i="1"/>
  <c r="CP216" i="1" a="1"/>
  <c r="CP216" i="1" s="1"/>
  <c r="BW216" i="1"/>
  <c r="CJ216" i="1" s="1"/>
  <c r="CK216" i="1" s="1"/>
  <c r="CL216" i="1" s="1"/>
  <c r="CM216" i="1" s="1"/>
  <c r="CN216" i="1" s="1"/>
  <c r="CO216" i="1" s="1"/>
  <c r="CH216" i="1" s="1"/>
  <c r="BV216" i="1"/>
  <c r="BT216" i="1"/>
  <c r="BS216" i="1"/>
  <c r="BQ216" i="1"/>
  <c r="BO216" i="1"/>
  <c r="BP216" i="1" s="1"/>
  <c r="BG216" i="1" a="1"/>
  <c r="BG216" i="1" s="1"/>
  <c r="BD216" i="1" a="1"/>
  <c r="BD216" i="1" s="1"/>
  <c r="BA216" i="1"/>
  <c r="BB216" i="1" s="1"/>
  <c r="BC216" i="1" s="1"/>
  <c r="BA216" i="1" a="1"/>
  <c r="AX216" i="1"/>
  <c r="AZ216" i="1" s="1"/>
  <c r="CF216" i="1" s="1" a="1"/>
  <c r="CF216" i="1" s="1"/>
  <c r="AU216" i="1"/>
  <c r="AT216" i="1"/>
  <c r="AB216" i="1"/>
  <c r="AA216" i="1"/>
  <c r="W216" i="1"/>
  <c r="T216" i="1"/>
  <c r="U216" i="1" s="1"/>
  <c r="P216" i="1"/>
  <c r="O216" i="1" a="1"/>
  <c r="O216" i="1" s="1"/>
  <c r="L216" i="1"/>
  <c r="I216" i="1"/>
  <c r="CR215" i="1"/>
  <c r="CP215" i="1" a="1"/>
  <c r="CP215" i="1" s="1"/>
  <c r="CB215" i="1" a="1"/>
  <c r="CB215" i="1" s="1"/>
  <c r="BW215" i="1"/>
  <c r="CJ215" i="1" s="1"/>
  <c r="CK215" i="1" s="1"/>
  <c r="CL215" i="1" s="1"/>
  <c r="CM215" i="1" s="1"/>
  <c r="CN215" i="1" s="1"/>
  <c r="CO215" i="1" s="1"/>
  <c r="CH215" i="1" s="1"/>
  <c r="BV215" i="1"/>
  <c r="BT215" i="1"/>
  <c r="BS215" i="1"/>
  <c r="BQ215" i="1"/>
  <c r="BO215" i="1"/>
  <c r="BP215" i="1" s="1"/>
  <c r="BG215" i="1" a="1"/>
  <c r="BG215" i="1" s="1"/>
  <c r="BD215" i="1" a="1"/>
  <c r="BD215" i="1" s="1"/>
  <c r="BA215" i="1" a="1"/>
  <c r="BA215" i="1" s="1"/>
  <c r="BB215" i="1" s="1"/>
  <c r="AX215" i="1"/>
  <c r="AZ215" i="1" s="1"/>
  <c r="CD215" i="1" s="1" a="1"/>
  <c r="CD215" i="1" s="1"/>
  <c r="AU215" i="1"/>
  <c r="AT215" i="1"/>
  <c r="AB215" i="1"/>
  <c r="AA215" i="1"/>
  <c r="W215" i="1"/>
  <c r="T215" i="1"/>
  <c r="U215" i="1" s="1"/>
  <c r="P215" i="1"/>
  <c r="O215" i="1" a="1"/>
  <c r="O215" i="1" s="1"/>
  <c r="L215" i="1"/>
  <c r="I215" i="1"/>
  <c r="CR214" i="1"/>
  <c r="CP214" i="1" a="1"/>
  <c r="CP214" i="1" s="1"/>
  <c r="BW214" i="1"/>
  <c r="CJ214" i="1" s="1"/>
  <c r="CK214" i="1" s="1"/>
  <c r="CL214" i="1" s="1"/>
  <c r="CM214" i="1" s="1"/>
  <c r="CN214" i="1" s="1"/>
  <c r="CO214" i="1" s="1"/>
  <c r="CH214" i="1" s="1"/>
  <c r="BV214" i="1"/>
  <c r="BT214" i="1"/>
  <c r="BS214" i="1"/>
  <c r="BQ214" i="1"/>
  <c r="BO214" i="1"/>
  <c r="BP214" i="1" s="1"/>
  <c r="BG214" i="1" a="1"/>
  <c r="BG214" i="1" s="1"/>
  <c r="BD214" i="1" a="1"/>
  <c r="BD214" i="1" s="1"/>
  <c r="BA214" i="1" a="1"/>
  <c r="BA214" i="1" s="1"/>
  <c r="AX214" i="1"/>
  <c r="AU214" i="1"/>
  <c r="AT214" i="1"/>
  <c r="AB214" i="1"/>
  <c r="AA214" i="1"/>
  <c r="W214" i="1"/>
  <c r="T214" i="1"/>
  <c r="U214" i="1" s="1"/>
  <c r="P214" i="1"/>
  <c r="O214" i="1" a="1"/>
  <c r="O214" i="1" s="1"/>
  <c r="L214" i="1"/>
  <c r="V214" i="1" s="1"/>
  <c r="I214" i="1"/>
  <c r="CR213" i="1"/>
  <c r="CP213" i="1" a="1"/>
  <c r="CP213" i="1" s="1"/>
  <c r="BW213" i="1"/>
  <c r="CJ213" i="1" s="1"/>
  <c r="CK213" i="1" s="1"/>
  <c r="CL213" i="1" s="1"/>
  <c r="CM213" i="1" s="1"/>
  <c r="CN213" i="1" s="1"/>
  <c r="CO213" i="1" s="1"/>
  <c r="CH213" i="1" s="1"/>
  <c r="BV213" i="1"/>
  <c r="BT213" i="1"/>
  <c r="BS213" i="1"/>
  <c r="BQ213" i="1"/>
  <c r="BO213" i="1"/>
  <c r="BP213" i="1" s="1"/>
  <c r="BG213" i="1" a="1"/>
  <c r="BG213" i="1" s="1"/>
  <c r="BD213" i="1" a="1"/>
  <c r="BD213" i="1" s="1"/>
  <c r="BA213" i="1" a="1"/>
  <c r="BA213" i="1" s="1"/>
  <c r="AX213" i="1"/>
  <c r="AU213" i="1"/>
  <c r="AT213" i="1"/>
  <c r="AB213" i="1"/>
  <c r="AA213" i="1"/>
  <c r="W213" i="1"/>
  <c r="T213" i="1"/>
  <c r="U213" i="1" s="1"/>
  <c r="P213" i="1"/>
  <c r="O213" i="1" a="1"/>
  <c r="O213" i="1" s="1"/>
  <c r="L213" i="1"/>
  <c r="V213" i="1" s="1"/>
  <c r="I213" i="1"/>
  <c r="CR212" i="1"/>
  <c r="CP212" i="1" a="1"/>
  <c r="CP212" i="1" s="1"/>
  <c r="CG212" i="1" a="1"/>
  <c r="CG212" i="1" s="1"/>
  <c r="BW212" i="1"/>
  <c r="CJ212" i="1" s="1"/>
  <c r="CK212" i="1" s="1"/>
  <c r="CL212" i="1" s="1"/>
  <c r="CM212" i="1" s="1"/>
  <c r="CN212" i="1" s="1"/>
  <c r="CO212" i="1" s="1"/>
  <c r="CH212" i="1" s="1"/>
  <c r="BV212" i="1"/>
  <c r="BT212" i="1"/>
  <c r="BS212" i="1"/>
  <c r="BQ212" i="1"/>
  <c r="BO212" i="1"/>
  <c r="BP212" i="1" s="1"/>
  <c r="BG212" i="1" a="1"/>
  <c r="BG212" i="1" s="1"/>
  <c r="BD212" i="1" a="1"/>
  <c r="BD212" i="1" s="1"/>
  <c r="BA212" i="1" a="1"/>
  <c r="BA212" i="1" s="1"/>
  <c r="BB212" i="1" s="1"/>
  <c r="AX212" i="1"/>
  <c r="AZ212" i="1" s="1"/>
  <c r="CF212" i="1" s="1" a="1"/>
  <c r="CF212" i="1" s="1"/>
  <c r="AU212" i="1"/>
  <c r="AT212" i="1"/>
  <c r="AB212" i="1"/>
  <c r="AA212" i="1"/>
  <c r="W212" i="1"/>
  <c r="T212" i="1"/>
  <c r="U212" i="1" s="1"/>
  <c r="P212" i="1"/>
  <c r="O212" i="1" a="1"/>
  <c r="O212" i="1" s="1"/>
  <c r="L212" i="1"/>
  <c r="I212" i="1"/>
  <c r="CR211" i="1"/>
  <c r="CP211" i="1" a="1"/>
  <c r="CP211" i="1" s="1"/>
  <c r="BW211" i="1"/>
  <c r="CJ211" i="1" s="1"/>
  <c r="CK211" i="1" s="1"/>
  <c r="CL211" i="1" s="1"/>
  <c r="CM211" i="1" s="1"/>
  <c r="CN211" i="1" s="1"/>
  <c r="CO211" i="1" s="1"/>
  <c r="CH211" i="1" s="1"/>
  <c r="BV211" i="1"/>
  <c r="BT211" i="1"/>
  <c r="BS211" i="1"/>
  <c r="BQ211" i="1"/>
  <c r="BO211" i="1"/>
  <c r="BP211" i="1" s="1"/>
  <c r="BG211" i="1" a="1"/>
  <c r="BG211" i="1" s="1"/>
  <c r="BD211" i="1" a="1"/>
  <c r="BD211" i="1" s="1"/>
  <c r="BA211" i="1" a="1"/>
  <c r="BA211" i="1" s="1"/>
  <c r="AX211" i="1"/>
  <c r="AZ211" i="1" s="1"/>
  <c r="AU211" i="1"/>
  <c r="AT211" i="1"/>
  <c r="AB211" i="1"/>
  <c r="AA211" i="1"/>
  <c r="W211" i="1"/>
  <c r="T211" i="1"/>
  <c r="U211" i="1" s="1"/>
  <c r="AN211" i="1" s="1"/>
  <c r="P211" i="1"/>
  <c r="O211" i="1" a="1"/>
  <c r="O211" i="1" s="1"/>
  <c r="L211" i="1"/>
  <c r="I211" i="1"/>
  <c r="CR210" i="1"/>
  <c r="CP210" i="1" a="1"/>
  <c r="CP210" i="1" s="1"/>
  <c r="BW210" i="1"/>
  <c r="CJ210" i="1" s="1"/>
  <c r="CK210" i="1" s="1"/>
  <c r="CL210" i="1" s="1"/>
  <c r="CM210" i="1" s="1"/>
  <c r="CN210" i="1" s="1"/>
  <c r="CO210" i="1" s="1"/>
  <c r="CH210" i="1" s="1"/>
  <c r="BV210" i="1"/>
  <c r="BT210" i="1"/>
  <c r="BS210" i="1"/>
  <c r="BQ210" i="1"/>
  <c r="BO210" i="1"/>
  <c r="BP210" i="1" s="1"/>
  <c r="BG210" i="1" a="1"/>
  <c r="BG210" i="1" s="1"/>
  <c r="BD210" i="1" a="1"/>
  <c r="BD210" i="1" s="1"/>
  <c r="BA210" i="1" a="1"/>
  <c r="BA210" i="1" s="1"/>
  <c r="AX210" i="1"/>
  <c r="AU210" i="1"/>
  <c r="AT210" i="1"/>
  <c r="AB210" i="1"/>
  <c r="AA210" i="1"/>
  <c r="W210" i="1"/>
  <c r="T210" i="1"/>
  <c r="U210" i="1" s="1"/>
  <c r="P210" i="1"/>
  <c r="O210" i="1" a="1"/>
  <c r="O210" i="1" s="1"/>
  <c r="L210" i="1"/>
  <c r="I210" i="1"/>
  <c r="CR209" i="1"/>
  <c r="CP209" i="1" a="1"/>
  <c r="CP209" i="1" s="1"/>
  <c r="BW209" i="1"/>
  <c r="CJ209" i="1" s="1"/>
  <c r="CK209" i="1" s="1"/>
  <c r="CL209" i="1" s="1"/>
  <c r="CM209" i="1" s="1"/>
  <c r="CN209" i="1" s="1"/>
  <c r="CO209" i="1" s="1"/>
  <c r="CH209" i="1" s="1"/>
  <c r="BV209" i="1"/>
  <c r="BT209" i="1"/>
  <c r="BS209" i="1"/>
  <c r="BQ209" i="1"/>
  <c r="BO209" i="1"/>
  <c r="BP209" i="1" s="1"/>
  <c r="BG209" i="1" a="1"/>
  <c r="BG209" i="1" s="1"/>
  <c r="BD209" i="1" a="1"/>
  <c r="BD209" i="1" s="1"/>
  <c r="BA209" i="1" a="1"/>
  <c r="BA209" i="1" s="1"/>
  <c r="AX209" i="1"/>
  <c r="AU209" i="1"/>
  <c r="AT209" i="1"/>
  <c r="AB209" i="1"/>
  <c r="AA209" i="1"/>
  <c r="W209" i="1"/>
  <c r="T209" i="1"/>
  <c r="U209" i="1" s="1"/>
  <c r="P209" i="1"/>
  <c r="O209" i="1" a="1"/>
  <c r="O209" i="1" s="1"/>
  <c r="L209" i="1"/>
  <c r="I209" i="1"/>
  <c r="CR208" i="1"/>
  <c r="CP208" i="1" a="1"/>
  <c r="CP208" i="1" s="1"/>
  <c r="BW208" i="1"/>
  <c r="CJ208" i="1" s="1"/>
  <c r="CK208" i="1" s="1"/>
  <c r="CL208" i="1" s="1"/>
  <c r="CM208" i="1" s="1"/>
  <c r="CN208" i="1" s="1"/>
  <c r="CO208" i="1" s="1"/>
  <c r="CH208" i="1" s="1"/>
  <c r="BV208" i="1"/>
  <c r="BT208" i="1"/>
  <c r="BS208" i="1"/>
  <c r="BQ208" i="1"/>
  <c r="BO208" i="1"/>
  <c r="BP208" i="1" s="1"/>
  <c r="BG208" i="1" a="1"/>
  <c r="BG208" i="1" s="1"/>
  <c r="BD208" i="1" a="1"/>
  <c r="BD208" i="1" s="1"/>
  <c r="BA208" i="1" a="1"/>
  <c r="BA208" i="1" s="1"/>
  <c r="AX208" i="1"/>
  <c r="AU208" i="1"/>
  <c r="AT208" i="1"/>
  <c r="AB208" i="1"/>
  <c r="AA208" i="1"/>
  <c r="W208" i="1"/>
  <c r="T208" i="1"/>
  <c r="U208" i="1" s="1"/>
  <c r="P208" i="1"/>
  <c r="O208" i="1" a="1"/>
  <c r="O208" i="1" s="1"/>
  <c r="L208" i="1"/>
  <c r="AV208" i="1" s="1"/>
  <c r="I208" i="1"/>
  <c r="CR207" i="1"/>
  <c r="CP207" i="1" a="1"/>
  <c r="CP207" i="1" s="1"/>
  <c r="BW207" i="1"/>
  <c r="CJ207" i="1" s="1"/>
  <c r="CK207" i="1" s="1"/>
  <c r="CL207" i="1" s="1"/>
  <c r="CM207" i="1" s="1"/>
  <c r="CN207" i="1" s="1"/>
  <c r="CO207" i="1" s="1"/>
  <c r="CH207" i="1" s="1"/>
  <c r="BV207" i="1"/>
  <c r="BT207" i="1"/>
  <c r="BS207" i="1"/>
  <c r="BQ207" i="1"/>
  <c r="BO207" i="1"/>
  <c r="BP207" i="1" s="1"/>
  <c r="BG207" i="1" a="1"/>
  <c r="BG207" i="1" s="1"/>
  <c r="BD207" i="1" a="1"/>
  <c r="BD207" i="1" s="1"/>
  <c r="BA207" i="1" a="1"/>
  <c r="BA207" i="1" s="1"/>
  <c r="AX207" i="1"/>
  <c r="AU207" i="1"/>
  <c r="AT207" i="1"/>
  <c r="AB207" i="1"/>
  <c r="AA207" i="1"/>
  <c r="W207" i="1"/>
  <c r="T207" i="1"/>
  <c r="U207" i="1" s="1"/>
  <c r="P207" i="1"/>
  <c r="O207" i="1" a="1"/>
  <c r="O207" i="1" s="1"/>
  <c r="L207" i="1"/>
  <c r="V207" i="1" s="1"/>
  <c r="I207" i="1"/>
  <c r="CR206" i="1"/>
  <c r="CP206" i="1" a="1"/>
  <c r="CP206" i="1" s="1"/>
  <c r="BW206" i="1"/>
  <c r="CJ206" i="1" s="1"/>
  <c r="CK206" i="1" s="1"/>
  <c r="CL206" i="1" s="1"/>
  <c r="CM206" i="1" s="1"/>
  <c r="CN206" i="1" s="1"/>
  <c r="CO206" i="1" s="1"/>
  <c r="CH206" i="1" s="1"/>
  <c r="BV206" i="1"/>
  <c r="BT206" i="1"/>
  <c r="BS206" i="1"/>
  <c r="BQ206" i="1"/>
  <c r="BO206" i="1"/>
  <c r="BP206" i="1" s="1"/>
  <c r="BG206" i="1" a="1"/>
  <c r="BG206" i="1" s="1"/>
  <c r="BH206" i="1" s="1"/>
  <c r="BD206" i="1" a="1"/>
  <c r="BD206" i="1" s="1"/>
  <c r="BA206" i="1" a="1"/>
  <c r="BA206" i="1" s="1"/>
  <c r="BB206" i="1" s="1"/>
  <c r="BC206" i="1" s="1"/>
  <c r="AX206" i="1"/>
  <c r="AZ206" i="1" s="1"/>
  <c r="CE206" i="1" s="1" a="1"/>
  <c r="CE206" i="1" s="1"/>
  <c r="AU206" i="1"/>
  <c r="AT206" i="1"/>
  <c r="AB206" i="1"/>
  <c r="AA206" i="1"/>
  <c r="W206" i="1"/>
  <c r="T206" i="1"/>
  <c r="U206" i="1" s="1"/>
  <c r="P206" i="1"/>
  <c r="O206" i="1" a="1"/>
  <c r="O206" i="1" s="1"/>
  <c r="L206" i="1"/>
  <c r="Z206" i="1" s="1"/>
  <c r="I206" i="1"/>
  <c r="CR205" i="1"/>
  <c r="CP205" i="1" a="1"/>
  <c r="CP205" i="1" s="1"/>
  <c r="BW205" i="1"/>
  <c r="CJ205" i="1" s="1"/>
  <c r="CK205" i="1" s="1"/>
  <c r="CL205" i="1" s="1"/>
  <c r="CM205" i="1" s="1"/>
  <c r="CN205" i="1" s="1"/>
  <c r="CO205" i="1" s="1"/>
  <c r="CH205" i="1" s="1"/>
  <c r="BV205" i="1"/>
  <c r="BT205" i="1"/>
  <c r="BS205" i="1"/>
  <c r="BQ205" i="1"/>
  <c r="BO205" i="1"/>
  <c r="BP205" i="1" s="1"/>
  <c r="BG205" i="1" a="1"/>
  <c r="BG205" i="1" s="1"/>
  <c r="BD205" i="1" a="1"/>
  <c r="BD205" i="1" s="1"/>
  <c r="BA205" i="1" a="1"/>
  <c r="BA205" i="1" s="1"/>
  <c r="AX205" i="1"/>
  <c r="AU205" i="1"/>
  <c r="AT205" i="1"/>
  <c r="AB205" i="1"/>
  <c r="AA205" i="1"/>
  <c r="W205" i="1"/>
  <c r="T205" i="1"/>
  <c r="U205" i="1" s="1"/>
  <c r="P205" i="1"/>
  <c r="O205" i="1" a="1"/>
  <c r="O205" i="1" s="1"/>
  <c r="L205" i="1"/>
  <c r="I205" i="1"/>
  <c r="CR204" i="1"/>
  <c r="CP204" i="1" a="1"/>
  <c r="CP204" i="1" s="1"/>
  <c r="BW204" i="1"/>
  <c r="CJ204" i="1" s="1"/>
  <c r="CK204" i="1" s="1"/>
  <c r="CL204" i="1" s="1"/>
  <c r="CM204" i="1" s="1"/>
  <c r="CN204" i="1" s="1"/>
  <c r="CO204" i="1" s="1"/>
  <c r="CH204" i="1" s="1"/>
  <c r="BV204" i="1"/>
  <c r="BT204" i="1"/>
  <c r="BS204" i="1"/>
  <c r="BQ204" i="1"/>
  <c r="BO204" i="1"/>
  <c r="BP204" i="1" s="1"/>
  <c r="BG204" i="1" a="1"/>
  <c r="BG204" i="1" s="1"/>
  <c r="BD204" i="1" a="1"/>
  <c r="BD204" i="1" s="1"/>
  <c r="BA204" i="1" a="1"/>
  <c r="BA204" i="1" s="1"/>
  <c r="AX204" i="1"/>
  <c r="AU204" i="1"/>
  <c r="AT204" i="1"/>
  <c r="AB204" i="1"/>
  <c r="AA204" i="1"/>
  <c r="W204" i="1"/>
  <c r="T204" i="1"/>
  <c r="U204" i="1" s="1"/>
  <c r="P204" i="1"/>
  <c r="O204" i="1" a="1"/>
  <c r="O204" i="1" s="1"/>
  <c r="L204" i="1"/>
  <c r="I204" i="1"/>
  <c r="CR203" i="1"/>
  <c r="CP203" i="1" a="1"/>
  <c r="CP203" i="1" s="1"/>
  <c r="BW203" i="1"/>
  <c r="CJ203" i="1" s="1"/>
  <c r="CK203" i="1" s="1"/>
  <c r="CL203" i="1" s="1"/>
  <c r="CM203" i="1" s="1"/>
  <c r="CN203" i="1" s="1"/>
  <c r="CO203" i="1" s="1"/>
  <c r="CH203" i="1" s="1"/>
  <c r="BV203" i="1"/>
  <c r="BT203" i="1"/>
  <c r="BS203" i="1"/>
  <c r="BQ203" i="1"/>
  <c r="BO203" i="1"/>
  <c r="BP203" i="1" s="1"/>
  <c r="BG203" i="1" a="1"/>
  <c r="BG203" i="1" s="1"/>
  <c r="BD203" i="1" a="1"/>
  <c r="BD203" i="1" s="1"/>
  <c r="BA203" i="1" a="1"/>
  <c r="BA203" i="1" s="1"/>
  <c r="AX203" i="1"/>
  <c r="AU203" i="1"/>
  <c r="AT203" i="1"/>
  <c r="AB203" i="1"/>
  <c r="AA203" i="1"/>
  <c r="W203" i="1"/>
  <c r="T203" i="1"/>
  <c r="U203" i="1" s="1"/>
  <c r="P203" i="1"/>
  <c r="O203" i="1" a="1"/>
  <c r="O203" i="1" s="1"/>
  <c r="L203" i="1"/>
  <c r="AV203" i="1" s="1"/>
  <c r="I203" i="1"/>
  <c r="CR202" i="1"/>
  <c r="CP202" i="1" a="1"/>
  <c r="CP202" i="1" s="1"/>
  <c r="BW202" i="1"/>
  <c r="CJ202" i="1" s="1"/>
  <c r="CK202" i="1" s="1"/>
  <c r="CL202" i="1" s="1"/>
  <c r="CM202" i="1" s="1"/>
  <c r="CN202" i="1" s="1"/>
  <c r="CO202" i="1" s="1"/>
  <c r="CH202" i="1" s="1"/>
  <c r="BV202" i="1"/>
  <c r="BT202" i="1"/>
  <c r="BS202" i="1"/>
  <c r="BQ202" i="1"/>
  <c r="BO202" i="1"/>
  <c r="BP202" i="1" s="1"/>
  <c r="BG202" i="1" a="1"/>
  <c r="BG202" i="1" s="1"/>
  <c r="BD202" i="1" a="1"/>
  <c r="BD202" i="1" s="1"/>
  <c r="BA202" i="1" a="1"/>
  <c r="BA202" i="1" s="1"/>
  <c r="AX202" i="1"/>
  <c r="AZ202" i="1" s="1"/>
  <c r="CF202" i="1" s="1" a="1"/>
  <c r="CF202" i="1" s="1"/>
  <c r="AU202" i="1"/>
  <c r="AT202" i="1"/>
  <c r="AB202" i="1"/>
  <c r="AA202" i="1"/>
  <c r="W202" i="1"/>
  <c r="T202" i="1"/>
  <c r="U202" i="1" s="1"/>
  <c r="P202" i="1"/>
  <c r="O202" i="1" a="1"/>
  <c r="O202" i="1" s="1"/>
  <c r="L202" i="1"/>
  <c r="I202" i="1"/>
  <c r="CR201" i="1"/>
  <c r="CP201" i="1" a="1"/>
  <c r="CP201" i="1" s="1"/>
  <c r="CJ201" i="1"/>
  <c r="CK201" i="1" s="1"/>
  <c r="CL201" i="1" s="1"/>
  <c r="CM201" i="1" s="1"/>
  <c r="CN201" i="1" s="1"/>
  <c r="CO201" i="1" s="1"/>
  <c r="CH201" i="1" s="1"/>
  <c r="BW201" i="1"/>
  <c r="BV201" i="1"/>
  <c r="BT201" i="1"/>
  <c r="BS201" i="1"/>
  <c r="BQ201" i="1"/>
  <c r="BO201" i="1"/>
  <c r="BP201" i="1" s="1"/>
  <c r="BG201" i="1" a="1"/>
  <c r="BG201" i="1" s="1"/>
  <c r="BD201" i="1" a="1"/>
  <c r="BD201" i="1" s="1"/>
  <c r="BA201" i="1" a="1"/>
  <c r="BA201" i="1" s="1"/>
  <c r="AX201" i="1"/>
  <c r="AU201" i="1"/>
  <c r="AT201" i="1"/>
  <c r="AB201" i="1"/>
  <c r="AA201" i="1"/>
  <c r="W201" i="1"/>
  <c r="T201" i="1"/>
  <c r="U201" i="1" s="1"/>
  <c r="P201" i="1"/>
  <c r="O201" i="1" a="1"/>
  <c r="O201" i="1" s="1"/>
  <c r="L201" i="1"/>
  <c r="AS201" i="1" s="1"/>
  <c r="I201" i="1"/>
  <c r="CR200" i="1"/>
  <c r="CP200" i="1" a="1"/>
  <c r="CP200" i="1" s="1"/>
  <c r="BW200" i="1"/>
  <c r="CJ200" i="1" s="1"/>
  <c r="CK200" i="1" s="1"/>
  <c r="CL200" i="1" s="1"/>
  <c r="CM200" i="1" s="1"/>
  <c r="CN200" i="1" s="1"/>
  <c r="CO200" i="1" s="1"/>
  <c r="CH200" i="1" s="1"/>
  <c r="BV200" i="1"/>
  <c r="BT200" i="1"/>
  <c r="BS200" i="1"/>
  <c r="BQ200" i="1"/>
  <c r="BO200" i="1"/>
  <c r="BP200" i="1" s="1"/>
  <c r="BG200" i="1" a="1"/>
  <c r="BG200" i="1" s="1"/>
  <c r="BD200" i="1" a="1"/>
  <c r="BD200" i="1" s="1"/>
  <c r="BA200" i="1" a="1"/>
  <c r="BA200" i="1" s="1"/>
  <c r="AX200" i="1"/>
  <c r="AV200" i="1"/>
  <c r="AU200" i="1"/>
  <c r="AT200" i="1"/>
  <c r="AS200" i="1"/>
  <c r="AB200" i="1"/>
  <c r="AA200" i="1"/>
  <c r="W200" i="1"/>
  <c r="T200" i="1"/>
  <c r="U200" i="1" s="1"/>
  <c r="P200" i="1"/>
  <c r="O200" i="1" a="1"/>
  <c r="O200" i="1" s="1"/>
  <c r="L200" i="1"/>
  <c r="I200" i="1"/>
  <c r="CR199" i="1"/>
  <c r="CP199" i="1" a="1"/>
  <c r="CP199" i="1" s="1"/>
  <c r="BW199" i="1"/>
  <c r="CJ199" i="1" s="1"/>
  <c r="CK199" i="1" s="1"/>
  <c r="CL199" i="1" s="1"/>
  <c r="CM199" i="1" s="1"/>
  <c r="CN199" i="1" s="1"/>
  <c r="CO199" i="1" s="1"/>
  <c r="CH199" i="1" s="1"/>
  <c r="BV199" i="1"/>
  <c r="BT199" i="1"/>
  <c r="BS199" i="1"/>
  <c r="BQ199" i="1"/>
  <c r="BO199" i="1"/>
  <c r="BP199" i="1" s="1"/>
  <c r="BG199" i="1" a="1"/>
  <c r="BG199" i="1" s="1"/>
  <c r="BD199" i="1" a="1"/>
  <c r="BD199" i="1" s="1"/>
  <c r="BA199" i="1" a="1"/>
  <c r="BA199" i="1" s="1"/>
  <c r="AX199" i="1"/>
  <c r="AU199" i="1"/>
  <c r="AT199" i="1"/>
  <c r="AB199" i="1"/>
  <c r="AA199" i="1"/>
  <c r="W199" i="1"/>
  <c r="T199" i="1"/>
  <c r="U199" i="1" s="1"/>
  <c r="P199" i="1"/>
  <c r="O199" i="1" a="1"/>
  <c r="O199" i="1" s="1"/>
  <c r="L199" i="1"/>
  <c r="Z199" i="1" s="1"/>
  <c r="I199" i="1"/>
  <c r="CR198" i="1"/>
  <c r="CP198" i="1" a="1"/>
  <c r="CP198" i="1" s="1"/>
  <c r="BW198" i="1"/>
  <c r="CJ198" i="1" s="1"/>
  <c r="CK198" i="1" s="1"/>
  <c r="CL198" i="1" s="1"/>
  <c r="CM198" i="1" s="1"/>
  <c r="CN198" i="1" s="1"/>
  <c r="CO198" i="1" s="1"/>
  <c r="CH198" i="1" s="1"/>
  <c r="BV198" i="1"/>
  <c r="BT198" i="1"/>
  <c r="BS198" i="1"/>
  <c r="BQ198" i="1"/>
  <c r="BO198" i="1"/>
  <c r="BP198" i="1" s="1"/>
  <c r="BG198" i="1" a="1"/>
  <c r="BG198" i="1" s="1"/>
  <c r="BD198" i="1" a="1"/>
  <c r="BD198" i="1" s="1"/>
  <c r="BA198" i="1" a="1"/>
  <c r="BA198" i="1" s="1"/>
  <c r="AX198" i="1"/>
  <c r="AU198" i="1"/>
  <c r="AT198" i="1"/>
  <c r="AB198" i="1"/>
  <c r="AA198" i="1"/>
  <c r="W198" i="1"/>
  <c r="T198" i="1"/>
  <c r="U198" i="1" s="1"/>
  <c r="P198" i="1"/>
  <c r="O198" i="1" a="1"/>
  <c r="O198" i="1" s="1"/>
  <c r="L198" i="1"/>
  <c r="V198" i="1" s="1"/>
  <c r="I198" i="1"/>
  <c r="CR197" i="1"/>
  <c r="CP197" i="1" a="1"/>
  <c r="CP197" i="1" s="1"/>
  <c r="BW197" i="1"/>
  <c r="CJ197" i="1" s="1"/>
  <c r="CK197" i="1" s="1"/>
  <c r="CL197" i="1" s="1"/>
  <c r="CM197" i="1" s="1"/>
  <c r="CN197" i="1" s="1"/>
  <c r="CO197" i="1" s="1"/>
  <c r="CH197" i="1" s="1"/>
  <c r="BV197" i="1"/>
  <c r="BT197" i="1"/>
  <c r="BS197" i="1"/>
  <c r="BQ197" i="1"/>
  <c r="BO197" i="1"/>
  <c r="BP197" i="1" s="1"/>
  <c r="BG197" i="1" a="1"/>
  <c r="BG197" i="1" s="1"/>
  <c r="BD197" i="1" a="1"/>
  <c r="BD197" i="1" s="1"/>
  <c r="BA197" i="1" a="1"/>
  <c r="BA197" i="1" s="1"/>
  <c r="AX197" i="1"/>
  <c r="AU197" i="1"/>
  <c r="AT197" i="1"/>
  <c r="AB197" i="1"/>
  <c r="AA197" i="1"/>
  <c r="W197" i="1"/>
  <c r="T197" i="1"/>
  <c r="U197" i="1" s="1"/>
  <c r="P197" i="1"/>
  <c r="O197" i="1" a="1"/>
  <c r="O197" i="1" s="1"/>
  <c r="L197" i="1"/>
  <c r="Z197" i="1" s="1"/>
  <c r="I197" i="1"/>
  <c r="CR196" i="1"/>
  <c r="CP196" i="1" a="1"/>
  <c r="CP196" i="1" s="1"/>
  <c r="BW196" i="1"/>
  <c r="CJ196" i="1" s="1"/>
  <c r="CK196" i="1" s="1"/>
  <c r="CL196" i="1" s="1"/>
  <c r="CM196" i="1" s="1"/>
  <c r="CN196" i="1" s="1"/>
  <c r="CO196" i="1" s="1"/>
  <c r="CH196" i="1" s="1"/>
  <c r="BV196" i="1"/>
  <c r="BT196" i="1"/>
  <c r="BS196" i="1"/>
  <c r="BQ196" i="1"/>
  <c r="BO196" i="1"/>
  <c r="BP196" i="1" s="1"/>
  <c r="BG196" i="1" a="1"/>
  <c r="BG196" i="1" s="1"/>
  <c r="BD196" i="1" a="1"/>
  <c r="BD196" i="1" s="1"/>
  <c r="BA196" i="1" a="1"/>
  <c r="BA196" i="1" s="1"/>
  <c r="AX196" i="1"/>
  <c r="AU196" i="1"/>
  <c r="AT196" i="1"/>
  <c r="AB196" i="1"/>
  <c r="AA196" i="1"/>
  <c r="W196" i="1"/>
  <c r="T196" i="1"/>
  <c r="U196" i="1" s="1"/>
  <c r="P196" i="1"/>
  <c r="O196" i="1" a="1"/>
  <c r="O196" i="1" s="1"/>
  <c r="L196" i="1"/>
  <c r="I196" i="1"/>
  <c r="CR195" i="1"/>
  <c r="CP195" i="1" a="1"/>
  <c r="CP195" i="1" s="1"/>
  <c r="BW195" i="1"/>
  <c r="CJ195" i="1" s="1"/>
  <c r="CK195" i="1" s="1"/>
  <c r="CL195" i="1" s="1"/>
  <c r="CM195" i="1" s="1"/>
  <c r="CN195" i="1" s="1"/>
  <c r="CO195" i="1" s="1"/>
  <c r="CH195" i="1" s="1"/>
  <c r="BV195" i="1"/>
  <c r="BT195" i="1"/>
  <c r="BS195" i="1"/>
  <c r="BQ195" i="1"/>
  <c r="BO195" i="1"/>
  <c r="BP195" i="1" s="1"/>
  <c r="BG195" i="1" a="1"/>
  <c r="BG195" i="1" s="1"/>
  <c r="BD195" i="1" a="1"/>
  <c r="BD195" i="1" s="1"/>
  <c r="BA195" i="1" a="1"/>
  <c r="BA195" i="1" s="1"/>
  <c r="AX195" i="1"/>
  <c r="AZ195" i="1" s="1"/>
  <c r="CE195" i="1" s="1" a="1"/>
  <c r="CE195" i="1" s="1"/>
  <c r="AU195" i="1"/>
  <c r="AT195" i="1"/>
  <c r="AB195" i="1"/>
  <c r="AA195" i="1"/>
  <c r="W195" i="1"/>
  <c r="T195" i="1"/>
  <c r="U195" i="1" s="1"/>
  <c r="P195" i="1"/>
  <c r="O195" i="1" a="1"/>
  <c r="O195" i="1" s="1"/>
  <c r="L195" i="1"/>
  <c r="V195" i="1" s="1"/>
  <c r="I195" i="1"/>
  <c r="CR194" i="1"/>
  <c r="CP194" i="1" a="1"/>
  <c r="CP194" i="1" s="1"/>
  <c r="BW194" i="1"/>
  <c r="CJ194" i="1" s="1"/>
  <c r="CK194" i="1" s="1"/>
  <c r="CL194" i="1" s="1"/>
  <c r="CM194" i="1" s="1"/>
  <c r="CN194" i="1" s="1"/>
  <c r="CO194" i="1" s="1"/>
  <c r="CH194" i="1" s="1"/>
  <c r="BV194" i="1"/>
  <c r="BT194" i="1"/>
  <c r="BS194" i="1"/>
  <c r="BQ194" i="1"/>
  <c r="BO194" i="1"/>
  <c r="BP194" i="1" s="1"/>
  <c r="BG194" i="1" a="1"/>
  <c r="BG194" i="1" s="1"/>
  <c r="BD194" i="1" a="1"/>
  <c r="BD194" i="1" s="1"/>
  <c r="BA194" i="1" a="1"/>
  <c r="BA194" i="1" s="1"/>
  <c r="AX194" i="1"/>
  <c r="AZ194" i="1" s="1"/>
  <c r="CE194" i="1" s="1" a="1"/>
  <c r="CE194" i="1" s="1"/>
  <c r="AU194" i="1"/>
  <c r="AT194" i="1"/>
  <c r="AB194" i="1"/>
  <c r="AA194" i="1"/>
  <c r="W194" i="1"/>
  <c r="T194" i="1"/>
  <c r="U194" i="1" s="1"/>
  <c r="P194" i="1"/>
  <c r="O194" i="1" a="1"/>
  <c r="O194" i="1" s="1"/>
  <c r="L194" i="1"/>
  <c r="V194" i="1" s="1"/>
  <c r="I194" i="1"/>
  <c r="CR193" i="1"/>
  <c r="CP193" i="1" a="1"/>
  <c r="CP193" i="1" s="1"/>
  <c r="BW193" i="1"/>
  <c r="CJ193" i="1" s="1"/>
  <c r="CK193" i="1" s="1"/>
  <c r="CL193" i="1" s="1"/>
  <c r="CM193" i="1" s="1"/>
  <c r="CN193" i="1" s="1"/>
  <c r="CO193" i="1" s="1"/>
  <c r="CH193" i="1" s="1"/>
  <c r="BV193" i="1"/>
  <c r="BT193" i="1"/>
  <c r="BS193" i="1"/>
  <c r="BQ193" i="1"/>
  <c r="BO193" i="1"/>
  <c r="BP193" i="1" s="1"/>
  <c r="BG193" i="1" a="1"/>
  <c r="BG193" i="1" s="1"/>
  <c r="BD193" i="1" a="1"/>
  <c r="BD193" i="1" s="1"/>
  <c r="BA193" i="1" a="1"/>
  <c r="BA193" i="1" s="1"/>
  <c r="AX193" i="1"/>
  <c r="AU193" i="1"/>
  <c r="AT193" i="1"/>
  <c r="AB193" i="1"/>
  <c r="AA193" i="1"/>
  <c r="W193" i="1"/>
  <c r="T193" i="1"/>
  <c r="U193" i="1" s="1"/>
  <c r="P193" i="1"/>
  <c r="O193" i="1" a="1"/>
  <c r="O193" i="1" s="1"/>
  <c r="L193" i="1"/>
  <c r="AS193" i="1" s="1"/>
  <c r="I193" i="1"/>
  <c r="CR192" i="1"/>
  <c r="CP192" i="1" a="1"/>
  <c r="CP192" i="1" s="1"/>
  <c r="BW192" i="1"/>
  <c r="CJ192" i="1" s="1"/>
  <c r="CK192" i="1" s="1"/>
  <c r="CL192" i="1" s="1"/>
  <c r="CM192" i="1" s="1"/>
  <c r="CN192" i="1" s="1"/>
  <c r="CO192" i="1" s="1"/>
  <c r="CH192" i="1" s="1"/>
  <c r="BV192" i="1"/>
  <c r="BT192" i="1"/>
  <c r="BS192" i="1"/>
  <c r="BQ192" i="1"/>
  <c r="BO192" i="1"/>
  <c r="BP192" i="1" s="1"/>
  <c r="BG192" i="1" a="1"/>
  <c r="BG192" i="1" s="1"/>
  <c r="BD192" i="1" a="1"/>
  <c r="BD192" i="1" s="1"/>
  <c r="BA192" i="1" a="1"/>
  <c r="BA192" i="1" s="1"/>
  <c r="AX192" i="1"/>
  <c r="AU192" i="1"/>
  <c r="AT192" i="1"/>
  <c r="AB192" i="1"/>
  <c r="AA192" i="1"/>
  <c r="W192" i="1"/>
  <c r="T192" i="1"/>
  <c r="U192" i="1" s="1"/>
  <c r="P192" i="1"/>
  <c r="O192" i="1" a="1"/>
  <c r="O192" i="1" s="1"/>
  <c r="L192" i="1"/>
  <c r="V192" i="1" s="1"/>
  <c r="I192" i="1"/>
  <c r="CR191" i="1"/>
  <c r="CP191" i="1" a="1"/>
  <c r="CP191" i="1" s="1"/>
  <c r="BW191" i="1"/>
  <c r="CJ191" i="1" s="1"/>
  <c r="CK191" i="1" s="1"/>
  <c r="CL191" i="1" s="1"/>
  <c r="CM191" i="1" s="1"/>
  <c r="CN191" i="1" s="1"/>
  <c r="CO191" i="1" s="1"/>
  <c r="CH191" i="1" s="1"/>
  <c r="BV191" i="1"/>
  <c r="BT191" i="1"/>
  <c r="BS191" i="1"/>
  <c r="BQ191" i="1"/>
  <c r="BO191" i="1"/>
  <c r="BP191" i="1" s="1"/>
  <c r="BG191" i="1" a="1"/>
  <c r="BG191" i="1" s="1"/>
  <c r="BD191" i="1" a="1"/>
  <c r="BD191" i="1" s="1"/>
  <c r="BA191" i="1" a="1"/>
  <c r="BA191" i="1" s="1"/>
  <c r="AX191" i="1"/>
  <c r="AZ191" i="1" s="1"/>
  <c r="CE191" i="1" s="1" a="1"/>
  <c r="CE191" i="1" s="1"/>
  <c r="AU191" i="1"/>
  <c r="AT191" i="1"/>
  <c r="AS191" i="1"/>
  <c r="AB191" i="1"/>
  <c r="AA191" i="1"/>
  <c r="W191" i="1"/>
  <c r="T191" i="1"/>
  <c r="U191" i="1" s="1"/>
  <c r="P191" i="1"/>
  <c r="O191" i="1" a="1"/>
  <c r="O191" i="1" s="1"/>
  <c r="L191" i="1"/>
  <c r="I191" i="1"/>
  <c r="CR190" i="1"/>
  <c r="CP190" i="1" a="1"/>
  <c r="CP190" i="1" s="1"/>
  <c r="BW190" i="1"/>
  <c r="CJ190" i="1" s="1"/>
  <c r="CK190" i="1" s="1"/>
  <c r="CL190" i="1" s="1"/>
  <c r="CM190" i="1" s="1"/>
  <c r="CN190" i="1" s="1"/>
  <c r="CO190" i="1" s="1"/>
  <c r="CH190" i="1" s="1"/>
  <c r="BV190" i="1"/>
  <c r="BT190" i="1"/>
  <c r="BS190" i="1"/>
  <c r="BQ190" i="1"/>
  <c r="BO190" i="1"/>
  <c r="BP190" i="1" s="1"/>
  <c r="BG190" i="1" a="1"/>
  <c r="BG190" i="1" s="1"/>
  <c r="BD190" i="1" a="1"/>
  <c r="BD190" i="1" s="1"/>
  <c r="BA190" i="1" a="1"/>
  <c r="BA190" i="1" s="1"/>
  <c r="AX190" i="1"/>
  <c r="AZ190" i="1" s="1"/>
  <c r="CD190" i="1" s="1" a="1"/>
  <c r="CD190" i="1" s="1"/>
  <c r="AU190" i="1"/>
  <c r="AT190" i="1"/>
  <c r="AB190" i="1"/>
  <c r="AA190" i="1"/>
  <c r="Z190" i="1"/>
  <c r="W190" i="1"/>
  <c r="T190" i="1"/>
  <c r="U190" i="1" s="1"/>
  <c r="P190" i="1"/>
  <c r="O190" i="1" a="1"/>
  <c r="O190" i="1" s="1"/>
  <c r="L190" i="1"/>
  <c r="V190" i="1" s="1"/>
  <c r="I190" i="1"/>
  <c r="CR189" i="1"/>
  <c r="CP189" i="1" a="1"/>
  <c r="CP189" i="1" s="1"/>
  <c r="BW189" i="1"/>
  <c r="CJ189" i="1" s="1"/>
  <c r="CK189" i="1" s="1"/>
  <c r="CL189" i="1" s="1"/>
  <c r="CM189" i="1" s="1"/>
  <c r="CN189" i="1" s="1"/>
  <c r="CO189" i="1" s="1"/>
  <c r="CH189" i="1" s="1"/>
  <c r="BV189" i="1"/>
  <c r="BT189" i="1"/>
  <c r="BS189" i="1"/>
  <c r="BQ189" i="1"/>
  <c r="BO189" i="1"/>
  <c r="BP189" i="1" s="1"/>
  <c r="BG189" i="1" a="1"/>
  <c r="BG189" i="1" s="1"/>
  <c r="BD189" i="1" a="1"/>
  <c r="BD189" i="1" s="1"/>
  <c r="BA189" i="1" a="1"/>
  <c r="BA189" i="1" s="1"/>
  <c r="AX189" i="1"/>
  <c r="AU189" i="1"/>
  <c r="AT189" i="1"/>
  <c r="AB189" i="1"/>
  <c r="AA189" i="1"/>
  <c r="W189" i="1"/>
  <c r="T189" i="1"/>
  <c r="U189" i="1" s="1"/>
  <c r="P189" i="1"/>
  <c r="O189" i="1" a="1"/>
  <c r="O189" i="1" s="1"/>
  <c r="L189" i="1"/>
  <c r="V189" i="1" s="1"/>
  <c r="I189" i="1"/>
  <c r="CR188" i="1"/>
  <c r="CP188" i="1" a="1"/>
  <c r="CP188" i="1" s="1"/>
  <c r="BW188" i="1"/>
  <c r="CJ188" i="1" s="1"/>
  <c r="CK188" i="1" s="1"/>
  <c r="CL188" i="1" s="1"/>
  <c r="CM188" i="1" s="1"/>
  <c r="CN188" i="1" s="1"/>
  <c r="CO188" i="1" s="1"/>
  <c r="CH188" i="1" s="1"/>
  <c r="BV188" i="1"/>
  <c r="BT188" i="1"/>
  <c r="BS188" i="1"/>
  <c r="BQ188" i="1"/>
  <c r="BO188" i="1"/>
  <c r="BP188" i="1" s="1"/>
  <c r="BG188" i="1" a="1"/>
  <c r="BG188" i="1" s="1"/>
  <c r="BH188" i="1" s="1"/>
  <c r="BI188" i="1" s="1"/>
  <c r="BD188" i="1" a="1"/>
  <c r="BD188" i="1" s="1"/>
  <c r="BA188" i="1" a="1"/>
  <c r="BA188" i="1" s="1"/>
  <c r="AX188" i="1"/>
  <c r="AZ188" i="1" s="1"/>
  <c r="CE188" i="1" s="1" a="1"/>
  <c r="CE188" i="1" s="1"/>
  <c r="AU188" i="1"/>
  <c r="AT188" i="1"/>
  <c r="AB188" i="1"/>
  <c r="AA188" i="1"/>
  <c r="W188" i="1"/>
  <c r="T188" i="1"/>
  <c r="U188" i="1" s="1"/>
  <c r="P188" i="1"/>
  <c r="O188" i="1" a="1"/>
  <c r="O188" i="1" s="1"/>
  <c r="L188" i="1"/>
  <c r="V188" i="1" s="1"/>
  <c r="I188" i="1"/>
  <c r="CR187" i="1"/>
  <c r="CP187" i="1"/>
  <c r="CP187" i="1" a="1"/>
  <c r="BW187" i="1"/>
  <c r="CJ187" i="1" s="1"/>
  <c r="CK187" i="1" s="1"/>
  <c r="CL187" i="1" s="1"/>
  <c r="CM187" i="1" s="1"/>
  <c r="CN187" i="1" s="1"/>
  <c r="CO187" i="1" s="1"/>
  <c r="CH187" i="1" s="1"/>
  <c r="BV187" i="1"/>
  <c r="BT187" i="1"/>
  <c r="BS187" i="1"/>
  <c r="BQ187" i="1"/>
  <c r="BO187" i="1"/>
  <c r="BP187" i="1" s="1"/>
  <c r="BG187" i="1" a="1"/>
  <c r="BG187" i="1" s="1"/>
  <c r="BD187" i="1" a="1"/>
  <c r="BD187" i="1" s="1"/>
  <c r="BA187" i="1" a="1"/>
  <c r="BA187" i="1" s="1"/>
  <c r="AX187" i="1"/>
  <c r="AU187" i="1"/>
  <c r="AT187" i="1"/>
  <c r="AB187" i="1"/>
  <c r="AA187" i="1"/>
  <c r="W187" i="1"/>
  <c r="T187" i="1"/>
  <c r="U187" i="1" s="1"/>
  <c r="P187" i="1"/>
  <c r="O187" i="1" a="1"/>
  <c r="O187" i="1" s="1"/>
  <c r="L187" i="1"/>
  <c r="I187" i="1"/>
  <c r="CR186" i="1"/>
  <c r="CP186" i="1" a="1"/>
  <c r="CP186" i="1" s="1"/>
  <c r="BW186" i="1"/>
  <c r="CJ186" i="1" s="1"/>
  <c r="CK186" i="1" s="1"/>
  <c r="CL186" i="1" s="1"/>
  <c r="CM186" i="1" s="1"/>
  <c r="CN186" i="1" s="1"/>
  <c r="CO186" i="1" s="1"/>
  <c r="CH186" i="1" s="1"/>
  <c r="BV186" i="1"/>
  <c r="BT186" i="1"/>
  <c r="BS186" i="1"/>
  <c r="BQ186" i="1"/>
  <c r="BO186" i="1"/>
  <c r="BP186" i="1" s="1"/>
  <c r="BG186" i="1" a="1"/>
  <c r="BG186" i="1" s="1"/>
  <c r="BD186" i="1" a="1"/>
  <c r="BD186" i="1" s="1"/>
  <c r="BA186" i="1" a="1"/>
  <c r="BA186" i="1" s="1"/>
  <c r="AX186" i="1"/>
  <c r="AU186" i="1"/>
  <c r="AT186" i="1"/>
  <c r="AB186" i="1"/>
  <c r="AA186" i="1"/>
  <c r="W186" i="1"/>
  <c r="U186" i="1"/>
  <c r="T186" i="1"/>
  <c r="P186" i="1"/>
  <c r="O186" i="1" a="1"/>
  <c r="O186" i="1" s="1"/>
  <c r="L186" i="1"/>
  <c r="I186" i="1"/>
  <c r="CR185" i="1"/>
  <c r="CP185" i="1" a="1"/>
  <c r="CP185" i="1" s="1"/>
  <c r="BW185" i="1"/>
  <c r="CJ185" i="1" s="1"/>
  <c r="CK185" i="1" s="1"/>
  <c r="CL185" i="1" s="1"/>
  <c r="CM185" i="1" s="1"/>
  <c r="CN185" i="1" s="1"/>
  <c r="CO185" i="1" s="1"/>
  <c r="CH185" i="1" s="1"/>
  <c r="BV185" i="1"/>
  <c r="BT185" i="1"/>
  <c r="BS185" i="1"/>
  <c r="BQ185" i="1"/>
  <c r="BO185" i="1"/>
  <c r="BP185" i="1" s="1"/>
  <c r="BG185" i="1" a="1"/>
  <c r="BG185" i="1" s="1"/>
  <c r="BD185" i="1" a="1"/>
  <c r="BD185" i="1" s="1"/>
  <c r="BA185" i="1"/>
  <c r="BA185" i="1" a="1"/>
  <c r="AX185" i="1"/>
  <c r="AU185" i="1"/>
  <c r="AT185" i="1"/>
  <c r="AB185" i="1"/>
  <c r="AA185" i="1"/>
  <c r="W185" i="1"/>
  <c r="U185" i="1"/>
  <c r="T185" i="1"/>
  <c r="P185" i="1"/>
  <c r="O185" i="1" a="1"/>
  <c r="O185" i="1" s="1"/>
  <c r="L185" i="1"/>
  <c r="V185" i="1" s="1"/>
  <c r="I185" i="1"/>
  <c r="CR184" i="1"/>
  <c r="CP184" i="1" a="1"/>
  <c r="CP184" i="1" s="1"/>
  <c r="CG184" i="1" a="1"/>
  <c r="CG184" i="1" s="1"/>
  <c r="BW184" i="1"/>
  <c r="CJ184" i="1" s="1"/>
  <c r="CK184" i="1" s="1"/>
  <c r="CL184" i="1" s="1"/>
  <c r="CM184" i="1" s="1"/>
  <c r="CN184" i="1" s="1"/>
  <c r="CO184" i="1" s="1"/>
  <c r="CH184" i="1" s="1"/>
  <c r="BV184" i="1"/>
  <c r="BT184" i="1"/>
  <c r="BS184" i="1"/>
  <c r="BQ184" i="1"/>
  <c r="BO184" i="1"/>
  <c r="BP184" i="1" s="1"/>
  <c r="BG184" i="1" a="1"/>
  <c r="BG184" i="1" s="1"/>
  <c r="BH184" i="1" s="1"/>
  <c r="BD184" i="1" a="1"/>
  <c r="BD184" i="1" s="1"/>
  <c r="BA184" i="1" a="1"/>
  <c r="BA184" i="1" s="1"/>
  <c r="BB184" i="1" s="1"/>
  <c r="BC184" i="1" s="1"/>
  <c r="AX184" i="1"/>
  <c r="AZ184" i="1" s="1"/>
  <c r="CF184" i="1" s="1" a="1"/>
  <c r="CF184" i="1" s="1"/>
  <c r="AU184" i="1"/>
  <c r="AT184" i="1"/>
  <c r="AB184" i="1"/>
  <c r="AA184" i="1"/>
  <c r="W184" i="1"/>
  <c r="T184" i="1"/>
  <c r="U184" i="1" s="1"/>
  <c r="P184" i="1"/>
  <c r="O184" i="1" a="1"/>
  <c r="O184" i="1" s="1"/>
  <c r="L184" i="1"/>
  <c r="I184" i="1"/>
  <c r="CR183" i="1"/>
  <c r="CP183" i="1" a="1"/>
  <c r="CP183" i="1" s="1"/>
  <c r="BW183" i="1"/>
  <c r="CJ183" i="1" s="1"/>
  <c r="CK183" i="1" s="1"/>
  <c r="CL183" i="1" s="1"/>
  <c r="CM183" i="1" s="1"/>
  <c r="CN183" i="1" s="1"/>
  <c r="CO183" i="1" s="1"/>
  <c r="CH183" i="1" s="1"/>
  <c r="BV183" i="1"/>
  <c r="BT183" i="1"/>
  <c r="BS183" i="1"/>
  <c r="BQ183" i="1"/>
  <c r="BO183" i="1"/>
  <c r="BP183" i="1" s="1"/>
  <c r="BG183" i="1" a="1"/>
  <c r="BG183" i="1" s="1"/>
  <c r="BD183" i="1" a="1"/>
  <c r="BD183" i="1" s="1"/>
  <c r="BA183" i="1" a="1"/>
  <c r="BA183" i="1" s="1"/>
  <c r="AX183" i="1"/>
  <c r="AU183" i="1"/>
  <c r="AT183" i="1"/>
  <c r="AB183" i="1"/>
  <c r="AA183" i="1"/>
  <c r="W183" i="1"/>
  <c r="T183" i="1"/>
  <c r="U183" i="1" s="1"/>
  <c r="P183" i="1"/>
  <c r="O183" i="1" a="1"/>
  <c r="O183" i="1" s="1"/>
  <c r="L183" i="1"/>
  <c r="I183" i="1"/>
  <c r="CR182" i="1"/>
  <c r="CP182" i="1" a="1"/>
  <c r="CP182" i="1" s="1"/>
  <c r="BW182" i="1"/>
  <c r="CJ182" i="1" s="1"/>
  <c r="CK182" i="1" s="1"/>
  <c r="CL182" i="1" s="1"/>
  <c r="CM182" i="1" s="1"/>
  <c r="CN182" i="1" s="1"/>
  <c r="CO182" i="1" s="1"/>
  <c r="CH182" i="1" s="1"/>
  <c r="BV182" i="1"/>
  <c r="BT182" i="1"/>
  <c r="BS182" i="1"/>
  <c r="BQ182" i="1"/>
  <c r="BO182" i="1"/>
  <c r="BP182" i="1" s="1"/>
  <c r="BG182" i="1" a="1"/>
  <c r="BG182" i="1" s="1"/>
  <c r="BD182" i="1" a="1"/>
  <c r="BD182" i="1" s="1"/>
  <c r="BA182" i="1" a="1"/>
  <c r="BA182" i="1" s="1"/>
  <c r="AX182" i="1"/>
  <c r="AZ182" i="1" s="1"/>
  <c r="CC182" i="1" s="1" a="1"/>
  <c r="CC182" i="1" s="1"/>
  <c r="AU182" i="1"/>
  <c r="AT182" i="1"/>
  <c r="AB182" i="1"/>
  <c r="AA182" i="1"/>
  <c r="W182" i="1"/>
  <c r="T182" i="1"/>
  <c r="U182" i="1" s="1"/>
  <c r="P182" i="1"/>
  <c r="O182" i="1" a="1"/>
  <c r="O182" i="1" s="1"/>
  <c r="L182" i="1"/>
  <c r="AV182" i="1" s="1"/>
  <c r="I182" i="1"/>
  <c r="CR181" i="1"/>
  <c r="CP181" i="1" a="1"/>
  <c r="CP181" i="1" s="1"/>
  <c r="BW181" i="1"/>
  <c r="CJ181" i="1" s="1"/>
  <c r="CK181" i="1" s="1"/>
  <c r="CL181" i="1" s="1"/>
  <c r="CM181" i="1" s="1"/>
  <c r="CN181" i="1" s="1"/>
  <c r="CO181" i="1" s="1"/>
  <c r="CH181" i="1" s="1"/>
  <c r="BV181" i="1"/>
  <c r="BT181" i="1"/>
  <c r="BS181" i="1"/>
  <c r="BQ181" i="1"/>
  <c r="BO181" i="1"/>
  <c r="BP181" i="1" s="1"/>
  <c r="BG181" i="1" a="1"/>
  <c r="BG181" i="1" s="1"/>
  <c r="BD181" i="1" a="1"/>
  <c r="BD181" i="1" s="1"/>
  <c r="BA181" i="1" a="1"/>
  <c r="BA181" i="1" s="1"/>
  <c r="AX181" i="1"/>
  <c r="AU181" i="1"/>
  <c r="AT181" i="1"/>
  <c r="AB181" i="1"/>
  <c r="AA181" i="1"/>
  <c r="W181" i="1"/>
  <c r="T181" i="1"/>
  <c r="U181" i="1" s="1"/>
  <c r="P181" i="1"/>
  <c r="O181" i="1" a="1"/>
  <c r="O181" i="1" s="1"/>
  <c r="L181" i="1"/>
  <c r="I181" i="1"/>
  <c r="CR180" i="1"/>
  <c r="CP180" i="1" a="1"/>
  <c r="CP180" i="1" s="1"/>
  <c r="BW180" i="1"/>
  <c r="CJ180" i="1" s="1"/>
  <c r="CK180" i="1" s="1"/>
  <c r="CL180" i="1" s="1"/>
  <c r="CM180" i="1" s="1"/>
  <c r="CN180" i="1" s="1"/>
  <c r="CO180" i="1" s="1"/>
  <c r="CH180" i="1" s="1"/>
  <c r="BV180" i="1"/>
  <c r="BT180" i="1"/>
  <c r="BS180" i="1"/>
  <c r="BQ180" i="1"/>
  <c r="BO180" i="1"/>
  <c r="BP180" i="1" s="1"/>
  <c r="BG180" i="1" a="1"/>
  <c r="BG180" i="1" s="1"/>
  <c r="BD180" i="1" a="1"/>
  <c r="BD180" i="1" s="1"/>
  <c r="BA180" i="1" a="1"/>
  <c r="BA180" i="1" s="1"/>
  <c r="AX180" i="1"/>
  <c r="AZ180" i="1" s="1"/>
  <c r="CF180" i="1" s="1" a="1"/>
  <c r="CF180" i="1" s="1"/>
  <c r="AU180" i="1"/>
  <c r="AT180" i="1"/>
  <c r="AB180" i="1"/>
  <c r="AA180" i="1"/>
  <c r="W180" i="1"/>
  <c r="T180" i="1"/>
  <c r="U180" i="1" s="1"/>
  <c r="P180" i="1"/>
  <c r="O180" i="1" a="1"/>
  <c r="O180" i="1" s="1"/>
  <c r="L180" i="1"/>
  <c r="N180" i="1" s="1" a="1"/>
  <c r="N180" i="1" s="1"/>
  <c r="BJ180" i="1" s="1"/>
  <c r="I180" i="1"/>
  <c r="CR179" i="1"/>
  <c r="CP179" i="1" a="1"/>
  <c r="CP179" i="1" s="1"/>
  <c r="CJ179" i="1"/>
  <c r="CK179" i="1" s="1"/>
  <c r="CL179" i="1" s="1"/>
  <c r="CM179" i="1" s="1"/>
  <c r="CN179" i="1" s="1"/>
  <c r="CO179" i="1" s="1"/>
  <c r="CH179" i="1" s="1"/>
  <c r="BW179" i="1"/>
  <c r="BV179" i="1"/>
  <c r="BT179" i="1"/>
  <c r="BS179" i="1"/>
  <c r="BQ179" i="1"/>
  <c r="BO179" i="1"/>
  <c r="BP179" i="1" s="1"/>
  <c r="BG179" i="1" a="1"/>
  <c r="BG179" i="1" s="1"/>
  <c r="BD179" i="1" a="1"/>
  <c r="BD179" i="1" s="1"/>
  <c r="BA179" i="1" a="1"/>
  <c r="BA179" i="1" s="1"/>
  <c r="AX179" i="1"/>
  <c r="AZ179" i="1" s="1"/>
  <c r="AU179" i="1"/>
  <c r="AT179" i="1"/>
  <c r="AB179" i="1"/>
  <c r="AA179" i="1"/>
  <c r="W179" i="1"/>
  <c r="T179" i="1"/>
  <c r="U179" i="1" s="1"/>
  <c r="P179" i="1"/>
  <c r="O179" i="1" a="1"/>
  <c r="O179" i="1" s="1"/>
  <c r="L179" i="1"/>
  <c r="I179" i="1"/>
  <c r="CR178" i="1"/>
  <c r="CP178" i="1" a="1"/>
  <c r="CP178" i="1" s="1"/>
  <c r="CJ178" i="1"/>
  <c r="CK178" i="1" s="1"/>
  <c r="CL178" i="1" s="1"/>
  <c r="CM178" i="1" s="1"/>
  <c r="CN178" i="1" s="1"/>
  <c r="CO178" i="1" s="1"/>
  <c r="CH178" i="1" s="1"/>
  <c r="BW178" i="1"/>
  <c r="BV178" i="1"/>
  <c r="BT178" i="1"/>
  <c r="BS178" i="1"/>
  <c r="BQ178" i="1"/>
  <c r="BO178" i="1"/>
  <c r="BP178" i="1" s="1"/>
  <c r="BG178" i="1" a="1"/>
  <c r="BG178" i="1" s="1"/>
  <c r="BD178" i="1" a="1"/>
  <c r="BD178" i="1" s="1"/>
  <c r="BA178" i="1" a="1"/>
  <c r="BA178" i="1" s="1"/>
  <c r="AX178" i="1"/>
  <c r="AZ178" i="1" s="1"/>
  <c r="CE178" i="1" s="1" a="1"/>
  <c r="CE178" i="1" s="1"/>
  <c r="AU178" i="1"/>
  <c r="AT178" i="1"/>
  <c r="AB178" i="1"/>
  <c r="AA178" i="1"/>
  <c r="W178" i="1"/>
  <c r="T178" i="1"/>
  <c r="U178" i="1" s="1"/>
  <c r="AH178" i="1" s="1"/>
  <c r="P178" i="1"/>
  <c r="O178" i="1" a="1"/>
  <c r="O178" i="1" s="1"/>
  <c r="L178" i="1"/>
  <c r="V178" i="1" s="1"/>
  <c r="I178" i="1"/>
  <c r="CR177" i="1"/>
  <c r="CP177" i="1"/>
  <c r="CP177" i="1" a="1"/>
  <c r="BW177" i="1"/>
  <c r="CJ177" i="1" s="1"/>
  <c r="CK177" i="1" s="1"/>
  <c r="CL177" i="1" s="1"/>
  <c r="CM177" i="1" s="1"/>
  <c r="CN177" i="1" s="1"/>
  <c r="CO177" i="1" s="1"/>
  <c r="CH177" i="1" s="1"/>
  <c r="BV177" i="1"/>
  <c r="BT177" i="1"/>
  <c r="BS177" i="1"/>
  <c r="BQ177" i="1"/>
  <c r="BO177" i="1"/>
  <c r="BP177" i="1" s="1"/>
  <c r="BG177" i="1" a="1"/>
  <c r="BG177" i="1" s="1"/>
  <c r="BD177" i="1" a="1"/>
  <c r="BD177" i="1" s="1"/>
  <c r="BA177" i="1" a="1"/>
  <c r="BA177" i="1" s="1"/>
  <c r="BB177" i="1" s="1"/>
  <c r="AX177" i="1"/>
  <c r="AU177" i="1"/>
  <c r="AT177" i="1"/>
  <c r="AB177" i="1"/>
  <c r="AA177" i="1"/>
  <c r="W177" i="1"/>
  <c r="T177" i="1"/>
  <c r="U177" i="1" s="1"/>
  <c r="P177" i="1"/>
  <c r="O177" i="1" a="1"/>
  <c r="O177" i="1" s="1"/>
  <c r="L177" i="1"/>
  <c r="I177" i="1"/>
  <c r="CR176" i="1"/>
  <c r="CP176" i="1" a="1"/>
  <c r="CP176" i="1" s="1"/>
  <c r="BW176" i="1"/>
  <c r="CJ176" i="1" s="1"/>
  <c r="CK176" i="1" s="1"/>
  <c r="CL176" i="1" s="1"/>
  <c r="CM176" i="1" s="1"/>
  <c r="CN176" i="1" s="1"/>
  <c r="CO176" i="1" s="1"/>
  <c r="CH176" i="1" s="1"/>
  <c r="BV176" i="1"/>
  <c r="BT176" i="1"/>
  <c r="BS176" i="1"/>
  <c r="BQ176" i="1"/>
  <c r="BO176" i="1"/>
  <c r="BP176" i="1" s="1"/>
  <c r="BG176" i="1" a="1"/>
  <c r="BG176" i="1" s="1"/>
  <c r="BD176" i="1" a="1"/>
  <c r="BD176" i="1" s="1"/>
  <c r="BA176" i="1" a="1"/>
  <c r="BA176" i="1" s="1"/>
  <c r="AX176" i="1"/>
  <c r="AU176" i="1"/>
  <c r="AT176" i="1"/>
  <c r="AB176" i="1"/>
  <c r="AA176" i="1"/>
  <c r="W176" i="1"/>
  <c r="T176" i="1"/>
  <c r="U176" i="1" s="1"/>
  <c r="P176" i="1"/>
  <c r="O176" i="1" a="1"/>
  <c r="O176" i="1" s="1"/>
  <c r="L176" i="1"/>
  <c r="Z176" i="1" s="1"/>
  <c r="I176" i="1"/>
  <c r="CR175" i="1"/>
  <c r="CP175" i="1" a="1"/>
  <c r="CP175" i="1" s="1"/>
  <c r="BW175" i="1"/>
  <c r="CJ175" i="1" s="1"/>
  <c r="CK175" i="1" s="1"/>
  <c r="CL175" i="1" s="1"/>
  <c r="CM175" i="1" s="1"/>
  <c r="CN175" i="1" s="1"/>
  <c r="CO175" i="1" s="1"/>
  <c r="CH175" i="1" s="1"/>
  <c r="BV175" i="1"/>
  <c r="BT175" i="1"/>
  <c r="BS175" i="1"/>
  <c r="BQ175" i="1"/>
  <c r="BO175" i="1"/>
  <c r="BP175" i="1" s="1"/>
  <c r="BG175" i="1" a="1"/>
  <c r="BG175" i="1" s="1"/>
  <c r="BD175" i="1" a="1"/>
  <c r="BD175" i="1" s="1"/>
  <c r="BA175" i="1" a="1"/>
  <c r="BA175" i="1" s="1"/>
  <c r="BB175" i="1" s="1"/>
  <c r="AX175" i="1"/>
  <c r="AZ175" i="1" s="1"/>
  <c r="AU175" i="1"/>
  <c r="AT175" i="1"/>
  <c r="AB175" i="1"/>
  <c r="AA175" i="1"/>
  <c r="W175" i="1"/>
  <c r="T175" i="1"/>
  <c r="U175" i="1" s="1"/>
  <c r="P175" i="1"/>
  <c r="O175" i="1" a="1"/>
  <c r="O175" i="1" s="1"/>
  <c r="L175" i="1"/>
  <c r="V175" i="1" s="1"/>
  <c r="I175" i="1"/>
  <c r="CR174" i="1"/>
  <c r="CP174" i="1" a="1"/>
  <c r="CP174" i="1" s="1"/>
  <c r="CM174" i="1"/>
  <c r="CN174" i="1" s="1"/>
  <c r="CO174" i="1" s="1"/>
  <c r="CH174" i="1" s="1"/>
  <c r="BW174" i="1"/>
  <c r="CJ174" i="1" s="1"/>
  <c r="CK174" i="1" s="1"/>
  <c r="CL174" i="1" s="1"/>
  <c r="BV174" i="1"/>
  <c r="BT174" i="1"/>
  <c r="BS174" i="1"/>
  <c r="BQ174" i="1"/>
  <c r="BO174" i="1"/>
  <c r="BP174" i="1" s="1"/>
  <c r="BG174" i="1" a="1"/>
  <c r="BG174" i="1" s="1"/>
  <c r="BH174" i="1" s="1"/>
  <c r="BI174" i="1" s="1"/>
  <c r="BD174" i="1" a="1"/>
  <c r="BD174" i="1" s="1"/>
  <c r="BA174" i="1" a="1"/>
  <c r="BA174" i="1" s="1"/>
  <c r="AX174" i="1"/>
  <c r="AZ174" i="1" s="1"/>
  <c r="CC174" i="1" s="1" a="1"/>
  <c r="CC174" i="1" s="1"/>
  <c r="AU174" i="1"/>
  <c r="AT174" i="1"/>
  <c r="AB174" i="1"/>
  <c r="AA174" i="1"/>
  <c r="W174" i="1"/>
  <c r="T174" i="1"/>
  <c r="U174" i="1" s="1"/>
  <c r="P174" i="1"/>
  <c r="O174" i="1" a="1"/>
  <c r="O174" i="1" s="1"/>
  <c r="L174" i="1"/>
  <c r="V174" i="1" s="1"/>
  <c r="I174" i="1"/>
  <c r="CR173" i="1"/>
  <c r="CP173" i="1" a="1"/>
  <c r="CP173" i="1" s="1"/>
  <c r="BW173" i="1"/>
  <c r="CJ173" i="1" s="1"/>
  <c r="CK173" i="1" s="1"/>
  <c r="CL173" i="1" s="1"/>
  <c r="CM173" i="1" s="1"/>
  <c r="CN173" i="1" s="1"/>
  <c r="CO173" i="1" s="1"/>
  <c r="CH173" i="1" s="1"/>
  <c r="BV173" i="1"/>
  <c r="BT173" i="1"/>
  <c r="BS173" i="1"/>
  <c r="BQ173" i="1"/>
  <c r="BO173" i="1"/>
  <c r="BP173" i="1" s="1"/>
  <c r="BG173" i="1" a="1"/>
  <c r="BG173" i="1" s="1"/>
  <c r="BD173" i="1" a="1"/>
  <c r="BD173" i="1" s="1"/>
  <c r="BA173" i="1" a="1"/>
  <c r="BA173" i="1" s="1"/>
  <c r="AX173" i="1"/>
  <c r="AU173" i="1"/>
  <c r="AT173" i="1"/>
  <c r="AB173" i="1"/>
  <c r="AA173" i="1"/>
  <c r="W173" i="1"/>
  <c r="T173" i="1"/>
  <c r="U173" i="1" s="1"/>
  <c r="P173" i="1"/>
  <c r="O173" i="1" a="1"/>
  <c r="O173" i="1" s="1"/>
  <c r="L173" i="1"/>
  <c r="V173" i="1" s="1"/>
  <c r="I173" i="1"/>
  <c r="CR172" i="1"/>
  <c r="CP172" i="1" a="1"/>
  <c r="CP172" i="1" s="1"/>
  <c r="BW172" i="1"/>
  <c r="CJ172" i="1" s="1"/>
  <c r="CK172" i="1" s="1"/>
  <c r="CL172" i="1" s="1"/>
  <c r="CM172" i="1" s="1"/>
  <c r="CN172" i="1" s="1"/>
  <c r="CO172" i="1" s="1"/>
  <c r="CH172" i="1" s="1"/>
  <c r="BV172" i="1"/>
  <c r="BT172" i="1"/>
  <c r="BS172" i="1"/>
  <c r="BQ172" i="1"/>
  <c r="BO172" i="1"/>
  <c r="BP172" i="1" s="1"/>
  <c r="BG172" i="1"/>
  <c r="BG172" i="1" a="1"/>
  <c r="BD172" i="1" a="1"/>
  <c r="BD172" i="1" s="1"/>
  <c r="BA172" i="1" a="1"/>
  <c r="BA172" i="1" s="1"/>
  <c r="AX172" i="1"/>
  <c r="AZ172" i="1" s="1"/>
  <c r="CF172" i="1" s="1" a="1"/>
  <c r="CF172" i="1" s="1"/>
  <c r="AU172" i="1"/>
  <c r="AT172" i="1"/>
  <c r="AB172" i="1"/>
  <c r="AA172" i="1"/>
  <c r="W172" i="1"/>
  <c r="T172" i="1"/>
  <c r="U172" i="1" s="1"/>
  <c r="P172" i="1"/>
  <c r="O172" i="1" a="1"/>
  <c r="O172" i="1" s="1"/>
  <c r="L172" i="1"/>
  <c r="AV172" i="1" s="1"/>
  <c r="I172" i="1"/>
  <c r="CR171" i="1"/>
  <c r="CP171" i="1" a="1"/>
  <c r="CP171" i="1" s="1"/>
  <c r="BW171" i="1"/>
  <c r="CJ171" i="1" s="1"/>
  <c r="CK171" i="1" s="1"/>
  <c r="CL171" i="1" s="1"/>
  <c r="CM171" i="1" s="1"/>
  <c r="CN171" i="1" s="1"/>
  <c r="CO171" i="1" s="1"/>
  <c r="CH171" i="1" s="1"/>
  <c r="BV171" i="1"/>
  <c r="BT171" i="1"/>
  <c r="BS171" i="1"/>
  <c r="BQ171" i="1"/>
  <c r="BO171" i="1"/>
  <c r="BP171" i="1" s="1"/>
  <c r="BG171" i="1" a="1"/>
  <c r="BG171" i="1" s="1"/>
  <c r="BD171" i="1" a="1"/>
  <c r="BD171" i="1" s="1"/>
  <c r="BA171" i="1" a="1"/>
  <c r="BA171" i="1" s="1"/>
  <c r="AX171" i="1"/>
  <c r="AU171" i="1"/>
  <c r="AT171" i="1"/>
  <c r="AB171" i="1"/>
  <c r="AA171" i="1"/>
  <c r="W171" i="1"/>
  <c r="T171" i="1"/>
  <c r="U171" i="1" s="1"/>
  <c r="P171" i="1"/>
  <c r="O171" i="1" a="1"/>
  <c r="O171" i="1" s="1"/>
  <c r="L171" i="1"/>
  <c r="Z171" i="1" s="1"/>
  <c r="I171" i="1"/>
  <c r="CR170" i="1"/>
  <c r="CP170" i="1" a="1"/>
  <c r="CP170" i="1" s="1"/>
  <c r="BW170" i="1"/>
  <c r="CJ170" i="1" s="1"/>
  <c r="CK170" i="1" s="1"/>
  <c r="CL170" i="1" s="1"/>
  <c r="CM170" i="1" s="1"/>
  <c r="CN170" i="1" s="1"/>
  <c r="CO170" i="1" s="1"/>
  <c r="CH170" i="1" s="1"/>
  <c r="BV170" i="1"/>
  <c r="BT170" i="1"/>
  <c r="BS170" i="1"/>
  <c r="BQ170" i="1"/>
  <c r="BO170" i="1"/>
  <c r="BP170" i="1" s="1"/>
  <c r="BG170" i="1" a="1"/>
  <c r="BG170" i="1" s="1"/>
  <c r="BD170" i="1" a="1"/>
  <c r="BD170" i="1" s="1"/>
  <c r="BA170" i="1" a="1"/>
  <c r="BA170" i="1" s="1"/>
  <c r="AX170" i="1"/>
  <c r="AU170" i="1"/>
  <c r="AT170" i="1"/>
  <c r="AB170" i="1"/>
  <c r="AA170" i="1"/>
  <c r="W170" i="1"/>
  <c r="T170" i="1"/>
  <c r="U170" i="1" s="1"/>
  <c r="P170" i="1"/>
  <c r="O170" i="1" a="1"/>
  <c r="O170" i="1" s="1"/>
  <c r="L170" i="1"/>
  <c r="V170" i="1" s="1"/>
  <c r="I170" i="1"/>
  <c r="CR169" i="1"/>
  <c r="CP169" i="1" a="1"/>
  <c r="CP169" i="1" s="1"/>
  <c r="BW169" i="1"/>
  <c r="CJ169" i="1" s="1"/>
  <c r="CK169" i="1" s="1"/>
  <c r="CL169" i="1" s="1"/>
  <c r="CM169" i="1" s="1"/>
  <c r="CN169" i="1" s="1"/>
  <c r="CO169" i="1" s="1"/>
  <c r="CH169" i="1" s="1"/>
  <c r="BV169" i="1"/>
  <c r="BT169" i="1"/>
  <c r="BS169" i="1"/>
  <c r="BQ169" i="1"/>
  <c r="BO169" i="1"/>
  <c r="BP169" i="1" s="1"/>
  <c r="BG169" i="1" a="1"/>
  <c r="BG169" i="1" s="1"/>
  <c r="BD169" i="1" a="1"/>
  <c r="BD169" i="1" s="1"/>
  <c r="BA169" i="1" a="1"/>
  <c r="BA169" i="1" s="1"/>
  <c r="AX169" i="1"/>
  <c r="AU169" i="1"/>
  <c r="AT169" i="1"/>
  <c r="AB169" i="1"/>
  <c r="AN169" i="1" s="1"/>
  <c r="AA169" i="1"/>
  <c r="W169" i="1"/>
  <c r="T169" i="1"/>
  <c r="U169" i="1" s="1"/>
  <c r="P169" i="1"/>
  <c r="O169" i="1" a="1"/>
  <c r="O169" i="1" s="1"/>
  <c r="L169" i="1"/>
  <c r="Z169" i="1" s="1"/>
  <c r="I169" i="1"/>
  <c r="CR168" i="1"/>
  <c r="CP168" i="1" a="1"/>
  <c r="CP168" i="1" s="1"/>
  <c r="BW168" i="1"/>
  <c r="CJ168" i="1" s="1"/>
  <c r="CK168" i="1" s="1"/>
  <c r="CL168" i="1" s="1"/>
  <c r="CM168" i="1" s="1"/>
  <c r="CN168" i="1" s="1"/>
  <c r="CO168" i="1" s="1"/>
  <c r="CH168" i="1" s="1"/>
  <c r="BV168" i="1"/>
  <c r="BT168" i="1"/>
  <c r="BS168" i="1"/>
  <c r="BQ168" i="1"/>
  <c r="BO168" i="1"/>
  <c r="BP168" i="1" s="1"/>
  <c r="BG168" i="1" a="1"/>
  <c r="BG168" i="1" s="1"/>
  <c r="BD168" i="1" a="1"/>
  <c r="BD168" i="1" s="1"/>
  <c r="BA168" i="1" a="1"/>
  <c r="BA168" i="1" s="1"/>
  <c r="AX168" i="1"/>
  <c r="AZ168" i="1" s="1"/>
  <c r="AU168" i="1"/>
  <c r="AT168" i="1"/>
  <c r="AB168" i="1"/>
  <c r="AA168" i="1"/>
  <c r="W168" i="1"/>
  <c r="T168" i="1"/>
  <c r="U168" i="1" s="1"/>
  <c r="P168" i="1"/>
  <c r="O168" i="1" a="1"/>
  <c r="O168" i="1" s="1"/>
  <c r="L168" i="1"/>
  <c r="Z168" i="1" s="1"/>
  <c r="I168" i="1"/>
  <c r="CR167" i="1"/>
  <c r="CP167" i="1" a="1"/>
  <c r="CP167" i="1" s="1"/>
  <c r="BW167" i="1"/>
  <c r="CJ167" i="1" s="1"/>
  <c r="CK167" i="1" s="1"/>
  <c r="CL167" i="1" s="1"/>
  <c r="CM167" i="1" s="1"/>
  <c r="CN167" i="1" s="1"/>
  <c r="CO167" i="1" s="1"/>
  <c r="CH167" i="1" s="1"/>
  <c r="BV167" i="1"/>
  <c r="BT167" i="1"/>
  <c r="BS167" i="1"/>
  <c r="BQ167" i="1"/>
  <c r="BO167" i="1"/>
  <c r="BP167" i="1" s="1"/>
  <c r="BG167" i="1" a="1"/>
  <c r="BG167" i="1" s="1"/>
  <c r="BD167" i="1" a="1"/>
  <c r="BD167" i="1" s="1"/>
  <c r="BA167" i="1" a="1"/>
  <c r="BA167" i="1" s="1"/>
  <c r="AX167" i="1"/>
  <c r="AZ167" i="1" s="1"/>
  <c r="CE167" i="1" s="1" a="1"/>
  <c r="CE167" i="1" s="1"/>
  <c r="AU167" i="1"/>
  <c r="AT167" i="1"/>
  <c r="AB167" i="1"/>
  <c r="AA167" i="1"/>
  <c r="W167" i="1"/>
  <c r="T167" i="1"/>
  <c r="U167" i="1" s="1"/>
  <c r="P167" i="1"/>
  <c r="O167" i="1" a="1"/>
  <c r="O167" i="1" s="1"/>
  <c r="L167" i="1"/>
  <c r="AV167" i="1" s="1"/>
  <c r="I167" i="1"/>
  <c r="CR166" i="1"/>
  <c r="CP166" i="1" a="1"/>
  <c r="CP166" i="1" s="1"/>
  <c r="CD166" i="1" a="1"/>
  <c r="CD166" i="1" s="1"/>
  <c r="BW166" i="1"/>
  <c r="CJ166" i="1" s="1"/>
  <c r="CK166" i="1" s="1"/>
  <c r="CL166" i="1" s="1"/>
  <c r="CM166" i="1" s="1"/>
  <c r="CN166" i="1" s="1"/>
  <c r="CO166" i="1" s="1"/>
  <c r="CH166" i="1" s="1"/>
  <c r="BV166" i="1"/>
  <c r="BT166" i="1"/>
  <c r="BS166" i="1"/>
  <c r="BQ166" i="1"/>
  <c r="BO166" i="1"/>
  <c r="BP166" i="1" s="1"/>
  <c r="BG166" i="1" a="1"/>
  <c r="BG166" i="1" s="1"/>
  <c r="BH166" i="1" s="1"/>
  <c r="BD166" i="1" a="1"/>
  <c r="BD166" i="1" s="1"/>
  <c r="BA166" i="1" a="1"/>
  <c r="BA166" i="1" s="1"/>
  <c r="AY166" i="1"/>
  <c r="AX166" i="1"/>
  <c r="AZ166" i="1" s="1"/>
  <c r="CE166" i="1" s="1" a="1"/>
  <c r="CE166" i="1" s="1"/>
  <c r="AU166" i="1"/>
  <c r="AT166" i="1"/>
  <c r="AB166" i="1"/>
  <c r="AA166" i="1"/>
  <c r="W166" i="1"/>
  <c r="T166" i="1"/>
  <c r="U166" i="1" s="1"/>
  <c r="P166" i="1"/>
  <c r="O166" i="1" a="1"/>
  <c r="O166" i="1" s="1"/>
  <c r="L166" i="1"/>
  <c r="I166" i="1"/>
  <c r="CR165" i="1"/>
  <c r="CP165" i="1" a="1"/>
  <c r="CP165" i="1" s="1"/>
  <c r="BW165" i="1"/>
  <c r="CJ165" i="1" s="1"/>
  <c r="CK165" i="1" s="1"/>
  <c r="CL165" i="1" s="1"/>
  <c r="CM165" i="1" s="1"/>
  <c r="CN165" i="1" s="1"/>
  <c r="CO165" i="1" s="1"/>
  <c r="CH165" i="1" s="1"/>
  <c r="BV165" i="1"/>
  <c r="BT165" i="1"/>
  <c r="BS165" i="1"/>
  <c r="BQ165" i="1"/>
  <c r="BO165" i="1"/>
  <c r="BP165" i="1" s="1"/>
  <c r="BG165" i="1" a="1"/>
  <c r="BG165" i="1" s="1"/>
  <c r="BD165" i="1" a="1"/>
  <c r="BD165" i="1" s="1"/>
  <c r="BA165" i="1" a="1"/>
  <c r="BA165" i="1" s="1"/>
  <c r="AX165" i="1"/>
  <c r="AU165" i="1"/>
  <c r="AT165" i="1"/>
  <c r="AB165" i="1"/>
  <c r="AA165" i="1"/>
  <c r="W165" i="1"/>
  <c r="T165" i="1"/>
  <c r="U165" i="1" s="1"/>
  <c r="P165" i="1"/>
  <c r="O165" i="1" a="1"/>
  <c r="O165" i="1" s="1"/>
  <c r="L165" i="1"/>
  <c r="I165" i="1"/>
  <c r="CR164" i="1"/>
  <c r="CP164" i="1" a="1"/>
  <c r="CP164" i="1" s="1"/>
  <c r="BW164" i="1"/>
  <c r="CJ164" i="1" s="1"/>
  <c r="CK164" i="1" s="1"/>
  <c r="CL164" i="1" s="1"/>
  <c r="CM164" i="1" s="1"/>
  <c r="CN164" i="1" s="1"/>
  <c r="CO164" i="1" s="1"/>
  <c r="CH164" i="1" s="1"/>
  <c r="BV164" i="1"/>
  <c r="BT164" i="1"/>
  <c r="BS164" i="1"/>
  <c r="BQ164" i="1"/>
  <c r="BO164" i="1"/>
  <c r="BP164" i="1" s="1"/>
  <c r="BG164" i="1" a="1"/>
  <c r="BG164" i="1" s="1"/>
  <c r="BD164" i="1" a="1"/>
  <c r="BD164" i="1" s="1"/>
  <c r="BA164" i="1" a="1"/>
  <c r="BA164" i="1" s="1"/>
  <c r="AX164" i="1"/>
  <c r="AZ164" i="1" s="1"/>
  <c r="AU164" i="1"/>
  <c r="AT164" i="1"/>
  <c r="AB164" i="1"/>
  <c r="AA164" i="1"/>
  <c r="W164" i="1"/>
  <c r="T164" i="1"/>
  <c r="U164" i="1" s="1"/>
  <c r="P164" i="1"/>
  <c r="O164" i="1" a="1"/>
  <c r="O164" i="1" s="1"/>
  <c r="L164" i="1"/>
  <c r="I164" i="1"/>
  <c r="CR163" i="1"/>
  <c r="CP163" i="1" a="1"/>
  <c r="CP163" i="1" s="1"/>
  <c r="BW163" i="1"/>
  <c r="CJ163" i="1" s="1"/>
  <c r="CK163" i="1" s="1"/>
  <c r="CL163" i="1" s="1"/>
  <c r="CM163" i="1" s="1"/>
  <c r="CN163" i="1" s="1"/>
  <c r="CO163" i="1" s="1"/>
  <c r="CH163" i="1" s="1"/>
  <c r="BV163" i="1"/>
  <c r="BT163" i="1"/>
  <c r="BS163" i="1"/>
  <c r="BQ163" i="1"/>
  <c r="BO163" i="1"/>
  <c r="BP163" i="1" s="1"/>
  <c r="BG163" i="1" a="1"/>
  <c r="BG163" i="1" s="1"/>
  <c r="BD163" i="1" a="1"/>
  <c r="BD163" i="1" s="1"/>
  <c r="BA163" i="1" a="1"/>
  <c r="BA163" i="1" s="1"/>
  <c r="AX163" i="1"/>
  <c r="AZ163" i="1" s="1"/>
  <c r="AU163" i="1"/>
  <c r="AT163" i="1"/>
  <c r="AB163" i="1"/>
  <c r="AA163" i="1"/>
  <c r="W163" i="1"/>
  <c r="T163" i="1"/>
  <c r="U163" i="1" s="1"/>
  <c r="O163" i="1" a="1"/>
  <c r="O163" i="1" s="1"/>
  <c r="L163" i="1"/>
  <c r="V163" i="1" s="1"/>
  <c r="I163" i="1"/>
  <c r="CR162" i="1"/>
  <c r="CP162" i="1" a="1"/>
  <c r="CP162" i="1" s="1"/>
  <c r="BW162" i="1"/>
  <c r="CJ162" i="1" s="1"/>
  <c r="CK162" i="1" s="1"/>
  <c r="CL162" i="1" s="1"/>
  <c r="CM162" i="1" s="1"/>
  <c r="CN162" i="1" s="1"/>
  <c r="CO162" i="1" s="1"/>
  <c r="CH162" i="1" s="1"/>
  <c r="BV162" i="1"/>
  <c r="BT162" i="1"/>
  <c r="BS162" i="1"/>
  <c r="BQ162" i="1"/>
  <c r="BO162" i="1"/>
  <c r="BP162" i="1" s="1"/>
  <c r="BG162" i="1" a="1"/>
  <c r="BG162" i="1" s="1"/>
  <c r="BD162" i="1" a="1"/>
  <c r="BD162" i="1" s="1"/>
  <c r="BA162" i="1" a="1"/>
  <c r="BA162" i="1" s="1"/>
  <c r="AX162" i="1"/>
  <c r="AY162" i="1" s="1"/>
  <c r="BU162" i="1" s="1"/>
  <c r="AU162" i="1"/>
  <c r="AT162" i="1"/>
  <c r="AB162" i="1"/>
  <c r="AA162" i="1"/>
  <c r="W162" i="1"/>
  <c r="U162" i="1"/>
  <c r="T162" i="1"/>
  <c r="P162" i="1"/>
  <c r="O162" i="1" a="1"/>
  <c r="O162" i="1" s="1"/>
  <c r="L162" i="1"/>
  <c r="I162" i="1"/>
  <c r="CR161" i="1"/>
  <c r="CP161" i="1" a="1"/>
  <c r="CP161" i="1" s="1"/>
  <c r="BW161" i="1"/>
  <c r="CJ161" i="1" s="1"/>
  <c r="CK161" i="1" s="1"/>
  <c r="CL161" i="1" s="1"/>
  <c r="CM161" i="1" s="1"/>
  <c r="CN161" i="1" s="1"/>
  <c r="CO161" i="1" s="1"/>
  <c r="CH161" i="1" s="1"/>
  <c r="BV161" i="1"/>
  <c r="BT161" i="1"/>
  <c r="BS161" i="1"/>
  <c r="BQ161" i="1"/>
  <c r="BO161" i="1"/>
  <c r="BP161" i="1" s="1"/>
  <c r="BG161" i="1" a="1"/>
  <c r="BG161" i="1" s="1"/>
  <c r="BD161" i="1" a="1"/>
  <c r="BD161" i="1" s="1"/>
  <c r="BA161" i="1" a="1"/>
  <c r="BA161" i="1" s="1"/>
  <c r="AX161" i="1"/>
  <c r="AZ161" i="1" s="1"/>
  <c r="AU161" i="1"/>
  <c r="AT161" i="1"/>
  <c r="AB161" i="1"/>
  <c r="AA161" i="1"/>
  <c r="W161" i="1"/>
  <c r="T161" i="1"/>
  <c r="U161" i="1" s="1"/>
  <c r="P161" i="1"/>
  <c r="O161" i="1" a="1"/>
  <c r="O161" i="1" s="1"/>
  <c r="L161" i="1"/>
  <c r="AS161" i="1" s="1"/>
  <c r="I161" i="1"/>
  <c r="CR160" i="1"/>
  <c r="CP160" i="1" a="1"/>
  <c r="CP160" i="1" s="1"/>
  <c r="BW160" i="1"/>
  <c r="CJ160" i="1" s="1"/>
  <c r="CK160" i="1" s="1"/>
  <c r="CL160" i="1" s="1"/>
  <c r="CM160" i="1" s="1"/>
  <c r="CN160" i="1" s="1"/>
  <c r="CO160" i="1" s="1"/>
  <c r="CH160" i="1" s="1"/>
  <c r="BV160" i="1"/>
  <c r="BT160" i="1"/>
  <c r="BS160" i="1"/>
  <c r="BQ160" i="1"/>
  <c r="BO160" i="1"/>
  <c r="BP160" i="1" s="1"/>
  <c r="BG160" i="1" a="1"/>
  <c r="BG160" i="1" s="1"/>
  <c r="BD160" i="1"/>
  <c r="BD160" i="1" a="1"/>
  <c r="BA160" i="1" a="1"/>
  <c r="BA160" i="1" s="1"/>
  <c r="AX160" i="1"/>
  <c r="AU160" i="1"/>
  <c r="AT160" i="1"/>
  <c r="AB160" i="1"/>
  <c r="AA160" i="1"/>
  <c r="W160" i="1"/>
  <c r="T160" i="1"/>
  <c r="U160" i="1" s="1"/>
  <c r="P160" i="1"/>
  <c r="O160" i="1" a="1"/>
  <c r="O160" i="1" s="1"/>
  <c r="L160" i="1"/>
  <c r="AS160" i="1" s="1"/>
  <c r="I160" i="1"/>
  <c r="CR159" i="1"/>
  <c r="CP159" i="1" a="1"/>
  <c r="CP159" i="1" s="1"/>
  <c r="BW159" i="1"/>
  <c r="CJ159" i="1" s="1"/>
  <c r="CK159" i="1" s="1"/>
  <c r="CL159" i="1" s="1"/>
  <c r="CM159" i="1" s="1"/>
  <c r="CN159" i="1" s="1"/>
  <c r="CO159" i="1" s="1"/>
  <c r="CH159" i="1" s="1"/>
  <c r="BV159" i="1"/>
  <c r="BT159" i="1"/>
  <c r="BS159" i="1"/>
  <c r="BQ159" i="1"/>
  <c r="BO159" i="1"/>
  <c r="BP159" i="1" s="1"/>
  <c r="BG159" i="1" a="1"/>
  <c r="BG159" i="1" s="1"/>
  <c r="BD159" i="1" a="1"/>
  <c r="BD159" i="1" s="1"/>
  <c r="BA159" i="1"/>
  <c r="BA159" i="1" a="1"/>
  <c r="AX159" i="1"/>
  <c r="AU159" i="1"/>
  <c r="AT159" i="1"/>
  <c r="AB159" i="1"/>
  <c r="AA159" i="1"/>
  <c r="W159" i="1"/>
  <c r="T159" i="1"/>
  <c r="U159" i="1" s="1"/>
  <c r="P159" i="1"/>
  <c r="O159" i="1" a="1"/>
  <c r="O159" i="1" s="1"/>
  <c r="L159" i="1"/>
  <c r="AS159" i="1" s="1"/>
  <c r="I159" i="1"/>
  <c r="CR158" i="1"/>
  <c r="CP158" i="1" a="1"/>
  <c r="CP158" i="1" s="1"/>
  <c r="CJ158" i="1"/>
  <c r="CK158" i="1" s="1"/>
  <c r="CL158" i="1" s="1"/>
  <c r="CM158" i="1" s="1"/>
  <c r="CN158" i="1" s="1"/>
  <c r="CO158" i="1" s="1"/>
  <c r="CH158" i="1" s="1"/>
  <c r="BW158" i="1"/>
  <c r="BV158" i="1"/>
  <c r="BT158" i="1"/>
  <c r="BS158" i="1"/>
  <c r="BQ158" i="1"/>
  <c r="BO158" i="1"/>
  <c r="BP158" i="1" s="1"/>
  <c r="BG158" i="1" a="1"/>
  <c r="BG158" i="1" s="1"/>
  <c r="BD158" i="1" a="1"/>
  <c r="BD158" i="1" s="1"/>
  <c r="BA158" i="1" a="1"/>
  <c r="BA158" i="1" s="1"/>
  <c r="AX158" i="1"/>
  <c r="AY158" i="1" s="1"/>
  <c r="BU158" i="1" s="1"/>
  <c r="AU158" i="1"/>
  <c r="AT158" i="1"/>
  <c r="AB158" i="1"/>
  <c r="AA158" i="1"/>
  <c r="W158" i="1"/>
  <c r="T158" i="1"/>
  <c r="U158" i="1" s="1"/>
  <c r="P158" i="1"/>
  <c r="O158" i="1" a="1"/>
  <c r="O158" i="1" s="1"/>
  <c r="L158" i="1"/>
  <c r="I158" i="1"/>
  <c r="CR157" i="1"/>
  <c r="CP157" i="1" a="1"/>
  <c r="CP157" i="1" s="1"/>
  <c r="BW157" i="1"/>
  <c r="CJ157" i="1" s="1"/>
  <c r="CK157" i="1" s="1"/>
  <c r="CL157" i="1" s="1"/>
  <c r="CM157" i="1" s="1"/>
  <c r="CN157" i="1" s="1"/>
  <c r="CO157" i="1" s="1"/>
  <c r="CH157" i="1" s="1"/>
  <c r="BV157" i="1"/>
  <c r="BT157" i="1"/>
  <c r="BS157" i="1"/>
  <c r="BQ157" i="1"/>
  <c r="BO157" i="1"/>
  <c r="BP157" i="1" s="1"/>
  <c r="BG157" i="1" a="1"/>
  <c r="BG157" i="1" s="1"/>
  <c r="BH157" i="1" s="1"/>
  <c r="BD157" i="1" a="1"/>
  <c r="BD157" i="1" s="1"/>
  <c r="BA157" i="1" a="1"/>
  <c r="BA157" i="1" s="1"/>
  <c r="AY157" i="1"/>
  <c r="AX157" i="1"/>
  <c r="AZ157" i="1" s="1"/>
  <c r="CC157" i="1" s="1" a="1"/>
  <c r="CC157" i="1" s="1"/>
  <c r="AU157" i="1"/>
  <c r="AT157" i="1"/>
  <c r="AB157" i="1"/>
  <c r="AA157" i="1"/>
  <c r="W157" i="1"/>
  <c r="V157" i="1"/>
  <c r="T157" i="1"/>
  <c r="U157" i="1" s="1"/>
  <c r="P157" i="1"/>
  <c r="O157" i="1" a="1"/>
  <c r="O157" i="1" s="1"/>
  <c r="L157" i="1"/>
  <c r="Z157" i="1" s="1"/>
  <c r="I157" i="1"/>
  <c r="CR156" i="1"/>
  <c r="CP156" i="1" a="1"/>
  <c r="CP156" i="1" s="1"/>
  <c r="BW156" i="1"/>
  <c r="CJ156" i="1" s="1"/>
  <c r="CK156" i="1" s="1"/>
  <c r="CL156" i="1" s="1"/>
  <c r="CM156" i="1" s="1"/>
  <c r="CN156" i="1" s="1"/>
  <c r="CO156" i="1" s="1"/>
  <c r="CH156" i="1" s="1"/>
  <c r="BV156" i="1"/>
  <c r="BT156" i="1"/>
  <c r="BS156" i="1"/>
  <c r="BQ156" i="1"/>
  <c r="BO156" i="1"/>
  <c r="BP156" i="1" s="1"/>
  <c r="BG156" i="1" a="1"/>
  <c r="BG156" i="1" s="1"/>
  <c r="BD156" i="1" a="1"/>
  <c r="BD156" i="1" s="1"/>
  <c r="BA156" i="1" a="1"/>
  <c r="BA156" i="1" s="1"/>
  <c r="BB156" i="1" s="1"/>
  <c r="AX156" i="1"/>
  <c r="AY156" i="1" s="1"/>
  <c r="AU156" i="1"/>
  <c r="AT156" i="1"/>
  <c r="AB156" i="1"/>
  <c r="AA156" i="1"/>
  <c r="W156" i="1"/>
  <c r="T156" i="1"/>
  <c r="U156" i="1" s="1"/>
  <c r="P156" i="1"/>
  <c r="O156" i="1" a="1"/>
  <c r="O156" i="1" s="1"/>
  <c r="L156" i="1"/>
  <c r="I156" i="1"/>
  <c r="CR155" i="1"/>
  <c r="CP155" i="1" a="1"/>
  <c r="CP155" i="1" s="1"/>
  <c r="BW155" i="1"/>
  <c r="CJ155" i="1" s="1"/>
  <c r="CK155" i="1" s="1"/>
  <c r="CL155" i="1" s="1"/>
  <c r="CM155" i="1" s="1"/>
  <c r="CN155" i="1" s="1"/>
  <c r="CO155" i="1" s="1"/>
  <c r="CH155" i="1" s="1"/>
  <c r="BV155" i="1"/>
  <c r="BT155" i="1"/>
  <c r="BS155" i="1"/>
  <c r="BQ155" i="1"/>
  <c r="BO155" i="1"/>
  <c r="BP155" i="1" s="1"/>
  <c r="BG155" i="1" a="1"/>
  <c r="BG155" i="1" s="1"/>
  <c r="BD155" i="1" a="1"/>
  <c r="BD155" i="1" s="1"/>
  <c r="BA155" i="1" a="1"/>
  <c r="BA155" i="1" s="1"/>
  <c r="AX155" i="1"/>
  <c r="AU155" i="1"/>
  <c r="AT155" i="1"/>
  <c r="AB155" i="1"/>
  <c r="AA155" i="1"/>
  <c r="W155" i="1"/>
  <c r="T155" i="1"/>
  <c r="U155" i="1" s="1"/>
  <c r="P155" i="1"/>
  <c r="O155" i="1" a="1"/>
  <c r="O155" i="1" s="1"/>
  <c r="L155" i="1"/>
  <c r="Z155" i="1" s="1"/>
  <c r="I155" i="1"/>
  <c r="CR154" i="1"/>
  <c r="CP154" i="1" a="1"/>
  <c r="CP154" i="1" s="1"/>
  <c r="BW154" i="1"/>
  <c r="CJ154" i="1" s="1"/>
  <c r="CK154" i="1" s="1"/>
  <c r="CL154" i="1" s="1"/>
  <c r="CM154" i="1" s="1"/>
  <c r="CN154" i="1" s="1"/>
  <c r="CO154" i="1" s="1"/>
  <c r="CH154" i="1" s="1"/>
  <c r="BV154" i="1"/>
  <c r="BT154" i="1"/>
  <c r="BS154" i="1"/>
  <c r="BQ154" i="1"/>
  <c r="BO154" i="1"/>
  <c r="BP154" i="1" s="1"/>
  <c r="BG154" i="1" a="1"/>
  <c r="BG154" i="1" s="1"/>
  <c r="BD154" i="1" a="1"/>
  <c r="BD154" i="1" s="1"/>
  <c r="BA154" i="1" a="1"/>
  <c r="BA154" i="1" s="1"/>
  <c r="AX154" i="1"/>
  <c r="AU154" i="1"/>
  <c r="AT154" i="1"/>
  <c r="AB154" i="1"/>
  <c r="AA154" i="1"/>
  <c r="W154" i="1"/>
  <c r="T154" i="1"/>
  <c r="U154" i="1" s="1"/>
  <c r="P154" i="1"/>
  <c r="O154" i="1" a="1"/>
  <c r="O154" i="1" s="1"/>
  <c r="L154" i="1"/>
  <c r="I154" i="1"/>
  <c r="CR153" i="1"/>
  <c r="CP153" i="1" a="1"/>
  <c r="CP153" i="1" s="1"/>
  <c r="BW153" i="1"/>
  <c r="CJ153" i="1" s="1"/>
  <c r="CK153" i="1" s="1"/>
  <c r="CL153" i="1" s="1"/>
  <c r="CM153" i="1" s="1"/>
  <c r="CN153" i="1" s="1"/>
  <c r="CO153" i="1" s="1"/>
  <c r="CH153" i="1" s="1"/>
  <c r="BV153" i="1"/>
  <c r="BT153" i="1"/>
  <c r="BS153" i="1"/>
  <c r="BQ153" i="1"/>
  <c r="BO153" i="1"/>
  <c r="BP153" i="1" s="1"/>
  <c r="BG153" i="1" a="1"/>
  <c r="BG153" i="1" s="1"/>
  <c r="BD153" i="1" a="1"/>
  <c r="BD153" i="1" s="1"/>
  <c r="BA153" i="1" a="1"/>
  <c r="BA153" i="1" s="1"/>
  <c r="AX153" i="1"/>
  <c r="AU153" i="1"/>
  <c r="AT153" i="1"/>
  <c r="AB153" i="1"/>
  <c r="AA153" i="1"/>
  <c r="W153" i="1"/>
  <c r="T153" i="1"/>
  <c r="U153" i="1" s="1"/>
  <c r="P153" i="1"/>
  <c r="O153" i="1" a="1"/>
  <c r="O153" i="1" s="1"/>
  <c r="L153" i="1"/>
  <c r="I153" i="1"/>
  <c r="CR152" i="1"/>
  <c r="CP152" i="1"/>
  <c r="CP152" i="1" a="1"/>
  <c r="BW152" i="1"/>
  <c r="CJ152" i="1" s="1"/>
  <c r="CK152" i="1" s="1"/>
  <c r="CL152" i="1" s="1"/>
  <c r="CM152" i="1" s="1"/>
  <c r="CN152" i="1" s="1"/>
  <c r="CO152" i="1" s="1"/>
  <c r="CH152" i="1" s="1"/>
  <c r="BV152" i="1"/>
  <c r="BT152" i="1"/>
  <c r="BS152" i="1"/>
  <c r="BQ152" i="1"/>
  <c r="BO152" i="1"/>
  <c r="BP152" i="1" s="1"/>
  <c r="BG152" i="1" a="1"/>
  <c r="BG152" i="1" s="1"/>
  <c r="BD152" i="1" a="1"/>
  <c r="BD152" i="1" s="1"/>
  <c r="BA152" i="1" a="1"/>
  <c r="BA152" i="1" s="1"/>
  <c r="AX152" i="1"/>
  <c r="AY152" i="1" s="1"/>
  <c r="AU152" i="1"/>
  <c r="AT152" i="1"/>
  <c r="AB152" i="1"/>
  <c r="AA152" i="1"/>
  <c r="W152" i="1"/>
  <c r="T152" i="1"/>
  <c r="U152" i="1" s="1"/>
  <c r="P152" i="1"/>
  <c r="O152" i="1" a="1"/>
  <c r="O152" i="1" s="1"/>
  <c r="L152" i="1"/>
  <c r="I152" i="1"/>
  <c r="CR151" i="1"/>
  <c r="CP151" i="1" a="1"/>
  <c r="CP151" i="1" s="1"/>
  <c r="BW151" i="1"/>
  <c r="CJ151" i="1" s="1"/>
  <c r="CK151" i="1" s="1"/>
  <c r="CL151" i="1" s="1"/>
  <c r="CM151" i="1" s="1"/>
  <c r="CN151" i="1" s="1"/>
  <c r="CO151" i="1" s="1"/>
  <c r="CH151" i="1" s="1"/>
  <c r="BV151" i="1"/>
  <c r="BT151" i="1"/>
  <c r="BS151" i="1"/>
  <c r="BQ151" i="1"/>
  <c r="BO151" i="1"/>
  <c r="BP151" i="1" s="1"/>
  <c r="BG151" i="1" a="1"/>
  <c r="BG151" i="1" s="1"/>
  <c r="BD151" i="1" a="1"/>
  <c r="BD151" i="1" s="1"/>
  <c r="BA151" i="1" a="1"/>
  <c r="BA151" i="1" s="1"/>
  <c r="BB151" i="1" s="1"/>
  <c r="AX151" i="1"/>
  <c r="AU151" i="1"/>
  <c r="AT151" i="1"/>
  <c r="AB151" i="1"/>
  <c r="AA151" i="1"/>
  <c r="W151" i="1"/>
  <c r="T151" i="1"/>
  <c r="U151" i="1" s="1"/>
  <c r="P151" i="1"/>
  <c r="O151" i="1" a="1"/>
  <c r="O151" i="1" s="1"/>
  <c r="L151" i="1"/>
  <c r="AS151" i="1" s="1"/>
  <c r="I151" i="1"/>
  <c r="CR150" i="1"/>
  <c r="CP150" i="1" a="1"/>
  <c r="CP150" i="1" s="1"/>
  <c r="BW150" i="1"/>
  <c r="CJ150" i="1" s="1"/>
  <c r="CK150" i="1" s="1"/>
  <c r="CL150" i="1" s="1"/>
  <c r="CM150" i="1" s="1"/>
  <c r="CN150" i="1" s="1"/>
  <c r="CO150" i="1" s="1"/>
  <c r="CH150" i="1" s="1"/>
  <c r="BV150" i="1"/>
  <c r="BT150" i="1"/>
  <c r="BS150" i="1"/>
  <c r="BQ150" i="1"/>
  <c r="BO150" i="1"/>
  <c r="BP150" i="1" s="1"/>
  <c r="BG150" i="1" a="1"/>
  <c r="BG150" i="1" s="1"/>
  <c r="BD150" i="1" a="1"/>
  <c r="BD150" i="1" s="1"/>
  <c r="BA150" i="1"/>
  <c r="BA150" i="1" a="1"/>
  <c r="AX150" i="1"/>
  <c r="AU150" i="1"/>
  <c r="AT150" i="1"/>
  <c r="AB150" i="1"/>
  <c r="AA150" i="1"/>
  <c r="W150" i="1"/>
  <c r="U150" i="1"/>
  <c r="T150" i="1"/>
  <c r="P150" i="1"/>
  <c r="O150" i="1" a="1"/>
  <c r="O150" i="1" s="1"/>
  <c r="L150" i="1"/>
  <c r="I150" i="1"/>
  <c r="CR149" i="1"/>
  <c r="CP149" i="1" a="1"/>
  <c r="CP149" i="1" s="1"/>
  <c r="BW149" i="1"/>
  <c r="CJ149" i="1" s="1"/>
  <c r="CK149" i="1" s="1"/>
  <c r="CL149" i="1" s="1"/>
  <c r="CM149" i="1" s="1"/>
  <c r="CN149" i="1" s="1"/>
  <c r="CO149" i="1" s="1"/>
  <c r="CH149" i="1" s="1"/>
  <c r="BV149" i="1"/>
  <c r="BT149" i="1"/>
  <c r="BS149" i="1"/>
  <c r="BQ149" i="1"/>
  <c r="BO149" i="1"/>
  <c r="BP149" i="1" s="1"/>
  <c r="BG149" i="1" a="1"/>
  <c r="BG149" i="1" s="1"/>
  <c r="BD149" i="1" a="1"/>
  <c r="BD149" i="1" s="1"/>
  <c r="BA149" i="1" a="1"/>
  <c r="BA149" i="1" s="1"/>
  <c r="AX149" i="1"/>
  <c r="AZ149" i="1" s="1"/>
  <c r="AU149" i="1"/>
  <c r="AT149" i="1"/>
  <c r="AB149" i="1"/>
  <c r="AA149" i="1"/>
  <c r="W149" i="1"/>
  <c r="T149" i="1"/>
  <c r="U149" i="1" s="1"/>
  <c r="P149" i="1"/>
  <c r="O149" i="1" a="1"/>
  <c r="O149" i="1" s="1"/>
  <c r="L149" i="1"/>
  <c r="I149" i="1"/>
  <c r="CR148" i="1"/>
  <c r="CP148" i="1" a="1"/>
  <c r="CP148" i="1" s="1"/>
  <c r="BW148" i="1"/>
  <c r="CJ148" i="1" s="1"/>
  <c r="CK148" i="1" s="1"/>
  <c r="CL148" i="1" s="1"/>
  <c r="CM148" i="1" s="1"/>
  <c r="CN148" i="1" s="1"/>
  <c r="CO148" i="1" s="1"/>
  <c r="CH148" i="1" s="1"/>
  <c r="BV148" i="1"/>
  <c r="BT148" i="1"/>
  <c r="BS148" i="1"/>
  <c r="BQ148" i="1"/>
  <c r="BO148" i="1"/>
  <c r="BP148" i="1" s="1"/>
  <c r="BG148" i="1" a="1"/>
  <c r="BG148" i="1" s="1"/>
  <c r="BD148" i="1" a="1"/>
  <c r="BD148" i="1" s="1"/>
  <c r="BA148" i="1" a="1"/>
  <c r="BA148" i="1" s="1"/>
  <c r="AX148" i="1"/>
  <c r="AY148" i="1" s="1"/>
  <c r="AU148" i="1"/>
  <c r="AT148" i="1"/>
  <c r="AB148" i="1"/>
  <c r="AA148" i="1"/>
  <c r="W148" i="1"/>
  <c r="T148" i="1"/>
  <c r="U148" i="1" s="1"/>
  <c r="P148" i="1"/>
  <c r="O148" i="1" a="1"/>
  <c r="O148" i="1" s="1"/>
  <c r="L148" i="1"/>
  <c r="I148" i="1"/>
  <c r="CR147" i="1"/>
  <c r="CP147" i="1" a="1"/>
  <c r="CP147" i="1" s="1"/>
  <c r="BW147" i="1"/>
  <c r="CJ147" i="1" s="1"/>
  <c r="CK147" i="1" s="1"/>
  <c r="CL147" i="1" s="1"/>
  <c r="CM147" i="1" s="1"/>
  <c r="CN147" i="1" s="1"/>
  <c r="CO147" i="1" s="1"/>
  <c r="CH147" i="1" s="1"/>
  <c r="BV147" i="1"/>
  <c r="BT147" i="1"/>
  <c r="BS147" i="1"/>
  <c r="BQ147" i="1"/>
  <c r="BO147" i="1"/>
  <c r="BP147" i="1" s="1"/>
  <c r="BG147" i="1" a="1"/>
  <c r="BG147" i="1" s="1"/>
  <c r="BD147" i="1" a="1"/>
  <c r="BD147" i="1" s="1"/>
  <c r="BA147" i="1" a="1"/>
  <c r="BA147" i="1" s="1"/>
  <c r="AX147" i="1"/>
  <c r="AU147" i="1"/>
  <c r="AT147" i="1"/>
  <c r="AB147" i="1"/>
  <c r="AA147" i="1"/>
  <c r="W147" i="1"/>
  <c r="T147" i="1"/>
  <c r="U147" i="1" s="1"/>
  <c r="P147" i="1"/>
  <c r="O147" i="1" a="1"/>
  <c r="O147" i="1" s="1"/>
  <c r="L147" i="1"/>
  <c r="I147" i="1"/>
  <c r="CR146" i="1"/>
  <c r="CP146" i="1" a="1"/>
  <c r="CP146" i="1" s="1"/>
  <c r="CJ146" i="1"/>
  <c r="CK146" i="1" s="1"/>
  <c r="CL146" i="1" s="1"/>
  <c r="CM146" i="1" s="1"/>
  <c r="CN146" i="1" s="1"/>
  <c r="CO146" i="1" s="1"/>
  <c r="CH146" i="1" s="1"/>
  <c r="BW146" i="1"/>
  <c r="BV146" i="1"/>
  <c r="BT146" i="1"/>
  <c r="BS146" i="1"/>
  <c r="BQ146" i="1"/>
  <c r="BO146" i="1"/>
  <c r="BP146" i="1" s="1"/>
  <c r="BG146" i="1" a="1"/>
  <c r="BG146" i="1" s="1"/>
  <c r="BD146" i="1" a="1"/>
  <c r="BD146" i="1" s="1"/>
  <c r="BA146" i="1" a="1"/>
  <c r="BA146" i="1" s="1"/>
  <c r="AX146" i="1"/>
  <c r="AU146" i="1"/>
  <c r="AT146" i="1"/>
  <c r="AB146" i="1"/>
  <c r="AA146" i="1"/>
  <c r="W146" i="1"/>
  <c r="T146" i="1"/>
  <c r="U146" i="1" s="1"/>
  <c r="P146" i="1"/>
  <c r="O146" i="1" a="1"/>
  <c r="O146" i="1" s="1"/>
  <c r="L146" i="1"/>
  <c r="I146" i="1"/>
  <c r="CR145" i="1"/>
  <c r="CP145" i="1" a="1"/>
  <c r="CP145" i="1" s="1"/>
  <c r="BW145" i="1"/>
  <c r="CJ145" i="1" s="1"/>
  <c r="CK145" i="1" s="1"/>
  <c r="CL145" i="1" s="1"/>
  <c r="CM145" i="1" s="1"/>
  <c r="CN145" i="1" s="1"/>
  <c r="CO145" i="1" s="1"/>
  <c r="CH145" i="1" s="1"/>
  <c r="BV145" i="1"/>
  <c r="BT145" i="1"/>
  <c r="BS145" i="1"/>
  <c r="BQ145" i="1"/>
  <c r="BO145" i="1"/>
  <c r="BP145" i="1" s="1"/>
  <c r="BG145" i="1" a="1"/>
  <c r="BG145" i="1" s="1"/>
  <c r="BD145" i="1" a="1"/>
  <c r="BD145" i="1" s="1"/>
  <c r="BA145" i="1" a="1"/>
  <c r="BA145" i="1" s="1"/>
  <c r="AX145" i="1"/>
  <c r="AZ145" i="1" s="1"/>
  <c r="CC145" i="1" s="1" a="1"/>
  <c r="CC145" i="1" s="1"/>
  <c r="AU145" i="1"/>
  <c r="AT145" i="1"/>
  <c r="AB145" i="1"/>
  <c r="AA145" i="1"/>
  <c r="W145" i="1"/>
  <c r="T145" i="1"/>
  <c r="U145" i="1" s="1"/>
  <c r="P145" i="1"/>
  <c r="O145" i="1" a="1"/>
  <c r="O145" i="1" s="1"/>
  <c r="L145" i="1"/>
  <c r="I145" i="1"/>
  <c r="CR144" i="1"/>
  <c r="CP144" i="1" a="1"/>
  <c r="CP144" i="1" s="1"/>
  <c r="BW144" i="1"/>
  <c r="CJ144" i="1" s="1"/>
  <c r="CK144" i="1" s="1"/>
  <c r="CL144" i="1" s="1"/>
  <c r="CM144" i="1" s="1"/>
  <c r="CN144" i="1" s="1"/>
  <c r="CO144" i="1" s="1"/>
  <c r="CH144" i="1" s="1"/>
  <c r="BV144" i="1"/>
  <c r="BT144" i="1"/>
  <c r="BS144" i="1"/>
  <c r="BQ144" i="1"/>
  <c r="BO144" i="1"/>
  <c r="BP144" i="1" s="1"/>
  <c r="BG144" i="1" a="1"/>
  <c r="BG144" i="1" s="1"/>
  <c r="BD144" i="1" a="1"/>
  <c r="BD144" i="1" s="1"/>
  <c r="BA144" i="1" a="1"/>
  <c r="BA144" i="1" s="1"/>
  <c r="AX144" i="1"/>
  <c r="AY144" i="1" s="1"/>
  <c r="AU144" i="1"/>
  <c r="AT144" i="1"/>
  <c r="AB144" i="1"/>
  <c r="AA144" i="1"/>
  <c r="W144" i="1"/>
  <c r="T144" i="1"/>
  <c r="U144" i="1" s="1"/>
  <c r="P144" i="1"/>
  <c r="O144" i="1" a="1"/>
  <c r="O144" i="1" s="1"/>
  <c r="L144" i="1"/>
  <c r="I144" i="1"/>
  <c r="CR143" i="1"/>
  <c r="CP143" i="1" a="1"/>
  <c r="CP143" i="1" s="1"/>
  <c r="BW143" i="1"/>
  <c r="CJ143" i="1" s="1"/>
  <c r="CK143" i="1" s="1"/>
  <c r="CL143" i="1" s="1"/>
  <c r="CM143" i="1" s="1"/>
  <c r="CN143" i="1" s="1"/>
  <c r="CO143" i="1" s="1"/>
  <c r="CH143" i="1" s="1"/>
  <c r="BV143" i="1"/>
  <c r="BT143" i="1"/>
  <c r="BS143" i="1"/>
  <c r="BQ143" i="1"/>
  <c r="BO143" i="1"/>
  <c r="BP143" i="1" s="1"/>
  <c r="BG143" i="1" a="1"/>
  <c r="BG143" i="1" s="1"/>
  <c r="BD143" i="1" a="1"/>
  <c r="BD143" i="1" s="1"/>
  <c r="BA143" i="1" a="1"/>
  <c r="BA143" i="1" s="1"/>
  <c r="AX143" i="1"/>
  <c r="AZ143" i="1" s="1"/>
  <c r="CC143" i="1" s="1" a="1"/>
  <c r="CC143" i="1" s="1"/>
  <c r="AU143" i="1"/>
  <c r="AT143" i="1"/>
  <c r="AB143" i="1"/>
  <c r="AA143" i="1"/>
  <c r="W143" i="1"/>
  <c r="T143" i="1"/>
  <c r="U143" i="1" s="1"/>
  <c r="P143" i="1"/>
  <c r="O143" i="1" a="1"/>
  <c r="O143" i="1" s="1"/>
  <c r="L143" i="1"/>
  <c r="AS143" i="1" s="1"/>
  <c r="I143" i="1"/>
  <c r="CR142" i="1"/>
  <c r="CP142" i="1" a="1"/>
  <c r="CP142" i="1" s="1"/>
  <c r="BW142" i="1"/>
  <c r="CJ142" i="1" s="1"/>
  <c r="CK142" i="1" s="1"/>
  <c r="CL142" i="1" s="1"/>
  <c r="CM142" i="1" s="1"/>
  <c r="CN142" i="1" s="1"/>
  <c r="CO142" i="1" s="1"/>
  <c r="CH142" i="1" s="1"/>
  <c r="BV142" i="1"/>
  <c r="BT142" i="1"/>
  <c r="BS142" i="1"/>
  <c r="BQ142" i="1"/>
  <c r="BO142" i="1"/>
  <c r="BP142" i="1" s="1"/>
  <c r="BG142" i="1" a="1"/>
  <c r="BG142" i="1" s="1"/>
  <c r="BD142" i="1" a="1"/>
  <c r="BD142" i="1" s="1"/>
  <c r="BA142" i="1" a="1"/>
  <c r="BA142" i="1" s="1"/>
  <c r="AX142" i="1"/>
  <c r="AY142" i="1" s="1"/>
  <c r="AU142" i="1"/>
  <c r="AT142" i="1"/>
  <c r="AB142" i="1"/>
  <c r="AA142" i="1"/>
  <c r="W142" i="1"/>
  <c r="T142" i="1"/>
  <c r="U142" i="1" s="1"/>
  <c r="P142" i="1"/>
  <c r="O142" i="1" a="1"/>
  <c r="O142" i="1" s="1"/>
  <c r="L142" i="1"/>
  <c r="I142" i="1"/>
  <c r="CR141" i="1"/>
  <c r="CP141" i="1" a="1"/>
  <c r="CP141" i="1" s="1"/>
  <c r="BW141" i="1"/>
  <c r="CJ141" i="1" s="1"/>
  <c r="CK141" i="1" s="1"/>
  <c r="CL141" i="1" s="1"/>
  <c r="CM141" i="1" s="1"/>
  <c r="CN141" i="1" s="1"/>
  <c r="CO141" i="1" s="1"/>
  <c r="CH141" i="1" s="1"/>
  <c r="BV141" i="1"/>
  <c r="BT141" i="1"/>
  <c r="BS141" i="1"/>
  <c r="BQ141" i="1"/>
  <c r="BO141" i="1"/>
  <c r="BP141" i="1" s="1"/>
  <c r="BG141" i="1" a="1"/>
  <c r="BG141" i="1" s="1"/>
  <c r="BD141" i="1" a="1"/>
  <c r="BD141" i="1" s="1"/>
  <c r="BA141" i="1" a="1"/>
  <c r="BA141" i="1" s="1"/>
  <c r="AX141" i="1"/>
  <c r="AU141" i="1"/>
  <c r="AT141" i="1"/>
  <c r="AB141" i="1"/>
  <c r="AA141" i="1"/>
  <c r="W141" i="1"/>
  <c r="T141" i="1"/>
  <c r="U141" i="1" s="1"/>
  <c r="P141" i="1"/>
  <c r="O141" i="1" a="1"/>
  <c r="O141" i="1" s="1"/>
  <c r="L141" i="1"/>
  <c r="V141" i="1" s="1"/>
  <c r="I141" i="1"/>
  <c r="CR140" i="1"/>
  <c r="CP140" i="1" a="1"/>
  <c r="CP140" i="1" s="1"/>
  <c r="BW140" i="1"/>
  <c r="CJ140" i="1" s="1"/>
  <c r="CK140" i="1" s="1"/>
  <c r="CL140" i="1" s="1"/>
  <c r="CM140" i="1" s="1"/>
  <c r="CN140" i="1" s="1"/>
  <c r="CO140" i="1" s="1"/>
  <c r="CH140" i="1" s="1"/>
  <c r="BV140" i="1"/>
  <c r="BT140" i="1"/>
  <c r="BS140" i="1"/>
  <c r="BQ140" i="1"/>
  <c r="BP140" i="1"/>
  <c r="BO140" i="1"/>
  <c r="BG140" i="1" a="1"/>
  <c r="BG140" i="1" s="1"/>
  <c r="BD140" i="1" a="1"/>
  <c r="BD140" i="1" s="1"/>
  <c r="BA140" i="1" a="1"/>
  <c r="BA140" i="1" s="1"/>
  <c r="BB140" i="1" s="1"/>
  <c r="AX140" i="1"/>
  <c r="AU140" i="1"/>
  <c r="AT140" i="1"/>
  <c r="AB140" i="1"/>
  <c r="AA140" i="1"/>
  <c r="W140" i="1"/>
  <c r="T140" i="1"/>
  <c r="U140" i="1" s="1"/>
  <c r="P140" i="1"/>
  <c r="O140" i="1" a="1"/>
  <c r="O140" i="1" s="1"/>
  <c r="L140" i="1"/>
  <c r="N140" i="1" s="1" a="1"/>
  <c r="N140" i="1" s="1"/>
  <c r="BJ140" i="1" s="1"/>
  <c r="I140" i="1"/>
  <c r="CR139" i="1"/>
  <c r="CP139" i="1" a="1"/>
  <c r="CP139" i="1" s="1"/>
  <c r="BW139" i="1"/>
  <c r="CJ139" i="1" s="1"/>
  <c r="CK139" i="1" s="1"/>
  <c r="CL139" i="1" s="1"/>
  <c r="CM139" i="1" s="1"/>
  <c r="CN139" i="1" s="1"/>
  <c r="CO139" i="1" s="1"/>
  <c r="CH139" i="1" s="1"/>
  <c r="BV139" i="1"/>
  <c r="BT139" i="1"/>
  <c r="BS139" i="1"/>
  <c r="BQ139" i="1"/>
  <c r="BO139" i="1"/>
  <c r="BP139" i="1" s="1"/>
  <c r="BG139" i="1" a="1"/>
  <c r="BG139" i="1" s="1"/>
  <c r="BD139" i="1" a="1"/>
  <c r="BD139" i="1" s="1"/>
  <c r="BA139" i="1" a="1"/>
  <c r="BA139" i="1" s="1"/>
  <c r="AX139" i="1"/>
  <c r="AU139" i="1"/>
  <c r="AT139" i="1"/>
  <c r="AB139" i="1"/>
  <c r="AA139" i="1"/>
  <c r="W139" i="1"/>
  <c r="T139" i="1"/>
  <c r="U139" i="1" s="1"/>
  <c r="P139" i="1"/>
  <c r="O139" i="1" a="1"/>
  <c r="O139" i="1" s="1"/>
  <c r="L139" i="1"/>
  <c r="I139" i="1"/>
  <c r="CR138" i="1"/>
  <c r="CP138" i="1" a="1"/>
  <c r="CP138" i="1" s="1"/>
  <c r="BW138" i="1"/>
  <c r="CJ138" i="1" s="1"/>
  <c r="CK138" i="1" s="1"/>
  <c r="CL138" i="1" s="1"/>
  <c r="CM138" i="1" s="1"/>
  <c r="CN138" i="1" s="1"/>
  <c r="CO138" i="1" s="1"/>
  <c r="CH138" i="1" s="1"/>
  <c r="BV138" i="1"/>
  <c r="BT138" i="1"/>
  <c r="BS138" i="1"/>
  <c r="BQ138" i="1"/>
  <c r="BO138" i="1"/>
  <c r="BP138" i="1" s="1"/>
  <c r="BG138" i="1" a="1"/>
  <c r="BG138" i="1" s="1"/>
  <c r="BD138" i="1" a="1"/>
  <c r="BD138" i="1" s="1"/>
  <c r="BA138" i="1" a="1"/>
  <c r="BA138" i="1" s="1"/>
  <c r="AX138" i="1"/>
  <c r="AZ138" i="1" s="1"/>
  <c r="CG138" i="1" s="1" a="1"/>
  <c r="CG138" i="1" s="1"/>
  <c r="AU138" i="1"/>
  <c r="AT138" i="1"/>
  <c r="AB138" i="1"/>
  <c r="AA138" i="1"/>
  <c r="W138" i="1"/>
  <c r="T138" i="1"/>
  <c r="U138" i="1" s="1"/>
  <c r="AQ138" i="1" s="1"/>
  <c r="P138" i="1"/>
  <c r="O138" i="1" a="1"/>
  <c r="O138" i="1" s="1"/>
  <c r="L138" i="1"/>
  <c r="Z138" i="1" s="1"/>
  <c r="I138" i="1"/>
  <c r="CR137" i="1"/>
  <c r="CP137" i="1" a="1"/>
  <c r="CP137" i="1" s="1"/>
  <c r="BW137" i="1"/>
  <c r="CJ137" i="1" s="1"/>
  <c r="CK137" i="1" s="1"/>
  <c r="CL137" i="1" s="1"/>
  <c r="CM137" i="1" s="1"/>
  <c r="CN137" i="1" s="1"/>
  <c r="CO137" i="1" s="1"/>
  <c r="CH137" i="1" s="1"/>
  <c r="BV137" i="1"/>
  <c r="BT137" i="1"/>
  <c r="BS137" i="1"/>
  <c r="BQ137" i="1"/>
  <c r="BO137" i="1"/>
  <c r="BP137" i="1" s="1"/>
  <c r="BG137" i="1" a="1"/>
  <c r="BG137" i="1" s="1"/>
  <c r="BD137" i="1" a="1"/>
  <c r="BD137" i="1" s="1"/>
  <c r="BA137" i="1" a="1"/>
  <c r="BA137" i="1" s="1"/>
  <c r="AX137" i="1"/>
  <c r="AU137" i="1"/>
  <c r="AT137" i="1"/>
  <c r="AB137" i="1"/>
  <c r="AA137" i="1"/>
  <c r="W137" i="1"/>
  <c r="T137" i="1"/>
  <c r="U137" i="1" s="1"/>
  <c r="P137" i="1"/>
  <c r="O137" i="1" a="1"/>
  <c r="O137" i="1" s="1"/>
  <c r="L137" i="1"/>
  <c r="V137" i="1" s="1"/>
  <c r="I137" i="1"/>
  <c r="CR136" i="1"/>
  <c r="CP136" i="1" a="1"/>
  <c r="CP136" i="1" s="1"/>
  <c r="CI136" i="1"/>
  <c r="BW136" i="1"/>
  <c r="CJ136" i="1" s="1"/>
  <c r="CK136" i="1" s="1"/>
  <c r="CL136" i="1" s="1"/>
  <c r="CM136" i="1" s="1"/>
  <c r="CN136" i="1" s="1"/>
  <c r="CO136" i="1" s="1"/>
  <c r="CH136" i="1" s="1"/>
  <c r="BV136" i="1"/>
  <c r="BT136" i="1"/>
  <c r="BS136" i="1"/>
  <c r="BQ136" i="1"/>
  <c r="BO136" i="1"/>
  <c r="BP136" i="1" s="1"/>
  <c r="BG136" i="1" a="1"/>
  <c r="BG136" i="1" s="1"/>
  <c r="BD136" i="1" a="1"/>
  <c r="BD136" i="1" s="1"/>
  <c r="BA136" i="1" a="1"/>
  <c r="BA136" i="1" s="1"/>
  <c r="AX136" i="1"/>
  <c r="AU136" i="1"/>
  <c r="AT136" i="1"/>
  <c r="AB136" i="1"/>
  <c r="AA136" i="1"/>
  <c r="W136" i="1"/>
  <c r="T136" i="1"/>
  <c r="U136" i="1" s="1"/>
  <c r="P136" i="1"/>
  <c r="O136" i="1" a="1"/>
  <c r="O136" i="1" s="1"/>
  <c r="L136" i="1"/>
  <c r="V136" i="1" s="1"/>
  <c r="I136" i="1"/>
  <c r="CR135" i="1"/>
  <c r="CP135" i="1" a="1"/>
  <c r="CP135" i="1" s="1"/>
  <c r="BW135" i="1"/>
  <c r="CJ135" i="1" s="1"/>
  <c r="CK135" i="1" s="1"/>
  <c r="CL135" i="1" s="1"/>
  <c r="CM135" i="1" s="1"/>
  <c r="CN135" i="1" s="1"/>
  <c r="CO135" i="1" s="1"/>
  <c r="CH135" i="1" s="1"/>
  <c r="BV135" i="1"/>
  <c r="BT135" i="1"/>
  <c r="BS135" i="1"/>
  <c r="BQ135" i="1"/>
  <c r="BO135" i="1"/>
  <c r="BP135" i="1" s="1"/>
  <c r="BG135" i="1" a="1"/>
  <c r="BG135" i="1" s="1"/>
  <c r="BD135" i="1" a="1"/>
  <c r="BD135" i="1" s="1"/>
  <c r="BA135" i="1" a="1"/>
  <c r="BA135" i="1" s="1"/>
  <c r="AX135" i="1"/>
  <c r="AZ135" i="1" s="1"/>
  <c r="CG135" i="1" s="1" a="1"/>
  <c r="CG135" i="1" s="1"/>
  <c r="AU135" i="1"/>
  <c r="AT135" i="1"/>
  <c r="AB135" i="1"/>
  <c r="AA135" i="1"/>
  <c r="W135" i="1"/>
  <c r="T135" i="1"/>
  <c r="U135" i="1" s="1"/>
  <c r="P135" i="1"/>
  <c r="O135" i="1" a="1"/>
  <c r="O135" i="1" s="1"/>
  <c r="L135" i="1"/>
  <c r="V135" i="1" s="1"/>
  <c r="I135" i="1"/>
  <c r="CR134" i="1"/>
  <c r="CP134" i="1" a="1"/>
  <c r="CP134" i="1" s="1"/>
  <c r="CI134" i="1"/>
  <c r="BW134" i="1"/>
  <c r="CJ134" i="1" s="1"/>
  <c r="CK134" i="1" s="1"/>
  <c r="CL134" i="1" s="1"/>
  <c r="CM134" i="1" s="1"/>
  <c r="CN134" i="1" s="1"/>
  <c r="CO134" i="1" s="1"/>
  <c r="CH134" i="1" s="1"/>
  <c r="BV134" i="1"/>
  <c r="BT134" i="1"/>
  <c r="BS134" i="1"/>
  <c r="BQ134" i="1"/>
  <c r="BO134" i="1"/>
  <c r="BP134" i="1" s="1"/>
  <c r="BG134" i="1" a="1"/>
  <c r="BG134" i="1" s="1"/>
  <c r="BD134" i="1" a="1"/>
  <c r="BD134" i="1" s="1"/>
  <c r="BA134" i="1" a="1"/>
  <c r="BA134" i="1" s="1"/>
  <c r="AZ134" i="1"/>
  <c r="AX134" i="1"/>
  <c r="AY134" i="1" s="1"/>
  <c r="AU134" i="1"/>
  <c r="AT134" i="1"/>
  <c r="AB134" i="1"/>
  <c r="AA134" i="1"/>
  <c r="W134" i="1"/>
  <c r="T134" i="1"/>
  <c r="U134" i="1" s="1"/>
  <c r="P134" i="1"/>
  <c r="O134" i="1" a="1"/>
  <c r="O134" i="1" s="1"/>
  <c r="L134" i="1"/>
  <c r="AS134" i="1" s="1"/>
  <c r="I134" i="1"/>
  <c r="CR133" i="1"/>
  <c r="CP133" i="1" a="1"/>
  <c r="CP133" i="1" s="1"/>
  <c r="BW133" i="1"/>
  <c r="CJ133" i="1" s="1"/>
  <c r="CK133" i="1" s="1"/>
  <c r="CL133" i="1" s="1"/>
  <c r="CM133" i="1" s="1"/>
  <c r="CN133" i="1" s="1"/>
  <c r="CO133" i="1" s="1"/>
  <c r="CH133" i="1" s="1"/>
  <c r="BV133" i="1"/>
  <c r="BT133" i="1"/>
  <c r="BS133" i="1"/>
  <c r="BQ133" i="1"/>
  <c r="BO133" i="1"/>
  <c r="BP133" i="1" s="1"/>
  <c r="BG133" i="1" a="1"/>
  <c r="BG133" i="1" s="1"/>
  <c r="BD133" i="1" a="1"/>
  <c r="BD133" i="1" s="1"/>
  <c r="BA133" i="1" a="1"/>
  <c r="BA133" i="1" s="1"/>
  <c r="AX133" i="1"/>
  <c r="AU133" i="1"/>
  <c r="AT133" i="1"/>
  <c r="AB133" i="1"/>
  <c r="AA133" i="1"/>
  <c r="Z133" i="1"/>
  <c r="W133" i="1"/>
  <c r="T133" i="1"/>
  <c r="U133" i="1" s="1"/>
  <c r="P133" i="1"/>
  <c r="O133" i="1" a="1"/>
  <c r="O133" i="1" s="1"/>
  <c r="L133" i="1"/>
  <c r="AV133" i="1" s="1"/>
  <c r="I133" i="1"/>
  <c r="CR132" i="1"/>
  <c r="CP132" i="1" a="1"/>
  <c r="CP132" i="1" s="1"/>
  <c r="BW132" i="1"/>
  <c r="CJ132" i="1" s="1"/>
  <c r="CK132" i="1" s="1"/>
  <c r="CL132" i="1" s="1"/>
  <c r="CM132" i="1" s="1"/>
  <c r="CN132" i="1" s="1"/>
  <c r="CO132" i="1" s="1"/>
  <c r="CH132" i="1" s="1"/>
  <c r="BV132" i="1"/>
  <c r="BT132" i="1"/>
  <c r="BS132" i="1"/>
  <c r="BQ132" i="1"/>
  <c r="BO132" i="1"/>
  <c r="BP132" i="1" s="1"/>
  <c r="BG132" i="1" a="1"/>
  <c r="BG132" i="1" s="1"/>
  <c r="BD132" i="1" a="1"/>
  <c r="BD132" i="1" s="1"/>
  <c r="BA132" i="1" a="1"/>
  <c r="BA132" i="1" s="1"/>
  <c r="AX132" i="1"/>
  <c r="AU132" i="1"/>
  <c r="AT132" i="1"/>
  <c r="AB132" i="1"/>
  <c r="AA132" i="1"/>
  <c r="W132" i="1"/>
  <c r="T132" i="1"/>
  <c r="U132" i="1" s="1"/>
  <c r="AN132" i="1" s="1"/>
  <c r="P132" i="1"/>
  <c r="O132" i="1" a="1"/>
  <c r="O132" i="1" s="1"/>
  <c r="L132" i="1"/>
  <c r="I132" i="1"/>
  <c r="CR131" i="1"/>
  <c r="CP131" i="1" a="1"/>
  <c r="CP131" i="1" s="1"/>
  <c r="CC131" i="1" a="1"/>
  <c r="CC131" i="1" s="1"/>
  <c r="BW131" i="1"/>
  <c r="CJ131" i="1" s="1"/>
  <c r="CK131" i="1" s="1"/>
  <c r="CL131" i="1" s="1"/>
  <c r="CM131" i="1" s="1"/>
  <c r="CN131" i="1" s="1"/>
  <c r="CO131" i="1" s="1"/>
  <c r="CH131" i="1" s="1"/>
  <c r="CI131" i="1" s="1"/>
  <c r="BV131" i="1"/>
  <c r="BT131" i="1"/>
  <c r="BS131" i="1"/>
  <c r="BQ131" i="1"/>
  <c r="BO131" i="1"/>
  <c r="BP131" i="1" s="1"/>
  <c r="BG131" i="1" a="1"/>
  <c r="BG131" i="1" s="1"/>
  <c r="BD131" i="1" a="1"/>
  <c r="BD131" i="1" s="1"/>
  <c r="BA131" i="1" a="1"/>
  <c r="BA131" i="1" s="1"/>
  <c r="BB131" i="1" s="1"/>
  <c r="AX131" i="1"/>
  <c r="AZ131" i="1" s="1"/>
  <c r="CG131" i="1" s="1" a="1"/>
  <c r="CG131" i="1" s="1"/>
  <c r="AU131" i="1"/>
  <c r="AT131" i="1"/>
  <c r="AB131" i="1"/>
  <c r="AA131" i="1"/>
  <c r="W131" i="1"/>
  <c r="T131" i="1"/>
  <c r="U131" i="1" s="1"/>
  <c r="AN131" i="1" s="1"/>
  <c r="P131" i="1"/>
  <c r="O131" i="1" a="1"/>
  <c r="O131" i="1" s="1"/>
  <c r="L131" i="1"/>
  <c r="N131" i="1" s="1" a="1"/>
  <c r="N131" i="1" s="1"/>
  <c r="BJ131" i="1" s="1"/>
  <c r="I131" i="1"/>
  <c r="CR130" i="1"/>
  <c r="CP130" i="1" a="1"/>
  <c r="CP130" i="1" s="1"/>
  <c r="BW130" i="1"/>
  <c r="CJ130" i="1" s="1"/>
  <c r="CK130" i="1" s="1"/>
  <c r="CL130" i="1" s="1"/>
  <c r="CM130" i="1" s="1"/>
  <c r="CN130" i="1" s="1"/>
  <c r="CO130" i="1" s="1"/>
  <c r="CH130" i="1" s="1"/>
  <c r="BV130" i="1"/>
  <c r="BT130" i="1"/>
  <c r="BS130" i="1"/>
  <c r="BQ130" i="1"/>
  <c r="BO130" i="1"/>
  <c r="BP130" i="1" s="1"/>
  <c r="BG130" i="1" a="1"/>
  <c r="BG130" i="1" s="1"/>
  <c r="BD130" i="1" a="1"/>
  <c r="BD130" i="1" s="1"/>
  <c r="BA130" i="1" a="1"/>
  <c r="BA130" i="1" s="1"/>
  <c r="AX130" i="1"/>
  <c r="AU130" i="1"/>
  <c r="AT130" i="1"/>
  <c r="AB130" i="1"/>
  <c r="AA130" i="1"/>
  <c r="W130" i="1"/>
  <c r="T130" i="1"/>
  <c r="U130" i="1" s="1"/>
  <c r="P130" i="1"/>
  <c r="O130" i="1" a="1"/>
  <c r="O130" i="1" s="1"/>
  <c r="L130" i="1"/>
  <c r="V130" i="1" s="1"/>
  <c r="I130" i="1"/>
  <c r="CR129" i="1"/>
  <c r="CP129" i="1" a="1"/>
  <c r="CP129" i="1" s="1"/>
  <c r="BW129" i="1"/>
  <c r="CJ129" i="1" s="1"/>
  <c r="CK129" i="1" s="1"/>
  <c r="CL129" i="1" s="1"/>
  <c r="CM129" i="1" s="1"/>
  <c r="CN129" i="1" s="1"/>
  <c r="CO129" i="1" s="1"/>
  <c r="CH129" i="1" s="1"/>
  <c r="BV129" i="1"/>
  <c r="BT129" i="1"/>
  <c r="BS129" i="1"/>
  <c r="BQ129" i="1"/>
  <c r="BO129" i="1"/>
  <c r="BP129" i="1" s="1"/>
  <c r="BG129" i="1" a="1"/>
  <c r="BG129" i="1" s="1"/>
  <c r="BD129" i="1" a="1"/>
  <c r="BD129" i="1" s="1"/>
  <c r="BA129" i="1" a="1"/>
  <c r="BA129" i="1" s="1"/>
  <c r="AX129" i="1"/>
  <c r="AU129" i="1"/>
  <c r="AT129" i="1"/>
  <c r="AB129" i="1"/>
  <c r="AA129" i="1"/>
  <c r="W129" i="1"/>
  <c r="T129" i="1"/>
  <c r="U129" i="1" s="1"/>
  <c r="P129" i="1"/>
  <c r="O129" i="1" a="1"/>
  <c r="O129" i="1" s="1"/>
  <c r="L129" i="1"/>
  <c r="V129" i="1" s="1"/>
  <c r="I129" i="1"/>
  <c r="CR128" i="1"/>
  <c r="CP128" i="1" a="1"/>
  <c r="CP128" i="1" s="1"/>
  <c r="CE128" i="1" a="1"/>
  <c r="CE128" i="1" s="1"/>
  <c r="BW128" i="1"/>
  <c r="CJ128" i="1" s="1"/>
  <c r="CK128" i="1" s="1"/>
  <c r="CL128" i="1" s="1"/>
  <c r="CM128" i="1" s="1"/>
  <c r="CN128" i="1" s="1"/>
  <c r="CO128" i="1" s="1"/>
  <c r="CH128" i="1" s="1"/>
  <c r="BV128" i="1"/>
  <c r="BT128" i="1"/>
  <c r="BS128" i="1"/>
  <c r="BQ128" i="1"/>
  <c r="BO128" i="1"/>
  <c r="BP128" i="1" s="1"/>
  <c r="BG128" i="1" a="1"/>
  <c r="BG128" i="1" s="1"/>
  <c r="BD128" i="1" a="1"/>
  <c r="BD128" i="1" s="1"/>
  <c r="BA128" i="1" a="1"/>
  <c r="BA128" i="1" s="1"/>
  <c r="BB128" i="1" s="1"/>
  <c r="AX128" i="1"/>
  <c r="AZ128" i="1" s="1"/>
  <c r="CD128" i="1" s="1" a="1"/>
  <c r="CD128" i="1" s="1"/>
  <c r="AU128" i="1"/>
  <c r="AT128" i="1"/>
  <c r="AB128" i="1"/>
  <c r="AA128" i="1"/>
  <c r="W128" i="1"/>
  <c r="T128" i="1"/>
  <c r="U128" i="1" s="1"/>
  <c r="P128" i="1"/>
  <c r="O128" i="1" a="1"/>
  <c r="O128" i="1" s="1"/>
  <c r="L128" i="1"/>
  <c r="N128" i="1" s="1" a="1"/>
  <c r="N128" i="1" s="1"/>
  <c r="BJ128" i="1" s="1"/>
  <c r="I128" i="1"/>
  <c r="CR127" i="1"/>
  <c r="CP127" i="1" a="1"/>
  <c r="CP127" i="1" s="1"/>
  <c r="BW127" i="1"/>
  <c r="CJ127" i="1" s="1"/>
  <c r="CK127" i="1" s="1"/>
  <c r="CL127" i="1" s="1"/>
  <c r="CM127" i="1" s="1"/>
  <c r="CN127" i="1" s="1"/>
  <c r="CO127" i="1" s="1"/>
  <c r="CH127" i="1" s="1"/>
  <c r="BV127" i="1"/>
  <c r="BT127" i="1"/>
  <c r="BS127" i="1"/>
  <c r="BQ127" i="1"/>
  <c r="BO127" i="1"/>
  <c r="BP127" i="1" s="1"/>
  <c r="BG127" i="1"/>
  <c r="BG127" i="1" a="1"/>
  <c r="BD127" i="1" a="1"/>
  <c r="BD127" i="1" s="1"/>
  <c r="BA127" i="1" a="1"/>
  <c r="BA127" i="1" s="1"/>
  <c r="AZ127" i="1"/>
  <c r="AX127" i="1"/>
  <c r="AY127" i="1" s="1"/>
  <c r="AU127" i="1"/>
  <c r="AT127" i="1"/>
  <c r="AB127" i="1"/>
  <c r="AA127" i="1"/>
  <c r="W127" i="1"/>
  <c r="T127" i="1"/>
  <c r="U127" i="1" s="1"/>
  <c r="P127" i="1"/>
  <c r="O127" i="1" a="1"/>
  <c r="O127" i="1" s="1"/>
  <c r="L127" i="1"/>
  <c r="I127" i="1"/>
  <c r="CR126" i="1"/>
  <c r="CP126" i="1" a="1"/>
  <c r="CP126" i="1" s="1"/>
  <c r="BW126" i="1"/>
  <c r="CJ126" i="1" s="1"/>
  <c r="CK126" i="1" s="1"/>
  <c r="CL126" i="1" s="1"/>
  <c r="CM126" i="1" s="1"/>
  <c r="CN126" i="1" s="1"/>
  <c r="CO126" i="1" s="1"/>
  <c r="CH126" i="1" s="1"/>
  <c r="BV126" i="1"/>
  <c r="BT126" i="1"/>
  <c r="BS126" i="1"/>
  <c r="BQ126" i="1"/>
  <c r="BP126" i="1"/>
  <c r="BO126" i="1"/>
  <c r="BG126" i="1" a="1"/>
  <c r="BG126" i="1" s="1"/>
  <c r="BD126" i="1" a="1"/>
  <c r="BD126" i="1" s="1"/>
  <c r="BA126" i="1" a="1"/>
  <c r="BA126" i="1" s="1"/>
  <c r="AX126" i="1"/>
  <c r="AZ126" i="1" s="1"/>
  <c r="CF126" i="1" s="1" a="1"/>
  <c r="CF126" i="1" s="1"/>
  <c r="AU126" i="1"/>
  <c r="AT126" i="1"/>
  <c r="AB126" i="1"/>
  <c r="AA126" i="1"/>
  <c r="W126" i="1"/>
  <c r="T126" i="1"/>
  <c r="U126" i="1" s="1"/>
  <c r="P126" i="1"/>
  <c r="O126" i="1" a="1"/>
  <c r="O126" i="1" s="1"/>
  <c r="N126" i="1" a="1"/>
  <c r="N126" i="1" s="1"/>
  <c r="BJ126" i="1" s="1"/>
  <c r="L126" i="1"/>
  <c r="AS126" i="1" s="1"/>
  <c r="I126" i="1"/>
  <c r="CR125" i="1"/>
  <c r="CP125" i="1" a="1"/>
  <c r="CP125" i="1" s="1"/>
  <c r="BW125" i="1"/>
  <c r="CJ125" i="1" s="1"/>
  <c r="CK125" i="1" s="1"/>
  <c r="CL125" i="1" s="1"/>
  <c r="CM125" i="1" s="1"/>
  <c r="CN125" i="1" s="1"/>
  <c r="CO125" i="1" s="1"/>
  <c r="CH125" i="1" s="1"/>
  <c r="BV125" i="1"/>
  <c r="BU125" i="1"/>
  <c r="BT125" i="1"/>
  <c r="BS125" i="1"/>
  <c r="BQ125" i="1"/>
  <c r="BP125" i="1"/>
  <c r="BO125" i="1"/>
  <c r="BG125" i="1" a="1"/>
  <c r="BG125" i="1" s="1"/>
  <c r="BD125" i="1" a="1"/>
  <c r="BD125" i="1" s="1"/>
  <c r="BA125" i="1" a="1"/>
  <c r="BA125" i="1" s="1"/>
  <c r="AX125" i="1"/>
  <c r="AY125" i="1" s="1"/>
  <c r="AU125" i="1"/>
  <c r="AT125" i="1"/>
  <c r="AB125" i="1"/>
  <c r="AA125" i="1"/>
  <c r="W125" i="1"/>
  <c r="T125" i="1"/>
  <c r="U125" i="1" s="1"/>
  <c r="P125" i="1"/>
  <c r="O125" i="1" a="1"/>
  <c r="O125" i="1" s="1"/>
  <c r="L125" i="1"/>
  <c r="I125" i="1"/>
  <c r="CR124" i="1"/>
  <c r="CP124" i="1" a="1"/>
  <c r="CP124" i="1" s="1"/>
  <c r="BW124" i="1"/>
  <c r="CJ124" i="1" s="1"/>
  <c r="CK124" i="1" s="1"/>
  <c r="CL124" i="1" s="1"/>
  <c r="CM124" i="1" s="1"/>
  <c r="CN124" i="1" s="1"/>
  <c r="CO124" i="1" s="1"/>
  <c r="CH124" i="1" s="1"/>
  <c r="BV124" i="1"/>
  <c r="BT124" i="1"/>
  <c r="BS124" i="1"/>
  <c r="BQ124" i="1"/>
  <c r="BO124" i="1"/>
  <c r="BP124" i="1" s="1"/>
  <c r="BG124" i="1" a="1"/>
  <c r="BG124" i="1" s="1"/>
  <c r="BD124" i="1" a="1"/>
  <c r="BD124" i="1" s="1"/>
  <c r="BA124" i="1" a="1"/>
  <c r="BA124" i="1" s="1"/>
  <c r="AX124" i="1"/>
  <c r="AZ124" i="1" s="1"/>
  <c r="AU124" i="1"/>
  <c r="AT124" i="1"/>
  <c r="AB124" i="1"/>
  <c r="AA124" i="1"/>
  <c r="W124" i="1"/>
  <c r="T124" i="1"/>
  <c r="U124" i="1" s="1"/>
  <c r="P124" i="1"/>
  <c r="O124" i="1" a="1"/>
  <c r="O124" i="1" s="1"/>
  <c r="L124" i="1"/>
  <c r="I124" i="1"/>
  <c r="CR123" i="1"/>
  <c r="CP123" i="1" a="1"/>
  <c r="CP123" i="1" s="1"/>
  <c r="BW123" i="1"/>
  <c r="CJ123" i="1" s="1"/>
  <c r="CK123" i="1" s="1"/>
  <c r="CL123" i="1" s="1"/>
  <c r="CM123" i="1" s="1"/>
  <c r="CN123" i="1" s="1"/>
  <c r="CO123" i="1" s="1"/>
  <c r="CH123" i="1" s="1"/>
  <c r="BV123" i="1"/>
  <c r="BT123" i="1"/>
  <c r="BS123" i="1"/>
  <c r="BQ123" i="1"/>
  <c r="BO123" i="1"/>
  <c r="BP123" i="1" s="1"/>
  <c r="BG123" i="1" a="1"/>
  <c r="BG123" i="1" s="1"/>
  <c r="BD123" i="1" a="1"/>
  <c r="BD123" i="1" s="1"/>
  <c r="BA123" i="1" a="1"/>
  <c r="BA123" i="1" s="1"/>
  <c r="AX123" i="1"/>
  <c r="AU123" i="1"/>
  <c r="AT123" i="1"/>
  <c r="AB123" i="1"/>
  <c r="AA123" i="1"/>
  <c r="W123" i="1"/>
  <c r="T123" i="1"/>
  <c r="U123" i="1" s="1"/>
  <c r="P123" i="1"/>
  <c r="O123" i="1" a="1"/>
  <c r="O123" i="1" s="1"/>
  <c r="L123" i="1"/>
  <c r="V123" i="1" s="1"/>
  <c r="I123" i="1"/>
  <c r="CR122" i="1"/>
  <c r="CP122" i="1" a="1"/>
  <c r="CP122" i="1" s="1"/>
  <c r="BW122" i="1"/>
  <c r="CJ122" i="1" s="1"/>
  <c r="CK122" i="1" s="1"/>
  <c r="CL122" i="1" s="1"/>
  <c r="CM122" i="1" s="1"/>
  <c r="CN122" i="1" s="1"/>
  <c r="CO122" i="1" s="1"/>
  <c r="CH122" i="1" s="1"/>
  <c r="BV122" i="1"/>
  <c r="BT122" i="1"/>
  <c r="BS122" i="1"/>
  <c r="BQ122" i="1"/>
  <c r="BO122" i="1"/>
  <c r="BP122" i="1" s="1"/>
  <c r="BG122" i="1" a="1"/>
  <c r="BG122" i="1" s="1"/>
  <c r="BD122" i="1" a="1"/>
  <c r="BD122" i="1" s="1"/>
  <c r="BA122" i="1" a="1"/>
  <c r="BA122" i="1" s="1"/>
  <c r="AX122" i="1"/>
  <c r="AZ122" i="1" s="1"/>
  <c r="CG122" i="1" s="1" a="1"/>
  <c r="CG122" i="1" s="1"/>
  <c r="AU122" i="1"/>
  <c r="AT122" i="1"/>
  <c r="AB122" i="1"/>
  <c r="AA122" i="1"/>
  <c r="W122" i="1"/>
  <c r="T122" i="1"/>
  <c r="U122" i="1" s="1"/>
  <c r="P122" i="1"/>
  <c r="O122" i="1" a="1"/>
  <c r="O122" i="1" s="1"/>
  <c r="L122" i="1"/>
  <c r="AV122" i="1" s="1"/>
  <c r="I122" i="1"/>
  <c r="CR121" i="1"/>
  <c r="CP121" i="1" a="1"/>
  <c r="CP121" i="1" s="1"/>
  <c r="BW121" i="1"/>
  <c r="CJ121" i="1" s="1"/>
  <c r="CK121" i="1" s="1"/>
  <c r="CL121" i="1" s="1"/>
  <c r="CM121" i="1" s="1"/>
  <c r="CN121" i="1" s="1"/>
  <c r="CO121" i="1" s="1"/>
  <c r="CH121" i="1" s="1"/>
  <c r="BV121" i="1"/>
  <c r="BT121" i="1"/>
  <c r="BS121" i="1"/>
  <c r="BQ121" i="1"/>
  <c r="BO121" i="1"/>
  <c r="BP121" i="1" s="1"/>
  <c r="BG121" i="1" a="1"/>
  <c r="BG121" i="1" s="1"/>
  <c r="BD121" i="1" a="1"/>
  <c r="BD121" i="1" s="1"/>
  <c r="BA121" i="1" a="1"/>
  <c r="BA121" i="1" s="1"/>
  <c r="AX121" i="1"/>
  <c r="AU121" i="1"/>
  <c r="AT121" i="1"/>
  <c r="AB121" i="1"/>
  <c r="AA121" i="1"/>
  <c r="W121" i="1"/>
  <c r="T121" i="1"/>
  <c r="U121" i="1" s="1"/>
  <c r="P121" i="1"/>
  <c r="O121" i="1" a="1"/>
  <c r="O121" i="1" s="1"/>
  <c r="L121" i="1"/>
  <c r="V121" i="1" s="1"/>
  <c r="I121" i="1"/>
  <c r="CR120" i="1"/>
  <c r="CP120" i="1" a="1"/>
  <c r="CP120" i="1" s="1"/>
  <c r="BW120" i="1"/>
  <c r="CJ120" i="1" s="1"/>
  <c r="CK120" i="1" s="1"/>
  <c r="CL120" i="1" s="1"/>
  <c r="CM120" i="1" s="1"/>
  <c r="CN120" i="1" s="1"/>
  <c r="CO120" i="1" s="1"/>
  <c r="CH120" i="1" s="1"/>
  <c r="BV120" i="1"/>
  <c r="BT120" i="1"/>
  <c r="BS120" i="1"/>
  <c r="BQ120" i="1"/>
  <c r="BP120" i="1"/>
  <c r="BO120" i="1"/>
  <c r="BG120" i="1" a="1"/>
  <c r="BG120" i="1" s="1"/>
  <c r="BD120" i="1" a="1"/>
  <c r="BD120" i="1" s="1"/>
  <c r="BA120" i="1" a="1"/>
  <c r="BA120" i="1" s="1"/>
  <c r="AX120" i="1"/>
  <c r="AU120" i="1"/>
  <c r="AT120" i="1"/>
  <c r="AB120" i="1"/>
  <c r="AA120" i="1"/>
  <c r="W120" i="1"/>
  <c r="T120" i="1"/>
  <c r="U120" i="1" s="1"/>
  <c r="P120" i="1"/>
  <c r="O120" i="1" a="1"/>
  <c r="O120" i="1" s="1"/>
  <c r="N120" i="1" a="1"/>
  <c r="N120" i="1" s="1"/>
  <c r="BJ120" i="1" s="1"/>
  <c r="L120" i="1"/>
  <c r="I120" i="1"/>
  <c r="CR119" i="1"/>
  <c r="CP119" i="1" a="1"/>
  <c r="CP119" i="1" s="1"/>
  <c r="BW119" i="1"/>
  <c r="CJ119" i="1" s="1"/>
  <c r="CK119" i="1" s="1"/>
  <c r="CL119" i="1" s="1"/>
  <c r="CM119" i="1" s="1"/>
  <c r="CN119" i="1" s="1"/>
  <c r="CO119" i="1" s="1"/>
  <c r="CH119" i="1" s="1"/>
  <c r="BV119" i="1"/>
  <c r="BT119" i="1"/>
  <c r="BS119" i="1"/>
  <c r="BQ119" i="1"/>
  <c r="BP119" i="1"/>
  <c r="BO119" i="1"/>
  <c r="BG119" i="1" a="1"/>
  <c r="BG119" i="1" s="1"/>
  <c r="BD119" i="1" a="1"/>
  <c r="BD119" i="1" s="1"/>
  <c r="BA119" i="1" a="1"/>
  <c r="BA119" i="1" s="1"/>
  <c r="AX119" i="1"/>
  <c r="AZ119" i="1" s="1"/>
  <c r="AU119" i="1"/>
  <c r="AT119" i="1"/>
  <c r="AB119" i="1"/>
  <c r="AA119" i="1"/>
  <c r="W119" i="1"/>
  <c r="T119" i="1"/>
  <c r="U119" i="1" s="1"/>
  <c r="P119" i="1"/>
  <c r="O119" i="1" a="1"/>
  <c r="O119" i="1" s="1"/>
  <c r="N119" i="1" a="1"/>
  <c r="N119" i="1" s="1"/>
  <c r="BJ119" i="1" s="1"/>
  <c r="L119" i="1"/>
  <c r="V119" i="1" s="1"/>
  <c r="I119" i="1"/>
  <c r="CR118" i="1"/>
  <c r="CP118" i="1" a="1"/>
  <c r="CP118" i="1" s="1"/>
  <c r="BW118" i="1"/>
  <c r="CJ118" i="1" s="1"/>
  <c r="CK118" i="1" s="1"/>
  <c r="CL118" i="1" s="1"/>
  <c r="CM118" i="1" s="1"/>
  <c r="CN118" i="1" s="1"/>
  <c r="CO118" i="1" s="1"/>
  <c r="CH118" i="1" s="1"/>
  <c r="BV118" i="1"/>
  <c r="BT118" i="1"/>
  <c r="BS118" i="1"/>
  <c r="BQ118" i="1"/>
  <c r="BO118" i="1"/>
  <c r="BP118" i="1" s="1"/>
  <c r="BG118" i="1" a="1"/>
  <c r="BG118" i="1" s="1"/>
  <c r="BD118" i="1" a="1"/>
  <c r="BD118" i="1" s="1"/>
  <c r="BA118" i="1" a="1"/>
  <c r="BA118" i="1" s="1"/>
  <c r="AX118" i="1"/>
  <c r="AY118" i="1" s="1"/>
  <c r="BU118" i="1" s="1"/>
  <c r="AU118" i="1"/>
  <c r="AT118" i="1"/>
  <c r="AB118" i="1"/>
  <c r="AA118" i="1"/>
  <c r="W118" i="1"/>
  <c r="T118" i="1"/>
  <c r="U118" i="1" s="1"/>
  <c r="P118" i="1"/>
  <c r="O118" i="1" a="1"/>
  <c r="O118" i="1" s="1"/>
  <c r="L118" i="1"/>
  <c r="I118" i="1"/>
  <c r="CR117" i="1"/>
  <c r="CP117" i="1" a="1"/>
  <c r="CP117" i="1" s="1"/>
  <c r="BW117" i="1"/>
  <c r="CJ117" i="1" s="1"/>
  <c r="CK117" i="1" s="1"/>
  <c r="CL117" i="1" s="1"/>
  <c r="CM117" i="1" s="1"/>
  <c r="CN117" i="1" s="1"/>
  <c r="CO117" i="1" s="1"/>
  <c r="CH117" i="1" s="1"/>
  <c r="BV117" i="1"/>
  <c r="BT117" i="1"/>
  <c r="BS117" i="1"/>
  <c r="BQ117" i="1"/>
  <c r="BP117" i="1"/>
  <c r="BO117" i="1"/>
  <c r="BG117" i="1" a="1"/>
  <c r="BG117" i="1" s="1"/>
  <c r="BD117" i="1" a="1"/>
  <c r="BD117" i="1" s="1"/>
  <c r="BA117" i="1" a="1"/>
  <c r="BA117" i="1" s="1"/>
  <c r="AX117" i="1"/>
  <c r="AY117" i="1" s="1"/>
  <c r="AU117" i="1"/>
  <c r="AT117" i="1"/>
  <c r="AB117" i="1"/>
  <c r="AA117" i="1"/>
  <c r="W117" i="1"/>
  <c r="T117" i="1"/>
  <c r="U117" i="1" s="1"/>
  <c r="P117" i="1"/>
  <c r="O117" i="1" a="1"/>
  <c r="O117" i="1" s="1"/>
  <c r="N117" i="1" a="1"/>
  <c r="N117" i="1" s="1"/>
  <c r="BJ117" i="1" s="1"/>
  <c r="L117" i="1"/>
  <c r="V117" i="1" s="1"/>
  <c r="I117" i="1"/>
  <c r="CR116" i="1"/>
  <c r="CP116" i="1" a="1"/>
  <c r="CP116" i="1" s="1"/>
  <c r="BW116" i="1"/>
  <c r="CJ116" i="1" s="1"/>
  <c r="CK116" i="1" s="1"/>
  <c r="CL116" i="1" s="1"/>
  <c r="CM116" i="1" s="1"/>
  <c r="CN116" i="1" s="1"/>
  <c r="CO116" i="1" s="1"/>
  <c r="CH116" i="1" s="1"/>
  <c r="BV116" i="1"/>
  <c r="BT116" i="1"/>
  <c r="BS116" i="1"/>
  <c r="BQ116" i="1"/>
  <c r="BO116" i="1"/>
  <c r="BP116" i="1" s="1"/>
  <c r="BG116" i="1" a="1"/>
  <c r="BG116" i="1" s="1"/>
  <c r="BD116" i="1" a="1"/>
  <c r="BD116" i="1" s="1"/>
  <c r="BA116" i="1" a="1"/>
  <c r="BA116" i="1" s="1"/>
  <c r="AX116" i="1"/>
  <c r="AZ116" i="1" s="1"/>
  <c r="CG116" i="1" s="1" a="1"/>
  <c r="CG116" i="1" s="1"/>
  <c r="AU116" i="1"/>
  <c r="AT116" i="1"/>
  <c r="AB116" i="1"/>
  <c r="AA116" i="1"/>
  <c r="W116" i="1"/>
  <c r="T116" i="1"/>
  <c r="U116" i="1" s="1"/>
  <c r="P116" i="1"/>
  <c r="O116" i="1" a="1"/>
  <c r="O116" i="1" s="1"/>
  <c r="L116" i="1"/>
  <c r="N116" i="1" s="1" a="1"/>
  <c r="N116" i="1" s="1"/>
  <c r="BJ116" i="1" s="1"/>
  <c r="I116" i="1"/>
  <c r="CR115" i="1"/>
  <c r="CP115" i="1" a="1"/>
  <c r="CP115" i="1" s="1"/>
  <c r="BW115" i="1"/>
  <c r="CJ115" i="1" s="1"/>
  <c r="CK115" i="1" s="1"/>
  <c r="CL115" i="1" s="1"/>
  <c r="CM115" i="1" s="1"/>
  <c r="CN115" i="1" s="1"/>
  <c r="CO115" i="1" s="1"/>
  <c r="CH115" i="1" s="1"/>
  <c r="BV115" i="1"/>
  <c r="BT115" i="1"/>
  <c r="BS115" i="1"/>
  <c r="BQ115" i="1"/>
  <c r="BO115" i="1"/>
  <c r="BP115" i="1" s="1"/>
  <c r="BG115" i="1" a="1"/>
  <c r="BG115" i="1" s="1"/>
  <c r="BD115" i="1" a="1"/>
  <c r="BD115" i="1" s="1"/>
  <c r="BA115" i="1" a="1"/>
  <c r="BA115" i="1" s="1"/>
  <c r="AX115" i="1"/>
  <c r="AU115" i="1"/>
  <c r="AT115" i="1"/>
  <c r="AB115" i="1"/>
  <c r="AA115" i="1"/>
  <c r="W115" i="1"/>
  <c r="T115" i="1"/>
  <c r="U115" i="1" s="1"/>
  <c r="P115" i="1"/>
  <c r="O115" i="1" a="1"/>
  <c r="O115" i="1" s="1"/>
  <c r="L115" i="1"/>
  <c r="V115" i="1" s="1"/>
  <c r="I115" i="1"/>
  <c r="CR114" i="1"/>
  <c r="CP114" i="1" a="1"/>
  <c r="CP114" i="1" s="1"/>
  <c r="BW114" i="1"/>
  <c r="CJ114" i="1" s="1"/>
  <c r="CK114" i="1" s="1"/>
  <c r="CL114" i="1" s="1"/>
  <c r="CM114" i="1" s="1"/>
  <c r="CN114" i="1" s="1"/>
  <c r="CO114" i="1" s="1"/>
  <c r="CH114" i="1" s="1"/>
  <c r="BV114" i="1"/>
  <c r="BT114" i="1"/>
  <c r="BS114" i="1"/>
  <c r="BQ114" i="1"/>
  <c r="BO114" i="1"/>
  <c r="BP114" i="1" s="1"/>
  <c r="BG114" i="1" a="1"/>
  <c r="BG114" i="1" s="1"/>
  <c r="BD114" i="1" a="1"/>
  <c r="BD114" i="1" s="1"/>
  <c r="BA114" i="1" a="1"/>
  <c r="BA114" i="1" s="1"/>
  <c r="AX114" i="1"/>
  <c r="AZ114" i="1" s="1"/>
  <c r="AV114" i="1"/>
  <c r="AU114" i="1"/>
  <c r="AT114" i="1"/>
  <c r="AB114" i="1"/>
  <c r="AA114" i="1"/>
  <c r="W114" i="1"/>
  <c r="T114" i="1"/>
  <c r="U114" i="1" s="1"/>
  <c r="P114" i="1"/>
  <c r="O114" i="1" a="1"/>
  <c r="O114" i="1" s="1"/>
  <c r="L114" i="1"/>
  <c r="AS114" i="1" s="1"/>
  <c r="I114" i="1"/>
  <c r="CR113" i="1"/>
  <c r="CP113" i="1" a="1"/>
  <c r="CP113" i="1" s="1"/>
  <c r="BW113" i="1"/>
  <c r="CJ113" i="1" s="1"/>
  <c r="CK113" i="1" s="1"/>
  <c r="CL113" i="1" s="1"/>
  <c r="CM113" i="1" s="1"/>
  <c r="CN113" i="1" s="1"/>
  <c r="CO113" i="1" s="1"/>
  <c r="CH113" i="1" s="1"/>
  <c r="BV113" i="1"/>
  <c r="BT113" i="1"/>
  <c r="BS113" i="1"/>
  <c r="BQ113" i="1"/>
  <c r="BO113" i="1"/>
  <c r="BP113" i="1" s="1"/>
  <c r="BG113" i="1" a="1"/>
  <c r="BG113" i="1" s="1"/>
  <c r="BD113" i="1" a="1"/>
  <c r="BD113" i="1" s="1"/>
  <c r="BA113" i="1" a="1"/>
  <c r="BA113" i="1" s="1"/>
  <c r="AX113" i="1"/>
  <c r="AU113" i="1"/>
  <c r="AT113" i="1"/>
  <c r="AB113" i="1"/>
  <c r="AA113" i="1"/>
  <c r="W113" i="1"/>
  <c r="T113" i="1"/>
  <c r="U113" i="1" s="1"/>
  <c r="P113" i="1"/>
  <c r="O113" i="1" a="1"/>
  <c r="O113" i="1" s="1"/>
  <c r="L113" i="1"/>
  <c r="N113" i="1" s="1" a="1"/>
  <c r="N113" i="1" s="1"/>
  <c r="BJ113" i="1" s="1"/>
  <c r="I113" i="1"/>
  <c r="CR112" i="1"/>
  <c r="CP112" i="1" a="1"/>
  <c r="CP112" i="1" s="1"/>
  <c r="BW112" i="1"/>
  <c r="CJ112" i="1" s="1"/>
  <c r="CK112" i="1" s="1"/>
  <c r="CL112" i="1" s="1"/>
  <c r="CM112" i="1" s="1"/>
  <c r="CN112" i="1" s="1"/>
  <c r="CO112" i="1" s="1"/>
  <c r="CH112" i="1" s="1"/>
  <c r="BV112" i="1"/>
  <c r="BT112" i="1"/>
  <c r="BS112" i="1"/>
  <c r="BQ112" i="1"/>
  <c r="BO112" i="1"/>
  <c r="BP112" i="1" s="1"/>
  <c r="BG112" i="1" a="1"/>
  <c r="BG112" i="1" s="1"/>
  <c r="BD112" i="1" a="1"/>
  <c r="BD112" i="1" s="1"/>
  <c r="BA112" i="1" a="1"/>
  <c r="BA112" i="1" s="1"/>
  <c r="AX112" i="1"/>
  <c r="AU112" i="1"/>
  <c r="AT112" i="1"/>
  <c r="AB112" i="1"/>
  <c r="AA112" i="1"/>
  <c r="W112" i="1"/>
  <c r="T112" i="1"/>
  <c r="U112" i="1" s="1"/>
  <c r="P112" i="1"/>
  <c r="O112" i="1" a="1"/>
  <c r="O112" i="1" s="1"/>
  <c r="L112" i="1"/>
  <c r="AS112" i="1" s="1"/>
  <c r="I112" i="1"/>
  <c r="CR111" i="1"/>
  <c r="CP111" i="1" a="1"/>
  <c r="CP111" i="1" s="1"/>
  <c r="CJ111" i="1"/>
  <c r="CK111" i="1" s="1"/>
  <c r="CL111" i="1" s="1"/>
  <c r="CM111" i="1" s="1"/>
  <c r="CN111" i="1" s="1"/>
  <c r="CO111" i="1" s="1"/>
  <c r="CH111" i="1" s="1"/>
  <c r="BW111" i="1"/>
  <c r="BV111" i="1"/>
  <c r="BT111" i="1"/>
  <c r="BS111" i="1"/>
  <c r="BQ111" i="1"/>
  <c r="BO111" i="1"/>
  <c r="BP111" i="1" s="1"/>
  <c r="BG111" i="1" a="1"/>
  <c r="BG111" i="1" s="1"/>
  <c r="BD111" i="1"/>
  <c r="BD111" i="1" a="1"/>
  <c r="BA111" i="1" a="1"/>
  <c r="BA111" i="1" s="1"/>
  <c r="AX111" i="1"/>
  <c r="AZ111" i="1" s="1"/>
  <c r="AU111" i="1"/>
  <c r="AT111" i="1"/>
  <c r="AB111" i="1"/>
  <c r="AA111" i="1"/>
  <c r="W111" i="1"/>
  <c r="T111" i="1"/>
  <c r="U111" i="1" s="1"/>
  <c r="P111" i="1"/>
  <c r="O111" i="1" a="1"/>
  <c r="O111" i="1" s="1"/>
  <c r="L111" i="1"/>
  <c r="I111" i="1"/>
  <c r="CR110" i="1"/>
  <c r="CP110" i="1" a="1"/>
  <c r="CP110" i="1" s="1"/>
  <c r="BW110" i="1"/>
  <c r="CJ110" i="1" s="1"/>
  <c r="CK110" i="1" s="1"/>
  <c r="CL110" i="1" s="1"/>
  <c r="CM110" i="1" s="1"/>
  <c r="CN110" i="1" s="1"/>
  <c r="CO110" i="1" s="1"/>
  <c r="CH110" i="1" s="1"/>
  <c r="BV110" i="1"/>
  <c r="BT110" i="1"/>
  <c r="BS110" i="1"/>
  <c r="BQ110" i="1"/>
  <c r="BO110" i="1"/>
  <c r="BP110" i="1" s="1"/>
  <c r="BG110" i="1" a="1"/>
  <c r="BG110" i="1" s="1"/>
  <c r="BD110" i="1" a="1"/>
  <c r="BD110" i="1" s="1"/>
  <c r="BA110" i="1" a="1"/>
  <c r="BA110" i="1" s="1"/>
  <c r="AX110" i="1"/>
  <c r="AU110" i="1"/>
  <c r="AT110" i="1"/>
  <c r="AB110" i="1"/>
  <c r="AA110" i="1"/>
  <c r="Z110" i="1"/>
  <c r="W110" i="1"/>
  <c r="T110" i="1"/>
  <c r="U110" i="1" s="1"/>
  <c r="P110" i="1"/>
  <c r="O110" i="1" a="1"/>
  <c r="O110" i="1" s="1"/>
  <c r="L110" i="1"/>
  <c r="AS110" i="1" s="1"/>
  <c r="I110" i="1"/>
  <c r="CR109" i="1"/>
  <c r="CP109" i="1" a="1"/>
  <c r="CP109" i="1" s="1"/>
  <c r="CD109" i="1" a="1"/>
  <c r="CD109" i="1" s="1"/>
  <c r="CB109" i="1" a="1"/>
  <c r="CB109" i="1" s="1"/>
  <c r="CI109" i="1" s="1"/>
  <c r="BW109" i="1"/>
  <c r="CJ109" i="1" s="1"/>
  <c r="CK109" i="1" s="1"/>
  <c r="CL109" i="1" s="1"/>
  <c r="CM109" i="1" s="1"/>
  <c r="CN109" i="1" s="1"/>
  <c r="CO109" i="1" s="1"/>
  <c r="CH109" i="1" s="1"/>
  <c r="BV109" i="1"/>
  <c r="BT109" i="1"/>
  <c r="BS109" i="1"/>
  <c r="BQ109" i="1"/>
  <c r="BO109" i="1"/>
  <c r="BP109" i="1" s="1"/>
  <c r="BG109" i="1" a="1"/>
  <c r="BG109" i="1" s="1"/>
  <c r="BH109" i="1" s="1"/>
  <c r="BD109" i="1" a="1"/>
  <c r="BD109" i="1" s="1"/>
  <c r="BA109" i="1" a="1"/>
  <c r="BA109" i="1" s="1"/>
  <c r="AX109" i="1"/>
  <c r="AZ109" i="1" s="1"/>
  <c r="CF109" i="1" s="1" a="1"/>
  <c r="CF109" i="1" s="1"/>
  <c r="AU109" i="1"/>
  <c r="AT109" i="1"/>
  <c r="AB109" i="1"/>
  <c r="AA109" i="1"/>
  <c r="W109" i="1"/>
  <c r="T109" i="1"/>
  <c r="U109" i="1" s="1"/>
  <c r="P109" i="1"/>
  <c r="O109" i="1" a="1"/>
  <c r="O109" i="1" s="1"/>
  <c r="L109" i="1"/>
  <c r="AS109" i="1" s="1"/>
  <c r="I109" i="1"/>
  <c r="CR108" i="1"/>
  <c r="CP108" i="1" a="1"/>
  <c r="CP108" i="1" s="1"/>
  <c r="BW108" i="1"/>
  <c r="CJ108" i="1" s="1"/>
  <c r="CK108" i="1" s="1"/>
  <c r="CL108" i="1" s="1"/>
  <c r="CM108" i="1" s="1"/>
  <c r="CN108" i="1" s="1"/>
  <c r="CO108" i="1" s="1"/>
  <c r="CH108" i="1" s="1"/>
  <c r="BV108" i="1"/>
  <c r="BT108" i="1"/>
  <c r="BS108" i="1"/>
  <c r="BQ108" i="1"/>
  <c r="BO108" i="1"/>
  <c r="BP108" i="1" s="1"/>
  <c r="BG108" i="1" a="1"/>
  <c r="BG108" i="1" s="1"/>
  <c r="BD108" i="1" a="1"/>
  <c r="BD108" i="1" s="1"/>
  <c r="BA108" i="1" a="1"/>
  <c r="BA108" i="1" s="1"/>
  <c r="AX108" i="1"/>
  <c r="AU108" i="1"/>
  <c r="AT108" i="1"/>
  <c r="AB108" i="1"/>
  <c r="AA108" i="1"/>
  <c r="W108" i="1"/>
  <c r="T108" i="1"/>
  <c r="U108" i="1" s="1"/>
  <c r="P108" i="1"/>
  <c r="O108" i="1" a="1"/>
  <c r="O108" i="1" s="1"/>
  <c r="L108" i="1"/>
  <c r="AV108" i="1" s="1"/>
  <c r="I108" i="1"/>
  <c r="CR107" i="1"/>
  <c r="CP107" i="1" a="1"/>
  <c r="CP107" i="1" s="1"/>
  <c r="BW107" i="1"/>
  <c r="CJ107" i="1" s="1"/>
  <c r="CK107" i="1" s="1"/>
  <c r="CL107" i="1" s="1"/>
  <c r="CM107" i="1" s="1"/>
  <c r="CN107" i="1" s="1"/>
  <c r="CO107" i="1" s="1"/>
  <c r="CH107" i="1" s="1"/>
  <c r="BV107" i="1"/>
  <c r="BT107" i="1"/>
  <c r="BS107" i="1"/>
  <c r="BQ107" i="1"/>
  <c r="BO107" i="1"/>
  <c r="BP107" i="1" s="1"/>
  <c r="BG107" i="1" a="1"/>
  <c r="BG107" i="1" s="1"/>
  <c r="BD107" i="1" a="1"/>
  <c r="BD107" i="1" s="1"/>
  <c r="BA107" i="1" a="1"/>
  <c r="BA107" i="1" s="1"/>
  <c r="BB107" i="1" s="1"/>
  <c r="AX107" i="1"/>
  <c r="AU107" i="1"/>
  <c r="AT107" i="1"/>
  <c r="AB107" i="1"/>
  <c r="AA107" i="1"/>
  <c r="W107" i="1"/>
  <c r="T107" i="1"/>
  <c r="U107" i="1" s="1"/>
  <c r="P107" i="1"/>
  <c r="O107" i="1" a="1"/>
  <c r="O107" i="1" s="1"/>
  <c r="L107" i="1"/>
  <c r="I107" i="1"/>
  <c r="CR106" i="1"/>
  <c r="CP106" i="1" a="1"/>
  <c r="CP106" i="1" s="1"/>
  <c r="BW106" i="1"/>
  <c r="CJ106" i="1" s="1"/>
  <c r="CK106" i="1" s="1"/>
  <c r="CL106" i="1" s="1"/>
  <c r="CM106" i="1" s="1"/>
  <c r="CN106" i="1" s="1"/>
  <c r="CO106" i="1" s="1"/>
  <c r="CH106" i="1" s="1"/>
  <c r="BV106" i="1"/>
  <c r="BT106" i="1"/>
  <c r="BS106" i="1"/>
  <c r="BQ106" i="1"/>
  <c r="BP106" i="1"/>
  <c r="BO106" i="1"/>
  <c r="BG106" i="1" a="1"/>
  <c r="BG106" i="1" s="1"/>
  <c r="BD106" i="1" a="1"/>
  <c r="BD106" i="1" s="1"/>
  <c r="BA106" i="1" a="1"/>
  <c r="BA106" i="1" s="1"/>
  <c r="AX106" i="1"/>
  <c r="AY106" i="1" s="1"/>
  <c r="AU106" i="1"/>
  <c r="AT106" i="1"/>
  <c r="AB106" i="1"/>
  <c r="AA106" i="1"/>
  <c r="W106" i="1"/>
  <c r="T106" i="1"/>
  <c r="U106" i="1" s="1"/>
  <c r="P106" i="1"/>
  <c r="O106" i="1" a="1"/>
  <c r="O106" i="1" s="1"/>
  <c r="N106" i="1" a="1"/>
  <c r="N106" i="1" s="1"/>
  <c r="BJ106" i="1" s="1"/>
  <c r="L106" i="1"/>
  <c r="Z106" i="1" s="1"/>
  <c r="I106" i="1"/>
  <c r="CR105" i="1"/>
  <c r="CP105" i="1" a="1"/>
  <c r="CP105" i="1" s="1"/>
  <c r="BW105" i="1"/>
  <c r="CJ105" i="1" s="1"/>
  <c r="CK105" i="1" s="1"/>
  <c r="CL105" i="1" s="1"/>
  <c r="CM105" i="1" s="1"/>
  <c r="CN105" i="1" s="1"/>
  <c r="CO105" i="1" s="1"/>
  <c r="CH105" i="1" s="1"/>
  <c r="BV105" i="1"/>
  <c r="BT105" i="1"/>
  <c r="BS105" i="1"/>
  <c r="BQ105" i="1"/>
  <c r="BP105" i="1"/>
  <c r="BO105" i="1"/>
  <c r="BG105" i="1" a="1"/>
  <c r="BG105" i="1" s="1"/>
  <c r="BD105" i="1" a="1"/>
  <c r="BD105" i="1" s="1"/>
  <c r="BA105" i="1" a="1"/>
  <c r="BA105" i="1" s="1"/>
  <c r="AX105" i="1"/>
  <c r="AZ105" i="1" s="1"/>
  <c r="AU105" i="1"/>
  <c r="AT105" i="1"/>
  <c r="AB105" i="1"/>
  <c r="AA105" i="1"/>
  <c r="W105" i="1"/>
  <c r="T105" i="1"/>
  <c r="U105" i="1" s="1"/>
  <c r="P105" i="1"/>
  <c r="O105" i="1" a="1"/>
  <c r="O105" i="1" s="1"/>
  <c r="N105" i="1" a="1"/>
  <c r="N105" i="1" s="1"/>
  <c r="BJ105" i="1" s="1"/>
  <c r="L105" i="1"/>
  <c r="V105" i="1" s="1"/>
  <c r="I105" i="1"/>
  <c r="CR104" i="1"/>
  <c r="CP104" i="1" a="1"/>
  <c r="CP104" i="1" s="1"/>
  <c r="BW104" i="1"/>
  <c r="CJ104" i="1" s="1"/>
  <c r="CK104" i="1" s="1"/>
  <c r="CL104" i="1" s="1"/>
  <c r="CM104" i="1" s="1"/>
  <c r="CN104" i="1" s="1"/>
  <c r="CO104" i="1" s="1"/>
  <c r="CH104" i="1" s="1"/>
  <c r="BV104" i="1"/>
  <c r="BT104" i="1"/>
  <c r="BS104" i="1"/>
  <c r="BQ104" i="1"/>
  <c r="BO104" i="1"/>
  <c r="BP104" i="1" s="1"/>
  <c r="BG104" i="1" a="1"/>
  <c r="BG104" i="1" s="1"/>
  <c r="BD104" i="1" a="1"/>
  <c r="BD104" i="1" s="1"/>
  <c r="BA104" i="1" a="1"/>
  <c r="BA104" i="1" s="1"/>
  <c r="AX104" i="1"/>
  <c r="AU104" i="1"/>
  <c r="AT104" i="1"/>
  <c r="AB104" i="1"/>
  <c r="AA104" i="1"/>
  <c r="W104" i="1"/>
  <c r="T104" i="1"/>
  <c r="U104" i="1" s="1"/>
  <c r="P104" i="1"/>
  <c r="O104" i="1" a="1"/>
  <c r="O104" i="1" s="1"/>
  <c r="L104" i="1"/>
  <c r="AV104" i="1" s="1"/>
  <c r="I104" i="1"/>
  <c r="CR103" i="1"/>
  <c r="CP103" i="1" a="1"/>
  <c r="CP103" i="1" s="1"/>
  <c r="BW103" i="1"/>
  <c r="CJ103" i="1" s="1"/>
  <c r="CK103" i="1" s="1"/>
  <c r="CL103" i="1" s="1"/>
  <c r="CM103" i="1" s="1"/>
  <c r="CN103" i="1" s="1"/>
  <c r="CO103" i="1" s="1"/>
  <c r="CH103" i="1" s="1"/>
  <c r="BV103" i="1"/>
  <c r="BT103" i="1"/>
  <c r="BS103" i="1"/>
  <c r="BQ103" i="1"/>
  <c r="BP103" i="1"/>
  <c r="BO103" i="1"/>
  <c r="BG103" i="1" a="1"/>
  <c r="BG103" i="1" s="1"/>
  <c r="BD103" i="1" a="1"/>
  <c r="BD103" i="1" s="1"/>
  <c r="BA103" i="1" a="1"/>
  <c r="BA103" i="1" s="1"/>
  <c r="AZ103" i="1"/>
  <c r="CF103" i="1" s="1" a="1"/>
  <c r="CF103" i="1" s="1"/>
  <c r="AX103" i="1"/>
  <c r="AY103" i="1" s="1"/>
  <c r="AU103" i="1"/>
  <c r="AT103" i="1"/>
  <c r="AB103" i="1"/>
  <c r="AA103" i="1"/>
  <c r="W103" i="1"/>
  <c r="T103" i="1"/>
  <c r="U103" i="1" s="1"/>
  <c r="P103" i="1"/>
  <c r="O103" i="1" a="1"/>
  <c r="O103" i="1" s="1"/>
  <c r="N103" i="1" a="1"/>
  <c r="N103" i="1" s="1"/>
  <c r="BJ103" i="1" s="1"/>
  <c r="L103" i="1"/>
  <c r="I103" i="1"/>
  <c r="CR102" i="1"/>
  <c r="CP102" i="1" a="1"/>
  <c r="CP102" i="1" s="1"/>
  <c r="BW102" i="1"/>
  <c r="CJ102" i="1" s="1"/>
  <c r="CK102" i="1" s="1"/>
  <c r="CL102" i="1" s="1"/>
  <c r="CM102" i="1" s="1"/>
  <c r="CN102" i="1" s="1"/>
  <c r="CO102" i="1" s="1"/>
  <c r="CH102" i="1" s="1"/>
  <c r="BV102" i="1"/>
  <c r="BT102" i="1"/>
  <c r="BS102" i="1"/>
  <c r="BQ102" i="1"/>
  <c r="BP102" i="1"/>
  <c r="BO102" i="1"/>
  <c r="BG102" i="1" a="1"/>
  <c r="BG102" i="1" s="1"/>
  <c r="BD102" i="1" a="1"/>
  <c r="BD102" i="1" s="1"/>
  <c r="BA102" i="1" a="1"/>
  <c r="BA102" i="1" s="1"/>
  <c r="AX102" i="1"/>
  <c r="AY102" i="1" s="1"/>
  <c r="AU102" i="1"/>
  <c r="AT102" i="1"/>
  <c r="AB102" i="1"/>
  <c r="AA102" i="1"/>
  <c r="W102" i="1"/>
  <c r="T102" i="1"/>
  <c r="U102" i="1" s="1"/>
  <c r="P102" i="1"/>
  <c r="O102" i="1" a="1"/>
  <c r="O102" i="1" s="1"/>
  <c r="N102" i="1" a="1"/>
  <c r="N102" i="1" s="1"/>
  <c r="BJ102" i="1" s="1"/>
  <c r="L102" i="1"/>
  <c r="Z102" i="1" s="1"/>
  <c r="I102" i="1"/>
  <c r="CR101" i="1"/>
  <c r="CP101" i="1" a="1"/>
  <c r="CP101" i="1" s="1"/>
  <c r="BW101" i="1"/>
  <c r="CJ101" i="1" s="1"/>
  <c r="CK101" i="1" s="1"/>
  <c r="CL101" i="1" s="1"/>
  <c r="CM101" i="1" s="1"/>
  <c r="CN101" i="1" s="1"/>
  <c r="CO101" i="1" s="1"/>
  <c r="CH101" i="1" s="1"/>
  <c r="BV101" i="1"/>
  <c r="BT101" i="1"/>
  <c r="BS101" i="1"/>
  <c r="BQ101" i="1"/>
  <c r="BO101" i="1"/>
  <c r="BP101" i="1" s="1"/>
  <c r="BG101" i="1" a="1"/>
  <c r="BG101" i="1" s="1"/>
  <c r="BD101" i="1" a="1"/>
  <c r="BD101" i="1" s="1"/>
  <c r="BA101" i="1" a="1"/>
  <c r="BA101" i="1" s="1"/>
  <c r="AX101" i="1"/>
  <c r="AZ101" i="1" s="1"/>
  <c r="AU101" i="1"/>
  <c r="AT101" i="1"/>
  <c r="AB101" i="1"/>
  <c r="AA101" i="1"/>
  <c r="W101" i="1"/>
  <c r="T101" i="1"/>
  <c r="U101" i="1" s="1"/>
  <c r="P101" i="1"/>
  <c r="O101" i="1" a="1"/>
  <c r="O101" i="1" s="1"/>
  <c r="L101" i="1"/>
  <c r="Z101" i="1" s="1"/>
  <c r="I101" i="1"/>
  <c r="CR100" i="1"/>
  <c r="CP100" i="1" a="1"/>
  <c r="CP100" i="1" s="1"/>
  <c r="BW100" i="1"/>
  <c r="CJ100" i="1" s="1"/>
  <c r="CK100" i="1" s="1"/>
  <c r="CL100" i="1" s="1"/>
  <c r="CM100" i="1" s="1"/>
  <c r="CN100" i="1" s="1"/>
  <c r="CO100" i="1" s="1"/>
  <c r="CH100" i="1" s="1"/>
  <c r="BV100" i="1"/>
  <c r="BT100" i="1"/>
  <c r="BS100" i="1"/>
  <c r="BQ100" i="1"/>
  <c r="BO100" i="1"/>
  <c r="BP100" i="1" s="1"/>
  <c r="BG100" i="1" a="1"/>
  <c r="BG100" i="1" s="1"/>
  <c r="BD100" i="1" a="1"/>
  <c r="BD100" i="1" s="1"/>
  <c r="BA100" i="1" a="1"/>
  <c r="BA100" i="1" s="1"/>
  <c r="AX100" i="1"/>
  <c r="AU100" i="1"/>
  <c r="AT100" i="1"/>
  <c r="AB100" i="1"/>
  <c r="AA100" i="1"/>
  <c r="W100" i="1"/>
  <c r="T100" i="1"/>
  <c r="U100" i="1" s="1"/>
  <c r="P100" i="1"/>
  <c r="O100" i="1" a="1"/>
  <c r="O100" i="1" s="1"/>
  <c r="L100" i="1"/>
  <c r="I100" i="1"/>
  <c r="CR99" i="1"/>
  <c r="CP99" i="1" a="1"/>
  <c r="CP99" i="1" s="1"/>
  <c r="BW99" i="1"/>
  <c r="CJ99" i="1" s="1"/>
  <c r="CK99" i="1" s="1"/>
  <c r="CL99" i="1" s="1"/>
  <c r="CM99" i="1" s="1"/>
  <c r="CN99" i="1" s="1"/>
  <c r="CO99" i="1" s="1"/>
  <c r="CH99" i="1" s="1"/>
  <c r="BV99" i="1"/>
  <c r="BT99" i="1"/>
  <c r="BS99" i="1"/>
  <c r="BQ99" i="1"/>
  <c r="BP99" i="1"/>
  <c r="BO99" i="1"/>
  <c r="BG99" i="1" a="1"/>
  <c r="BG99" i="1" s="1"/>
  <c r="BD99" i="1" a="1"/>
  <c r="BD99" i="1" s="1"/>
  <c r="BA99" i="1" a="1"/>
  <c r="BA99" i="1" s="1"/>
  <c r="BB99" i="1" s="1"/>
  <c r="AZ99" i="1"/>
  <c r="CE99" i="1" s="1" a="1"/>
  <c r="CE99" i="1" s="1"/>
  <c r="AX99" i="1"/>
  <c r="AY99" i="1" s="1"/>
  <c r="BR99" i="1" s="1"/>
  <c r="AU99" i="1"/>
  <c r="AT99" i="1"/>
  <c r="AB99" i="1"/>
  <c r="AA99" i="1"/>
  <c r="W99" i="1"/>
  <c r="T99" i="1"/>
  <c r="U99" i="1" s="1"/>
  <c r="P99" i="1"/>
  <c r="O99" i="1" a="1"/>
  <c r="O99" i="1" s="1"/>
  <c r="N99" i="1" a="1"/>
  <c r="N99" i="1" s="1"/>
  <c r="BJ99" i="1" s="1"/>
  <c r="L99" i="1"/>
  <c r="I99" i="1"/>
  <c r="CR98" i="1"/>
  <c r="CP98" i="1" a="1"/>
  <c r="CP98" i="1" s="1"/>
  <c r="BW98" i="1"/>
  <c r="BV98" i="1"/>
  <c r="BT98" i="1"/>
  <c r="BS98" i="1"/>
  <c r="BQ98" i="1"/>
  <c r="BO98" i="1"/>
  <c r="BP98" i="1" s="1"/>
  <c r="BG98" i="1" a="1"/>
  <c r="BG98" i="1" s="1"/>
  <c r="BD98" i="1" a="1"/>
  <c r="BD98" i="1" s="1"/>
  <c r="BA98" i="1" a="1"/>
  <c r="BA98" i="1" s="1"/>
  <c r="AX98" i="1"/>
  <c r="AY98" i="1" s="1"/>
  <c r="AR98" i="1" s="1"/>
  <c r="AU98" i="1"/>
  <c r="AT98" i="1"/>
  <c r="AB98" i="1"/>
  <c r="AA98" i="1"/>
  <c r="W98" i="1"/>
  <c r="T98" i="1"/>
  <c r="U98" i="1" s="1"/>
  <c r="P98" i="1"/>
  <c r="O98" i="1" a="1"/>
  <c r="O98" i="1" s="1"/>
  <c r="L98" i="1"/>
  <c r="V98" i="1" s="1"/>
  <c r="I98" i="1"/>
  <c r="CR97" i="1"/>
  <c r="CP97" i="1" a="1"/>
  <c r="CP97" i="1" s="1"/>
  <c r="BW97" i="1"/>
  <c r="BV97" i="1"/>
  <c r="BT97" i="1"/>
  <c r="BS97" i="1"/>
  <c r="BQ97" i="1"/>
  <c r="BO97" i="1"/>
  <c r="BP97" i="1" s="1"/>
  <c r="BG97" i="1" a="1"/>
  <c r="BG97" i="1" s="1"/>
  <c r="BD97" i="1" a="1"/>
  <c r="BD97" i="1" s="1"/>
  <c r="BA97" i="1" a="1"/>
  <c r="BA97" i="1" s="1"/>
  <c r="BB97" i="1" s="1"/>
  <c r="BC97" i="1" s="1"/>
  <c r="AX97" i="1"/>
  <c r="AU97" i="1"/>
  <c r="AT97" i="1"/>
  <c r="AB97" i="1"/>
  <c r="AA97" i="1"/>
  <c r="W97" i="1"/>
  <c r="T97" i="1"/>
  <c r="U97" i="1" s="1"/>
  <c r="P97" i="1"/>
  <c r="O97" i="1" a="1"/>
  <c r="O97" i="1" s="1"/>
  <c r="L97" i="1"/>
  <c r="N97" i="1" s="1" a="1"/>
  <c r="N97" i="1" s="1"/>
  <c r="BJ97" i="1" s="1"/>
  <c r="I97" i="1"/>
  <c r="CR96" i="1"/>
  <c r="CP96" i="1" a="1"/>
  <c r="CP96" i="1" s="1"/>
  <c r="CE96" i="1" a="1"/>
  <c r="CE96" i="1" s="1"/>
  <c r="BW96" i="1"/>
  <c r="CJ96" i="1" s="1"/>
  <c r="CK96" i="1" s="1"/>
  <c r="CL96" i="1" s="1"/>
  <c r="CM96" i="1" s="1"/>
  <c r="CN96" i="1" s="1"/>
  <c r="CO96" i="1" s="1"/>
  <c r="CH96" i="1" s="1"/>
  <c r="BV96" i="1"/>
  <c r="BT96" i="1"/>
  <c r="BS96" i="1"/>
  <c r="BQ96" i="1"/>
  <c r="BO96" i="1"/>
  <c r="BP96" i="1" s="1"/>
  <c r="BG96" i="1" a="1"/>
  <c r="BG96" i="1" s="1"/>
  <c r="BH96" i="1" s="1"/>
  <c r="BD96" i="1"/>
  <c r="BD96" i="1" a="1"/>
  <c r="BA96" i="1" a="1"/>
  <c r="BA96" i="1" s="1"/>
  <c r="AX96" i="1"/>
  <c r="AZ96" i="1" s="1"/>
  <c r="AU96" i="1"/>
  <c r="AT96" i="1"/>
  <c r="AB96" i="1"/>
  <c r="AA96" i="1"/>
  <c r="W96" i="1"/>
  <c r="T96" i="1"/>
  <c r="U96" i="1" s="1"/>
  <c r="AK96" i="1" s="1"/>
  <c r="P96" i="1"/>
  <c r="O96" i="1" a="1"/>
  <c r="O96" i="1" s="1"/>
  <c r="L96" i="1"/>
  <c r="AS96" i="1" s="1"/>
  <c r="I96" i="1"/>
  <c r="CR95" i="1"/>
  <c r="CP95" i="1" a="1"/>
  <c r="CP95" i="1" s="1"/>
  <c r="BW95" i="1"/>
  <c r="CJ95" i="1" s="1"/>
  <c r="CK95" i="1" s="1"/>
  <c r="CL95" i="1" s="1"/>
  <c r="CM95" i="1" s="1"/>
  <c r="CN95" i="1" s="1"/>
  <c r="CO95" i="1" s="1"/>
  <c r="CH95" i="1" s="1"/>
  <c r="BV95" i="1"/>
  <c r="BT95" i="1"/>
  <c r="BS95" i="1"/>
  <c r="BQ95" i="1"/>
  <c r="BP95" i="1"/>
  <c r="BO95" i="1"/>
  <c r="BG95" i="1" a="1"/>
  <c r="BG95" i="1" s="1"/>
  <c r="BD95" i="1" a="1"/>
  <c r="BD95" i="1" s="1"/>
  <c r="BA95" i="1" a="1"/>
  <c r="BA95" i="1" s="1"/>
  <c r="AY95" i="1"/>
  <c r="AX95" i="1"/>
  <c r="AZ95" i="1" s="1"/>
  <c r="AU95" i="1"/>
  <c r="AT95" i="1"/>
  <c r="AB95" i="1"/>
  <c r="AA95" i="1"/>
  <c r="W95" i="1"/>
  <c r="T95" i="1"/>
  <c r="U95" i="1" s="1"/>
  <c r="P95" i="1"/>
  <c r="O95" i="1" a="1"/>
  <c r="O95" i="1" s="1"/>
  <c r="N95" i="1" a="1"/>
  <c r="N95" i="1" s="1"/>
  <c r="BJ95" i="1" s="1"/>
  <c r="L95" i="1"/>
  <c r="I95" i="1"/>
  <c r="CR94" i="1"/>
  <c r="CP94" i="1" a="1"/>
  <c r="CP94" i="1" s="1"/>
  <c r="BW94" i="1"/>
  <c r="CJ94" i="1" s="1"/>
  <c r="CK94" i="1" s="1"/>
  <c r="CL94" i="1" s="1"/>
  <c r="CM94" i="1" s="1"/>
  <c r="CN94" i="1" s="1"/>
  <c r="CO94" i="1" s="1"/>
  <c r="CH94" i="1" s="1"/>
  <c r="BV94" i="1"/>
  <c r="BT94" i="1"/>
  <c r="BS94" i="1"/>
  <c r="BQ94" i="1"/>
  <c r="BP94" i="1"/>
  <c r="BO94" i="1"/>
  <c r="BG94" i="1" a="1"/>
  <c r="BG94" i="1" s="1"/>
  <c r="BD94" i="1" a="1"/>
  <c r="BD94" i="1" s="1"/>
  <c r="BA94" i="1" a="1"/>
  <c r="BA94" i="1" s="1"/>
  <c r="AZ94" i="1"/>
  <c r="CF94" i="1" s="1" a="1"/>
  <c r="CF94" i="1" s="1"/>
  <c r="AX94" i="1"/>
  <c r="AY94" i="1" s="1"/>
  <c r="AU94" i="1"/>
  <c r="AT94" i="1"/>
  <c r="AB94" i="1"/>
  <c r="AA94" i="1"/>
  <c r="W94" i="1"/>
  <c r="T94" i="1"/>
  <c r="U94" i="1" s="1"/>
  <c r="P94" i="1"/>
  <c r="O94" i="1" a="1"/>
  <c r="O94" i="1" s="1"/>
  <c r="N94" i="1" a="1"/>
  <c r="N94" i="1" s="1"/>
  <c r="BJ94" i="1" s="1"/>
  <c r="L94" i="1"/>
  <c r="V94" i="1" s="1"/>
  <c r="I94" i="1"/>
  <c r="CR93" i="1"/>
  <c r="CP93" i="1" a="1"/>
  <c r="CP93" i="1" s="1"/>
  <c r="BW93" i="1"/>
  <c r="CJ93" i="1" s="1"/>
  <c r="CK93" i="1" s="1"/>
  <c r="CL93" i="1" s="1"/>
  <c r="CM93" i="1" s="1"/>
  <c r="CN93" i="1" s="1"/>
  <c r="CO93" i="1" s="1"/>
  <c r="CH93" i="1" s="1"/>
  <c r="BV93" i="1"/>
  <c r="BT93" i="1"/>
  <c r="BS93" i="1"/>
  <c r="BQ93" i="1"/>
  <c r="BO93" i="1"/>
  <c r="BP93" i="1" s="1"/>
  <c r="BG93" i="1" a="1"/>
  <c r="BG93" i="1" s="1"/>
  <c r="BD93" i="1" a="1"/>
  <c r="BD93" i="1" s="1"/>
  <c r="BA93" i="1" a="1"/>
  <c r="BA93" i="1" s="1"/>
  <c r="AX93" i="1"/>
  <c r="AU93" i="1"/>
  <c r="AT93" i="1"/>
  <c r="AB93" i="1"/>
  <c r="AA93" i="1"/>
  <c r="W93" i="1"/>
  <c r="T93" i="1"/>
  <c r="U93" i="1" s="1"/>
  <c r="P93" i="1"/>
  <c r="O93" i="1" a="1"/>
  <c r="O93" i="1" s="1"/>
  <c r="L93" i="1"/>
  <c r="N93" i="1" s="1" a="1"/>
  <c r="N93" i="1" s="1"/>
  <c r="BJ93" i="1" s="1"/>
  <c r="I93" i="1"/>
  <c r="CR92" i="1"/>
  <c r="CP92" i="1" a="1"/>
  <c r="CP92" i="1" s="1"/>
  <c r="BW92" i="1"/>
  <c r="CJ92" i="1" s="1"/>
  <c r="CK92" i="1" s="1"/>
  <c r="CL92" i="1" s="1"/>
  <c r="CM92" i="1" s="1"/>
  <c r="CN92" i="1" s="1"/>
  <c r="CO92" i="1" s="1"/>
  <c r="CH92" i="1" s="1"/>
  <c r="BV92" i="1"/>
  <c r="BT92" i="1"/>
  <c r="BS92" i="1"/>
  <c r="BQ92" i="1"/>
  <c r="BO92" i="1"/>
  <c r="BP92" i="1" s="1"/>
  <c r="BG92" i="1" a="1"/>
  <c r="BG92" i="1" s="1"/>
  <c r="BD92" i="1" a="1"/>
  <c r="BD92" i="1" s="1"/>
  <c r="BA92" i="1"/>
  <c r="BA92" i="1" a="1"/>
  <c r="AX92" i="1"/>
  <c r="AZ92" i="1" s="1"/>
  <c r="AU92" i="1"/>
  <c r="AT92" i="1"/>
  <c r="AB92" i="1"/>
  <c r="AA92" i="1"/>
  <c r="W92" i="1"/>
  <c r="T92" i="1"/>
  <c r="U92" i="1" s="1"/>
  <c r="P92" i="1"/>
  <c r="O92" i="1" a="1"/>
  <c r="O92" i="1" s="1"/>
  <c r="L92" i="1"/>
  <c r="V92" i="1" s="1"/>
  <c r="I92" i="1"/>
  <c r="CR91" i="1"/>
  <c r="CP91" i="1" a="1"/>
  <c r="CP91" i="1" s="1"/>
  <c r="BW91" i="1"/>
  <c r="CJ91" i="1" s="1"/>
  <c r="CK91" i="1" s="1"/>
  <c r="CL91" i="1" s="1"/>
  <c r="CM91" i="1" s="1"/>
  <c r="CN91" i="1" s="1"/>
  <c r="CO91" i="1" s="1"/>
  <c r="CH91" i="1" s="1"/>
  <c r="BV91" i="1"/>
  <c r="BT91" i="1"/>
  <c r="BS91" i="1"/>
  <c r="BQ91" i="1"/>
  <c r="BP91" i="1"/>
  <c r="BO91" i="1"/>
  <c r="BG91" i="1" a="1"/>
  <c r="BG91" i="1" s="1"/>
  <c r="BD91" i="1" a="1"/>
  <c r="BD91" i="1" s="1"/>
  <c r="BA91" i="1" a="1"/>
  <c r="BA91" i="1" s="1"/>
  <c r="AX91" i="1"/>
  <c r="AU91" i="1"/>
  <c r="AT91" i="1"/>
  <c r="AB91" i="1"/>
  <c r="AA91" i="1"/>
  <c r="W91" i="1"/>
  <c r="T91" i="1"/>
  <c r="U91" i="1" s="1"/>
  <c r="P91" i="1"/>
  <c r="O91" i="1" a="1"/>
  <c r="O91" i="1" s="1"/>
  <c r="N91" i="1" a="1"/>
  <c r="N91" i="1" s="1"/>
  <c r="BJ91" i="1" s="1"/>
  <c r="L91" i="1"/>
  <c r="V91" i="1" s="1"/>
  <c r="I91" i="1"/>
  <c r="CR90" i="1"/>
  <c r="CP90" i="1" a="1"/>
  <c r="CP90" i="1" s="1"/>
  <c r="BW90" i="1"/>
  <c r="CJ90" i="1" s="1"/>
  <c r="CK90" i="1" s="1"/>
  <c r="CL90" i="1" s="1"/>
  <c r="CM90" i="1" s="1"/>
  <c r="CN90" i="1" s="1"/>
  <c r="CO90" i="1" s="1"/>
  <c r="CH90" i="1" s="1"/>
  <c r="BV90" i="1"/>
  <c r="BT90" i="1"/>
  <c r="BS90" i="1"/>
  <c r="BQ90" i="1"/>
  <c r="BO90" i="1"/>
  <c r="BG90" i="1" a="1"/>
  <c r="BG90" i="1" s="1"/>
  <c r="BD90" i="1" a="1"/>
  <c r="BD90" i="1" s="1"/>
  <c r="BA90" i="1" a="1"/>
  <c r="BA90" i="1" s="1"/>
  <c r="AX90" i="1"/>
  <c r="AU90" i="1"/>
  <c r="AT90" i="1"/>
  <c r="AB90" i="1"/>
  <c r="AA90" i="1"/>
  <c r="W90" i="1"/>
  <c r="T90" i="1"/>
  <c r="U90" i="1" s="1"/>
  <c r="AH90" i="1" s="1"/>
  <c r="P90" i="1"/>
  <c r="O90" i="1" a="1"/>
  <c r="O90" i="1" s="1"/>
  <c r="N90" i="1" a="1"/>
  <c r="N90" i="1" s="1"/>
  <c r="BJ90" i="1" s="1"/>
  <c r="L90" i="1"/>
  <c r="V90" i="1" s="1"/>
  <c r="I90" i="1"/>
  <c r="CR89" i="1"/>
  <c r="CP89" i="1" a="1"/>
  <c r="CP89" i="1" s="1"/>
  <c r="BW89" i="1"/>
  <c r="CJ89" i="1" s="1"/>
  <c r="CK89" i="1" s="1"/>
  <c r="CL89" i="1" s="1"/>
  <c r="CM89" i="1" s="1"/>
  <c r="CN89" i="1" s="1"/>
  <c r="CO89" i="1" s="1"/>
  <c r="CH89" i="1" s="1"/>
  <c r="BV89" i="1"/>
  <c r="BT89" i="1"/>
  <c r="BS89" i="1"/>
  <c r="BQ89" i="1"/>
  <c r="BO89" i="1"/>
  <c r="BP89" i="1" s="1"/>
  <c r="BG89" i="1" a="1"/>
  <c r="BG89" i="1" s="1"/>
  <c r="BD89" i="1" a="1"/>
  <c r="BD89" i="1" s="1"/>
  <c r="BA89" i="1" a="1"/>
  <c r="BA89" i="1" s="1"/>
  <c r="AX89" i="1"/>
  <c r="AU89" i="1"/>
  <c r="AT89" i="1"/>
  <c r="AB89" i="1"/>
  <c r="AA89" i="1"/>
  <c r="W89" i="1"/>
  <c r="U89" i="1"/>
  <c r="AK89" i="1" s="1"/>
  <c r="T89" i="1"/>
  <c r="P89" i="1"/>
  <c r="O89" i="1" a="1"/>
  <c r="O89" i="1" s="1"/>
  <c r="L89" i="1"/>
  <c r="I89" i="1"/>
  <c r="CR88" i="1"/>
  <c r="CP88" i="1" a="1"/>
  <c r="CP88" i="1" s="1"/>
  <c r="BW88" i="1"/>
  <c r="CJ88" i="1" s="1"/>
  <c r="CK88" i="1" s="1"/>
  <c r="CL88" i="1" s="1"/>
  <c r="CM88" i="1" s="1"/>
  <c r="CN88" i="1" s="1"/>
  <c r="CO88" i="1" s="1"/>
  <c r="CH88" i="1" s="1"/>
  <c r="BV88" i="1"/>
  <c r="BT88" i="1"/>
  <c r="BS88" i="1"/>
  <c r="BQ88" i="1"/>
  <c r="BO88" i="1"/>
  <c r="BP88" i="1" s="1"/>
  <c r="BG88" i="1" a="1"/>
  <c r="BG88" i="1" s="1"/>
  <c r="BD88" i="1" a="1"/>
  <c r="BD88" i="1" s="1"/>
  <c r="BA88" i="1" a="1"/>
  <c r="BA88" i="1" s="1"/>
  <c r="AX88" i="1"/>
  <c r="AZ88" i="1" s="1"/>
  <c r="AU88" i="1"/>
  <c r="AT88" i="1"/>
  <c r="AB88" i="1"/>
  <c r="AA88" i="1"/>
  <c r="W88" i="1"/>
  <c r="T88" i="1"/>
  <c r="U88" i="1" s="1"/>
  <c r="P88" i="1"/>
  <c r="O88" i="1" a="1"/>
  <c r="O88" i="1" s="1"/>
  <c r="L88" i="1"/>
  <c r="V88" i="1" s="1"/>
  <c r="I88" i="1"/>
  <c r="CR87" i="1"/>
  <c r="CP87" i="1" a="1"/>
  <c r="CP87" i="1" s="1"/>
  <c r="BW87" i="1"/>
  <c r="CJ87" i="1" s="1"/>
  <c r="CK87" i="1" s="1"/>
  <c r="CL87" i="1" s="1"/>
  <c r="CM87" i="1" s="1"/>
  <c r="CN87" i="1" s="1"/>
  <c r="CO87" i="1" s="1"/>
  <c r="CH87" i="1" s="1"/>
  <c r="BV87" i="1"/>
  <c r="BT87" i="1"/>
  <c r="BS87" i="1"/>
  <c r="BQ87" i="1"/>
  <c r="BO87" i="1"/>
  <c r="BP87" i="1" s="1"/>
  <c r="BG87" i="1" a="1"/>
  <c r="BG87" i="1" s="1"/>
  <c r="BD87" i="1" a="1"/>
  <c r="BD87" i="1" s="1"/>
  <c r="BA87" i="1" a="1"/>
  <c r="BA87" i="1" s="1"/>
  <c r="AZ87" i="1"/>
  <c r="CF87" i="1" s="1" a="1"/>
  <c r="CF87" i="1" s="1"/>
  <c r="AY87" i="1"/>
  <c r="BU87" i="1" s="1"/>
  <c r="AX87" i="1"/>
  <c r="AU87" i="1"/>
  <c r="AT87" i="1"/>
  <c r="AB87" i="1"/>
  <c r="AA87" i="1"/>
  <c r="W87" i="1"/>
  <c r="T87" i="1"/>
  <c r="U87" i="1" s="1"/>
  <c r="P87" i="1"/>
  <c r="O87" i="1" a="1"/>
  <c r="O87" i="1" s="1"/>
  <c r="L87" i="1"/>
  <c r="I87" i="1"/>
  <c r="CR86" i="1"/>
  <c r="CP86" i="1" a="1"/>
  <c r="CP86" i="1" s="1"/>
  <c r="BW86" i="1"/>
  <c r="CJ86" i="1" s="1"/>
  <c r="CK86" i="1" s="1"/>
  <c r="CL86" i="1" s="1"/>
  <c r="CM86" i="1" s="1"/>
  <c r="CN86" i="1" s="1"/>
  <c r="CO86" i="1" s="1"/>
  <c r="CH86" i="1" s="1"/>
  <c r="BV86" i="1"/>
  <c r="BT86" i="1"/>
  <c r="BS86" i="1"/>
  <c r="BQ86" i="1"/>
  <c r="BP86" i="1"/>
  <c r="BO86" i="1"/>
  <c r="BG86" i="1" a="1"/>
  <c r="BG86" i="1" s="1"/>
  <c r="BD86" i="1" a="1"/>
  <c r="BD86" i="1" s="1"/>
  <c r="BA86" i="1" a="1"/>
  <c r="BA86" i="1" s="1"/>
  <c r="AX86" i="1"/>
  <c r="AY86" i="1" s="1"/>
  <c r="AU86" i="1"/>
  <c r="AT86" i="1"/>
  <c r="AB86" i="1"/>
  <c r="AA86" i="1"/>
  <c r="W86" i="1"/>
  <c r="T86" i="1"/>
  <c r="U86" i="1" s="1"/>
  <c r="P86" i="1"/>
  <c r="O86" i="1" a="1"/>
  <c r="O86" i="1" s="1"/>
  <c r="N86" i="1" a="1"/>
  <c r="N86" i="1" s="1"/>
  <c r="BJ86" i="1" s="1"/>
  <c r="L86" i="1"/>
  <c r="I86" i="1"/>
  <c r="CR85" i="1"/>
  <c r="CP85" i="1" a="1"/>
  <c r="CP85" i="1" s="1"/>
  <c r="BW85" i="1"/>
  <c r="CJ85" i="1" s="1"/>
  <c r="CK85" i="1" s="1"/>
  <c r="CL85" i="1" s="1"/>
  <c r="CM85" i="1" s="1"/>
  <c r="CN85" i="1" s="1"/>
  <c r="CO85" i="1" s="1"/>
  <c r="CH85" i="1" s="1"/>
  <c r="BV85" i="1"/>
  <c r="BT85" i="1"/>
  <c r="BS85" i="1"/>
  <c r="BQ85" i="1"/>
  <c r="BO85" i="1"/>
  <c r="BP85" i="1" s="1"/>
  <c r="BG85" i="1" a="1"/>
  <c r="BG85" i="1" s="1"/>
  <c r="BD85" i="1" a="1"/>
  <c r="BD85" i="1" s="1"/>
  <c r="BA85" i="1" a="1"/>
  <c r="BA85" i="1" s="1"/>
  <c r="AX85" i="1"/>
  <c r="AZ85" i="1" s="1"/>
  <c r="CF85" i="1" s="1" a="1"/>
  <c r="CF85" i="1" s="1"/>
  <c r="AU85" i="1"/>
  <c r="AT85" i="1"/>
  <c r="AB85" i="1"/>
  <c r="AA85" i="1"/>
  <c r="W85" i="1"/>
  <c r="T85" i="1"/>
  <c r="U85" i="1" s="1"/>
  <c r="P85" i="1"/>
  <c r="O85" i="1"/>
  <c r="O85" i="1" a="1"/>
  <c r="L85" i="1"/>
  <c r="N85" i="1" s="1" a="1"/>
  <c r="N85" i="1" s="1"/>
  <c r="BJ85" i="1" s="1"/>
  <c r="I85" i="1"/>
  <c r="CR84" i="1"/>
  <c r="CP84" i="1"/>
  <c r="CP84" i="1" a="1"/>
  <c r="BW84" i="1"/>
  <c r="CJ84" i="1" s="1"/>
  <c r="CK84" i="1" s="1"/>
  <c r="CL84" i="1" s="1"/>
  <c r="CM84" i="1" s="1"/>
  <c r="CN84" i="1" s="1"/>
  <c r="CO84" i="1" s="1"/>
  <c r="CH84" i="1" s="1"/>
  <c r="BV84" i="1"/>
  <c r="BT84" i="1"/>
  <c r="BS84" i="1"/>
  <c r="BQ84" i="1"/>
  <c r="BO84" i="1"/>
  <c r="BP84" i="1" s="1"/>
  <c r="BG84" i="1" a="1"/>
  <c r="BG84" i="1" s="1"/>
  <c r="BD84" i="1" a="1"/>
  <c r="BD84" i="1" s="1"/>
  <c r="BA84" i="1" a="1"/>
  <c r="BA84" i="1" s="1"/>
  <c r="BB84" i="1" s="1"/>
  <c r="AZ84" i="1"/>
  <c r="AX84" i="1"/>
  <c r="AY84" i="1" s="1"/>
  <c r="BU84" i="1" s="1"/>
  <c r="AU84" i="1"/>
  <c r="AT84" i="1"/>
  <c r="AB84" i="1"/>
  <c r="AA84" i="1"/>
  <c r="W84" i="1"/>
  <c r="T84" i="1"/>
  <c r="U84" i="1" s="1"/>
  <c r="AK84" i="1" s="1"/>
  <c r="P84" i="1"/>
  <c r="O84" i="1" a="1"/>
  <c r="O84" i="1" s="1"/>
  <c r="L84" i="1"/>
  <c r="I84" i="1"/>
  <c r="CR83" i="1"/>
  <c r="CP83" i="1" a="1"/>
  <c r="CP83" i="1" s="1"/>
  <c r="BW83" i="1"/>
  <c r="CJ83" i="1" s="1"/>
  <c r="CK83" i="1" s="1"/>
  <c r="CL83" i="1" s="1"/>
  <c r="CM83" i="1" s="1"/>
  <c r="CN83" i="1" s="1"/>
  <c r="CO83" i="1" s="1"/>
  <c r="CH83" i="1" s="1"/>
  <c r="BV83" i="1"/>
  <c r="BT83" i="1"/>
  <c r="BS83" i="1"/>
  <c r="BQ83" i="1"/>
  <c r="BO83" i="1"/>
  <c r="BP83" i="1" s="1"/>
  <c r="BG83" i="1" a="1"/>
  <c r="BG83" i="1" s="1"/>
  <c r="BD83" i="1" a="1"/>
  <c r="BD83" i="1" s="1"/>
  <c r="BA83" i="1" a="1"/>
  <c r="BA83" i="1" s="1"/>
  <c r="AX83" i="1"/>
  <c r="AU83" i="1"/>
  <c r="AT83" i="1"/>
  <c r="AB83" i="1"/>
  <c r="AA83" i="1"/>
  <c r="W83" i="1"/>
  <c r="T83" i="1"/>
  <c r="U83" i="1" s="1"/>
  <c r="P83" i="1"/>
  <c r="O83" i="1" a="1"/>
  <c r="O83" i="1" s="1"/>
  <c r="L83" i="1"/>
  <c r="AS83" i="1" s="1"/>
  <c r="I83" i="1"/>
  <c r="CR82" i="1"/>
  <c r="CP82" i="1" a="1"/>
  <c r="CP82" i="1" s="1"/>
  <c r="BW82" i="1"/>
  <c r="CJ82" i="1" s="1"/>
  <c r="CK82" i="1" s="1"/>
  <c r="CL82" i="1" s="1"/>
  <c r="CM82" i="1" s="1"/>
  <c r="CN82" i="1" s="1"/>
  <c r="CO82" i="1" s="1"/>
  <c r="CH82" i="1" s="1"/>
  <c r="BV82" i="1"/>
  <c r="BT82" i="1"/>
  <c r="BS82" i="1"/>
  <c r="BQ82" i="1"/>
  <c r="BO82" i="1"/>
  <c r="BP82" i="1" s="1"/>
  <c r="BG82" i="1" a="1"/>
  <c r="BG82" i="1" s="1"/>
  <c r="BD82" i="1" a="1"/>
  <c r="BD82" i="1" s="1"/>
  <c r="BA82" i="1" a="1"/>
  <c r="BA82" i="1" s="1"/>
  <c r="AX82" i="1"/>
  <c r="AY82" i="1" s="1"/>
  <c r="BR82" i="1" s="1"/>
  <c r="AU82" i="1"/>
  <c r="AT82" i="1"/>
  <c r="AB82" i="1"/>
  <c r="AA82" i="1"/>
  <c r="W82" i="1"/>
  <c r="T82" i="1"/>
  <c r="U82" i="1" s="1"/>
  <c r="P82" i="1"/>
  <c r="O82" i="1" a="1"/>
  <c r="O82" i="1" s="1"/>
  <c r="L82" i="1"/>
  <c r="AS82" i="1" s="1"/>
  <c r="I82" i="1"/>
  <c r="CR81" i="1"/>
  <c r="CP81" i="1" a="1"/>
  <c r="CP81" i="1" s="1"/>
  <c r="BW81" i="1"/>
  <c r="CJ81" i="1" s="1"/>
  <c r="CK81" i="1" s="1"/>
  <c r="CL81" i="1" s="1"/>
  <c r="CM81" i="1" s="1"/>
  <c r="CN81" i="1" s="1"/>
  <c r="CO81" i="1" s="1"/>
  <c r="CH81" i="1" s="1"/>
  <c r="BV81" i="1"/>
  <c r="BT81" i="1"/>
  <c r="BS81" i="1"/>
  <c r="BQ81" i="1"/>
  <c r="BP81" i="1"/>
  <c r="BO81" i="1"/>
  <c r="BG81" i="1" a="1"/>
  <c r="BG81" i="1" s="1"/>
  <c r="BD81" i="1" a="1"/>
  <c r="BD81" i="1" s="1"/>
  <c r="BA81" i="1" a="1"/>
  <c r="BA81" i="1" s="1"/>
  <c r="AX81" i="1"/>
  <c r="AZ81" i="1" s="1"/>
  <c r="CD81" i="1" s="1" a="1"/>
  <c r="CD81" i="1" s="1"/>
  <c r="AU81" i="1"/>
  <c r="AT81" i="1"/>
  <c r="AB81" i="1"/>
  <c r="AA81" i="1"/>
  <c r="W81" i="1"/>
  <c r="T81" i="1"/>
  <c r="U81" i="1" s="1"/>
  <c r="P81" i="1"/>
  <c r="O81" i="1" a="1"/>
  <c r="O81" i="1" s="1"/>
  <c r="N81" i="1"/>
  <c r="BJ81" i="1" s="1"/>
  <c r="N81" i="1" a="1"/>
  <c r="L81" i="1"/>
  <c r="Z81" i="1" s="1"/>
  <c r="I81" i="1"/>
  <c r="CR80" i="1"/>
  <c r="CP80" i="1" a="1"/>
  <c r="CP80" i="1" s="1"/>
  <c r="BW80" i="1"/>
  <c r="CJ80" i="1" s="1"/>
  <c r="CK80" i="1" s="1"/>
  <c r="CL80" i="1" s="1"/>
  <c r="CM80" i="1" s="1"/>
  <c r="CN80" i="1" s="1"/>
  <c r="CO80" i="1" s="1"/>
  <c r="CH80" i="1" s="1"/>
  <c r="BV80" i="1"/>
  <c r="BT80" i="1"/>
  <c r="BS80" i="1"/>
  <c r="BQ80" i="1"/>
  <c r="BO80" i="1"/>
  <c r="BP80" i="1" s="1"/>
  <c r="BG80" i="1" a="1"/>
  <c r="BG80" i="1" s="1"/>
  <c r="BD80" i="1" a="1"/>
  <c r="BD80" i="1" s="1"/>
  <c r="BA80" i="1" a="1"/>
  <c r="BA80" i="1" s="1"/>
  <c r="AX80" i="1"/>
  <c r="AU80" i="1"/>
  <c r="AT80" i="1"/>
  <c r="AB80" i="1"/>
  <c r="AA80" i="1"/>
  <c r="W80" i="1"/>
  <c r="T80" i="1"/>
  <c r="U80" i="1" s="1"/>
  <c r="P80" i="1"/>
  <c r="O80" i="1" a="1"/>
  <c r="O80" i="1" s="1"/>
  <c r="L80" i="1"/>
  <c r="AS80" i="1" s="1"/>
  <c r="I80" i="1"/>
  <c r="CR79" i="1"/>
  <c r="CP79" i="1" a="1"/>
  <c r="CP79" i="1" s="1"/>
  <c r="BW79" i="1"/>
  <c r="CJ79" i="1" s="1"/>
  <c r="CK79" i="1" s="1"/>
  <c r="CL79" i="1" s="1"/>
  <c r="CM79" i="1" s="1"/>
  <c r="CN79" i="1" s="1"/>
  <c r="CO79" i="1" s="1"/>
  <c r="CH79" i="1" s="1"/>
  <c r="BV79" i="1"/>
  <c r="BT79" i="1"/>
  <c r="BS79" i="1"/>
  <c r="BQ79" i="1"/>
  <c r="BP79" i="1"/>
  <c r="BO79" i="1"/>
  <c r="BG79" i="1" a="1"/>
  <c r="BG79" i="1" s="1"/>
  <c r="BD79" i="1" a="1"/>
  <c r="BD79" i="1" s="1"/>
  <c r="BA79" i="1" a="1"/>
  <c r="BA79" i="1" s="1"/>
  <c r="AX79" i="1"/>
  <c r="AZ79" i="1" s="1"/>
  <c r="AU79" i="1"/>
  <c r="AT79" i="1"/>
  <c r="AB79" i="1"/>
  <c r="AA79" i="1"/>
  <c r="W79" i="1"/>
  <c r="T79" i="1"/>
  <c r="U79" i="1" s="1"/>
  <c r="P79" i="1"/>
  <c r="O79" i="1" a="1"/>
  <c r="O79" i="1" s="1"/>
  <c r="N79" i="1" a="1"/>
  <c r="N79" i="1" s="1"/>
  <c r="BJ79" i="1" s="1"/>
  <c r="L79" i="1"/>
  <c r="AS79" i="1" s="1"/>
  <c r="I79" i="1"/>
  <c r="CR78" i="1"/>
  <c r="CP78" i="1" a="1"/>
  <c r="CP78" i="1" s="1"/>
  <c r="BW78" i="1"/>
  <c r="CJ78" i="1" s="1"/>
  <c r="CK78" i="1" s="1"/>
  <c r="CL78" i="1" s="1"/>
  <c r="CM78" i="1" s="1"/>
  <c r="CN78" i="1" s="1"/>
  <c r="CO78" i="1" s="1"/>
  <c r="CH78" i="1" s="1"/>
  <c r="BV78" i="1"/>
  <c r="BT78" i="1"/>
  <c r="BS78" i="1"/>
  <c r="BQ78" i="1"/>
  <c r="BP78" i="1"/>
  <c r="BO78" i="1"/>
  <c r="BG78" i="1" a="1"/>
  <c r="BG78" i="1" s="1"/>
  <c r="BD78" i="1" a="1"/>
  <c r="BD78" i="1" s="1"/>
  <c r="BA78" i="1" a="1"/>
  <c r="BA78" i="1" s="1"/>
  <c r="AX78" i="1"/>
  <c r="AU78" i="1"/>
  <c r="AT78" i="1"/>
  <c r="AB78" i="1"/>
  <c r="AA78" i="1"/>
  <c r="W78" i="1"/>
  <c r="T78" i="1"/>
  <c r="U78" i="1" s="1"/>
  <c r="P78" i="1"/>
  <c r="O78" i="1" a="1"/>
  <c r="O78" i="1" s="1"/>
  <c r="N78" i="1" a="1"/>
  <c r="N78" i="1" s="1"/>
  <c r="BJ78" i="1" s="1"/>
  <c r="L78" i="1"/>
  <c r="I78" i="1"/>
  <c r="CR77" i="1"/>
  <c r="CP77" i="1" a="1"/>
  <c r="CP77" i="1" s="1"/>
  <c r="BW77" i="1"/>
  <c r="CJ77" i="1" s="1"/>
  <c r="CK77" i="1" s="1"/>
  <c r="CL77" i="1" s="1"/>
  <c r="CM77" i="1" s="1"/>
  <c r="CN77" i="1" s="1"/>
  <c r="CO77" i="1" s="1"/>
  <c r="CH77" i="1" s="1"/>
  <c r="BV77" i="1"/>
  <c r="BT77" i="1"/>
  <c r="BS77" i="1"/>
  <c r="BQ77" i="1"/>
  <c r="BO77" i="1"/>
  <c r="BP77" i="1" s="1"/>
  <c r="BG77" i="1" a="1"/>
  <c r="BG77" i="1" s="1"/>
  <c r="BD77" i="1" a="1"/>
  <c r="BD77" i="1" s="1"/>
  <c r="BA77" i="1" a="1"/>
  <c r="BA77" i="1" s="1"/>
  <c r="AX77" i="1"/>
  <c r="AU77" i="1"/>
  <c r="AT77" i="1"/>
  <c r="AB77" i="1"/>
  <c r="AA77" i="1"/>
  <c r="W77" i="1"/>
  <c r="T77" i="1"/>
  <c r="U77" i="1" s="1"/>
  <c r="P77" i="1"/>
  <c r="O77" i="1" a="1"/>
  <c r="O77" i="1" s="1"/>
  <c r="L77" i="1"/>
  <c r="AS77" i="1" s="1"/>
  <c r="I77" i="1"/>
  <c r="CR76" i="1"/>
  <c r="CP76" i="1" a="1"/>
  <c r="CP76" i="1" s="1"/>
  <c r="BW76" i="1"/>
  <c r="CJ76" i="1" s="1"/>
  <c r="CK76" i="1" s="1"/>
  <c r="CL76" i="1" s="1"/>
  <c r="CM76" i="1" s="1"/>
  <c r="CN76" i="1" s="1"/>
  <c r="CO76" i="1" s="1"/>
  <c r="CH76" i="1" s="1"/>
  <c r="BV76" i="1"/>
  <c r="BT76" i="1"/>
  <c r="BS76" i="1"/>
  <c r="BQ76" i="1"/>
  <c r="BP76" i="1"/>
  <c r="BO76" i="1"/>
  <c r="BG76" i="1" a="1"/>
  <c r="BG76" i="1" s="1"/>
  <c r="BD76" i="1" a="1"/>
  <c r="BD76" i="1" s="1"/>
  <c r="BA76" i="1"/>
  <c r="BA76" i="1" a="1"/>
  <c r="AX76" i="1"/>
  <c r="AY76" i="1" s="1"/>
  <c r="AU76" i="1"/>
  <c r="AT76" i="1"/>
  <c r="AB76" i="1"/>
  <c r="AA76" i="1"/>
  <c r="W76" i="1"/>
  <c r="U76" i="1"/>
  <c r="T76" i="1"/>
  <c r="P76" i="1"/>
  <c r="O76" i="1" a="1"/>
  <c r="O76" i="1" s="1"/>
  <c r="N76" i="1" a="1"/>
  <c r="N76" i="1" s="1"/>
  <c r="BJ76" i="1" s="1"/>
  <c r="L76" i="1"/>
  <c r="I76" i="1"/>
  <c r="CR75" i="1"/>
  <c r="CP75" i="1" a="1"/>
  <c r="CP75" i="1" s="1"/>
  <c r="BW75" i="1"/>
  <c r="CJ75" i="1" s="1"/>
  <c r="CK75" i="1" s="1"/>
  <c r="CL75" i="1" s="1"/>
  <c r="CM75" i="1" s="1"/>
  <c r="CN75" i="1" s="1"/>
  <c r="CO75" i="1" s="1"/>
  <c r="CH75" i="1" s="1"/>
  <c r="BV75" i="1"/>
  <c r="BT75" i="1"/>
  <c r="BS75" i="1"/>
  <c r="BQ75" i="1"/>
  <c r="BO75" i="1"/>
  <c r="BP75" i="1" s="1"/>
  <c r="BG75" i="1" a="1"/>
  <c r="BG75" i="1" s="1"/>
  <c r="BD75" i="1" a="1"/>
  <c r="BD75" i="1" s="1"/>
  <c r="BA75" i="1" a="1"/>
  <c r="BA75" i="1" s="1"/>
  <c r="AX75" i="1"/>
  <c r="AZ75" i="1" s="1"/>
  <c r="AU75" i="1"/>
  <c r="AT75" i="1"/>
  <c r="AB75" i="1"/>
  <c r="AA75" i="1"/>
  <c r="W75" i="1"/>
  <c r="T75" i="1"/>
  <c r="U75" i="1" s="1"/>
  <c r="P75" i="1"/>
  <c r="O75" i="1"/>
  <c r="O75" i="1" a="1"/>
  <c r="L75" i="1"/>
  <c r="I75" i="1"/>
  <c r="CR74" i="1"/>
  <c r="CP74" i="1" a="1"/>
  <c r="CP74" i="1" s="1"/>
  <c r="BW74" i="1"/>
  <c r="CJ74" i="1" s="1"/>
  <c r="CK74" i="1" s="1"/>
  <c r="CL74" i="1" s="1"/>
  <c r="CM74" i="1" s="1"/>
  <c r="CN74" i="1" s="1"/>
  <c r="CO74" i="1" s="1"/>
  <c r="CH74" i="1" s="1"/>
  <c r="BV74" i="1"/>
  <c r="BT74" i="1"/>
  <c r="BS74" i="1"/>
  <c r="BQ74" i="1"/>
  <c r="BO74" i="1"/>
  <c r="BP74" i="1" s="1"/>
  <c r="BG74" i="1" a="1"/>
  <c r="BG74" i="1" s="1"/>
  <c r="BD74" i="1" a="1"/>
  <c r="BD74" i="1" s="1"/>
  <c r="BA74" i="1" a="1"/>
  <c r="BA74" i="1" s="1"/>
  <c r="AX74" i="1"/>
  <c r="AY74" i="1" s="1"/>
  <c r="BR74" i="1" s="1"/>
  <c r="AU74" i="1"/>
  <c r="AT74" i="1"/>
  <c r="AB74" i="1"/>
  <c r="AA74" i="1"/>
  <c r="W74" i="1"/>
  <c r="T74" i="1"/>
  <c r="U74" i="1" s="1"/>
  <c r="P74" i="1"/>
  <c r="O74" i="1" a="1"/>
  <c r="O74" i="1" s="1"/>
  <c r="L74" i="1"/>
  <c r="V74" i="1" s="1"/>
  <c r="I74" i="1"/>
  <c r="CR73" i="1"/>
  <c r="CP73" i="1" a="1"/>
  <c r="CP73" i="1" s="1"/>
  <c r="BW73" i="1"/>
  <c r="CJ73" i="1" s="1"/>
  <c r="CK73" i="1" s="1"/>
  <c r="CL73" i="1" s="1"/>
  <c r="CM73" i="1" s="1"/>
  <c r="CN73" i="1" s="1"/>
  <c r="CO73" i="1" s="1"/>
  <c r="CH73" i="1" s="1"/>
  <c r="BV73" i="1"/>
  <c r="BT73" i="1"/>
  <c r="BS73" i="1"/>
  <c r="BQ73" i="1"/>
  <c r="BO73" i="1"/>
  <c r="BP73" i="1" s="1"/>
  <c r="BG73" i="1" a="1"/>
  <c r="BG73" i="1" s="1"/>
  <c r="BD73" i="1" a="1"/>
  <c r="BD73" i="1" s="1"/>
  <c r="BA73" i="1" a="1"/>
  <c r="BA73" i="1" s="1"/>
  <c r="AX73" i="1"/>
  <c r="AZ73" i="1" s="1"/>
  <c r="CD73" i="1" s="1" a="1"/>
  <c r="CD73" i="1" s="1"/>
  <c r="AU73" i="1"/>
  <c r="AT73" i="1"/>
  <c r="AB73" i="1"/>
  <c r="AA73" i="1"/>
  <c r="W73" i="1"/>
  <c r="T73" i="1"/>
  <c r="U73" i="1" s="1"/>
  <c r="P73" i="1"/>
  <c r="O73" i="1" a="1"/>
  <c r="O73" i="1" s="1"/>
  <c r="L73" i="1"/>
  <c r="N73" i="1" s="1" a="1"/>
  <c r="N73" i="1" s="1"/>
  <c r="BJ73" i="1" s="1"/>
  <c r="I73" i="1"/>
  <c r="CR72" i="1"/>
  <c r="CP72" i="1" a="1"/>
  <c r="CP72" i="1" s="1"/>
  <c r="BW72" i="1"/>
  <c r="CJ72" i="1" s="1"/>
  <c r="CK72" i="1" s="1"/>
  <c r="CL72" i="1" s="1"/>
  <c r="CM72" i="1" s="1"/>
  <c r="CN72" i="1" s="1"/>
  <c r="CO72" i="1" s="1"/>
  <c r="CH72" i="1" s="1"/>
  <c r="BV72" i="1"/>
  <c r="BT72" i="1"/>
  <c r="BS72" i="1"/>
  <c r="BQ72" i="1"/>
  <c r="BO72" i="1"/>
  <c r="BP72" i="1" s="1"/>
  <c r="BG72" i="1" a="1"/>
  <c r="BG72" i="1" s="1"/>
  <c r="BD72" i="1" a="1"/>
  <c r="BD72" i="1" s="1"/>
  <c r="BA72" i="1" a="1"/>
  <c r="BA72" i="1" s="1"/>
  <c r="AX72" i="1"/>
  <c r="AU72" i="1"/>
  <c r="AT72" i="1"/>
  <c r="AB72" i="1"/>
  <c r="AA72" i="1"/>
  <c r="W72" i="1"/>
  <c r="T72" i="1"/>
  <c r="U72" i="1" s="1"/>
  <c r="P72" i="1"/>
  <c r="O72" i="1" a="1"/>
  <c r="O72" i="1" s="1"/>
  <c r="L72" i="1"/>
  <c r="V72" i="1" s="1"/>
  <c r="I72" i="1"/>
  <c r="CR71" i="1"/>
  <c r="CP71" i="1" a="1"/>
  <c r="CP71" i="1" s="1"/>
  <c r="BW71" i="1"/>
  <c r="CJ71" i="1" s="1"/>
  <c r="CK71" i="1" s="1"/>
  <c r="CL71" i="1" s="1"/>
  <c r="CM71" i="1" s="1"/>
  <c r="CN71" i="1" s="1"/>
  <c r="CO71" i="1" s="1"/>
  <c r="CH71" i="1" s="1"/>
  <c r="BV71" i="1"/>
  <c r="BT71" i="1"/>
  <c r="BS71" i="1"/>
  <c r="BQ71" i="1"/>
  <c r="BO71" i="1"/>
  <c r="BP71" i="1" s="1"/>
  <c r="BG71" i="1" a="1"/>
  <c r="BG71" i="1" s="1"/>
  <c r="BD71" i="1" a="1"/>
  <c r="BD71" i="1" s="1"/>
  <c r="BA71" i="1" a="1"/>
  <c r="BA71" i="1" s="1"/>
  <c r="AX71" i="1"/>
  <c r="AU71" i="1"/>
  <c r="AT71" i="1"/>
  <c r="AB71" i="1"/>
  <c r="AA71" i="1"/>
  <c r="W71" i="1"/>
  <c r="T71" i="1"/>
  <c r="U71" i="1" s="1"/>
  <c r="P71" i="1"/>
  <c r="O71" i="1" a="1"/>
  <c r="O71" i="1" s="1"/>
  <c r="L71" i="1"/>
  <c r="AS71" i="1" s="1"/>
  <c r="I71" i="1"/>
  <c r="CR70" i="1"/>
  <c r="CP70" i="1" a="1"/>
  <c r="CP70" i="1" s="1"/>
  <c r="BW70" i="1"/>
  <c r="CJ70" i="1" s="1"/>
  <c r="CK70" i="1" s="1"/>
  <c r="CL70" i="1" s="1"/>
  <c r="CM70" i="1" s="1"/>
  <c r="CN70" i="1" s="1"/>
  <c r="CO70" i="1" s="1"/>
  <c r="CH70" i="1" s="1"/>
  <c r="BV70" i="1"/>
  <c r="BT70" i="1"/>
  <c r="BS70" i="1"/>
  <c r="BQ70" i="1"/>
  <c r="BO70" i="1"/>
  <c r="BP70" i="1" s="1"/>
  <c r="BG70" i="1" a="1"/>
  <c r="BG70" i="1" s="1"/>
  <c r="BD70" i="1" a="1"/>
  <c r="BD70" i="1" s="1"/>
  <c r="BA70" i="1" a="1"/>
  <c r="BA70" i="1" s="1"/>
  <c r="AX70" i="1"/>
  <c r="AU70" i="1"/>
  <c r="AT70" i="1"/>
  <c r="AB70" i="1"/>
  <c r="AA70" i="1"/>
  <c r="W70" i="1"/>
  <c r="T70" i="1"/>
  <c r="U70" i="1" s="1"/>
  <c r="AE70" i="1" s="1"/>
  <c r="P70" i="1"/>
  <c r="O70" i="1" a="1"/>
  <c r="O70" i="1" s="1"/>
  <c r="L70" i="1"/>
  <c r="I70" i="1"/>
  <c r="CR69" i="1"/>
  <c r="CP69" i="1" a="1"/>
  <c r="CP69" i="1" s="1"/>
  <c r="BW69" i="1"/>
  <c r="CJ69" i="1" s="1"/>
  <c r="CK69" i="1" s="1"/>
  <c r="CL69" i="1" s="1"/>
  <c r="CM69" i="1" s="1"/>
  <c r="CN69" i="1" s="1"/>
  <c r="CO69" i="1" s="1"/>
  <c r="CH69" i="1" s="1"/>
  <c r="BV69" i="1"/>
  <c r="BT69" i="1"/>
  <c r="BS69" i="1"/>
  <c r="BQ69" i="1"/>
  <c r="BO69" i="1"/>
  <c r="BP69" i="1" s="1"/>
  <c r="BG69" i="1" a="1"/>
  <c r="BG69" i="1" s="1"/>
  <c r="BD69" i="1" a="1"/>
  <c r="BD69" i="1" s="1"/>
  <c r="BA69" i="1" a="1"/>
  <c r="BA69" i="1" s="1"/>
  <c r="BB69" i="1" s="1"/>
  <c r="BC69" i="1" s="1"/>
  <c r="AX69" i="1"/>
  <c r="AZ69" i="1" s="1"/>
  <c r="CG69" i="1" s="1" a="1"/>
  <c r="CG69" i="1" s="1"/>
  <c r="AU69" i="1"/>
  <c r="AT69" i="1"/>
  <c r="AB69" i="1"/>
  <c r="AA69" i="1"/>
  <c r="W69" i="1"/>
  <c r="T69" i="1"/>
  <c r="U69" i="1" s="1"/>
  <c r="P69" i="1"/>
  <c r="O69" i="1" a="1"/>
  <c r="O69" i="1" s="1"/>
  <c r="L69" i="1"/>
  <c r="N69" i="1" s="1" a="1"/>
  <c r="N69" i="1" s="1"/>
  <c r="BJ69" i="1" s="1"/>
  <c r="I69" i="1"/>
  <c r="CR68" i="1"/>
  <c r="CP68" i="1" a="1"/>
  <c r="CP68" i="1" s="1"/>
  <c r="BW68" i="1"/>
  <c r="CJ68" i="1" s="1"/>
  <c r="CK68" i="1" s="1"/>
  <c r="CL68" i="1" s="1"/>
  <c r="CM68" i="1" s="1"/>
  <c r="CN68" i="1" s="1"/>
  <c r="CO68" i="1" s="1"/>
  <c r="CH68" i="1" s="1"/>
  <c r="BV68" i="1"/>
  <c r="BT68" i="1"/>
  <c r="BS68" i="1"/>
  <c r="BQ68" i="1"/>
  <c r="BP68" i="1"/>
  <c r="BO68" i="1"/>
  <c r="BG68" i="1" a="1"/>
  <c r="BG68" i="1" s="1"/>
  <c r="BD68" i="1" a="1"/>
  <c r="BD68" i="1" s="1"/>
  <c r="BA68" i="1" a="1"/>
  <c r="BA68" i="1" s="1"/>
  <c r="AX68" i="1"/>
  <c r="AZ68" i="1" s="1"/>
  <c r="CE68" i="1" s="1" a="1"/>
  <c r="CE68" i="1" s="1"/>
  <c r="AU68" i="1"/>
  <c r="AT68" i="1"/>
  <c r="AB68" i="1"/>
  <c r="AA68" i="1"/>
  <c r="W68" i="1"/>
  <c r="T68" i="1"/>
  <c r="U68" i="1" s="1"/>
  <c r="P68" i="1"/>
  <c r="O68" i="1" a="1"/>
  <c r="O68" i="1" s="1"/>
  <c r="L68" i="1"/>
  <c r="V68" i="1" s="1"/>
  <c r="I68" i="1"/>
  <c r="CR67" i="1"/>
  <c r="CP67" i="1" a="1"/>
  <c r="CP67" i="1" s="1"/>
  <c r="BW67" i="1"/>
  <c r="CJ67" i="1" s="1"/>
  <c r="CK67" i="1" s="1"/>
  <c r="CL67" i="1" s="1"/>
  <c r="CM67" i="1" s="1"/>
  <c r="CN67" i="1" s="1"/>
  <c r="CO67" i="1" s="1"/>
  <c r="CH67" i="1" s="1"/>
  <c r="BV67" i="1"/>
  <c r="BT67" i="1"/>
  <c r="BS67" i="1"/>
  <c r="BQ67" i="1"/>
  <c r="BO67" i="1"/>
  <c r="BP67" i="1" s="1"/>
  <c r="BG67" i="1" a="1"/>
  <c r="BG67" i="1" s="1"/>
  <c r="BD67" i="1" a="1"/>
  <c r="BD67" i="1" s="1"/>
  <c r="BA67" i="1" a="1"/>
  <c r="BA67" i="1" s="1"/>
  <c r="AY67" i="1"/>
  <c r="BU67" i="1" s="1"/>
  <c r="AX67" i="1"/>
  <c r="AU67" i="1"/>
  <c r="AT67" i="1"/>
  <c r="AB67" i="1"/>
  <c r="AA67" i="1"/>
  <c r="W67" i="1"/>
  <c r="T67" i="1"/>
  <c r="U67" i="1" s="1"/>
  <c r="P67" i="1"/>
  <c r="O67" i="1" a="1"/>
  <c r="O67" i="1" s="1"/>
  <c r="L67" i="1"/>
  <c r="I67" i="1"/>
  <c r="CR66" i="1"/>
  <c r="CP66" i="1" a="1"/>
  <c r="CP66" i="1" s="1"/>
  <c r="BW66" i="1"/>
  <c r="CJ66" i="1" s="1"/>
  <c r="CK66" i="1" s="1"/>
  <c r="CL66" i="1" s="1"/>
  <c r="CM66" i="1" s="1"/>
  <c r="CN66" i="1" s="1"/>
  <c r="CO66" i="1" s="1"/>
  <c r="CH66" i="1" s="1"/>
  <c r="BV66" i="1"/>
  <c r="BT66" i="1"/>
  <c r="BS66" i="1"/>
  <c r="BQ66" i="1"/>
  <c r="BO66" i="1"/>
  <c r="BP66" i="1" s="1"/>
  <c r="BG66" i="1" a="1"/>
  <c r="BG66" i="1" s="1"/>
  <c r="BD66" i="1" a="1"/>
  <c r="BD66" i="1" s="1"/>
  <c r="BA66" i="1" a="1"/>
  <c r="BA66" i="1" s="1"/>
  <c r="AX66" i="1"/>
  <c r="AY66" i="1" s="1"/>
  <c r="BR66" i="1" s="1"/>
  <c r="AU66" i="1"/>
  <c r="AT66" i="1"/>
  <c r="AB66" i="1"/>
  <c r="AA66" i="1"/>
  <c r="W66" i="1"/>
  <c r="T66" i="1"/>
  <c r="U66" i="1" s="1"/>
  <c r="P66" i="1"/>
  <c r="O66" i="1" a="1"/>
  <c r="O66" i="1" s="1"/>
  <c r="L66" i="1"/>
  <c r="V66" i="1" s="1"/>
  <c r="I66" i="1"/>
  <c r="CR65" i="1"/>
  <c r="CP65" i="1" a="1"/>
  <c r="CP65" i="1" s="1"/>
  <c r="BW65" i="1"/>
  <c r="CJ65" i="1" s="1"/>
  <c r="CK65" i="1" s="1"/>
  <c r="CL65" i="1" s="1"/>
  <c r="CM65" i="1" s="1"/>
  <c r="CN65" i="1" s="1"/>
  <c r="CO65" i="1" s="1"/>
  <c r="CH65" i="1" s="1"/>
  <c r="BV65" i="1"/>
  <c r="BT65" i="1"/>
  <c r="BS65" i="1"/>
  <c r="BQ65" i="1"/>
  <c r="BO65" i="1"/>
  <c r="BP65" i="1" s="1"/>
  <c r="BG65" i="1" a="1"/>
  <c r="BG65" i="1" s="1"/>
  <c r="BH65" i="1" s="1"/>
  <c r="BI65" i="1" s="1"/>
  <c r="BD65" i="1" a="1"/>
  <c r="BD65" i="1" s="1"/>
  <c r="BA65" i="1" a="1"/>
  <c r="BA65" i="1" s="1"/>
  <c r="AX65" i="1"/>
  <c r="AZ65" i="1" s="1"/>
  <c r="CF65" i="1" s="1" a="1"/>
  <c r="CF65" i="1" s="1"/>
  <c r="AU65" i="1"/>
  <c r="AT65" i="1"/>
  <c r="AB65" i="1"/>
  <c r="AA65" i="1"/>
  <c r="W65" i="1"/>
  <c r="V65" i="1"/>
  <c r="T65" i="1"/>
  <c r="U65" i="1" s="1"/>
  <c r="P65" i="1"/>
  <c r="O65" i="1" a="1"/>
  <c r="O65" i="1" s="1"/>
  <c r="L65" i="1"/>
  <c r="N65" i="1" s="1" a="1"/>
  <c r="N65" i="1" s="1"/>
  <c r="BJ65" i="1" s="1"/>
  <c r="I65" i="1"/>
  <c r="CR64" i="1"/>
  <c r="CP64" i="1"/>
  <c r="CP64" i="1" a="1"/>
  <c r="BW64" i="1"/>
  <c r="CJ64" i="1" s="1"/>
  <c r="CK64" i="1" s="1"/>
  <c r="CL64" i="1" s="1"/>
  <c r="CM64" i="1" s="1"/>
  <c r="CN64" i="1" s="1"/>
  <c r="CO64" i="1" s="1"/>
  <c r="CH64" i="1" s="1"/>
  <c r="BV64" i="1"/>
  <c r="BT64" i="1"/>
  <c r="BS64" i="1"/>
  <c r="BQ64" i="1"/>
  <c r="BP64" i="1"/>
  <c r="BO64" i="1"/>
  <c r="BG64" i="1" a="1"/>
  <c r="BG64" i="1" s="1"/>
  <c r="BD64" i="1" a="1"/>
  <c r="BD64" i="1" s="1"/>
  <c r="BA64" i="1" a="1"/>
  <c r="BA64" i="1" s="1"/>
  <c r="AX64" i="1"/>
  <c r="AZ64" i="1" s="1"/>
  <c r="AU64" i="1"/>
  <c r="AT64" i="1"/>
  <c r="AB64" i="1"/>
  <c r="AA64" i="1"/>
  <c r="W64" i="1"/>
  <c r="T64" i="1"/>
  <c r="U64" i="1" s="1"/>
  <c r="P64" i="1"/>
  <c r="O64" i="1" a="1"/>
  <c r="O64" i="1" s="1"/>
  <c r="N64" i="1" a="1"/>
  <c r="N64" i="1" s="1"/>
  <c r="BJ64" i="1" s="1"/>
  <c r="L64" i="1"/>
  <c r="I64" i="1"/>
  <c r="CR63" i="1"/>
  <c r="CP63" i="1" a="1"/>
  <c r="CP63" i="1" s="1"/>
  <c r="BW63" i="1"/>
  <c r="CJ63" i="1" s="1"/>
  <c r="CK63" i="1" s="1"/>
  <c r="CL63" i="1" s="1"/>
  <c r="CM63" i="1" s="1"/>
  <c r="CN63" i="1" s="1"/>
  <c r="CO63" i="1" s="1"/>
  <c r="CH63" i="1" s="1"/>
  <c r="BV63" i="1"/>
  <c r="BT63" i="1"/>
  <c r="BS63" i="1"/>
  <c r="BQ63" i="1"/>
  <c r="BO63" i="1"/>
  <c r="BP63" i="1" s="1"/>
  <c r="BG63" i="1" a="1"/>
  <c r="BG63" i="1" s="1"/>
  <c r="BD63" i="1" a="1"/>
  <c r="BD63" i="1" s="1"/>
  <c r="BA63" i="1" a="1"/>
  <c r="BA63" i="1" s="1"/>
  <c r="BB63" i="1" s="1"/>
  <c r="AX63" i="1"/>
  <c r="AU63" i="1"/>
  <c r="AT63" i="1"/>
  <c r="AB63" i="1"/>
  <c r="AA63" i="1"/>
  <c r="W63" i="1"/>
  <c r="T63" i="1"/>
  <c r="U63" i="1" s="1"/>
  <c r="P63" i="1"/>
  <c r="O63" i="1" a="1"/>
  <c r="O63" i="1" s="1"/>
  <c r="L63" i="1"/>
  <c r="AV63" i="1" s="1"/>
  <c r="I63" i="1"/>
  <c r="CR62" i="1"/>
  <c r="CP62" i="1" a="1"/>
  <c r="CP62" i="1" s="1"/>
  <c r="BW62" i="1"/>
  <c r="CJ62" i="1" s="1"/>
  <c r="CK62" i="1" s="1"/>
  <c r="CL62" i="1" s="1"/>
  <c r="CM62" i="1" s="1"/>
  <c r="CN62" i="1" s="1"/>
  <c r="CO62" i="1" s="1"/>
  <c r="CH62" i="1" s="1"/>
  <c r="BV62" i="1"/>
  <c r="BT62" i="1"/>
  <c r="BS62" i="1"/>
  <c r="BQ62" i="1"/>
  <c r="BO62" i="1"/>
  <c r="BP62" i="1" s="1"/>
  <c r="BG62" i="1" a="1"/>
  <c r="BG62" i="1" s="1"/>
  <c r="BD62" i="1" a="1"/>
  <c r="BD62" i="1" s="1"/>
  <c r="BA62" i="1" a="1"/>
  <c r="BA62" i="1" s="1"/>
  <c r="AX62" i="1"/>
  <c r="AZ62" i="1" s="1"/>
  <c r="AU62" i="1"/>
  <c r="AT62" i="1"/>
  <c r="AB62" i="1"/>
  <c r="AA62" i="1"/>
  <c r="W62" i="1"/>
  <c r="T62" i="1"/>
  <c r="U62" i="1" s="1"/>
  <c r="P62" i="1"/>
  <c r="O62" i="1" a="1"/>
  <c r="O62" i="1" s="1"/>
  <c r="L62" i="1"/>
  <c r="V62" i="1" s="1"/>
  <c r="I62" i="1"/>
  <c r="CR61" i="1"/>
  <c r="CP61" i="1" a="1"/>
  <c r="CP61" i="1" s="1"/>
  <c r="BW61" i="1"/>
  <c r="CJ61" i="1" s="1"/>
  <c r="CK61" i="1" s="1"/>
  <c r="CL61" i="1" s="1"/>
  <c r="CM61" i="1" s="1"/>
  <c r="CN61" i="1" s="1"/>
  <c r="CO61" i="1" s="1"/>
  <c r="CH61" i="1" s="1"/>
  <c r="BV61" i="1"/>
  <c r="BT61" i="1"/>
  <c r="BS61" i="1"/>
  <c r="BQ61" i="1"/>
  <c r="BO61" i="1"/>
  <c r="BP61" i="1" s="1"/>
  <c r="BG61" i="1" a="1"/>
  <c r="BG61" i="1" s="1"/>
  <c r="BD61" i="1" a="1"/>
  <c r="BD61" i="1" s="1"/>
  <c r="BA61" i="1" a="1"/>
  <c r="BA61" i="1" s="1"/>
  <c r="AX61" i="1"/>
  <c r="AY61" i="1" s="1"/>
  <c r="AU61" i="1"/>
  <c r="AT61" i="1"/>
  <c r="AB61" i="1"/>
  <c r="AA61" i="1"/>
  <c r="Z61" i="1"/>
  <c r="W61" i="1"/>
  <c r="T61" i="1"/>
  <c r="U61" i="1" s="1"/>
  <c r="P61" i="1"/>
  <c r="O61" i="1" a="1"/>
  <c r="O61" i="1" s="1"/>
  <c r="L61" i="1"/>
  <c r="V61" i="1" s="1"/>
  <c r="I61" i="1"/>
  <c r="CR60" i="1"/>
  <c r="CP60" i="1" a="1"/>
  <c r="CP60" i="1" s="1"/>
  <c r="BW60" i="1"/>
  <c r="CJ60" i="1" s="1"/>
  <c r="CK60" i="1" s="1"/>
  <c r="CL60" i="1" s="1"/>
  <c r="CM60" i="1" s="1"/>
  <c r="CN60" i="1" s="1"/>
  <c r="CO60" i="1" s="1"/>
  <c r="CH60" i="1" s="1"/>
  <c r="BV60" i="1"/>
  <c r="BT60" i="1"/>
  <c r="BS60" i="1"/>
  <c r="BQ60" i="1"/>
  <c r="BO60" i="1"/>
  <c r="BP90" i="1" s="1"/>
  <c r="BG60" i="1" a="1"/>
  <c r="BG60" i="1" s="1"/>
  <c r="BD60" i="1" a="1"/>
  <c r="BD60" i="1" s="1"/>
  <c r="BA60" i="1" a="1"/>
  <c r="BA60" i="1" s="1"/>
  <c r="AX60" i="1"/>
  <c r="AZ60" i="1" s="1"/>
  <c r="AU60" i="1"/>
  <c r="AT60" i="1"/>
  <c r="AB60" i="1"/>
  <c r="AA60" i="1"/>
  <c r="W60" i="1"/>
  <c r="T60" i="1"/>
  <c r="U60" i="1" s="1"/>
  <c r="P60" i="1"/>
  <c r="O60" i="1" a="1"/>
  <c r="O60" i="1" s="1"/>
  <c r="L60" i="1"/>
  <c r="Z60" i="1" s="1"/>
  <c r="I60" i="1"/>
  <c r="CR59" i="1"/>
  <c r="CP59" i="1" a="1"/>
  <c r="CP59" i="1" s="1"/>
  <c r="BW59" i="1"/>
  <c r="CJ59" i="1" s="1"/>
  <c r="CK59" i="1" s="1"/>
  <c r="CL59" i="1" s="1"/>
  <c r="CM59" i="1" s="1"/>
  <c r="CN59" i="1" s="1"/>
  <c r="CO59" i="1" s="1"/>
  <c r="CH59" i="1" s="1"/>
  <c r="BV59" i="1"/>
  <c r="BT59" i="1"/>
  <c r="BS59" i="1"/>
  <c r="BQ59" i="1"/>
  <c r="BO59" i="1"/>
  <c r="BP59" i="1" s="1"/>
  <c r="BG59" i="1" a="1"/>
  <c r="BG59" i="1" s="1"/>
  <c r="BD59" i="1" a="1"/>
  <c r="BD59" i="1" s="1"/>
  <c r="BA59" i="1" a="1"/>
  <c r="BA59" i="1" s="1"/>
  <c r="AX59" i="1"/>
  <c r="AU59" i="1"/>
  <c r="AT59" i="1"/>
  <c r="AB59" i="1"/>
  <c r="AA59" i="1"/>
  <c r="W59" i="1"/>
  <c r="T59" i="1"/>
  <c r="U59" i="1" s="1"/>
  <c r="P59" i="1"/>
  <c r="O59" i="1" a="1"/>
  <c r="O59" i="1" s="1"/>
  <c r="N59" i="1" a="1"/>
  <c r="N59" i="1" s="1"/>
  <c r="BJ59" i="1" s="1"/>
  <c r="L59" i="1"/>
  <c r="AV59" i="1" s="1"/>
  <c r="I59" i="1"/>
  <c r="CR58" i="1"/>
  <c r="CP58" i="1" a="1"/>
  <c r="CP58" i="1" s="1"/>
  <c r="CF58" i="1" a="1"/>
  <c r="CF58" i="1" s="1"/>
  <c r="BW58" i="1"/>
  <c r="CJ58" i="1" s="1"/>
  <c r="CK58" i="1" s="1"/>
  <c r="CL58" i="1" s="1"/>
  <c r="CM58" i="1" s="1"/>
  <c r="CN58" i="1" s="1"/>
  <c r="CO58" i="1" s="1"/>
  <c r="CH58" i="1" s="1"/>
  <c r="BV58" i="1"/>
  <c r="BT58" i="1"/>
  <c r="BS58" i="1"/>
  <c r="BQ58" i="1"/>
  <c r="BO58" i="1"/>
  <c r="BP58" i="1" s="1"/>
  <c r="BG58" i="1" a="1"/>
  <c r="BG58" i="1" s="1"/>
  <c r="BD58" i="1" a="1"/>
  <c r="BD58" i="1" s="1"/>
  <c r="BA58" i="1" a="1"/>
  <c r="BA58" i="1" s="1"/>
  <c r="AX58" i="1"/>
  <c r="AZ58" i="1" s="1"/>
  <c r="AU58" i="1"/>
  <c r="AT58" i="1"/>
  <c r="AB58" i="1"/>
  <c r="AA58" i="1"/>
  <c r="W58" i="1"/>
  <c r="T58" i="1"/>
  <c r="U58" i="1" s="1"/>
  <c r="P58" i="1"/>
  <c r="O58" i="1" a="1"/>
  <c r="O58" i="1" s="1"/>
  <c r="L58" i="1"/>
  <c r="V58" i="1" s="1"/>
  <c r="I58" i="1"/>
  <c r="CR57" i="1"/>
  <c r="CP57" i="1" a="1"/>
  <c r="CP57" i="1" s="1"/>
  <c r="BW57" i="1"/>
  <c r="CJ57" i="1" s="1"/>
  <c r="CK57" i="1" s="1"/>
  <c r="CL57" i="1" s="1"/>
  <c r="CM57" i="1" s="1"/>
  <c r="CN57" i="1" s="1"/>
  <c r="CO57" i="1" s="1"/>
  <c r="CH57" i="1" s="1"/>
  <c r="BV57" i="1"/>
  <c r="BT57" i="1"/>
  <c r="BS57" i="1"/>
  <c r="BQ57" i="1"/>
  <c r="BO57" i="1"/>
  <c r="BP57" i="1" s="1"/>
  <c r="BG57" i="1" a="1"/>
  <c r="BG57" i="1" s="1"/>
  <c r="BD57" i="1" a="1"/>
  <c r="BD57" i="1" s="1"/>
  <c r="BA57" i="1" a="1"/>
  <c r="BA57" i="1" s="1"/>
  <c r="AX57" i="1"/>
  <c r="AU57" i="1"/>
  <c r="AT57" i="1"/>
  <c r="AB57" i="1"/>
  <c r="AA57" i="1"/>
  <c r="W57" i="1"/>
  <c r="U57" i="1"/>
  <c r="T57" i="1"/>
  <c r="P57" i="1"/>
  <c r="O57" i="1" a="1"/>
  <c r="O57" i="1" s="1"/>
  <c r="L57" i="1"/>
  <c r="I57" i="1"/>
  <c r="CR56" i="1"/>
  <c r="CP56" i="1" a="1"/>
  <c r="CP56" i="1" s="1"/>
  <c r="CC56" i="1" a="1"/>
  <c r="CC56" i="1" s="1"/>
  <c r="BW56" i="1"/>
  <c r="CJ56" i="1" s="1"/>
  <c r="CK56" i="1" s="1"/>
  <c r="CL56" i="1" s="1"/>
  <c r="CM56" i="1" s="1"/>
  <c r="CN56" i="1" s="1"/>
  <c r="CO56" i="1" s="1"/>
  <c r="CH56" i="1" s="1"/>
  <c r="BV56" i="1"/>
  <c r="BT56" i="1"/>
  <c r="BS56" i="1"/>
  <c r="BQ56" i="1"/>
  <c r="BO56" i="1"/>
  <c r="BP56" i="1" s="1"/>
  <c r="BH56" i="1"/>
  <c r="BI56" i="1" s="1"/>
  <c r="BG56" i="1" a="1"/>
  <c r="BG56" i="1" s="1"/>
  <c r="BD56" i="1" a="1"/>
  <c r="BD56" i="1" s="1"/>
  <c r="BA56" i="1" a="1"/>
  <c r="BA56" i="1" s="1"/>
  <c r="AX56" i="1"/>
  <c r="AZ56" i="1" s="1"/>
  <c r="CF56" i="1" s="1" a="1"/>
  <c r="CF56" i="1" s="1"/>
  <c r="AU56" i="1"/>
  <c r="AT56" i="1"/>
  <c r="AB56" i="1"/>
  <c r="AA56" i="1"/>
  <c r="W56" i="1"/>
  <c r="T56" i="1"/>
  <c r="U56" i="1" s="1"/>
  <c r="P56" i="1"/>
  <c r="O56" i="1" a="1"/>
  <c r="O56" i="1" s="1"/>
  <c r="L56" i="1"/>
  <c r="V56" i="1" s="1"/>
  <c r="I56" i="1"/>
  <c r="CR55" i="1"/>
  <c r="CP55" i="1" a="1"/>
  <c r="CP55" i="1" s="1"/>
  <c r="BW55" i="1"/>
  <c r="CJ55" i="1" s="1"/>
  <c r="CK55" i="1" s="1"/>
  <c r="CL55" i="1" s="1"/>
  <c r="CM55" i="1" s="1"/>
  <c r="CN55" i="1" s="1"/>
  <c r="CO55" i="1" s="1"/>
  <c r="CH55" i="1" s="1"/>
  <c r="BV55" i="1"/>
  <c r="BT55" i="1"/>
  <c r="BS55" i="1"/>
  <c r="BQ55" i="1"/>
  <c r="BO55" i="1"/>
  <c r="BP55" i="1" s="1"/>
  <c r="BG55" i="1" a="1"/>
  <c r="BG55" i="1" s="1"/>
  <c r="BD55" i="1"/>
  <c r="BD55" i="1" a="1"/>
  <c r="BA55" i="1" a="1"/>
  <c r="BA55" i="1" s="1"/>
  <c r="AX55" i="1"/>
  <c r="AY55" i="1" s="1"/>
  <c r="AU55" i="1"/>
  <c r="AT55" i="1"/>
  <c r="AB55" i="1"/>
  <c r="AA55" i="1"/>
  <c r="W55" i="1"/>
  <c r="T55" i="1"/>
  <c r="U55" i="1" s="1"/>
  <c r="P55" i="1"/>
  <c r="O55" i="1" a="1"/>
  <c r="O55" i="1" s="1"/>
  <c r="L55" i="1"/>
  <c r="AV55" i="1" s="1"/>
  <c r="I55" i="1"/>
  <c r="CR54" i="1"/>
  <c r="CP54" i="1" a="1"/>
  <c r="CP54" i="1" s="1"/>
  <c r="BW54" i="1"/>
  <c r="CJ54" i="1" s="1"/>
  <c r="CK54" i="1" s="1"/>
  <c r="CL54" i="1" s="1"/>
  <c r="CM54" i="1" s="1"/>
  <c r="CN54" i="1" s="1"/>
  <c r="CO54" i="1" s="1"/>
  <c r="CH54" i="1" s="1"/>
  <c r="BV54" i="1"/>
  <c r="BT54" i="1"/>
  <c r="BS54" i="1"/>
  <c r="BQ54" i="1"/>
  <c r="BO54" i="1"/>
  <c r="BP54" i="1" s="1"/>
  <c r="BG54" i="1" a="1"/>
  <c r="BG54" i="1" s="1"/>
  <c r="BD54" i="1" a="1"/>
  <c r="BD54" i="1" s="1"/>
  <c r="BA54" i="1" a="1"/>
  <c r="BA54" i="1" s="1"/>
  <c r="AX54" i="1"/>
  <c r="AZ54" i="1" s="1"/>
  <c r="AU54" i="1"/>
  <c r="AT54" i="1"/>
  <c r="AB54" i="1"/>
  <c r="AA54" i="1"/>
  <c r="W54" i="1"/>
  <c r="T54" i="1"/>
  <c r="U54" i="1" s="1"/>
  <c r="P54" i="1"/>
  <c r="O54" i="1" a="1"/>
  <c r="O54" i="1" s="1"/>
  <c r="L54" i="1"/>
  <c r="V54" i="1" s="1"/>
  <c r="I54" i="1"/>
  <c r="CR53" i="1"/>
  <c r="CP53" i="1" a="1"/>
  <c r="CP53" i="1" s="1"/>
  <c r="BW53" i="1"/>
  <c r="CJ53" i="1" s="1"/>
  <c r="CK53" i="1" s="1"/>
  <c r="CL53" i="1" s="1"/>
  <c r="CM53" i="1" s="1"/>
  <c r="CN53" i="1" s="1"/>
  <c r="CO53" i="1" s="1"/>
  <c r="CH53" i="1" s="1"/>
  <c r="BV53" i="1"/>
  <c r="BT53" i="1"/>
  <c r="BS53" i="1"/>
  <c r="BQ53" i="1"/>
  <c r="BO53" i="1"/>
  <c r="BP53" i="1" s="1"/>
  <c r="BG53" i="1" a="1"/>
  <c r="BG53" i="1" s="1"/>
  <c r="BD53" i="1"/>
  <c r="BD53" i="1" a="1"/>
  <c r="BA53" i="1" a="1"/>
  <c r="BA53" i="1" s="1"/>
  <c r="AX53" i="1"/>
  <c r="AY53" i="1" s="1"/>
  <c r="AU53" i="1"/>
  <c r="AT53" i="1"/>
  <c r="AB53" i="1"/>
  <c r="AA53" i="1"/>
  <c r="W53" i="1"/>
  <c r="T53" i="1"/>
  <c r="U53" i="1" s="1"/>
  <c r="P53" i="1"/>
  <c r="O53" i="1" a="1"/>
  <c r="O53" i="1" s="1"/>
  <c r="L53" i="1"/>
  <c r="V53" i="1" s="1"/>
  <c r="I53" i="1"/>
  <c r="CR52" i="1"/>
  <c r="CP52" i="1" a="1"/>
  <c r="CP52" i="1" s="1"/>
  <c r="BW52" i="1"/>
  <c r="CJ52" i="1" s="1"/>
  <c r="CK52" i="1" s="1"/>
  <c r="CL52" i="1" s="1"/>
  <c r="CM52" i="1" s="1"/>
  <c r="CN52" i="1" s="1"/>
  <c r="CO52" i="1" s="1"/>
  <c r="CH52" i="1" s="1"/>
  <c r="BV52" i="1"/>
  <c r="BT52" i="1"/>
  <c r="BS52" i="1"/>
  <c r="BQ52" i="1"/>
  <c r="BO52" i="1"/>
  <c r="BP52" i="1" s="1"/>
  <c r="BG52" i="1" a="1"/>
  <c r="BG52" i="1" s="1"/>
  <c r="BD52" i="1" a="1"/>
  <c r="BD52" i="1" s="1"/>
  <c r="BA52" i="1" a="1"/>
  <c r="BA52" i="1" s="1"/>
  <c r="AX52" i="1"/>
  <c r="AZ52" i="1" s="1"/>
  <c r="CG52" i="1" s="1" a="1"/>
  <c r="CG52" i="1" s="1"/>
  <c r="AU52" i="1"/>
  <c r="AT52" i="1"/>
  <c r="AB52" i="1"/>
  <c r="AA52" i="1"/>
  <c r="W52" i="1"/>
  <c r="T52" i="1"/>
  <c r="U52" i="1" s="1"/>
  <c r="P52" i="1"/>
  <c r="O52" i="1" a="1"/>
  <c r="O52" i="1" s="1"/>
  <c r="L52" i="1"/>
  <c r="I52" i="1"/>
  <c r="CR51" i="1"/>
  <c r="CP51" i="1" a="1"/>
  <c r="CP51" i="1" s="1"/>
  <c r="BW51" i="1"/>
  <c r="CJ51" i="1" s="1"/>
  <c r="CK51" i="1" s="1"/>
  <c r="CL51" i="1" s="1"/>
  <c r="CM51" i="1" s="1"/>
  <c r="CN51" i="1" s="1"/>
  <c r="CO51" i="1" s="1"/>
  <c r="CH51" i="1" s="1"/>
  <c r="BV51" i="1"/>
  <c r="BT51" i="1"/>
  <c r="BS51" i="1"/>
  <c r="BQ51" i="1"/>
  <c r="BO51" i="1"/>
  <c r="BP51" i="1" s="1"/>
  <c r="BG51" i="1" a="1"/>
  <c r="BG51" i="1" s="1"/>
  <c r="BD51" i="1" a="1"/>
  <c r="BD51" i="1" s="1"/>
  <c r="BA51" i="1" a="1"/>
  <c r="BA51" i="1" s="1"/>
  <c r="AX51" i="1"/>
  <c r="AY51" i="1" s="1"/>
  <c r="AU51" i="1"/>
  <c r="AT51" i="1"/>
  <c r="AB51" i="1"/>
  <c r="AA51" i="1"/>
  <c r="W51" i="1"/>
  <c r="T51" i="1"/>
  <c r="U51" i="1" s="1"/>
  <c r="P51" i="1"/>
  <c r="O51" i="1" a="1"/>
  <c r="O51" i="1" s="1"/>
  <c r="L51" i="1"/>
  <c r="AV51" i="1" s="1"/>
  <c r="I51" i="1"/>
  <c r="CR50" i="1"/>
  <c r="CP50" i="1" a="1"/>
  <c r="CP50" i="1" s="1"/>
  <c r="BW50" i="1"/>
  <c r="CJ50" i="1" s="1"/>
  <c r="CK50" i="1" s="1"/>
  <c r="CL50" i="1" s="1"/>
  <c r="CM50" i="1" s="1"/>
  <c r="CN50" i="1" s="1"/>
  <c r="CO50" i="1" s="1"/>
  <c r="CH50" i="1" s="1"/>
  <c r="BV50" i="1"/>
  <c r="BT50" i="1"/>
  <c r="BS50" i="1"/>
  <c r="BQ50" i="1"/>
  <c r="BO50" i="1"/>
  <c r="BP50" i="1" s="1"/>
  <c r="BG50" i="1" a="1"/>
  <c r="BG50" i="1" s="1"/>
  <c r="BD50" i="1" a="1"/>
  <c r="BD50" i="1" s="1"/>
  <c r="BA50" i="1" a="1"/>
  <c r="BA50" i="1" s="1"/>
  <c r="BB50" i="1" s="1"/>
  <c r="BC50" i="1" s="1"/>
  <c r="AZ50" i="1"/>
  <c r="CG50" i="1" s="1" a="1"/>
  <c r="CG50" i="1" s="1"/>
  <c r="AX50" i="1"/>
  <c r="AY50" i="1" s="1"/>
  <c r="AU50" i="1"/>
  <c r="AT50" i="1"/>
  <c r="AB50" i="1"/>
  <c r="AA50" i="1"/>
  <c r="W50" i="1"/>
  <c r="T50" i="1"/>
  <c r="U50" i="1" s="1"/>
  <c r="P50" i="1"/>
  <c r="O50" i="1" a="1"/>
  <c r="O50" i="1" s="1"/>
  <c r="L50" i="1"/>
  <c r="I50" i="1"/>
  <c r="CR49" i="1"/>
  <c r="CP49" i="1" a="1"/>
  <c r="CP49" i="1" s="1"/>
  <c r="BW49" i="1"/>
  <c r="CJ49" i="1" s="1"/>
  <c r="CK49" i="1" s="1"/>
  <c r="CL49" i="1" s="1"/>
  <c r="CM49" i="1" s="1"/>
  <c r="CN49" i="1" s="1"/>
  <c r="CO49" i="1" s="1"/>
  <c r="CH49" i="1" s="1"/>
  <c r="BV49" i="1"/>
  <c r="BT49" i="1"/>
  <c r="BS49" i="1"/>
  <c r="BQ49" i="1"/>
  <c r="BO49" i="1"/>
  <c r="BP49" i="1" s="1"/>
  <c r="BG49" i="1" a="1"/>
  <c r="BG49" i="1" s="1"/>
  <c r="BD49" i="1" a="1"/>
  <c r="BD49" i="1" s="1"/>
  <c r="BA49" i="1" a="1"/>
  <c r="BA49" i="1" s="1"/>
  <c r="AX49" i="1"/>
  <c r="AY49" i="1" s="1"/>
  <c r="AU49" i="1"/>
  <c r="AT49" i="1"/>
  <c r="AB49" i="1"/>
  <c r="AA49" i="1"/>
  <c r="W49" i="1"/>
  <c r="T49" i="1"/>
  <c r="U49" i="1" s="1"/>
  <c r="P49" i="1"/>
  <c r="O49" i="1" a="1"/>
  <c r="O49" i="1" s="1"/>
  <c r="L49" i="1"/>
  <c r="AV49" i="1" s="1"/>
  <c r="I49" i="1"/>
  <c r="CR48" i="1"/>
  <c r="CP48" i="1" a="1"/>
  <c r="CP48" i="1" s="1"/>
  <c r="BW48" i="1"/>
  <c r="CJ48" i="1" s="1"/>
  <c r="CK48" i="1" s="1"/>
  <c r="CL48" i="1" s="1"/>
  <c r="CM48" i="1" s="1"/>
  <c r="CN48" i="1" s="1"/>
  <c r="CO48" i="1" s="1"/>
  <c r="CH48" i="1" s="1"/>
  <c r="BV48" i="1"/>
  <c r="BT48" i="1"/>
  <c r="BS48" i="1"/>
  <c r="BQ48" i="1"/>
  <c r="BO48" i="1"/>
  <c r="BP48" i="1" s="1"/>
  <c r="BG48" i="1" a="1"/>
  <c r="BG48" i="1" s="1"/>
  <c r="BD48" i="1" a="1"/>
  <c r="BD48" i="1" s="1"/>
  <c r="BA48" i="1" a="1"/>
  <c r="BA48" i="1" s="1"/>
  <c r="AX48" i="1"/>
  <c r="AZ48" i="1" s="1"/>
  <c r="CD48" i="1" s="1" a="1"/>
  <c r="CD48" i="1" s="1"/>
  <c r="AU48" i="1"/>
  <c r="AT48" i="1"/>
  <c r="AB48" i="1"/>
  <c r="AA48" i="1"/>
  <c r="W48" i="1"/>
  <c r="T48" i="1"/>
  <c r="U48" i="1" s="1"/>
  <c r="P48" i="1"/>
  <c r="O48" i="1" a="1"/>
  <c r="O48" i="1" s="1"/>
  <c r="L48" i="1"/>
  <c r="I48" i="1"/>
  <c r="CR47" i="1"/>
  <c r="CP47" i="1" a="1"/>
  <c r="CP47" i="1" s="1"/>
  <c r="BW47" i="1"/>
  <c r="CJ47" i="1" s="1"/>
  <c r="CK47" i="1" s="1"/>
  <c r="CL47" i="1" s="1"/>
  <c r="CM47" i="1" s="1"/>
  <c r="CN47" i="1" s="1"/>
  <c r="CO47" i="1" s="1"/>
  <c r="CH47" i="1" s="1"/>
  <c r="BV47" i="1"/>
  <c r="BT47" i="1"/>
  <c r="BS47" i="1"/>
  <c r="BQ47" i="1"/>
  <c r="BO47" i="1"/>
  <c r="BP47" i="1" s="1"/>
  <c r="BG47" i="1"/>
  <c r="BG47" i="1" a="1"/>
  <c r="BD47" i="1" a="1"/>
  <c r="BD47" i="1" s="1"/>
  <c r="BA47" i="1" a="1"/>
  <c r="BA47" i="1" s="1"/>
  <c r="AX47" i="1"/>
  <c r="AY47" i="1" s="1"/>
  <c r="AU47" i="1"/>
  <c r="AT47" i="1"/>
  <c r="AB47" i="1"/>
  <c r="AA47" i="1"/>
  <c r="W47" i="1"/>
  <c r="U47" i="1"/>
  <c r="T47" i="1"/>
  <c r="P47" i="1"/>
  <c r="O47" i="1" a="1"/>
  <c r="O47" i="1" s="1"/>
  <c r="L47" i="1"/>
  <c r="AV47" i="1" s="1"/>
  <c r="I47" i="1"/>
  <c r="CR46" i="1"/>
  <c r="CP46" i="1" a="1"/>
  <c r="CP46" i="1" s="1"/>
  <c r="CJ46" i="1"/>
  <c r="CK46" i="1" s="1"/>
  <c r="CL46" i="1" s="1"/>
  <c r="CM46" i="1" s="1"/>
  <c r="CN46" i="1" s="1"/>
  <c r="CO46" i="1" s="1"/>
  <c r="CH46" i="1" s="1"/>
  <c r="BW46" i="1"/>
  <c r="BV46" i="1"/>
  <c r="BT46" i="1"/>
  <c r="BS46" i="1"/>
  <c r="BQ46" i="1"/>
  <c r="BO46" i="1"/>
  <c r="BP46" i="1" s="1"/>
  <c r="BG46" i="1" a="1"/>
  <c r="BG46" i="1" s="1"/>
  <c r="BD46" i="1" a="1"/>
  <c r="BD46" i="1" s="1"/>
  <c r="BA46" i="1" a="1"/>
  <c r="BA46" i="1" s="1"/>
  <c r="AX46" i="1"/>
  <c r="AU46" i="1"/>
  <c r="AT46" i="1"/>
  <c r="AB46" i="1"/>
  <c r="AA46" i="1"/>
  <c r="W46" i="1"/>
  <c r="T46" i="1"/>
  <c r="U46" i="1" s="1"/>
  <c r="P46" i="1"/>
  <c r="O46" i="1" a="1"/>
  <c r="O46" i="1" s="1"/>
  <c r="L46" i="1"/>
  <c r="V46" i="1" s="1"/>
  <c r="I46" i="1"/>
  <c r="CR45" i="1"/>
  <c r="CP45" i="1"/>
  <c r="CP45" i="1" a="1"/>
  <c r="BW45" i="1"/>
  <c r="CJ45" i="1" s="1"/>
  <c r="CK45" i="1" s="1"/>
  <c r="CL45" i="1" s="1"/>
  <c r="CM45" i="1" s="1"/>
  <c r="CN45" i="1" s="1"/>
  <c r="CO45" i="1" s="1"/>
  <c r="CH45" i="1" s="1"/>
  <c r="BV45" i="1"/>
  <c r="BT45" i="1"/>
  <c r="BS45" i="1"/>
  <c r="BQ45" i="1"/>
  <c r="BO45" i="1"/>
  <c r="BP45" i="1" s="1"/>
  <c r="BG45" i="1" a="1"/>
  <c r="BG45" i="1" s="1"/>
  <c r="BD45" i="1" a="1"/>
  <c r="BD45" i="1" s="1"/>
  <c r="BA45" i="1" a="1"/>
  <c r="BA45" i="1" s="1"/>
  <c r="AX45" i="1"/>
  <c r="AY45" i="1" s="1"/>
  <c r="AU45" i="1"/>
  <c r="AT45" i="1"/>
  <c r="AB45" i="1"/>
  <c r="AA45" i="1"/>
  <c r="W45" i="1"/>
  <c r="T45" i="1"/>
  <c r="U45" i="1" s="1"/>
  <c r="P45" i="1"/>
  <c r="O45" i="1" a="1"/>
  <c r="O45" i="1" s="1"/>
  <c r="L45" i="1"/>
  <c r="V45" i="1" s="1"/>
  <c r="I45" i="1"/>
  <c r="CR44" i="1"/>
  <c r="CP44" i="1" a="1"/>
  <c r="CP44" i="1" s="1"/>
  <c r="BW44" i="1"/>
  <c r="CJ44" i="1" s="1"/>
  <c r="CK44" i="1" s="1"/>
  <c r="CL44" i="1" s="1"/>
  <c r="CM44" i="1" s="1"/>
  <c r="CN44" i="1" s="1"/>
  <c r="CO44" i="1" s="1"/>
  <c r="CH44" i="1" s="1"/>
  <c r="BV44" i="1"/>
  <c r="BT44" i="1"/>
  <c r="BS44" i="1"/>
  <c r="BQ44" i="1"/>
  <c r="BO44" i="1"/>
  <c r="BP44" i="1" s="1"/>
  <c r="BG44" i="1" a="1"/>
  <c r="BG44" i="1" s="1"/>
  <c r="BD44" i="1" a="1"/>
  <c r="BD44" i="1" s="1"/>
  <c r="BA44" i="1" a="1"/>
  <c r="BA44" i="1" s="1"/>
  <c r="AX44" i="1"/>
  <c r="AU44" i="1"/>
  <c r="AT44" i="1"/>
  <c r="AB44" i="1"/>
  <c r="AA44" i="1"/>
  <c r="W44" i="1"/>
  <c r="T44" i="1"/>
  <c r="U44" i="1" s="1"/>
  <c r="P44" i="1"/>
  <c r="O44" i="1" a="1"/>
  <c r="O44" i="1" s="1"/>
  <c r="L44" i="1"/>
  <c r="V44" i="1" s="1"/>
  <c r="I44" i="1"/>
  <c r="CR43" i="1"/>
  <c r="CP43" i="1" a="1"/>
  <c r="CP43" i="1" s="1"/>
  <c r="BW43" i="1"/>
  <c r="CJ43" i="1" s="1"/>
  <c r="CK43" i="1" s="1"/>
  <c r="CL43" i="1" s="1"/>
  <c r="CM43" i="1" s="1"/>
  <c r="CN43" i="1" s="1"/>
  <c r="CO43" i="1" s="1"/>
  <c r="CH43" i="1" s="1"/>
  <c r="BV43" i="1"/>
  <c r="BT43" i="1"/>
  <c r="BS43" i="1"/>
  <c r="BQ43" i="1"/>
  <c r="BO43" i="1"/>
  <c r="BP43" i="1" s="1"/>
  <c r="BG43" i="1" a="1"/>
  <c r="BG43" i="1" s="1"/>
  <c r="BD43" i="1" a="1"/>
  <c r="BD43" i="1" s="1"/>
  <c r="BA43" i="1" a="1"/>
  <c r="BA43" i="1" s="1"/>
  <c r="AX43" i="1"/>
  <c r="AU43" i="1"/>
  <c r="AT43" i="1"/>
  <c r="AB43" i="1"/>
  <c r="AA43" i="1"/>
  <c r="W43" i="1"/>
  <c r="T43" i="1"/>
  <c r="U43" i="1" s="1"/>
  <c r="AK43" i="1" s="1"/>
  <c r="P43" i="1"/>
  <c r="O43" i="1" a="1"/>
  <c r="O43" i="1" s="1"/>
  <c r="L43" i="1"/>
  <c r="AV43" i="1" s="1"/>
  <c r="I43" i="1"/>
  <c r="CR42" i="1"/>
  <c r="CP42" i="1" a="1"/>
  <c r="CP42" i="1" s="1"/>
  <c r="BW42" i="1"/>
  <c r="CJ42" i="1" s="1"/>
  <c r="CK42" i="1" s="1"/>
  <c r="CL42" i="1" s="1"/>
  <c r="CM42" i="1" s="1"/>
  <c r="CN42" i="1" s="1"/>
  <c r="CO42" i="1" s="1"/>
  <c r="CH42" i="1" s="1"/>
  <c r="BV42" i="1"/>
  <c r="BT42" i="1"/>
  <c r="BS42" i="1"/>
  <c r="BQ42" i="1"/>
  <c r="BP42" i="1"/>
  <c r="BO42" i="1"/>
  <c r="BG42" i="1" a="1"/>
  <c r="BG42" i="1" s="1"/>
  <c r="BD42" i="1" a="1"/>
  <c r="BD42" i="1" s="1"/>
  <c r="BA42" i="1" a="1"/>
  <c r="BA42" i="1" s="1"/>
  <c r="AX42" i="1"/>
  <c r="AU42" i="1"/>
  <c r="AT42" i="1"/>
  <c r="AB42" i="1"/>
  <c r="AA42" i="1"/>
  <c r="W42" i="1"/>
  <c r="T42" i="1"/>
  <c r="U42" i="1" s="1"/>
  <c r="P42" i="1"/>
  <c r="O42" i="1" a="1"/>
  <c r="O42" i="1" s="1"/>
  <c r="N42" i="1"/>
  <c r="BJ42" i="1" s="1"/>
  <c r="N42" i="1" a="1"/>
  <c r="L42" i="1"/>
  <c r="AS42" i="1" s="1"/>
  <c r="I42" i="1"/>
  <c r="CR41" i="1"/>
  <c r="CP41" i="1" a="1"/>
  <c r="CP41" i="1" s="1"/>
  <c r="BW41" i="1"/>
  <c r="CJ41" i="1" s="1"/>
  <c r="CK41" i="1" s="1"/>
  <c r="CL41" i="1" s="1"/>
  <c r="CM41" i="1" s="1"/>
  <c r="CN41" i="1" s="1"/>
  <c r="CO41" i="1" s="1"/>
  <c r="CH41" i="1" s="1"/>
  <c r="BV41" i="1"/>
  <c r="BT41" i="1"/>
  <c r="BS41" i="1"/>
  <c r="BQ41" i="1"/>
  <c r="BO41" i="1"/>
  <c r="BP41" i="1" s="1"/>
  <c r="BG41" i="1" a="1"/>
  <c r="BG41" i="1" s="1"/>
  <c r="BD41" i="1" a="1"/>
  <c r="BD41" i="1" s="1"/>
  <c r="BE41" i="1" s="1"/>
  <c r="BM41" i="1" s="1"/>
  <c r="BA41" i="1" a="1"/>
  <c r="BA41" i="1" s="1"/>
  <c r="AX41" i="1"/>
  <c r="AY41" i="1" s="1"/>
  <c r="AU41" i="1"/>
  <c r="AT41" i="1"/>
  <c r="AB41" i="1"/>
  <c r="AA41" i="1"/>
  <c r="Z41" i="1"/>
  <c r="W41" i="1"/>
  <c r="T41" i="1"/>
  <c r="U41" i="1" s="1"/>
  <c r="P41" i="1"/>
  <c r="O41" i="1" a="1"/>
  <c r="O41" i="1" s="1"/>
  <c r="L41" i="1"/>
  <c r="V41" i="1" s="1"/>
  <c r="I41" i="1"/>
  <c r="CR40" i="1"/>
  <c r="CP40" i="1" a="1"/>
  <c r="CP40" i="1" s="1"/>
  <c r="BW40" i="1"/>
  <c r="CJ40" i="1" s="1"/>
  <c r="CK40" i="1" s="1"/>
  <c r="CL40" i="1" s="1"/>
  <c r="CM40" i="1" s="1"/>
  <c r="CN40" i="1" s="1"/>
  <c r="CO40" i="1" s="1"/>
  <c r="CH40" i="1" s="1"/>
  <c r="BV40" i="1"/>
  <c r="BT40" i="1"/>
  <c r="BS40" i="1"/>
  <c r="BQ40" i="1"/>
  <c r="BP40" i="1"/>
  <c r="BO40" i="1"/>
  <c r="BG40" i="1" a="1"/>
  <c r="BG40" i="1" s="1"/>
  <c r="BD40" i="1" a="1"/>
  <c r="BD40" i="1" s="1"/>
  <c r="BA40" i="1" a="1"/>
  <c r="BA40" i="1" s="1"/>
  <c r="AX40" i="1"/>
  <c r="AZ40" i="1" s="1"/>
  <c r="AU40" i="1"/>
  <c r="AT40" i="1"/>
  <c r="AH40" i="1"/>
  <c r="AB40" i="1"/>
  <c r="AA40" i="1"/>
  <c r="W40" i="1"/>
  <c r="T40" i="1"/>
  <c r="U40" i="1" s="1"/>
  <c r="AN40" i="1" s="1"/>
  <c r="P40" i="1"/>
  <c r="O40" i="1" a="1"/>
  <c r="O40" i="1" s="1"/>
  <c r="N40" i="1" a="1"/>
  <c r="N40" i="1" s="1"/>
  <c r="BJ40" i="1" s="1"/>
  <c r="L40" i="1"/>
  <c r="AS40" i="1" s="1"/>
  <c r="I40" i="1"/>
  <c r="CR39" i="1"/>
  <c r="CP39" i="1"/>
  <c r="CP39" i="1" a="1"/>
  <c r="BW39" i="1"/>
  <c r="CJ39" i="1" s="1"/>
  <c r="CK39" i="1" s="1"/>
  <c r="CL39" i="1" s="1"/>
  <c r="CM39" i="1" s="1"/>
  <c r="CN39" i="1" s="1"/>
  <c r="CO39" i="1" s="1"/>
  <c r="CH39" i="1" s="1"/>
  <c r="BV39" i="1"/>
  <c r="BT39" i="1"/>
  <c r="BS39" i="1"/>
  <c r="BQ39" i="1"/>
  <c r="BO39" i="1"/>
  <c r="BP39" i="1" s="1"/>
  <c r="BG39" i="1"/>
  <c r="BG39" i="1" a="1"/>
  <c r="BD39" i="1" a="1"/>
  <c r="BD39" i="1" s="1"/>
  <c r="BA39" i="1" a="1"/>
  <c r="BA39" i="1" s="1"/>
  <c r="AX39" i="1"/>
  <c r="AY39" i="1" s="1"/>
  <c r="AU39" i="1"/>
  <c r="AT39" i="1"/>
  <c r="AB39" i="1"/>
  <c r="AA39" i="1"/>
  <c r="W39" i="1"/>
  <c r="T39" i="1"/>
  <c r="U39" i="1" s="1"/>
  <c r="P39" i="1"/>
  <c r="O39" i="1" a="1"/>
  <c r="O39" i="1" s="1"/>
  <c r="L39" i="1"/>
  <c r="AV39" i="1" s="1"/>
  <c r="I39" i="1"/>
  <c r="CR38" i="1"/>
  <c r="CP38" i="1" a="1"/>
  <c r="CP38" i="1" s="1"/>
  <c r="BW38" i="1"/>
  <c r="CJ38" i="1" s="1"/>
  <c r="CK38" i="1" s="1"/>
  <c r="CL38" i="1" s="1"/>
  <c r="CM38" i="1" s="1"/>
  <c r="CN38" i="1" s="1"/>
  <c r="CO38" i="1" s="1"/>
  <c r="CH38" i="1" s="1"/>
  <c r="BV38" i="1"/>
  <c r="BT38" i="1"/>
  <c r="BS38" i="1"/>
  <c r="BQ38" i="1"/>
  <c r="BO38" i="1"/>
  <c r="BP38" i="1" s="1"/>
  <c r="BG38" i="1" a="1"/>
  <c r="BG38" i="1" s="1"/>
  <c r="BD38" i="1" a="1"/>
  <c r="BD38" i="1" s="1"/>
  <c r="BA38" i="1" a="1"/>
  <c r="BA38" i="1" s="1"/>
  <c r="AY38" i="1"/>
  <c r="BU38" i="1" s="1"/>
  <c r="AX38" i="1"/>
  <c r="AZ38" i="1" s="1"/>
  <c r="AU38" i="1"/>
  <c r="AT38" i="1"/>
  <c r="AB38" i="1"/>
  <c r="AA38" i="1"/>
  <c r="W38" i="1"/>
  <c r="T38" i="1"/>
  <c r="U38" i="1" s="1"/>
  <c r="P38" i="1"/>
  <c r="O38" i="1" a="1"/>
  <c r="O38" i="1" s="1"/>
  <c r="L38" i="1"/>
  <c r="I38" i="1"/>
  <c r="CR37" i="1"/>
  <c r="CP37" i="1" a="1"/>
  <c r="CP37" i="1" s="1"/>
  <c r="BW37" i="1"/>
  <c r="CJ37" i="1" s="1"/>
  <c r="CK37" i="1" s="1"/>
  <c r="CL37" i="1" s="1"/>
  <c r="CM37" i="1" s="1"/>
  <c r="CN37" i="1" s="1"/>
  <c r="CO37" i="1" s="1"/>
  <c r="CH37" i="1" s="1"/>
  <c r="BV37" i="1"/>
  <c r="BT37" i="1"/>
  <c r="BS37" i="1"/>
  <c r="BQ37" i="1"/>
  <c r="BO37" i="1"/>
  <c r="BP37" i="1" s="1"/>
  <c r="BG37" i="1" a="1"/>
  <c r="BG37" i="1" s="1"/>
  <c r="BD37" i="1" a="1"/>
  <c r="BD37" i="1" s="1"/>
  <c r="BA37" i="1" a="1"/>
  <c r="BA37" i="1" s="1"/>
  <c r="AX37" i="1"/>
  <c r="AY37" i="1" s="1"/>
  <c r="AU37" i="1"/>
  <c r="AT37" i="1"/>
  <c r="AB37" i="1"/>
  <c r="AA37" i="1"/>
  <c r="W37" i="1"/>
  <c r="T37" i="1"/>
  <c r="U37" i="1" s="1"/>
  <c r="P37" i="1"/>
  <c r="O37" i="1" a="1"/>
  <c r="O37" i="1" s="1"/>
  <c r="L37" i="1"/>
  <c r="I37" i="1"/>
  <c r="CR36" i="1"/>
  <c r="CP36" i="1" a="1"/>
  <c r="CP36" i="1" s="1"/>
  <c r="BW36" i="1"/>
  <c r="CJ36" i="1" s="1"/>
  <c r="CK36" i="1" s="1"/>
  <c r="CL36" i="1" s="1"/>
  <c r="CM36" i="1" s="1"/>
  <c r="CN36" i="1" s="1"/>
  <c r="CO36" i="1" s="1"/>
  <c r="CH36" i="1" s="1"/>
  <c r="BV36" i="1"/>
  <c r="BT36" i="1"/>
  <c r="BS36" i="1"/>
  <c r="BQ36" i="1"/>
  <c r="BO36" i="1"/>
  <c r="BP36" i="1" s="1"/>
  <c r="BG36" i="1" a="1"/>
  <c r="BG36" i="1" s="1"/>
  <c r="BD36" i="1" a="1"/>
  <c r="BD36" i="1" s="1"/>
  <c r="BA36" i="1" a="1"/>
  <c r="BA36" i="1" s="1"/>
  <c r="AX36" i="1"/>
  <c r="AU36" i="1"/>
  <c r="AT36" i="1"/>
  <c r="AB36" i="1"/>
  <c r="AA36" i="1"/>
  <c r="W36" i="1"/>
  <c r="T36" i="1"/>
  <c r="U36" i="1" s="1"/>
  <c r="P36" i="1"/>
  <c r="O36" i="1" a="1"/>
  <c r="O36" i="1" s="1"/>
  <c r="L36" i="1"/>
  <c r="V36" i="1" s="1"/>
  <c r="I36" i="1"/>
  <c r="CR35" i="1"/>
  <c r="CP35" i="1" a="1"/>
  <c r="CP35" i="1" s="1"/>
  <c r="BW35" i="1"/>
  <c r="CJ35" i="1" s="1"/>
  <c r="CK35" i="1" s="1"/>
  <c r="CL35" i="1" s="1"/>
  <c r="CM35" i="1" s="1"/>
  <c r="CN35" i="1" s="1"/>
  <c r="CO35" i="1" s="1"/>
  <c r="CH35" i="1" s="1"/>
  <c r="BV35" i="1"/>
  <c r="BT35" i="1"/>
  <c r="BS35" i="1"/>
  <c r="BQ35" i="1"/>
  <c r="BO35" i="1"/>
  <c r="BP35" i="1" s="1"/>
  <c r="BG35" i="1" a="1"/>
  <c r="BG35" i="1" s="1"/>
  <c r="BD35" i="1" a="1"/>
  <c r="BD35" i="1" s="1"/>
  <c r="BA35" i="1" a="1"/>
  <c r="BA35" i="1" s="1"/>
  <c r="BB35" i="1" s="1"/>
  <c r="BX35" i="1" s="1"/>
  <c r="AX35" i="1"/>
  <c r="AU35" i="1"/>
  <c r="AT35" i="1"/>
  <c r="AB35" i="1"/>
  <c r="AA35" i="1"/>
  <c r="W35" i="1"/>
  <c r="T35" i="1"/>
  <c r="U35" i="1" s="1"/>
  <c r="P35" i="1"/>
  <c r="O35" i="1" a="1"/>
  <c r="O35" i="1" s="1"/>
  <c r="L35" i="1"/>
  <c r="I35" i="1"/>
  <c r="CR34" i="1"/>
  <c r="CP34" i="1" a="1"/>
  <c r="CP34" i="1" s="1"/>
  <c r="BW34" i="1"/>
  <c r="CJ34" i="1" s="1"/>
  <c r="CK34" i="1" s="1"/>
  <c r="CL34" i="1" s="1"/>
  <c r="CM34" i="1" s="1"/>
  <c r="CN34" i="1" s="1"/>
  <c r="CO34" i="1" s="1"/>
  <c r="CH34" i="1" s="1"/>
  <c r="BV34" i="1"/>
  <c r="BT34" i="1"/>
  <c r="BS34" i="1"/>
  <c r="BQ34" i="1"/>
  <c r="BO34" i="1"/>
  <c r="BP34" i="1" s="1"/>
  <c r="BG34" i="1" a="1"/>
  <c r="BG34" i="1" s="1"/>
  <c r="BD34" i="1" a="1"/>
  <c r="BD34" i="1" s="1"/>
  <c r="BA34" i="1" a="1"/>
  <c r="BA34" i="1" s="1"/>
  <c r="AX34" i="1"/>
  <c r="AZ34" i="1" s="1"/>
  <c r="CB34" i="1" s="1" a="1"/>
  <c r="CB34" i="1" s="1"/>
  <c r="CI34" i="1" s="1"/>
  <c r="AU34" i="1"/>
  <c r="AT34" i="1"/>
  <c r="AB34" i="1"/>
  <c r="AA34" i="1"/>
  <c r="W34" i="1"/>
  <c r="T34" i="1"/>
  <c r="U34" i="1" s="1"/>
  <c r="P34" i="1"/>
  <c r="O34" i="1" a="1"/>
  <c r="O34" i="1" s="1"/>
  <c r="L34" i="1"/>
  <c r="V34" i="1" s="1"/>
  <c r="I34" i="1"/>
  <c r="CR33" i="1"/>
  <c r="CP33" i="1" a="1"/>
  <c r="CP33" i="1" s="1"/>
  <c r="BW33" i="1"/>
  <c r="CJ33" i="1" s="1"/>
  <c r="CK33" i="1" s="1"/>
  <c r="CL33" i="1" s="1"/>
  <c r="CM33" i="1" s="1"/>
  <c r="CN33" i="1" s="1"/>
  <c r="CO33" i="1" s="1"/>
  <c r="CH33" i="1" s="1"/>
  <c r="BV33" i="1"/>
  <c r="BT33" i="1"/>
  <c r="BS33" i="1"/>
  <c r="BQ33" i="1"/>
  <c r="BO33" i="1"/>
  <c r="BP33" i="1" s="1"/>
  <c r="BG33" i="1" a="1"/>
  <c r="BG33" i="1" s="1"/>
  <c r="BD33" i="1" a="1"/>
  <c r="BD33" i="1" s="1"/>
  <c r="BE33" i="1" s="1"/>
  <c r="BA33" i="1" a="1"/>
  <c r="BA33" i="1" s="1"/>
  <c r="BB33" i="1" s="1"/>
  <c r="BX33" i="1" s="1"/>
  <c r="AX33" i="1"/>
  <c r="AY33" i="1" s="1"/>
  <c r="AU33" i="1"/>
  <c r="AT33" i="1"/>
  <c r="AB33" i="1"/>
  <c r="AA33" i="1"/>
  <c r="W33" i="1"/>
  <c r="T33" i="1"/>
  <c r="U33" i="1" s="1"/>
  <c r="P33" i="1"/>
  <c r="O33" i="1" a="1"/>
  <c r="O33" i="1" s="1"/>
  <c r="L33" i="1"/>
  <c r="V33" i="1" s="1"/>
  <c r="I33" i="1"/>
  <c r="CR32" i="1"/>
  <c r="CP32" i="1" a="1"/>
  <c r="CP32" i="1" s="1"/>
  <c r="BW32" i="1"/>
  <c r="CJ32" i="1" s="1"/>
  <c r="CK32" i="1" s="1"/>
  <c r="CL32" i="1" s="1"/>
  <c r="CM32" i="1" s="1"/>
  <c r="CN32" i="1" s="1"/>
  <c r="CO32" i="1" s="1"/>
  <c r="CH32" i="1" s="1"/>
  <c r="BV32" i="1"/>
  <c r="BT32" i="1"/>
  <c r="BS32" i="1"/>
  <c r="BQ32" i="1"/>
  <c r="BP32" i="1"/>
  <c r="BO32" i="1"/>
  <c r="BG32" i="1" a="1"/>
  <c r="BG32" i="1" s="1"/>
  <c r="BH32" i="1" s="1"/>
  <c r="BI32" i="1" s="1"/>
  <c r="BD32" i="1" a="1"/>
  <c r="BD32" i="1" s="1"/>
  <c r="BA32" i="1" a="1"/>
  <c r="BA32" i="1" s="1"/>
  <c r="BB32" i="1" s="1"/>
  <c r="BC32" i="1" s="1"/>
  <c r="AX32" i="1"/>
  <c r="AZ32" i="1" s="1"/>
  <c r="CF32" i="1" s="1" a="1"/>
  <c r="CF32" i="1" s="1"/>
  <c r="AU32" i="1"/>
  <c r="AT32" i="1"/>
  <c r="AB32" i="1"/>
  <c r="AA32" i="1"/>
  <c r="W32" i="1"/>
  <c r="T32" i="1"/>
  <c r="U32" i="1" s="1"/>
  <c r="P32" i="1"/>
  <c r="O32" i="1" a="1"/>
  <c r="O32" i="1" s="1"/>
  <c r="L32" i="1"/>
  <c r="V32" i="1" s="1"/>
  <c r="I32" i="1"/>
  <c r="CR31" i="1"/>
  <c r="CP31" i="1" a="1"/>
  <c r="CP31" i="1" s="1"/>
  <c r="BW31" i="1"/>
  <c r="CJ31" i="1" s="1"/>
  <c r="CK31" i="1" s="1"/>
  <c r="CL31" i="1" s="1"/>
  <c r="CM31" i="1" s="1"/>
  <c r="CN31" i="1" s="1"/>
  <c r="CO31" i="1" s="1"/>
  <c r="CH31" i="1" s="1"/>
  <c r="BV31" i="1"/>
  <c r="BT31" i="1"/>
  <c r="BS31" i="1"/>
  <c r="BQ31" i="1"/>
  <c r="BO31" i="1"/>
  <c r="BP31" i="1" s="1"/>
  <c r="BG31" i="1" a="1"/>
  <c r="BG31" i="1" s="1"/>
  <c r="BD31" i="1" a="1"/>
  <c r="BD31" i="1" s="1"/>
  <c r="BA31" i="1" a="1"/>
  <c r="BA31" i="1" s="1"/>
  <c r="AX31" i="1"/>
  <c r="AY31" i="1" s="1"/>
  <c r="AU31" i="1"/>
  <c r="AT31" i="1"/>
  <c r="AB31" i="1"/>
  <c r="AA31" i="1"/>
  <c r="W31" i="1"/>
  <c r="T31" i="1"/>
  <c r="U31" i="1" s="1"/>
  <c r="P31" i="1"/>
  <c r="O31" i="1" a="1"/>
  <c r="O31" i="1" s="1"/>
  <c r="L31" i="1"/>
  <c r="AV31" i="1" s="1"/>
  <c r="I31" i="1"/>
  <c r="CR30" i="1"/>
  <c r="CP30" i="1" a="1"/>
  <c r="CP30" i="1" s="1"/>
  <c r="CF30" i="1" a="1"/>
  <c r="CF30" i="1" s="1"/>
  <c r="BW30" i="1"/>
  <c r="CJ30" i="1" s="1"/>
  <c r="CK30" i="1" s="1"/>
  <c r="CL30" i="1" s="1"/>
  <c r="CM30" i="1" s="1"/>
  <c r="CN30" i="1" s="1"/>
  <c r="CO30" i="1" s="1"/>
  <c r="CH30" i="1" s="1"/>
  <c r="BV30" i="1"/>
  <c r="BT30" i="1"/>
  <c r="BS30" i="1"/>
  <c r="BQ30" i="1"/>
  <c r="BO30" i="1"/>
  <c r="BP30" i="1" s="1"/>
  <c r="BG30" i="1" a="1"/>
  <c r="BG30" i="1" s="1"/>
  <c r="BD30" i="1" a="1"/>
  <c r="BD30" i="1" s="1"/>
  <c r="BA30" i="1" a="1"/>
  <c r="BA30" i="1" s="1"/>
  <c r="AY30" i="1"/>
  <c r="BU30" i="1" s="1"/>
  <c r="AX30" i="1"/>
  <c r="AZ30" i="1" s="1"/>
  <c r="AU30" i="1"/>
  <c r="AT30" i="1"/>
  <c r="AB30" i="1"/>
  <c r="AA30" i="1"/>
  <c r="W30" i="1"/>
  <c r="T30" i="1"/>
  <c r="U30" i="1" s="1"/>
  <c r="P30" i="1"/>
  <c r="O30" i="1" a="1"/>
  <c r="O30" i="1" s="1"/>
  <c r="L30" i="1"/>
  <c r="V30" i="1" s="1"/>
  <c r="I30" i="1"/>
  <c r="CR29" i="1"/>
  <c r="CP29" i="1" a="1"/>
  <c r="CP29" i="1" s="1"/>
  <c r="BW29" i="1"/>
  <c r="CJ29" i="1" s="1"/>
  <c r="CK29" i="1" s="1"/>
  <c r="CL29" i="1" s="1"/>
  <c r="CM29" i="1" s="1"/>
  <c r="CN29" i="1" s="1"/>
  <c r="CO29" i="1" s="1"/>
  <c r="CH29" i="1" s="1"/>
  <c r="BV29" i="1"/>
  <c r="BT29" i="1"/>
  <c r="BS29" i="1"/>
  <c r="BQ29" i="1"/>
  <c r="BO29" i="1"/>
  <c r="BP29" i="1" s="1"/>
  <c r="BG29" i="1" a="1"/>
  <c r="BG29" i="1" s="1"/>
  <c r="BD29" i="1" a="1"/>
  <c r="BD29" i="1" s="1"/>
  <c r="BA29" i="1" a="1"/>
  <c r="BA29" i="1" s="1"/>
  <c r="AX29" i="1"/>
  <c r="AY29" i="1" s="1"/>
  <c r="AU29" i="1"/>
  <c r="AT29" i="1"/>
  <c r="AB29" i="1"/>
  <c r="AA29" i="1"/>
  <c r="W29" i="1"/>
  <c r="T29" i="1"/>
  <c r="U29" i="1" s="1"/>
  <c r="P29" i="1"/>
  <c r="O29" i="1" a="1"/>
  <c r="O29" i="1" s="1"/>
  <c r="L29" i="1"/>
  <c r="AV29" i="1" s="1"/>
  <c r="I29" i="1"/>
  <c r="CR28" i="1"/>
  <c r="CP28" i="1" a="1"/>
  <c r="CP28" i="1" s="1"/>
  <c r="BW28" i="1"/>
  <c r="CJ28" i="1" s="1"/>
  <c r="CK28" i="1" s="1"/>
  <c r="CL28" i="1" s="1"/>
  <c r="CM28" i="1" s="1"/>
  <c r="CN28" i="1" s="1"/>
  <c r="CO28" i="1" s="1"/>
  <c r="CH28" i="1" s="1"/>
  <c r="BV28" i="1"/>
  <c r="BT28" i="1"/>
  <c r="BS28" i="1"/>
  <c r="BQ28" i="1"/>
  <c r="BO28" i="1"/>
  <c r="BP28" i="1" s="1"/>
  <c r="BG28" i="1" a="1"/>
  <c r="BG28" i="1" s="1"/>
  <c r="BD28" i="1" a="1"/>
  <c r="BD28" i="1" s="1"/>
  <c r="BA28" i="1" a="1"/>
  <c r="BA28" i="1" s="1"/>
  <c r="AX28" i="1"/>
  <c r="AU28" i="1"/>
  <c r="AT28" i="1"/>
  <c r="AB28" i="1"/>
  <c r="AA28" i="1"/>
  <c r="W28" i="1"/>
  <c r="T28" i="1"/>
  <c r="U28" i="1" s="1"/>
  <c r="P28" i="1"/>
  <c r="O28" i="1" a="1"/>
  <c r="O28" i="1" s="1"/>
  <c r="L28" i="1"/>
  <c r="I28" i="1"/>
  <c r="CR27" i="1"/>
  <c r="CP27" i="1" a="1"/>
  <c r="CP27" i="1" s="1"/>
  <c r="BW27" i="1"/>
  <c r="CJ27" i="1" s="1"/>
  <c r="CK27" i="1" s="1"/>
  <c r="CL27" i="1" s="1"/>
  <c r="CM27" i="1" s="1"/>
  <c r="CN27" i="1" s="1"/>
  <c r="CO27" i="1" s="1"/>
  <c r="CH27" i="1" s="1"/>
  <c r="BV27" i="1"/>
  <c r="BT27" i="1"/>
  <c r="BS27" i="1"/>
  <c r="BQ27" i="1"/>
  <c r="BO27" i="1"/>
  <c r="BP27" i="1" s="1"/>
  <c r="BG27" i="1" a="1"/>
  <c r="BG27" i="1" s="1"/>
  <c r="BD27" i="1" a="1"/>
  <c r="BD27" i="1" s="1"/>
  <c r="BA27" i="1" a="1"/>
  <c r="BA27" i="1" s="1"/>
  <c r="AX27" i="1"/>
  <c r="AU27" i="1"/>
  <c r="AT27" i="1"/>
  <c r="AB27" i="1"/>
  <c r="AA27" i="1"/>
  <c r="W27" i="1"/>
  <c r="T27" i="1"/>
  <c r="U27" i="1" s="1"/>
  <c r="P27" i="1"/>
  <c r="O27" i="1" a="1"/>
  <c r="O27" i="1" s="1"/>
  <c r="L27" i="1"/>
  <c r="AV27" i="1" s="1"/>
  <c r="I27" i="1"/>
  <c r="CR26" i="1"/>
  <c r="CP26" i="1" a="1"/>
  <c r="CP26" i="1" s="1"/>
  <c r="CJ26" i="1"/>
  <c r="CK26" i="1" s="1"/>
  <c r="CL26" i="1" s="1"/>
  <c r="CM26" i="1" s="1"/>
  <c r="CN26" i="1" s="1"/>
  <c r="CO26" i="1" s="1"/>
  <c r="CH26" i="1" s="1"/>
  <c r="CB26" i="1" a="1"/>
  <c r="CB26" i="1" s="1"/>
  <c r="BW26" i="1"/>
  <c r="BV26" i="1"/>
  <c r="BT26" i="1"/>
  <c r="BS26" i="1"/>
  <c r="BQ26" i="1"/>
  <c r="BO26" i="1"/>
  <c r="BP26" i="1" s="1"/>
  <c r="BG26" i="1" a="1"/>
  <c r="BG26" i="1" s="1"/>
  <c r="BH26" i="1" s="1"/>
  <c r="BI26" i="1" s="1"/>
  <c r="BD26" i="1" a="1"/>
  <c r="BD26" i="1" s="1"/>
  <c r="BA26" i="1" a="1"/>
  <c r="BA26" i="1" s="1"/>
  <c r="AX26" i="1"/>
  <c r="AZ26" i="1" s="1"/>
  <c r="AU26" i="1"/>
  <c r="AT26" i="1"/>
  <c r="AB26" i="1"/>
  <c r="AA26" i="1"/>
  <c r="W26" i="1"/>
  <c r="T26" i="1"/>
  <c r="U26" i="1" s="1"/>
  <c r="P26" i="1"/>
  <c r="O26" i="1" a="1"/>
  <c r="O26" i="1" s="1"/>
  <c r="L26" i="1"/>
  <c r="I26" i="1"/>
  <c r="CR25" i="1"/>
  <c r="CP25" i="1" a="1"/>
  <c r="CP25" i="1" s="1"/>
  <c r="BW25" i="1"/>
  <c r="CJ25" i="1" s="1"/>
  <c r="CK25" i="1" s="1"/>
  <c r="CL25" i="1" s="1"/>
  <c r="CM25" i="1" s="1"/>
  <c r="CN25" i="1" s="1"/>
  <c r="CO25" i="1" s="1"/>
  <c r="CH25" i="1" s="1"/>
  <c r="BV25" i="1"/>
  <c r="BT25" i="1"/>
  <c r="BS25" i="1"/>
  <c r="BQ25" i="1"/>
  <c r="BO25" i="1"/>
  <c r="BP25" i="1" s="1"/>
  <c r="BG25" i="1" a="1"/>
  <c r="BG25" i="1" s="1"/>
  <c r="BD25" i="1" a="1"/>
  <c r="BD25" i="1" s="1"/>
  <c r="BA25" i="1" a="1"/>
  <c r="BA25" i="1" s="1"/>
  <c r="BB25" i="1" s="1"/>
  <c r="AZ25" i="1"/>
  <c r="AX25" i="1"/>
  <c r="AY25" i="1" s="1"/>
  <c r="AV25" i="1"/>
  <c r="AU25" i="1"/>
  <c r="AT25" i="1"/>
  <c r="AB25" i="1"/>
  <c r="AA25" i="1"/>
  <c r="W25" i="1"/>
  <c r="T25" i="1"/>
  <c r="U25" i="1" s="1"/>
  <c r="P25" i="1"/>
  <c r="O25" i="1" a="1"/>
  <c r="O25" i="1" s="1"/>
  <c r="L25" i="1"/>
  <c r="V25" i="1" s="1"/>
  <c r="I25" i="1"/>
  <c r="CR24" i="1"/>
  <c r="CP24" i="1" a="1"/>
  <c r="CP24" i="1" s="1"/>
  <c r="BW24" i="1"/>
  <c r="CJ24" i="1" s="1"/>
  <c r="CK24" i="1" s="1"/>
  <c r="CL24" i="1" s="1"/>
  <c r="CM24" i="1" s="1"/>
  <c r="CN24" i="1" s="1"/>
  <c r="CO24" i="1" s="1"/>
  <c r="CH24" i="1" s="1"/>
  <c r="BV24" i="1"/>
  <c r="BT24" i="1"/>
  <c r="BS24" i="1"/>
  <c r="BQ24" i="1"/>
  <c r="BG24" i="1" a="1"/>
  <c r="BG24" i="1" s="1"/>
  <c r="BD24" i="1" a="1"/>
  <c r="BD24" i="1" s="1"/>
  <c r="BA24" i="1" a="1"/>
  <c r="BA24" i="1" s="1"/>
  <c r="AX24" i="1"/>
  <c r="AZ24" i="1" s="1"/>
  <c r="CE24" i="1" s="1" a="1"/>
  <c r="CE24" i="1" s="1"/>
  <c r="AU24" i="1"/>
  <c r="AT24" i="1"/>
  <c r="AB24" i="1"/>
  <c r="AA24" i="1"/>
  <c r="W24" i="1"/>
  <c r="T24" i="1"/>
  <c r="U24" i="1" s="1"/>
  <c r="P24" i="1"/>
  <c r="O24" i="1"/>
  <c r="O24" i="1" a="1"/>
  <c r="L24" i="1"/>
  <c r="I24" i="1"/>
  <c r="CR23" i="1"/>
  <c r="CP23" i="1" a="1"/>
  <c r="CP23" i="1" s="1"/>
  <c r="BW23" i="1"/>
  <c r="CJ23" i="1" s="1"/>
  <c r="CK23" i="1" s="1"/>
  <c r="CL23" i="1" s="1"/>
  <c r="CM23" i="1" s="1"/>
  <c r="CN23" i="1" s="1"/>
  <c r="CO23" i="1" s="1"/>
  <c r="CH23" i="1" s="1"/>
  <c r="BV23" i="1"/>
  <c r="BT23" i="1"/>
  <c r="BS23" i="1"/>
  <c r="BQ23" i="1"/>
  <c r="BO23" i="1"/>
  <c r="BP23" i="1" s="1"/>
  <c r="BG23" i="1" a="1"/>
  <c r="BG23" i="1" s="1"/>
  <c r="BD23" i="1" a="1"/>
  <c r="BD23" i="1" s="1"/>
  <c r="BA23" i="1" a="1"/>
  <c r="BA23" i="1" s="1"/>
  <c r="BB23" i="1" s="1"/>
  <c r="BX23" i="1" s="1"/>
  <c r="AX23" i="1"/>
  <c r="AY23" i="1" s="1"/>
  <c r="AU23" i="1"/>
  <c r="AT23" i="1"/>
  <c r="AB23" i="1"/>
  <c r="AA23" i="1"/>
  <c r="W23" i="1"/>
  <c r="T23" i="1"/>
  <c r="U23" i="1" s="1"/>
  <c r="P23" i="1"/>
  <c r="O23" i="1" a="1"/>
  <c r="O23" i="1" s="1"/>
  <c r="L23" i="1"/>
  <c r="V23" i="1" s="1"/>
  <c r="I23" i="1"/>
  <c r="CR22" i="1"/>
  <c r="CP22" i="1" a="1"/>
  <c r="CP22" i="1" s="1"/>
  <c r="BW22" i="1"/>
  <c r="CJ22" i="1" s="1"/>
  <c r="CK22" i="1" s="1"/>
  <c r="CL22" i="1" s="1"/>
  <c r="CM22" i="1" s="1"/>
  <c r="CN22" i="1" s="1"/>
  <c r="CO22" i="1" s="1"/>
  <c r="CH22" i="1" s="1"/>
  <c r="BV22" i="1"/>
  <c r="BT22" i="1"/>
  <c r="BS22" i="1"/>
  <c r="BQ22" i="1"/>
  <c r="BO22" i="1"/>
  <c r="BP22" i="1" s="1"/>
  <c r="BG22" i="1" a="1"/>
  <c r="BG22" i="1" s="1"/>
  <c r="BD22" i="1" a="1"/>
  <c r="BD22" i="1" s="1"/>
  <c r="BA22" i="1" a="1"/>
  <c r="BA22" i="1" s="1"/>
  <c r="AX22" i="1"/>
  <c r="AU22" i="1"/>
  <c r="AT22" i="1"/>
  <c r="AB22" i="1"/>
  <c r="AA22" i="1"/>
  <c r="W22" i="1"/>
  <c r="T22" i="1"/>
  <c r="U22" i="1" s="1"/>
  <c r="AN22" i="1" s="1"/>
  <c r="P22" i="1"/>
  <c r="O22" i="1" a="1"/>
  <c r="O22" i="1" s="1"/>
  <c r="L22" i="1"/>
  <c r="I22" i="1"/>
  <c r="CR21" i="1"/>
  <c r="CP21" i="1" a="1"/>
  <c r="CP21" i="1" s="1"/>
  <c r="BW21" i="1"/>
  <c r="CJ21" i="1" s="1"/>
  <c r="CK21" i="1" s="1"/>
  <c r="CL21" i="1" s="1"/>
  <c r="CM21" i="1" s="1"/>
  <c r="CN21" i="1" s="1"/>
  <c r="CO21" i="1" s="1"/>
  <c r="CH21" i="1" s="1"/>
  <c r="BV21" i="1"/>
  <c r="BT21" i="1"/>
  <c r="BS21" i="1"/>
  <c r="BQ21" i="1"/>
  <c r="BO21" i="1"/>
  <c r="BP21" i="1" s="1"/>
  <c r="BG21" i="1" a="1"/>
  <c r="BG21" i="1" s="1"/>
  <c r="BD21" i="1" a="1"/>
  <c r="BD21" i="1" s="1"/>
  <c r="BA21" i="1" a="1"/>
  <c r="BA21" i="1" s="1"/>
  <c r="AX21" i="1"/>
  <c r="AY21" i="1" s="1"/>
  <c r="AU21" i="1"/>
  <c r="AT21" i="1"/>
  <c r="AB21" i="1"/>
  <c r="AA21" i="1"/>
  <c r="W21" i="1"/>
  <c r="T21" i="1"/>
  <c r="U21" i="1" s="1"/>
  <c r="P21" i="1"/>
  <c r="O21" i="1" a="1"/>
  <c r="O21" i="1" s="1"/>
  <c r="L21" i="1"/>
  <c r="I21" i="1"/>
  <c r="CR20" i="1"/>
  <c r="CP20" i="1" a="1"/>
  <c r="CP20" i="1" s="1"/>
  <c r="BW20" i="1"/>
  <c r="CJ20" i="1" s="1"/>
  <c r="CK20" i="1" s="1"/>
  <c r="CL20" i="1" s="1"/>
  <c r="CM20" i="1" s="1"/>
  <c r="CN20" i="1" s="1"/>
  <c r="CO20" i="1" s="1"/>
  <c r="CH20" i="1" s="1"/>
  <c r="BV20" i="1"/>
  <c r="BT20" i="1"/>
  <c r="BS20" i="1"/>
  <c r="BQ20" i="1"/>
  <c r="BO20" i="1"/>
  <c r="BP20" i="1" s="1"/>
  <c r="BG20" i="1" a="1"/>
  <c r="BG20" i="1" s="1"/>
  <c r="BD20" i="1" a="1"/>
  <c r="BD20" i="1" s="1"/>
  <c r="BA20" i="1" a="1"/>
  <c r="BA20" i="1" s="1"/>
  <c r="AX20" i="1"/>
  <c r="AY20" i="1" s="1"/>
  <c r="BU20" i="1" s="1"/>
  <c r="AU20" i="1"/>
  <c r="AT20" i="1"/>
  <c r="AB20" i="1"/>
  <c r="AA20" i="1"/>
  <c r="W20" i="1"/>
  <c r="T20" i="1"/>
  <c r="U20" i="1" s="1"/>
  <c r="P20" i="1"/>
  <c r="O20" i="1" a="1"/>
  <c r="O20" i="1" s="1"/>
  <c r="L20" i="1"/>
  <c r="I20" i="1"/>
  <c r="CR19" i="1"/>
  <c r="CP19" i="1" a="1"/>
  <c r="CP19" i="1" s="1"/>
  <c r="CI19" i="1"/>
  <c r="BW19" i="1"/>
  <c r="CJ19" i="1" s="1"/>
  <c r="CK19" i="1" s="1"/>
  <c r="CL19" i="1" s="1"/>
  <c r="CM19" i="1" s="1"/>
  <c r="CN19" i="1" s="1"/>
  <c r="CO19" i="1" s="1"/>
  <c r="CH19" i="1" s="1"/>
  <c r="BV19" i="1"/>
  <c r="BT19" i="1"/>
  <c r="BS19" i="1"/>
  <c r="BQ19" i="1"/>
  <c r="BO19" i="1"/>
  <c r="BP19" i="1" s="1"/>
  <c r="BG19" i="1" a="1"/>
  <c r="BG19" i="1" s="1"/>
  <c r="BD19" i="1" a="1"/>
  <c r="BD19" i="1" s="1"/>
  <c r="BA19" i="1" a="1"/>
  <c r="BA19" i="1" s="1"/>
  <c r="AX19" i="1"/>
  <c r="AY19" i="1" s="1"/>
  <c r="BR19" i="1" s="1"/>
  <c r="AU19" i="1"/>
  <c r="AT19" i="1"/>
  <c r="AB19" i="1"/>
  <c r="AA19" i="1"/>
  <c r="W19" i="1"/>
  <c r="T19" i="1"/>
  <c r="U19" i="1" s="1"/>
  <c r="P19" i="1"/>
  <c r="O19" i="1" a="1"/>
  <c r="O19" i="1" s="1"/>
  <c r="L19" i="1"/>
  <c r="V19" i="1" s="1"/>
  <c r="I19" i="1"/>
  <c r="CR18" i="1"/>
  <c r="CP18" i="1" a="1"/>
  <c r="CP18" i="1" s="1"/>
  <c r="CJ18" i="1"/>
  <c r="CK18" i="1" s="1"/>
  <c r="CL18" i="1" s="1"/>
  <c r="CM18" i="1" s="1"/>
  <c r="CN18" i="1" s="1"/>
  <c r="CO18" i="1" s="1"/>
  <c r="CH18" i="1" s="1"/>
  <c r="BW18" i="1"/>
  <c r="BV18" i="1"/>
  <c r="BT18" i="1"/>
  <c r="BS18" i="1"/>
  <c r="BQ18" i="1"/>
  <c r="BO18" i="1"/>
  <c r="BP18" i="1" s="1"/>
  <c r="BG18" i="1" a="1"/>
  <c r="BG18" i="1" s="1"/>
  <c r="BD18" i="1" a="1"/>
  <c r="BD18" i="1" s="1"/>
  <c r="BA18" i="1" a="1"/>
  <c r="BA18" i="1" s="1"/>
  <c r="BB18" i="1" s="1"/>
  <c r="AX18" i="1"/>
  <c r="AZ18" i="1" s="1"/>
  <c r="CE18" i="1" s="1" a="1"/>
  <c r="CE18" i="1" s="1"/>
  <c r="AU18" i="1"/>
  <c r="AT18" i="1"/>
  <c r="AB18" i="1"/>
  <c r="AA18" i="1"/>
  <c r="W18" i="1"/>
  <c r="T18" i="1"/>
  <c r="U18" i="1" s="1"/>
  <c r="P18" i="1"/>
  <c r="O18" i="1" a="1"/>
  <c r="O18" i="1" s="1"/>
  <c r="L18" i="1"/>
  <c r="N18" i="1" s="1" a="1"/>
  <c r="N18" i="1" s="1"/>
  <c r="BJ18" i="1" s="1"/>
  <c r="I18" i="1"/>
  <c r="CR17" i="1"/>
  <c r="CP17" i="1" a="1"/>
  <c r="CP17" i="1" s="1"/>
  <c r="BW17" i="1"/>
  <c r="CJ17" i="1" s="1"/>
  <c r="CK17" i="1" s="1"/>
  <c r="CL17" i="1" s="1"/>
  <c r="CM17" i="1" s="1"/>
  <c r="CN17" i="1" s="1"/>
  <c r="CO17" i="1" s="1"/>
  <c r="CH17" i="1" s="1"/>
  <c r="BV17" i="1"/>
  <c r="BT17" i="1"/>
  <c r="BS17" i="1"/>
  <c r="BQ17" i="1"/>
  <c r="BO17" i="1"/>
  <c r="BP17" i="1" s="1"/>
  <c r="BG17" i="1" a="1"/>
  <c r="BG17" i="1" s="1"/>
  <c r="BD17" i="1" a="1"/>
  <c r="BD17" i="1" s="1"/>
  <c r="BA17" i="1" a="1"/>
  <c r="BA17" i="1" s="1"/>
  <c r="AX17" i="1"/>
  <c r="AZ17" i="1" s="1"/>
  <c r="AU17" i="1"/>
  <c r="AT17" i="1"/>
  <c r="AB17" i="1"/>
  <c r="AA17" i="1"/>
  <c r="W17" i="1"/>
  <c r="T17" i="1"/>
  <c r="U17" i="1" s="1"/>
  <c r="P17" i="1"/>
  <c r="O17" i="1" a="1"/>
  <c r="O17" i="1" s="1"/>
  <c r="L17" i="1"/>
  <c r="V17" i="1" s="1"/>
  <c r="I17" i="1"/>
  <c r="CR16" i="1"/>
  <c r="CP16" i="1" a="1"/>
  <c r="CP16" i="1" s="1"/>
  <c r="BW16" i="1"/>
  <c r="CJ16" i="1" s="1"/>
  <c r="CK16" i="1" s="1"/>
  <c r="CL16" i="1" s="1"/>
  <c r="CM16" i="1" s="1"/>
  <c r="CN16" i="1" s="1"/>
  <c r="CO16" i="1" s="1"/>
  <c r="CH16" i="1" s="1"/>
  <c r="BV16" i="1"/>
  <c r="BT16" i="1"/>
  <c r="BS16" i="1"/>
  <c r="BQ16" i="1"/>
  <c r="BO16" i="1"/>
  <c r="BP16" i="1" s="1"/>
  <c r="BG16" i="1" a="1"/>
  <c r="BG16" i="1" s="1"/>
  <c r="BD16" i="1" a="1"/>
  <c r="BD16" i="1" s="1"/>
  <c r="BA16" i="1" a="1"/>
  <c r="BA16" i="1" s="1"/>
  <c r="AX16" i="1"/>
  <c r="AU16" i="1"/>
  <c r="AT16" i="1"/>
  <c r="AB16" i="1"/>
  <c r="AA16" i="1"/>
  <c r="W16" i="1"/>
  <c r="T16" i="1"/>
  <c r="U16" i="1" s="1"/>
  <c r="P16" i="1"/>
  <c r="O16" i="1" a="1"/>
  <c r="O16" i="1" s="1"/>
  <c r="L16" i="1"/>
  <c r="AS16" i="1" s="1"/>
  <c r="I16" i="1"/>
  <c r="CR15" i="1"/>
  <c r="CP15" i="1" a="1"/>
  <c r="CP15" i="1" s="1"/>
  <c r="BW15" i="1"/>
  <c r="CJ15" i="1" s="1"/>
  <c r="CK15" i="1" s="1"/>
  <c r="CL15" i="1" s="1"/>
  <c r="CM15" i="1" s="1"/>
  <c r="CN15" i="1" s="1"/>
  <c r="CO15" i="1" s="1"/>
  <c r="CH15" i="1" s="1"/>
  <c r="BV15" i="1"/>
  <c r="BT15" i="1"/>
  <c r="BS15" i="1"/>
  <c r="BQ15" i="1"/>
  <c r="BO15" i="1"/>
  <c r="BP15" i="1" s="1"/>
  <c r="BG15" i="1" a="1"/>
  <c r="BG15" i="1" s="1"/>
  <c r="BD15" i="1" a="1"/>
  <c r="BD15" i="1" s="1"/>
  <c r="BA15" i="1" a="1"/>
  <c r="BA15" i="1" s="1"/>
  <c r="AX15" i="1"/>
  <c r="AY15" i="1" s="1"/>
  <c r="BR15" i="1" s="1"/>
  <c r="AU15" i="1"/>
  <c r="AT15" i="1"/>
  <c r="AB15" i="1"/>
  <c r="AA15" i="1"/>
  <c r="W15" i="1"/>
  <c r="T15" i="1"/>
  <c r="U15" i="1" s="1"/>
  <c r="P15" i="1"/>
  <c r="O15" i="1" a="1"/>
  <c r="O15" i="1" s="1"/>
  <c r="L15" i="1"/>
  <c r="V15" i="1" s="1"/>
  <c r="I15" i="1"/>
  <c r="CR14" i="1"/>
  <c r="CP14" i="1" a="1"/>
  <c r="CP14" i="1" s="1"/>
  <c r="CB14" i="1" a="1"/>
  <c r="CB14" i="1" s="1"/>
  <c r="CI14" i="1" s="1"/>
  <c r="BW14" i="1"/>
  <c r="CJ14" i="1" s="1"/>
  <c r="CK14" i="1" s="1"/>
  <c r="CL14" i="1" s="1"/>
  <c r="CM14" i="1" s="1"/>
  <c r="CN14" i="1" s="1"/>
  <c r="CO14" i="1" s="1"/>
  <c r="CH14" i="1" s="1"/>
  <c r="BV14" i="1"/>
  <c r="BT14" i="1"/>
  <c r="BS14" i="1"/>
  <c r="BQ14" i="1"/>
  <c r="BO14" i="1"/>
  <c r="BP14" i="1" s="1"/>
  <c r="BG14" i="1" a="1"/>
  <c r="BG14" i="1" s="1"/>
  <c r="BH14" i="1" s="1"/>
  <c r="BD14" i="1" a="1"/>
  <c r="BD14" i="1" s="1"/>
  <c r="BA14" i="1" a="1"/>
  <c r="BA14" i="1" s="1"/>
  <c r="BB14" i="1" s="1"/>
  <c r="AY14" i="1"/>
  <c r="BU14" i="1" s="1"/>
  <c r="AX14" i="1"/>
  <c r="AZ14" i="1" s="1"/>
  <c r="CF14" i="1" s="1" a="1"/>
  <c r="CF14" i="1" s="1"/>
  <c r="AU14" i="1"/>
  <c r="AT14" i="1"/>
  <c r="AB14" i="1"/>
  <c r="AA14" i="1"/>
  <c r="W14" i="1"/>
  <c r="T14" i="1"/>
  <c r="U14" i="1" s="1"/>
  <c r="P14" i="1"/>
  <c r="O14" i="1" a="1"/>
  <c r="O14" i="1" s="1"/>
  <c r="L14" i="1"/>
  <c r="Z14" i="1" s="1"/>
  <c r="I14" i="1"/>
  <c r="CR13" i="1"/>
  <c r="CP13" i="1" a="1"/>
  <c r="CP13" i="1" s="1"/>
  <c r="BW13" i="1"/>
  <c r="CJ13" i="1" s="1"/>
  <c r="CK13" i="1" s="1"/>
  <c r="CL13" i="1" s="1"/>
  <c r="CM13" i="1" s="1"/>
  <c r="CN13" i="1" s="1"/>
  <c r="CO13" i="1" s="1"/>
  <c r="CH13" i="1" s="1"/>
  <c r="BV13" i="1"/>
  <c r="BT13" i="1"/>
  <c r="BS13" i="1"/>
  <c r="BQ13" i="1"/>
  <c r="BO13" i="1"/>
  <c r="BP13" i="1" s="1"/>
  <c r="BG13" i="1" a="1"/>
  <c r="BG13" i="1" s="1"/>
  <c r="BD13" i="1" a="1"/>
  <c r="BD13" i="1" s="1"/>
  <c r="BA13" i="1" a="1"/>
  <c r="BA13" i="1" s="1"/>
  <c r="AX13" i="1"/>
  <c r="AY13" i="1" s="1"/>
  <c r="AU13" i="1"/>
  <c r="AT13" i="1"/>
  <c r="AB13" i="1"/>
  <c r="AA13" i="1"/>
  <c r="W13" i="1"/>
  <c r="T13" i="1"/>
  <c r="U13" i="1" s="1"/>
  <c r="P13" i="1"/>
  <c r="O13" i="1" a="1"/>
  <c r="O13" i="1" s="1"/>
  <c r="L13" i="1"/>
  <c r="N13" i="1" s="1" a="1"/>
  <c r="N13" i="1" s="1"/>
  <c r="BJ13" i="1" s="1"/>
  <c r="I13" i="1"/>
  <c r="CR12" i="1"/>
  <c r="CP12" i="1" a="1"/>
  <c r="CP12" i="1" s="1"/>
  <c r="BW12" i="1"/>
  <c r="CJ12" i="1" s="1"/>
  <c r="CK12" i="1" s="1"/>
  <c r="CL12" i="1" s="1"/>
  <c r="CM12" i="1" s="1"/>
  <c r="CN12" i="1" s="1"/>
  <c r="CO12" i="1" s="1"/>
  <c r="CH12" i="1" s="1"/>
  <c r="BV12" i="1"/>
  <c r="BT12" i="1"/>
  <c r="BS12" i="1"/>
  <c r="BQ12" i="1"/>
  <c r="BO12" i="1"/>
  <c r="BP12" i="1" s="1"/>
  <c r="BG12" i="1" a="1"/>
  <c r="BG12" i="1" s="1"/>
  <c r="BD12" i="1" a="1"/>
  <c r="BD12" i="1" s="1"/>
  <c r="BA12" i="1" a="1"/>
  <c r="BA12" i="1" s="1"/>
  <c r="AX12" i="1"/>
  <c r="AZ12" i="1" s="1"/>
  <c r="AU12" i="1"/>
  <c r="AT12" i="1"/>
  <c r="AB12" i="1"/>
  <c r="AA12" i="1"/>
  <c r="Z12" i="1"/>
  <c r="W12" i="1"/>
  <c r="T12" i="1"/>
  <c r="U12" i="1" s="1"/>
  <c r="P12" i="1"/>
  <c r="O12" i="1" a="1"/>
  <c r="O12" i="1" s="1"/>
  <c r="L12" i="1"/>
  <c r="I12" i="1"/>
  <c r="CR11" i="1"/>
  <c r="CP11" i="1" a="1"/>
  <c r="CP11" i="1" s="1"/>
  <c r="BW11" i="1"/>
  <c r="CJ11" i="1" s="1"/>
  <c r="CK11" i="1" s="1"/>
  <c r="CL11" i="1" s="1"/>
  <c r="CM11" i="1" s="1"/>
  <c r="CN11" i="1" s="1"/>
  <c r="CO11" i="1" s="1"/>
  <c r="CH11" i="1" s="1"/>
  <c r="BV11" i="1"/>
  <c r="BT11" i="1"/>
  <c r="BS11" i="1"/>
  <c r="BQ11" i="1"/>
  <c r="BO11" i="1"/>
  <c r="BP11" i="1" s="1"/>
  <c r="BG11" i="1" a="1"/>
  <c r="BG11" i="1" s="1"/>
  <c r="BD11" i="1" a="1"/>
  <c r="BD11" i="1" s="1"/>
  <c r="BE11" i="1" s="1"/>
  <c r="BM11" i="1" s="1"/>
  <c r="BA11" i="1" a="1"/>
  <c r="BA11" i="1" s="1"/>
  <c r="AX11" i="1"/>
  <c r="AY11" i="1" s="1"/>
  <c r="AU11" i="1"/>
  <c r="AT11" i="1"/>
  <c r="AB11" i="1"/>
  <c r="AA11" i="1"/>
  <c r="W11" i="1"/>
  <c r="T11" i="1"/>
  <c r="U11" i="1" s="1"/>
  <c r="P11" i="1"/>
  <c r="O11" i="1" a="1"/>
  <c r="O11" i="1" s="1"/>
  <c r="L11" i="1"/>
  <c r="Z11" i="1" s="1"/>
  <c r="I11" i="1"/>
  <c r="CR10" i="1"/>
  <c r="CP10" i="1" a="1"/>
  <c r="CP10" i="1" s="1"/>
  <c r="BW10" i="1"/>
  <c r="CJ10" i="1" s="1"/>
  <c r="CK10" i="1" s="1"/>
  <c r="CL10" i="1" s="1"/>
  <c r="CM10" i="1" s="1"/>
  <c r="CN10" i="1" s="1"/>
  <c r="CO10" i="1" s="1"/>
  <c r="CH10" i="1" s="1"/>
  <c r="BV10" i="1"/>
  <c r="BT10" i="1"/>
  <c r="BS10" i="1"/>
  <c r="BQ10" i="1"/>
  <c r="BO10" i="1"/>
  <c r="BP10" i="1" s="1"/>
  <c r="BG10" i="1" a="1"/>
  <c r="BG10" i="1" s="1"/>
  <c r="BD10" i="1" a="1"/>
  <c r="BD10" i="1" s="1"/>
  <c r="BA10" i="1" a="1"/>
  <c r="BA10" i="1" s="1"/>
  <c r="AX10" i="1"/>
  <c r="AZ10" i="1" s="1"/>
  <c r="CD10" i="1" s="1" a="1"/>
  <c r="CD10" i="1" s="1"/>
  <c r="AU10" i="1"/>
  <c r="AT10" i="1"/>
  <c r="AB10" i="1"/>
  <c r="AA10" i="1"/>
  <c r="W10" i="1"/>
  <c r="T10" i="1"/>
  <c r="U10" i="1" s="1"/>
  <c r="P10" i="1"/>
  <c r="O10" i="1" a="1"/>
  <c r="O10" i="1" s="1"/>
  <c r="L10" i="1"/>
  <c r="N10" i="1" s="1" a="1"/>
  <c r="N10" i="1" s="1"/>
  <c r="BJ10" i="1" s="1"/>
  <c r="I10" i="1"/>
  <c r="CR9" i="1"/>
  <c r="CP9" i="1" a="1"/>
  <c r="CP9" i="1" s="1"/>
  <c r="BW9" i="1"/>
  <c r="CJ9" i="1" s="1"/>
  <c r="CK9" i="1" s="1"/>
  <c r="CL9" i="1" s="1"/>
  <c r="CM9" i="1" s="1"/>
  <c r="CN9" i="1" s="1"/>
  <c r="CO9" i="1" s="1"/>
  <c r="CH9" i="1" s="1"/>
  <c r="BV9" i="1"/>
  <c r="BT9" i="1"/>
  <c r="BS9" i="1"/>
  <c r="BQ9" i="1"/>
  <c r="BO9" i="1"/>
  <c r="BP9" i="1" s="1"/>
  <c r="BG9" i="1" a="1"/>
  <c r="BG9" i="1" s="1"/>
  <c r="BD9" i="1" a="1"/>
  <c r="BD9" i="1" s="1"/>
  <c r="BA9" i="1" a="1"/>
  <c r="BA9" i="1" s="1"/>
  <c r="AX9" i="1"/>
  <c r="AZ9" i="1" s="1"/>
  <c r="AU9" i="1"/>
  <c r="AT9" i="1"/>
  <c r="AB9" i="1"/>
  <c r="AA9" i="1"/>
  <c r="W9" i="1"/>
  <c r="T9" i="1"/>
  <c r="U9" i="1" s="1"/>
  <c r="P9" i="1"/>
  <c r="O9" i="1" a="1"/>
  <c r="O9" i="1" s="1"/>
  <c r="N9" i="1" a="1"/>
  <c r="N9" i="1" s="1"/>
  <c r="BJ9" i="1" s="1"/>
  <c r="L9" i="1"/>
  <c r="I9" i="1"/>
  <c r="CR8" i="1"/>
  <c r="CP8" i="1" a="1"/>
  <c r="CP8" i="1" s="1"/>
  <c r="BW8" i="1"/>
  <c r="CJ8" i="1" s="1"/>
  <c r="CK8" i="1" s="1"/>
  <c r="CL8" i="1" s="1"/>
  <c r="CM8" i="1" s="1"/>
  <c r="CN8" i="1" s="1"/>
  <c r="CO8" i="1" s="1"/>
  <c r="CH8" i="1" s="1"/>
  <c r="BV8" i="1"/>
  <c r="BT8" i="1"/>
  <c r="BS8" i="1"/>
  <c r="BQ8" i="1"/>
  <c r="BO8" i="1"/>
  <c r="BP8" i="1" s="1"/>
  <c r="BG8" i="1" a="1"/>
  <c r="BG8" i="1" s="1"/>
  <c r="BD8" i="1" a="1"/>
  <c r="BD8" i="1" s="1"/>
  <c r="BA8" i="1" a="1"/>
  <c r="BA8" i="1" s="1"/>
  <c r="AX8" i="1"/>
  <c r="AZ8" i="1" s="1"/>
  <c r="CE8" i="1" s="1" a="1"/>
  <c r="CE8" i="1" s="1"/>
  <c r="AU8" i="1"/>
  <c r="AT8" i="1"/>
  <c r="AB8" i="1"/>
  <c r="AA8" i="1"/>
  <c r="W8" i="1"/>
  <c r="T8" i="1"/>
  <c r="U8" i="1" s="1"/>
  <c r="P8" i="1"/>
  <c r="O8" i="1" a="1"/>
  <c r="O8" i="1" s="1"/>
  <c r="L8" i="1"/>
  <c r="V8" i="1" s="1"/>
  <c r="I8" i="1"/>
  <c r="CR7" i="1"/>
  <c r="CP7" i="1" a="1"/>
  <c r="CP7" i="1" s="1"/>
  <c r="BW7" i="1"/>
  <c r="CJ7" i="1" s="1"/>
  <c r="CK7" i="1" s="1"/>
  <c r="CL7" i="1" s="1"/>
  <c r="CM7" i="1" s="1"/>
  <c r="CN7" i="1" s="1"/>
  <c r="CO7" i="1" s="1"/>
  <c r="CH7" i="1" s="1"/>
  <c r="BV7" i="1"/>
  <c r="BT7" i="1"/>
  <c r="BS7" i="1"/>
  <c r="BQ7" i="1"/>
  <c r="BO7" i="1"/>
  <c r="BP7" i="1" s="1"/>
  <c r="BG7" i="1" a="1"/>
  <c r="BG7" i="1" s="1"/>
  <c r="BD7" i="1" a="1"/>
  <c r="BD7" i="1" s="1"/>
  <c r="BA7" i="1" a="1"/>
  <c r="BA7" i="1" s="1"/>
  <c r="BB7" i="1" s="1"/>
  <c r="BX7" i="1" s="1"/>
  <c r="AX7" i="1"/>
  <c r="AY7" i="1" s="1"/>
  <c r="BR7" i="1" s="1"/>
  <c r="AU7" i="1"/>
  <c r="AT7" i="1"/>
  <c r="AB7" i="1"/>
  <c r="AA7" i="1"/>
  <c r="W7" i="1"/>
  <c r="T7" i="1"/>
  <c r="U7" i="1" s="1"/>
  <c r="P7" i="1"/>
  <c r="O7" i="1" a="1"/>
  <c r="O7" i="1" s="1"/>
  <c r="L7" i="1"/>
  <c r="V7" i="1" s="1"/>
  <c r="I7" i="1"/>
  <c r="CR6" i="1"/>
  <c r="CP6" i="1" a="1"/>
  <c r="CP6" i="1" s="1"/>
  <c r="BW6" i="1"/>
  <c r="CJ6" i="1" s="1"/>
  <c r="CK6" i="1" s="1"/>
  <c r="CL6" i="1" s="1"/>
  <c r="CM6" i="1" s="1"/>
  <c r="CN6" i="1" s="1"/>
  <c r="CO6" i="1" s="1"/>
  <c r="CH6" i="1" s="1"/>
  <c r="BV6" i="1"/>
  <c r="BT6" i="1"/>
  <c r="BS6" i="1"/>
  <c r="BQ6" i="1"/>
  <c r="BO6" i="1"/>
  <c r="BP6" i="1" s="1"/>
  <c r="BG6" i="1" a="1"/>
  <c r="BG6" i="1" s="1"/>
  <c r="BD6" i="1" a="1"/>
  <c r="BD6" i="1" s="1"/>
  <c r="BA6" i="1" a="1"/>
  <c r="BA6" i="1" s="1"/>
  <c r="AX6" i="1"/>
  <c r="AZ6" i="1" s="1"/>
  <c r="CG6" i="1" s="1" a="1"/>
  <c r="CG6" i="1" s="1"/>
  <c r="AU6" i="1"/>
  <c r="AT6" i="1"/>
  <c r="AB6" i="1"/>
  <c r="AA6" i="1"/>
  <c r="W6" i="1"/>
  <c r="T6" i="1"/>
  <c r="U6" i="1" s="1"/>
  <c r="P6" i="1"/>
  <c r="O6" i="1" a="1"/>
  <c r="O6" i="1" s="1"/>
  <c r="L6" i="1"/>
  <c r="I6" i="1"/>
  <c r="CR5" i="1"/>
  <c r="CP5" i="1" a="1"/>
  <c r="CP5" i="1" s="1"/>
  <c r="BW5" i="1"/>
  <c r="CJ5" i="1" s="1"/>
  <c r="CK5" i="1" s="1"/>
  <c r="CL5" i="1" s="1"/>
  <c r="CM5" i="1" s="1"/>
  <c r="CN5" i="1" s="1"/>
  <c r="CO5" i="1" s="1"/>
  <c r="CH5" i="1" s="1"/>
  <c r="CI5" i="1" s="1"/>
  <c r="BV5" i="1"/>
  <c r="BT5" i="1"/>
  <c r="BS5" i="1"/>
  <c r="BQ5" i="1"/>
  <c r="BO5" i="1"/>
  <c r="BP5" i="1" s="1"/>
  <c r="BG5" i="1" a="1"/>
  <c r="BG5" i="1" s="1"/>
  <c r="BD5" i="1" a="1"/>
  <c r="BD5" i="1" s="1"/>
  <c r="BA5" i="1" a="1"/>
  <c r="BA5" i="1" s="1"/>
  <c r="AX5" i="1"/>
  <c r="AY5" i="1" s="1"/>
  <c r="BR5" i="1" s="1"/>
  <c r="AU5" i="1"/>
  <c r="AT5" i="1"/>
  <c r="AB5" i="1"/>
  <c r="AA5" i="1"/>
  <c r="W5" i="1"/>
  <c r="T5" i="1"/>
  <c r="U5" i="1" s="1"/>
  <c r="P5" i="1"/>
  <c r="O5" i="1" a="1"/>
  <c r="O5" i="1" s="1"/>
  <c r="L5" i="1"/>
  <c r="AS5" i="1" s="1"/>
  <c r="I5" i="1"/>
  <c r="CR4" i="1"/>
  <c r="CP4" i="1" a="1"/>
  <c r="CP4" i="1" s="1"/>
  <c r="BW4" i="1"/>
  <c r="CJ4" i="1" s="1"/>
  <c r="CK4" i="1" s="1"/>
  <c r="CL4" i="1" s="1"/>
  <c r="CM4" i="1" s="1"/>
  <c r="CN4" i="1" s="1"/>
  <c r="CO4" i="1" s="1"/>
  <c r="CH4" i="1" s="1"/>
  <c r="CI4" i="1" s="1"/>
  <c r="BV4" i="1"/>
  <c r="BT4" i="1"/>
  <c r="BS4" i="1"/>
  <c r="BQ4" i="1"/>
  <c r="BO4" i="1"/>
  <c r="BP4" i="1" s="1"/>
  <c r="BG4" i="1" a="1"/>
  <c r="BG4" i="1" s="1"/>
  <c r="BD4" i="1" a="1"/>
  <c r="BD4" i="1" s="1"/>
  <c r="BA4" i="1" a="1"/>
  <c r="BA4" i="1" s="1"/>
  <c r="AX4" i="1"/>
  <c r="AZ4" i="1" s="1"/>
  <c r="CG4" i="1" s="1" a="1"/>
  <c r="CG4" i="1" s="1"/>
  <c r="AU4" i="1"/>
  <c r="AT4" i="1"/>
  <c r="AB4" i="1"/>
  <c r="AA4" i="1"/>
  <c r="W4" i="1"/>
  <c r="T4" i="1"/>
  <c r="U4" i="1" s="1"/>
  <c r="P4" i="1"/>
  <c r="O4" i="1" a="1"/>
  <c r="O4" i="1" s="1"/>
  <c r="L4" i="1"/>
  <c r="AS4" i="1" s="1"/>
  <c r="I4" i="1"/>
  <c r="CR3" i="1"/>
  <c r="CP3" i="1" a="1"/>
  <c r="CP3" i="1" s="1"/>
  <c r="BW3" i="1"/>
  <c r="CJ3" i="1" s="1"/>
  <c r="CK3" i="1" s="1"/>
  <c r="CL3" i="1" s="1"/>
  <c r="CM3" i="1" s="1"/>
  <c r="CN3" i="1" s="1"/>
  <c r="CO3" i="1" s="1"/>
  <c r="CH3" i="1" s="1"/>
  <c r="BV3" i="1"/>
  <c r="BT3" i="1"/>
  <c r="BS3" i="1"/>
  <c r="BQ3" i="1"/>
  <c r="BO3" i="1"/>
  <c r="BP3" i="1" s="1"/>
  <c r="BG3" i="1" a="1"/>
  <c r="BG3" i="1" s="1"/>
  <c r="BD3" i="1" a="1"/>
  <c r="BD3" i="1" s="1"/>
  <c r="BA3" i="1" a="1"/>
  <c r="BA3" i="1" s="1"/>
  <c r="AX3" i="1"/>
  <c r="AY3" i="1" s="1"/>
  <c r="AU3" i="1"/>
  <c r="AT3" i="1"/>
  <c r="AB3" i="1"/>
  <c r="AA3" i="1"/>
  <c r="W3" i="1"/>
  <c r="T3" i="1"/>
  <c r="U3" i="1" s="1"/>
  <c r="P3" i="1"/>
  <c r="O3" i="1" a="1"/>
  <c r="O3" i="1" s="1"/>
  <c r="L3" i="1"/>
  <c r="I3" i="1"/>
  <c r="CR2" i="1"/>
  <c r="CP2" i="1" a="1"/>
  <c r="CP2" i="1" s="1"/>
  <c r="BW2" i="1"/>
  <c r="CJ2" i="1" s="1"/>
  <c r="CK2" i="1" s="1"/>
  <c r="CL2" i="1" s="1"/>
  <c r="CM2" i="1" s="1"/>
  <c r="CN2" i="1" s="1"/>
  <c r="CO2" i="1" s="1"/>
  <c r="CH2" i="1" s="1"/>
  <c r="BV2" i="1"/>
  <c r="BT2" i="1"/>
  <c r="BS2" i="1"/>
  <c r="BQ2" i="1"/>
  <c r="BP2" i="1"/>
  <c r="BO2" i="1"/>
  <c r="BG2" i="1" a="1"/>
  <c r="BG2" i="1" s="1"/>
  <c r="BD2" i="1" a="1"/>
  <c r="BD2" i="1" s="1"/>
  <c r="BA2" i="1" a="1"/>
  <c r="BA2" i="1" s="1"/>
  <c r="AX2" i="1"/>
  <c r="AU2" i="1"/>
  <c r="AT2" i="1"/>
  <c r="AB2" i="1"/>
  <c r="AA2" i="1"/>
  <c r="W2" i="1"/>
  <c r="T2" i="1"/>
  <c r="U2" i="1" s="1"/>
  <c r="P2" i="1"/>
  <c r="O2" i="1" a="1"/>
  <c r="O2" i="1" s="1"/>
  <c r="N2" i="1" a="1"/>
  <c r="N2" i="1" s="1"/>
  <c r="BJ2" i="1" s="1"/>
  <c r="L2" i="1"/>
  <c r="AS2" i="1" s="1"/>
  <c r="I2" i="1"/>
  <c r="CC281" i="1" l="1" a="1"/>
  <c r="CC281" i="1" s="1"/>
  <c r="CF281" i="1" a="1"/>
  <c r="CF281" i="1" s="1"/>
  <c r="AR15" i="1"/>
  <c r="AK35" i="1"/>
  <c r="AK45" i="1"/>
  <c r="BB64" i="1"/>
  <c r="BB66" i="1"/>
  <c r="V69" i="1"/>
  <c r="BB77" i="1"/>
  <c r="BB82" i="1"/>
  <c r="BU82" i="1"/>
  <c r="BE84" i="1"/>
  <c r="BF84" i="1" s="1"/>
  <c r="BB87" i="1"/>
  <c r="BE94" i="1"/>
  <c r="AN134" i="1"/>
  <c r="V140" i="1"/>
  <c r="BB169" i="1"/>
  <c r="AV175" i="1"/>
  <c r="AH196" i="1"/>
  <c r="Z224" i="1"/>
  <c r="AS234" i="1"/>
  <c r="Z236" i="1"/>
  <c r="BB237" i="1"/>
  <c r="BC237" i="1" s="1"/>
  <c r="BB244" i="1"/>
  <c r="BC244" i="1" s="1"/>
  <c r="AZ265" i="1"/>
  <c r="AV289" i="1"/>
  <c r="N290" i="1" a="1"/>
  <c r="N290" i="1" s="1"/>
  <c r="BJ290" i="1" s="1"/>
  <c r="CG315" i="1" a="1"/>
  <c r="CG315" i="1" s="1"/>
  <c r="AN317" i="1"/>
  <c r="AQ343" i="1"/>
  <c r="AE349" i="1"/>
  <c r="AN9" i="1"/>
  <c r="AK17" i="1"/>
  <c r="AQ39" i="1"/>
  <c r="BB76" i="1"/>
  <c r="BX76" i="1" s="1"/>
  <c r="BH85" i="1"/>
  <c r="BI85" i="1" s="1"/>
  <c r="BH135" i="1"/>
  <c r="BB144" i="1"/>
  <c r="AN159" i="1"/>
  <c r="AH179" i="1"/>
  <c r="AH183" i="1"/>
  <c r="BB265" i="1"/>
  <c r="BE279" i="1"/>
  <c r="BK279" i="1" s="1"/>
  <c r="BB342" i="1"/>
  <c r="BC342" i="1" s="1"/>
  <c r="BB24" i="1"/>
  <c r="BC24" i="1" s="1"/>
  <c r="N31" i="1" a="1"/>
  <c r="N31" i="1" s="1"/>
  <c r="BJ31" i="1" s="1"/>
  <c r="AZ33" i="1"/>
  <c r="AE67" i="1"/>
  <c r="N72" i="1" a="1"/>
  <c r="N72" i="1" s="1"/>
  <c r="BJ72" i="1" s="1"/>
  <c r="V79" i="1"/>
  <c r="AN99" i="1"/>
  <c r="N110" i="1" a="1"/>
  <c r="N110" i="1" s="1"/>
  <c r="BJ110" i="1" s="1"/>
  <c r="AS157" i="1"/>
  <c r="BB166" i="1"/>
  <c r="CE174" i="1" a="1"/>
  <c r="CE174" i="1" s="1"/>
  <c r="AN175" i="1"/>
  <c r="AY175" i="1"/>
  <c r="AR175" i="1" s="1"/>
  <c r="AN176" i="1"/>
  <c r="N190" i="1" a="1"/>
  <c r="N190" i="1" s="1"/>
  <c r="BJ190" i="1" s="1"/>
  <c r="AS190" i="1"/>
  <c r="BH225" i="1"/>
  <c r="BH237" i="1"/>
  <c r="V249" i="1"/>
  <c r="N259" i="1" a="1"/>
  <c r="N259" i="1" s="1"/>
  <c r="BJ259" i="1" s="1"/>
  <c r="BE265" i="1"/>
  <c r="AH274" i="1"/>
  <c r="BB290" i="1"/>
  <c r="BC290" i="1" s="1"/>
  <c r="AH299" i="1"/>
  <c r="AY329" i="1"/>
  <c r="BB330" i="1"/>
  <c r="AE234" i="1"/>
  <c r="AH42" i="1"/>
  <c r="BB49" i="1"/>
  <c r="BX49" i="1" s="1"/>
  <c r="AZ61" i="1"/>
  <c r="N68" i="1" a="1"/>
  <c r="N68" i="1" s="1"/>
  <c r="BJ68" i="1" s="1"/>
  <c r="BB101" i="1"/>
  <c r="BC101" i="1" s="1"/>
  <c r="AN103" i="1"/>
  <c r="AH129" i="1"/>
  <c r="AY188" i="1"/>
  <c r="AZ246" i="1"/>
  <c r="CE246" i="1" s="1" a="1"/>
  <c r="CE246" i="1" s="1"/>
  <c r="AZ256" i="1"/>
  <c r="CC256" i="1" s="1" a="1"/>
  <c r="CC256" i="1" s="1"/>
  <c r="AV259" i="1"/>
  <c r="AE263" i="1"/>
  <c r="BB295" i="1"/>
  <c r="AY311" i="1"/>
  <c r="CE321" i="1" a="1"/>
  <c r="CE321" i="1" s="1"/>
  <c r="BB349" i="1"/>
  <c r="CG14" i="1" a="1"/>
  <c r="CG14" i="1" s="1"/>
  <c r="AY48" i="1"/>
  <c r="BU48" i="1" s="1"/>
  <c r="N88" i="1" a="1"/>
  <c r="N88" i="1" s="1"/>
  <c r="BJ88" i="1" s="1"/>
  <c r="BB89" i="1"/>
  <c r="AV93" i="1"/>
  <c r="AQ110" i="1"/>
  <c r="BE127" i="1"/>
  <c r="AH137" i="1"/>
  <c r="BB152" i="1"/>
  <c r="BX152" i="1" s="1"/>
  <c r="AS174" i="1"/>
  <c r="BB179" i="1"/>
  <c r="CD180" i="1" a="1"/>
  <c r="CD180" i="1" s="1"/>
  <c r="BB188" i="1"/>
  <c r="AH190" i="1"/>
  <c r="AS195" i="1"/>
  <c r="AV207" i="1"/>
  <c r="AH210" i="1"/>
  <c r="AV213" i="1"/>
  <c r="BH215" i="1"/>
  <c r="N225" i="1" a="1"/>
  <c r="N225" i="1" s="1"/>
  <c r="BJ225" i="1" s="1"/>
  <c r="BB227" i="1"/>
  <c r="BB246" i="1"/>
  <c r="AE249" i="1"/>
  <c r="BR291" i="1"/>
  <c r="BH321" i="1"/>
  <c r="AY327" i="1"/>
  <c r="BE31" i="1"/>
  <c r="BM31" i="1" s="1"/>
  <c r="BH180" i="1"/>
  <c r="BI180" i="1" s="1"/>
  <c r="CE180" i="1" a="1"/>
  <c r="CE180" i="1" s="1"/>
  <c r="CD188" i="1" a="1"/>
  <c r="CD188" i="1" s="1"/>
  <c r="AE281" i="1"/>
  <c r="BH295" i="1"/>
  <c r="BB305" i="1"/>
  <c r="BX305" i="1" s="1"/>
  <c r="BH325" i="1"/>
  <c r="Z335" i="1"/>
  <c r="BU50" i="1"/>
  <c r="BE50" i="1"/>
  <c r="BR50" i="1"/>
  <c r="AH4" i="1"/>
  <c r="BB26" i="1"/>
  <c r="BC26" i="1" s="1"/>
  <c r="BB30" i="1"/>
  <c r="BC30" i="1" s="1"/>
  <c r="AY32" i="1"/>
  <c r="BU32" i="1" s="1"/>
  <c r="BB61" i="1"/>
  <c r="BC61" i="1" s="1"/>
  <c r="BE66" i="1"/>
  <c r="BB73" i="1"/>
  <c r="AS81" i="1"/>
  <c r="AZ107" i="1"/>
  <c r="CF107" i="1" s="1" a="1"/>
  <c r="CF107" i="1" s="1"/>
  <c r="AY107" i="1"/>
  <c r="BR107" i="1" s="1"/>
  <c r="BB141" i="1"/>
  <c r="BC141" i="1" s="1"/>
  <c r="AZ337" i="1"/>
  <c r="CE337" i="1" s="1" a="1"/>
  <c r="CE337" i="1" s="1"/>
  <c r="AY337" i="1"/>
  <c r="AR337" i="1" s="1"/>
  <c r="AS90" i="1"/>
  <c r="N98" i="1" a="1"/>
  <c r="N98" i="1" s="1"/>
  <c r="BJ98" i="1" s="1"/>
  <c r="AY111" i="1"/>
  <c r="AS118" i="1"/>
  <c r="V118" i="1"/>
  <c r="AY269" i="1"/>
  <c r="AZ269" i="1"/>
  <c r="CB269" i="1" s="1" a="1"/>
  <c r="CB269" i="1" s="1"/>
  <c r="CI269" i="1" s="1"/>
  <c r="AY9" i="1"/>
  <c r="BP60" i="1"/>
  <c r="BB9" i="1"/>
  <c r="BX9" i="1" s="1"/>
  <c r="AH12" i="1"/>
  <c r="AY12" i="1"/>
  <c r="BU12" i="1" s="1"/>
  <c r="AH13" i="1"/>
  <c r="AN20" i="1"/>
  <c r="N53" i="1" a="1"/>
  <c r="N53" i="1" s="1"/>
  <c r="BJ53" i="1" s="1"/>
  <c r="BB57" i="1"/>
  <c r="BC57" i="1" s="1"/>
  <c r="AR66" i="1"/>
  <c r="BB111" i="1"/>
  <c r="AZ198" i="1"/>
  <c r="CC198" i="1" s="1" a="1"/>
  <c r="CC198" i="1" s="1"/>
  <c r="AY198" i="1"/>
  <c r="BU261" i="1"/>
  <c r="AR261" i="1"/>
  <c r="AH50" i="1"/>
  <c r="BE55" i="1"/>
  <c r="BM55" i="1" s="1"/>
  <c r="AN57" i="1"/>
  <c r="V86" i="1"/>
  <c r="AV86" i="1"/>
  <c r="Z86" i="1"/>
  <c r="AS86" i="1"/>
  <c r="AE87" i="1"/>
  <c r="BE87" i="1"/>
  <c r="BF87" i="1" s="1"/>
  <c r="AV98" i="1"/>
  <c r="AS147" i="1"/>
  <c r="V147" i="1"/>
  <c r="Z179" i="1"/>
  <c r="AV179" i="1"/>
  <c r="N179" i="1" a="1"/>
  <c r="N179" i="1" s="1"/>
  <c r="BJ179" i="1" s="1"/>
  <c r="V186" i="1"/>
  <c r="AV186" i="1"/>
  <c r="AN329" i="1"/>
  <c r="BB12" i="1"/>
  <c r="AH26" i="1"/>
  <c r="BB15" i="1"/>
  <c r="AS19" i="1"/>
  <c r="CC32" i="1" a="1"/>
  <c r="CC32" i="1" s="1"/>
  <c r="AY40" i="1"/>
  <c r="BU40" i="1" s="1"/>
  <c r="BH50" i="1"/>
  <c r="BI50" i="1" s="1"/>
  <c r="CB50" i="1" a="1"/>
  <c r="CB50" i="1" s="1"/>
  <c r="CI50" i="1" s="1"/>
  <c r="N51" i="1" a="1"/>
  <c r="N51" i="1" s="1"/>
  <c r="BJ51" i="1" s="1"/>
  <c r="AY58" i="1"/>
  <c r="N63" i="1" a="1"/>
  <c r="N63" i="1" s="1"/>
  <c r="BJ63" i="1" s="1"/>
  <c r="AH77" i="1"/>
  <c r="AV85" i="1"/>
  <c r="AR87" i="1"/>
  <c r="AY90" i="1"/>
  <c r="AR90" i="1" s="1"/>
  <c r="AZ90" i="1"/>
  <c r="AZ214" i="1"/>
  <c r="CF214" i="1" s="1" a="1"/>
  <c r="CF214" i="1" s="1"/>
  <c r="AY214" i="1"/>
  <c r="BR214" i="1" s="1"/>
  <c r="V82" i="1"/>
  <c r="N82" i="1" a="1"/>
  <c r="N82" i="1" s="1"/>
  <c r="BJ82" i="1" s="1"/>
  <c r="AS7" i="1"/>
  <c r="BE15" i="1"/>
  <c r="AV41" i="1"/>
  <c r="CF50" i="1" a="1"/>
  <c r="CF50" i="1" s="1"/>
  <c r="BB58" i="1"/>
  <c r="BX64" i="1"/>
  <c r="AK85" i="1"/>
  <c r="AV102" i="1"/>
  <c r="AN46" i="1"/>
  <c r="AQ47" i="1"/>
  <c r="V85" i="1"/>
  <c r="Z98" i="1"/>
  <c r="AH136" i="1"/>
  <c r="AN136" i="1"/>
  <c r="AY141" i="1"/>
  <c r="BR141" i="1" s="1"/>
  <c r="AZ141" i="1"/>
  <c r="CB266" i="1" a="1"/>
  <c r="CB266" i="1" s="1"/>
  <c r="CI266" i="1" s="1"/>
  <c r="CF266" i="1" a="1"/>
  <c r="CF266" i="1" s="1"/>
  <c r="AY286" i="1"/>
  <c r="BE286" i="1" s="1"/>
  <c r="AZ286" i="1"/>
  <c r="CD286" i="1" s="1" a="1"/>
  <c r="CD286" i="1" s="1"/>
  <c r="AS298" i="1"/>
  <c r="V298" i="1"/>
  <c r="AV298" i="1"/>
  <c r="AQ318" i="1"/>
  <c r="AZ339" i="1"/>
  <c r="AY339" i="1"/>
  <c r="BU339" i="1" s="1"/>
  <c r="BB81" i="1"/>
  <c r="BC81" i="1" s="1"/>
  <c r="BB86" i="1"/>
  <c r="BB91" i="1"/>
  <c r="BX91" i="1" s="1"/>
  <c r="AH97" i="1"/>
  <c r="AH105" i="1"/>
  <c r="BB132" i="1"/>
  <c r="AV141" i="1"/>
  <c r="AN153" i="1"/>
  <c r="CG157" i="1" a="1"/>
  <c r="CG157" i="1" s="1"/>
  <c r="BE162" i="1"/>
  <c r="Z172" i="1"/>
  <c r="Z173" i="1"/>
  <c r="BB180" i="1"/>
  <c r="BC180" i="1" s="1"/>
  <c r="AY184" i="1"/>
  <c r="BU184" i="1" s="1"/>
  <c r="BB189" i="1"/>
  <c r="BC189" i="1" s="1"/>
  <c r="Z194" i="1"/>
  <c r="AV198" i="1"/>
  <c r="N213" i="1" a="1"/>
  <c r="N213" i="1" s="1"/>
  <c r="BJ213" i="1" s="1"/>
  <c r="Z217" i="1"/>
  <c r="AY218" i="1"/>
  <c r="BR218" i="1" s="1"/>
  <c r="N221" i="1" a="1"/>
  <c r="N221" i="1" s="1"/>
  <c r="BJ221" i="1" s="1"/>
  <c r="BH224" i="1"/>
  <c r="CG224" i="1" a="1"/>
  <c r="CG224" i="1" s="1"/>
  <c r="AQ227" i="1"/>
  <c r="N233" i="1" a="1"/>
  <c r="N233" i="1" s="1"/>
  <c r="BJ233" i="1" s="1"/>
  <c r="CE235" i="1" a="1"/>
  <c r="CE235" i="1" s="1"/>
  <c r="AY244" i="1"/>
  <c r="AR244" i="1" s="1"/>
  <c r="AY262" i="1"/>
  <c r="AR262" i="1" s="1"/>
  <c r="N284" i="1" a="1"/>
  <c r="N284" i="1" s="1"/>
  <c r="BJ284" i="1" s="1"/>
  <c r="N306" i="1" a="1"/>
  <c r="N306" i="1" s="1"/>
  <c r="BJ306" i="1" s="1"/>
  <c r="U309" i="1"/>
  <c r="AK309" i="1" s="1"/>
  <c r="CB310" i="1" a="1"/>
  <c r="CB310" i="1" s="1"/>
  <c r="CI310" i="1" s="1"/>
  <c r="BB311" i="1"/>
  <c r="BX311" i="1" s="1"/>
  <c r="Z322" i="1"/>
  <c r="BB332" i="1"/>
  <c r="AZ342" i="1"/>
  <c r="CC342" i="1" s="1" a="1"/>
  <c r="CC342" i="1" s="1"/>
  <c r="AZ345" i="1"/>
  <c r="CB345" i="1" s="1" a="1"/>
  <c r="CB345" i="1" s="1"/>
  <c r="CI345" i="1" s="1"/>
  <c r="BH348" i="1"/>
  <c r="BI348" i="1" s="1"/>
  <c r="AS123" i="1"/>
  <c r="BB133" i="1"/>
  <c r="BB136" i="1"/>
  <c r="BX136" i="1" s="1"/>
  <c r="BB148" i="1"/>
  <c r="BB165" i="1"/>
  <c r="BB182" i="1"/>
  <c r="AS188" i="1"/>
  <c r="AE209" i="1"/>
  <c r="AH223" i="1"/>
  <c r="AN243" i="1"/>
  <c r="V253" i="1"/>
  <c r="BB261" i="1"/>
  <c r="BB266" i="1"/>
  <c r="BC266" i="1" s="1"/>
  <c r="BB267" i="1"/>
  <c r="BC267" i="1" s="1"/>
  <c r="AH281" i="1"/>
  <c r="AQ282" i="1"/>
  <c r="BB282" i="1"/>
  <c r="BX282" i="1" s="1"/>
  <c r="AN288" i="1"/>
  <c r="AR293" i="1"/>
  <c r="AH303" i="1"/>
  <c r="AQ333" i="1"/>
  <c r="AS349" i="1"/>
  <c r="N170" i="1" a="1"/>
  <c r="N170" i="1" s="1"/>
  <c r="BJ170" i="1" s="1"/>
  <c r="N188" i="1" a="1"/>
  <c r="N188" i="1" s="1"/>
  <c r="BJ188" i="1" s="1"/>
  <c r="N192" i="1" a="1"/>
  <c r="N192" i="1" s="1"/>
  <c r="BJ192" i="1" s="1"/>
  <c r="AY202" i="1"/>
  <c r="BR202" i="1" s="1"/>
  <c r="AY216" i="1"/>
  <c r="BR216" i="1" s="1"/>
  <c r="AS217" i="1"/>
  <c r="BB233" i="1"/>
  <c r="BE261" i="1"/>
  <c r="BF261" i="1" s="1"/>
  <c r="BB269" i="1"/>
  <c r="V283" i="1"/>
  <c r="BB286" i="1"/>
  <c r="BC286" i="1" s="1"/>
  <c r="AZ291" i="1"/>
  <c r="AY299" i="1"/>
  <c r="AR299" i="1" s="1"/>
  <c r="N310" i="1" a="1"/>
  <c r="N310" i="1" s="1"/>
  <c r="BJ310" i="1" s="1"/>
  <c r="AY336" i="1"/>
  <c r="BB110" i="1"/>
  <c r="BC110" i="1" s="1"/>
  <c r="BE125" i="1"/>
  <c r="AY163" i="1"/>
  <c r="BU163" i="1" s="1"/>
  <c r="Z167" i="1"/>
  <c r="AV171" i="1"/>
  <c r="CD178" i="1" a="1"/>
  <c r="CD178" i="1" s="1"/>
  <c r="CG180" i="1" a="1"/>
  <c r="CG180" i="1" s="1"/>
  <c r="Z182" i="1"/>
  <c r="CD184" i="1" a="1"/>
  <c r="CD184" i="1" s="1"/>
  <c r="AY190" i="1"/>
  <c r="BU190" i="1" s="1"/>
  <c r="AV192" i="1"/>
  <c r="BB196" i="1"/>
  <c r="BC196" i="1" s="1"/>
  <c r="BB200" i="1"/>
  <c r="BB201" i="1"/>
  <c r="BC201" i="1" s="1"/>
  <c r="BB202" i="1"/>
  <c r="BC202" i="1" s="1"/>
  <c r="BB203" i="1"/>
  <c r="AH204" i="1"/>
  <c r="CE218" i="1" a="1"/>
  <c r="CE218" i="1" s="1"/>
  <c r="AN232" i="1"/>
  <c r="AY235" i="1"/>
  <c r="BR235" i="1" s="1"/>
  <c r="BB236" i="1"/>
  <c r="AY237" i="1"/>
  <c r="AR237" i="1" s="1"/>
  <c r="AH239" i="1"/>
  <c r="AN240" i="1"/>
  <c r="AE242" i="1"/>
  <c r="AY258" i="1"/>
  <c r="BU258" i="1" s="1"/>
  <c r="AH272" i="1"/>
  <c r="AZ278" i="1"/>
  <c r="CD278" i="1" s="1" a="1"/>
  <c r="CD278" i="1" s="1"/>
  <c r="AZ290" i="1"/>
  <c r="CE290" i="1" s="1" a="1"/>
  <c r="CE290" i="1" s="1"/>
  <c r="AV292" i="1"/>
  <c r="BB299" i="1"/>
  <c r="AZ328" i="1"/>
  <c r="AR345" i="1"/>
  <c r="CE116" i="1" a="1"/>
  <c r="CE116" i="1" s="1"/>
  <c r="AV121" i="1"/>
  <c r="AS131" i="1"/>
  <c r="AQ179" i="1"/>
  <c r="AN183" i="1"/>
  <c r="AV188" i="1"/>
  <c r="CD202" i="1" a="1"/>
  <c r="CD202" i="1" s="1"/>
  <c r="BH214" i="1"/>
  <c r="BE269" i="1"/>
  <c r="AK292" i="1"/>
  <c r="BU322" i="1"/>
  <c r="AV349" i="1"/>
  <c r="BB67" i="1"/>
  <c r="BC67" i="1" s="1"/>
  <c r="AQ83" i="1"/>
  <c r="AH101" i="1"/>
  <c r="BB120" i="1"/>
  <c r="BB127" i="1"/>
  <c r="AY128" i="1"/>
  <c r="BB157" i="1"/>
  <c r="BX157" i="1" s="1"/>
  <c r="AZ162" i="1"/>
  <c r="BB163" i="1"/>
  <c r="BX163" i="1" s="1"/>
  <c r="AH167" i="1"/>
  <c r="BB172" i="1"/>
  <c r="AE174" i="1"/>
  <c r="AY174" i="1"/>
  <c r="CE190" i="1" a="1"/>
  <c r="CE190" i="1" s="1"/>
  <c r="AH195" i="1"/>
  <c r="BH202" i="1"/>
  <c r="BI202" i="1" s="1"/>
  <c r="CE202" i="1" a="1"/>
  <c r="CE202" i="1" s="1"/>
  <c r="CE216" i="1" a="1"/>
  <c r="CE216" i="1" s="1"/>
  <c r="AE217" i="1"/>
  <c r="BB224" i="1"/>
  <c r="BH236" i="1"/>
  <c r="CD237" i="1" a="1"/>
  <c r="CD237" i="1" s="1"/>
  <c r="N253" i="1" a="1"/>
  <c r="N253" i="1" s="1"/>
  <c r="BJ253" i="1" s="1"/>
  <c r="BB256" i="1"/>
  <c r="BE273" i="1"/>
  <c r="BK273" i="1" s="1"/>
  <c r="BE275" i="1"/>
  <c r="BY275" i="1" s="1"/>
  <c r="AE282" i="1"/>
  <c r="V292" i="1"/>
  <c r="BB294" i="1"/>
  <c r="BC294" i="1" s="1"/>
  <c r="V295" i="1"/>
  <c r="AQ307" i="1"/>
  <c r="CD321" i="1" a="1"/>
  <c r="CD321" i="1" s="1"/>
  <c r="BB322" i="1"/>
  <c r="BC322" i="1" s="1"/>
  <c r="AY333" i="1"/>
  <c r="BU333" i="1" s="1"/>
  <c r="AY350" i="1"/>
  <c r="BU350" i="1" s="1"/>
  <c r="AY351" i="1"/>
  <c r="AR351" i="1" s="1"/>
  <c r="BE158" i="1"/>
  <c r="V159" i="1"/>
  <c r="Z161" i="1"/>
  <c r="BB162" i="1"/>
  <c r="BB174" i="1"/>
  <c r="BC174" i="1" s="1"/>
  <c r="BH190" i="1"/>
  <c r="CD194" i="1" a="1"/>
  <c r="CD194" i="1" s="1"/>
  <c r="AS213" i="1"/>
  <c r="CG216" i="1" a="1"/>
  <c r="CG216" i="1" s="1"/>
  <c r="AS221" i="1"/>
  <c r="AV227" i="1"/>
  <c r="Z231" i="1"/>
  <c r="CD235" i="1" a="1"/>
  <c r="CD235" i="1" s="1"/>
  <c r="CF256" i="1" a="1"/>
  <c r="CF256" i="1" s="1"/>
  <c r="AV265" i="1"/>
  <c r="Z349" i="1"/>
  <c r="BB350" i="1"/>
  <c r="BC350" i="1" s="1"/>
  <c r="V351" i="1"/>
  <c r="AZ44" i="1"/>
  <c r="CE44" i="1" s="1" a="1"/>
  <c r="CE44" i="1" s="1"/>
  <c r="AY44" i="1"/>
  <c r="BU44" i="1" s="1"/>
  <c r="AY46" i="1"/>
  <c r="BU46" i="1" s="1"/>
  <c r="AZ46" i="1"/>
  <c r="BH46" i="1" s="1"/>
  <c r="V49" i="1"/>
  <c r="AS49" i="1"/>
  <c r="N49" i="1" a="1"/>
  <c r="N49" i="1" s="1"/>
  <c r="BJ49" i="1" s="1"/>
  <c r="Z49" i="1"/>
  <c r="AY70" i="1"/>
  <c r="BE70" i="1" s="1"/>
  <c r="AZ70" i="1"/>
  <c r="BC86" i="1"/>
  <c r="BX86" i="1"/>
  <c r="BX97" i="1"/>
  <c r="CJ97" i="1"/>
  <c r="CK97" i="1" s="1"/>
  <c r="CL97" i="1" s="1"/>
  <c r="CM97" i="1" s="1"/>
  <c r="CN97" i="1" s="1"/>
  <c r="CO97" i="1" s="1"/>
  <c r="CH97" i="1" s="1"/>
  <c r="AZ140" i="1"/>
  <c r="AY140" i="1"/>
  <c r="Z25" i="1"/>
  <c r="AY34" i="1"/>
  <c r="AY35" i="1"/>
  <c r="BE35" i="1" s="1"/>
  <c r="AZ35" i="1"/>
  <c r="CG38" i="1" a="1"/>
  <c r="CG38" i="1" s="1"/>
  <c r="CF38" i="1" a="1"/>
  <c r="CF38" i="1" s="1"/>
  <c r="BB115" i="1"/>
  <c r="AY137" i="1"/>
  <c r="BU137" i="1" s="1"/>
  <c r="AZ137" i="1"/>
  <c r="CF137" i="1" s="1" a="1"/>
  <c r="CF137" i="1" s="1"/>
  <c r="CF168" i="1" a="1"/>
  <c r="CF168" i="1" s="1"/>
  <c r="CD168" i="1" a="1"/>
  <c r="CD168" i="1" s="1"/>
  <c r="CD219" i="1" a="1"/>
  <c r="CD219" i="1" s="1"/>
  <c r="CG219" i="1" a="1"/>
  <c r="CG219" i="1" s="1"/>
  <c r="CB219" i="1" a="1"/>
  <c r="CB219" i="1" s="1"/>
  <c r="CI219" i="1" s="1"/>
  <c r="AS270" i="1"/>
  <c r="N270" i="1" a="1"/>
  <c r="N270" i="1" s="1"/>
  <c r="BJ270" i="1" s="1"/>
  <c r="V37" i="1"/>
  <c r="N37" i="1" a="1"/>
  <c r="N37" i="1" s="1"/>
  <c r="BJ37" i="1" s="1"/>
  <c r="AY4" i="1"/>
  <c r="BU4" i="1" s="1"/>
  <c r="AZ5" i="1"/>
  <c r="CG5" i="1" s="1" a="1"/>
  <c r="CG5" i="1" s="1"/>
  <c r="BU5" i="1"/>
  <c r="AE9" i="1"/>
  <c r="BB17" i="1"/>
  <c r="BX17" i="1" s="1"/>
  <c r="N23" i="1" a="1"/>
  <c r="N23" i="1" s="1"/>
  <c r="BJ23" i="1" s="1"/>
  <c r="BX25" i="1"/>
  <c r="BB34" i="1"/>
  <c r="BC34" i="1" s="1"/>
  <c r="CG40" i="1" a="1"/>
  <c r="CG40" i="1" s="1"/>
  <c r="CD40" i="1" a="1"/>
  <c r="CD40" i="1" s="1"/>
  <c r="BB51" i="1"/>
  <c r="BX51" i="1" s="1"/>
  <c r="BE53" i="1"/>
  <c r="BM53" i="1" s="1"/>
  <c r="AN72" i="1"/>
  <c r="AE72" i="1"/>
  <c r="AH75" i="1"/>
  <c r="AQ106" i="1"/>
  <c r="AE106" i="1"/>
  <c r="BR117" i="1"/>
  <c r="AR117" i="1"/>
  <c r="BH143" i="1"/>
  <c r="Z145" i="1"/>
  <c r="V145" i="1"/>
  <c r="AS145" i="1"/>
  <c r="Z191" i="1"/>
  <c r="AV191" i="1"/>
  <c r="V78" i="1"/>
  <c r="AV78" i="1"/>
  <c r="BE29" i="1"/>
  <c r="BM29" i="1" s="1"/>
  <c r="AS39" i="1"/>
  <c r="AE57" i="1"/>
  <c r="AN88" i="1"/>
  <c r="AE88" i="1"/>
  <c r="AZ72" i="1"/>
  <c r="CG72" i="1" s="1" a="1"/>
  <c r="CG72" i="1" s="1"/>
  <c r="AY72" i="1"/>
  <c r="AR72" i="1" s="1"/>
  <c r="AZ83" i="1"/>
  <c r="AY83" i="1"/>
  <c r="BR83" i="1" s="1"/>
  <c r="BB4" i="1"/>
  <c r="BX4" i="1" s="1"/>
  <c r="AQ12" i="1"/>
  <c r="CD34" i="1" a="1"/>
  <c r="CD34" i="1" s="1"/>
  <c r="AE4" i="1"/>
  <c r="BE5" i="1"/>
  <c r="BB6" i="1"/>
  <c r="AV7" i="1"/>
  <c r="BH10" i="1"/>
  <c r="CB10" i="1" a="1"/>
  <c r="CB10" i="1" s="1"/>
  <c r="CI10" i="1" s="1"/>
  <c r="CE14" i="1" a="1"/>
  <c r="CE14" i="1" s="1"/>
  <c r="AV15" i="1"/>
  <c r="N17" i="1" a="1"/>
  <c r="N17" i="1" s="1"/>
  <c r="BJ17" i="1" s="1"/>
  <c r="AV19" i="1"/>
  <c r="AZ23" i="1"/>
  <c r="N25" i="1" a="1"/>
  <c r="N25" i="1" s="1"/>
  <c r="BJ25" i="1" s="1"/>
  <c r="AS25" i="1"/>
  <c r="BE38" i="1"/>
  <c r="CB38" i="1" a="1"/>
  <c r="CB38" i="1" s="1"/>
  <c r="CI38" i="1" s="1"/>
  <c r="N39" i="1" a="1"/>
  <c r="N39" i="1" s="1"/>
  <c r="BJ39" i="1" s="1"/>
  <c r="CC50" i="1" a="1"/>
  <c r="CC50" i="1" s="1"/>
  <c r="CE50" i="1" a="1"/>
  <c r="CE50" i="1" s="1"/>
  <c r="CD50" i="1" a="1"/>
  <c r="CD50" i="1" s="1"/>
  <c r="AN62" i="1"/>
  <c r="AN78" i="1"/>
  <c r="AN100" i="1"/>
  <c r="AZ159" i="1"/>
  <c r="CG159" i="1" s="1" a="1"/>
  <c r="CG159" i="1" s="1"/>
  <c r="AY159" i="1"/>
  <c r="AR159" i="1" s="1"/>
  <c r="BB193" i="1"/>
  <c r="BC193" i="1" s="1"/>
  <c r="BB5" i="1"/>
  <c r="CG10" i="1" a="1"/>
  <c r="CG10" i="1" s="1"/>
  <c r="BH17" i="1"/>
  <c r="BZ17" i="1" s="1"/>
  <c r="BH18" i="1"/>
  <c r="AE23" i="1"/>
  <c r="AS27" i="1"/>
  <c r="Z37" i="1"/>
  <c r="BH38" i="1"/>
  <c r="BI38" i="1" s="1"/>
  <c r="CC38" i="1" a="1"/>
  <c r="CC38" i="1" s="1"/>
  <c r="AS47" i="1"/>
  <c r="V70" i="1"/>
  <c r="AS70" i="1"/>
  <c r="N70" i="1" a="1"/>
  <c r="N70" i="1" s="1"/>
  <c r="BJ70" i="1" s="1"/>
  <c r="AH94" i="1"/>
  <c r="AQ94" i="1"/>
  <c r="AE94" i="1"/>
  <c r="Z149" i="1"/>
  <c r="V149" i="1"/>
  <c r="AS149" i="1"/>
  <c r="AY153" i="1"/>
  <c r="AZ153" i="1"/>
  <c r="BU174" i="1"/>
  <c r="AR174" i="1"/>
  <c r="Z184" i="1"/>
  <c r="AV184" i="1"/>
  <c r="N60" i="1" a="1"/>
  <c r="N60" i="1" s="1"/>
  <c r="BJ60" i="1" s="1"/>
  <c r="AV60" i="1"/>
  <c r="BC140" i="1"/>
  <c r="BX140" i="1"/>
  <c r="BB10" i="1"/>
  <c r="AR5" i="1"/>
  <c r="BH6" i="1"/>
  <c r="BI6" i="1" s="1"/>
  <c r="CE6" i="1" a="1"/>
  <c r="CE6" i="1" s="1"/>
  <c r="BB13" i="1"/>
  <c r="AZ15" i="1"/>
  <c r="BU15" i="1"/>
  <c r="AS17" i="1"/>
  <c r="AY24" i="1"/>
  <c r="AN26" i="1"/>
  <c r="AY26" i="1"/>
  <c r="BU26" i="1" s="1"/>
  <c r="N27" i="1" a="1"/>
  <c r="N27" i="1" s="1"/>
  <c r="BJ27" i="1" s="1"/>
  <c r="V29" i="1"/>
  <c r="AS29" i="1"/>
  <c r="N29" i="1" a="1"/>
  <c r="N29" i="1" s="1"/>
  <c r="BJ29" i="1" s="1"/>
  <c r="Z29" i="1"/>
  <c r="CD38" i="1" a="1"/>
  <c r="CD38" i="1" s="1"/>
  <c r="AH68" i="1"/>
  <c r="AS75" i="1"/>
  <c r="V75" i="1"/>
  <c r="AV75" i="1"/>
  <c r="BR86" i="1"/>
  <c r="AR86" i="1"/>
  <c r="BU86" i="1"/>
  <c r="BB153" i="1"/>
  <c r="V177" i="1"/>
  <c r="N177" i="1" a="1"/>
  <c r="N177" i="1" s="1"/>
  <c r="BJ177" i="1" s="1"/>
  <c r="BH68" i="1"/>
  <c r="BB70" i="1"/>
  <c r="BX84" i="1"/>
  <c r="BH103" i="1"/>
  <c r="CC103" i="1" a="1"/>
  <c r="CC103" i="1" s="1"/>
  <c r="AS105" i="1"/>
  <c r="AV117" i="1"/>
  <c r="BH119" i="1"/>
  <c r="BX133" i="1"/>
  <c r="BB135" i="1"/>
  <c r="AV137" i="1"/>
  <c r="AV140" i="1"/>
  <c r="BH153" i="1"/>
  <c r="AV168" i="1"/>
  <c r="BU188" i="1"/>
  <c r="AR188" i="1"/>
  <c r="BR188" i="1"/>
  <c r="BH191" i="1"/>
  <c r="Z232" i="1"/>
  <c r="N232" i="1" a="1"/>
  <c r="N232" i="1" s="1"/>
  <c r="BJ232" i="1" s="1"/>
  <c r="AQ51" i="1"/>
  <c r="BB52" i="1"/>
  <c r="BB59" i="1"/>
  <c r="BX59" i="1" s="1"/>
  <c r="AZ67" i="1"/>
  <c r="CF67" i="1" s="1" a="1"/>
  <c r="CF67" i="1" s="1"/>
  <c r="AS68" i="1"/>
  <c r="BB78" i="1"/>
  <c r="BX78" i="1" s="1"/>
  <c r="AK93" i="1"/>
  <c r="AQ95" i="1"/>
  <c r="AE102" i="1"/>
  <c r="BH107" i="1"/>
  <c r="BI107" i="1" s="1"/>
  <c r="BB117" i="1"/>
  <c r="BX117" i="1" s="1"/>
  <c r="AS119" i="1"/>
  <c r="Z129" i="1"/>
  <c r="AV134" i="1"/>
  <c r="BB143" i="1"/>
  <c r="BB147" i="1"/>
  <c r="BH149" i="1"/>
  <c r="BB160" i="1"/>
  <c r="BB161" i="1"/>
  <c r="BX161" i="1" s="1"/>
  <c r="BB181" i="1"/>
  <c r="BC181" i="1" s="1"/>
  <c r="CD182" i="1" a="1"/>
  <c r="CD182" i="1" s="1"/>
  <c r="CE182" i="1" a="1"/>
  <c r="CE182" i="1" s="1"/>
  <c r="V187" i="1"/>
  <c r="AV187" i="1"/>
  <c r="BE188" i="1"/>
  <c r="BB190" i="1"/>
  <c r="CF195" i="1" a="1"/>
  <c r="CF195" i="1" s="1"/>
  <c r="BZ218" i="1"/>
  <c r="BB221" i="1"/>
  <c r="AE267" i="1"/>
  <c r="AN267" i="1"/>
  <c r="AS31" i="1"/>
  <c r="AS33" i="1"/>
  <c r="BB43" i="1"/>
  <c r="BX43" i="1" s="1"/>
  <c r="BB46" i="1"/>
  <c r="BC46" i="1" s="1"/>
  <c r="AZ49" i="1"/>
  <c r="AZ76" i="1"/>
  <c r="AV79" i="1"/>
  <c r="CG81" i="1" a="1"/>
  <c r="CG81" i="1" s="1"/>
  <c r="AV105" i="1"/>
  <c r="BE117" i="1"/>
  <c r="Z121" i="1"/>
  <c r="AY122" i="1"/>
  <c r="BR122" i="1" s="1"/>
  <c r="V134" i="1"/>
  <c r="CE135" i="1" a="1"/>
  <c r="CE135" i="1" s="1"/>
  <c r="BB137" i="1"/>
  <c r="BC137" i="1" s="1"/>
  <c r="Z140" i="1"/>
  <c r="Z141" i="1"/>
  <c r="Z147" i="1"/>
  <c r="Z159" i="1"/>
  <c r="AS170" i="1"/>
  <c r="AY172" i="1"/>
  <c r="AS173" i="1"/>
  <c r="N178" i="1" a="1"/>
  <c r="N178" i="1" s="1"/>
  <c r="BJ178" i="1" s="1"/>
  <c r="AS178" i="1"/>
  <c r="AY182" i="1"/>
  <c r="BB185" i="1"/>
  <c r="BE190" i="1"/>
  <c r="BM190" i="1" s="1"/>
  <c r="CC190" i="1" a="1"/>
  <c r="CC190" i="1" s="1"/>
  <c r="Z193" i="1"/>
  <c r="N194" i="1" a="1"/>
  <c r="N194" i="1" s="1"/>
  <c r="BJ194" i="1" s="1"/>
  <c r="AS194" i="1"/>
  <c r="V211" i="1"/>
  <c r="AV211" i="1"/>
  <c r="AS211" i="1"/>
  <c r="N211" i="1" a="1"/>
  <c r="N211" i="1" s="1"/>
  <c r="BJ211" i="1" s="1"/>
  <c r="AZ257" i="1"/>
  <c r="BH257" i="1" s="1"/>
  <c r="BB257" i="1"/>
  <c r="BC257" i="1" s="1"/>
  <c r="AY257" i="1"/>
  <c r="AR257" i="1" s="1"/>
  <c r="BH40" i="1"/>
  <c r="AY60" i="1"/>
  <c r="BR60" i="1" s="1"/>
  <c r="N61" i="1" a="1"/>
  <c r="N61" i="1" s="1"/>
  <c r="BJ61" i="1" s="1"/>
  <c r="BB72" i="1"/>
  <c r="BX72" i="1" s="1"/>
  <c r="AQ79" i="1"/>
  <c r="BE86" i="1"/>
  <c r="BM86" i="1" s="1"/>
  <c r="CD87" i="1" a="1"/>
  <c r="CD87" i="1" s="1"/>
  <c r="AH89" i="1"/>
  <c r="BB93" i="1"/>
  <c r="Z105" i="1"/>
  <c r="AV116" i="1"/>
  <c r="BB122" i="1"/>
  <c r="BE137" i="1"/>
  <c r="AH138" i="1"/>
  <c r="AN145" i="1"/>
  <c r="AN149" i="1"/>
  <c r="BB159" i="1"/>
  <c r="BX159" i="1" s="1"/>
  <c r="BH161" i="1"/>
  <c r="CE179" i="1" a="1"/>
  <c r="CE179" i="1" s="1"/>
  <c r="CF179" i="1" a="1"/>
  <c r="CF179" i="1" s="1"/>
  <c r="V180" i="1"/>
  <c r="AV180" i="1"/>
  <c r="AS180" i="1"/>
  <c r="V199" i="1"/>
  <c r="AV199" i="1"/>
  <c r="AS199" i="1"/>
  <c r="N199" i="1" a="1"/>
  <c r="N199" i="1" s="1"/>
  <c r="BJ199" i="1" s="1"/>
  <c r="V212" i="1"/>
  <c r="AS212" i="1"/>
  <c r="N212" i="1" a="1"/>
  <c r="N212" i="1" s="1"/>
  <c r="BJ212" i="1" s="1"/>
  <c r="AQ231" i="1"/>
  <c r="AH231" i="1"/>
  <c r="AZ249" i="1"/>
  <c r="CD249" i="1" s="1" a="1"/>
  <c r="CD249" i="1" s="1"/>
  <c r="AY249" i="1"/>
  <c r="AZ255" i="1"/>
  <c r="CC255" i="1" s="1" a="1"/>
  <c r="CC255" i="1" s="1"/>
  <c r="AY255" i="1"/>
  <c r="CE264" i="1" a="1"/>
  <c r="CE264" i="1" s="1"/>
  <c r="CG264" i="1" a="1"/>
  <c r="CG264" i="1" s="1"/>
  <c r="AZ292" i="1"/>
  <c r="BH292" i="1" s="1"/>
  <c r="AY292" i="1"/>
  <c r="BH92" i="1"/>
  <c r="BI92" i="1" s="1"/>
  <c r="AS129" i="1"/>
  <c r="AZ192" i="1"/>
  <c r="AY192" i="1"/>
  <c r="BU192" i="1" s="1"/>
  <c r="V200" i="1"/>
  <c r="N200" i="1" a="1"/>
  <c r="N200" i="1" s="1"/>
  <c r="BJ200" i="1" s="1"/>
  <c r="CD211" i="1" a="1"/>
  <c r="CD211" i="1" s="1"/>
  <c r="CG211" i="1" a="1"/>
  <c r="CG211" i="1" s="1"/>
  <c r="CB211" i="1" a="1"/>
  <c r="CB211" i="1" s="1"/>
  <c r="CI211" i="1" s="1"/>
  <c r="AV212" i="1"/>
  <c r="BB229" i="1"/>
  <c r="BC229" i="1" s="1"/>
  <c r="BB249" i="1"/>
  <c r="AY263" i="1"/>
  <c r="BR263" i="1" s="1"/>
  <c r="AZ263" i="1"/>
  <c r="CG263" i="1" s="1" a="1"/>
  <c r="CG263" i="1" s="1"/>
  <c r="CG32" i="1" a="1"/>
  <c r="CG32" i="1" s="1"/>
  <c r="AH36" i="1"/>
  <c r="BB36" i="1"/>
  <c r="AH44" i="1"/>
  <c r="AN48" i="1"/>
  <c r="AS51" i="1"/>
  <c r="AS53" i="1"/>
  <c r="AN54" i="1"/>
  <c r="AN56" i="1"/>
  <c r="AS59" i="1"/>
  <c r="AV61" i="1"/>
  <c r="BB68" i="1"/>
  <c r="BB71" i="1"/>
  <c r="CB73" i="1" a="1"/>
  <c r="CB73" i="1" s="1"/>
  <c r="CI73" i="1" s="1"/>
  <c r="BE76" i="1"/>
  <c r="BF76" i="1" s="1"/>
  <c r="BB88" i="1"/>
  <c r="BX88" i="1" s="1"/>
  <c r="BB90" i="1"/>
  <c r="BX90" i="1" s="1"/>
  <c r="AS93" i="1"/>
  <c r="AV97" i="1"/>
  <c r="BB103" i="1"/>
  <c r="BB106" i="1"/>
  <c r="V116" i="1"/>
  <c r="BB116" i="1"/>
  <c r="BC116" i="1" s="1"/>
  <c r="BB119" i="1"/>
  <c r="BX119" i="1" s="1"/>
  <c r="N121" i="1" a="1"/>
  <c r="N121" i="1" s="1"/>
  <c r="BJ121" i="1" s="1"/>
  <c r="AS121" i="1"/>
  <c r="AY126" i="1"/>
  <c r="BH131" i="1"/>
  <c r="N134" i="1" a="1"/>
  <c r="N134" i="1" s="1"/>
  <c r="BJ134" i="1" s="1"/>
  <c r="AY135" i="1"/>
  <c r="AR135" i="1" s="1"/>
  <c r="N137" i="1" a="1"/>
  <c r="N137" i="1" s="1"/>
  <c r="BJ137" i="1" s="1"/>
  <c r="BH140" i="1"/>
  <c r="BI140" i="1" s="1"/>
  <c r="N141" i="1" a="1"/>
  <c r="N141" i="1" s="1"/>
  <c r="BJ141" i="1" s="1"/>
  <c r="AR141" i="1"/>
  <c r="AN143" i="1"/>
  <c r="AY145" i="1"/>
  <c r="BE145" i="1" s="1"/>
  <c r="AY149" i="1"/>
  <c r="BE149" i="1" s="1"/>
  <c r="BH162" i="1"/>
  <c r="BZ162" i="1" s="1"/>
  <c r="AV170" i="1"/>
  <c r="CB172" i="1" a="1"/>
  <c r="CB172" i="1" s="1"/>
  <c r="CI172" i="1" s="1"/>
  <c r="AE173" i="1"/>
  <c r="AV173" i="1"/>
  <c r="CE175" i="1" a="1"/>
  <c r="CE175" i="1" s="1"/>
  <c r="CC175" i="1" a="1"/>
  <c r="CC175" i="1" s="1"/>
  <c r="AV178" i="1"/>
  <c r="AN185" i="1"/>
  <c r="BB192" i="1"/>
  <c r="BC192" i="1" s="1"/>
  <c r="N193" i="1" a="1"/>
  <c r="N193" i="1" s="1"/>
  <c r="BJ193" i="1" s="1"/>
  <c r="AH194" i="1"/>
  <c r="N202" i="1" a="1"/>
  <c r="N202" i="1" s="1"/>
  <c r="BJ202" i="1" s="1"/>
  <c r="Z202" i="1"/>
  <c r="AV202" i="1"/>
  <c r="AV204" i="1"/>
  <c r="Z204" i="1"/>
  <c r="AZ254" i="1"/>
  <c r="CD254" i="1" s="1" a="1"/>
  <c r="CD254" i="1" s="1"/>
  <c r="AY254" i="1"/>
  <c r="BU254" i="1" s="1"/>
  <c r="AK31" i="1"/>
  <c r="BB38" i="1"/>
  <c r="AS43" i="1"/>
  <c r="BB48" i="1"/>
  <c r="BC48" i="1" s="1"/>
  <c r="AN58" i="1"/>
  <c r="BH60" i="1"/>
  <c r="BI60" i="1" s="1"/>
  <c r="AS63" i="1"/>
  <c r="AK65" i="1"/>
  <c r="BB65" i="1"/>
  <c r="AZ66" i="1"/>
  <c r="BU66" i="1"/>
  <c r="AV69" i="1"/>
  <c r="BH73" i="1"/>
  <c r="AQ74" i="1"/>
  <c r="AK76" i="1"/>
  <c r="BE82" i="1"/>
  <c r="BY82" i="1" s="1"/>
  <c r="AH83" i="1"/>
  <c r="BB83" i="1"/>
  <c r="BX83" i="1" s="1"/>
  <c r="AK86" i="1"/>
  <c r="BE103" i="1"/>
  <c r="AR118" i="1"/>
  <c r="BH124" i="1"/>
  <c r="BZ124" i="1" s="1"/>
  <c r="V126" i="1"/>
  <c r="BB126" i="1"/>
  <c r="BX126" i="1" s="1"/>
  <c r="AH128" i="1"/>
  <c r="BH128" i="1"/>
  <c r="CC128" i="1" a="1"/>
  <c r="CC128" i="1" s="1"/>
  <c r="BH138" i="1"/>
  <c r="BB145" i="1"/>
  <c r="BB149" i="1"/>
  <c r="BX149" i="1" s="1"/>
  <c r="AN157" i="1"/>
  <c r="BE157" i="1"/>
  <c r="BY157" i="1" s="1"/>
  <c r="BB158" i="1"/>
  <c r="AH162" i="1"/>
  <c r="AR163" i="1"/>
  <c r="BE163" i="1"/>
  <c r="BH164" i="1"/>
  <c r="CC166" i="1" a="1"/>
  <c r="CC166" i="1" s="1"/>
  <c r="BB170" i="1"/>
  <c r="BC170" i="1" s="1"/>
  <c r="V171" i="1"/>
  <c r="AS171" i="1"/>
  <c r="N171" i="1" a="1"/>
  <c r="N171" i="1" s="1"/>
  <c r="BJ171" i="1" s="1"/>
  <c r="BH172" i="1"/>
  <c r="BI172" i="1" s="1"/>
  <c r="CG172" i="1" a="1"/>
  <c r="CG172" i="1" s="1"/>
  <c r="Z175" i="1"/>
  <c r="V179" i="1"/>
  <c r="AS179" i="1"/>
  <c r="BH179" i="1"/>
  <c r="BZ179" i="1" s="1"/>
  <c r="CA179" i="1" s="1"/>
  <c r="CB179" i="1" a="1"/>
  <c r="CB179" i="1" s="1"/>
  <c r="CI179" i="1" s="1"/>
  <c r="AE182" i="1"/>
  <c r="Z187" i="1"/>
  <c r="AE190" i="1"/>
  <c r="BB254" i="1"/>
  <c r="AY260" i="1"/>
  <c r="AZ260" i="1"/>
  <c r="CF260" i="1" s="1" a="1"/>
  <c r="CF260" i="1" s="1"/>
  <c r="BB211" i="1"/>
  <c r="BC211" i="1" s="1"/>
  <c r="AS214" i="1"/>
  <c r="AV218" i="1"/>
  <c r="BB219" i="1"/>
  <c r="CB224" i="1" a="1"/>
  <c r="CB224" i="1" s="1"/>
  <c r="CE225" i="1" a="1"/>
  <c r="CE225" i="1" s="1"/>
  <c r="AE226" i="1"/>
  <c r="AS227" i="1"/>
  <c r="AZ233" i="1"/>
  <c r="BH233" i="1" s="1"/>
  <c r="AY233" i="1"/>
  <c r="BE233" i="1" s="1"/>
  <c r="BF233" i="1" s="1"/>
  <c r="AY324" i="1"/>
  <c r="BE324" i="1" s="1"/>
  <c r="AZ324" i="1"/>
  <c r="CE324" i="1" s="1" a="1"/>
  <c r="CE324" i="1" s="1"/>
  <c r="BE342" i="1"/>
  <c r="BM342" i="1" s="1"/>
  <c r="AN192" i="1"/>
  <c r="AY206" i="1"/>
  <c r="BR206" i="1" s="1"/>
  <c r="N207" i="1" a="1"/>
  <c r="N207" i="1" s="1"/>
  <c r="BJ207" i="1" s="1"/>
  <c r="AS207" i="1"/>
  <c r="Z208" i="1"/>
  <c r="AY212" i="1"/>
  <c r="Z213" i="1"/>
  <c r="N214" i="1" a="1"/>
  <c r="N214" i="1" s="1"/>
  <c r="BJ214" i="1" s="1"/>
  <c r="CE214" i="1" a="1"/>
  <c r="CE214" i="1" s="1"/>
  <c r="AE230" i="1"/>
  <c r="N231" i="1" a="1"/>
  <c r="N231" i="1" s="1"/>
  <c r="BJ231" i="1" s="1"/>
  <c r="N238" i="1" a="1"/>
  <c r="N238" i="1" s="1"/>
  <c r="BJ238" i="1" s="1"/>
  <c r="AS238" i="1"/>
  <c r="N242" i="1" a="1"/>
  <c r="N242" i="1" s="1"/>
  <c r="BJ242" i="1" s="1"/>
  <c r="AV244" i="1"/>
  <c r="N244" i="1" a="1"/>
  <c r="N244" i="1" s="1"/>
  <c r="BJ244" i="1" s="1"/>
  <c r="BB251" i="1"/>
  <c r="BC251" i="1" s="1"/>
  <c r="BX253" i="1"/>
  <c r="AN254" i="1"/>
  <c r="BB255" i="1"/>
  <c r="BX255" i="1" s="1"/>
  <c r="AQ280" i="1"/>
  <c r="AH280" i="1"/>
  <c r="AE280" i="1"/>
  <c r="CF327" i="1" a="1"/>
  <c r="CF327" i="1" s="1"/>
  <c r="CD327" i="1" a="1"/>
  <c r="CD327" i="1" s="1"/>
  <c r="AS333" i="1"/>
  <c r="AV333" i="1"/>
  <c r="V333" i="1"/>
  <c r="N333" i="1" a="1"/>
  <c r="N333" i="1" s="1"/>
  <c r="BJ333" i="1" s="1"/>
  <c r="V334" i="1"/>
  <c r="AS334" i="1"/>
  <c r="N334" i="1" a="1"/>
  <c r="N334" i="1" s="1"/>
  <c r="BJ334" i="1" s="1"/>
  <c r="AH337" i="1"/>
  <c r="AE337" i="1"/>
  <c r="AH341" i="1"/>
  <c r="AQ341" i="1"/>
  <c r="AQ336" i="1"/>
  <c r="AE336" i="1"/>
  <c r="BH211" i="1"/>
  <c r="BB217" i="1"/>
  <c r="BX217" i="1" s="1"/>
  <c r="BH219" i="1"/>
  <c r="AE253" i="1"/>
  <c r="CG265" i="1" a="1"/>
  <c r="CG265" i="1" s="1"/>
  <c r="CD265" i="1" a="1"/>
  <c r="CD265" i="1" s="1"/>
  <c r="AV266" i="1"/>
  <c r="BU303" i="1"/>
  <c r="AR303" i="1"/>
  <c r="AR311" i="1"/>
  <c r="BU311" i="1"/>
  <c r="BE313" i="1"/>
  <c r="CC333" i="1" a="1"/>
  <c r="CC333" i="1" s="1"/>
  <c r="CF333" i="1" a="1"/>
  <c r="CF333" i="1" s="1"/>
  <c r="BB210" i="1"/>
  <c r="BX210" i="1" s="1"/>
  <c r="AZ239" i="1"/>
  <c r="CD239" i="1" s="1" a="1"/>
  <c r="CD239" i="1" s="1"/>
  <c r="AY239" i="1"/>
  <c r="BR239" i="1" s="1"/>
  <c r="AN246" i="1"/>
  <c r="BE249" i="1"/>
  <c r="BF249" i="1" s="1"/>
  <c r="AQ255" i="1"/>
  <c r="AE271" i="1"/>
  <c r="AY332" i="1"/>
  <c r="BR332" i="1" s="1"/>
  <c r="AZ332" i="1"/>
  <c r="CB332" i="1" s="1" a="1"/>
  <c r="CB332" i="1" s="1"/>
  <c r="CI332" i="1" s="1"/>
  <c r="AN203" i="1"/>
  <c r="BH212" i="1"/>
  <c r="CD212" i="1" a="1"/>
  <c r="CD212" i="1" s="1"/>
  <c r="AY223" i="1"/>
  <c r="BR223" i="1" s="1"/>
  <c r="BB225" i="1"/>
  <c r="BC225" i="1" s="1"/>
  <c r="N226" i="1" a="1"/>
  <c r="N226" i="1" s="1"/>
  <c r="BJ226" i="1" s="1"/>
  <c r="N229" i="1" a="1"/>
  <c r="N229" i="1" s="1"/>
  <c r="BJ229" i="1" s="1"/>
  <c r="AS233" i="1"/>
  <c r="AV235" i="1"/>
  <c r="BB238" i="1"/>
  <c r="AQ239" i="1"/>
  <c r="N241" i="1" a="1"/>
  <c r="N241" i="1" s="1"/>
  <c r="BJ241" i="1" s="1"/>
  <c r="AY247" i="1"/>
  <c r="BE247" i="1" s="1"/>
  <c r="BB248" i="1"/>
  <c r="BC248" i="1" s="1"/>
  <c r="V256" i="1"/>
  <c r="AV256" i="1"/>
  <c r="N260" i="1" a="1"/>
  <c r="N260" i="1" s="1"/>
  <c r="BJ260" i="1" s="1"/>
  <c r="AY274" i="1"/>
  <c r="BE274" i="1" s="1"/>
  <c r="AZ274" i="1"/>
  <c r="BH167" i="1"/>
  <c r="BH175" i="1"/>
  <c r="BI175" i="1" s="1"/>
  <c r="BH182" i="1"/>
  <c r="BI182" i="1" s="1"/>
  <c r="AE183" i="1"/>
  <c r="BB183" i="1"/>
  <c r="CE198" i="1" a="1"/>
  <c r="CE198" i="1" s="1"/>
  <c r="Z207" i="1"/>
  <c r="CE212" i="1" a="1"/>
  <c r="CE212" i="1" s="1"/>
  <c r="BH216" i="1"/>
  <c r="BI216" i="1" s="1"/>
  <c r="CD216" i="1" a="1"/>
  <c r="CD216" i="1" s="1"/>
  <c r="AV226" i="1"/>
  <c r="BB228" i="1"/>
  <c r="AY231" i="1"/>
  <c r="BR231" i="1" s="1"/>
  <c r="CD236" i="1" a="1"/>
  <c r="CD236" i="1" s="1"/>
  <c r="CB236" i="1" a="1"/>
  <c r="CB236" i="1" s="1"/>
  <c r="CI236" i="1" s="1"/>
  <c r="V240" i="1"/>
  <c r="Z240" i="1"/>
  <c r="AS240" i="1"/>
  <c r="BH240" i="1"/>
  <c r="BI240" i="1" s="1"/>
  <c r="Z242" i="1"/>
  <c r="AQ249" i="1"/>
  <c r="BH252" i="1"/>
  <c r="BI252" i="1" s="1"/>
  <c r="V261" i="1"/>
  <c r="AV261" i="1"/>
  <c r="N261" i="1" a="1"/>
  <c r="N261" i="1" s="1"/>
  <c r="BJ261" i="1" s="1"/>
  <c r="AV264" i="1"/>
  <c r="Z264" i="1"/>
  <c r="BM265" i="1"/>
  <c r="BF265" i="1"/>
  <c r="AY267" i="1"/>
  <c r="BU267" i="1" s="1"/>
  <c r="AH275" i="1"/>
  <c r="AS281" i="1"/>
  <c r="N281" i="1" a="1"/>
  <c r="N281" i="1" s="1"/>
  <c r="BJ281" i="1" s="1"/>
  <c r="CF307" i="1" a="1"/>
  <c r="CF307" i="1" s="1"/>
  <c r="Z333" i="1"/>
  <c r="V341" i="1"/>
  <c r="AS341" i="1"/>
  <c r="N341" i="1" a="1"/>
  <c r="N341" i="1" s="1"/>
  <c r="BJ341" i="1" s="1"/>
  <c r="AE257" i="1"/>
  <c r="BB262" i="1"/>
  <c r="BB263" i="1"/>
  <c r="BC263" i="1" s="1"/>
  <c r="AQ274" i="1"/>
  <c r="BB280" i="1"/>
  <c r="BX280" i="1" s="1"/>
  <c r="CE281" i="1" a="1"/>
  <c r="CE281" i="1" s="1"/>
  <c r="BE290" i="1"/>
  <c r="CB290" i="1" a="1"/>
  <c r="CB290" i="1" s="1"/>
  <c r="CI290" i="1" s="1"/>
  <c r="BB291" i="1"/>
  <c r="Z302" i="1"/>
  <c r="BB303" i="1"/>
  <c r="V305" i="1"/>
  <c r="BB336" i="1"/>
  <c r="BX336" i="1" s="1"/>
  <c r="BB337" i="1"/>
  <c r="BB339" i="1"/>
  <c r="BB346" i="1"/>
  <c r="AN348" i="1"/>
  <c r="CD348" i="1" a="1"/>
  <c r="CD348" i="1" s="1"/>
  <c r="BB292" i="1"/>
  <c r="BE303" i="1"/>
  <c r="BF303" i="1" s="1"/>
  <c r="BB324" i="1"/>
  <c r="BX324" i="1" s="1"/>
  <c r="BB329" i="1"/>
  <c r="BB333" i="1"/>
  <c r="AK340" i="1"/>
  <c r="CD345" i="1" a="1"/>
  <c r="CD345" i="1" s="1"/>
  <c r="AH347" i="1"/>
  <c r="AZ273" i="1"/>
  <c r="CB273" i="1" s="1" a="1"/>
  <c r="CB273" i="1" s="1"/>
  <c r="CI273" i="1" s="1"/>
  <c r="AY282" i="1"/>
  <c r="BU282" i="1" s="1"/>
  <c r="N289" i="1" a="1"/>
  <c r="N289" i="1" s="1"/>
  <c r="BJ289" i="1" s="1"/>
  <c r="BE292" i="1"/>
  <c r="BB300" i="1"/>
  <c r="BX300" i="1" s="1"/>
  <c r="CD303" i="1" a="1"/>
  <c r="CD303" i="1" s="1"/>
  <c r="AY304" i="1"/>
  <c r="AY321" i="1"/>
  <c r="BE321" i="1" s="1"/>
  <c r="BB323" i="1"/>
  <c r="BE333" i="1"/>
  <c r="BY333" i="1" s="1"/>
  <c r="AS335" i="1"/>
  <c r="AV344" i="1"/>
  <c r="BX347" i="1"/>
  <c r="BB273" i="1"/>
  <c r="BB284" i="1"/>
  <c r="AS289" i="1"/>
  <c r="AH290" i="1"/>
  <c r="AV290" i="1"/>
  <c r="AV297" i="1"/>
  <c r="N298" i="1" a="1"/>
  <c r="N298" i="1" s="1"/>
  <c r="BJ298" i="1" s="1"/>
  <c r="V304" i="1"/>
  <c r="AY307" i="1"/>
  <c r="AY315" i="1"/>
  <c r="BE315" i="1" s="1"/>
  <c r="N318" i="1" a="1"/>
  <c r="N318" i="1" s="1"/>
  <c r="BJ318" i="1" s="1"/>
  <c r="Z327" i="1"/>
  <c r="CC329" i="1" a="1"/>
  <c r="CC329" i="1" s="1"/>
  <c r="N331" i="1" a="1"/>
  <c r="N331" i="1" s="1"/>
  <c r="BJ331" i="1" s="1"/>
  <c r="AQ334" i="1"/>
  <c r="BB351" i="1"/>
  <c r="BX351" i="1" s="1"/>
  <c r="AY352" i="1"/>
  <c r="BB260" i="1"/>
  <c r="BC260" i="1" s="1"/>
  <c r="BH264" i="1"/>
  <c r="AH268" i="1"/>
  <c r="BE270" i="1"/>
  <c r="BK270" i="1" s="1"/>
  <c r="AH271" i="1"/>
  <c r="BU273" i="1"/>
  <c r="N274" i="1" a="1"/>
  <c r="N274" i="1" s="1"/>
  <c r="BJ274" i="1" s="1"/>
  <c r="AZ275" i="1"/>
  <c r="CB275" i="1" s="1" a="1"/>
  <c r="CB275" i="1" s="1"/>
  <c r="CI275" i="1" s="1"/>
  <c r="AS276" i="1"/>
  <c r="AZ279" i="1"/>
  <c r="CF279" i="1" s="1" a="1"/>
  <c r="CF279" i="1" s="1"/>
  <c r="AS283" i="1"/>
  <c r="AS287" i="1"/>
  <c r="BH287" i="1"/>
  <c r="V290" i="1"/>
  <c r="AE299" i="1"/>
  <c r="AY301" i="1"/>
  <c r="AR301" i="1" s="1"/>
  <c r="N308" i="1" a="1"/>
  <c r="N308" i="1" s="1"/>
  <c r="BJ308" i="1" s="1"/>
  <c r="AY310" i="1"/>
  <c r="BR310" i="1" s="1"/>
  <c r="AS313" i="1"/>
  <c r="BB321" i="1"/>
  <c r="BC321" i="1" s="1"/>
  <c r="BH323" i="1"/>
  <c r="BZ323" i="1" s="1"/>
  <c r="BH324" i="1"/>
  <c r="BB327" i="1"/>
  <c r="CG329" i="1" a="1"/>
  <c r="CG329" i="1" s="1"/>
  <c r="AH333" i="1"/>
  <c r="V344" i="1"/>
  <c r="BB352" i="1"/>
  <c r="AK353" i="1"/>
  <c r="BB235" i="1"/>
  <c r="BC235" i="1" s="1"/>
  <c r="BB240" i="1"/>
  <c r="AQ258" i="1"/>
  <c r="CD266" i="1" a="1"/>
  <c r="CD266" i="1" s="1"/>
  <c r="BB275" i="1"/>
  <c r="N276" i="1" a="1"/>
  <c r="N276" i="1" s="1"/>
  <c r="BJ276" i="1" s="1"/>
  <c r="AK293" i="1"/>
  <c r="AZ293" i="1"/>
  <c r="CD293" i="1" s="1" a="1"/>
  <c r="CD293" i="1" s="1"/>
  <c r="N295" i="1" a="1"/>
  <c r="N295" i="1" s="1"/>
  <c r="BJ295" i="1" s="1"/>
  <c r="BE304" i="1"/>
  <c r="BY304" i="1" s="1"/>
  <c r="AH306" i="1"/>
  <c r="Z310" i="1"/>
  <c r="CB321" i="1" a="1"/>
  <c r="CB321" i="1" s="1"/>
  <c r="CI321" i="1" s="1"/>
  <c r="N322" i="1" a="1"/>
  <c r="N322" i="1" s="1"/>
  <c r="BJ322" i="1" s="1"/>
  <c r="AR322" i="1"/>
  <c r="AV326" i="1"/>
  <c r="BE327" i="1"/>
  <c r="BY327" i="1" s="1"/>
  <c r="AV331" i="1"/>
  <c r="AV335" i="1"/>
  <c r="AH340" i="1"/>
  <c r="N347" i="1" a="1"/>
  <c r="N347" i="1" s="1"/>
  <c r="BJ347" i="1" s="1"/>
  <c r="AK347" i="1"/>
  <c r="N349" i="1" a="1"/>
  <c r="N349" i="1" s="1"/>
  <c r="BJ349" i="1" s="1"/>
  <c r="AV350" i="1"/>
  <c r="CC352" i="1" a="1"/>
  <c r="CC352" i="1" s="1"/>
  <c r="AS306" i="1"/>
  <c r="AS347" i="1"/>
  <c r="AR349" i="1"/>
  <c r="BE349" i="1"/>
  <c r="BF349" i="1" s="1"/>
  <c r="N351" i="1" a="1"/>
  <c r="N351" i="1" s="1"/>
  <c r="BJ351" i="1" s="1"/>
  <c r="BH352" i="1"/>
  <c r="BI352" i="1" s="1"/>
  <c r="V11" i="1"/>
  <c r="AV11" i="1"/>
  <c r="AS11" i="1"/>
  <c r="N11" i="1" a="1"/>
  <c r="N11" i="1" s="1"/>
  <c r="BJ11" i="1" s="1"/>
  <c r="AV21" i="1"/>
  <c r="N21" i="1" a="1"/>
  <c r="N21" i="1" s="1"/>
  <c r="BJ21" i="1" s="1"/>
  <c r="AS21" i="1"/>
  <c r="AY27" i="1"/>
  <c r="AR27" i="1" s="1"/>
  <c r="AZ27" i="1"/>
  <c r="AY43" i="1"/>
  <c r="AR43" i="1" s="1"/>
  <c r="AZ43" i="1"/>
  <c r="CF43" i="1" s="1" a="1"/>
  <c r="CF43" i="1" s="1"/>
  <c r="AQ49" i="1"/>
  <c r="AE49" i="1"/>
  <c r="AN61" i="1"/>
  <c r="AQ61" i="1"/>
  <c r="AE61" i="1"/>
  <c r="BR3" i="1"/>
  <c r="AR3" i="1"/>
  <c r="BC15" i="1"/>
  <c r="BX15" i="1"/>
  <c r="AZ16" i="1"/>
  <c r="AY16" i="1"/>
  <c r="AK18" i="1"/>
  <c r="AH18" i="1"/>
  <c r="AQ27" i="1"/>
  <c r="AK27" i="1"/>
  <c r="CB54" i="1" a="1"/>
  <c r="CB54" i="1" s="1"/>
  <c r="CI54" i="1" s="1"/>
  <c r="CG54" i="1" a="1"/>
  <c r="CG54" i="1" s="1"/>
  <c r="CF54" i="1" a="1"/>
  <c r="CF54" i="1" s="1"/>
  <c r="CE54" i="1" a="1"/>
  <c r="CE54" i="1" s="1"/>
  <c r="CD54" i="1" a="1"/>
  <c r="CD54" i="1" s="1"/>
  <c r="CD62" i="1" a="1"/>
  <c r="CD62" i="1" s="1"/>
  <c r="CC62" i="1" a="1"/>
  <c r="CC62" i="1" s="1"/>
  <c r="CB62" i="1" a="1"/>
  <c r="CB62" i="1" s="1"/>
  <c r="CI62" i="1" s="1"/>
  <c r="CG62" i="1" a="1"/>
  <c r="CG62" i="1" s="1"/>
  <c r="CF62" i="1" a="1"/>
  <c r="CF62" i="1" s="1"/>
  <c r="CE62" i="1" a="1"/>
  <c r="CE62" i="1" s="1"/>
  <c r="BC66" i="1"/>
  <c r="BX66" i="1"/>
  <c r="CE95" i="1" a="1"/>
  <c r="CE95" i="1" s="1"/>
  <c r="CC95" i="1" a="1"/>
  <c r="CC95" i="1" s="1"/>
  <c r="CG95" i="1" a="1"/>
  <c r="CG95" i="1" s="1"/>
  <c r="AY8" i="1"/>
  <c r="BR8" i="1" s="1"/>
  <c r="AK13" i="1"/>
  <c r="BB16" i="1"/>
  <c r="BX16" i="1" s="1"/>
  <c r="AN19" i="1"/>
  <c r="AH19" i="1"/>
  <c r="AZ28" i="1"/>
  <c r="CE28" i="1" s="1" a="1"/>
  <c r="CE28" i="1" s="1"/>
  <c r="AY28" i="1"/>
  <c r="AZ36" i="1"/>
  <c r="CE36" i="1" s="1" a="1"/>
  <c r="CE36" i="1" s="1"/>
  <c r="AY36" i="1"/>
  <c r="BE36" i="1" s="1"/>
  <c r="AQ53" i="1"/>
  <c r="AK53" i="1"/>
  <c r="V57" i="1"/>
  <c r="AV57" i="1"/>
  <c r="Z57" i="1"/>
  <c r="AS57" i="1"/>
  <c r="N57" i="1" a="1"/>
  <c r="N57" i="1" s="1"/>
  <c r="BJ57" i="1" s="1"/>
  <c r="CG75" i="1" a="1"/>
  <c r="CG75" i="1" s="1"/>
  <c r="CF75" i="1" a="1"/>
  <c r="CF75" i="1" s="1"/>
  <c r="CE75" i="1" a="1"/>
  <c r="CE75" i="1" s="1"/>
  <c r="CB75" i="1" a="1"/>
  <c r="CB75" i="1" s="1"/>
  <c r="CI75" i="1" s="1"/>
  <c r="BH88" i="1"/>
  <c r="CC114" i="1" a="1"/>
  <c r="CC114" i="1" s="1"/>
  <c r="CB114" i="1" a="1"/>
  <c r="CB114" i="1" s="1"/>
  <c r="CI114" i="1" s="1"/>
  <c r="CD114" i="1" a="1"/>
  <c r="CD114" i="1" s="1"/>
  <c r="CG114" i="1" a="1"/>
  <c r="CG114" i="1" s="1"/>
  <c r="CF114" i="1" a="1"/>
  <c r="CF114" i="1" s="1"/>
  <c r="CE114" i="1" a="1"/>
  <c r="CE114" i="1" s="1"/>
  <c r="N5" i="1" a="1"/>
  <c r="N5" i="1" s="1"/>
  <c r="BJ5" i="1" s="1"/>
  <c r="AK16" i="1"/>
  <c r="AE16" i="1"/>
  <c r="CB24" i="1" a="1"/>
  <c r="CB24" i="1" s="1"/>
  <c r="CI24" i="1" s="1"/>
  <c r="BH24" i="1"/>
  <c r="CG24" i="1" a="1"/>
  <c r="CG24" i="1" s="1"/>
  <c r="CF24" i="1" a="1"/>
  <c r="CF24" i="1" s="1"/>
  <c r="CD24" i="1" a="1"/>
  <c r="CD24" i="1" s="1"/>
  <c r="AE33" i="1"/>
  <c r="AQ33" i="1"/>
  <c r="AN38" i="1"/>
  <c r="AQ41" i="1"/>
  <c r="AK41" i="1"/>
  <c r="AH52" i="1"/>
  <c r="CC54" i="1" a="1"/>
  <c r="CC54" i="1" s="1"/>
  <c r="AZ2" i="1"/>
  <c r="BH2" i="1" s="1"/>
  <c r="AY2" i="1"/>
  <c r="BU2" i="1" s="1"/>
  <c r="BB8" i="1"/>
  <c r="BR11" i="1"/>
  <c r="BU11" i="1"/>
  <c r="AS12" i="1"/>
  <c r="AV12" i="1"/>
  <c r="V12" i="1"/>
  <c r="N12" i="1" a="1"/>
  <c r="N12" i="1" s="1"/>
  <c r="BJ12" i="1" s="1"/>
  <c r="BE14" i="1"/>
  <c r="BF14" i="1" s="1"/>
  <c r="Z2" i="1"/>
  <c r="N6" i="1" a="1"/>
  <c r="N6" i="1" s="1"/>
  <c r="BJ6" i="1" s="1"/>
  <c r="V6" i="1"/>
  <c r="AV6" i="1"/>
  <c r="AR9" i="1"/>
  <c r="BR9" i="1"/>
  <c r="AN11" i="1"/>
  <c r="BB11" i="1"/>
  <c r="BX11" i="1" s="1"/>
  <c r="AQ21" i="1"/>
  <c r="AZ22" i="1"/>
  <c r="BB22" i="1"/>
  <c r="BC22" i="1" s="1"/>
  <c r="AY22" i="1"/>
  <c r="BU22" i="1" s="1"/>
  <c r="BU24" i="1"/>
  <c r="BE24" i="1"/>
  <c r="AR24" i="1"/>
  <c r="BR24" i="1"/>
  <c r="CG26" i="1" a="1"/>
  <c r="CG26" i="1" s="1"/>
  <c r="CF26" i="1" a="1"/>
  <c r="CF26" i="1" s="1"/>
  <c r="CE26" i="1" a="1"/>
  <c r="CE26" i="1" s="1"/>
  <c r="CD26" i="1" a="1"/>
  <c r="CD26" i="1" s="1"/>
  <c r="CC26" i="1" a="1"/>
  <c r="CC26" i="1" s="1"/>
  <c r="AN28" i="1"/>
  <c r="AH28" i="1"/>
  <c r="BH111" i="1"/>
  <c r="BZ111" i="1" s="1"/>
  <c r="CC111" i="1" a="1"/>
  <c r="CC111" i="1" s="1"/>
  <c r="AS8" i="1"/>
  <c r="AV8" i="1"/>
  <c r="BB3" i="1"/>
  <c r="BC3" i="1" s="1"/>
  <c r="V5" i="1"/>
  <c r="Z5" i="1"/>
  <c r="AV5" i="1"/>
  <c r="BB2" i="1"/>
  <c r="BX2" i="1" s="1"/>
  <c r="V3" i="1"/>
  <c r="N3" i="1" a="1"/>
  <c r="N3" i="1" s="1"/>
  <c r="BJ3" i="1" s="1"/>
  <c r="AS3" i="1"/>
  <c r="AV3" i="1"/>
  <c r="CG12" i="1" a="1"/>
  <c r="CG12" i="1" s="1"/>
  <c r="CF12" i="1" a="1"/>
  <c r="CF12" i="1" s="1"/>
  <c r="CE12" i="1" a="1"/>
  <c r="CE12" i="1" s="1"/>
  <c r="CB12" i="1" a="1"/>
  <c r="CB12" i="1" s="1"/>
  <c r="CI12" i="1" s="1"/>
  <c r="AH17" i="1"/>
  <c r="AE17" i="1"/>
  <c r="AN17" i="1"/>
  <c r="CG17" i="1" a="1"/>
  <c r="CG17" i="1" s="1"/>
  <c r="CC17" i="1" a="1"/>
  <c r="CC17" i="1" s="1"/>
  <c r="AQ23" i="1"/>
  <c r="AH24" i="1"/>
  <c r="CC24" i="1" a="1"/>
  <c r="CC24" i="1" s="1"/>
  <c r="AQ29" i="1"/>
  <c r="AK29" i="1"/>
  <c r="BH34" i="1"/>
  <c r="BI34" i="1" s="1"/>
  <c r="CG34" i="1" a="1"/>
  <c r="CG34" i="1" s="1"/>
  <c r="CF34" i="1" a="1"/>
  <c r="CF34" i="1" s="1"/>
  <c r="CE34" i="1" a="1"/>
  <c r="CE34" i="1" s="1"/>
  <c r="CC34" i="1" a="1"/>
  <c r="CC34" i="1" s="1"/>
  <c r="AV35" i="1"/>
  <c r="AS35" i="1"/>
  <c r="N35" i="1" a="1"/>
  <c r="N35" i="1" s="1"/>
  <c r="BJ35" i="1" s="1"/>
  <c r="AK51" i="1"/>
  <c r="AY57" i="1"/>
  <c r="BR57" i="1" s="1"/>
  <c r="AZ57" i="1"/>
  <c r="CF57" i="1" s="1" a="1"/>
  <c r="CF57" i="1" s="1"/>
  <c r="CC79" i="1" a="1"/>
  <c r="CC79" i="1" s="1"/>
  <c r="CD79" i="1" a="1"/>
  <c r="CD79" i="1" s="1"/>
  <c r="CB79" i="1" a="1"/>
  <c r="CB79" i="1" s="1"/>
  <c r="CG79" i="1" a="1"/>
  <c r="CG79" i="1" s="1"/>
  <c r="CF79" i="1" a="1"/>
  <c r="CF79" i="1" s="1"/>
  <c r="CE79" i="1" a="1"/>
  <c r="CE79" i="1" s="1"/>
  <c r="AQ25" i="1"/>
  <c r="AE25" i="1"/>
  <c r="BM33" i="1"/>
  <c r="BK33" i="1"/>
  <c r="BY33" i="1"/>
  <c r="BF33" i="1"/>
  <c r="BU34" i="1"/>
  <c r="BE34" i="1"/>
  <c r="BF34" i="1" s="1"/>
  <c r="AR34" i="1"/>
  <c r="BR34" i="1"/>
  <c r="AZ42" i="1"/>
  <c r="AY42" i="1"/>
  <c r="CG83" i="1" a="1"/>
  <c r="CG83" i="1" s="1"/>
  <c r="CF83" i="1" a="1"/>
  <c r="CF83" i="1" s="1"/>
  <c r="CE83" i="1" a="1"/>
  <c r="CE83" i="1" s="1"/>
  <c r="CB83" i="1" a="1"/>
  <c r="CB83" i="1" s="1"/>
  <c r="CI83" i="1" s="1"/>
  <c r="CG88" i="1" a="1"/>
  <c r="CG88" i="1" s="1"/>
  <c r="CC88" i="1" a="1"/>
  <c r="CC88" i="1" s="1"/>
  <c r="N14" i="1" a="1"/>
  <c r="N14" i="1" s="1"/>
  <c r="BJ14" i="1" s="1"/>
  <c r="V14" i="1"/>
  <c r="AV14" i="1"/>
  <c r="Z3" i="1"/>
  <c r="AZ3" i="1"/>
  <c r="BU3" i="1"/>
  <c r="V9" i="1"/>
  <c r="AS9" i="1"/>
  <c r="AZ20" i="1"/>
  <c r="BH20" i="1" s="1"/>
  <c r="CE30" i="1" a="1"/>
  <c r="CE30" i="1" s="1"/>
  <c r="CD30" i="1" a="1"/>
  <c r="CD30" i="1" s="1"/>
  <c r="CC30" i="1" a="1"/>
  <c r="CC30" i="1" s="1"/>
  <c r="CB30" i="1" a="1"/>
  <c r="CB30" i="1" s="1"/>
  <c r="CI30" i="1" s="1"/>
  <c r="CG30" i="1" a="1"/>
  <c r="CG30" i="1" s="1"/>
  <c r="AK33" i="1"/>
  <c r="BB42" i="1"/>
  <c r="BC42" i="1" s="1"/>
  <c r="CE58" i="1" a="1"/>
  <c r="CE58" i="1" s="1"/>
  <c r="CD58" i="1" a="1"/>
  <c r="CD58" i="1" s="1"/>
  <c r="CC58" i="1" a="1"/>
  <c r="CC58" i="1" s="1"/>
  <c r="CB58" i="1" a="1"/>
  <c r="CB58" i="1" s="1"/>
  <c r="CI58" i="1" s="1"/>
  <c r="CG58" i="1" a="1"/>
  <c r="CG58" i="1" s="1"/>
  <c r="AH64" i="1"/>
  <c r="AE64" i="1"/>
  <c r="AN64" i="1"/>
  <c r="BC71" i="1"/>
  <c r="BX71" i="1"/>
  <c r="CD69" i="1" a="1"/>
  <c r="CD69" i="1" s="1"/>
  <c r="BH75" i="1"/>
  <c r="Z83" i="1"/>
  <c r="V125" i="1"/>
  <c r="N125" i="1" a="1"/>
  <c r="N125" i="1" s="1"/>
  <c r="BJ125" i="1" s="1"/>
  <c r="AV125" i="1"/>
  <c r="AS125" i="1"/>
  <c r="BU126" i="1"/>
  <c r="BR126" i="1"/>
  <c r="BZ138" i="1"/>
  <c r="BI138" i="1"/>
  <c r="BX158" i="1"/>
  <c r="BC158" i="1"/>
  <c r="Z45" i="1"/>
  <c r="AR50" i="1"/>
  <c r="BH52" i="1"/>
  <c r="CD52" i="1" a="1"/>
  <c r="CD52" i="1" s="1"/>
  <c r="CD56" i="1" a="1"/>
  <c r="CD56" i="1" s="1"/>
  <c r="AY62" i="1"/>
  <c r="BE62" i="1" s="1"/>
  <c r="AY65" i="1"/>
  <c r="BR65" i="1" s="1"/>
  <c r="CD65" i="1" a="1"/>
  <c r="CD65" i="1" s="1"/>
  <c r="N66" i="1" a="1"/>
  <c r="N66" i="1" s="1"/>
  <c r="BJ66" i="1" s="1"/>
  <c r="Z69" i="1"/>
  <c r="AY69" i="1"/>
  <c r="CE69" i="1" a="1"/>
  <c r="CE69" i="1" s="1"/>
  <c r="AV74" i="1"/>
  <c r="Z78" i="1"/>
  <c r="Z79" i="1"/>
  <c r="AY79" i="1"/>
  <c r="BR79" i="1" s="1"/>
  <c r="N83" i="1" a="1"/>
  <c r="N83" i="1" s="1"/>
  <c r="BJ83" i="1" s="1"/>
  <c r="BZ85" i="1"/>
  <c r="AY88" i="1"/>
  <c r="BC90" i="1"/>
  <c r="BB94" i="1"/>
  <c r="AS104" i="1"/>
  <c r="N109" i="1" a="1"/>
  <c r="N109" i="1" s="1"/>
  <c r="BJ109" i="1" s="1"/>
  <c r="Z109" i="1"/>
  <c r="CG124" i="1" a="1"/>
  <c r="CG124" i="1" s="1"/>
  <c r="CE124" i="1" a="1"/>
  <c r="CE124" i="1" s="1"/>
  <c r="AY130" i="1"/>
  <c r="BB130" i="1"/>
  <c r="AZ130" i="1"/>
  <c r="CD130" i="1" s="1" a="1"/>
  <c r="CD130" i="1" s="1"/>
  <c r="CG153" i="1" a="1"/>
  <c r="CG153" i="1" s="1"/>
  <c r="CC153" i="1" a="1"/>
  <c r="CC153" i="1" s="1"/>
  <c r="AE158" i="1"/>
  <c r="AH158" i="1"/>
  <c r="CE56" i="1" a="1"/>
  <c r="CE56" i="1" s="1"/>
  <c r="Z65" i="1"/>
  <c r="CE65" i="1" a="1"/>
  <c r="CE65" i="1" s="1"/>
  <c r="AS66" i="1"/>
  <c r="BR72" i="1"/>
  <c r="Z74" i="1"/>
  <c r="CB85" i="1" a="1"/>
  <c r="CB85" i="1" s="1"/>
  <c r="CI85" i="1" s="1"/>
  <c r="BE99" i="1"/>
  <c r="V114" i="1"/>
  <c r="AY114" i="1"/>
  <c r="AS122" i="1"/>
  <c r="V122" i="1"/>
  <c r="CE122" i="1" a="1"/>
  <c r="CE122" i="1" s="1"/>
  <c r="AS127" i="1"/>
  <c r="V127" i="1"/>
  <c r="CG161" i="1" a="1"/>
  <c r="CG161" i="1" s="1"/>
  <c r="CC161" i="1" a="1"/>
  <c r="CC161" i="1" s="1"/>
  <c r="BE3" i="1"/>
  <c r="Z7" i="1"/>
  <c r="Z15" i="1"/>
  <c r="Z19" i="1"/>
  <c r="BB20" i="1"/>
  <c r="BC20" i="1" s="1"/>
  <c r="AS23" i="1"/>
  <c r="BE30" i="1"/>
  <c r="AS37" i="1"/>
  <c r="BB40" i="1"/>
  <c r="BB44" i="1"/>
  <c r="N45" i="1" a="1"/>
  <c r="N45" i="1" s="1"/>
  <c r="BJ45" i="1" s="1"/>
  <c r="CC46" i="1" a="1"/>
  <c r="CC46" i="1" s="1"/>
  <c r="AY54" i="1"/>
  <c r="BU54" i="1" s="1"/>
  <c r="N55" i="1" a="1"/>
  <c r="N55" i="1" s="1"/>
  <c r="BJ55" i="1" s="1"/>
  <c r="AS55" i="1"/>
  <c r="AY56" i="1"/>
  <c r="BU56" i="1" s="1"/>
  <c r="CG56" i="1" a="1"/>
  <c r="CG56" i="1" s="1"/>
  <c r="AQ57" i="1"/>
  <c r="BE58" i="1"/>
  <c r="BB60" i="1"/>
  <c r="BC60" i="1" s="1"/>
  <c r="BB62" i="1"/>
  <c r="BX62" i="1" s="1"/>
  <c r="CG65" i="1" a="1"/>
  <c r="CG65" i="1" s="1"/>
  <c r="AR67" i="1"/>
  <c r="BE67" i="1"/>
  <c r="BF67" i="1" s="1"/>
  <c r="AY68" i="1"/>
  <c r="AV70" i="1"/>
  <c r="AY71" i="1"/>
  <c r="CG73" i="1" a="1"/>
  <c r="CG73" i="1" s="1"/>
  <c r="N74" i="1" a="1"/>
  <c r="N74" i="1" s="1"/>
  <c r="BJ74" i="1" s="1"/>
  <c r="BB74" i="1"/>
  <c r="BX74" i="1" s="1"/>
  <c r="Z75" i="1"/>
  <c r="AY75" i="1"/>
  <c r="BR75" i="1" s="1"/>
  <c r="BB79" i="1"/>
  <c r="Z85" i="1"/>
  <c r="AY85" i="1"/>
  <c r="BR85" i="1" s="1"/>
  <c r="CG87" i="1" a="1"/>
  <c r="CG87" i="1" s="1"/>
  <c r="AK88" i="1"/>
  <c r="AQ90" i="1"/>
  <c r="AY91" i="1"/>
  <c r="BR91" i="1" s="1"/>
  <c r="Z93" i="1"/>
  <c r="AS94" i="1"/>
  <c r="BH94" i="1"/>
  <c r="BZ94" i="1" s="1"/>
  <c r="AY96" i="1"/>
  <c r="AZ98" i="1"/>
  <c r="CD98" i="1" s="1" a="1"/>
  <c r="CD98" i="1" s="1"/>
  <c r="AV101" i="1"/>
  <c r="AZ102" i="1"/>
  <c r="CG102" i="1" s="1" a="1"/>
  <c r="CG102" i="1" s="1"/>
  <c r="CE103" i="1" a="1"/>
  <c r="CE103" i="1" s="1"/>
  <c r="AV109" i="1"/>
  <c r="AY110" i="1"/>
  <c r="AZ110" i="1"/>
  <c r="BB124" i="1"/>
  <c r="BC124" i="1" s="1"/>
  <c r="BR125" i="1"/>
  <c r="AR125" i="1"/>
  <c r="CB126" i="1" a="1"/>
  <c r="CB126" i="1" s="1"/>
  <c r="BH127" i="1"/>
  <c r="BU140" i="1"/>
  <c r="AR140" i="1"/>
  <c r="BU142" i="1"/>
  <c r="AR142" i="1"/>
  <c r="CG149" i="1" a="1"/>
  <c r="CG149" i="1" s="1"/>
  <c r="CC149" i="1" a="1"/>
  <c r="CC149" i="1" s="1"/>
  <c r="V164" i="1"/>
  <c r="AV164" i="1"/>
  <c r="AS164" i="1"/>
  <c r="N164" i="1" a="1"/>
  <c r="N164" i="1" s="1"/>
  <c r="BJ164" i="1" s="1"/>
  <c r="Z164" i="1"/>
  <c r="V166" i="1"/>
  <c r="N166" i="1" a="1"/>
  <c r="N166" i="1" s="1"/>
  <c r="BJ166" i="1" s="1"/>
  <c r="AS166" i="1"/>
  <c r="Z166" i="1"/>
  <c r="AV166" i="1"/>
  <c r="BH4" i="1"/>
  <c r="BI4" i="1" s="1"/>
  <c r="AH9" i="1"/>
  <c r="BH12" i="1"/>
  <c r="N19" i="1" a="1"/>
  <c r="N19" i="1" s="1"/>
  <c r="BJ19" i="1" s="1"/>
  <c r="BB19" i="1"/>
  <c r="BE20" i="1"/>
  <c r="BY20" i="1" s="1"/>
  <c r="BB28" i="1"/>
  <c r="BC28" i="1" s="1"/>
  <c r="AN30" i="1"/>
  <c r="BH30" i="1"/>
  <c r="BI30" i="1" s="1"/>
  <c r="AN32" i="1"/>
  <c r="Z33" i="1"/>
  <c r="CE38" i="1" a="1"/>
  <c r="CE38" i="1" s="1"/>
  <c r="BE40" i="1"/>
  <c r="BF40" i="1" s="1"/>
  <c r="N41" i="1" a="1"/>
  <c r="N41" i="1" s="1"/>
  <c r="BJ41" i="1" s="1"/>
  <c r="N43" i="1" a="1"/>
  <c r="N43" i="1" s="1"/>
  <c r="BJ43" i="1" s="1"/>
  <c r="BE44" i="1"/>
  <c r="BF44" i="1" s="1"/>
  <c r="AS45" i="1"/>
  <c r="CD46" i="1" a="1"/>
  <c r="CD46" i="1" s="1"/>
  <c r="AN50" i="1"/>
  <c r="BH58" i="1"/>
  <c r="BE60" i="1"/>
  <c r="BK60" i="1" s="1"/>
  <c r="AY64" i="1"/>
  <c r="BR64" i="1" s="1"/>
  <c r="BE65" i="1"/>
  <c r="BM65" i="1" s="1"/>
  <c r="CD67" i="1" a="1"/>
  <c r="CD67" i="1" s="1"/>
  <c r="AE68" i="1"/>
  <c r="Z70" i="1"/>
  <c r="AZ71" i="1"/>
  <c r="CC71" i="1" s="1" a="1"/>
  <c r="CC71" i="1" s="1"/>
  <c r="AS72" i="1"/>
  <c r="BU74" i="1"/>
  <c r="N75" i="1" a="1"/>
  <c r="N75" i="1" s="1"/>
  <c r="BJ75" i="1" s="1"/>
  <c r="AH78" i="1"/>
  <c r="AV82" i="1"/>
  <c r="BH83" i="1"/>
  <c r="CD85" i="1" a="1"/>
  <c r="CD85" i="1" s="1"/>
  <c r="AZ86" i="1"/>
  <c r="BH86" i="1" s="1"/>
  <c r="AK87" i="1"/>
  <c r="AZ91" i="1"/>
  <c r="BH91" i="1" s="1"/>
  <c r="CB94" i="1" a="1"/>
  <c r="CB94" i="1" s="1"/>
  <c r="BB95" i="1"/>
  <c r="BX95" i="1" s="1"/>
  <c r="Z97" i="1"/>
  <c r="BB98" i="1"/>
  <c r="BC98" i="1" s="1"/>
  <c r="BB100" i="1"/>
  <c r="CF101" i="1" a="1"/>
  <c r="CF101" i="1" s="1"/>
  <c r="CD101" i="1" a="1"/>
  <c r="CD101" i="1" s="1"/>
  <c r="BB102" i="1"/>
  <c r="BX102" i="1" s="1"/>
  <c r="CG103" i="1" a="1"/>
  <c r="CG103" i="1" s="1"/>
  <c r="AV106" i="1"/>
  <c r="AS108" i="1"/>
  <c r="V113" i="1"/>
  <c r="Z113" i="1"/>
  <c r="AV113" i="1"/>
  <c r="AS113" i="1"/>
  <c r="BB114" i="1"/>
  <c r="BX114" i="1" s="1"/>
  <c r="AZ118" i="1"/>
  <c r="CF118" i="1" s="1" a="1"/>
  <c r="CF118" i="1" s="1"/>
  <c r="AR126" i="1"/>
  <c r="CD126" i="1" a="1"/>
  <c r="CD126" i="1" s="1"/>
  <c r="BC128" i="1"/>
  <c r="BX128" i="1"/>
  <c r="BH130" i="1"/>
  <c r="AQ131" i="1"/>
  <c r="V133" i="1"/>
  <c r="N133" i="1" a="1"/>
  <c r="N133" i="1" s="1"/>
  <c r="BJ133" i="1" s="1"/>
  <c r="AS133" i="1"/>
  <c r="N135" i="1" a="1"/>
  <c r="N135" i="1" s="1"/>
  <c r="BJ135" i="1" s="1"/>
  <c r="AS135" i="1"/>
  <c r="BB27" i="1"/>
  <c r="BX27" i="1" s="1"/>
  <c r="BE28" i="1"/>
  <c r="AV33" i="1"/>
  <c r="BE43" i="1"/>
  <c r="CE46" i="1" a="1"/>
  <c r="CE46" i="1" s="1"/>
  <c r="BH48" i="1"/>
  <c r="BI48" i="1" s="1"/>
  <c r="CC48" i="1" a="1"/>
  <c r="CC48" i="1" s="1"/>
  <c r="AN52" i="1"/>
  <c r="AV53" i="1"/>
  <c r="BB54" i="1"/>
  <c r="BB56" i="1"/>
  <c r="BC56" i="1" s="1"/>
  <c r="AR60" i="1"/>
  <c r="AS61" i="1"/>
  <c r="BH62" i="1"/>
  <c r="AV66" i="1"/>
  <c r="CG67" i="1" a="1"/>
  <c r="CG67" i="1" s="1"/>
  <c r="AK68" i="1"/>
  <c r="AH72" i="1"/>
  <c r="BE74" i="1"/>
  <c r="BY74" i="1" s="1"/>
  <c r="AQ75" i="1"/>
  <c r="BB75" i="1"/>
  <c r="AH76" i="1"/>
  <c r="AS78" i="1"/>
  <c r="BH81" i="1"/>
  <c r="BB85" i="1"/>
  <c r="CE85" i="1" a="1"/>
  <c r="CE85" i="1" s="1"/>
  <c r="AH88" i="1"/>
  <c r="AS88" i="1"/>
  <c r="Z90" i="1"/>
  <c r="AV90" i="1"/>
  <c r="Z94" i="1"/>
  <c r="CD94" i="1" a="1"/>
  <c r="CD94" i="1" s="1"/>
  <c r="AE95" i="1"/>
  <c r="BB96" i="1"/>
  <c r="V102" i="1"/>
  <c r="AS102" i="1"/>
  <c r="BE102" i="1"/>
  <c r="CC107" i="1" a="1"/>
  <c r="CC107" i="1" s="1"/>
  <c r="AV120" i="1"/>
  <c r="Z120" i="1"/>
  <c r="CC122" i="1" a="1"/>
  <c r="CC122" i="1" s="1"/>
  <c r="CF122" i="1" a="1"/>
  <c r="CF122" i="1" s="1"/>
  <c r="CD122" i="1" a="1"/>
  <c r="CD122" i="1" s="1"/>
  <c r="CB122" i="1" a="1"/>
  <c r="CB122" i="1" s="1"/>
  <c r="CI122" i="1" s="1"/>
  <c r="Z125" i="1"/>
  <c r="BY125" i="1"/>
  <c r="CG134" i="1" a="1"/>
  <c r="CG134" i="1" s="1"/>
  <c r="CF134" i="1" a="1"/>
  <c r="CF134" i="1" s="1"/>
  <c r="CC138" i="1" a="1"/>
  <c r="CC138" i="1" s="1"/>
  <c r="CF138" i="1" a="1"/>
  <c r="CF138" i="1" s="1"/>
  <c r="CE138" i="1" a="1"/>
  <c r="CE138" i="1" s="1"/>
  <c r="CD138" i="1" a="1"/>
  <c r="CD138" i="1" s="1"/>
  <c r="CB138" i="1" a="1"/>
  <c r="CB138" i="1" s="1"/>
  <c r="CG145" i="1" a="1"/>
  <c r="CG145" i="1" s="1"/>
  <c r="AZ151" i="1"/>
  <c r="CC151" i="1" s="1" a="1"/>
  <c r="CC151" i="1" s="1"/>
  <c r="AY151" i="1"/>
  <c r="AS153" i="1"/>
  <c r="Z153" i="1"/>
  <c r="V153" i="1"/>
  <c r="BE153" i="1"/>
  <c r="BY153" i="1" s="1"/>
  <c r="AZ155" i="1"/>
  <c r="CC155" i="1" s="1" a="1"/>
  <c r="CC155" i="1" s="1"/>
  <c r="AY155" i="1"/>
  <c r="BB155" i="1"/>
  <c r="BX162" i="1"/>
  <c r="BC162" i="1"/>
  <c r="CF163" i="1" a="1"/>
  <c r="CF163" i="1" s="1"/>
  <c r="CD163" i="1" a="1"/>
  <c r="CD163" i="1" s="1"/>
  <c r="AK4" i="1"/>
  <c r="N7" i="1" a="1"/>
  <c r="N7" i="1" s="1"/>
  <c r="BJ7" i="1" s="1"/>
  <c r="AR7" i="1"/>
  <c r="BE7" i="1"/>
  <c r="AK8" i="1"/>
  <c r="AZ13" i="1"/>
  <c r="CG13" i="1" s="1" a="1"/>
  <c r="CG13" i="1" s="1"/>
  <c r="CD14" i="1" a="1"/>
  <c r="CD14" i="1" s="1"/>
  <c r="N15" i="1" a="1"/>
  <c r="N15" i="1" s="1"/>
  <c r="BJ15" i="1" s="1"/>
  <c r="AY17" i="1"/>
  <c r="AR17" i="1" s="1"/>
  <c r="Z23" i="1"/>
  <c r="AV23" i="1"/>
  <c r="CD32" i="1" a="1"/>
  <c r="CD32" i="1" s="1"/>
  <c r="N33" i="1" a="1"/>
  <c r="N33" i="1" s="1"/>
  <c r="BJ33" i="1" s="1"/>
  <c r="AV37" i="1"/>
  <c r="AR40" i="1"/>
  <c r="AS41" i="1"/>
  <c r="AR44" i="1"/>
  <c r="CF46" i="1" a="1"/>
  <c r="CF46" i="1" s="1"/>
  <c r="N47" i="1" a="1"/>
  <c r="N47" i="1" s="1"/>
  <c r="BJ47" i="1" s="1"/>
  <c r="CE48" i="1" a="1"/>
  <c r="CE48" i="1" s="1"/>
  <c r="AZ51" i="1"/>
  <c r="AY52" i="1"/>
  <c r="Z53" i="1"/>
  <c r="Z66" i="1"/>
  <c r="AK67" i="1"/>
  <c r="AN68" i="1"/>
  <c r="AS74" i="1"/>
  <c r="AK77" i="1"/>
  <c r="BH79" i="1"/>
  <c r="BZ79" i="1" s="1"/>
  <c r="CB81" i="1" a="1"/>
  <c r="CB81" i="1" s="1"/>
  <c r="CI81" i="1" s="1"/>
  <c r="Z82" i="1"/>
  <c r="V83" i="1"/>
  <c r="AV83" i="1"/>
  <c r="CE92" i="1" a="1"/>
  <c r="CE92" i="1" s="1"/>
  <c r="AV94" i="1"/>
  <c r="BH95" i="1"/>
  <c r="BI95" i="1" s="1"/>
  <c r="AS98" i="1"/>
  <c r="AQ99" i="1"/>
  <c r="BB105" i="1"/>
  <c r="AZ106" i="1"/>
  <c r="CE107" i="1" a="1"/>
  <c r="CE107" i="1" s="1"/>
  <c r="V110" i="1"/>
  <c r="AV110" i="1"/>
  <c r="BB112" i="1"/>
  <c r="BE118" i="1"/>
  <c r="AS120" i="1"/>
  <c r="AK128" i="1"/>
  <c r="BH145" i="1"/>
  <c r="AZ147" i="1"/>
  <c r="CC147" i="1" s="1" a="1"/>
  <c r="CC147" i="1" s="1"/>
  <c r="AY147" i="1"/>
  <c r="AE166" i="1"/>
  <c r="AH166" i="1"/>
  <c r="AS15" i="1"/>
  <c r="BE16" i="1"/>
  <c r="AN24" i="1"/>
  <c r="CE32" i="1" a="1"/>
  <c r="CE32" i="1" s="1"/>
  <c r="AV45" i="1"/>
  <c r="CG48" i="1" a="1"/>
  <c r="CG48" i="1" s="1"/>
  <c r="BH54" i="1"/>
  <c r="AK55" i="1"/>
  <c r="AV65" i="1"/>
  <c r="CB65" i="1" a="1"/>
  <c r="CB65" i="1" s="1"/>
  <c r="CI65" i="1" s="1"/>
  <c r="BH69" i="1"/>
  <c r="BE71" i="1"/>
  <c r="AH84" i="1"/>
  <c r="CG85" i="1" a="1"/>
  <c r="CG85" i="1" s="1"/>
  <c r="BE91" i="1"/>
  <c r="AS97" i="1"/>
  <c r="N101" i="1" a="1"/>
  <c r="N101" i="1" s="1"/>
  <c r="BJ101" i="1" s="1"/>
  <c r="AS101" i="1"/>
  <c r="V106" i="1"/>
  <c r="AS106" i="1"/>
  <c r="CG107" i="1" a="1"/>
  <c r="CG107" i="1" s="1"/>
  <c r="AS115" i="1"/>
  <c r="AH119" i="1"/>
  <c r="AN119" i="1"/>
  <c r="N124" i="1" a="1"/>
  <c r="N124" i="1" s="1"/>
  <c r="BJ124" i="1" s="1"/>
  <c r="V124" i="1"/>
  <c r="AV124" i="1"/>
  <c r="CC126" i="1" a="1"/>
  <c r="CC126" i="1" s="1"/>
  <c r="CG126" i="1" a="1"/>
  <c r="CG126" i="1" s="1"/>
  <c r="CE126" i="1" a="1"/>
  <c r="CE126" i="1" s="1"/>
  <c r="AK129" i="1"/>
  <c r="AE129" i="1"/>
  <c r="BE134" i="1"/>
  <c r="BY134" i="1" s="1"/>
  <c r="AZ142" i="1"/>
  <c r="AH143" i="1"/>
  <c r="CF164" i="1" a="1"/>
  <c r="CF164" i="1" s="1"/>
  <c r="CB164" i="1" a="1"/>
  <c r="CB164" i="1" s="1"/>
  <c r="CI164" i="1" s="1"/>
  <c r="V165" i="1"/>
  <c r="AS165" i="1"/>
  <c r="N165" i="1" a="1"/>
  <c r="N165" i="1" s="1"/>
  <c r="BJ165" i="1" s="1"/>
  <c r="AN167" i="1"/>
  <c r="CG168" i="1" a="1"/>
  <c r="CG168" i="1" s="1"/>
  <c r="AZ176" i="1"/>
  <c r="BH176" i="1" s="1"/>
  <c r="AY176" i="1"/>
  <c r="BU176" i="1" s="1"/>
  <c r="BH122" i="1"/>
  <c r="BZ122" i="1" s="1"/>
  <c r="BH126" i="1"/>
  <c r="BI126" i="1" s="1"/>
  <c r="AV129" i="1"/>
  <c r="V131" i="1"/>
  <c r="BH134" i="1"/>
  <c r="BI134" i="1" s="1"/>
  <c r="CC135" i="1" a="1"/>
  <c r="CC135" i="1" s="1"/>
  <c r="AY138" i="1"/>
  <c r="BE138" i="1" s="1"/>
  <c r="BE140" i="1"/>
  <c r="V143" i="1"/>
  <c r="AS155" i="1"/>
  <c r="BB164" i="1"/>
  <c r="AY168" i="1"/>
  <c r="BU168" i="1" s="1"/>
  <c r="AH198" i="1"/>
  <c r="AE198" i="1"/>
  <c r="BI206" i="1"/>
  <c r="BZ206" i="1"/>
  <c r="AQ214" i="1"/>
  <c r="AH214" i="1"/>
  <c r="AE138" i="1"/>
  <c r="BB142" i="1"/>
  <c r="BC142" i="1" s="1"/>
  <c r="V161" i="1"/>
  <c r="AY161" i="1"/>
  <c r="BE161" i="1" s="1"/>
  <c r="AV165" i="1"/>
  <c r="AQ175" i="1"/>
  <c r="AE175" i="1"/>
  <c r="BH116" i="1"/>
  <c r="AS117" i="1"/>
  <c r="AV118" i="1"/>
  <c r="N129" i="1" a="1"/>
  <c r="N129" i="1" s="1"/>
  <c r="BJ129" i="1" s="1"/>
  <c r="BE130" i="1"/>
  <c r="AS137" i="1"/>
  <c r="BB138" i="1"/>
  <c r="BX138" i="1" s="1"/>
  <c r="BE142" i="1"/>
  <c r="BF142" i="1" s="1"/>
  <c r="N143" i="1" a="1"/>
  <c r="N143" i="1" s="1"/>
  <c r="BJ143" i="1" s="1"/>
  <c r="AY143" i="1"/>
  <c r="BR163" i="1"/>
  <c r="CB167" i="1" a="1"/>
  <c r="CB167" i="1" s="1"/>
  <c r="CI167" i="1" s="1"/>
  <c r="V168" i="1"/>
  <c r="AS168" i="1"/>
  <c r="N168" i="1" a="1"/>
  <c r="N168" i="1" s="1"/>
  <c r="BJ168" i="1" s="1"/>
  <c r="AV169" i="1"/>
  <c r="BU172" i="1"/>
  <c r="BR172" i="1"/>
  <c r="AR172" i="1"/>
  <c r="CC167" i="1" a="1"/>
  <c r="CC167" i="1" s="1"/>
  <c r="AH182" i="1"/>
  <c r="BH102" i="1"/>
  <c r="BZ102" i="1" s="1"/>
  <c r="BH106" i="1"/>
  <c r="BB109" i="1"/>
  <c r="BH114" i="1"/>
  <c r="BZ114" i="1" s="1"/>
  <c r="CA114" i="1" s="1"/>
  <c r="AE131" i="1"/>
  <c r="Z134" i="1"/>
  <c r="CD140" i="1" a="1"/>
  <c r="CD140" i="1" s="1"/>
  <c r="AS141" i="1"/>
  <c r="BE141" i="1"/>
  <c r="BY141" i="1" s="1"/>
  <c r="AE143" i="1"/>
  <c r="V151" i="1"/>
  <c r="V155" i="1"/>
  <c r="AE162" i="1"/>
  <c r="Z165" i="1"/>
  <c r="AY167" i="1"/>
  <c r="CF167" i="1" a="1"/>
  <c r="CF167" i="1" s="1"/>
  <c r="BH168" i="1"/>
  <c r="BI168" i="1" s="1"/>
  <c r="CB168" i="1" a="1"/>
  <c r="CB168" i="1" s="1"/>
  <c r="CI168" i="1" s="1"/>
  <c r="BR174" i="1"/>
  <c r="V176" i="1"/>
  <c r="AS176" i="1"/>
  <c r="N176" i="1" a="1"/>
  <c r="N176" i="1" s="1"/>
  <c r="BJ176" i="1" s="1"/>
  <c r="AV176" i="1"/>
  <c r="V183" i="1"/>
  <c r="AV183" i="1"/>
  <c r="Z183" i="1"/>
  <c r="AS183" i="1"/>
  <c r="N183" i="1" a="1"/>
  <c r="N183" i="1" s="1"/>
  <c r="BJ183" i="1" s="1"/>
  <c r="V167" i="1"/>
  <c r="AS167" i="1"/>
  <c r="V169" i="1"/>
  <c r="AS169" i="1"/>
  <c r="BC182" i="1"/>
  <c r="BX182" i="1"/>
  <c r="V184" i="1"/>
  <c r="AS184" i="1"/>
  <c r="N184" i="1" a="1"/>
  <c r="N184" i="1" s="1"/>
  <c r="BJ184" i="1" s="1"/>
  <c r="Z117" i="1"/>
  <c r="BB118" i="1"/>
  <c r="BC118" i="1" s="1"/>
  <c r="BB134" i="1"/>
  <c r="Z137" i="1"/>
  <c r="Z151" i="1"/>
  <c r="AZ158" i="1"/>
  <c r="BH158" i="1" s="1"/>
  <c r="N167" i="1" a="1"/>
  <c r="N167" i="1" s="1"/>
  <c r="BJ167" i="1" s="1"/>
  <c r="AE167" i="1"/>
  <c r="BB167" i="1"/>
  <c r="CE168" i="1" a="1"/>
  <c r="CE168" i="1" s="1"/>
  <c r="N169" i="1" a="1"/>
  <c r="N169" i="1" s="1"/>
  <c r="BJ169" i="1" s="1"/>
  <c r="V172" i="1"/>
  <c r="AS172" i="1"/>
  <c r="N172" i="1" a="1"/>
  <c r="N172" i="1" s="1"/>
  <c r="BJ172" i="1" s="1"/>
  <c r="V181" i="1"/>
  <c r="Z181" i="1"/>
  <c r="AV181" i="1"/>
  <c r="AS181" i="1"/>
  <c r="N181" i="1" a="1"/>
  <c r="N181" i="1" s="1"/>
  <c r="BJ181" i="1" s="1"/>
  <c r="V182" i="1"/>
  <c r="AS182" i="1"/>
  <c r="N182" i="1" a="1"/>
  <c r="N182" i="1" s="1"/>
  <c r="BJ182" i="1" s="1"/>
  <c r="AZ183" i="1"/>
  <c r="BH183" i="1" s="1"/>
  <c r="AY183" i="1"/>
  <c r="BU183" i="1" s="1"/>
  <c r="Z185" i="1"/>
  <c r="Z189" i="1"/>
  <c r="V196" i="1"/>
  <c r="AS196" i="1"/>
  <c r="V201" i="1"/>
  <c r="AV201" i="1"/>
  <c r="V205" i="1"/>
  <c r="Z205" i="1"/>
  <c r="AS205" i="1"/>
  <c r="N205" i="1" a="1"/>
  <c r="N205" i="1" s="1"/>
  <c r="BJ205" i="1" s="1"/>
  <c r="V216" i="1"/>
  <c r="AV216" i="1"/>
  <c r="AS216" i="1"/>
  <c r="N216" i="1" a="1"/>
  <c r="N216" i="1" s="1"/>
  <c r="BJ216" i="1" s="1"/>
  <c r="AS175" i="1"/>
  <c r="Z177" i="1"/>
  <c r="BX181" i="1"/>
  <c r="CE184" i="1" a="1"/>
  <c r="CE184" i="1" s="1"/>
  <c r="N185" i="1" a="1"/>
  <c r="N185" i="1" s="1"/>
  <c r="BJ185" i="1" s="1"/>
  <c r="AV190" i="1"/>
  <c r="Z192" i="1"/>
  <c r="CG192" i="1" a="1"/>
  <c r="CG192" i="1" s="1"/>
  <c r="N195" i="1" a="1"/>
  <c r="N195" i="1" s="1"/>
  <c r="BJ195" i="1" s="1"/>
  <c r="BH195" i="1"/>
  <c r="BI195" i="1" s="1"/>
  <c r="CB195" i="1" a="1"/>
  <c r="CB195" i="1" s="1"/>
  <c r="CI195" i="1" s="1"/>
  <c r="N196" i="1" a="1"/>
  <c r="N196" i="1" s="1"/>
  <c r="BJ196" i="1" s="1"/>
  <c r="N201" i="1" a="1"/>
  <c r="N201" i="1" s="1"/>
  <c r="BJ201" i="1" s="1"/>
  <c r="AV205" i="1"/>
  <c r="V210" i="1"/>
  <c r="N210" i="1" a="1"/>
  <c r="N210" i="1" s="1"/>
  <c r="BJ210" i="1" s="1"/>
  <c r="AS210" i="1"/>
  <c r="BB213" i="1"/>
  <c r="BC213" i="1" s="1"/>
  <c r="AN215" i="1"/>
  <c r="AH218" i="1"/>
  <c r="AQ191" i="1"/>
  <c r="AE191" i="1"/>
  <c r="AQ199" i="1"/>
  <c r="AE199" i="1"/>
  <c r="AZ204" i="1"/>
  <c r="BH204" i="1" s="1"/>
  <c r="AY204" i="1"/>
  <c r="BI214" i="1"/>
  <c r="BZ214" i="1"/>
  <c r="V219" i="1"/>
  <c r="Z219" i="1"/>
  <c r="AV219" i="1"/>
  <c r="AS219" i="1"/>
  <c r="N219" i="1" a="1"/>
  <c r="N219" i="1" s="1"/>
  <c r="BJ219" i="1" s="1"/>
  <c r="BE174" i="1"/>
  <c r="BM174" i="1" s="1"/>
  <c r="BB186" i="1"/>
  <c r="N189" i="1" a="1"/>
  <c r="N189" i="1" s="1"/>
  <c r="BJ189" i="1" s="1"/>
  <c r="AS189" i="1"/>
  <c r="BR190" i="1"/>
  <c r="CC191" i="1" a="1"/>
  <c r="CC191" i="1" s="1"/>
  <c r="BB197" i="1"/>
  <c r="Z198" i="1"/>
  <c r="V206" i="1"/>
  <c r="AV206" i="1"/>
  <c r="N206" i="1" a="1"/>
  <c r="N206" i="1" s="1"/>
  <c r="BJ206" i="1" s="1"/>
  <c r="AS206" i="1"/>
  <c r="AZ208" i="1"/>
  <c r="BH208" i="1" s="1"/>
  <c r="AY208" i="1"/>
  <c r="BE208" i="1" s="1"/>
  <c r="CI215" i="1"/>
  <c r="CD172" i="1" a="1"/>
  <c r="CD172" i="1" s="1"/>
  <c r="BB176" i="1"/>
  <c r="AS177" i="1"/>
  <c r="CB180" i="1" a="1"/>
  <c r="CB180" i="1" s="1"/>
  <c r="CI180" i="1" s="1"/>
  <c r="AQ183" i="1"/>
  <c r="BE184" i="1"/>
  <c r="BF184" i="1" s="1"/>
  <c r="AS185" i="1"/>
  <c r="Z186" i="1"/>
  <c r="BE192" i="1"/>
  <c r="BF192" i="1" s="1"/>
  <c r="AQ195" i="1"/>
  <c r="AV196" i="1"/>
  <c r="N198" i="1" a="1"/>
  <c r="N198" i="1" s="1"/>
  <c r="BJ198" i="1" s="1"/>
  <c r="AZ199" i="1"/>
  <c r="BH199" i="1" s="1"/>
  <c r="AY199" i="1"/>
  <c r="BE199" i="1" s="1"/>
  <c r="V204" i="1"/>
  <c r="AS204" i="1"/>
  <c r="BB204" i="1"/>
  <c r="BB168" i="1"/>
  <c r="Z170" i="1"/>
  <c r="BB173" i="1"/>
  <c r="Z178" i="1"/>
  <c r="Z180" i="1"/>
  <c r="AY180" i="1"/>
  <c r="N186" i="1" a="1"/>
  <c r="N186" i="1" s="1"/>
  <c r="BJ186" i="1" s="1"/>
  <c r="N187" i="1" a="1"/>
  <c r="N187" i="1" s="1"/>
  <c r="BJ187" i="1" s="1"/>
  <c r="AS187" i="1"/>
  <c r="AR190" i="1"/>
  <c r="AY191" i="1"/>
  <c r="AR191" i="1" s="1"/>
  <c r="AS192" i="1"/>
  <c r="BH192" i="1"/>
  <c r="BZ192" i="1" s="1"/>
  <c r="AV194" i="1"/>
  <c r="AV195" i="1"/>
  <c r="AZ196" i="1"/>
  <c r="CC196" i="1" s="1" a="1"/>
  <c r="CC196" i="1" s="1"/>
  <c r="AY196" i="1"/>
  <c r="BB198" i="1"/>
  <c r="AZ200" i="1"/>
  <c r="BH200" i="1" s="1"/>
  <c r="AY200" i="1"/>
  <c r="BU200" i="1" s="1"/>
  <c r="AN201" i="1"/>
  <c r="N204" i="1" a="1"/>
  <c r="N204" i="1" s="1"/>
  <c r="BJ204" i="1" s="1"/>
  <c r="V208" i="1"/>
  <c r="N208" i="1" a="1"/>
  <c r="N208" i="1" s="1"/>
  <c r="BJ208" i="1" s="1"/>
  <c r="AS208" i="1"/>
  <c r="BB208" i="1"/>
  <c r="BC208" i="1" s="1"/>
  <c r="AV210" i="1"/>
  <c r="Z216" i="1"/>
  <c r="BE172" i="1"/>
  <c r="BM172" i="1" s="1"/>
  <c r="CE172" i="1" a="1"/>
  <c r="CE172" i="1" s="1"/>
  <c r="Z174" i="1"/>
  <c r="AV174" i="1"/>
  <c r="BX184" i="1"/>
  <c r="AV189" i="1"/>
  <c r="Z195" i="1"/>
  <c r="Z196" i="1"/>
  <c r="V197" i="1"/>
  <c r="AV197" i="1"/>
  <c r="BE198" i="1"/>
  <c r="BB199" i="1"/>
  <c r="BC199" i="1" s="1"/>
  <c r="V203" i="1"/>
  <c r="Z203" i="1"/>
  <c r="AE203" i="1"/>
  <c r="CF206" i="1" a="1"/>
  <c r="CF206" i="1" s="1"/>
  <c r="CD206" i="1" a="1"/>
  <c r="CD206" i="1" s="1"/>
  <c r="V209" i="1"/>
  <c r="AS209" i="1"/>
  <c r="Z209" i="1"/>
  <c r="AV209" i="1"/>
  <c r="AZ210" i="1"/>
  <c r="AY210" i="1"/>
  <c r="BR210" i="1" s="1"/>
  <c r="V215" i="1"/>
  <c r="AS215" i="1"/>
  <c r="N215" i="1" a="1"/>
  <c r="N215" i="1" s="1"/>
  <c r="BJ215" i="1" s="1"/>
  <c r="Z215" i="1"/>
  <c r="AV215" i="1"/>
  <c r="AQ167" i="1"/>
  <c r="N173" i="1" a="1"/>
  <c r="N173" i="1" s="1"/>
  <c r="BJ173" i="1" s="1"/>
  <c r="N174" i="1" a="1"/>
  <c r="N174" i="1" s="1"/>
  <c r="BJ174" i="1" s="1"/>
  <c r="N175" i="1" a="1"/>
  <c r="N175" i="1" s="1"/>
  <c r="BJ175" i="1" s="1"/>
  <c r="AV177" i="1"/>
  <c r="CB184" i="1" a="1"/>
  <c r="CB184" i="1" s="1"/>
  <c r="AV185" i="1"/>
  <c r="AS186" i="1"/>
  <c r="Z188" i="1"/>
  <c r="CF188" i="1" a="1"/>
  <c r="CF188" i="1" s="1"/>
  <c r="CG188" i="1" a="1"/>
  <c r="CG188" i="1" s="1"/>
  <c r="CB188" i="1" a="1"/>
  <c r="CB188" i="1" s="1"/>
  <c r="CI188" i="1" s="1"/>
  <c r="V191" i="1"/>
  <c r="N191" i="1" a="1"/>
  <c r="N191" i="1" s="1"/>
  <c r="BJ191" i="1" s="1"/>
  <c r="AN191" i="1"/>
  <c r="BB191" i="1"/>
  <c r="BC191" i="1" s="1"/>
  <c r="CD192" i="1" a="1"/>
  <c r="CD192" i="1" s="1"/>
  <c r="V193" i="1"/>
  <c r="AV193" i="1"/>
  <c r="N197" i="1" a="1"/>
  <c r="N197" i="1" s="1"/>
  <c r="BJ197" i="1" s="1"/>
  <c r="AS197" i="1"/>
  <c r="AS198" i="1"/>
  <c r="BH198" i="1"/>
  <c r="CD198" i="1" a="1"/>
  <c r="CD198" i="1" s="1"/>
  <c r="AN199" i="1"/>
  <c r="Z201" i="1"/>
  <c r="V202" i="1"/>
  <c r="AS202" i="1"/>
  <c r="N203" i="1" a="1"/>
  <c r="N203" i="1" s="1"/>
  <c r="BJ203" i="1" s="1"/>
  <c r="AS203" i="1"/>
  <c r="N209" i="1" a="1"/>
  <c r="N209" i="1" s="1"/>
  <c r="BJ209" i="1" s="1"/>
  <c r="Z210" i="1"/>
  <c r="BE204" i="1"/>
  <c r="Z211" i="1"/>
  <c r="AR212" i="1"/>
  <c r="CG215" i="1" a="1"/>
  <c r="CG215" i="1" s="1"/>
  <c r="CD218" i="1" a="1"/>
  <c r="CD218" i="1" s="1"/>
  <c r="V220" i="1"/>
  <c r="AS220" i="1"/>
  <c r="Z220" i="1"/>
  <c r="AY220" i="1"/>
  <c r="CD220" i="1" a="1"/>
  <c r="CD220" i="1" s="1"/>
  <c r="AZ227" i="1"/>
  <c r="BH227" i="1" s="1"/>
  <c r="AY227" i="1"/>
  <c r="BE227" i="1" s="1"/>
  <c r="AQ235" i="1"/>
  <c r="AH235" i="1"/>
  <c r="V241" i="1"/>
  <c r="AS241" i="1"/>
  <c r="AV241" i="1"/>
  <c r="AH251" i="1"/>
  <c r="AQ251" i="1"/>
  <c r="AN251" i="1"/>
  <c r="AE251" i="1"/>
  <c r="CD252" i="1" a="1"/>
  <c r="CD252" i="1" s="1"/>
  <c r="CG259" i="1" a="1"/>
  <c r="CG259" i="1" s="1"/>
  <c r="CF259" i="1" a="1"/>
  <c r="CF259" i="1" s="1"/>
  <c r="BB214" i="1"/>
  <c r="BC214" i="1" s="1"/>
  <c r="V217" i="1"/>
  <c r="AV217" i="1"/>
  <c r="V218" i="1"/>
  <c r="AS218" i="1"/>
  <c r="Z218" i="1"/>
  <c r="N220" i="1" a="1"/>
  <c r="N220" i="1" s="1"/>
  <c r="BJ220" i="1" s="1"/>
  <c r="CE220" i="1" a="1"/>
  <c r="CE220" i="1" s="1"/>
  <c r="BH223" i="1"/>
  <c r="BI223" i="1" s="1"/>
  <c r="CD223" i="1" a="1"/>
  <c r="CD223" i="1" s="1"/>
  <c r="CB225" i="1" a="1"/>
  <c r="CB225" i="1" s="1"/>
  <c r="CI225" i="1" s="1"/>
  <c r="V228" i="1"/>
  <c r="AS228" i="1"/>
  <c r="N228" i="1" a="1"/>
  <c r="N228" i="1" s="1"/>
  <c r="BJ228" i="1" s="1"/>
  <c r="AV228" i="1"/>
  <c r="AS229" i="1"/>
  <c r="CD232" i="1" a="1"/>
  <c r="CD232" i="1" s="1"/>
  <c r="CB232" i="1" a="1"/>
  <c r="CB232" i="1" s="1"/>
  <c r="CI232" i="1" s="1"/>
  <c r="BH232" i="1"/>
  <c r="BI232" i="1" s="1"/>
  <c r="CF237" i="1" a="1"/>
  <c r="CF237" i="1" s="1"/>
  <c r="CB237" i="1" a="1"/>
  <c r="CB237" i="1" s="1"/>
  <c r="CI237" i="1" s="1"/>
  <c r="CG237" i="1" a="1"/>
  <c r="CG237" i="1" s="1"/>
  <c r="V239" i="1"/>
  <c r="AS239" i="1"/>
  <c r="AV239" i="1"/>
  <c r="BB239" i="1"/>
  <c r="N245" i="1" a="1"/>
  <c r="N245" i="1" s="1"/>
  <c r="BJ245" i="1" s="1"/>
  <c r="AV245" i="1"/>
  <c r="V245" i="1"/>
  <c r="BM249" i="1"/>
  <c r="CG250" i="1" a="1"/>
  <c r="CG250" i="1" s="1"/>
  <c r="AQ210" i="1"/>
  <c r="BH210" i="1"/>
  <c r="BI210" i="1" s="1"/>
  <c r="BE214" i="1"/>
  <c r="BB220" i="1"/>
  <c r="BC220" i="1" s="1"/>
  <c r="CG220" i="1" a="1"/>
  <c r="CG220" i="1" s="1"/>
  <c r="AQ223" i="1"/>
  <c r="CE223" i="1" a="1"/>
  <c r="CE223" i="1" s="1"/>
  <c r="CI224" i="1"/>
  <c r="V227" i="1"/>
  <c r="N227" i="1" a="1"/>
  <c r="N227" i="1" s="1"/>
  <c r="BJ227" i="1" s="1"/>
  <c r="BH229" i="1"/>
  <c r="V230" i="1"/>
  <c r="Z230" i="1"/>
  <c r="AS230" i="1"/>
  <c r="N230" i="1" a="1"/>
  <c r="N230" i="1" s="1"/>
  <c r="BJ230" i="1" s="1"/>
  <c r="BC233" i="1"/>
  <c r="BX233" i="1"/>
  <c r="BH241" i="1"/>
  <c r="CB243" i="1" a="1"/>
  <c r="CB243" i="1" s="1"/>
  <c r="CI243" i="1" s="1"/>
  <c r="BH244" i="1"/>
  <c r="BI244" i="1" s="1"/>
  <c r="CD244" i="1" a="1"/>
  <c r="CD244" i="1" s="1"/>
  <c r="BB245" i="1"/>
  <c r="BX245" i="1" s="1"/>
  <c r="AZ245" i="1"/>
  <c r="BH245" i="1" s="1"/>
  <c r="AY245" i="1"/>
  <c r="BE245" i="1" s="1"/>
  <c r="AN219" i="1"/>
  <c r="V225" i="1"/>
  <c r="AS225" i="1"/>
  <c r="Z225" i="1"/>
  <c r="V226" i="1"/>
  <c r="AS226" i="1"/>
  <c r="CD228" i="1" a="1"/>
  <c r="CD228" i="1" s="1"/>
  <c r="CB228" i="1" a="1"/>
  <c r="CB228" i="1" s="1"/>
  <c r="CI228" i="1" s="1"/>
  <c r="V235" i="1"/>
  <c r="AS235" i="1"/>
  <c r="V237" i="1"/>
  <c r="AS237" i="1"/>
  <c r="AV237" i="1"/>
  <c r="Z237" i="1"/>
  <c r="AE243" i="1"/>
  <c r="BU244" i="1"/>
  <c r="BE244" i="1"/>
  <c r="AQ264" i="1"/>
  <c r="AH264" i="1"/>
  <c r="AE264" i="1"/>
  <c r="V223" i="1"/>
  <c r="AS223" i="1"/>
  <c r="Z223" i="1"/>
  <c r="CF229" i="1" a="1"/>
  <c r="CF229" i="1" s="1"/>
  <c r="CD229" i="1" a="1"/>
  <c r="CD229" i="1" s="1"/>
  <c r="CE229" i="1" a="1"/>
  <c r="CE229" i="1" s="1"/>
  <c r="N235" i="1" a="1"/>
  <c r="N235" i="1" s="1"/>
  <c r="BJ235" i="1" s="1"/>
  <c r="BI235" i="1"/>
  <c r="BZ235" i="1"/>
  <c r="N237" i="1" a="1"/>
  <c r="N237" i="1" s="1"/>
  <c r="BJ237" i="1" s="1"/>
  <c r="CF241" i="1" a="1"/>
  <c r="CF241" i="1" s="1"/>
  <c r="CG241" i="1" a="1"/>
  <c r="CG241" i="1" s="1"/>
  <c r="CE241" i="1" a="1"/>
  <c r="CE241" i="1" s="1"/>
  <c r="CB241" i="1" a="1"/>
  <c r="CB241" i="1" s="1"/>
  <c r="CI241" i="1" s="1"/>
  <c r="CD241" i="1" a="1"/>
  <c r="CD241" i="1" s="1"/>
  <c r="AQ245" i="1"/>
  <c r="AE245" i="1"/>
  <c r="CC249" i="1" a="1"/>
  <c r="CC249" i="1" s="1"/>
  <c r="CG249" i="1" a="1"/>
  <c r="CG249" i="1" s="1"/>
  <c r="CF249" i="1" a="1"/>
  <c r="CF249" i="1" s="1"/>
  <c r="CE249" i="1" a="1"/>
  <c r="CE249" i="1" s="1"/>
  <c r="CB249" i="1" a="1"/>
  <c r="CB249" i="1" s="1"/>
  <c r="CI249" i="1" s="1"/>
  <c r="AH260" i="1"/>
  <c r="AQ260" i="1"/>
  <c r="AN260" i="1"/>
  <c r="AE260" i="1"/>
  <c r="BB195" i="1"/>
  <c r="Z200" i="1"/>
  <c r="BB205" i="1"/>
  <c r="Z212" i="1"/>
  <c r="CB212" i="1" a="1"/>
  <c r="CB212" i="1" s="1"/>
  <c r="CI212" i="1" s="1"/>
  <c r="AV214" i="1"/>
  <c r="N223" i="1" a="1"/>
  <c r="N223" i="1" s="1"/>
  <c r="BJ223" i="1" s="1"/>
  <c r="CG225" i="1" a="1"/>
  <c r="CG225" i="1" s="1"/>
  <c r="AY229" i="1"/>
  <c r="CG229" i="1" a="1"/>
  <c r="CG229" i="1" s="1"/>
  <c r="V231" i="1"/>
  <c r="AV231" i="1"/>
  <c r="V232" i="1"/>
  <c r="AS232" i="1"/>
  <c r="AV232" i="1"/>
  <c r="V234" i="1"/>
  <c r="AV234" i="1"/>
  <c r="V238" i="1"/>
  <c r="AV238" i="1"/>
  <c r="AY241" i="1"/>
  <c r="BU241" i="1" s="1"/>
  <c r="BB242" i="1"/>
  <c r="CF246" i="1" a="1"/>
  <c r="CF246" i="1" s="1"/>
  <c r="CE247" i="1" a="1"/>
  <c r="CE247" i="1" s="1"/>
  <c r="CB247" i="1" a="1"/>
  <c r="CB247" i="1" s="1"/>
  <c r="CI247" i="1" s="1"/>
  <c r="Z214" i="1"/>
  <c r="CD214" i="1" a="1"/>
  <c r="CD214" i="1" s="1"/>
  <c r="BX216" i="1"/>
  <c r="BH220" i="1"/>
  <c r="CB220" i="1" a="1"/>
  <c r="CB220" i="1" s="1"/>
  <c r="CI220" i="1" s="1"/>
  <c r="V221" i="1"/>
  <c r="AV221" i="1"/>
  <c r="BB223" i="1"/>
  <c r="AR225" i="1"/>
  <c r="V229" i="1"/>
  <c r="AV229" i="1"/>
  <c r="AZ248" i="1"/>
  <c r="AY248" i="1"/>
  <c r="BE248" i="1" s="1"/>
  <c r="CE251" i="1" a="1"/>
  <c r="CE251" i="1" s="1"/>
  <c r="CB251" i="1" a="1"/>
  <c r="CB251" i="1" s="1"/>
  <c r="CI251" i="1" s="1"/>
  <c r="AH243" i="1"/>
  <c r="AQ243" i="1"/>
  <c r="AH247" i="1"/>
  <c r="AQ247" i="1"/>
  <c r="AN247" i="1"/>
  <c r="AE247" i="1"/>
  <c r="CC262" i="1" a="1"/>
  <c r="CC262" i="1" s="1"/>
  <c r="CG262" i="1" a="1"/>
  <c r="CG262" i="1" s="1"/>
  <c r="CE262" i="1" a="1"/>
  <c r="CE262" i="1" s="1"/>
  <c r="CD262" i="1" a="1"/>
  <c r="CD262" i="1" s="1"/>
  <c r="CB262" i="1" a="1"/>
  <c r="CB262" i="1" s="1"/>
  <c r="CF262" i="1" a="1"/>
  <c r="CF262" i="1" s="1"/>
  <c r="BH259" i="1"/>
  <c r="BI259" i="1" s="1"/>
  <c r="BR262" i="1"/>
  <c r="AY268" i="1"/>
  <c r="BE268" i="1" s="1"/>
  <c r="AZ268" i="1"/>
  <c r="CE268" i="1" s="1" a="1"/>
  <c r="CE268" i="1" s="1"/>
  <c r="AK285" i="1"/>
  <c r="AH285" i="1"/>
  <c r="AE285" i="1"/>
  <c r="AK296" i="1"/>
  <c r="AH296" i="1"/>
  <c r="AH311" i="1"/>
  <c r="AN311" i="1"/>
  <c r="AE311" i="1"/>
  <c r="AK311" i="1"/>
  <c r="CB216" i="1" a="1"/>
  <c r="CB216" i="1" s="1"/>
  <c r="CI216" i="1" s="1"/>
  <c r="BE223" i="1"/>
  <c r="BM223" i="1" s="1"/>
  <c r="BE225" i="1"/>
  <c r="CD233" i="1" a="1"/>
  <c r="CD233" i="1" s="1"/>
  <c r="BB234" i="1"/>
  <c r="BC234" i="1" s="1"/>
  <c r="CB240" i="1" a="1"/>
  <c r="CB240" i="1" s="1"/>
  <c r="CI240" i="1" s="1"/>
  <c r="AV242" i="1"/>
  <c r="N252" i="1" a="1"/>
  <c r="N252" i="1" s="1"/>
  <c r="BJ252" i="1" s="1"/>
  <c r="CB253" i="1" a="1"/>
  <c r="CB253" i="1" s="1"/>
  <c r="CI253" i="1" s="1"/>
  <c r="CD256" i="1" a="1"/>
  <c r="CD256" i="1" s="1"/>
  <c r="N257" i="1" a="1"/>
  <c r="N257" i="1" s="1"/>
  <c r="BJ257" i="1" s="1"/>
  <c r="AH258" i="1"/>
  <c r="V262" i="1"/>
  <c r="AH263" i="1"/>
  <c r="BH266" i="1"/>
  <c r="BR278" i="1"/>
  <c r="BU278" i="1"/>
  <c r="AR278" i="1"/>
  <c r="AS307" i="1"/>
  <c r="V307" i="1"/>
  <c r="Z307" i="1"/>
  <c r="AV307" i="1"/>
  <c r="N307" i="1" a="1"/>
  <c r="N307" i="1" s="1"/>
  <c r="BJ307" i="1" s="1"/>
  <c r="BX337" i="1"/>
  <c r="BC337" i="1"/>
  <c r="BR246" i="1"/>
  <c r="BH251" i="1"/>
  <c r="BZ251" i="1" s="1"/>
  <c r="CD253" i="1" a="1"/>
  <c r="CD253" i="1" s="1"/>
  <c r="BX281" i="1"/>
  <c r="BC281" i="1"/>
  <c r="BU294" i="1"/>
  <c r="AR294" i="1"/>
  <c r="AN297" i="1"/>
  <c r="AH297" i="1"/>
  <c r="AH300" i="1"/>
  <c r="AE300" i="1"/>
  <c r="AQ327" i="1"/>
  <c r="AH327" i="1"/>
  <c r="AE327" i="1"/>
  <c r="V330" i="1"/>
  <c r="Z330" i="1"/>
  <c r="AV330" i="1"/>
  <c r="AS330" i="1"/>
  <c r="N330" i="1" a="1"/>
  <c r="N330" i="1" s="1"/>
  <c r="BJ330" i="1" s="1"/>
  <c r="AK332" i="1"/>
  <c r="AE332" i="1"/>
  <c r="AQ332" i="1"/>
  <c r="CE253" i="1" a="1"/>
  <c r="CE253" i="1" s="1"/>
  <c r="AE255" i="1"/>
  <c r="CG256" i="1" a="1"/>
  <c r="CG256" i="1" s="1"/>
  <c r="AS272" i="1"/>
  <c r="Z272" i="1"/>
  <c r="N272" i="1" a="1"/>
  <c r="N272" i="1" s="1"/>
  <c r="BJ272" i="1" s="1"/>
  <c r="AV272" i="1"/>
  <c r="V272" i="1"/>
  <c r="CG294" i="1" a="1"/>
  <c r="CG294" i="1" s="1"/>
  <c r="BH294" i="1"/>
  <c r="CD294" i="1" a="1"/>
  <c r="CD294" i="1" s="1"/>
  <c r="Z299" i="1"/>
  <c r="N299" i="1" a="1"/>
  <c r="N299" i="1" s="1"/>
  <c r="BJ299" i="1" s="1"/>
  <c r="BC323" i="1"/>
  <c r="BX323" i="1"/>
  <c r="BH243" i="1"/>
  <c r="BZ243" i="1" s="1"/>
  <c r="BR253" i="1"/>
  <c r="CF253" i="1" a="1"/>
  <c r="CF253" i="1" s="1"/>
  <c r="BE254" i="1"/>
  <c r="BY254" i="1" s="1"/>
  <c r="AN255" i="1"/>
  <c r="AY259" i="1"/>
  <c r="BH260" i="1"/>
  <c r="V264" i="1"/>
  <c r="N264" i="1" a="1"/>
  <c r="N264" i="1" s="1"/>
  <c r="BJ264" i="1" s="1"/>
  <c r="AQ287" i="1"/>
  <c r="AN287" i="1"/>
  <c r="AE287" i="1"/>
  <c r="CF298" i="1" a="1"/>
  <c r="CF298" i="1" s="1"/>
  <c r="CB298" i="1" a="1"/>
  <c r="CB298" i="1" s="1"/>
  <c r="CI298" i="1" s="1"/>
  <c r="BB241" i="1"/>
  <c r="BB247" i="1"/>
  <c r="BC247" i="1" s="1"/>
  <c r="N248" i="1" a="1"/>
  <c r="N248" i="1" s="1"/>
  <c r="BJ248" i="1" s="1"/>
  <c r="AV249" i="1"/>
  <c r="AR253" i="1"/>
  <c r="CG253" i="1" a="1"/>
  <c r="CG253" i="1" s="1"/>
  <c r="BE255" i="1"/>
  <c r="BY255" i="1" s="1"/>
  <c r="N256" i="1" a="1"/>
  <c r="N256" i="1" s="1"/>
  <c r="BJ256" i="1" s="1"/>
  <c r="AR256" i="1"/>
  <c r="AE258" i="1"/>
  <c r="BB258" i="1"/>
  <c r="CD261" i="1" a="1"/>
  <c r="CD261" i="1" s="1"/>
  <c r="N262" i="1" a="1"/>
  <c r="N262" i="1" s="1"/>
  <c r="BJ262" i="1" s="1"/>
  <c r="AH266" i="1"/>
  <c r="AE266" i="1"/>
  <c r="CC266" i="1" a="1"/>
  <c r="CC266" i="1" s="1"/>
  <c r="CG266" i="1" a="1"/>
  <c r="CG266" i="1" s="1"/>
  <c r="CE266" i="1" a="1"/>
  <c r="CE266" i="1" s="1"/>
  <c r="AS268" i="1"/>
  <c r="Z268" i="1"/>
  <c r="N268" i="1" a="1"/>
  <c r="N268" i="1" s="1"/>
  <c r="BJ268" i="1" s="1"/>
  <c r="AV268" i="1"/>
  <c r="V268" i="1"/>
  <c r="AH295" i="1"/>
  <c r="AN295" i="1"/>
  <c r="AK295" i="1"/>
  <c r="AE295" i="1"/>
  <c r="CG295" i="1" a="1"/>
  <c r="CG295" i="1" s="1"/>
  <c r="CC295" i="1" a="1"/>
  <c r="CC295" i="1" s="1"/>
  <c r="BB226" i="1"/>
  <c r="BC226" i="1" s="1"/>
  <c r="BH228" i="1"/>
  <c r="CD231" i="1" a="1"/>
  <c r="CD231" i="1" s="1"/>
  <c r="AV233" i="1"/>
  <c r="BE239" i="1"/>
  <c r="BM239" i="1" s="1"/>
  <c r="AS242" i="1"/>
  <c r="AR246" i="1"/>
  <c r="BE246" i="1"/>
  <c r="BY246" i="1" s="1"/>
  <c r="BH249" i="1"/>
  <c r="AY250" i="1"/>
  <c r="BE250" i="1" s="1"/>
  <c r="AY251" i="1"/>
  <c r="AY252" i="1"/>
  <c r="BR252" i="1" s="1"/>
  <c r="BH255" i="1"/>
  <c r="AV257" i="1"/>
  <c r="AN258" i="1"/>
  <c r="BE258" i="1"/>
  <c r="BF258" i="1" s="1"/>
  <c r="BB259" i="1"/>
  <c r="BX259" i="1" s="1"/>
  <c r="CF261" i="1" a="1"/>
  <c r="CF261" i="1" s="1"/>
  <c r="AN263" i="1"/>
  <c r="AS264" i="1"/>
  <c r="BU265" i="1"/>
  <c r="AR265" i="1"/>
  <c r="V266" i="1"/>
  <c r="AY266" i="1"/>
  <c r="AR266" i="1" s="1"/>
  <c r="BX267" i="1"/>
  <c r="AY272" i="1"/>
  <c r="AZ272" i="1"/>
  <c r="CG272" i="1" s="1" a="1"/>
  <c r="CG272" i="1" s="1"/>
  <c r="BR274" i="1"/>
  <c r="BU274" i="1"/>
  <c r="AR274" i="1"/>
  <c r="AS278" i="1"/>
  <c r="AV278" i="1"/>
  <c r="V278" i="1"/>
  <c r="N279" i="1" a="1"/>
  <c r="N279" i="1" s="1"/>
  <c r="BJ279" i="1" s="1"/>
  <c r="BC292" i="1"/>
  <c r="BX292" i="1"/>
  <c r="CC299" i="1" a="1"/>
  <c r="CC299" i="1" s="1"/>
  <c r="CD299" i="1" a="1"/>
  <c r="CD299" i="1" s="1"/>
  <c r="CB299" i="1" a="1"/>
  <c r="CB299" i="1" s="1"/>
  <c r="CI299" i="1" s="1"/>
  <c r="CG299" i="1" a="1"/>
  <c r="CG299" i="1" s="1"/>
  <c r="CF299" i="1" a="1"/>
  <c r="CF299" i="1" s="1"/>
  <c r="AK300" i="1"/>
  <c r="CE231" i="1" a="1"/>
  <c r="CE231" i="1" s="1"/>
  <c r="Z233" i="1"/>
  <c r="BH247" i="1"/>
  <c r="AQ253" i="1"/>
  <c r="BH253" i="1"/>
  <c r="AH255" i="1"/>
  <c r="BE256" i="1"/>
  <c r="BY256" i="1" s="1"/>
  <c r="CG261" i="1" a="1"/>
  <c r="CG261" i="1" s="1"/>
  <c r="CC265" i="1" a="1"/>
  <c r="CC265" i="1" s="1"/>
  <c r="CF265" i="1" a="1"/>
  <c r="CF265" i="1" s="1"/>
  <c r="AS274" i="1"/>
  <c r="V274" i="1"/>
  <c r="Z274" i="1"/>
  <c r="AY319" i="1"/>
  <c r="BE319" i="1" s="1"/>
  <c r="AZ319" i="1"/>
  <c r="BH319" i="1" s="1"/>
  <c r="BB274" i="1"/>
  <c r="BX274" i="1" s="1"/>
  <c r="AN275" i="1"/>
  <c r="CG281" i="1" a="1"/>
  <c r="CG281" i="1" s="1"/>
  <c r="AK283" i="1"/>
  <c r="AS284" i="1"/>
  <c r="V287" i="1"/>
  <c r="BH290" i="1"/>
  <c r="AS293" i="1"/>
  <c r="BE293" i="1"/>
  <c r="BF293" i="1" s="1"/>
  <c r="BU293" i="1"/>
  <c r="BH298" i="1"/>
  <c r="BZ298" i="1" s="1"/>
  <c r="AQ299" i="1"/>
  <c r="V302" i="1"/>
  <c r="AS302" i="1"/>
  <c r="N302" i="1" a="1"/>
  <c r="N302" i="1" s="1"/>
  <c r="BJ302" i="1" s="1"/>
  <c r="CC310" i="1" a="1"/>
  <c r="CC310" i="1" s="1"/>
  <c r="CG310" i="1" a="1"/>
  <c r="CG310" i="1" s="1"/>
  <c r="CE310" i="1" a="1"/>
  <c r="CE310" i="1" s="1"/>
  <c r="CF310" i="1" a="1"/>
  <c r="CF310" i="1" s="1"/>
  <c r="AH313" i="1"/>
  <c r="AN313" i="1"/>
  <c r="BE329" i="1"/>
  <c r="BK329" i="1" s="1"/>
  <c r="AH339" i="1"/>
  <c r="AN339" i="1"/>
  <c r="AK339" i="1"/>
  <c r="AE339" i="1"/>
  <c r="BX339" i="1"/>
  <c r="BC339" i="1"/>
  <c r="BC346" i="1"/>
  <c r="BX346" i="1"/>
  <c r="AZ312" i="1"/>
  <c r="BH312" i="1" s="1"/>
  <c r="AY312" i="1"/>
  <c r="AH316" i="1"/>
  <c r="AE316" i="1"/>
  <c r="BB319" i="1"/>
  <c r="BX319" i="1" s="1"/>
  <c r="BX332" i="1"/>
  <c r="BC332" i="1"/>
  <c r="CE347" i="1" a="1"/>
  <c r="CE347" i="1" s="1"/>
  <c r="CC347" i="1" a="1"/>
  <c r="CC347" i="1" s="1"/>
  <c r="CG347" i="1" a="1"/>
  <c r="CG347" i="1" s="1"/>
  <c r="AH351" i="1"/>
  <c r="AN351" i="1"/>
  <c r="AE351" i="1"/>
  <c r="BH262" i="1"/>
  <c r="BE267" i="1"/>
  <c r="BY267" i="1" s="1"/>
  <c r="Z269" i="1"/>
  <c r="Z273" i="1"/>
  <c r="BX275" i="1"/>
  <c r="AV276" i="1"/>
  <c r="BE278" i="1"/>
  <c r="BY278" i="1" s="1"/>
  <c r="AN280" i="1"/>
  <c r="AV281" i="1"/>
  <c r="BH281" i="1"/>
  <c r="BI281" i="1" s="1"/>
  <c r="BE294" i="1"/>
  <c r="AY295" i="1"/>
  <c r="BE295" i="1" s="1"/>
  <c r="Z297" i="1"/>
  <c r="N304" i="1" a="1"/>
  <c r="N304" i="1" s="1"/>
  <c r="BJ304" i="1" s="1"/>
  <c r="BB310" i="1"/>
  <c r="BB312" i="1"/>
  <c r="BX312" i="1" s="1"/>
  <c r="AZ313" i="1"/>
  <c r="BH313" i="1" s="1"/>
  <c r="BH315" i="1"/>
  <c r="BZ315" i="1" s="1"/>
  <c r="V316" i="1"/>
  <c r="AZ316" i="1"/>
  <c r="BH316" i="1" s="1"/>
  <c r="AY316" i="1"/>
  <c r="BR316" i="1" s="1"/>
  <c r="AS319" i="1"/>
  <c r="AV319" i="1"/>
  <c r="Z319" i="1"/>
  <c r="BH346" i="1"/>
  <c r="N265" i="1" a="1"/>
  <c r="N265" i="1" s="1"/>
  <c r="BJ265" i="1" s="1"/>
  <c r="N269" i="1" a="1"/>
  <c r="N269" i="1" s="1"/>
  <c r="BJ269" i="1" s="1"/>
  <c r="Z270" i="1"/>
  <c r="AZ270" i="1"/>
  <c r="N273" i="1" a="1"/>
  <c r="N273" i="1" s="1"/>
  <c r="BJ273" i="1" s="1"/>
  <c r="BC275" i="1"/>
  <c r="V276" i="1"/>
  <c r="AS277" i="1"/>
  <c r="V281" i="1"/>
  <c r="CB281" i="1" a="1"/>
  <c r="CB281" i="1" s="1"/>
  <c r="CI281" i="1" s="1"/>
  <c r="AV284" i="1"/>
  <c r="Z289" i="1"/>
  <c r="BB289" i="1"/>
  <c r="BX289" i="1" s="1"/>
  <c r="CB292" i="1" a="1"/>
  <c r="CB292" i="1" s="1"/>
  <c r="CI292" i="1" s="1"/>
  <c r="Z293" i="1"/>
  <c r="AV293" i="1"/>
  <c r="N297" i="1" a="1"/>
  <c r="N297" i="1" s="1"/>
  <c r="BJ297" i="1" s="1"/>
  <c r="BB297" i="1"/>
  <c r="Z298" i="1"/>
  <c r="AY298" i="1"/>
  <c r="AY300" i="1"/>
  <c r="BU300" i="1" s="1"/>
  <c r="CF303" i="1" a="1"/>
  <c r="CF303" i="1" s="1"/>
  <c r="AN306" i="1"/>
  <c r="AE306" i="1"/>
  <c r="N313" i="1" a="1"/>
  <c r="N313" i="1" s="1"/>
  <c r="BJ313" i="1" s="1"/>
  <c r="BR313" i="1"/>
  <c r="N319" i="1" a="1"/>
  <c r="N319" i="1" s="1"/>
  <c r="BJ319" i="1" s="1"/>
  <c r="V324" i="1"/>
  <c r="N324" i="1" a="1"/>
  <c r="N324" i="1" s="1"/>
  <c r="BJ324" i="1" s="1"/>
  <c r="V336" i="1"/>
  <c r="Z336" i="1"/>
  <c r="AV336" i="1"/>
  <c r="N336" i="1" a="1"/>
  <c r="N336" i="1" s="1"/>
  <c r="BJ336" i="1" s="1"/>
  <c r="AH267" i="1"/>
  <c r="BB268" i="1"/>
  <c r="BB272" i="1"/>
  <c r="Z284" i="1"/>
  <c r="Z290" i="1"/>
  <c r="Z292" i="1"/>
  <c r="BH299" i="1"/>
  <c r="BZ299" i="1" s="1"/>
  <c r="CA299" i="1" s="1"/>
  <c r="AZ300" i="1"/>
  <c r="CC300" i="1" s="1" a="1"/>
  <c r="CC300" i="1" s="1"/>
  <c r="CG303" i="1" a="1"/>
  <c r="CG303" i="1" s="1"/>
  <c r="AV306" i="1"/>
  <c r="AQ310" i="1"/>
  <c r="AE310" i="1"/>
  <c r="AE313" i="1"/>
  <c r="BB313" i="1"/>
  <c r="BB316" i="1"/>
  <c r="BC316" i="1" s="1"/>
  <c r="AZ331" i="1"/>
  <c r="BH331" i="1" s="1"/>
  <c r="AY331" i="1"/>
  <c r="BE331" i="1" s="1"/>
  <c r="AK335" i="1"/>
  <c r="AH335" i="1"/>
  <c r="CD281" i="1" a="1"/>
  <c r="CD281" i="1" s="1"/>
  <c r="BB298" i="1"/>
  <c r="BX298" i="1" s="1"/>
  <c r="Z306" i="1"/>
  <c r="CG324" i="1" a="1"/>
  <c r="CG324" i="1" s="1"/>
  <c r="CC324" i="1" a="1"/>
  <c r="CC324" i="1" s="1"/>
  <c r="AR329" i="1"/>
  <c r="BU329" i="1"/>
  <c r="CF337" i="1" a="1"/>
  <c r="CF337" i="1" s="1"/>
  <c r="BH347" i="1"/>
  <c r="BZ347" i="1" s="1"/>
  <c r="N293" i="1" a="1"/>
  <c r="N293" i="1" s="1"/>
  <c r="BJ293" i="1" s="1"/>
  <c r="AS297" i="1"/>
  <c r="BH304" i="1"/>
  <c r="BZ304" i="1" s="1"/>
  <c r="AH305" i="1"/>
  <c r="AN316" i="1"/>
  <c r="V318" i="1"/>
  <c r="AV318" i="1"/>
  <c r="AS318" i="1"/>
  <c r="AK324" i="1"/>
  <c r="AQ324" i="1"/>
  <c r="AN324" i="1"/>
  <c r="AE324" i="1"/>
  <c r="BR336" i="1"/>
  <c r="AR336" i="1"/>
  <c r="BB307" i="1"/>
  <c r="AS309" i="1"/>
  <c r="BH310" i="1"/>
  <c r="BI310" i="1" s="1"/>
  <c r="CG321" i="1" a="1"/>
  <c r="CG321" i="1" s="1"/>
  <c r="AS322" i="1"/>
  <c r="BE322" i="1"/>
  <c r="BF322" i="1" s="1"/>
  <c r="Z326" i="1"/>
  <c r="BH327" i="1"/>
  <c r="CB327" i="1" a="1"/>
  <c r="CB327" i="1" s="1"/>
  <c r="CI327" i="1" s="1"/>
  <c r="Z331" i="1"/>
  <c r="AQ337" i="1"/>
  <c r="AZ343" i="1"/>
  <c r="CE343" i="1" s="1" a="1"/>
  <c r="CE343" i="1" s="1"/>
  <c r="CD344" i="1" a="1"/>
  <c r="CD344" i="1" s="1"/>
  <c r="N345" i="1" a="1"/>
  <c r="N345" i="1" s="1"/>
  <c r="BJ345" i="1" s="1"/>
  <c r="AN347" i="1"/>
  <c r="CE348" i="1" a="1"/>
  <c r="CE348" i="1" s="1"/>
  <c r="N353" i="1" a="1"/>
  <c r="N353" i="1" s="1"/>
  <c r="BJ353" i="1" s="1"/>
  <c r="CE344" i="1" a="1"/>
  <c r="CE344" i="1" s="1"/>
  <c r="AS345" i="1"/>
  <c r="V321" i="1"/>
  <c r="AV321" i="1"/>
  <c r="AV327" i="1"/>
  <c r="BB331" i="1"/>
  <c r="AE342" i="1"/>
  <c r="AV342" i="1"/>
  <c r="BH342" i="1"/>
  <c r="AY344" i="1"/>
  <c r="BU344" i="1" s="1"/>
  <c r="AH348" i="1"/>
  <c r="AY348" i="1"/>
  <c r="BR348" i="1" s="1"/>
  <c r="V350" i="1"/>
  <c r="AS353" i="1"/>
  <c r="AN312" i="1"/>
  <c r="BX321" i="1"/>
  <c r="AV322" i="1"/>
  <c r="N327" i="1" a="1"/>
  <c r="N327" i="1" s="1"/>
  <c r="BJ327" i="1" s="1"/>
  <c r="AK329" i="1"/>
  <c r="BE336" i="1"/>
  <c r="AS339" i="1"/>
  <c r="Z341" i="1"/>
  <c r="AV341" i="1"/>
  <c r="V342" i="1"/>
  <c r="Z344" i="1"/>
  <c r="Z321" i="1"/>
  <c r="BH336" i="1"/>
  <c r="BI336" i="1" s="1"/>
  <c r="BH340" i="1"/>
  <c r="CB342" i="1" a="1"/>
  <c r="CB342" i="1" s="1"/>
  <c r="CI342" i="1" s="1"/>
  <c r="BE343" i="1"/>
  <c r="BB344" i="1"/>
  <c r="AV345" i="1"/>
  <c r="BB348" i="1"/>
  <c r="BC348" i="1" s="1"/>
  <c r="U314" i="1"/>
  <c r="AH314" i="1" s="1"/>
  <c r="AZ322" i="1"/>
  <c r="AY323" i="1"/>
  <c r="BE323" i="1" s="1"/>
  <c r="N332" i="1" a="1"/>
  <c r="N332" i="1" s="1"/>
  <c r="BJ332" i="1" s="1"/>
  <c r="AN332" i="1"/>
  <c r="Z342" i="1"/>
  <c r="CE342" i="1" a="1"/>
  <c r="CE342" i="1" s="1"/>
  <c r="Z345" i="1"/>
  <c r="AY346" i="1"/>
  <c r="BE346" i="1" s="1"/>
  <c r="AY347" i="1"/>
  <c r="BR351" i="1"/>
  <c r="AV353" i="1"/>
  <c r="BH329" i="1"/>
  <c r="BI329" i="1" s="1"/>
  <c r="N342" i="1" a="1"/>
  <c r="N342" i="1" s="1"/>
  <c r="BJ342" i="1" s="1"/>
  <c r="CF342" i="1" a="1"/>
  <c r="CF342" i="1" s="1"/>
  <c r="AE347" i="1"/>
  <c r="AR350" i="1"/>
  <c r="BE350" i="1"/>
  <c r="Z353" i="1"/>
  <c r="BM5" i="1"/>
  <c r="BK5" i="1"/>
  <c r="BF5" i="1"/>
  <c r="BY5" i="1"/>
  <c r="AN7" i="1"/>
  <c r="AQ7" i="1"/>
  <c r="AK7" i="1"/>
  <c r="AE7" i="1"/>
  <c r="AH7" i="1"/>
  <c r="BF28" i="1"/>
  <c r="BY28" i="1"/>
  <c r="BK28" i="1"/>
  <c r="BM28" i="1"/>
  <c r="BI81" i="1"/>
  <c r="BZ81" i="1"/>
  <c r="AQ2" i="1"/>
  <c r="AE2" i="1"/>
  <c r="AH2" i="1"/>
  <c r="AN2" i="1"/>
  <c r="AK2" i="1"/>
  <c r="AN3" i="1"/>
  <c r="AH3" i="1"/>
  <c r="AE3" i="1"/>
  <c r="AQ3" i="1"/>
  <c r="AK3" i="1"/>
  <c r="BC6" i="1"/>
  <c r="BX6" i="1"/>
  <c r="BM7" i="1"/>
  <c r="BY7" i="1"/>
  <c r="BF7" i="1"/>
  <c r="BK7" i="1"/>
  <c r="BC8" i="1"/>
  <c r="BX8" i="1"/>
  <c r="CF9" i="1" a="1"/>
  <c r="CF9" i="1" s="1"/>
  <c r="CD9" i="1" a="1"/>
  <c r="CD9" i="1" s="1"/>
  <c r="CB9" i="1" a="1"/>
  <c r="CB9" i="1" s="1"/>
  <c r="CI9" i="1" s="1"/>
  <c r="CC9" i="1" a="1"/>
  <c r="CC9" i="1" s="1"/>
  <c r="BH9" i="1"/>
  <c r="CE9" i="1" a="1"/>
  <c r="CE9" i="1" s="1"/>
  <c r="CG9" i="1" a="1"/>
  <c r="CG9" i="1" s="1"/>
  <c r="BC12" i="1"/>
  <c r="BX12" i="1"/>
  <c r="BC18" i="1"/>
  <c r="BX18" i="1"/>
  <c r="BC36" i="1"/>
  <c r="BX36" i="1"/>
  <c r="BX58" i="1"/>
  <c r="BC58" i="1"/>
  <c r="BI73" i="1"/>
  <c r="BZ73" i="1"/>
  <c r="BC10" i="1"/>
  <c r="BX10" i="1"/>
  <c r="AN15" i="1"/>
  <c r="AH15" i="1"/>
  <c r="AE15" i="1"/>
  <c r="AQ15" i="1"/>
  <c r="AK15" i="1"/>
  <c r="BI40" i="1"/>
  <c r="BZ40" i="1"/>
  <c r="BE13" i="1"/>
  <c r="BC2" i="1"/>
  <c r="BM3" i="1"/>
  <c r="BK3" i="1"/>
  <c r="BF3" i="1"/>
  <c r="BY3" i="1"/>
  <c r="BM15" i="1"/>
  <c r="BK15" i="1"/>
  <c r="BF15" i="1"/>
  <c r="BY15" i="1"/>
  <c r="BY16" i="1"/>
  <c r="BK16" i="1"/>
  <c r="BM16" i="1"/>
  <c r="BF16" i="1"/>
  <c r="BX20" i="1"/>
  <c r="BY30" i="1"/>
  <c r="BK30" i="1"/>
  <c r="BF30" i="1"/>
  <c r="BM30" i="1"/>
  <c r="BC38" i="1"/>
  <c r="BX38" i="1"/>
  <c r="BC40" i="1"/>
  <c r="BX40" i="1"/>
  <c r="BC44" i="1"/>
  <c r="BX44" i="1"/>
  <c r="BC52" i="1"/>
  <c r="BX52" i="1"/>
  <c r="BI54" i="1"/>
  <c r="BZ54" i="1"/>
  <c r="BY58" i="1"/>
  <c r="BK58" i="1"/>
  <c r="BF58" i="1"/>
  <c r="BM58" i="1"/>
  <c r="BC77" i="1"/>
  <c r="BX77" i="1"/>
  <c r="AR13" i="1"/>
  <c r="BU13" i="1"/>
  <c r="BR13" i="1"/>
  <c r="AQ14" i="1"/>
  <c r="AE14" i="1"/>
  <c r="AH14" i="1"/>
  <c r="AK14" i="1"/>
  <c r="AN14" i="1"/>
  <c r="BC14" i="1"/>
  <c r="BX14" i="1"/>
  <c r="BI18" i="1"/>
  <c r="BZ18" i="1"/>
  <c r="BI52" i="1"/>
  <c r="BZ52" i="1"/>
  <c r="BC54" i="1"/>
  <c r="BX54" i="1"/>
  <c r="BI62" i="1"/>
  <c r="BZ62" i="1"/>
  <c r="BZ4" i="1"/>
  <c r="CA4" i="1" s="1"/>
  <c r="AN5" i="1"/>
  <c r="AH5" i="1"/>
  <c r="AE5" i="1"/>
  <c r="AQ5" i="1"/>
  <c r="AK5" i="1"/>
  <c r="BC5" i="1"/>
  <c r="BX5" i="1"/>
  <c r="AQ6" i="1"/>
  <c r="AE6" i="1"/>
  <c r="AN6" i="1"/>
  <c r="AK6" i="1"/>
  <c r="AH6" i="1"/>
  <c r="BI10" i="1"/>
  <c r="BZ10" i="1"/>
  <c r="BZ12" i="1"/>
  <c r="BI12" i="1"/>
  <c r="BX13" i="1"/>
  <c r="BC13" i="1"/>
  <c r="BI14" i="1"/>
  <c r="BZ14" i="1"/>
  <c r="CA14" i="1" s="1"/>
  <c r="BX19" i="1"/>
  <c r="BC19" i="1"/>
  <c r="BY38" i="1"/>
  <c r="BK38" i="1"/>
  <c r="BF38" i="1"/>
  <c r="BM38" i="1"/>
  <c r="BM40" i="1"/>
  <c r="BK44" i="1"/>
  <c r="BI58" i="1"/>
  <c r="BZ58" i="1"/>
  <c r="CA58" i="1" s="1"/>
  <c r="BX100" i="1"/>
  <c r="BC100" i="1"/>
  <c r="BR2" i="1"/>
  <c r="BH5" i="1"/>
  <c r="AQ11" i="1"/>
  <c r="CG15" i="1" a="1"/>
  <c r="CG15" i="1" s="1"/>
  <c r="CE15" i="1" a="1"/>
  <c r="CE15" i="1" s="1"/>
  <c r="CC15" i="1" a="1"/>
  <c r="CC15" i="1" s="1"/>
  <c r="BH15" i="1"/>
  <c r="BK24" i="1"/>
  <c r="BY24" i="1"/>
  <c r="BF24" i="1"/>
  <c r="BM24" i="1"/>
  <c r="AN37" i="1"/>
  <c r="AH37" i="1"/>
  <c r="AS38" i="1"/>
  <c r="N38" i="1" a="1"/>
  <c r="N38" i="1" s="1"/>
  <c r="BJ38" i="1" s="1"/>
  <c r="Z38" i="1"/>
  <c r="AV38" i="1"/>
  <c r="AR47" i="1"/>
  <c r="BR47" i="1"/>
  <c r="BU47" i="1"/>
  <c r="N48" i="1" a="1"/>
  <c r="N48" i="1" s="1"/>
  <c r="BJ48" i="1" s="1"/>
  <c r="AS48" i="1"/>
  <c r="Z48" i="1"/>
  <c r="AV48" i="1"/>
  <c r="BZ48" i="1"/>
  <c r="BY50" i="1"/>
  <c r="BK50" i="1"/>
  <c r="BF50" i="1"/>
  <c r="BM50" i="1"/>
  <c r="AS67" i="1"/>
  <c r="AV67" i="1"/>
  <c r="V67" i="1"/>
  <c r="Z67" i="1"/>
  <c r="N67" i="1" a="1"/>
  <c r="N67" i="1" s="1"/>
  <c r="BJ67" i="1" s="1"/>
  <c r="BX67" i="1"/>
  <c r="BY71" i="1"/>
  <c r="BK71" i="1"/>
  <c r="BM71" i="1"/>
  <c r="BF71" i="1"/>
  <c r="AZ80" i="1"/>
  <c r="AY80" i="1"/>
  <c r="BE80" i="1" s="1"/>
  <c r="AQ81" i="1"/>
  <c r="AE81" i="1"/>
  <c r="AK81" i="1"/>
  <c r="AH81" i="1"/>
  <c r="AN81" i="1"/>
  <c r="AV84" i="1"/>
  <c r="Z84" i="1"/>
  <c r="AS84" i="1"/>
  <c r="V84" i="1"/>
  <c r="N84" i="1" a="1"/>
  <c r="N84" i="1" s="1"/>
  <c r="BJ84" i="1" s="1"/>
  <c r="CF84" i="1" a="1"/>
  <c r="CF84" i="1" s="1"/>
  <c r="CD84" i="1" a="1"/>
  <c r="CD84" i="1" s="1"/>
  <c r="CB84" i="1" a="1"/>
  <c r="CB84" i="1" s="1"/>
  <c r="CI84" i="1" s="1"/>
  <c r="CC84" i="1" a="1"/>
  <c r="CC84" i="1" s="1"/>
  <c r="CE84" i="1" a="1"/>
  <c r="CE84" i="1" s="1"/>
  <c r="CG84" i="1" a="1"/>
  <c r="CG84" i="1" s="1"/>
  <c r="BH84" i="1"/>
  <c r="BC85" i="1"/>
  <c r="BX85" i="1"/>
  <c r="AS87" i="1"/>
  <c r="AV87" i="1"/>
  <c r="V87" i="1"/>
  <c r="Z87" i="1"/>
  <c r="N87" i="1" a="1"/>
  <c r="N87" i="1" s="1"/>
  <c r="BJ87" i="1" s="1"/>
  <c r="BX87" i="1"/>
  <c r="BC87" i="1"/>
  <c r="AR88" i="1"/>
  <c r="BR88" i="1"/>
  <c r="BU88" i="1"/>
  <c r="BC89" i="1"/>
  <c r="BX89" i="1"/>
  <c r="BY103" i="1"/>
  <c r="BK103" i="1"/>
  <c r="BF103" i="1"/>
  <c r="BM103" i="1"/>
  <c r="AY113" i="1"/>
  <c r="AZ113" i="1"/>
  <c r="BC136" i="1"/>
  <c r="BX234" i="1"/>
  <c r="AS6" i="1"/>
  <c r="CC6" i="1" a="1"/>
  <c r="CC6" i="1" s="1"/>
  <c r="CF6" i="1" a="1"/>
  <c r="CF6" i="1" s="1"/>
  <c r="BC7" i="1"/>
  <c r="AQ8" i="1"/>
  <c r="CF8" i="1" a="1"/>
  <c r="CF8" i="1" s="1"/>
  <c r="AQ9" i="1"/>
  <c r="V10" i="1"/>
  <c r="AV10" i="1"/>
  <c r="CE10" i="1" a="1"/>
  <c r="CE10" i="1" s="1"/>
  <c r="AE11" i="1"/>
  <c r="AR11" i="1"/>
  <c r="BF11" i="1"/>
  <c r="AK12" i="1"/>
  <c r="AN12" i="1"/>
  <c r="CC12" i="1" a="1"/>
  <c r="CC12" i="1" s="1"/>
  <c r="AN13" i="1"/>
  <c r="CF15" i="1" a="1"/>
  <c r="CF15" i="1" s="1"/>
  <c r="N16" i="1" a="1"/>
  <c r="N16" i="1" s="1"/>
  <c r="BJ16" i="1" s="1"/>
  <c r="Z16" i="1"/>
  <c r="AH16" i="1"/>
  <c r="BC16" i="1"/>
  <c r="BR16" i="1"/>
  <c r="CB16" i="1" a="1"/>
  <c r="CB16" i="1" s="1"/>
  <c r="CI16" i="1" s="1"/>
  <c r="CE16" i="1" a="1"/>
  <c r="CE16" i="1" s="1"/>
  <c r="AV17" i="1"/>
  <c r="Z17" i="1"/>
  <c r="CF17" i="1" a="1"/>
  <c r="CF17" i="1" s="1"/>
  <c r="CD17" i="1" a="1"/>
  <c r="CD17" i="1" s="1"/>
  <c r="CB17" i="1" a="1"/>
  <c r="CB17" i="1" s="1"/>
  <c r="CI17" i="1" s="1"/>
  <c r="BC17" i="1"/>
  <c r="BI17" i="1"/>
  <c r="Z18" i="1"/>
  <c r="AY18" i="1"/>
  <c r="CD18" i="1" a="1"/>
  <c r="CD18" i="1" s="1"/>
  <c r="AK19" i="1"/>
  <c r="AZ19" i="1"/>
  <c r="BH19" i="1" s="1"/>
  <c r="AK20" i="1"/>
  <c r="AQ20" i="1"/>
  <c r="AE20" i="1"/>
  <c r="AR20" i="1"/>
  <c r="AZ21" i="1"/>
  <c r="BH21" i="1" s="1"/>
  <c r="AQ22" i="1"/>
  <c r="AE22" i="1"/>
  <c r="AK22" i="1"/>
  <c r="CB22" i="1" a="1"/>
  <c r="CB22" i="1" s="1"/>
  <c r="CI22" i="1" s="1"/>
  <c r="CF22" i="1" a="1"/>
  <c r="CF22" i="1" s="1"/>
  <c r="AN23" i="1"/>
  <c r="AH23" i="1"/>
  <c r="BR23" i="1"/>
  <c r="AR23" i="1"/>
  <c r="BC23" i="1"/>
  <c r="BU23" i="1"/>
  <c r="AS24" i="1"/>
  <c r="N24" i="1" a="1"/>
  <c r="N24" i="1" s="1"/>
  <c r="BJ24" i="1" s="1"/>
  <c r="Z24" i="1"/>
  <c r="AV24" i="1"/>
  <c r="AN25" i="1"/>
  <c r="AH25" i="1"/>
  <c r="BR25" i="1"/>
  <c r="AR25" i="1"/>
  <c r="BC25" i="1"/>
  <c r="BU25" i="1"/>
  <c r="AS26" i="1"/>
  <c r="N26" i="1" a="1"/>
  <c r="N26" i="1" s="1"/>
  <c r="BJ26" i="1" s="1"/>
  <c r="Z26" i="1"/>
  <c r="AV26" i="1"/>
  <c r="BX26" i="1"/>
  <c r="BC27" i="1"/>
  <c r="N28" i="1" a="1"/>
  <c r="N28" i="1" s="1"/>
  <c r="BJ28" i="1" s="1"/>
  <c r="AS28" i="1"/>
  <c r="Z28" i="1"/>
  <c r="AV28" i="1"/>
  <c r="BB29" i="1"/>
  <c r="BF29" i="1"/>
  <c r="BK29" i="1"/>
  <c r="BY29" i="1"/>
  <c r="AH30" i="1"/>
  <c r="BR30" i="1"/>
  <c r="BB31" i="1"/>
  <c r="BF31" i="1"/>
  <c r="BK31" i="1"/>
  <c r="BY31" i="1"/>
  <c r="AH32" i="1"/>
  <c r="BX32" i="1"/>
  <c r="AH35" i="1"/>
  <c r="AN35" i="1"/>
  <c r="AE35" i="1"/>
  <c r="BR36" i="1"/>
  <c r="AE37" i="1"/>
  <c r="AZ37" i="1"/>
  <c r="BH37" i="1" s="1"/>
  <c r="AK38" i="1"/>
  <c r="AQ38" i="1"/>
  <c r="AE38" i="1"/>
  <c r="AR38" i="1"/>
  <c r="AZ39" i="1"/>
  <c r="Z40" i="1"/>
  <c r="AV40" i="1"/>
  <c r="CE40" i="1" a="1"/>
  <c r="CE40" i="1" s="1"/>
  <c r="BB41" i="1"/>
  <c r="BF41" i="1"/>
  <c r="BK41" i="1"/>
  <c r="BY41" i="1"/>
  <c r="V42" i="1"/>
  <c r="AH43" i="1"/>
  <c r="AN43" i="1"/>
  <c r="AE43" i="1"/>
  <c r="BR44" i="1"/>
  <c r="AE45" i="1"/>
  <c r="AZ45" i="1"/>
  <c r="BH45" i="1" s="1"/>
  <c r="AK46" i="1"/>
  <c r="AQ46" i="1"/>
  <c r="AE46" i="1"/>
  <c r="AZ47" i="1"/>
  <c r="AQ48" i="1"/>
  <c r="AE48" i="1"/>
  <c r="AK48" i="1"/>
  <c r="AR48" i="1"/>
  <c r="CB48" i="1" a="1"/>
  <c r="CB48" i="1" s="1"/>
  <c r="CI48" i="1" s="1"/>
  <c r="CF48" i="1" a="1"/>
  <c r="CF48" i="1" s="1"/>
  <c r="AN49" i="1"/>
  <c r="AH49" i="1"/>
  <c r="BR49" i="1"/>
  <c r="AR49" i="1"/>
  <c r="BC49" i="1"/>
  <c r="BU49" i="1"/>
  <c r="AS50" i="1"/>
  <c r="N50" i="1" a="1"/>
  <c r="N50" i="1" s="1"/>
  <c r="BJ50" i="1" s="1"/>
  <c r="Z50" i="1"/>
  <c r="AV50" i="1"/>
  <c r="BX50" i="1"/>
  <c r="AR51" i="1"/>
  <c r="BR51" i="1"/>
  <c r="BC51" i="1"/>
  <c r="BU51" i="1"/>
  <c r="N52" i="1" a="1"/>
  <c r="N52" i="1" s="1"/>
  <c r="BJ52" i="1" s="1"/>
  <c r="AS52" i="1"/>
  <c r="Z52" i="1"/>
  <c r="AV52" i="1"/>
  <c r="CE52" i="1" a="1"/>
  <c r="CE52" i="1" s="1"/>
  <c r="BB53" i="1"/>
  <c r="BF53" i="1"/>
  <c r="BK53" i="1"/>
  <c r="BY53" i="1"/>
  <c r="AH54" i="1"/>
  <c r="BB55" i="1"/>
  <c r="BF55" i="1"/>
  <c r="BK55" i="1"/>
  <c r="BY55" i="1"/>
  <c r="AH56" i="1"/>
  <c r="CC57" i="1" a="1"/>
  <c r="CC57" i="1" s="1"/>
  <c r="BX60" i="1"/>
  <c r="CG61" i="1" a="1"/>
  <c r="CG61" i="1" s="1"/>
  <c r="CE61" i="1" a="1"/>
  <c r="CE61" i="1" s="1"/>
  <c r="CC61" i="1" a="1"/>
  <c r="CC61" i="1" s="1"/>
  <c r="CF61" i="1" a="1"/>
  <c r="CF61" i="1" s="1"/>
  <c r="CD61" i="1" a="1"/>
  <c r="CD61" i="1" s="1"/>
  <c r="CB61" i="1" a="1"/>
  <c r="CB61" i="1" s="1"/>
  <c r="CI61" i="1" s="1"/>
  <c r="BH61" i="1"/>
  <c r="BX63" i="1"/>
  <c r="BC63" i="1"/>
  <c r="BC65" i="1"/>
  <c r="BX65" i="1"/>
  <c r="BM66" i="1"/>
  <c r="BK66" i="1"/>
  <c r="BF66" i="1"/>
  <c r="BY66" i="1"/>
  <c r="BK67" i="1"/>
  <c r="BX69" i="1"/>
  <c r="CE71" i="1" a="1"/>
  <c r="CE71" i="1" s="1"/>
  <c r="CB71" i="1" a="1"/>
  <c r="CB71" i="1" s="1"/>
  <c r="CI71" i="1" s="1"/>
  <c r="CG71" i="1" a="1"/>
  <c r="CG71" i="1" s="1"/>
  <c r="CD71" i="1" a="1"/>
  <c r="CD71" i="1" s="1"/>
  <c r="CF71" i="1" a="1"/>
  <c r="CF71" i="1" s="1"/>
  <c r="AQ73" i="1"/>
  <c r="AE73" i="1"/>
  <c r="AK73" i="1"/>
  <c r="AH73" i="1"/>
  <c r="AN73" i="1"/>
  <c r="BC73" i="1"/>
  <c r="BX73" i="1"/>
  <c r="AN74" i="1"/>
  <c r="AK74" i="1"/>
  <c r="AH74" i="1"/>
  <c r="AE74" i="1"/>
  <c r="BK76" i="1"/>
  <c r="N77" i="1" a="1"/>
  <c r="N77" i="1" s="1"/>
  <c r="BJ77" i="1" s="1"/>
  <c r="AV77" i="1"/>
  <c r="V77" i="1"/>
  <c r="Z77" i="1"/>
  <c r="AZ77" i="1"/>
  <c r="BH77" i="1" s="1"/>
  <c r="AY77" i="1"/>
  <c r="BE77" i="1" s="1"/>
  <c r="BC78" i="1"/>
  <c r="AH80" i="1"/>
  <c r="AN80" i="1"/>
  <c r="AK80" i="1"/>
  <c r="AE80" i="1"/>
  <c r="AQ80" i="1"/>
  <c r="BX82" i="1"/>
  <c r="BC82" i="1"/>
  <c r="BZ83" i="1"/>
  <c r="BI83" i="1"/>
  <c r="BY84" i="1"/>
  <c r="BM84" i="1"/>
  <c r="BK84" i="1"/>
  <c r="BE85" i="1"/>
  <c r="AN86" i="1"/>
  <c r="AH86" i="1"/>
  <c r="AE86" i="1"/>
  <c r="AQ86" i="1"/>
  <c r="CG86" i="1" a="1"/>
  <c r="CG86" i="1" s="1"/>
  <c r="CE86" i="1" a="1"/>
  <c r="CE86" i="1" s="1"/>
  <c r="CC86" i="1" a="1"/>
  <c r="CC86" i="1" s="1"/>
  <c r="CB86" i="1" a="1"/>
  <c r="CB86" i="1" s="1"/>
  <c r="CI86" i="1" s="1"/>
  <c r="CD86" i="1" a="1"/>
  <c r="CD86" i="1" s="1"/>
  <c r="CF86" i="1" a="1"/>
  <c r="CF86" i="1" s="1"/>
  <c r="BR94" i="1"/>
  <c r="BU94" i="1"/>
  <c r="AR94" i="1"/>
  <c r="AR96" i="1"/>
  <c r="BR96" i="1"/>
  <c r="BE96" i="1"/>
  <c r="BU96" i="1"/>
  <c r="CJ98" i="1"/>
  <c r="CK98" i="1" s="1"/>
  <c r="CL98" i="1" s="1"/>
  <c r="CM98" i="1" s="1"/>
  <c r="CN98" i="1" s="1"/>
  <c r="CO98" i="1" s="1"/>
  <c r="CH98" i="1" s="1"/>
  <c r="BX98" i="1"/>
  <c r="BY99" i="1"/>
  <c r="BK99" i="1"/>
  <c r="BI103" i="1"/>
  <c r="BZ103" i="1"/>
  <c r="CG105" i="1" a="1"/>
  <c r="CG105" i="1" s="1"/>
  <c r="CE105" i="1" a="1"/>
  <c r="CE105" i="1" s="1"/>
  <c r="CC105" i="1" a="1"/>
  <c r="CC105" i="1" s="1"/>
  <c r="CF105" i="1" a="1"/>
  <c r="CF105" i="1" s="1"/>
  <c r="CD105" i="1" a="1"/>
  <c r="CD105" i="1" s="1"/>
  <c r="CB105" i="1" a="1"/>
  <c r="CB105" i="1" s="1"/>
  <c r="CI105" i="1" s="1"/>
  <c r="BX106" i="1"/>
  <c r="BC106" i="1"/>
  <c r="AQ109" i="1"/>
  <c r="AE109" i="1"/>
  <c r="AN109" i="1"/>
  <c r="AK109" i="1"/>
  <c r="AH109" i="1"/>
  <c r="AS111" i="1"/>
  <c r="AV111" i="1"/>
  <c r="Z111" i="1"/>
  <c r="N111" i="1" a="1"/>
  <c r="N111" i="1" s="1"/>
  <c r="BJ111" i="1" s="1"/>
  <c r="V111" i="1"/>
  <c r="AK111" i="1"/>
  <c r="AH111" i="1"/>
  <c r="AQ111" i="1"/>
  <c r="AE111" i="1"/>
  <c r="AN111" i="1"/>
  <c r="AK118" i="1"/>
  <c r="AH118" i="1"/>
  <c r="AE118" i="1"/>
  <c r="AQ118" i="1"/>
  <c r="AN118" i="1"/>
  <c r="BI119" i="1"/>
  <c r="BZ119" i="1"/>
  <c r="BC120" i="1"/>
  <c r="BX120" i="1"/>
  <c r="AV139" i="1"/>
  <c r="Z139" i="1"/>
  <c r="N139" i="1" a="1"/>
  <c r="N139" i="1" s="1"/>
  <c r="BJ139" i="1" s="1"/>
  <c r="AS139" i="1"/>
  <c r="V139" i="1"/>
  <c r="AH139" i="1"/>
  <c r="AN139" i="1"/>
  <c r="AE139" i="1"/>
  <c r="AQ139" i="1"/>
  <c r="AK139" i="1"/>
  <c r="BF140" i="1"/>
  <c r="BY140" i="1"/>
  <c r="BK140" i="1"/>
  <c r="BM140" i="1"/>
  <c r="CE142" i="1" a="1"/>
  <c r="CE142" i="1" s="1"/>
  <c r="CB142" i="1" a="1"/>
  <c r="CB142" i="1" s="1"/>
  <c r="CI142" i="1" s="1"/>
  <c r="CF142" i="1" a="1"/>
  <c r="CF142" i="1" s="1"/>
  <c r="CG142" i="1" a="1"/>
  <c r="CG142" i="1" s="1"/>
  <c r="BH142" i="1"/>
  <c r="CD142" i="1" a="1"/>
  <c r="CD142" i="1" s="1"/>
  <c r="CC142" i="1" a="1"/>
  <c r="CC142" i="1" s="1"/>
  <c r="AR143" i="1"/>
  <c r="BU143" i="1"/>
  <c r="BE143" i="1"/>
  <c r="BR143" i="1"/>
  <c r="BX201" i="1"/>
  <c r="CG3" i="1" a="1"/>
  <c r="CG3" i="1" s="1"/>
  <c r="CE3" i="1" a="1"/>
  <c r="CE3" i="1" s="1"/>
  <c r="CC3" i="1" a="1"/>
  <c r="CC3" i="1" s="1"/>
  <c r="AN8" i="1"/>
  <c r="BH8" i="1"/>
  <c r="CC8" i="1" a="1"/>
  <c r="CC8" i="1" s="1"/>
  <c r="BY11" i="1"/>
  <c r="AV13" i="1"/>
  <c r="Z13" i="1"/>
  <c r="CF13" i="1" a="1"/>
  <c r="CF13" i="1" s="1"/>
  <c r="CD13" i="1" a="1"/>
  <c r="CD13" i="1" s="1"/>
  <c r="CB13" i="1" a="1"/>
  <c r="CB13" i="1" s="1"/>
  <c r="CI13" i="1" s="1"/>
  <c r="BR14" i="1"/>
  <c r="AR21" i="1"/>
  <c r="BR21" i="1"/>
  <c r="BU21" i="1"/>
  <c r="N22" i="1" a="1"/>
  <c r="N22" i="1" s="1"/>
  <c r="BJ22" i="1" s="1"/>
  <c r="AS22" i="1"/>
  <c r="Z22" i="1"/>
  <c r="AV22" i="1"/>
  <c r="AH31" i="1"/>
  <c r="AN31" i="1"/>
  <c r="AE31" i="1"/>
  <c r="BE32" i="1"/>
  <c r="BR32" i="1"/>
  <c r="CG33" i="1" a="1"/>
  <c r="CG33" i="1" s="1"/>
  <c r="CE33" i="1" a="1"/>
  <c r="CE33" i="1" s="1"/>
  <c r="CC33" i="1" a="1"/>
  <c r="CC33" i="1" s="1"/>
  <c r="CF33" i="1" a="1"/>
  <c r="CF33" i="1" s="1"/>
  <c r="CD33" i="1" a="1"/>
  <c r="CD33" i="1" s="1"/>
  <c r="CB33" i="1" a="1"/>
  <c r="CB33" i="1" s="1"/>
  <c r="CI33" i="1" s="1"/>
  <c r="BH33" i="1"/>
  <c r="AK34" i="1"/>
  <c r="AQ34" i="1"/>
  <c r="AE34" i="1"/>
  <c r="AR39" i="1"/>
  <c r="BR39" i="1"/>
  <c r="BU39" i="1"/>
  <c r="BR45" i="1"/>
  <c r="AR45" i="1"/>
  <c r="AH55" i="1"/>
  <c r="AN55" i="1"/>
  <c r="AE55" i="1"/>
  <c r="BR56" i="1"/>
  <c r="CG60" i="1" a="1"/>
  <c r="CG60" i="1" s="1"/>
  <c r="CE60" i="1" a="1"/>
  <c r="CE60" i="1" s="1"/>
  <c r="CC60" i="1" a="1"/>
  <c r="CC60" i="1" s="1"/>
  <c r="BR61" i="1"/>
  <c r="BU61" i="1"/>
  <c r="AR61" i="1"/>
  <c r="AR68" i="1"/>
  <c r="BR68" i="1"/>
  <c r="BU68" i="1"/>
  <c r="BX68" i="1"/>
  <c r="BC68" i="1"/>
  <c r="BI69" i="1"/>
  <c r="BZ69" i="1"/>
  <c r="BZ75" i="1"/>
  <c r="CA75" i="1" s="1"/>
  <c r="BI75" i="1"/>
  <c r="CF76" i="1" a="1"/>
  <c r="CF76" i="1" s="1"/>
  <c r="CD76" i="1" a="1"/>
  <c r="CD76" i="1" s="1"/>
  <c r="CB76" i="1" a="1"/>
  <c r="CB76" i="1" s="1"/>
  <c r="CI76" i="1" s="1"/>
  <c r="CE76" i="1" a="1"/>
  <c r="CE76" i="1" s="1"/>
  <c r="CG76" i="1" a="1"/>
  <c r="CG76" i="1" s="1"/>
  <c r="BH76" i="1"/>
  <c r="AS95" i="1"/>
  <c r="AV95" i="1"/>
  <c r="Z95" i="1"/>
  <c r="V95" i="1"/>
  <c r="AQ97" i="1"/>
  <c r="AE97" i="1"/>
  <c r="AN97" i="1"/>
  <c r="AK97" i="1"/>
  <c r="BX99" i="1"/>
  <c r="BC99" i="1"/>
  <c r="AS103" i="1"/>
  <c r="AV103" i="1"/>
  <c r="Z103" i="1"/>
  <c r="V103" i="1"/>
  <c r="CG118" i="1" a="1"/>
  <c r="CG118" i="1" s="1"/>
  <c r="AQ120" i="1"/>
  <c r="AE120" i="1"/>
  <c r="AN120" i="1"/>
  <c r="AK120" i="1"/>
  <c r="AH120" i="1"/>
  <c r="AH123" i="1"/>
  <c r="AN123" i="1"/>
  <c r="AK123" i="1"/>
  <c r="AE123" i="1"/>
  <c r="AQ123" i="1"/>
  <c r="BI128" i="1"/>
  <c r="BZ128" i="1"/>
  <c r="BY130" i="1"/>
  <c r="BK130" i="1"/>
  <c r="BM130" i="1"/>
  <c r="BF130" i="1"/>
  <c r="AV154" i="1"/>
  <c r="N154" i="1" a="1"/>
  <c r="N154" i="1" s="1"/>
  <c r="BJ154" i="1" s="1"/>
  <c r="AS154" i="1"/>
  <c r="V154" i="1"/>
  <c r="Z154" i="1"/>
  <c r="AE154" i="1"/>
  <c r="AN154" i="1"/>
  <c r="AQ154" i="1"/>
  <c r="AH154" i="1"/>
  <c r="CF3" i="1" a="1"/>
  <c r="CF3" i="1" s="1"/>
  <c r="Z4" i="1"/>
  <c r="BC4" i="1"/>
  <c r="Z6" i="1"/>
  <c r="AY6" i="1"/>
  <c r="CD6" i="1" a="1"/>
  <c r="CD6" i="1" s="1"/>
  <c r="AE8" i="1"/>
  <c r="CD8" i="1" a="1"/>
  <c r="CD8" i="1" s="1"/>
  <c r="CG8" i="1" a="1"/>
  <c r="CG8" i="1" s="1"/>
  <c r="BE9" i="1"/>
  <c r="CC10" i="1" a="1"/>
  <c r="CC10" i="1" s="1"/>
  <c r="CF10" i="1" a="1"/>
  <c r="CF10" i="1" s="1"/>
  <c r="AH11" i="1"/>
  <c r="BK11" i="1"/>
  <c r="BE12" i="1"/>
  <c r="CB18" i="1" a="1"/>
  <c r="CB18" i="1" s="1"/>
  <c r="CI18" i="1" s="1"/>
  <c r="CG18" i="1" a="1"/>
  <c r="CG18" i="1" s="1"/>
  <c r="AQ19" i="1"/>
  <c r="AH21" i="1"/>
  <c r="AN21" i="1"/>
  <c r="AE21" i="1"/>
  <c r="BE21" i="1"/>
  <c r="V22" i="1"/>
  <c r="BR22" i="1"/>
  <c r="CG25" i="1" a="1"/>
  <c r="CG25" i="1" s="1"/>
  <c r="CE25" i="1" a="1"/>
  <c r="CE25" i="1" s="1"/>
  <c r="CC25" i="1" a="1"/>
  <c r="CC25" i="1" s="1"/>
  <c r="CF25" i="1" a="1"/>
  <c r="CF25" i="1" s="1"/>
  <c r="CD25" i="1" a="1"/>
  <c r="CD25" i="1" s="1"/>
  <c r="CB25" i="1" a="1"/>
  <c r="CB25" i="1" s="1"/>
  <c r="CI25" i="1" s="1"/>
  <c r="BH25" i="1"/>
  <c r="AK26" i="1"/>
  <c r="AQ26" i="1"/>
  <c r="AE26" i="1"/>
  <c r="BZ26" i="1"/>
  <c r="CF27" i="1" a="1"/>
  <c r="CF27" i="1" s="1"/>
  <c r="CD27" i="1" a="1"/>
  <c r="CD27" i="1" s="1"/>
  <c r="CB27" i="1" a="1"/>
  <c r="CB27" i="1" s="1"/>
  <c r="CI27" i="1" s="1"/>
  <c r="CG27" i="1" a="1"/>
  <c r="CG27" i="1" s="1"/>
  <c r="CE27" i="1" a="1"/>
  <c r="CE27" i="1" s="1"/>
  <c r="CC27" i="1" a="1"/>
  <c r="CC27" i="1" s="1"/>
  <c r="BH27" i="1"/>
  <c r="AQ28" i="1"/>
  <c r="AE28" i="1"/>
  <c r="AK28" i="1"/>
  <c r="AN29" i="1"/>
  <c r="AH29" i="1"/>
  <c r="BR29" i="1"/>
  <c r="AR29" i="1"/>
  <c r="BU29" i="1"/>
  <c r="AS30" i="1"/>
  <c r="N30" i="1" a="1"/>
  <c r="N30" i="1" s="1"/>
  <c r="BJ30" i="1" s="1"/>
  <c r="Z30" i="1"/>
  <c r="AV30" i="1"/>
  <c r="AQ31" i="1"/>
  <c r="AR31" i="1"/>
  <c r="BR31" i="1"/>
  <c r="BU31" i="1"/>
  <c r="N32" i="1" a="1"/>
  <c r="N32" i="1" s="1"/>
  <c r="BJ32" i="1" s="1"/>
  <c r="AS32" i="1"/>
  <c r="Z32" i="1"/>
  <c r="AV32" i="1"/>
  <c r="BZ32" i="1"/>
  <c r="AH34" i="1"/>
  <c r="BY34" i="1"/>
  <c r="AK37" i="1"/>
  <c r="BE37" i="1"/>
  <c r="V38" i="1"/>
  <c r="AH39" i="1"/>
  <c r="AN39" i="1"/>
  <c r="AE39" i="1"/>
  <c r="BE39" i="1"/>
  <c r="AQ40" i="1"/>
  <c r="AE40" i="1"/>
  <c r="AK40" i="1"/>
  <c r="CB40" i="1" a="1"/>
  <c r="CB40" i="1" s="1"/>
  <c r="CI40" i="1" s="1"/>
  <c r="CF40" i="1" a="1"/>
  <c r="CF40" i="1" s="1"/>
  <c r="AN41" i="1"/>
  <c r="AH41" i="1"/>
  <c r="BR41" i="1"/>
  <c r="AR41" i="1"/>
  <c r="BU41" i="1"/>
  <c r="BE45" i="1"/>
  <c r="AH47" i="1"/>
  <c r="AN47" i="1"/>
  <c r="AE47" i="1"/>
  <c r="BE47" i="1"/>
  <c r="V48" i="1"/>
  <c r="BE48" i="1"/>
  <c r="BR48" i="1"/>
  <c r="CG49" i="1" a="1"/>
  <c r="CG49" i="1" s="1"/>
  <c r="CE49" i="1" a="1"/>
  <c r="CE49" i="1" s="1"/>
  <c r="CC49" i="1" a="1"/>
  <c r="CC49" i="1" s="1"/>
  <c r="CF49" i="1" a="1"/>
  <c r="CF49" i="1" s="1"/>
  <c r="CD49" i="1" a="1"/>
  <c r="CD49" i="1" s="1"/>
  <c r="CB49" i="1" a="1"/>
  <c r="CB49" i="1" s="1"/>
  <c r="CI49" i="1" s="1"/>
  <c r="BH49" i="1"/>
  <c r="AK50" i="1"/>
  <c r="AQ50" i="1"/>
  <c r="AE50" i="1"/>
  <c r="CF51" i="1" a="1"/>
  <c r="CF51" i="1" s="1"/>
  <c r="CD51" i="1" a="1"/>
  <c r="CD51" i="1" s="1"/>
  <c r="CB51" i="1" a="1"/>
  <c r="CB51" i="1" s="1"/>
  <c r="CI51" i="1" s="1"/>
  <c r="CG51" i="1" a="1"/>
  <c r="CG51" i="1" s="1"/>
  <c r="CE51" i="1" a="1"/>
  <c r="CE51" i="1" s="1"/>
  <c r="CC51" i="1" a="1"/>
  <c r="CC51" i="1" s="1"/>
  <c r="BH51" i="1"/>
  <c r="AQ52" i="1"/>
  <c r="AE52" i="1"/>
  <c r="AK52" i="1"/>
  <c r="CB52" i="1" a="1"/>
  <c r="CB52" i="1" s="1"/>
  <c r="CI52" i="1" s="1"/>
  <c r="CF52" i="1" a="1"/>
  <c r="CF52" i="1" s="1"/>
  <c r="AN53" i="1"/>
  <c r="AH53" i="1"/>
  <c r="BR53" i="1"/>
  <c r="AR53" i="1"/>
  <c r="BU53" i="1"/>
  <c r="AS54" i="1"/>
  <c r="N54" i="1" a="1"/>
  <c r="N54" i="1" s="1"/>
  <c r="BJ54" i="1" s="1"/>
  <c r="Z54" i="1"/>
  <c r="AV54" i="1"/>
  <c r="AQ55" i="1"/>
  <c r="AR55" i="1"/>
  <c r="BR55" i="1"/>
  <c r="BU55" i="1"/>
  <c r="N56" i="1" a="1"/>
  <c r="N56" i="1" s="1"/>
  <c r="BJ56" i="1" s="1"/>
  <c r="AS56" i="1"/>
  <c r="Z56" i="1"/>
  <c r="AV56" i="1"/>
  <c r="BZ56" i="1"/>
  <c r="AQ60" i="1"/>
  <c r="AE60" i="1"/>
  <c r="AN60" i="1"/>
  <c r="AK60" i="1"/>
  <c r="CB60" i="1" a="1"/>
  <c r="CB60" i="1" s="1"/>
  <c r="CI60" i="1" s="1"/>
  <c r="BE61" i="1"/>
  <c r="BY65" i="1"/>
  <c r="BZ65" i="1"/>
  <c r="CA65" i="1" s="1"/>
  <c r="AN66" i="1"/>
  <c r="AH66" i="1"/>
  <c r="AE66" i="1"/>
  <c r="AQ66" i="1"/>
  <c r="CG66" i="1" a="1"/>
  <c r="CG66" i="1" s="1"/>
  <c r="CE66" i="1" a="1"/>
  <c r="CE66" i="1" s="1"/>
  <c r="CC66" i="1" a="1"/>
  <c r="CC66" i="1" s="1"/>
  <c r="CB66" i="1" a="1"/>
  <c r="CB66" i="1" s="1"/>
  <c r="CI66" i="1" s="1"/>
  <c r="CD66" i="1" a="1"/>
  <c r="CD66" i="1" s="1"/>
  <c r="CF66" i="1" a="1"/>
  <c r="CF66" i="1" s="1"/>
  <c r="BZ68" i="1"/>
  <c r="BI68" i="1"/>
  <c r="BX70" i="1"/>
  <c r="BC70" i="1"/>
  <c r="CC76" i="1" a="1"/>
  <c r="CC76" i="1" s="1"/>
  <c r="BB80" i="1"/>
  <c r="BH80" i="1"/>
  <c r="AN82" i="1"/>
  <c r="AK82" i="1"/>
  <c r="AH82" i="1"/>
  <c r="AE82" i="1"/>
  <c r="BU85" i="1"/>
  <c r="AR85" i="1"/>
  <c r="BZ88" i="1"/>
  <c r="BI88" i="1"/>
  <c r="N89" i="1" a="1"/>
  <c r="N89" i="1" s="1"/>
  <c r="BJ89" i="1" s="1"/>
  <c r="AV89" i="1"/>
  <c r="V89" i="1"/>
  <c r="Z89" i="1"/>
  <c r="AZ89" i="1"/>
  <c r="BH89" i="1" s="1"/>
  <c r="AY89" i="1"/>
  <c r="AK91" i="1"/>
  <c r="AH91" i="1"/>
  <c r="AQ91" i="1"/>
  <c r="AN91" i="1"/>
  <c r="AE91" i="1"/>
  <c r="BY91" i="1"/>
  <c r="BK91" i="1"/>
  <c r="BM91" i="1"/>
  <c r="BF91" i="1"/>
  <c r="BZ92" i="1"/>
  <c r="BC93" i="1"/>
  <c r="BX93" i="1"/>
  <c r="BU95" i="1"/>
  <c r="AR95" i="1"/>
  <c r="BR95" i="1"/>
  <c r="BE95" i="1"/>
  <c r="AZ100" i="1"/>
  <c r="AY100" i="1"/>
  <c r="BM102" i="1"/>
  <c r="BY102" i="1"/>
  <c r="BK102" i="1"/>
  <c r="BF102" i="1"/>
  <c r="BC112" i="1"/>
  <c r="BX112" i="1"/>
  <c r="BM117" i="1"/>
  <c r="BY117" i="1"/>
  <c r="BK117" i="1"/>
  <c r="BF117" i="1"/>
  <c r="AN121" i="1"/>
  <c r="AE121" i="1"/>
  <c r="AQ121" i="1"/>
  <c r="AK121" i="1"/>
  <c r="AH121" i="1"/>
  <c r="BX131" i="1"/>
  <c r="BC131" i="1"/>
  <c r="BC169" i="1"/>
  <c r="BX169" i="1"/>
  <c r="AQ180" i="1"/>
  <c r="AE180" i="1"/>
  <c r="AN180" i="1"/>
  <c r="AH180" i="1"/>
  <c r="BI184" i="1"/>
  <c r="BZ184" i="1"/>
  <c r="BH3" i="1"/>
  <c r="AQ10" i="1"/>
  <c r="AE10" i="1"/>
  <c r="AN10" i="1"/>
  <c r="BR12" i="1"/>
  <c r="AS18" i="1"/>
  <c r="CC18" i="1" a="1"/>
  <c r="CC18" i="1" s="1"/>
  <c r="CF18" i="1" a="1"/>
  <c r="CF18" i="1" s="1"/>
  <c r="BU19" i="1"/>
  <c r="AS20" i="1"/>
  <c r="N20" i="1" a="1"/>
  <c r="N20" i="1" s="1"/>
  <c r="BJ20" i="1" s="1"/>
  <c r="Z20" i="1"/>
  <c r="AV20" i="1"/>
  <c r="CF35" i="1" a="1"/>
  <c r="CF35" i="1" s="1"/>
  <c r="CD35" i="1" a="1"/>
  <c r="CD35" i="1" s="1"/>
  <c r="CB35" i="1" a="1"/>
  <c r="CB35" i="1" s="1"/>
  <c r="CI35" i="1" s="1"/>
  <c r="CG35" i="1" a="1"/>
  <c r="CG35" i="1" s="1"/>
  <c r="CE35" i="1" a="1"/>
  <c r="CE35" i="1" s="1"/>
  <c r="CC35" i="1" a="1"/>
  <c r="CC35" i="1" s="1"/>
  <c r="BH35" i="1"/>
  <c r="AQ36" i="1"/>
  <c r="AE36" i="1"/>
  <c r="AK36" i="1"/>
  <c r="CF36" i="1" a="1"/>
  <c r="CF36" i="1" s="1"/>
  <c r="BR37" i="1"/>
  <c r="AR37" i="1"/>
  <c r="BU37" i="1"/>
  <c r="AK42" i="1"/>
  <c r="AQ42" i="1"/>
  <c r="AE42" i="1"/>
  <c r="BH43" i="1"/>
  <c r="AQ44" i="1"/>
  <c r="AE44" i="1"/>
  <c r="AK44" i="1"/>
  <c r="AN45" i="1"/>
  <c r="AH45" i="1"/>
  <c r="BU45" i="1"/>
  <c r="AS46" i="1"/>
  <c r="N46" i="1" a="1"/>
  <c r="N46" i="1" s="1"/>
  <c r="BJ46" i="1" s="1"/>
  <c r="Z46" i="1"/>
  <c r="AV46" i="1"/>
  <c r="BU58" i="1"/>
  <c r="AR58" i="1"/>
  <c r="BR58" i="1"/>
  <c r="CF60" i="1" a="1"/>
  <c r="CF60" i="1" s="1"/>
  <c r="BR62" i="1"/>
  <c r="CF64" i="1" a="1"/>
  <c r="CF64" i="1" s="1"/>
  <c r="CD64" i="1" a="1"/>
  <c r="CD64" i="1" s="1"/>
  <c r="CB64" i="1" a="1"/>
  <c r="CB64" i="1" s="1"/>
  <c r="CI64" i="1" s="1"/>
  <c r="CC64" i="1" a="1"/>
  <c r="CC64" i="1" s="1"/>
  <c r="CE64" i="1" a="1"/>
  <c r="CE64" i="1" s="1"/>
  <c r="BH64" i="1"/>
  <c r="CG64" i="1" a="1"/>
  <c r="CG64" i="1" s="1"/>
  <c r="AQ65" i="1"/>
  <c r="AE65" i="1"/>
  <c r="AH65" i="1"/>
  <c r="AN65" i="1"/>
  <c r="AN70" i="1"/>
  <c r="AQ70" i="1"/>
  <c r="AK70" i="1"/>
  <c r="AH70" i="1"/>
  <c r="BU83" i="1"/>
  <c r="AR83" i="1"/>
  <c r="BE83" i="1"/>
  <c r="AH92" i="1"/>
  <c r="AQ92" i="1"/>
  <c r="AE92" i="1"/>
  <c r="AN92" i="1"/>
  <c r="AK92" i="1"/>
  <c r="BM94" i="1"/>
  <c r="BY94" i="1"/>
  <c r="BK94" i="1"/>
  <c r="BF94" i="1"/>
  <c r="BR128" i="1"/>
  <c r="AR128" i="1"/>
  <c r="BU128" i="1"/>
  <c r="BI219" i="1"/>
  <c r="BZ219" i="1"/>
  <c r="BF225" i="1"/>
  <c r="BM225" i="1"/>
  <c r="BY225" i="1"/>
  <c r="BK225" i="1"/>
  <c r="N4" i="1" a="1"/>
  <c r="N4" i="1" s="1"/>
  <c r="BJ4" i="1" s="1"/>
  <c r="V2" i="1"/>
  <c r="AR2" i="1"/>
  <c r="AV2" i="1"/>
  <c r="CD3" i="1" a="1"/>
  <c r="CD3" i="1" s="1"/>
  <c r="AN4" i="1"/>
  <c r="AZ7" i="1"/>
  <c r="BH7" i="1" s="1"/>
  <c r="AH10" i="1"/>
  <c r="AS10" i="1"/>
  <c r="AQ13" i="1"/>
  <c r="CE13" i="1" a="1"/>
  <c r="CE13" i="1" s="1"/>
  <c r="AR14" i="1"/>
  <c r="CD15" i="1" a="1"/>
  <c r="CD15" i="1" s="1"/>
  <c r="AN16" i="1"/>
  <c r="BH16" i="1"/>
  <c r="CC16" i="1" a="1"/>
  <c r="CC16" i="1" s="1"/>
  <c r="BR17" i="1"/>
  <c r="AQ18" i="1"/>
  <c r="AE18" i="1"/>
  <c r="AN18" i="1"/>
  <c r="BE19" i="1"/>
  <c r="V20" i="1"/>
  <c r="CG23" i="1" a="1"/>
  <c r="CG23" i="1" s="1"/>
  <c r="CE23" i="1" a="1"/>
  <c r="CE23" i="1" s="1"/>
  <c r="CC23" i="1" a="1"/>
  <c r="CC23" i="1" s="1"/>
  <c r="CF23" i="1" a="1"/>
  <c r="CF23" i="1" s="1"/>
  <c r="CD23" i="1" a="1"/>
  <c r="CD23" i="1" s="1"/>
  <c r="CB23" i="1" a="1"/>
  <c r="CB23" i="1" s="1"/>
  <c r="CI23" i="1" s="1"/>
  <c r="BH23" i="1"/>
  <c r="AK24" i="1"/>
  <c r="AQ24" i="1"/>
  <c r="AE24" i="1"/>
  <c r="CB3" i="1" a="1"/>
  <c r="CB3" i="1" s="1"/>
  <c r="CI3" i="1" s="1"/>
  <c r="V4" i="1"/>
  <c r="AQ4" i="1"/>
  <c r="AV4" i="1"/>
  <c r="CB6" i="1" a="1"/>
  <c r="CB6" i="1" s="1"/>
  <c r="CI6" i="1" s="1"/>
  <c r="BU7" i="1"/>
  <c r="N8" i="1" a="1"/>
  <c r="N8" i="1" s="1"/>
  <c r="BJ8" i="1" s="1"/>
  <c r="Z8" i="1"/>
  <c r="AH8" i="1"/>
  <c r="CB8" i="1" a="1"/>
  <c r="CB8" i="1" s="1"/>
  <c r="CI8" i="1" s="1"/>
  <c r="AV9" i="1"/>
  <c r="Z9" i="1"/>
  <c r="AK9" i="1"/>
  <c r="BC9" i="1"/>
  <c r="BU9" i="1"/>
  <c r="Z10" i="1"/>
  <c r="AK10" i="1"/>
  <c r="AY10" i="1"/>
  <c r="BE10" i="1" s="1"/>
  <c r="AK11" i="1"/>
  <c r="AZ11" i="1"/>
  <c r="AE12" i="1"/>
  <c r="AR12" i="1"/>
  <c r="CD12" i="1" a="1"/>
  <c r="CD12" i="1" s="1"/>
  <c r="V13" i="1"/>
  <c r="AE13" i="1"/>
  <c r="AS13" i="1"/>
  <c r="CC13" i="1" a="1"/>
  <c r="CC13" i="1" s="1"/>
  <c r="AS14" i="1"/>
  <c r="CC14" i="1" a="1"/>
  <c r="CC14" i="1" s="1"/>
  <c r="CB15" i="1" a="1"/>
  <c r="CB15" i="1" s="1"/>
  <c r="CI15" i="1" s="1"/>
  <c r="V16" i="1"/>
  <c r="AQ16" i="1"/>
  <c r="AV16" i="1"/>
  <c r="AQ17" i="1"/>
  <c r="CE17" i="1" a="1"/>
  <c r="CE17" i="1" s="1"/>
  <c r="CA17" i="1" s="1"/>
  <c r="V18" i="1"/>
  <c r="AV18" i="1"/>
  <c r="AE19" i="1"/>
  <c r="AR19" i="1"/>
  <c r="AH20" i="1"/>
  <c r="BR20" i="1"/>
  <c r="AK21" i="1"/>
  <c r="BB21" i="1"/>
  <c r="AH22" i="1"/>
  <c r="BX22" i="1"/>
  <c r="AK23" i="1"/>
  <c r="BE23" i="1"/>
  <c r="V24" i="1"/>
  <c r="BX24" i="1"/>
  <c r="AK25" i="1"/>
  <c r="BE25" i="1"/>
  <c r="V26" i="1"/>
  <c r="CI26" i="1"/>
  <c r="AH27" i="1"/>
  <c r="AN27" i="1"/>
  <c r="AE27" i="1"/>
  <c r="V28" i="1"/>
  <c r="BR28" i="1"/>
  <c r="AE29" i="1"/>
  <c r="AZ29" i="1"/>
  <c r="BH29" i="1" s="1"/>
  <c r="AK30" i="1"/>
  <c r="AQ30" i="1"/>
  <c r="AE30" i="1"/>
  <c r="AR30" i="1"/>
  <c r="AZ31" i="1"/>
  <c r="AQ32" i="1"/>
  <c r="AE32" i="1"/>
  <c r="AK32" i="1"/>
  <c r="AR32" i="1"/>
  <c r="CB32" i="1" a="1"/>
  <c r="CB32" i="1" s="1"/>
  <c r="CI32" i="1" s="1"/>
  <c r="AN33" i="1"/>
  <c r="AH33" i="1"/>
  <c r="BR33" i="1"/>
  <c r="AR33" i="1"/>
  <c r="BC33" i="1"/>
  <c r="BU33" i="1"/>
  <c r="AS34" i="1"/>
  <c r="N34" i="1" a="1"/>
  <c r="N34" i="1" s="1"/>
  <c r="BJ34" i="1" s="1"/>
  <c r="Z34" i="1"/>
  <c r="AN34" i="1"/>
  <c r="AV34" i="1"/>
  <c r="BX34" i="1"/>
  <c r="AQ35" i="1"/>
  <c r="BC35" i="1"/>
  <c r="N36" i="1" a="1"/>
  <c r="N36" i="1" s="1"/>
  <c r="BJ36" i="1" s="1"/>
  <c r="AS36" i="1"/>
  <c r="Z36" i="1"/>
  <c r="AN36" i="1"/>
  <c r="AV36" i="1"/>
  <c r="AQ37" i="1"/>
  <c r="BB37" i="1"/>
  <c r="AH38" i="1"/>
  <c r="BR38" i="1"/>
  <c r="AK39" i="1"/>
  <c r="BB39" i="1"/>
  <c r="V40" i="1"/>
  <c r="BR40" i="1"/>
  <c r="CC40" i="1" a="1"/>
  <c r="CC40" i="1" s="1"/>
  <c r="AE41" i="1"/>
  <c r="AZ41" i="1"/>
  <c r="BH41" i="1"/>
  <c r="Z42" i="1"/>
  <c r="AN42" i="1"/>
  <c r="AV42" i="1"/>
  <c r="AQ43" i="1"/>
  <c r="BC43" i="1"/>
  <c r="N44" i="1" a="1"/>
  <c r="N44" i="1" s="1"/>
  <c r="BJ44" i="1" s="1"/>
  <c r="AS44" i="1"/>
  <c r="Z44" i="1"/>
  <c r="AN44" i="1"/>
  <c r="AV44" i="1"/>
  <c r="AQ45" i="1"/>
  <c r="BB45" i="1"/>
  <c r="AH46" i="1"/>
  <c r="AK47" i="1"/>
  <c r="BB47" i="1"/>
  <c r="AH48" i="1"/>
  <c r="BX48" i="1"/>
  <c r="AK49" i="1"/>
  <c r="BE49" i="1"/>
  <c r="V50" i="1"/>
  <c r="AH51" i="1"/>
  <c r="AN51" i="1"/>
  <c r="AE51" i="1"/>
  <c r="BE51" i="1"/>
  <c r="V52" i="1"/>
  <c r="BR52" i="1"/>
  <c r="CC52" i="1" a="1"/>
  <c r="CC52" i="1" s="1"/>
  <c r="AE53" i="1"/>
  <c r="AZ53" i="1"/>
  <c r="BH53" i="1" s="1"/>
  <c r="AK54" i="1"/>
  <c r="AQ54" i="1"/>
  <c r="AE54" i="1"/>
  <c r="AZ55" i="1"/>
  <c r="AQ56" i="1"/>
  <c r="AE56" i="1"/>
  <c r="AK56" i="1"/>
  <c r="CB56" i="1" a="1"/>
  <c r="CB56" i="1" s="1"/>
  <c r="CI56" i="1" s="1"/>
  <c r="BX57" i="1"/>
  <c r="AS58" i="1"/>
  <c r="AV58" i="1"/>
  <c r="Z58" i="1"/>
  <c r="N58" i="1" a="1"/>
  <c r="N58" i="1" s="1"/>
  <c r="BJ58" i="1" s="1"/>
  <c r="AK58" i="1"/>
  <c r="AH58" i="1"/>
  <c r="AQ58" i="1"/>
  <c r="AE58" i="1"/>
  <c r="AH59" i="1"/>
  <c r="AQ59" i="1"/>
  <c r="AE59" i="1"/>
  <c r="AN59" i="1"/>
  <c r="AK59" i="1"/>
  <c r="AZ59" i="1"/>
  <c r="AY59" i="1"/>
  <c r="BE59" i="1" s="1"/>
  <c r="AH60" i="1"/>
  <c r="BY60" i="1"/>
  <c r="CD60" i="1" a="1"/>
  <c r="CD60" i="1" s="1"/>
  <c r="AS62" i="1"/>
  <c r="AV62" i="1"/>
  <c r="Z62" i="1"/>
  <c r="N62" i="1" a="1"/>
  <c r="N62" i="1" s="1"/>
  <c r="BJ62" i="1" s="1"/>
  <c r="AK62" i="1"/>
  <c r="AH62" i="1"/>
  <c r="AQ62" i="1"/>
  <c r="AE62" i="1"/>
  <c r="AH63" i="1"/>
  <c r="AQ63" i="1"/>
  <c r="AE63" i="1"/>
  <c r="AN63" i="1"/>
  <c r="AK63" i="1"/>
  <c r="AZ63" i="1"/>
  <c r="AY63" i="1"/>
  <c r="BE63" i="1" s="1"/>
  <c r="BU65" i="1"/>
  <c r="AR65" i="1"/>
  <c r="AK66" i="1"/>
  <c r="BH66" i="1"/>
  <c r="BE68" i="1"/>
  <c r="AQ69" i="1"/>
  <c r="AE69" i="1"/>
  <c r="AN69" i="1"/>
  <c r="AK69" i="1"/>
  <c r="AH69" i="1"/>
  <c r="AK71" i="1"/>
  <c r="AH71" i="1"/>
  <c r="AE71" i="1"/>
  <c r="AQ71" i="1"/>
  <c r="AN71" i="1"/>
  <c r="CF72" i="1" a="1"/>
  <c r="CF72" i="1" s="1"/>
  <c r="CD72" i="1" a="1"/>
  <c r="CD72" i="1" s="1"/>
  <c r="CB72" i="1" a="1"/>
  <c r="CB72" i="1" s="1"/>
  <c r="CI72" i="1" s="1"/>
  <c r="CC72" i="1" a="1"/>
  <c r="CC72" i="1" s="1"/>
  <c r="BH72" i="1"/>
  <c r="CE72" i="1" a="1"/>
  <c r="CE72" i="1" s="1"/>
  <c r="BU75" i="1"/>
  <c r="AV76" i="1"/>
  <c r="Z76" i="1"/>
  <c r="AS76" i="1"/>
  <c r="V76" i="1"/>
  <c r="AR76" i="1"/>
  <c r="BR76" i="1"/>
  <c r="BU76" i="1"/>
  <c r="BC76" i="1"/>
  <c r="AY78" i="1"/>
  <c r="AZ78" i="1"/>
  <c r="AH79" i="1"/>
  <c r="AE79" i="1"/>
  <c r="BX79" i="1"/>
  <c r="BC79" i="1"/>
  <c r="BI79" i="1"/>
  <c r="AQ82" i="1"/>
  <c r="BF82" i="1"/>
  <c r="BC83" i="1"/>
  <c r="AR84" i="1"/>
  <c r="BR84" i="1"/>
  <c r="BC84" i="1"/>
  <c r="AQ85" i="1"/>
  <c r="AE85" i="1"/>
  <c r="AH85" i="1"/>
  <c r="AN85" i="1"/>
  <c r="BE88" i="1"/>
  <c r="AS89" i="1"/>
  <c r="CG90" i="1" a="1"/>
  <c r="CG90" i="1" s="1"/>
  <c r="CE90" i="1" a="1"/>
  <c r="CE90" i="1" s="1"/>
  <c r="CC90" i="1" a="1"/>
  <c r="CC90" i="1" s="1"/>
  <c r="CD90" i="1" a="1"/>
  <c r="CD90" i="1" s="1"/>
  <c r="CF90" i="1" a="1"/>
  <c r="CF90" i="1" s="1"/>
  <c r="CB90" i="1" a="1"/>
  <c r="CB90" i="1" s="1"/>
  <c r="CI90" i="1" s="1"/>
  <c r="CB91" i="1" a="1"/>
  <c r="CB91" i="1" s="1"/>
  <c r="CI91" i="1" s="1"/>
  <c r="BZ95" i="1"/>
  <c r="AV96" i="1"/>
  <c r="Z96" i="1"/>
  <c r="N96" i="1" a="1"/>
  <c r="N96" i="1" s="1"/>
  <c r="BJ96" i="1" s="1"/>
  <c r="V96" i="1"/>
  <c r="BX96" i="1"/>
  <c r="BC96" i="1"/>
  <c r="BI96" i="1"/>
  <c r="BZ96" i="1"/>
  <c r="AN98" i="1"/>
  <c r="AK98" i="1"/>
  <c r="AQ98" i="1"/>
  <c r="AH98" i="1"/>
  <c r="AE98" i="1"/>
  <c r="BR102" i="1"/>
  <c r="BU102" i="1"/>
  <c r="AR102" i="1"/>
  <c r="BX103" i="1"/>
  <c r="BC103" i="1"/>
  <c r="BZ106" i="1"/>
  <c r="BI106" i="1"/>
  <c r="BC109" i="1"/>
  <c r="BX109" i="1"/>
  <c r="BX111" i="1"/>
  <c r="BC111" i="1"/>
  <c r="N112" i="1" a="1"/>
  <c r="N112" i="1" s="1"/>
  <c r="BJ112" i="1" s="1"/>
  <c r="AV112" i="1"/>
  <c r="V112" i="1"/>
  <c r="Z112" i="1"/>
  <c r="BH113" i="1"/>
  <c r="AH114" i="1"/>
  <c r="AE114" i="1"/>
  <c r="AQ114" i="1"/>
  <c r="AN125" i="1"/>
  <c r="AQ125" i="1"/>
  <c r="AK125" i="1"/>
  <c r="AH125" i="1"/>
  <c r="AE125" i="1"/>
  <c r="BC134" i="1"/>
  <c r="BX134" i="1"/>
  <c r="AH135" i="1"/>
  <c r="AK135" i="1"/>
  <c r="AQ135" i="1"/>
  <c r="AN135" i="1"/>
  <c r="AE135" i="1"/>
  <c r="BX156" i="1"/>
  <c r="BC156" i="1"/>
  <c r="AQ165" i="1"/>
  <c r="AH165" i="1"/>
  <c r="AN165" i="1"/>
  <c r="AE165" i="1"/>
  <c r="V21" i="1"/>
  <c r="V27" i="1"/>
  <c r="V31" i="1"/>
  <c r="V35" i="1"/>
  <c r="V39" i="1"/>
  <c r="V43" i="1"/>
  <c r="V47" i="1"/>
  <c r="V51" i="1"/>
  <c r="V55" i="1"/>
  <c r="AH57" i="1"/>
  <c r="V59" i="1"/>
  <c r="AS60" i="1"/>
  <c r="BU60" i="1"/>
  <c r="AH61" i="1"/>
  <c r="V63" i="1"/>
  <c r="AQ64" i="1"/>
  <c r="AH67" i="1"/>
  <c r="BR67" i="1"/>
  <c r="CB67" i="1" a="1"/>
  <c r="CB67" i="1" s="1"/>
  <c r="CI67" i="1" s="1"/>
  <c r="CE67" i="1" a="1"/>
  <c r="CE67" i="1" s="1"/>
  <c r="AV68" i="1"/>
  <c r="Z68" i="1"/>
  <c r="CF68" i="1" a="1"/>
  <c r="CF68" i="1" s="1"/>
  <c r="CD68" i="1" a="1"/>
  <c r="CD68" i="1" s="1"/>
  <c r="CB68" i="1" a="1"/>
  <c r="CB68" i="1" s="1"/>
  <c r="CI68" i="1" s="1"/>
  <c r="CC68" i="1" a="1"/>
  <c r="CC68" i="1" s="1"/>
  <c r="AS69" i="1"/>
  <c r="BU69" i="1"/>
  <c r="CC69" i="1" a="1"/>
  <c r="CC69" i="1" s="1"/>
  <c r="CF69" i="1" a="1"/>
  <c r="CF69" i="1" s="1"/>
  <c r="V71" i="1"/>
  <c r="AV71" i="1"/>
  <c r="AQ72" i="1"/>
  <c r="V73" i="1"/>
  <c r="AV73" i="1"/>
  <c r="CE73" i="1" a="1"/>
  <c r="CE73" i="1" s="1"/>
  <c r="AR74" i="1"/>
  <c r="AK75" i="1"/>
  <c r="AN75" i="1"/>
  <c r="CC75" i="1" a="1"/>
  <c r="CC75" i="1" s="1"/>
  <c r="AN76" i="1"/>
  <c r="AK78" i="1"/>
  <c r="V80" i="1"/>
  <c r="V81" i="1"/>
  <c r="AV81" i="1"/>
  <c r="CE81" i="1" a="1"/>
  <c r="CE81" i="1" s="1"/>
  <c r="AR82" i="1"/>
  <c r="AK83" i="1"/>
  <c r="AN83" i="1"/>
  <c r="CC83" i="1" a="1"/>
  <c r="CC83" i="1" s="1"/>
  <c r="AN84" i="1"/>
  <c r="AH87" i="1"/>
  <c r="BR87" i="1"/>
  <c r="CB87" i="1" a="1"/>
  <c r="CB87" i="1" s="1"/>
  <c r="CI87" i="1" s="1"/>
  <c r="CE87" i="1" a="1"/>
  <c r="CE87" i="1" s="1"/>
  <c r="AV88" i="1"/>
  <c r="Z88" i="1"/>
  <c r="CF88" i="1" a="1"/>
  <c r="CF88" i="1" s="1"/>
  <c r="CD88" i="1" a="1"/>
  <c r="CD88" i="1" s="1"/>
  <c r="CB88" i="1" a="1"/>
  <c r="CB88" i="1" s="1"/>
  <c r="CI88" i="1" s="1"/>
  <c r="BH90" i="1"/>
  <c r="CG94" i="1" a="1"/>
  <c r="CG94" i="1" s="1"/>
  <c r="CE94" i="1" a="1"/>
  <c r="CE94" i="1" s="1"/>
  <c r="CC94" i="1" a="1"/>
  <c r="CC94" i="1" s="1"/>
  <c r="AK95" i="1"/>
  <c r="AH95" i="1"/>
  <c r="CF95" i="1" a="1"/>
  <c r="CF95" i="1" s="1"/>
  <c r="CD95" i="1" a="1"/>
  <c r="CD95" i="1" s="1"/>
  <c r="CB95" i="1" a="1"/>
  <c r="CB95" i="1" s="1"/>
  <c r="CI95" i="1" s="1"/>
  <c r="AH96" i="1"/>
  <c r="AQ96" i="1"/>
  <c r="AE96" i="1"/>
  <c r="BR98" i="1"/>
  <c r="BU98" i="1"/>
  <c r="BE98" i="1"/>
  <c r="AS99" i="1"/>
  <c r="AV99" i="1"/>
  <c r="Z99" i="1"/>
  <c r="BU99" i="1"/>
  <c r="AR99" i="1"/>
  <c r="AV100" i="1"/>
  <c r="Z100" i="1"/>
  <c r="N100" i="1" a="1"/>
  <c r="N100" i="1" s="1"/>
  <c r="BJ100" i="1" s="1"/>
  <c r="AS100" i="1"/>
  <c r="BH101" i="1"/>
  <c r="AN102" i="1"/>
  <c r="AK102" i="1"/>
  <c r="AH102" i="1"/>
  <c r="AK103" i="1"/>
  <c r="AH103" i="1"/>
  <c r="AQ103" i="1"/>
  <c r="AE103" i="1"/>
  <c r="AH104" i="1"/>
  <c r="AQ104" i="1"/>
  <c r="AE104" i="1"/>
  <c r="AN104" i="1"/>
  <c r="AK104" i="1"/>
  <c r="AZ104" i="1"/>
  <c r="AY104" i="1"/>
  <c r="BE104" i="1" s="1"/>
  <c r="AQ105" i="1"/>
  <c r="AE105" i="1"/>
  <c r="AN105" i="1"/>
  <c r="AK105" i="1"/>
  <c r="AH108" i="1"/>
  <c r="AQ108" i="1"/>
  <c r="AE108" i="1"/>
  <c r="AN108" i="1"/>
  <c r="AK108" i="1"/>
  <c r="AZ108" i="1"/>
  <c r="AY108" i="1"/>
  <c r="BE108" i="1" s="1"/>
  <c r="BR110" i="1"/>
  <c r="BU110" i="1"/>
  <c r="AR110" i="1"/>
  <c r="BE110" i="1"/>
  <c r="BR111" i="1"/>
  <c r="AR111" i="1"/>
  <c r="BU111" i="1"/>
  <c r="BB113" i="1"/>
  <c r="BX115" i="1"/>
  <c r="BC115" i="1"/>
  <c r="AQ116" i="1"/>
  <c r="AE116" i="1"/>
  <c r="AN116" i="1"/>
  <c r="AK116" i="1"/>
  <c r="AH116" i="1"/>
  <c r="AZ120" i="1"/>
  <c r="AY120" i="1"/>
  <c r="BH120" i="1"/>
  <c r="AZ123" i="1"/>
  <c r="BH123" i="1" s="1"/>
  <c r="AY123" i="1"/>
  <c r="BE123" i="1"/>
  <c r="BI124" i="1"/>
  <c r="BZ127" i="1"/>
  <c r="BI127" i="1"/>
  <c r="BZ131" i="1"/>
  <c r="BI131" i="1"/>
  <c r="BM137" i="1"/>
  <c r="BF137" i="1"/>
  <c r="BY137" i="1"/>
  <c r="AN141" i="1"/>
  <c r="AQ141" i="1"/>
  <c r="AH141" i="1"/>
  <c r="AK141" i="1"/>
  <c r="AE141" i="1"/>
  <c r="BX144" i="1"/>
  <c r="BC144" i="1"/>
  <c r="AY146" i="1"/>
  <c r="BE146" i="1" s="1"/>
  <c r="AZ146" i="1"/>
  <c r="BH146" i="1" s="1"/>
  <c r="AR147" i="1"/>
  <c r="BU147" i="1"/>
  <c r="BE147" i="1"/>
  <c r="BR147" i="1"/>
  <c r="AV158" i="1"/>
  <c r="N158" i="1" a="1"/>
  <c r="N158" i="1" s="1"/>
  <c r="BJ158" i="1" s="1"/>
  <c r="AS158" i="1"/>
  <c r="V158" i="1"/>
  <c r="Z158" i="1"/>
  <c r="CF158" i="1" a="1"/>
  <c r="CF158" i="1" s="1"/>
  <c r="CD158" i="1" a="1"/>
  <c r="CD158" i="1" s="1"/>
  <c r="CB158" i="1" a="1"/>
  <c r="CB158" i="1" s="1"/>
  <c r="CI158" i="1" s="1"/>
  <c r="CC158" i="1" a="1"/>
  <c r="CC158" i="1" s="1"/>
  <c r="CE158" i="1" a="1"/>
  <c r="CE158" i="1" s="1"/>
  <c r="CG158" i="1" a="1"/>
  <c r="CG158" i="1" s="1"/>
  <c r="BC166" i="1"/>
  <c r="BX166" i="1"/>
  <c r="AZ171" i="1"/>
  <c r="AY171" i="1"/>
  <c r="BC175" i="1"/>
  <c r="BX175" i="1"/>
  <c r="BC188" i="1"/>
  <c r="BX188" i="1"/>
  <c r="BC197" i="1"/>
  <c r="BX197" i="1"/>
  <c r="AK57" i="1"/>
  <c r="V60" i="1"/>
  <c r="AK61" i="1"/>
  <c r="AV64" i="1"/>
  <c r="Z64" i="1"/>
  <c r="V64" i="1"/>
  <c r="AS64" i="1"/>
  <c r="AN67" i="1"/>
  <c r="BH67" i="1"/>
  <c r="CC67" i="1" a="1"/>
  <c r="CC67" i="1" s="1"/>
  <c r="CG70" i="1" a="1"/>
  <c r="CG70" i="1" s="1"/>
  <c r="CE70" i="1" a="1"/>
  <c r="CE70" i="1" s="1"/>
  <c r="CC70" i="1" a="1"/>
  <c r="CC70" i="1" s="1"/>
  <c r="BH70" i="1"/>
  <c r="BE72" i="1"/>
  <c r="AS73" i="1"/>
  <c r="CC73" i="1" a="1"/>
  <c r="CC73" i="1" s="1"/>
  <c r="CF73" i="1" a="1"/>
  <c r="CF73" i="1" s="1"/>
  <c r="AQ76" i="1"/>
  <c r="AQ77" i="1"/>
  <c r="AE77" i="1"/>
  <c r="AN77" i="1"/>
  <c r="AQ78" i="1"/>
  <c r="CI79" i="1"/>
  <c r="AV80" i="1"/>
  <c r="Z80" i="1"/>
  <c r="CC81" i="1" a="1"/>
  <c r="CC81" i="1" s="1"/>
  <c r="CF81" i="1" a="1"/>
  <c r="CF81" i="1" s="1"/>
  <c r="AQ84" i="1"/>
  <c r="AN87" i="1"/>
  <c r="BH87" i="1"/>
  <c r="CC87" i="1" a="1"/>
  <c r="CC87" i="1" s="1"/>
  <c r="AQ89" i="1"/>
  <c r="AE89" i="1"/>
  <c r="AN89" i="1"/>
  <c r="AN90" i="1"/>
  <c r="AK90" i="1"/>
  <c r="CF92" i="1" a="1"/>
  <c r="CF92" i="1" s="1"/>
  <c r="CD92" i="1" a="1"/>
  <c r="CD92" i="1" s="1"/>
  <c r="CB92" i="1" a="1"/>
  <c r="CB92" i="1" s="1"/>
  <c r="CI92" i="1" s="1"/>
  <c r="BB92" i="1"/>
  <c r="CC92" i="1" a="1"/>
  <c r="CC92" i="1" s="1"/>
  <c r="CG92" i="1" a="1"/>
  <c r="CG92" i="1" s="1"/>
  <c r="AQ93" i="1"/>
  <c r="AE93" i="1"/>
  <c r="AN93" i="1"/>
  <c r="AZ93" i="1"/>
  <c r="AY93" i="1"/>
  <c r="BE93" i="1" s="1"/>
  <c r="CI94" i="1"/>
  <c r="CG98" i="1" a="1"/>
  <c r="CG98" i="1" s="1"/>
  <c r="CE98" i="1" a="1"/>
  <c r="CE98" i="1" s="1"/>
  <c r="CC98" i="1" a="1"/>
  <c r="CC98" i="1" s="1"/>
  <c r="AK99" i="1"/>
  <c r="AH99" i="1"/>
  <c r="CF99" i="1" a="1"/>
  <c r="CF99" i="1" s="1"/>
  <c r="CD99" i="1" a="1"/>
  <c r="CD99" i="1" s="1"/>
  <c r="CB99" i="1" a="1"/>
  <c r="CB99" i="1" s="1"/>
  <c r="CI99" i="1" s="1"/>
  <c r="BH99" i="1"/>
  <c r="AH100" i="1"/>
  <c r="AQ100" i="1"/>
  <c r="AE100" i="1"/>
  <c r="CG101" i="1" a="1"/>
  <c r="CG101" i="1" s="1"/>
  <c r="CE101" i="1" a="1"/>
  <c r="CE101" i="1" s="1"/>
  <c r="CC101" i="1" a="1"/>
  <c r="CC101" i="1" s="1"/>
  <c r="BU103" i="1"/>
  <c r="AR103" i="1"/>
  <c r="BR103" i="1"/>
  <c r="BR106" i="1"/>
  <c r="BU106" i="1"/>
  <c r="AR106" i="1"/>
  <c r="BE106" i="1"/>
  <c r="AS107" i="1"/>
  <c r="AV107" i="1"/>
  <c r="Z107" i="1"/>
  <c r="N107" i="1" a="1"/>
  <c r="N107" i="1" s="1"/>
  <c r="BJ107" i="1" s="1"/>
  <c r="AK107" i="1"/>
  <c r="AH107" i="1"/>
  <c r="AQ107" i="1"/>
  <c r="AE107" i="1"/>
  <c r="BX107" i="1"/>
  <c r="BC107" i="1"/>
  <c r="BI109" i="1"/>
  <c r="BZ109" i="1"/>
  <c r="AN110" i="1"/>
  <c r="AK110" i="1"/>
  <c r="AH110" i="1"/>
  <c r="CG110" i="1" a="1"/>
  <c r="CG110" i="1" s="1"/>
  <c r="CE110" i="1" a="1"/>
  <c r="CE110" i="1" s="1"/>
  <c r="CC110" i="1" a="1"/>
  <c r="CC110" i="1" s="1"/>
  <c r="CF110" i="1" a="1"/>
  <c r="CF110" i="1" s="1"/>
  <c r="CD110" i="1" a="1"/>
  <c r="CD110" i="1" s="1"/>
  <c r="CB110" i="1" a="1"/>
  <c r="CB110" i="1" s="1"/>
  <c r="CI110" i="1" s="1"/>
  <c r="AN113" i="1"/>
  <c r="AE113" i="1"/>
  <c r="AQ113" i="1"/>
  <c r="AK113" i="1"/>
  <c r="AH115" i="1"/>
  <c r="AN115" i="1"/>
  <c r="AK115" i="1"/>
  <c r="AE115" i="1"/>
  <c r="AN117" i="1"/>
  <c r="AQ117" i="1"/>
  <c r="AK117" i="1"/>
  <c r="AH117" i="1"/>
  <c r="BY118" i="1"/>
  <c r="BK118" i="1"/>
  <c r="BM118" i="1"/>
  <c r="BF118" i="1"/>
  <c r="CF119" i="1" a="1"/>
  <c r="CF119" i="1" s="1"/>
  <c r="CD119" i="1" a="1"/>
  <c r="CD119" i="1" s="1"/>
  <c r="CB119" i="1" a="1"/>
  <c r="CB119" i="1" s="1"/>
  <c r="CI119" i="1" s="1"/>
  <c r="CC119" i="1" a="1"/>
  <c r="CC119" i="1" s="1"/>
  <c r="CE119" i="1" a="1"/>
  <c r="CE119" i="1" s="1"/>
  <c r="CG119" i="1" a="1"/>
  <c r="CG119" i="1" s="1"/>
  <c r="AY121" i="1"/>
  <c r="AZ121" i="1"/>
  <c r="BH121" i="1" s="1"/>
  <c r="AH122" i="1"/>
  <c r="AE122" i="1"/>
  <c r="BX124" i="1"/>
  <c r="BM125" i="1"/>
  <c r="BF125" i="1"/>
  <c r="BK125" i="1"/>
  <c r="AH127" i="1"/>
  <c r="AN127" i="1"/>
  <c r="AQ127" i="1"/>
  <c r="AK127" i="1"/>
  <c r="AE127" i="1"/>
  <c r="BK127" i="1"/>
  <c r="BY127" i="1"/>
  <c r="BM127" i="1"/>
  <c r="BF127" i="1"/>
  <c r="BC132" i="1"/>
  <c r="BX132" i="1"/>
  <c r="AN133" i="1"/>
  <c r="AK133" i="1"/>
  <c r="AQ133" i="1"/>
  <c r="AH133" i="1"/>
  <c r="AE133" i="1"/>
  <c r="BC133" i="1"/>
  <c r="BH137" i="1"/>
  <c r="AS138" i="1"/>
  <c r="V138" i="1"/>
  <c r="AV138" i="1"/>
  <c r="N138" i="1" a="1"/>
  <c r="N138" i="1" s="1"/>
  <c r="BJ138" i="1" s="1"/>
  <c r="AV146" i="1"/>
  <c r="N146" i="1" a="1"/>
  <c r="N146" i="1" s="1"/>
  <c r="BJ146" i="1" s="1"/>
  <c r="AS146" i="1"/>
  <c r="V146" i="1"/>
  <c r="Z146" i="1"/>
  <c r="AE146" i="1"/>
  <c r="AN146" i="1"/>
  <c r="AQ146" i="1"/>
  <c r="AH146" i="1"/>
  <c r="BX148" i="1"/>
  <c r="BC148" i="1"/>
  <c r="AY150" i="1"/>
  <c r="BE150" i="1" s="1"/>
  <c r="AZ150" i="1"/>
  <c r="BH150" i="1" s="1"/>
  <c r="AR151" i="1"/>
  <c r="BU151" i="1"/>
  <c r="BE151" i="1"/>
  <c r="BR151" i="1"/>
  <c r="AV162" i="1"/>
  <c r="N162" i="1" a="1"/>
  <c r="N162" i="1" s="1"/>
  <c r="BJ162" i="1" s="1"/>
  <c r="AS162" i="1"/>
  <c r="V162" i="1"/>
  <c r="Z162" i="1"/>
  <c r="CF162" i="1" a="1"/>
  <c r="CF162" i="1" s="1"/>
  <c r="CD162" i="1" a="1"/>
  <c r="CD162" i="1" s="1"/>
  <c r="CB162" i="1" a="1"/>
  <c r="CB162" i="1" s="1"/>
  <c r="CI162" i="1" s="1"/>
  <c r="CC162" i="1" a="1"/>
  <c r="CC162" i="1" s="1"/>
  <c r="CE162" i="1" a="1"/>
  <c r="CE162" i="1" s="1"/>
  <c r="CG162" i="1" a="1"/>
  <c r="CG162" i="1" s="1"/>
  <c r="BY163" i="1"/>
  <c r="BF163" i="1"/>
  <c r="AQ164" i="1"/>
  <c r="AH164" i="1"/>
  <c r="AE164" i="1"/>
  <c r="AN164" i="1"/>
  <c r="BC168" i="1"/>
  <c r="BX168" i="1"/>
  <c r="BC186" i="1"/>
  <c r="BX186" i="1"/>
  <c r="BC195" i="1"/>
  <c r="BX195" i="1"/>
  <c r="AQ197" i="1"/>
  <c r="AH197" i="1"/>
  <c r="AN197" i="1"/>
  <c r="AE197" i="1"/>
  <c r="BC200" i="1"/>
  <c r="BX200" i="1"/>
  <c r="Z21" i="1"/>
  <c r="Z27" i="1"/>
  <c r="Z31" i="1"/>
  <c r="Z35" i="1"/>
  <c r="Z39" i="1"/>
  <c r="Z43" i="1"/>
  <c r="Z47" i="1"/>
  <c r="Z51" i="1"/>
  <c r="Z55" i="1"/>
  <c r="Z59" i="1"/>
  <c r="Z63" i="1"/>
  <c r="AK64" i="1"/>
  <c r="BC64" i="1"/>
  <c r="AS65" i="1"/>
  <c r="CC65" i="1" a="1"/>
  <c r="CC65" i="1" s="1"/>
  <c r="AQ67" i="1"/>
  <c r="AQ68" i="1"/>
  <c r="CG68" i="1" a="1"/>
  <c r="CG68" i="1" s="1"/>
  <c r="CB69" i="1" a="1"/>
  <c r="CB69" i="1" s="1"/>
  <c r="CI69" i="1" s="1"/>
  <c r="CF70" i="1" a="1"/>
  <c r="CF70" i="1" s="1"/>
  <c r="N71" i="1" a="1"/>
  <c r="N71" i="1" s="1"/>
  <c r="BJ71" i="1" s="1"/>
  <c r="Z71" i="1"/>
  <c r="BR71" i="1"/>
  <c r="AV72" i="1"/>
  <c r="Z72" i="1"/>
  <c r="AK72" i="1"/>
  <c r="BC72" i="1"/>
  <c r="BU72" i="1"/>
  <c r="Z73" i="1"/>
  <c r="AY73" i="1"/>
  <c r="AZ74" i="1"/>
  <c r="BH74" i="1" s="1"/>
  <c r="AE75" i="1"/>
  <c r="CD75" i="1" a="1"/>
  <c r="CD75" i="1" s="1"/>
  <c r="AE76" i="1"/>
  <c r="AE78" i="1"/>
  <c r="AK79" i="1"/>
  <c r="AN79" i="1"/>
  <c r="N80" i="1" a="1"/>
  <c r="N80" i="1" s="1"/>
  <c r="BJ80" i="1" s="1"/>
  <c r="AY81" i="1"/>
  <c r="BE81" i="1" s="1"/>
  <c r="AZ82" i="1"/>
  <c r="AE83" i="1"/>
  <c r="CD83" i="1" a="1"/>
  <c r="CD83" i="1" s="1"/>
  <c r="AE84" i="1"/>
  <c r="AS85" i="1"/>
  <c r="CC85" i="1" a="1"/>
  <c r="CC85" i="1" s="1"/>
  <c r="AQ87" i="1"/>
  <c r="AQ88" i="1"/>
  <c r="CE88" i="1" a="1"/>
  <c r="CE88" i="1" s="1"/>
  <c r="AE90" i="1"/>
  <c r="AS91" i="1"/>
  <c r="AV91" i="1"/>
  <c r="Z91" i="1"/>
  <c r="BU91" i="1"/>
  <c r="AR91" i="1"/>
  <c r="BC91" i="1"/>
  <c r="AV92" i="1"/>
  <c r="Z92" i="1"/>
  <c r="N92" i="1" a="1"/>
  <c r="N92" i="1" s="1"/>
  <c r="BJ92" i="1" s="1"/>
  <c r="AS92" i="1"/>
  <c r="AY92" i="1"/>
  <c r="BE92" i="1" s="1"/>
  <c r="AH93" i="1"/>
  <c r="AN94" i="1"/>
  <c r="AK94" i="1"/>
  <c r="BI94" i="1"/>
  <c r="AN95" i="1"/>
  <c r="AN96" i="1"/>
  <c r="CF96" i="1" a="1"/>
  <c r="CF96" i="1" s="1"/>
  <c r="CD96" i="1" a="1"/>
  <c r="CD96" i="1" s="1"/>
  <c r="CB96" i="1" a="1"/>
  <c r="CB96" i="1" s="1"/>
  <c r="CI96" i="1" s="1"/>
  <c r="CC96" i="1" a="1"/>
  <c r="CC96" i="1" s="1"/>
  <c r="CG96" i="1" a="1"/>
  <c r="CG96" i="1" s="1"/>
  <c r="AZ97" i="1"/>
  <c r="AY97" i="1"/>
  <c r="BH98" i="1"/>
  <c r="CB98" i="1" a="1"/>
  <c r="CB98" i="1" s="1"/>
  <c r="CI98" i="1" s="1"/>
  <c r="CF98" i="1" a="1"/>
  <c r="CF98" i="1" s="1"/>
  <c r="V99" i="1"/>
  <c r="AE99" i="1"/>
  <c r="CC99" i="1" a="1"/>
  <c r="CC99" i="1" s="1"/>
  <c r="CG99" i="1" a="1"/>
  <c r="CG99" i="1" s="1"/>
  <c r="V100" i="1"/>
  <c r="AK100" i="1"/>
  <c r="AQ101" i="1"/>
  <c r="AE101" i="1"/>
  <c r="AN101" i="1"/>
  <c r="AK101" i="1"/>
  <c r="CB101" i="1" a="1"/>
  <c r="CB101" i="1" s="1"/>
  <c r="CI101" i="1" s="1"/>
  <c r="AQ102" i="1"/>
  <c r="BB104" i="1"/>
  <c r="BH105" i="1"/>
  <c r="AN106" i="1"/>
  <c r="AK106" i="1"/>
  <c r="AH106" i="1"/>
  <c r="CG106" i="1" a="1"/>
  <c r="CG106" i="1" s="1"/>
  <c r="CE106" i="1" a="1"/>
  <c r="CE106" i="1" s="1"/>
  <c r="CC106" i="1" a="1"/>
  <c r="CC106" i="1" s="1"/>
  <c r="CF106" i="1" a="1"/>
  <c r="CF106" i="1" s="1"/>
  <c r="CD106" i="1" a="1"/>
  <c r="CD106" i="1" s="1"/>
  <c r="CB106" i="1" a="1"/>
  <c r="CB106" i="1" s="1"/>
  <c r="CI106" i="1" s="1"/>
  <c r="V107" i="1"/>
  <c r="AN107" i="1"/>
  <c r="BZ107" i="1"/>
  <c r="BB108" i="1"/>
  <c r="CG109" i="1" a="1"/>
  <c r="CG109" i="1" s="1"/>
  <c r="CE109" i="1" a="1"/>
  <c r="CE109" i="1" s="1"/>
  <c r="CC109" i="1" a="1"/>
  <c r="CC109" i="1" s="1"/>
  <c r="AE110" i="1"/>
  <c r="BX110" i="1"/>
  <c r="BH110" i="1"/>
  <c r="BE111" i="1"/>
  <c r="AQ112" i="1"/>
  <c r="AE112" i="1"/>
  <c r="AN112" i="1"/>
  <c r="AK112" i="1"/>
  <c r="AH112" i="1"/>
  <c r="AZ112" i="1"/>
  <c r="AY112" i="1"/>
  <c r="AH113" i="1"/>
  <c r="AQ115" i="1"/>
  <c r="AZ115" i="1"/>
  <c r="BH115" i="1" s="1"/>
  <c r="AY115" i="1"/>
  <c r="BE115" i="1" s="1"/>
  <c r="BI116" i="1"/>
  <c r="BZ116" i="1"/>
  <c r="AE117" i="1"/>
  <c r="BX118" i="1"/>
  <c r="BB121" i="1"/>
  <c r="AQ122" i="1"/>
  <c r="BX122" i="1"/>
  <c r="BC122" i="1"/>
  <c r="BI122" i="1"/>
  <c r="BB123" i="1"/>
  <c r="AQ124" i="1"/>
  <c r="AE124" i="1"/>
  <c r="AN124" i="1"/>
  <c r="AK124" i="1"/>
  <c r="AH124" i="1"/>
  <c r="AQ126" i="1"/>
  <c r="AH126" i="1"/>
  <c r="AE126" i="1"/>
  <c r="AR127" i="1"/>
  <c r="BR127" i="1"/>
  <c r="BU127" i="1"/>
  <c r="BX127" i="1"/>
  <c r="BC127" i="1"/>
  <c r="BE128" i="1"/>
  <c r="AY129" i="1"/>
  <c r="BE129" i="1" s="1"/>
  <c r="AZ129" i="1"/>
  <c r="AK130" i="1"/>
  <c r="AH130" i="1"/>
  <c r="AQ130" i="1"/>
  <c r="AN130" i="1"/>
  <c r="AE130" i="1"/>
  <c r="BC130" i="1"/>
  <c r="BX130" i="1"/>
  <c r="BX135" i="1"/>
  <c r="BC135" i="1"/>
  <c r="BZ135" i="1"/>
  <c r="BI135" i="1"/>
  <c r="AN137" i="1"/>
  <c r="AE137" i="1"/>
  <c r="AQ137" i="1"/>
  <c r="AK137" i="1"/>
  <c r="BK137" i="1"/>
  <c r="AY139" i="1"/>
  <c r="BE139" i="1" s="1"/>
  <c r="AZ139" i="1"/>
  <c r="BM141" i="1"/>
  <c r="AS142" i="1"/>
  <c r="Z142" i="1"/>
  <c r="N142" i="1" a="1"/>
  <c r="N142" i="1" s="1"/>
  <c r="BJ142" i="1" s="1"/>
  <c r="AV142" i="1"/>
  <c r="V142" i="1"/>
  <c r="AV150" i="1"/>
  <c r="N150" i="1" a="1"/>
  <c r="N150" i="1" s="1"/>
  <c r="BJ150" i="1" s="1"/>
  <c r="AS150" i="1"/>
  <c r="V150" i="1"/>
  <c r="Z150" i="1"/>
  <c r="AE150" i="1"/>
  <c r="AN150" i="1"/>
  <c r="AQ150" i="1"/>
  <c r="AH150" i="1"/>
  <c r="AY154" i="1"/>
  <c r="AZ154" i="1"/>
  <c r="BH154" i="1" s="1"/>
  <c r="AR155" i="1"/>
  <c r="BU155" i="1"/>
  <c r="BE155" i="1"/>
  <c r="BR155" i="1"/>
  <c r="BX160" i="1"/>
  <c r="BC160" i="1"/>
  <c r="AE161" i="1"/>
  <c r="AQ161" i="1"/>
  <c r="AN161" i="1"/>
  <c r="AH161" i="1"/>
  <c r="BZ161" i="1"/>
  <c r="BI161" i="1"/>
  <c r="BC165" i="1"/>
  <c r="BX165" i="1"/>
  <c r="BI167" i="1"/>
  <c r="BZ167" i="1"/>
  <c r="CA167" i="1" s="1"/>
  <c r="AQ187" i="1"/>
  <c r="AN187" i="1"/>
  <c r="AH187" i="1"/>
  <c r="AE187" i="1"/>
  <c r="AQ189" i="1"/>
  <c r="AH189" i="1"/>
  <c r="AN189" i="1"/>
  <c r="AE189" i="1"/>
  <c r="BI190" i="1"/>
  <c r="BZ190" i="1"/>
  <c r="BC198" i="1"/>
  <c r="BX198" i="1"/>
  <c r="V104" i="1"/>
  <c r="V108" i="1"/>
  <c r="CF111" i="1" a="1"/>
  <c r="CF111" i="1" s="1"/>
  <c r="CD111" i="1" a="1"/>
  <c r="CD111" i="1" s="1"/>
  <c r="CB111" i="1" a="1"/>
  <c r="CB111" i="1" s="1"/>
  <c r="CI111" i="1" s="1"/>
  <c r="AS116" i="1"/>
  <c r="CC116" i="1" a="1"/>
  <c r="CC116" i="1" s="1"/>
  <c r="CF116" i="1" a="1"/>
  <c r="CF116" i="1" s="1"/>
  <c r="AQ119" i="1"/>
  <c r="AS124" i="1"/>
  <c r="CC124" i="1" a="1"/>
  <c r="CC124" i="1" s="1"/>
  <c r="CF124" i="1" a="1"/>
  <c r="CF124" i="1" s="1"/>
  <c r="BZ126" i="1"/>
  <c r="CF127" i="1" a="1"/>
  <c r="CF127" i="1" s="1"/>
  <c r="CD127" i="1" a="1"/>
  <c r="CD127" i="1" s="1"/>
  <c r="CB127" i="1" a="1"/>
  <c r="CB127" i="1" s="1"/>
  <c r="CI127" i="1" s="1"/>
  <c r="CG127" i="1" a="1"/>
  <c r="CG127" i="1" s="1"/>
  <c r="CC127" i="1" a="1"/>
  <c r="CC127" i="1" s="1"/>
  <c r="Z128" i="1"/>
  <c r="N132" i="1" a="1"/>
  <c r="N132" i="1" s="1"/>
  <c r="BJ132" i="1" s="1"/>
  <c r="Z132" i="1"/>
  <c r="AV132" i="1"/>
  <c r="AY133" i="1"/>
  <c r="AZ133" i="1"/>
  <c r="AK134" i="1"/>
  <c r="AE134" i="1"/>
  <c r="AQ134" i="1"/>
  <c r="BX137" i="1"/>
  <c r="CI138" i="1"/>
  <c r="AQ140" i="1"/>
  <c r="AE140" i="1"/>
  <c r="AN140" i="1"/>
  <c r="AH140" i="1"/>
  <c r="BR140" i="1"/>
  <c r="CG141" i="1" a="1"/>
  <c r="CG141" i="1" s="1"/>
  <c r="CE141" i="1" a="1"/>
  <c r="CE141" i="1" s="1"/>
  <c r="CC141" i="1" a="1"/>
  <c r="CC141" i="1" s="1"/>
  <c r="CF141" i="1" a="1"/>
  <c r="CF141" i="1" s="1"/>
  <c r="CB141" i="1" a="1"/>
  <c r="CB141" i="1" s="1"/>
  <c r="CI141" i="1" s="1"/>
  <c r="AK142" i="1"/>
  <c r="AH142" i="1"/>
  <c r="AQ142" i="1"/>
  <c r="AE142" i="1"/>
  <c r="BZ143" i="1"/>
  <c r="BI143" i="1"/>
  <c r="AV144" i="1"/>
  <c r="N144" i="1" a="1"/>
  <c r="N144" i="1" s="1"/>
  <c r="BJ144" i="1" s="1"/>
  <c r="Z144" i="1"/>
  <c r="AS144" i="1"/>
  <c r="V144" i="1"/>
  <c r="AE144" i="1"/>
  <c r="AN144" i="1"/>
  <c r="AH144" i="1"/>
  <c r="AR144" i="1"/>
  <c r="BR144" i="1"/>
  <c r="BU144" i="1"/>
  <c r="AR145" i="1"/>
  <c r="BU145" i="1"/>
  <c r="BX145" i="1"/>
  <c r="BC145" i="1"/>
  <c r="AE147" i="1"/>
  <c r="AH147" i="1"/>
  <c r="AQ147" i="1"/>
  <c r="AV148" i="1"/>
  <c r="N148" i="1" a="1"/>
  <c r="N148" i="1" s="1"/>
  <c r="BJ148" i="1" s="1"/>
  <c r="Z148" i="1"/>
  <c r="AS148" i="1"/>
  <c r="V148" i="1"/>
  <c r="AE148" i="1"/>
  <c r="AN148" i="1"/>
  <c r="AH148" i="1"/>
  <c r="AR148" i="1"/>
  <c r="BR148" i="1"/>
  <c r="BU148" i="1"/>
  <c r="AR149" i="1"/>
  <c r="BU149" i="1"/>
  <c r="AE151" i="1"/>
  <c r="AH151" i="1"/>
  <c r="AQ151" i="1"/>
  <c r="AV152" i="1"/>
  <c r="N152" i="1" a="1"/>
  <c r="N152" i="1" s="1"/>
  <c r="BJ152" i="1" s="1"/>
  <c r="Z152" i="1"/>
  <c r="AS152" i="1"/>
  <c r="V152" i="1"/>
  <c r="AE152" i="1"/>
  <c r="AN152" i="1"/>
  <c r="AH152" i="1"/>
  <c r="AR152" i="1"/>
  <c r="BR152" i="1"/>
  <c r="BU152" i="1"/>
  <c r="AR153" i="1"/>
  <c r="BU153" i="1"/>
  <c r="BX153" i="1"/>
  <c r="BC153" i="1"/>
  <c r="AE155" i="1"/>
  <c r="AH155" i="1"/>
  <c r="AQ155" i="1"/>
  <c r="AV156" i="1"/>
  <c r="N156" i="1" a="1"/>
  <c r="N156" i="1" s="1"/>
  <c r="BJ156" i="1" s="1"/>
  <c r="Z156" i="1"/>
  <c r="AS156" i="1"/>
  <c r="V156" i="1"/>
  <c r="AE156" i="1"/>
  <c r="AN156" i="1"/>
  <c r="AH156" i="1"/>
  <c r="AR156" i="1"/>
  <c r="BR156" i="1"/>
  <c r="BU156" i="1"/>
  <c r="AR157" i="1"/>
  <c r="BU157" i="1"/>
  <c r="BY158" i="1"/>
  <c r="BM158" i="1"/>
  <c r="BK158" i="1"/>
  <c r="CF159" i="1" a="1"/>
  <c r="CF159" i="1" s="1"/>
  <c r="CD159" i="1" a="1"/>
  <c r="CD159" i="1" s="1"/>
  <c r="CB159" i="1" a="1"/>
  <c r="CB159" i="1" s="1"/>
  <c r="CI159" i="1" s="1"/>
  <c r="CC159" i="1" a="1"/>
  <c r="CC159" i="1" s="1"/>
  <c r="BH159" i="1"/>
  <c r="CE159" i="1" a="1"/>
  <c r="CE159" i="1" s="1"/>
  <c r="BY162" i="1"/>
  <c r="BM162" i="1"/>
  <c r="BK162" i="1"/>
  <c r="BE166" i="1"/>
  <c r="AQ168" i="1"/>
  <c r="AE168" i="1"/>
  <c r="AN168" i="1"/>
  <c r="AH168" i="1"/>
  <c r="AQ170" i="1"/>
  <c r="AN170" i="1"/>
  <c r="AH170" i="1"/>
  <c r="AE170" i="1"/>
  <c r="BB171" i="1"/>
  <c r="BF174" i="1"/>
  <c r="BY174" i="1"/>
  <c r="BK174" i="1"/>
  <c r="BZ174" i="1"/>
  <c r="BC176" i="1"/>
  <c r="BX176" i="1"/>
  <c r="BC177" i="1"/>
  <c r="BX177" i="1"/>
  <c r="BC179" i="1"/>
  <c r="BX179" i="1"/>
  <c r="AQ181" i="1"/>
  <c r="AH181" i="1"/>
  <c r="AN181" i="1"/>
  <c r="AE181" i="1"/>
  <c r="CI184" i="1"/>
  <c r="BC185" i="1"/>
  <c r="BX185" i="1"/>
  <c r="AZ187" i="1"/>
  <c r="AY187" i="1"/>
  <c r="AQ193" i="1"/>
  <c r="AH193" i="1"/>
  <c r="AN193" i="1"/>
  <c r="AE193" i="1"/>
  <c r="BF198" i="1"/>
  <c r="BM198" i="1"/>
  <c r="BY198" i="1"/>
  <c r="BK198" i="1"/>
  <c r="AR199" i="1"/>
  <c r="AQ200" i="1"/>
  <c r="AE200" i="1"/>
  <c r="AN200" i="1"/>
  <c r="AH200" i="1"/>
  <c r="AQ202" i="1"/>
  <c r="AE202" i="1"/>
  <c r="AN202" i="1"/>
  <c r="AH202" i="1"/>
  <c r="BC205" i="1"/>
  <c r="BX205" i="1"/>
  <c r="AQ206" i="1"/>
  <c r="AE206" i="1"/>
  <c r="AN206" i="1"/>
  <c r="AH206" i="1"/>
  <c r="V93" i="1"/>
  <c r="V97" i="1"/>
  <c r="V101" i="1"/>
  <c r="AY101" i="1"/>
  <c r="BE101" i="1" s="1"/>
  <c r="CB103" i="1" a="1"/>
  <c r="CB103" i="1" s="1"/>
  <c r="CI103" i="1" s="1"/>
  <c r="CD103" i="1" a="1"/>
  <c r="CD103" i="1" s="1"/>
  <c r="N104" i="1" a="1"/>
  <c r="N104" i="1" s="1"/>
  <c r="BJ104" i="1" s="1"/>
  <c r="AY105" i="1"/>
  <c r="BE105" i="1" s="1"/>
  <c r="CB107" i="1" a="1"/>
  <c r="CB107" i="1" s="1"/>
  <c r="CI107" i="1" s="1"/>
  <c r="CD107" i="1" a="1"/>
  <c r="CD107" i="1" s="1"/>
  <c r="N108" i="1" a="1"/>
  <c r="N108" i="1" s="1"/>
  <c r="BJ108" i="1" s="1"/>
  <c r="V109" i="1"/>
  <c r="AY109" i="1"/>
  <c r="BE109" i="1" s="1"/>
  <c r="CG111" i="1" a="1"/>
  <c r="CG111" i="1" s="1"/>
  <c r="N114" i="1" a="1"/>
  <c r="N114" i="1" s="1"/>
  <c r="BJ114" i="1" s="1"/>
  <c r="Z114" i="1"/>
  <c r="BR114" i="1"/>
  <c r="AV115" i="1"/>
  <c r="Z115" i="1"/>
  <c r="Z116" i="1"/>
  <c r="AY116" i="1"/>
  <c r="CD116" i="1" a="1"/>
  <c r="CD116" i="1" s="1"/>
  <c r="AZ117" i="1"/>
  <c r="AE119" i="1"/>
  <c r="AY119" i="1"/>
  <c r="BE119" i="1" s="1"/>
  <c r="N122" i="1" a="1"/>
  <c r="N122" i="1" s="1"/>
  <c r="BJ122" i="1" s="1"/>
  <c r="Z122" i="1"/>
  <c r="AV123" i="1"/>
  <c r="Z123" i="1"/>
  <c r="Z124" i="1"/>
  <c r="AY124" i="1"/>
  <c r="CD124" i="1" a="1"/>
  <c r="CD124" i="1" s="1"/>
  <c r="AZ125" i="1"/>
  <c r="Z126" i="1"/>
  <c r="AQ128" i="1"/>
  <c r="AE128" i="1"/>
  <c r="AN128" i="1"/>
  <c r="AV128" i="1"/>
  <c r="CE130" i="1" a="1"/>
  <c r="CE130" i="1" s="1"/>
  <c r="CB130" i="1" a="1"/>
  <c r="CB130" i="1" s="1"/>
  <c r="CI130" i="1" s="1"/>
  <c r="CC130" i="1" a="1"/>
  <c r="CC130" i="1" s="1"/>
  <c r="CF130" i="1" a="1"/>
  <c r="CF130" i="1" s="1"/>
  <c r="CF131" i="1" a="1"/>
  <c r="CF131" i="1" s="1"/>
  <c r="CD131" i="1" a="1"/>
  <c r="CD131" i="1" s="1"/>
  <c r="CB131" i="1" a="1"/>
  <c r="CB131" i="1" s="1"/>
  <c r="AQ132" i="1"/>
  <c r="AE132" i="1"/>
  <c r="AK132" i="1"/>
  <c r="AS132" i="1"/>
  <c r="AZ132" i="1"/>
  <c r="AY132" i="1"/>
  <c r="BU134" i="1"/>
  <c r="AR134" i="1"/>
  <c r="N136" i="1" a="1"/>
  <c r="N136" i="1" s="1"/>
  <c r="BJ136" i="1" s="1"/>
  <c r="Z136" i="1"/>
  <c r="AV136" i="1"/>
  <c r="CD141" i="1" a="1"/>
  <c r="CD141" i="1" s="1"/>
  <c r="AN142" i="1"/>
  <c r="BX142" i="1"/>
  <c r="AQ144" i="1"/>
  <c r="AZ144" i="1"/>
  <c r="BH144" i="1" s="1"/>
  <c r="AE145" i="1"/>
  <c r="AQ145" i="1"/>
  <c r="AH145" i="1"/>
  <c r="AQ148" i="1"/>
  <c r="AZ148" i="1"/>
  <c r="BH148" i="1" s="1"/>
  <c r="AE149" i="1"/>
  <c r="AQ149" i="1"/>
  <c r="AH149" i="1"/>
  <c r="AQ152" i="1"/>
  <c r="AZ152" i="1"/>
  <c r="BH152" i="1" s="1"/>
  <c r="AE153" i="1"/>
  <c r="AQ153" i="1"/>
  <c r="AH153" i="1"/>
  <c r="AQ156" i="1"/>
  <c r="AZ156" i="1"/>
  <c r="AE157" i="1"/>
  <c r="AQ157" i="1"/>
  <c r="AH157" i="1"/>
  <c r="BF158" i="1"/>
  <c r="AZ160" i="1"/>
  <c r="BH160" i="1" s="1"/>
  <c r="AY160" i="1"/>
  <c r="BE160" i="1" s="1"/>
  <c r="AR161" i="1"/>
  <c r="BR161" i="1"/>
  <c r="BU161" i="1"/>
  <c r="BF162" i="1"/>
  <c r="BR166" i="1"/>
  <c r="AR166" i="1"/>
  <c r="BU166" i="1"/>
  <c r="BI166" i="1"/>
  <c r="BZ166" i="1"/>
  <c r="AR167" i="1"/>
  <c r="BR167" i="1"/>
  <c r="BE167" i="1"/>
  <c r="AZ170" i="1"/>
  <c r="AY170" i="1"/>
  <c r="BE171" i="1"/>
  <c r="AQ172" i="1"/>
  <c r="AE172" i="1"/>
  <c r="AN172" i="1"/>
  <c r="AH172" i="1"/>
  <c r="BC173" i="1"/>
  <c r="BX173" i="1"/>
  <c r="AQ177" i="1"/>
  <c r="AH177" i="1"/>
  <c r="AN177" i="1"/>
  <c r="AE177" i="1"/>
  <c r="BZ180" i="1"/>
  <c r="CA180" i="1" s="1"/>
  <c r="BE182" i="1"/>
  <c r="AQ184" i="1"/>
  <c r="AE184" i="1"/>
  <c r="AN184" i="1"/>
  <c r="AH184" i="1"/>
  <c r="AQ186" i="1"/>
  <c r="AN186" i="1"/>
  <c r="AH186" i="1"/>
  <c r="AE186" i="1"/>
  <c r="BB187" i="1"/>
  <c r="BF188" i="1"/>
  <c r="BY188" i="1"/>
  <c r="BK188" i="1"/>
  <c r="BM188" i="1"/>
  <c r="BC190" i="1"/>
  <c r="BX190" i="1"/>
  <c r="AZ193" i="1"/>
  <c r="AY193" i="1"/>
  <c r="BU196" i="1"/>
  <c r="BR196" i="1"/>
  <c r="AR196" i="1"/>
  <c r="BE196" i="1"/>
  <c r="BR198" i="1"/>
  <c r="AR198" i="1"/>
  <c r="BU198" i="1"/>
  <c r="BI198" i="1"/>
  <c r="BZ198" i="1"/>
  <c r="BC203" i="1"/>
  <c r="BX203" i="1"/>
  <c r="Z104" i="1"/>
  <c r="Z108" i="1"/>
  <c r="CE111" i="1" a="1"/>
  <c r="CE111" i="1" s="1"/>
  <c r="AK114" i="1"/>
  <c r="AN114" i="1"/>
  <c r="N115" i="1" a="1"/>
  <c r="N115" i="1" s="1"/>
  <c r="BJ115" i="1" s="1"/>
  <c r="CB116" i="1" a="1"/>
  <c r="CB116" i="1" s="1"/>
  <c r="CI116" i="1" s="1"/>
  <c r="BU117" i="1"/>
  <c r="N118" i="1" a="1"/>
  <c r="N118" i="1" s="1"/>
  <c r="BJ118" i="1" s="1"/>
  <c r="Z118" i="1"/>
  <c r="BR118" i="1"/>
  <c r="AV119" i="1"/>
  <c r="Z119" i="1"/>
  <c r="AK119" i="1"/>
  <c r="V120" i="1"/>
  <c r="AK122" i="1"/>
  <c r="AN122" i="1"/>
  <c r="N123" i="1" a="1"/>
  <c r="N123" i="1" s="1"/>
  <c r="BJ123" i="1" s="1"/>
  <c r="CB124" i="1" a="1"/>
  <c r="CB124" i="1" s="1"/>
  <c r="CI124" i="1" s="1"/>
  <c r="BB125" i="1"/>
  <c r="AV126" i="1"/>
  <c r="BE126" i="1"/>
  <c r="CI126" i="1"/>
  <c r="AV127" i="1"/>
  <c r="Z127" i="1"/>
  <c r="N127" i="1" a="1"/>
  <c r="N127" i="1" s="1"/>
  <c r="BJ127" i="1" s="1"/>
  <c r="CE127" i="1" a="1"/>
  <c r="CE127" i="1" s="1"/>
  <c r="V128" i="1"/>
  <c r="AS128" i="1"/>
  <c r="CG128" i="1" a="1"/>
  <c r="CG128" i="1" s="1"/>
  <c r="CB128" i="1" a="1"/>
  <c r="CB128" i="1" s="1"/>
  <c r="CI128" i="1" s="1"/>
  <c r="CF128" i="1" a="1"/>
  <c r="CF128" i="1" s="1"/>
  <c r="AN129" i="1"/>
  <c r="AQ129" i="1"/>
  <c r="BB129" i="1"/>
  <c r="AS130" i="1"/>
  <c r="Z130" i="1"/>
  <c r="N130" i="1" a="1"/>
  <c r="N130" i="1" s="1"/>
  <c r="BJ130" i="1" s="1"/>
  <c r="AV130" i="1"/>
  <c r="CG130" i="1" a="1"/>
  <c r="CG130" i="1" s="1"/>
  <c r="AH131" i="1"/>
  <c r="AK131" i="1"/>
  <c r="AY131" i="1"/>
  <c r="CE131" i="1" a="1"/>
  <c r="CE131" i="1" s="1"/>
  <c r="V132" i="1"/>
  <c r="AH132" i="1"/>
  <c r="AH134" i="1"/>
  <c r="BR134" i="1"/>
  <c r="CF135" i="1" a="1"/>
  <c r="CF135" i="1" s="1"/>
  <c r="CD135" i="1" a="1"/>
  <c r="CD135" i="1" s="1"/>
  <c r="CB135" i="1" a="1"/>
  <c r="CB135" i="1" s="1"/>
  <c r="CI135" i="1" s="1"/>
  <c r="AQ136" i="1"/>
  <c r="AE136" i="1"/>
  <c r="AK136" i="1"/>
  <c r="AS136" i="1"/>
  <c r="AZ136" i="1"/>
  <c r="AY136" i="1"/>
  <c r="BE136" i="1" s="1"/>
  <c r="BR137" i="1"/>
  <c r="AR137" i="1"/>
  <c r="BB139" i="1"/>
  <c r="AK140" i="1"/>
  <c r="BH141" i="1"/>
  <c r="BX141" i="1"/>
  <c r="BY142" i="1"/>
  <c r="BK142" i="1"/>
  <c r="BM142" i="1"/>
  <c r="CF143" i="1" a="1"/>
  <c r="CF143" i="1" s="1"/>
  <c r="CD143" i="1" a="1"/>
  <c r="CD143" i="1" s="1"/>
  <c r="CB143" i="1" a="1"/>
  <c r="CB143" i="1" s="1"/>
  <c r="CI143" i="1" s="1"/>
  <c r="CE143" i="1" a="1"/>
  <c r="CE143" i="1" s="1"/>
  <c r="BX143" i="1"/>
  <c r="BC143" i="1"/>
  <c r="CG143" i="1" a="1"/>
  <c r="CG143" i="1" s="1"/>
  <c r="BE144" i="1"/>
  <c r="BZ145" i="1"/>
  <c r="BI145" i="1"/>
  <c r="BR145" i="1"/>
  <c r="BB146" i="1"/>
  <c r="AN147" i="1"/>
  <c r="BX147" i="1"/>
  <c r="BC147" i="1"/>
  <c r="CG147" i="1" a="1"/>
  <c r="CG147" i="1" s="1"/>
  <c r="BE148" i="1"/>
  <c r="BZ149" i="1"/>
  <c r="BI149" i="1"/>
  <c r="BR149" i="1"/>
  <c r="BB150" i="1"/>
  <c r="AN151" i="1"/>
  <c r="CF151" i="1" a="1"/>
  <c r="CF151" i="1" s="1"/>
  <c r="CD151" i="1" a="1"/>
  <c r="CD151" i="1" s="1"/>
  <c r="CB151" i="1" a="1"/>
  <c r="CB151" i="1" s="1"/>
  <c r="CI151" i="1" s="1"/>
  <c r="CE151" i="1" a="1"/>
  <c r="CE151" i="1" s="1"/>
  <c r="BX151" i="1"/>
  <c r="BC151" i="1"/>
  <c r="CG151" i="1" a="1"/>
  <c r="CG151" i="1" s="1"/>
  <c r="BE152" i="1"/>
  <c r="BZ153" i="1"/>
  <c r="BI153" i="1"/>
  <c r="BR153" i="1"/>
  <c r="BB154" i="1"/>
  <c r="AN155" i="1"/>
  <c r="CF155" i="1" a="1"/>
  <c r="CF155" i="1" s="1"/>
  <c r="CD155" i="1" a="1"/>
  <c r="CD155" i="1" s="1"/>
  <c r="CB155" i="1" a="1"/>
  <c r="CB155" i="1" s="1"/>
  <c r="CI155" i="1" s="1"/>
  <c r="CE155" i="1" a="1"/>
  <c r="CE155" i="1" s="1"/>
  <c r="BX155" i="1"/>
  <c r="BC155" i="1"/>
  <c r="CG155" i="1" a="1"/>
  <c r="CG155" i="1" s="1"/>
  <c r="BE156" i="1"/>
  <c r="BZ157" i="1"/>
  <c r="BI157" i="1"/>
  <c r="BR157" i="1"/>
  <c r="AR158" i="1"/>
  <c r="BR158" i="1"/>
  <c r="AE159" i="1"/>
  <c r="AH159" i="1"/>
  <c r="AQ159" i="1"/>
  <c r="AE160" i="1"/>
  <c r="AN160" i="1"/>
  <c r="AH160" i="1"/>
  <c r="AQ160" i="1"/>
  <c r="AR162" i="1"/>
  <c r="BR162" i="1"/>
  <c r="AH163" i="1"/>
  <c r="AQ163" i="1"/>
  <c r="AN163" i="1"/>
  <c r="AE163" i="1"/>
  <c r="BC164" i="1"/>
  <c r="BX164" i="1"/>
  <c r="BI164" i="1"/>
  <c r="BZ164" i="1"/>
  <c r="BU167" i="1"/>
  <c r="AQ171" i="1"/>
  <c r="AN171" i="1"/>
  <c r="AH171" i="1"/>
  <c r="AE171" i="1"/>
  <c r="BC172" i="1"/>
  <c r="BX172" i="1"/>
  <c r="AQ173" i="1"/>
  <c r="AH173" i="1"/>
  <c r="AN173" i="1"/>
  <c r="AZ177" i="1"/>
  <c r="AY177" i="1"/>
  <c r="BI179" i="1"/>
  <c r="BU180" i="1"/>
  <c r="BR180" i="1"/>
  <c r="AR180" i="1"/>
  <c r="BE180" i="1"/>
  <c r="BR182" i="1"/>
  <c r="AR182" i="1"/>
  <c r="BU182" i="1"/>
  <c r="AZ186" i="1"/>
  <c r="AY186" i="1"/>
  <c r="AQ188" i="1"/>
  <c r="AE188" i="1"/>
  <c r="AN188" i="1"/>
  <c r="AH188" i="1"/>
  <c r="BF190" i="1"/>
  <c r="BY190" i="1"/>
  <c r="BK190" i="1"/>
  <c r="BI191" i="1"/>
  <c r="BZ191" i="1"/>
  <c r="AQ196" i="1"/>
  <c r="AE196" i="1"/>
  <c r="AN196" i="1"/>
  <c r="BU202" i="1"/>
  <c r="AR202" i="1"/>
  <c r="BE202" i="1"/>
  <c r="BF204" i="1"/>
  <c r="BY204" i="1"/>
  <c r="BK204" i="1"/>
  <c r="BM204" i="1"/>
  <c r="AQ205" i="1"/>
  <c r="AH205" i="1"/>
  <c r="AN205" i="1"/>
  <c r="AE205" i="1"/>
  <c r="AR206" i="1"/>
  <c r="AQ207" i="1"/>
  <c r="AH207" i="1"/>
  <c r="AE207" i="1"/>
  <c r="AN207" i="1"/>
  <c r="AS140" i="1"/>
  <c r="CC140" i="1" a="1"/>
  <c r="CC140" i="1" s="1"/>
  <c r="CF140" i="1" a="1"/>
  <c r="CF140" i="1" s="1"/>
  <c r="AQ143" i="1"/>
  <c r="AV145" i="1"/>
  <c r="N145" i="1" a="1"/>
  <c r="N145" i="1" s="1"/>
  <c r="BJ145" i="1" s="1"/>
  <c r="CF145" i="1" a="1"/>
  <c r="CF145" i="1" s="1"/>
  <c r="CD145" i="1" a="1"/>
  <c r="CD145" i="1" s="1"/>
  <c r="CB145" i="1" a="1"/>
  <c r="CB145" i="1" s="1"/>
  <c r="CI145" i="1" s="1"/>
  <c r="AV149" i="1"/>
  <c r="N149" i="1" a="1"/>
  <c r="N149" i="1" s="1"/>
  <c r="BJ149" i="1" s="1"/>
  <c r="CF149" i="1" a="1"/>
  <c r="CF149" i="1" s="1"/>
  <c r="CD149" i="1" a="1"/>
  <c r="CD149" i="1" s="1"/>
  <c r="CB149" i="1" a="1"/>
  <c r="CB149" i="1" s="1"/>
  <c r="CI149" i="1" s="1"/>
  <c r="AV153" i="1"/>
  <c r="N153" i="1" a="1"/>
  <c r="N153" i="1" s="1"/>
  <c r="BJ153" i="1" s="1"/>
  <c r="CF153" i="1" a="1"/>
  <c r="CF153" i="1" s="1"/>
  <c r="CD153" i="1" a="1"/>
  <c r="CD153" i="1" s="1"/>
  <c r="CB153" i="1" a="1"/>
  <c r="CB153" i="1" s="1"/>
  <c r="CI153" i="1" s="1"/>
  <c r="AV157" i="1"/>
  <c r="N157" i="1" a="1"/>
  <c r="N157" i="1" s="1"/>
  <c r="BJ157" i="1" s="1"/>
  <c r="CF157" i="1" a="1"/>
  <c r="CF157" i="1" s="1"/>
  <c r="CD157" i="1" a="1"/>
  <c r="CD157" i="1" s="1"/>
  <c r="CB157" i="1" a="1"/>
  <c r="CB157" i="1" s="1"/>
  <c r="CI157" i="1" s="1"/>
  <c r="AN158" i="1"/>
  <c r="V160" i="1"/>
  <c r="AV161" i="1"/>
  <c r="N161" i="1" a="1"/>
  <c r="N161" i="1" s="1"/>
  <c r="BJ161" i="1" s="1"/>
  <c r="CF161" i="1" a="1"/>
  <c r="CF161" i="1" s="1"/>
  <c r="CD161" i="1" a="1"/>
  <c r="CD161" i="1" s="1"/>
  <c r="CB161" i="1" a="1"/>
  <c r="CB161" i="1" s="1"/>
  <c r="CI161" i="1" s="1"/>
  <c r="AN162" i="1"/>
  <c r="CB163" i="1" a="1"/>
  <c r="CB163" i="1" s="1"/>
  <c r="CI163" i="1" s="1"/>
  <c r="CG163" i="1" a="1"/>
  <c r="CG163" i="1" s="1"/>
  <c r="CE164" i="1" a="1"/>
  <c r="CE164" i="1" s="1"/>
  <c r="AZ165" i="1"/>
  <c r="BH165" i="1" s="1"/>
  <c r="AY165" i="1"/>
  <c r="AQ174" i="1"/>
  <c r="AN174" i="1"/>
  <c r="CG174" i="1" a="1"/>
  <c r="CG174" i="1" s="1"/>
  <c r="CB174" i="1" a="1"/>
  <c r="CB174" i="1" s="1"/>
  <c r="CI174" i="1" s="1"/>
  <c r="CF174" i="1" a="1"/>
  <c r="CF174" i="1" s="1"/>
  <c r="CD175" i="1" a="1"/>
  <c r="CD175" i="1" s="1"/>
  <c r="CG175" i="1" a="1"/>
  <c r="CG175" i="1" s="1"/>
  <c r="AR176" i="1"/>
  <c r="BR176" i="1"/>
  <c r="AN179" i="1"/>
  <c r="CC179" i="1" a="1"/>
  <c r="CC179" i="1" s="1"/>
  <c r="AZ181" i="1"/>
  <c r="AY181" i="1"/>
  <c r="AQ190" i="1"/>
  <c r="AN190" i="1"/>
  <c r="CG190" i="1" a="1"/>
  <c r="CG190" i="1" s="1"/>
  <c r="CB190" i="1" a="1"/>
  <c r="CB190" i="1" s="1"/>
  <c r="CI190" i="1" s="1"/>
  <c r="CF190" i="1" a="1"/>
  <c r="CF190" i="1" s="1"/>
  <c r="CD191" i="1" a="1"/>
  <c r="CD191" i="1" s="1"/>
  <c r="CG191" i="1" a="1"/>
  <c r="CG191" i="1" s="1"/>
  <c r="AR192" i="1"/>
  <c r="BR192" i="1"/>
  <c r="AN195" i="1"/>
  <c r="CC195" i="1" a="1"/>
  <c r="CC195" i="1" s="1"/>
  <c r="AZ197" i="1"/>
  <c r="AY197" i="1"/>
  <c r="BE197" i="1" s="1"/>
  <c r="AH199" i="1"/>
  <c r="CB199" i="1" a="1"/>
  <c r="CB199" i="1" s="1"/>
  <c r="CI199" i="1" s="1"/>
  <c r="CF199" i="1" a="1"/>
  <c r="CF199" i="1" s="1"/>
  <c r="BX202" i="1"/>
  <c r="AQ211" i="1"/>
  <c r="AH211" i="1"/>
  <c r="AE211" i="1"/>
  <c r="AQ213" i="1"/>
  <c r="AN213" i="1"/>
  <c r="AH213" i="1"/>
  <c r="AE213" i="1"/>
  <c r="BF214" i="1"/>
  <c r="BY214" i="1"/>
  <c r="BK214" i="1"/>
  <c r="BM214" i="1"/>
  <c r="AQ216" i="1"/>
  <c r="AN216" i="1"/>
  <c r="AH216" i="1"/>
  <c r="AE216" i="1"/>
  <c r="BC218" i="1"/>
  <c r="BX218" i="1"/>
  <c r="BI228" i="1"/>
  <c r="BZ228" i="1"/>
  <c r="BI236" i="1"/>
  <c r="BZ236" i="1"/>
  <c r="AQ158" i="1"/>
  <c r="AV160" i="1"/>
  <c r="N160" i="1" a="1"/>
  <c r="N160" i="1" s="1"/>
  <c r="BJ160" i="1" s="1"/>
  <c r="AQ162" i="1"/>
  <c r="BH163" i="1"/>
  <c r="CE163" i="1" a="1"/>
  <c r="CE163" i="1" s="1"/>
  <c r="CC164" i="1" a="1"/>
  <c r="CC164" i="1" s="1"/>
  <c r="BC167" i="1"/>
  <c r="BX167" i="1"/>
  <c r="AQ169" i="1"/>
  <c r="AH169" i="1"/>
  <c r="AZ169" i="1"/>
  <c r="AY169" i="1"/>
  <c r="BZ172" i="1"/>
  <c r="BE175" i="1"/>
  <c r="BU175" i="1"/>
  <c r="AQ176" i="1"/>
  <c r="AE176" i="1"/>
  <c r="AQ178" i="1"/>
  <c r="AN178" i="1"/>
  <c r="CG178" i="1" a="1"/>
  <c r="CG178" i="1" s="1"/>
  <c r="CB178" i="1" a="1"/>
  <c r="CB178" i="1" s="1"/>
  <c r="CI178" i="1" s="1"/>
  <c r="BB178" i="1"/>
  <c r="BH178" i="1"/>
  <c r="CF178" i="1" a="1"/>
  <c r="CF178" i="1" s="1"/>
  <c r="CD179" i="1" a="1"/>
  <c r="CD179" i="1" s="1"/>
  <c r="CG179" i="1" a="1"/>
  <c r="CG179" i="1" s="1"/>
  <c r="BC183" i="1"/>
  <c r="BX183" i="1"/>
  <c r="AQ185" i="1"/>
  <c r="AH185" i="1"/>
  <c r="AZ185" i="1"/>
  <c r="AY185" i="1"/>
  <c r="BZ188" i="1"/>
  <c r="CA188" i="1" s="1"/>
  <c r="BE191" i="1"/>
  <c r="BU191" i="1"/>
  <c r="AQ192" i="1"/>
  <c r="AE192" i="1"/>
  <c r="AQ194" i="1"/>
  <c r="AN194" i="1"/>
  <c r="CG194" i="1" a="1"/>
  <c r="CG194" i="1" s="1"/>
  <c r="CB194" i="1" a="1"/>
  <c r="CB194" i="1" s="1"/>
  <c r="CI194" i="1" s="1"/>
  <c r="BB194" i="1"/>
  <c r="BH194" i="1"/>
  <c r="CF194" i="1" a="1"/>
  <c r="CF194" i="1" s="1"/>
  <c r="CD195" i="1" a="1"/>
  <c r="CD195" i="1" s="1"/>
  <c r="CG195" i="1" a="1"/>
  <c r="CG195" i="1" s="1"/>
  <c r="AQ201" i="1"/>
  <c r="AH201" i="1"/>
  <c r="AZ201" i="1"/>
  <c r="AY201" i="1"/>
  <c r="BZ202" i="1"/>
  <c r="AZ203" i="1"/>
  <c r="AY203" i="1"/>
  <c r="BE203" i="1" s="1"/>
  <c r="BX206" i="1"/>
  <c r="AZ207" i="1"/>
  <c r="AY207" i="1"/>
  <c r="BE207" i="1" s="1"/>
  <c r="AQ208" i="1"/>
  <c r="AN208" i="1"/>
  <c r="AH208" i="1"/>
  <c r="AE208" i="1"/>
  <c r="AZ209" i="1"/>
  <c r="BH209" i="1" s="1"/>
  <c r="AY209" i="1"/>
  <c r="BE209" i="1" s="1"/>
  <c r="BU210" i="1"/>
  <c r="AR210" i="1"/>
  <c r="AZ213" i="1"/>
  <c r="BH213" i="1" s="1"/>
  <c r="AY213" i="1"/>
  <c r="BC215" i="1"/>
  <c r="BX215" i="1"/>
  <c r="BI215" i="1"/>
  <c r="BZ215" i="1"/>
  <c r="BC217" i="1"/>
  <c r="BC242" i="1"/>
  <c r="BX242" i="1"/>
  <c r="AK126" i="1"/>
  <c r="AN126" i="1"/>
  <c r="BR130" i="1"/>
  <c r="AV131" i="1"/>
  <c r="Z131" i="1"/>
  <c r="AV135" i="1"/>
  <c r="Z135" i="1"/>
  <c r="AK138" i="1"/>
  <c r="AN138" i="1"/>
  <c r="CB140" i="1" a="1"/>
  <c r="CB140" i="1" s="1"/>
  <c r="CI140" i="1" s="1"/>
  <c r="BU141" i="1"/>
  <c r="BR142" i="1"/>
  <c r="AV143" i="1"/>
  <c r="Z143" i="1"/>
  <c r="AK143" i="1"/>
  <c r="CE145" i="1" a="1"/>
  <c r="CE145" i="1" s="1"/>
  <c r="AV147" i="1"/>
  <c r="N147" i="1" a="1"/>
  <c r="N147" i="1" s="1"/>
  <c r="BJ147" i="1" s="1"/>
  <c r="CE149" i="1" a="1"/>
  <c r="CE149" i="1" s="1"/>
  <c r="AV151" i="1"/>
  <c r="N151" i="1" a="1"/>
  <c r="N151" i="1" s="1"/>
  <c r="BJ151" i="1" s="1"/>
  <c r="CE153" i="1" a="1"/>
  <c r="CE153" i="1" s="1"/>
  <c r="AV155" i="1"/>
  <c r="N155" i="1" a="1"/>
  <c r="N155" i="1" s="1"/>
  <c r="BJ155" i="1" s="1"/>
  <c r="CE157" i="1" a="1"/>
  <c r="CE157" i="1" s="1"/>
  <c r="AV159" i="1"/>
  <c r="N159" i="1" a="1"/>
  <c r="N159" i="1" s="1"/>
  <c r="BJ159" i="1" s="1"/>
  <c r="BC159" i="1"/>
  <c r="Z160" i="1"/>
  <c r="CE161" i="1" a="1"/>
  <c r="CE161" i="1" s="1"/>
  <c r="AS163" i="1"/>
  <c r="Z163" i="1"/>
  <c r="N163" i="1" a="1"/>
  <c r="N163" i="1" s="1"/>
  <c r="BJ163" i="1" s="1"/>
  <c r="AV163" i="1"/>
  <c r="CC163" i="1" a="1"/>
  <c r="CC163" i="1" s="1"/>
  <c r="AY164" i="1"/>
  <c r="CD164" i="1" a="1"/>
  <c r="CD164" i="1" s="1"/>
  <c r="CG164" i="1" a="1"/>
  <c r="CG164" i="1" s="1"/>
  <c r="AQ166" i="1"/>
  <c r="AN166" i="1"/>
  <c r="CG166" i="1" a="1"/>
  <c r="CG166" i="1" s="1"/>
  <c r="CB166" i="1" a="1"/>
  <c r="CB166" i="1" s="1"/>
  <c r="CI166" i="1" s="1"/>
  <c r="CF166" i="1" a="1"/>
  <c r="CF166" i="1" s="1"/>
  <c r="CD167" i="1" a="1"/>
  <c r="CD167" i="1" s="1"/>
  <c r="CG167" i="1" a="1"/>
  <c r="CG167" i="1" s="1"/>
  <c r="AR168" i="1"/>
  <c r="BR168" i="1"/>
  <c r="AE169" i="1"/>
  <c r="AZ173" i="1"/>
  <c r="BH173" i="1" s="1"/>
  <c r="AY173" i="1"/>
  <c r="AH174" i="1"/>
  <c r="CD174" i="1" a="1"/>
  <c r="CD174" i="1" s="1"/>
  <c r="AH175" i="1"/>
  <c r="BR175" i="1"/>
  <c r="CB175" i="1" a="1"/>
  <c r="CB175" i="1" s="1"/>
  <c r="CI175" i="1" s="1"/>
  <c r="CF175" i="1" a="1"/>
  <c r="CF175" i="1" s="1"/>
  <c r="AH176" i="1"/>
  <c r="AE178" i="1"/>
  <c r="AY178" i="1"/>
  <c r="CC178" i="1" a="1"/>
  <c r="CC178" i="1" s="1"/>
  <c r="AE179" i="1"/>
  <c r="AY179" i="1"/>
  <c r="BX180" i="1"/>
  <c r="AQ182" i="1"/>
  <c r="AN182" i="1"/>
  <c r="CG182" i="1" a="1"/>
  <c r="CG182" i="1" s="1"/>
  <c r="CB182" i="1" a="1"/>
  <c r="CB182" i="1" s="1"/>
  <c r="CI182" i="1" s="1"/>
  <c r="CF182" i="1" a="1"/>
  <c r="CF182" i="1" s="1"/>
  <c r="AR184" i="1"/>
  <c r="BR184" i="1"/>
  <c r="AE185" i="1"/>
  <c r="AZ189" i="1"/>
  <c r="AY189" i="1"/>
  <c r="AH191" i="1"/>
  <c r="BR191" i="1"/>
  <c r="CB191" i="1" a="1"/>
  <c r="CB191" i="1" s="1"/>
  <c r="CI191" i="1" s="1"/>
  <c r="CF191" i="1" a="1"/>
  <c r="CF191" i="1" s="1"/>
  <c r="AH192" i="1"/>
  <c r="AE194" i="1"/>
  <c r="AY194" i="1"/>
  <c r="CC194" i="1" a="1"/>
  <c r="CC194" i="1" s="1"/>
  <c r="AE195" i="1"/>
  <c r="AY195" i="1"/>
  <c r="BE195" i="1" s="1"/>
  <c r="AQ198" i="1"/>
  <c r="AN198" i="1"/>
  <c r="CG198" i="1" a="1"/>
  <c r="CG198" i="1" s="1"/>
  <c r="CB198" i="1" a="1"/>
  <c r="CB198" i="1" s="1"/>
  <c r="CI198" i="1" s="1"/>
  <c r="CF198" i="1" a="1"/>
  <c r="CF198" i="1" s="1"/>
  <c r="CD199" i="1" a="1"/>
  <c r="CD199" i="1" s="1"/>
  <c r="CG199" i="1" a="1"/>
  <c r="CG199" i="1" s="1"/>
  <c r="AR200" i="1"/>
  <c r="BR200" i="1"/>
  <c r="AE201" i="1"/>
  <c r="AQ203" i="1"/>
  <c r="AH203" i="1"/>
  <c r="AQ204" i="1"/>
  <c r="AN204" i="1"/>
  <c r="AE204" i="1"/>
  <c r="BR204" i="1"/>
  <c r="AZ205" i="1"/>
  <c r="BH205" i="1" s="1"/>
  <c r="AY205" i="1"/>
  <c r="BB207" i="1"/>
  <c r="BX208" i="1"/>
  <c r="BB209" i="1"/>
  <c r="BI211" i="1"/>
  <c r="BZ211" i="1"/>
  <c r="BC212" i="1"/>
  <c r="BX212" i="1"/>
  <c r="BI212" i="1"/>
  <c r="BZ212" i="1"/>
  <c r="CA212" i="1" s="1"/>
  <c r="BU218" i="1"/>
  <c r="AR218" i="1"/>
  <c r="AQ209" i="1"/>
  <c r="AN209" i="1"/>
  <c r="AH209" i="1"/>
  <c r="BE210" i="1"/>
  <c r="AQ212" i="1"/>
  <c r="AN212" i="1"/>
  <c r="AH212" i="1"/>
  <c r="AE212" i="1"/>
  <c r="BU214" i="1"/>
  <c r="AR214" i="1"/>
  <c r="AQ215" i="1"/>
  <c r="AH215" i="1"/>
  <c r="AE215" i="1"/>
  <c r="BZ216" i="1"/>
  <c r="CA216" i="1" s="1"/>
  <c r="AZ217" i="1"/>
  <c r="BH217" i="1" s="1"/>
  <c r="AY217" i="1"/>
  <c r="BE217" i="1" s="1"/>
  <c r="BC223" i="1"/>
  <c r="BX223" i="1"/>
  <c r="AQ226" i="1"/>
  <c r="AN226" i="1"/>
  <c r="AH226" i="1"/>
  <c r="BC228" i="1"/>
  <c r="BX228" i="1"/>
  <c r="AQ229" i="1"/>
  <c r="AN229" i="1"/>
  <c r="AH229" i="1"/>
  <c r="AE229" i="1"/>
  <c r="BU231" i="1"/>
  <c r="AR231" i="1"/>
  <c r="AQ232" i="1"/>
  <c r="AH232" i="1"/>
  <c r="AE232" i="1"/>
  <c r="AZ234" i="1"/>
  <c r="AY234" i="1"/>
  <c r="BE234" i="1" s="1"/>
  <c r="BX237" i="1"/>
  <c r="BC239" i="1"/>
  <c r="BX239" i="1"/>
  <c r="AQ242" i="1"/>
  <c r="AN242" i="1"/>
  <c r="AH242" i="1"/>
  <c r="BI243" i="1"/>
  <c r="BX247" i="1"/>
  <c r="CE248" i="1" a="1"/>
  <c r="CE248" i="1" s="1"/>
  <c r="CB248" i="1" a="1"/>
  <c r="CB248" i="1" s="1"/>
  <c r="CI248" i="1" s="1"/>
  <c r="BH248" i="1"/>
  <c r="CD248" i="1" a="1"/>
  <c r="CD248" i="1" s="1"/>
  <c r="CG248" i="1" a="1"/>
  <c r="CG248" i="1" s="1"/>
  <c r="BE251" i="1"/>
  <c r="AH259" i="1"/>
  <c r="AQ259" i="1"/>
  <c r="AN259" i="1"/>
  <c r="AE259" i="1"/>
  <c r="AQ221" i="1"/>
  <c r="AN221" i="1"/>
  <c r="AH221" i="1"/>
  <c r="BC221" i="1"/>
  <c r="BX221" i="1"/>
  <c r="BF223" i="1"/>
  <c r="BY223" i="1"/>
  <c r="BK223" i="1"/>
  <c r="BC224" i="1"/>
  <c r="BX224" i="1"/>
  <c r="BI224" i="1"/>
  <c r="BZ224" i="1"/>
  <c r="AQ225" i="1"/>
  <c r="AN225" i="1"/>
  <c r="AH225" i="1"/>
  <c r="AE225" i="1"/>
  <c r="AQ228" i="1"/>
  <c r="AH228" i="1"/>
  <c r="AE228" i="1"/>
  <c r="BI229" i="1"/>
  <c r="BZ229" i="1"/>
  <c r="AZ230" i="1"/>
  <c r="BH230" i="1" s="1"/>
  <c r="AY230" i="1"/>
  <c r="AQ238" i="1"/>
  <c r="AN238" i="1"/>
  <c r="AH238" i="1"/>
  <c r="BC238" i="1"/>
  <c r="BX238" i="1"/>
  <c r="BF239" i="1"/>
  <c r="BY239" i="1"/>
  <c r="BK239" i="1"/>
  <c r="BC240" i="1"/>
  <c r="BX240" i="1"/>
  <c r="AQ241" i="1"/>
  <c r="AN241" i="1"/>
  <c r="AH241" i="1"/>
  <c r="AE241" i="1"/>
  <c r="BX246" i="1"/>
  <c r="BC246" i="1"/>
  <c r="AS247" i="1"/>
  <c r="Z247" i="1"/>
  <c r="V247" i="1"/>
  <c r="N247" i="1" a="1"/>
  <c r="N247" i="1" s="1"/>
  <c r="BJ247" i="1" s="1"/>
  <c r="BI247" i="1"/>
  <c r="BZ247" i="1"/>
  <c r="CA247" i="1" s="1"/>
  <c r="BX249" i="1"/>
  <c r="BC249" i="1"/>
  <c r="BU251" i="1"/>
  <c r="AR251" i="1"/>
  <c r="BR251" i="1"/>
  <c r="BC252" i="1"/>
  <c r="BX252" i="1"/>
  <c r="BM258" i="1"/>
  <c r="BX261" i="1"/>
  <c r="BC261" i="1"/>
  <c r="AH262" i="1"/>
  <c r="AQ262" i="1"/>
  <c r="AN262" i="1"/>
  <c r="AE262" i="1"/>
  <c r="CJ263" i="1"/>
  <c r="CK263" i="1" s="1"/>
  <c r="CL263" i="1" s="1"/>
  <c r="CM263" i="1" s="1"/>
  <c r="CN263" i="1" s="1"/>
  <c r="CO263" i="1" s="1"/>
  <c r="CH263" i="1" s="1"/>
  <c r="BI264" i="1"/>
  <c r="BZ264" i="1"/>
  <c r="CA264" i="1" s="1"/>
  <c r="AQ217" i="1"/>
  <c r="AN217" i="1"/>
  <c r="AH217" i="1"/>
  <c r="BE218" i="1"/>
  <c r="BC219" i="1"/>
  <c r="BX219" i="1"/>
  <c r="AQ220" i="1"/>
  <c r="AN220" i="1"/>
  <c r="AH220" i="1"/>
  <c r="AE220" i="1"/>
  <c r="AE221" i="1"/>
  <c r="BU223" i="1"/>
  <c r="AR223" i="1"/>
  <c r="AQ224" i="1"/>
  <c r="AH224" i="1"/>
  <c r="AE224" i="1"/>
  <c r="BI225" i="1"/>
  <c r="BZ225" i="1"/>
  <c r="AZ226" i="1"/>
  <c r="BH226" i="1" s="1"/>
  <c r="AY226" i="1"/>
  <c r="BE226" i="1" s="1"/>
  <c r="AN228" i="1"/>
  <c r="BX229" i="1"/>
  <c r="BC231" i="1"/>
  <c r="BX231" i="1"/>
  <c r="AQ234" i="1"/>
  <c r="AN234" i="1"/>
  <c r="AH234" i="1"/>
  <c r="BC236" i="1"/>
  <c r="BX236" i="1"/>
  <c r="AQ237" i="1"/>
  <c r="AN237" i="1"/>
  <c r="AH237" i="1"/>
  <c r="AE237" i="1"/>
  <c r="AE238" i="1"/>
  <c r="BU239" i="1"/>
  <c r="AR239" i="1"/>
  <c r="AQ240" i="1"/>
  <c r="AH240" i="1"/>
  <c r="AE240" i="1"/>
  <c r="BI241" i="1"/>
  <c r="BZ241" i="1"/>
  <c r="AZ242" i="1"/>
  <c r="BH242" i="1" s="1"/>
  <c r="AY242" i="1"/>
  <c r="BE242" i="1" s="1"/>
  <c r="BE243" i="1"/>
  <c r="AH248" i="1"/>
  <c r="AE248" i="1"/>
  <c r="AQ248" i="1"/>
  <c r="AN248" i="1"/>
  <c r="AH250" i="1"/>
  <c r="AQ250" i="1"/>
  <c r="AN250" i="1"/>
  <c r="AE250" i="1"/>
  <c r="AQ219" i="1"/>
  <c r="AH219" i="1"/>
  <c r="AE219" i="1"/>
  <c r="BI220" i="1"/>
  <c r="BZ220" i="1"/>
  <c r="AZ221" i="1"/>
  <c r="AY221" i="1"/>
  <c r="BC227" i="1"/>
  <c r="BX227" i="1"/>
  <c r="AQ230" i="1"/>
  <c r="AN230" i="1"/>
  <c r="AH230" i="1"/>
  <c r="BB230" i="1"/>
  <c r="BZ231" i="1"/>
  <c r="BC232" i="1"/>
  <c r="BX232" i="1"/>
  <c r="AQ233" i="1"/>
  <c r="AN233" i="1"/>
  <c r="AH233" i="1"/>
  <c r="AE233" i="1"/>
  <c r="AQ236" i="1"/>
  <c r="AH236" i="1"/>
  <c r="AE236" i="1"/>
  <c r="BI237" i="1"/>
  <c r="BZ237" i="1"/>
  <c r="AZ238" i="1"/>
  <c r="AY238" i="1"/>
  <c r="BE238" i="1" s="1"/>
  <c r="BU243" i="1"/>
  <c r="AR243" i="1"/>
  <c r="BR243" i="1"/>
  <c r="CA243" i="1"/>
  <c r="AV247" i="1"/>
  <c r="CF250" i="1" a="1"/>
  <c r="CF250" i="1" s="1"/>
  <c r="CB250" i="1" a="1"/>
  <c r="CB250" i="1" s="1"/>
  <c r="CI250" i="1" s="1"/>
  <c r="CE250" i="1" a="1"/>
  <c r="CE250" i="1" s="1"/>
  <c r="CD250" i="1" a="1"/>
  <c r="CD250" i="1" s="1"/>
  <c r="BH250" i="1"/>
  <c r="BZ252" i="1"/>
  <c r="BX254" i="1"/>
  <c r="BC254" i="1"/>
  <c r="AS255" i="1"/>
  <c r="Z255" i="1"/>
  <c r="V255" i="1"/>
  <c r="N255" i="1" a="1"/>
  <c r="N255" i="1" s="1"/>
  <c r="BJ255" i="1" s="1"/>
  <c r="BZ255" i="1"/>
  <c r="BI255" i="1"/>
  <c r="CF258" i="1" a="1"/>
  <c r="CF258" i="1" s="1"/>
  <c r="BH258" i="1"/>
  <c r="CG258" i="1" a="1"/>
  <c r="CG258" i="1" s="1"/>
  <c r="BU266" i="1"/>
  <c r="AS267" i="1"/>
  <c r="Z267" i="1"/>
  <c r="V267" i="1"/>
  <c r="AV267" i="1"/>
  <c r="N267" i="1" a="1"/>
  <c r="N267" i="1" s="1"/>
  <c r="BJ267" i="1" s="1"/>
  <c r="AV275" i="1"/>
  <c r="V275" i="1"/>
  <c r="AS275" i="1"/>
  <c r="N275" i="1" a="1"/>
  <c r="N275" i="1" s="1"/>
  <c r="BJ275" i="1" s="1"/>
  <c r="AY276" i="1"/>
  <c r="AZ276" i="1"/>
  <c r="AY277" i="1"/>
  <c r="BE277" i="1" s="1"/>
  <c r="AZ277" i="1"/>
  <c r="BH277" i="1" s="1"/>
  <c r="AN278" i="1"/>
  <c r="AE278" i="1"/>
  <c r="AQ278" i="1"/>
  <c r="AH278" i="1"/>
  <c r="AV280" i="1"/>
  <c r="V280" i="1"/>
  <c r="AS280" i="1"/>
  <c r="Z280" i="1"/>
  <c r="N280" i="1" a="1"/>
  <c r="N280" i="1" s="1"/>
  <c r="BJ280" i="1" s="1"/>
  <c r="BX297" i="1"/>
  <c r="BC297" i="1"/>
  <c r="CC168" i="1" a="1"/>
  <c r="CC168" i="1" s="1"/>
  <c r="CC172" i="1" a="1"/>
  <c r="CC172" i="1" s="1"/>
  <c r="CC176" i="1" a="1"/>
  <c r="CC176" i="1" s="1"/>
  <c r="CC180" i="1" a="1"/>
  <c r="CC180" i="1" s="1"/>
  <c r="CC184" i="1" a="1"/>
  <c r="CC184" i="1" s="1"/>
  <c r="CC188" i="1" a="1"/>
  <c r="CC188" i="1" s="1"/>
  <c r="CC192" i="1" a="1"/>
  <c r="CC192" i="1" s="1"/>
  <c r="CC200" i="1" a="1"/>
  <c r="CC200" i="1" s="1"/>
  <c r="CB202" i="1" a="1"/>
  <c r="CB202" i="1" s="1"/>
  <c r="CI202" i="1" s="1"/>
  <c r="CG202" i="1" a="1"/>
  <c r="CG202" i="1" s="1"/>
  <c r="CB206" i="1" a="1"/>
  <c r="CB206" i="1" s="1"/>
  <c r="CI206" i="1" s="1"/>
  <c r="CA206" i="1" s="1"/>
  <c r="CG206" i="1" a="1"/>
  <c r="CG206" i="1" s="1"/>
  <c r="BU208" i="1"/>
  <c r="AN210" i="1"/>
  <c r="CB210" i="1" a="1"/>
  <c r="CB210" i="1" s="1"/>
  <c r="CI210" i="1" s="1"/>
  <c r="CG210" i="1" a="1"/>
  <c r="CG210" i="1" s="1"/>
  <c r="CE211" i="1" a="1"/>
  <c r="CE211" i="1" s="1"/>
  <c r="BU212" i="1"/>
  <c r="CC212" i="1" a="1"/>
  <c r="CC212" i="1" s="1"/>
  <c r="AN214" i="1"/>
  <c r="CB214" i="1" a="1"/>
  <c r="CB214" i="1" s="1"/>
  <c r="CI214" i="1" s="1"/>
  <c r="CA214" i="1" s="1"/>
  <c r="CG214" i="1" a="1"/>
  <c r="CG214" i="1" s="1"/>
  <c r="CE215" i="1" a="1"/>
  <c r="CE215" i="1" s="1"/>
  <c r="CC216" i="1" a="1"/>
  <c r="CC216" i="1" s="1"/>
  <c r="AN218" i="1"/>
  <c r="CB218" i="1" a="1"/>
  <c r="CB218" i="1" s="1"/>
  <c r="CI218" i="1" s="1"/>
  <c r="CA218" i="1" s="1"/>
  <c r="CG218" i="1" a="1"/>
  <c r="CG218" i="1" s="1"/>
  <c r="CE219" i="1" a="1"/>
  <c r="CE219" i="1" s="1"/>
  <c r="BU220" i="1"/>
  <c r="CC220" i="1" a="1"/>
  <c r="CC220" i="1" s="1"/>
  <c r="AN223" i="1"/>
  <c r="CB223" i="1" a="1"/>
  <c r="CB223" i="1" s="1"/>
  <c r="CI223" i="1" s="1"/>
  <c r="CG223" i="1" a="1"/>
  <c r="CG223" i="1" s="1"/>
  <c r="CE224" i="1" a="1"/>
  <c r="CE224" i="1" s="1"/>
  <c r="BU225" i="1"/>
  <c r="CC225" i="1" a="1"/>
  <c r="CC225" i="1" s="1"/>
  <c r="AN227" i="1"/>
  <c r="CE228" i="1" a="1"/>
  <c r="CE228" i="1" s="1"/>
  <c r="BU229" i="1"/>
  <c r="CC229" i="1" a="1"/>
  <c r="CC229" i="1" s="1"/>
  <c r="AN231" i="1"/>
  <c r="CB231" i="1" a="1"/>
  <c r="CB231" i="1" s="1"/>
  <c r="CI231" i="1" s="1"/>
  <c r="CG231" i="1" a="1"/>
  <c r="CG231" i="1" s="1"/>
  <c r="CE232" i="1" a="1"/>
  <c r="CE232" i="1" s="1"/>
  <c r="BU233" i="1"/>
  <c r="AN235" i="1"/>
  <c r="CB235" i="1" a="1"/>
  <c r="CB235" i="1" s="1"/>
  <c r="CI235" i="1" s="1"/>
  <c r="CG235" i="1" a="1"/>
  <c r="CG235" i="1" s="1"/>
  <c r="CE236" i="1" a="1"/>
  <c r="CE236" i="1" s="1"/>
  <c r="CC237" i="1" a="1"/>
  <c r="CC237" i="1" s="1"/>
  <c r="AN239" i="1"/>
  <c r="CE240" i="1" a="1"/>
  <c r="CE240" i="1" s="1"/>
  <c r="CC241" i="1" a="1"/>
  <c r="CC241" i="1" s="1"/>
  <c r="CG243" i="1" a="1"/>
  <c r="CG243" i="1" s="1"/>
  <c r="CD243" i="1" a="1"/>
  <c r="CD243" i="1" s="1"/>
  <c r="CC243" i="1" a="1"/>
  <c r="CC243" i="1" s="1"/>
  <c r="CF243" i="1" a="1"/>
  <c r="CF243" i="1" s="1"/>
  <c r="AS244" i="1"/>
  <c r="Z244" i="1"/>
  <c r="V244" i="1"/>
  <c r="AS246" i="1"/>
  <c r="Z246" i="1"/>
  <c r="AV246" i="1"/>
  <c r="N246" i="1" a="1"/>
  <c r="N246" i="1" s="1"/>
  <c r="BJ246" i="1" s="1"/>
  <c r="CB246" i="1" a="1"/>
  <c r="CB246" i="1" s="1"/>
  <c r="CI246" i="1" s="1"/>
  <c r="AH249" i="1"/>
  <c r="AN249" i="1"/>
  <c r="BX250" i="1"/>
  <c r="CG251" i="1" a="1"/>
  <c r="CG251" i="1" s="1"/>
  <c r="CD251" i="1" a="1"/>
  <c r="CD251" i="1" s="1"/>
  <c r="CC251" i="1" a="1"/>
  <c r="CC251" i="1" s="1"/>
  <c r="CF251" i="1" a="1"/>
  <c r="CF251" i="1" s="1"/>
  <c r="AS252" i="1"/>
  <c r="Z252" i="1"/>
  <c r="V252" i="1"/>
  <c r="BE253" i="1"/>
  <c r="AS254" i="1"/>
  <c r="Z254" i="1"/>
  <c r="AV254" i="1"/>
  <c r="N254" i="1" a="1"/>
  <c r="N254" i="1" s="1"/>
  <c r="BJ254" i="1" s="1"/>
  <c r="AH256" i="1"/>
  <c r="AN256" i="1"/>
  <c r="AE256" i="1"/>
  <c r="AQ256" i="1"/>
  <c r="BX257" i="1"/>
  <c r="CD260" i="1" a="1"/>
  <c r="CD260" i="1" s="1"/>
  <c r="BY261" i="1"/>
  <c r="BK261" i="1"/>
  <c r="BM261" i="1"/>
  <c r="BU263" i="1"/>
  <c r="AR263" i="1"/>
  <c r="BH267" i="1"/>
  <c r="AN269" i="1"/>
  <c r="AH269" i="1"/>
  <c r="AE269" i="1"/>
  <c r="BM269" i="1"/>
  <c r="BK269" i="1"/>
  <c r="BF269" i="1"/>
  <c r="BY269" i="1"/>
  <c r="BM270" i="1"/>
  <c r="BX272" i="1"/>
  <c r="BC272" i="1"/>
  <c r="BX273" i="1"/>
  <c r="BC273" i="1"/>
  <c r="AN277" i="1"/>
  <c r="AH277" i="1"/>
  <c r="AQ277" i="1"/>
  <c r="AE277" i="1"/>
  <c r="V285" i="1"/>
  <c r="N285" i="1"/>
  <c r="BJ285" i="1" s="1"/>
  <c r="Z285" i="1"/>
  <c r="AV285" i="1"/>
  <c r="AS285" i="1"/>
  <c r="CC211" i="1" a="1"/>
  <c r="CC211" i="1" s="1"/>
  <c r="CF211" i="1" a="1"/>
  <c r="CF211" i="1" s="1"/>
  <c r="CC215" i="1" a="1"/>
  <c r="CC215" i="1" s="1"/>
  <c r="CF215" i="1" a="1"/>
  <c r="CF215" i="1" s="1"/>
  <c r="CC219" i="1" a="1"/>
  <c r="CC219" i="1" s="1"/>
  <c r="CF219" i="1" a="1"/>
  <c r="CF219" i="1" s="1"/>
  <c r="CC224" i="1" a="1"/>
  <c r="CC224" i="1" s="1"/>
  <c r="CF224" i="1" a="1"/>
  <c r="CF224" i="1" s="1"/>
  <c r="CC228" i="1" a="1"/>
  <c r="CC228" i="1" s="1"/>
  <c r="CF228" i="1" a="1"/>
  <c r="CF228" i="1" s="1"/>
  <c r="CC232" i="1" a="1"/>
  <c r="CC232" i="1" s="1"/>
  <c r="CF232" i="1" a="1"/>
  <c r="CF232" i="1" s="1"/>
  <c r="CC236" i="1" a="1"/>
  <c r="CC236" i="1" s="1"/>
  <c r="CF236" i="1" a="1"/>
  <c r="CF236" i="1" s="1"/>
  <c r="CC240" i="1" a="1"/>
  <c r="CC240" i="1" s="1"/>
  <c r="CF240" i="1" a="1"/>
  <c r="CF240" i="1" s="1"/>
  <c r="AS243" i="1"/>
  <c r="Z243" i="1"/>
  <c r="AV243" i="1"/>
  <c r="BX243" i="1"/>
  <c r="AH244" i="1"/>
  <c r="AE244" i="1"/>
  <c r="AN244" i="1"/>
  <c r="CE244" i="1" a="1"/>
  <c r="CE244" i="1" s="1"/>
  <c r="CB244" i="1" a="1"/>
  <c r="CB244" i="1" s="1"/>
  <c r="CI244" i="1" s="1"/>
  <c r="BY244" i="1"/>
  <c r="BK244" i="1"/>
  <c r="BM244" i="1"/>
  <c r="CC244" i="1" a="1"/>
  <c r="CC244" i="1" s="1"/>
  <c r="CF244" i="1" a="1"/>
  <c r="CF244" i="1" s="1"/>
  <c r="AH246" i="1"/>
  <c r="AQ246" i="1"/>
  <c r="CC246" i="1" a="1"/>
  <c r="CC246" i="1" s="1"/>
  <c r="BU247" i="1"/>
  <c r="AR247" i="1"/>
  <c r="AS251" i="1"/>
  <c r="Z251" i="1"/>
  <c r="AV251" i="1"/>
  <c r="BX251" i="1"/>
  <c r="AH252" i="1"/>
  <c r="AE252" i="1"/>
  <c r="AN252" i="1"/>
  <c r="CE252" i="1" a="1"/>
  <c r="CE252" i="1" s="1"/>
  <c r="CB252" i="1" a="1"/>
  <c r="CB252" i="1" s="1"/>
  <c r="CI252" i="1" s="1"/>
  <c r="CC252" i="1" a="1"/>
  <c r="CC252" i="1" s="1"/>
  <c r="CF252" i="1" a="1"/>
  <c r="CF252" i="1" s="1"/>
  <c r="AH254" i="1"/>
  <c r="AQ254" i="1"/>
  <c r="BU255" i="1"/>
  <c r="BR255" i="1"/>
  <c r="AR255" i="1"/>
  <c r="BX256" i="1"/>
  <c r="BC256" i="1"/>
  <c r="BU257" i="1"/>
  <c r="BE257" i="1"/>
  <c r="AS258" i="1"/>
  <c r="Z258" i="1"/>
  <c r="V258" i="1"/>
  <c r="BZ259" i="1"/>
  <c r="CA259" i="1" s="1"/>
  <c r="AH261" i="1"/>
  <c r="AN261" i="1"/>
  <c r="AE261" i="1"/>
  <c r="AQ261" i="1"/>
  <c r="BX262" i="1"/>
  <c r="BZ262" i="1"/>
  <c r="BI262" i="1"/>
  <c r="CI262" i="1"/>
  <c r="AS263" i="1"/>
  <c r="Z263" i="1"/>
  <c r="AV263" i="1"/>
  <c r="N263" i="1" a="1"/>
  <c r="N263" i="1" s="1"/>
  <c r="BJ263" i="1" s="1"/>
  <c r="BB264" i="1"/>
  <c r="AH265" i="1"/>
  <c r="AQ265" i="1"/>
  <c r="AN265" i="1"/>
  <c r="AE265" i="1"/>
  <c r="BX265" i="1"/>
  <c r="BC265" i="1"/>
  <c r="BZ266" i="1"/>
  <c r="BI266" i="1"/>
  <c r="CG270" i="1" a="1"/>
  <c r="CG270" i="1" s="1"/>
  <c r="CE270" i="1" a="1"/>
  <c r="CE270" i="1" s="1"/>
  <c r="CC270" i="1" a="1"/>
  <c r="CC270" i="1" s="1"/>
  <c r="CB270" i="1" a="1"/>
  <c r="CB270" i="1" s="1"/>
  <c r="CI270" i="1" s="1"/>
  <c r="CD270" i="1" a="1"/>
  <c r="CD270" i="1" s="1"/>
  <c r="CF270" i="1" a="1"/>
  <c r="CF270" i="1" s="1"/>
  <c r="Z275" i="1"/>
  <c r="BH276" i="1"/>
  <c r="BM278" i="1"/>
  <c r="BK278" i="1"/>
  <c r="BF278" i="1"/>
  <c r="BM279" i="1"/>
  <c r="BF279" i="1"/>
  <c r="BY279" i="1"/>
  <c r="CF282" i="1" a="1"/>
  <c r="CF282" i="1" s="1"/>
  <c r="CD282" i="1" a="1"/>
  <c r="CD282" i="1" s="1"/>
  <c r="CB282" i="1" a="1"/>
  <c r="CB282" i="1" s="1"/>
  <c r="CI282" i="1" s="1"/>
  <c r="CG282" i="1" a="1"/>
  <c r="CG282" i="1" s="1"/>
  <c r="CE282" i="1" a="1"/>
  <c r="CE282" i="1" s="1"/>
  <c r="BH282" i="1"/>
  <c r="CC282" i="1" a="1"/>
  <c r="CC282" i="1" s="1"/>
  <c r="BX291" i="1"/>
  <c r="BC291" i="1"/>
  <c r="BF292" i="1"/>
  <c r="BY292" i="1"/>
  <c r="BK292" i="1"/>
  <c r="BM292" i="1"/>
  <c r="CC202" i="1" a="1"/>
  <c r="CC202" i="1" s="1"/>
  <c r="CC206" i="1" a="1"/>
  <c r="CC206" i="1" s="1"/>
  <c r="AE210" i="1"/>
  <c r="CC210" i="1" a="1"/>
  <c r="CC210" i="1" s="1"/>
  <c r="AY211" i="1"/>
  <c r="BE211" i="1" s="1"/>
  <c r="AE214" i="1"/>
  <c r="CC214" i="1" a="1"/>
  <c r="CC214" i="1" s="1"/>
  <c r="AY215" i="1"/>
  <c r="AE218" i="1"/>
  <c r="CC218" i="1" a="1"/>
  <c r="CC218" i="1" s="1"/>
  <c r="AY219" i="1"/>
  <c r="AE223" i="1"/>
  <c r="CC223" i="1" a="1"/>
  <c r="CC223" i="1" s="1"/>
  <c r="AY224" i="1"/>
  <c r="BE224" i="1" s="1"/>
  <c r="AE227" i="1"/>
  <c r="AY228" i="1"/>
  <c r="BE228" i="1" s="1"/>
  <c r="AE231" i="1"/>
  <c r="CC231" i="1" a="1"/>
  <c r="CC231" i="1" s="1"/>
  <c r="AY232" i="1"/>
  <c r="BE232" i="1" s="1"/>
  <c r="AE235" i="1"/>
  <c r="CC235" i="1" a="1"/>
  <c r="CC235" i="1" s="1"/>
  <c r="AY236" i="1"/>
  <c r="AE239" i="1"/>
  <c r="AY240" i="1"/>
  <c r="N243" i="1" a="1"/>
  <c r="N243" i="1" s="1"/>
  <c r="BJ243" i="1" s="1"/>
  <c r="AQ244" i="1"/>
  <c r="BF244" i="1"/>
  <c r="CG244" i="1" a="1"/>
  <c r="CG244" i="1" s="1"/>
  <c r="AH245" i="1"/>
  <c r="AN245" i="1"/>
  <c r="BC245" i="1"/>
  <c r="AE246" i="1"/>
  <c r="BM246" i="1"/>
  <c r="CD246" i="1" a="1"/>
  <c r="CD246" i="1" s="1"/>
  <c r="CG247" i="1" a="1"/>
  <c r="CG247" i="1" s="1"/>
  <c r="CD247" i="1" a="1"/>
  <c r="CD247" i="1" s="1"/>
  <c r="BR247" i="1"/>
  <c r="CC247" i="1" a="1"/>
  <c r="CC247" i="1" s="1"/>
  <c r="CF247" i="1" a="1"/>
  <c r="CF247" i="1" s="1"/>
  <c r="AS248" i="1"/>
  <c r="Z248" i="1"/>
  <c r="V248" i="1"/>
  <c r="BY249" i="1"/>
  <c r="BK249" i="1"/>
  <c r="AS250" i="1"/>
  <c r="Z250" i="1"/>
  <c r="AV250" i="1"/>
  <c r="N250" i="1" a="1"/>
  <c r="N250" i="1" s="1"/>
  <c r="BJ250" i="1" s="1"/>
  <c r="N251" i="1" a="1"/>
  <c r="N251" i="1" s="1"/>
  <c r="BJ251" i="1" s="1"/>
  <c r="AQ252" i="1"/>
  <c r="CG252" i="1" a="1"/>
  <c r="CG252" i="1" s="1"/>
  <c r="AH253" i="1"/>
  <c r="AN253" i="1"/>
  <c r="BC253" i="1"/>
  <c r="AE254" i="1"/>
  <c r="CE255" i="1" a="1"/>
  <c r="CE255" i="1" s="1"/>
  <c r="CB255" i="1" a="1"/>
  <c r="CB255" i="1" s="1"/>
  <c r="CI255" i="1" s="1"/>
  <c r="CG255" i="1" a="1"/>
  <c r="CG255" i="1" s="1"/>
  <c r="CD255" i="1" a="1"/>
  <c r="CD255" i="1" s="1"/>
  <c r="CF255" i="1" a="1"/>
  <c r="CF255" i="1" s="1"/>
  <c r="AH257" i="1"/>
  <c r="AQ257" i="1"/>
  <c r="AN257" i="1"/>
  <c r="BR257" i="1"/>
  <c r="N258" i="1" a="1"/>
  <c r="N258" i="1" s="1"/>
  <c r="BJ258" i="1" s="1"/>
  <c r="BU259" i="1"/>
  <c r="BE259" i="1"/>
  <c r="AS260" i="1"/>
  <c r="Z260" i="1"/>
  <c r="V260" i="1"/>
  <c r="BX260" i="1"/>
  <c r="BU262" i="1"/>
  <c r="BE262" i="1"/>
  <c r="BC262" i="1"/>
  <c r="AY264" i="1"/>
  <c r="BE264" i="1" s="1"/>
  <c r="CF264" i="1" a="1"/>
  <c r="CF264" i="1" s="1"/>
  <c r="BX266" i="1"/>
  <c r="BX268" i="1"/>
  <c r="BC268" i="1"/>
  <c r="BX269" i="1"/>
  <c r="BC269" i="1"/>
  <c r="BH270" i="1"/>
  <c r="AV271" i="1"/>
  <c r="V271" i="1"/>
  <c r="Z271" i="1"/>
  <c r="N271" i="1" a="1"/>
  <c r="N271" i="1" s="1"/>
  <c r="BJ271" i="1" s="1"/>
  <c r="AY271" i="1"/>
  <c r="BE271" i="1" s="1"/>
  <c r="AZ271" i="1"/>
  <c r="AN273" i="1"/>
  <c r="AH273" i="1"/>
  <c r="AE273" i="1"/>
  <c r="BM273" i="1"/>
  <c r="BC274" i="1"/>
  <c r="AH276" i="1"/>
  <c r="AE276" i="1"/>
  <c r="AN279" i="1"/>
  <c r="AQ279" i="1"/>
  <c r="AH279" i="1"/>
  <c r="AE279" i="1"/>
  <c r="CG279" i="1" a="1"/>
  <c r="CG279" i="1" s="1"/>
  <c r="CE279" i="1" a="1"/>
  <c r="CE279" i="1" s="1"/>
  <c r="CC279" i="1" a="1"/>
  <c r="CC279" i="1" s="1"/>
  <c r="CD279" i="1" a="1"/>
  <c r="CD279" i="1" s="1"/>
  <c r="CB279" i="1" a="1"/>
  <c r="CB279" i="1" s="1"/>
  <c r="CI279" i="1" s="1"/>
  <c r="AN284" i="1"/>
  <c r="AQ284" i="1"/>
  <c r="AE284" i="1"/>
  <c r="AK284" i="1"/>
  <c r="AH284" i="1"/>
  <c r="BC284" i="1"/>
  <c r="BX284" i="1"/>
  <c r="BZ287" i="1"/>
  <c r="BI287" i="1"/>
  <c r="BZ290" i="1"/>
  <c r="CA290" i="1" s="1"/>
  <c r="BI290" i="1"/>
  <c r="BR244" i="1"/>
  <c r="AS245" i="1"/>
  <c r="Z245" i="1"/>
  <c r="AS249" i="1"/>
  <c r="Z249" i="1"/>
  <c r="AS253" i="1"/>
  <c r="Z253" i="1"/>
  <c r="BR256" i="1"/>
  <c r="CB256" i="1" a="1"/>
  <c r="CB256" i="1" s="1"/>
  <c r="CI256" i="1" s="1"/>
  <c r="CE256" i="1" a="1"/>
  <c r="CE256" i="1" s="1"/>
  <c r="AS257" i="1"/>
  <c r="Z257" i="1"/>
  <c r="AR258" i="1"/>
  <c r="AS259" i="1"/>
  <c r="Z259" i="1"/>
  <c r="AR260" i="1"/>
  <c r="BR261" i="1"/>
  <c r="CB261" i="1" a="1"/>
  <c r="CB261" i="1" s="1"/>
  <c r="CI261" i="1" s="1"/>
  <c r="CE261" i="1" a="1"/>
  <c r="CE261" i="1" s="1"/>
  <c r="AS262" i="1"/>
  <c r="Z262" i="1"/>
  <c r="AQ263" i="1"/>
  <c r="AN264" i="1"/>
  <c r="BR265" i="1"/>
  <c r="CB265" i="1" a="1"/>
  <c r="CB265" i="1" s="1"/>
  <c r="CI265" i="1" s="1"/>
  <c r="CE265" i="1" a="1"/>
  <c r="CE265" i="1" s="1"/>
  <c r="AS266" i="1"/>
  <c r="Z266" i="1"/>
  <c r="AN266" i="1"/>
  <c r="AQ267" i="1"/>
  <c r="AE268" i="1"/>
  <c r="V269" i="1"/>
  <c r="AR269" i="1"/>
  <c r="AV269" i="1"/>
  <c r="AN270" i="1"/>
  <c r="AQ270" i="1"/>
  <c r="BU270" i="1"/>
  <c r="AE272" i="1"/>
  <c r="V273" i="1"/>
  <c r="AR273" i="1"/>
  <c r="AV273" i="1"/>
  <c r="CD273" i="1" a="1"/>
  <c r="CD273" i="1" s="1"/>
  <c r="AQ275" i="1"/>
  <c r="BR275" i="1"/>
  <c r="AR275" i="1"/>
  <c r="CC278" i="1" a="1"/>
  <c r="CC278" i="1" s="1"/>
  <c r="BB279" i="1"/>
  <c r="AQ281" i="1"/>
  <c r="BE281" i="1"/>
  <c r="BR281" i="1"/>
  <c r="BH283" i="1"/>
  <c r="AY285" i="1"/>
  <c r="AZ285" i="1"/>
  <c r="BH285" i="1" s="1"/>
  <c r="AK286" i="1"/>
  <c r="AH286" i="1"/>
  <c r="AE286" i="1"/>
  <c r="AQ286" i="1"/>
  <c r="AN286" i="1"/>
  <c r="BC296" i="1"/>
  <c r="BX296" i="1"/>
  <c r="BI301" i="1"/>
  <c r="BZ301" i="1"/>
  <c r="BF313" i="1"/>
  <c r="BM313" i="1"/>
  <c r="BY313" i="1"/>
  <c r="BK313" i="1"/>
  <c r="AS256" i="1"/>
  <c r="Z256" i="1"/>
  <c r="BH256" i="1"/>
  <c r="BR258" i="1"/>
  <c r="BR260" i="1"/>
  <c r="AS261" i="1"/>
  <c r="Z261" i="1"/>
  <c r="BH261" i="1"/>
  <c r="AS265" i="1"/>
  <c r="Z265" i="1"/>
  <c r="BH265" i="1"/>
  <c r="AQ266" i="1"/>
  <c r="AR267" i="1"/>
  <c r="V270" i="1"/>
  <c r="AR270" i="1"/>
  <c r="AV270" i="1"/>
  <c r="BB270" i="1"/>
  <c r="AN271" i="1"/>
  <c r="AQ271" i="1"/>
  <c r="AN274" i="1"/>
  <c r="AE274" i="1"/>
  <c r="BH274" i="1"/>
  <c r="CG275" i="1" a="1"/>
  <c r="CG275" i="1" s="1"/>
  <c r="CE275" i="1" a="1"/>
  <c r="CE275" i="1" s="1"/>
  <c r="CC275" i="1" a="1"/>
  <c r="CC275" i="1" s="1"/>
  <c r="CD275" i="1" a="1"/>
  <c r="CD275" i="1" s="1"/>
  <c r="BM275" i="1"/>
  <c r="BF275" i="1"/>
  <c r="BK275" i="1"/>
  <c r="CF275" i="1" a="1"/>
  <c r="CF275" i="1" s="1"/>
  <c r="BB277" i="1"/>
  <c r="AV279" i="1"/>
  <c r="V279" i="1"/>
  <c r="Z279" i="1"/>
  <c r="BH279" i="1"/>
  <c r="AR281" i="1"/>
  <c r="BZ281" i="1"/>
  <c r="CA281" i="1" s="1"/>
  <c r="AV282" i="1"/>
  <c r="Z282" i="1"/>
  <c r="N282" i="1" a="1"/>
  <c r="N282" i="1" s="1"/>
  <c r="BJ282" i="1" s="1"/>
  <c r="AS282" i="1"/>
  <c r="CG283" i="1" a="1"/>
  <c r="CG283" i="1" s="1"/>
  <c r="CB283" i="1" a="1"/>
  <c r="CB283" i="1" s="1"/>
  <c r="CI283" i="1" s="1"/>
  <c r="CC283" i="1" a="1"/>
  <c r="CC283" i="1" s="1"/>
  <c r="CE283" i="1" a="1"/>
  <c r="CE283" i="1" s="1"/>
  <c r="CD283" i="1" a="1"/>
  <c r="CD283" i="1" s="1"/>
  <c r="BB283" i="1"/>
  <c r="CF283" i="1" a="1"/>
  <c r="CF283" i="1" s="1"/>
  <c r="AH291" i="1"/>
  <c r="AE291" i="1"/>
  <c r="AN291" i="1"/>
  <c r="AQ291" i="1"/>
  <c r="AK291" i="1"/>
  <c r="AS303" i="1"/>
  <c r="Z303" i="1"/>
  <c r="N303" i="1" a="1"/>
  <c r="N303" i="1" s="1"/>
  <c r="BJ303" i="1" s="1"/>
  <c r="AV303" i="1"/>
  <c r="V303" i="1"/>
  <c r="BY265" i="1"/>
  <c r="BK265" i="1"/>
  <c r="BR267" i="1"/>
  <c r="AN268" i="1"/>
  <c r="AQ268" i="1"/>
  <c r="CG269" i="1" a="1"/>
  <c r="CG269" i="1" s="1"/>
  <c r="BB271" i="1"/>
  <c r="AN272" i="1"/>
  <c r="AQ272" i="1"/>
  <c r="CG273" i="1" a="1"/>
  <c r="CG273" i="1" s="1"/>
  <c r="CE273" i="1" a="1"/>
  <c r="CE273" i="1" s="1"/>
  <c r="CC273" i="1" a="1"/>
  <c r="CC273" i="1" s="1"/>
  <c r="BH273" i="1"/>
  <c r="CF273" i="1" a="1"/>
  <c r="CF273" i="1" s="1"/>
  <c r="CG274" i="1" a="1"/>
  <c r="CG274" i="1" s="1"/>
  <c r="CE274" i="1" a="1"/>
  <c r="CE274" i="1" s="1"/>
  <c r="CC274" i="1" a="1"/>
  <c r="CC274" i="1" s="1"/>
  <c r="CB274" i="1" a="1"/>
  <c r="CB274" i="1" s="1"/>
  <c r="CI274" i="1" s="1"/>
  <c r="BB276" i="1"/>
  <c r="Z277" i="1"/>
  <c r="N277" i="1" a="1"/>
  <c r="N277" i="1" s="1"/>
  <c r="BJ277" i="1" s="1"/>
  <c r="AV277" i="1"/>
  <c r="BX278" i="1"/>
  <c r="BR279" i="1"/>
  <c r="AR279" i="1"/>
  <c r="AY280" i="1"/>
  <c r="BE280" i="1" s="1"/>
  <c r="AZ280" i="1"/>
  <c r="BH280" i="1" s="1"/>
  <c r="AH282" i="1"/>
  <c r="AN282" i="1"/>
  <c r="AK282" i="1"/>
  <c r="BC282" i="1"/>
  <c r="AY283" i="1"/>
  <c r="BC288" i="1"/>
  <c r="BX288" i="1"/>
  <c r="AN289" i="1"/>
  <c r="AK289" i="1"/>
  <c r="AE289" i="1"/>
  <c r="AQ289" i="1"/>
  <c r="AH289" i="1"/>
  <c r="BY290" i="1"/>
  <c r="BK290" i="1"/>
  <c r="BF290" i="1"/>
  <c r="BM290" i="1"/>
  <c r="BX290" i="1"/>
  <c r="AK294" i="1"/>
  <c r="AQ294" i="1"/>
  <c r="AH294" i="1"/>
  <c r="AN294" i="1"/>
  <c r="AE294" i="1"/>
  <c r="Z283" i="1"/>
  <c r="AZ284" i="1"/>
  <c r="BH284" i="1" s="1"/>
  <c r="BE284" i="1"/>
  <c r="CE286" i="1" a="1"/>
  <c r="CE286" i="1" s="1"/>
  <c r="CB286" i="1" a="1"/>
  <c r="CB286" i="1" s="1"/>
  <c r="CI286" i="1" s="1"/>
  <c r="CC286" i="1" a="1"/>
  <c r="CC286" i="1" s="1"/>
  <c r="CF286" i="1" a="1"/>
  <c r="CF286" i="1" s="1"/>
  <c r="CF287" i="1" a="1"/>
  <c r="CF287" i="1" s="1"/>
  <c r="CD287" i="1" a="1"/>
  <c r="CD287" i="1" s="1"/>
  <c r="CB287" i="1" a="1"/>
  <c r="CB287" i="1" s="1"/>
  <c r="CI287" i="1" s="1"/>
  <c r="BB287" i="1"/>
  <c r="AQ288" i="1"/>
  <c r="AE288" i="1"/>
  <c r="AK288" i="1"/>
  <c r="AS288" i="1"/>
  <c r="AZ288" i="1"/>
  <c r="AY288" i="1"/>
  <c r="BU290" i="1"/>
  <c r="AR290" i="1"/>
  <c r="CF291" i="1" a="1"/>
  <c r="CF291" i="1" s="1"/>
  <c r="CD291" i="1" a="1"/>
  <c r="CD291" i="1" s="1"/>
  <c r="CB291" i="1" a="1"/>
  <c r="CB291" i="1" s="1"/>
  <c r="CI291" i="1" s="1"/>
  <c r="CC291" i="1" a="1"/>
  <c r="CC291" i="1" s="1"/>
  <c r="BH291" i="1"/>
  <c r="AN293" i="1"/>
  <c r="AH293" i="1"/>
  <c r="AQ293" i="1"/>
  <c r="BX293" i="1"/>
  <c r="BY294" i="1"/>
  <c r="BK294" i="1"/>
  <c r="BM294" i="1"/>
  <c r="BX303" i="1"/>
  <c r="BC303" i="1"/>
  <c r="BK304" i="1"/>
  <c r="BF304" i="1"/>
  <c r="BM304" i="1"/>
  <c r="AN276" i="1"/>
  <c r="AQ276" i="1"/>
  <c r="Z281" i="1"/>
  <c r="AQ283" i="1"/>
  <c r="AE283" i="1"/>
  <c r="AN283" i="1"/>
  <c r="AV283" i="1"/>
  <c r="AN285" i="1"/>
  <c r="AQ285" i="1"/>
  <c r="BB285" i="1"/>
  <c r="AS286" i="1"/>
  <c r="Z286" i="1"/>
  <c r="N286" i="1" a="1"/>
  <c r="N286" i="1" s="1"/>
  <c r="BJ286" i="1" s="1"/>
  <c r="AV286" i="1"/>
  <c r="CG286" i="1" a="1"/>
  <c r="CG286" i="1" s="1"/>
  <c r="AH287" i="1"/>
  <c r="AK287" i="1"/>
  <c r="AY287" i="1"/>
  <c r="CE287" i="1" a="1"/>
  <c r="CE287" i="1" s="1"/>
  <c r="AH288" i="1"/>
  <c r="CG290" i="1" a="1"/>
  <c r="CG290" i="1" s="1"/>
  <c r="CD290" i="1" a="1"/>
  <c r="CD290" i="1" s="1"/>
  <c r="BR290" i="1"/>
  <c r="CC290" i="1" a="1"/>
  <c r="CC290" i="1" s="1"/>
  <c r="CF290" i="1" a="1"/>
  <c r="CF290" i="1" s="1"/>
  <c r="AV291" i="1"/>
  <c r="Z291" i="1"/>
  <c r="AS291" i="1"/>
  <c r="V291" i="1"/>
  <c r="BE291" i="1"/>
  <c r="BU291" i="1"/>
  <c r="CE291" i="1" a="1"/>
  <c r="CE291" i="1" s="1"/>
  <c r="AE293" i="1"/>
  <c r="CG293" i="1" a="1"/>
  <c r="CG293" i="1" s="1"/>
  <c r="CF293" i="1" a="1"/>
  <c r="CF293" i="1" s="1"/>
  <c r="AS294" i="1"/>
  <c r="AV294" i="1"/>
  <c r="V294" i="1"/>
  <c r="Z294" i="1"/>
  <c r="N294" i="1" a="1"/>
  <c r="N294" i="1" s="1"/>
  <c r="BJ294" i="1" s="1"/>
  <c r="CF294" i="1" a="1"/>
  <c r="CF294" i="1" s="1"/>
  <c r="CE294" i="1" a="1"/>
  <c r="CE294" i="1" s="1"/>
  <c r="CB294" i="1" a="1"/>
  <c r="CB294" i="1" s="1"/>
  <c r="CI294" i="1" s="1"/>
  <c r="BF294" i="1"/>
  <c r="CC294" i="1" a="1"/>
  <c r="CC294" i="1" s="1"/>
  <c r="AR295" i="1"/>
  <c r="BR295" i="1"/>
  <c r="BU295" i="1"/>
  <c r="BX295" i="1"/>
  <c r="BC295" i="1"/>
  <c r="AY297" i="1"/>
  <c r="AZ297" i="1"/>
  <c r="BH297" i="1" s="1"/>
  <c r="AH298" i="1"/>
  <c r="AE298" i="1"/>
  <c r="BI298" i="1"/>
  <c r="AQ303" i="1"/>
  <c r="AE303" i="1"/>
  <c r="BC305" i="1"/>
  <c r="BX307" i="1"/>
  <c r="BC307" i="1"/>
  <c r="BU312" i="1"/>
  <c r="AR312" i="1"/>
  <c r="BE312" i="1"/>
  <c r="BR312" i="1"/>
  <c r="BY319" i="1"/>
  <c r="BK319" i="1"/>
  <c r="BF319" i="1"/>
  <c r="BM319" i="1"/>
  <c r="BX320" i="1"/>
  <c r="BC320" i="1"/>
  <c r="BR284" i="1"/>
  <c r="BU284" i="1"/>
  <c r="BH286" i="1"/>
  <c r="CC287" i="1" a="1"/>
  <c r="CC287" i="1" s="1"/>
  <c r="CG287" i="1" a="1"/>
  <c r="CG287" i="1" s="1"/>
  <c r="N288" i="1" a="1"/>
  <c r="N288" i="1" s="1"/>
  <c r="BJ288" i="1" s="1"/>
  <c r="Z288" i="1"/>
  <c r="AV288" i="1"/>
  <c r="AY289" i="1"/>
  <c r="BE289" i="1" s="1"/>
  <c r="AZ289" i="1"/>
  <c r="AK290" i="1"/>
  <c r="AE290" i="1"/>
  <c r="AQ290" i="1"/>
  <c r="CG291" i="1" a="1"/>
  <c r="CG291" i="1" s="1"/>
  <c r="AQ292" i="1"/>
  <c r="AE292" i="1"/>
  <c r="AH292" i="1"/>
  <c r="AN292" i="1"/>
  <c r="BR292" i="1"/>
  <c r="BZ294" i="1"/>
  <c r="BI294" i="1"/>
  <c r="BX294" i="1"/>
  <c r="BZ295" i="1"/>
  <c r="BI295" i="1"/>
  <c r="N296" i="1" a="1"/>
  <c r="N296" i="1" s="1"/>
  <c r="BJ296" i="1" s="1"/>
  <c r="AV296" i="1"/>
  <c r="V296" i="1"/>
  <c r="Z296" i="1"/>
  <c r="AZ296" i="1"/>
  <c r="AY296" i="1"/>
  <c r="BE296" i="1" s="1"/>
  <c r="AY302" i="1"/>
  <c r="BE302" i="1" s="1"/>
  <c r="AZ302" i="1"/>
  <c r="AH304" i="1"/>
  <c r="AN304" i="1"/>
  <c r="AK304" i="1"/>
  <c r="AQ304" i="1"/>
  <c r="AE304" i="1"/>
  <c r="BI304" i="1"/>
  <c r="AV311" i="1"/>
  <c r="Z311" i="1"/>
  <c r="AS311" i="1"/>
  <c r="V311" i="1"/>
  <c r="N311" i="1" a="1"/>
  <c r="N311" i="1" s="1"/>
  <c r="BJ311" i="1" s="1"/>
  <c r="CF311" i="1" a="1"/>
  <c r="CF311" i="1" s="1"/>
  <c r="CD311" i="1" a="1"/>
  <c r="CD311" i="1" s="1"/>
  <c r="CB311" i="1" a="1"/>
  <c r="CB311" i="1" s="1"/>
  <c r="CI311" i="1" s="1"/>
  <c r="CC311" i="1" a="1"/>
  <c r="CC311" i="1" s="1"/>
  <c r="BH311" i="1"/>
  <c r="CE311" i="1" a="1"/>
  <c r="CE311" i="1" s="1"/>
  <c r="CG311" i="1" a="1"/>
  <c r="CG311" i="1" s="1"/>
  <c r="BR294" i="1"/>
  <c r="AV295" i="1"/>
  <c r="Z295" i="1"/>
  <c r="CF295" i="1" a="1"/>
  <c r="CF295" i="1" s="1"/>
  <c r="CD295" i="1" a="1"/>
  <c r="CD295" i="1" s="1"/>
  <c r="CB295" i="1" a="1"/>
  <c r="CB295" i="1" s="1"/>
  <c r="CI295" i="1" s="1"/>
  <c r="AK297" i="1"/>
  <c r="AR298" i="1"/>
  <c r="CE301" i="1" a="1"/>
  <c r="CE301" i="1" s="1"/>
  <c r="CG301" i="1" a="1"/>
  <c r="CG301" i="1" s="1"/>
  <c r="CB301" i="1" a="1"/>
  <c r="CB301" i="1" s="1"/>
  <c r="CI301" i="1" s="1"/>
  <c r="BB301" i="1"/>
  <c r="BU301" i="1"/>
  <c r="AN302" i="1"/>
  <c r="AE302" i="1"/>
  <c r="AQ302" i="1"/>
  <c r="AY306" i="1"/>
  <c r="AZ306" i="1"/>
  <c r="BH306" i="1" s="1"/>
  <c r="AZ308" i="1"/>
  <c r="AY308" i="1"/>
  <c r="BE308" i="1" s="1"/>
  <c r="AN309" i="1"/>
  <c r="AH309" i="1"/>
  <c r="AE309" i="1"/>
  <c r="BU310" i="1"/>
  <c r="AR310" i="1"/>
  <c r="BE310" i="1"/>
  <c r="AZ317" i="1"/>
  <c r="BH317" i="1" s="1"/>
  <c r="AY317" i="1"/>
  <c r="BE317" i="1" s="1"/>
  <c r="AY318" i="1"/>
  <c r="BE318" i="1" s="1"/>
  <c r="AZ318" i="1"/>
  <c r="BH318" i="1" s="1"/>
  <c r="AQ296" i="1"/>
  <c r="AE296" i="1"/>
  <c r="AN296" i="1"/>
  <c r="AQ297" i="1"/>
  <c r="BR298" i="1"/>
  <c r="BX299" i="1"/>
  <c r="AV300" i="1"/>
  <c r="Z300" i="1"/>
  <c r="N300" i="1" a="1"/>
  <c r="N300" i="1" s="1"/>
  <c r="BJ300" i="1" s="1"/>
  <c r="AS300" i="1"/>
  <c r="N301" i="1" a="1"/>
  <c r="N301" i="1" s="1"/>
  <c r="BJ301" i="1" s="1"/>
  <c r="AV301" i="1"/>
  <c r="V301" i="1"/>
  <c r="AS301" i="1"/>
  <c r="BE301" i="1"/>
  <c r="BR301" i="1"/>
  <c r="AH302" i="1"/>
  <c r="CF304" i="1" a="1"/>
  <c r="CF304" i="1" s="1"/>
  <c r="CD304" i="1" a="1"/>
  <c r="CD304" i="1" s="1"/>
  <c r="CB304" i="1" a="1"/>
  <c r="CB304" i="1" s="1"/>
  <c r="CI304" i="1" s="1"/>
  <c r="CG304" i="1" a="1"/>
  <c r="CG304" i="1" s="1"/>
  <c r="BB304" i="1"/>
  <c r="CC304" i="1" a="1"/>
  <c r="CC304" i="1" s="1"/>
  <c r="N305" i="1" a="1"/>
  <c r="N305" i="1" s="1"/>
  <c r="BJ305" i="1" s="1"/>
  <c r="Z305" i="1"/>
  <c r="AS305" i="1"/>
  <c r="AZ305" i="1"/>
  <c r="AY305" i="1"/>
  <c r="AH308" i="1"/>
  <c r="AN308" i="1"/>
  <c r="AK308" i="1"/>
  <c r="AE308" i="1"/>
  <c r="AQ308" i="1"/>
  <c r="AQ309" i="1"/>
  <c r="BB317" i="1"/>
  <c r="AN322" i="1"/>
  <c r="AQ322" i="1"/>
  <c r="AK322" i="1"/>
  <c r="AH322" i="1"/>
  <c r="AE322" i="1"/>
  <c r="AK323" i="1"/>
  <c r="AH323" i="1"/>
  <c r="AE323" i="1"/>
  <c r="AQ323" i="1"/>
  <c r="AN323" i="1"/>
  <c r="AK281" i="1"/>
  <c r="AN281" i="1"/>
  <c r="BR286" i="1"/>
  <c r="AV287" i="1"/>
  <c r="Z287" i="1"/>
  <c r="AS292" i="1"/>
  <c r="CC292" i="1" a="1"/>
  <c r="CC292" i="1" s="1"/>
  <c r="AQ295" i="1"/>
  <c r="CE295" i="1" a="1"/>
  <c r="CE295" i="1" s="1"/>
  <c r="AE297" i="1"/>
  <c r="AK298" i="1"/>
  <c r="AN298" i="1"/>
  <c r="CG298" i="1" a="1"/>
  <c r="CG298" i="1" s="1"/>
  <c r="CE298" i="1" a="1"/>
  <c r="CE298" i="1" s="1"/>
  <c r="CC298" i="1" a="1"/>
  <c r="CC298" i="1" s="1"/>
  <c r="CD298" i="1" a="1"/>
  <c r="CD298" i="1" s="1"/>
  <c r="AS299" i="1"/>
  <c r="AV299" i="1"/>
  <c r="V299" i="1"/>
  <c r="BU299" i="1"/>
  <c r="BC299" i="1"/>
  <c r="CF300" i="1" a="1"/>
  <c r="CF300" i="1" s="1"/>
  <c r="CD300" i="1" a="1"/>
  <c r="CD300" i="1" s="1"/>
  <c r="CB300" i="1" a="1"/>
  <c r="CB300" i="1" s="1"/>
  <c r="CI300" i="1" s="1"/>
  <c r="CE300" i="1" a="1"/>
  <c r="CE300" i="1" s="1"/>
  <c r="CG300" i="1" a="1"/>
  <c r="CG300" i="1" s="1"/>
  <c r="BC300" i="1"/>
  <c r="AQ301" i="1"/>
  <c r="AE301" i="1"/>
  <c r="AN301" i="1"/>
  <c r="CD301" i="1" a="1"/>
  <c r="CD301" i="1" s="1"/>
  <c r="AK302" i="1"/>
  <c r="AR304" i="1"/>
  <c r="BR304" i="1"/>
  <c r="BU304" i="1"/>
  <c r="AH307" i="1"/>
  <c r="BB308" i="1"/>
  <c r="BZ310" i="1"/>
  <c r="CA310" i="1" s="1"/>
  <c r="BX315" i="1"/>
  <c r="AQ319" i="1"/>
  <c r="AH319" i="1"/>
  <c r="BY324" i="1"/>
  <c r="BK324" i="1"/>
  <c r="BM324" i="1"/>
  <c r="BF324" i="1"/>
  <c r="AZ326" i="1"/>
  <c r="AY326" i="1"/>
  <c r="BX329" i="1"/>
  <c r="BC329" i="1"/>
  <c r="AK299" i="1"/>
  <c r="AN299" i="1"/>
  <c r="AN300" i="1"/>
  <c r="BR303" i="1"/>
  <c r="CB303" i="1" a="1"/>
  <c r="CB303" i="1" s="1"/>
  <c r="CI303" i="1" s="1"/>
  <c r="CE303" i="1" a="1"/>
  <c r="CE303" i="1" s="1"/>
  <c r="AV304" i="1"/>
  <c r="Z304" i="1"/>
  <c r="AK306" i="1"/>
  <c r="AE307" i="1"/>
  <c r="AR307" i="1"/>
  <c r="CD307" i="1" a="1"/>
  <c r="CD307" i="1" s="1"/>
  <c r="CG307" i="1" a="1"/>
  <c r="CG307" i="1" s="1"/>
  <c r="V308" i="1"/>
  <c r="V309" i="1"/>
  <c r="N309" i="1" a="1"/>
  <c r="N309" i="1" s="1"/>
  <c r="BJ309" i="1" s="1"/>
  <c r="AV309" i="1"/>
  <c r="AK310" i="1"/>
  <c r="AN310" i="1"/>
  <c r="BR311" i="1"/>
  <c r="AH312" i="1"/>
  <c r="CD312" i="1" a="1"/>
  <c r="CD312" i="1" s="1"/>
  <c r="V314" i="1"/>
  <c r="N314" i="1" a="1"/>
  <c r="N314" i="1" s="1"/>
  <c r="BJ314" i="1" s="1"/>
  <c r="AS314" i="1"/>
  <c r="Z314" i="1"/>
  <c r="AN314" i="1"/>
  <c r="AE314" i="1"/>
  <c r="CF316" i="1" a="1"/>
  <c r="CF316" i="1" s="1"/>
  <c r="CD316" i="1" a="1"/>
  <c r="CD316" i="1" s="1"/>
  <c r="CB316" i="1" a="1"/>
  <c r="CB316" i="1" s="1"/>
  <c r="CI316" i="1" s="1"/>
  <c r="CE316" i="1" a="1"/>
  <c r="CE316" i="1" s="1"/>
  <c r="BX316" i="1"/>
  <c r="CG316" i="1" a="1"/>
  <c r="CG316" i="1" s="1"/>
  <c r="AN318" i="1"/>
  <c r="AE318" i="1"/>
  <c r="AK318" i="1"/>
  <c r="BB318" i="1"/>
  <c r="AQ321" i="1"/>
  <c r="AE321" i="1"/>
  <c r="AN321" i="1"/>
  <c r="AK321" i="1"/>
  <c r="AH321" i="1"/>
  <c r="BZ324" i="1"/>
  <c r="BI324" i="1"/>
  <c r="BZ327" i="1"/>
  <c r="BI327" i="1"/>
  <c r="AH330" i="1"/>
  <c r="AQ330" i="1"/>
  <c r="AE330" i="1"/>
  <c r="AN330" i="1"/>
  <c r="AZ334" i="1"/>
  <c r="BH334" i="1" s="1"/>
  <c r="AY334" i="1"/>
  <c r="BE334" i="1" s="1"/>
  <c r="BI340" i="1"/>
  <c r="BZ340" i="1"/>
  <c r="AY341" i="1"/>
  <c r="BE341" i="1" s="1"/>
  <c r="AZ341" i="1"/>
  <c r="AQ300" i="1"/>
  <c r="BB302" i="1"/>
  <c r="AK303" i="1"/>
  <c r="AN303" i="1"/>
  <c r="BH303" i="1"/>
  <c r="AQ305" i="1"/>
  <c r="AE305" i="1"/>
  <c r="AN305" i="1"/>
  <c r="AQ306" i="1"/>
  <c r="BR307" i="1"/>
  <c r="CB307" i="1" a="1"/>
  <c r="CB307" i="1" s="1"/>
  <c r="CI307" i="1" s="1"/>
  <c r="CE307" i="1" a="1"/>
  <c r="CE307" i="1" s="1"/>
  <c r="AV308" i="1"/>
  <c r="Z308" i="1"/>
  <c r="CJ309" i="1"/>
  <c r="CK309" i="1" s="1"/>
  <c r="CL309" i="1" s="1"/>
  <c r="CM309" i="1" s="1"/>
  <c r="CN309" i="1" s="1"/>
  <c r="CO309" i="1" s="1"/>
  <c r="CH309" i="1" s="1"/>
  <c r="AX309" i="1"/>
  <c r="V310" i="1"/>
  <c r="AV310" i="1"/>
  <c r="AQ311" i="1"/>
  <c r="AS312" i="1"/>
  <c r="N312" i="1" a="1"/>
  <c r="N312" i="1" s="1"/>
  <c r="BJ312" i="1" s="1"/>
  <c r="Z312" i="1"/>
  <c r="AV312" i="1"/>
  <c r="CE312" i="1" a="1"/>
  <c r="CE312" i="1" s="1"/>
  <c r="AR313" i="1"/>
  <c r="BU313" i="1"/>
  <c r="BX313" i="1"/>
  <c r="BC313" i="1"/>
  <c r="AV314" i="1"/>
  <c r="AS315" i="1"/>
  <c r="AV315" i="1"/>
  <c r="V315" i="1"/>
  <c r="Z315" i="1"/>
  <c r="N315" i="1" a="1"/>
  <c r="N315" i="1" s="1"/>
  <c r="BJ315" i="1" s="1"/>
  <c r="CF315" i="1" a="1"/>
  <c r="CF315" i="1" s="1"/>
  <c r="CE315" i="1" a="1"/>
  <c r="CE315" i="1" s="1"/>
  <c r="CB315" i="1" a="1"/>
  <c r="CB315" i="1" s="1"/>
  <c r="CI315" i="1" s="1"/>
  <c r="CC315" i="1" a="1"/>
  <c r="CC315" i="1" s="1"/>
  <c r="AR316" i="1"/>
  <c r="BU316" i="1"/>
  <c r="CC316" i="1" a="1"/>
  <c r="CC316" i="1" s="1"/>
  <c r="AH318" i="1"/>
  <c r="AZ320" i="1"/>
  <c r="AY320" i="1"/>
  <c r="BE320" i="1" s="1"/>
  <c r="BI321" i="1"/>
  <c r="BZ321" i="1"/>
  <c r="CA321" i="1" s="1"/>
  <c r="BX322" i="1"/>
  <c r="CE323" i="1" a="1"/>
  <c r="CE323" i="1" s="1"/>
  <c r="CB323" i="1" a="1"/>
  <c r="CB323" i="1" s="1"/>
  <c r="CI323" i="1" s="1"/>
  <c r="CG323" i="1" a="1"/>
  <c r="CG323" i="1" s="1"/>
  <c r="CD323" i="1" a="1"/>
  <c r="CD323" i="1" s="1"/>
  <c r="CF323" i="1" a="1"/>
  <c r="CF323" i="1" s="1"/>
  <c r="AH325" i="1"/>
  <c r="AQ325" i="1"/>
  <c r="AE325" i="1"/>
  <c r="AN325" i="1"/>
  <c r="AK325" i="1"/>
  <c r="AQ328" i="1"/>
  <c r="AN328" i="1"/>
  <c r="AE328" i="1"/>
  <c r="AK330" i="1"/>
  <c r="BU337" i="1"/>
  <c r="BE337" i="1"/>
  <c r="BR337" i="1"/>
  <c r="BB306" i="1"/>
  <c r="AK307" i="1"/>
  <c r="AN307" i="1"/>
  <c r="BH307" i="1"/>
  <c r="BE311" i="1"/>
  <c r="AK312" i="1"/>
  <c r="AQ312" i="1"/>
  <c r="AE312" i="1"/>
  <c r="CB312" i="1" a="1"/>
  <c r="CB312" i="1" s="1"/>
  <c r="CI312" i="1" s="1"/>
  <c r="AK315" i="1"/>
  <c r="AQ315" i="1"/>
  <c r="AH315" i="1"/>
  <c r="AE315" i="1"/>
  <c r="N317" i="1" a="1"/>
  <c r="N317" i="1" s="1"/>
  <c r="BJ317" i="1" s="1"/>
  <c r="AV317" i="1"/>
  <c r="V317" i="1"/>
  <c r="Z317" i="1"/>
  <c r="AQ317" i="1"/>
  <c r="AE317" i="1"/>
  <c r="AK317" i="1"/>
  <c r="AH317" i="1"/>
  <c r="AE319" i="1"/>
  <c r="BU319" i="1"/>
  <c r="AR319" i="1"/>
  <c r="BR319" i="1"/>
  <c r="AH320" i="1"/>
  <c r="AN320" i="1"/>
  <c r="AK320" i="1"/>
  <c r="AE320" i="1"/>
  <c r="AQ320" i="1"/>
  <c r="BM322" i="1"/>
  <c r="BY322" i="1"/>
  <c r="BK322" i="1"/>
  <c r="BU324" i="1"/>
  <c r="AR324" i="1"/>
  <c r="BR324" i="1"/>
  <c r="BC324" i="1"/>
  <c r="BI325" i="1"/>
  <c r="BZ325" i="1"/>
  <c r="AQ326" i="1"/>
  <c r="AE326" i="1"/>
  <c r="AN326" i="1"/>
  <c r="AK326" i="1"/>
  <c r="AH326" i="1"/>
  <c r="BX327" i="1"/>
  <c r="BC327" i="1"/>
  <c r="AK328" i="1"/>
  <c r="CF328" i="1" a="1"/>
  <c r="CF328" i="1" s="1"/>
  <c r="CD328" i="1" a="1"/>
  <c r="CD328" i="1" s="1"/>
  <c r="CB328" i="1" a="1"/>
  <c r="CB328" i="1" s="1"/>
  <c r="CI328" i="1" s="1"/>
  <c r="CG328" i="1" a="1"/>
  <c r="CG328" i="1" s="1"/>
  <c r="CC328" i="1" a="1"/>
  <c r="CC328" i="1" s="1"/>
  <c r="BH328" i="1"/>
  <c r="CE328" i="1" a="1"/>
  <c r="CE328" i="1" s="1"/>
  <c r="BF329" i="1"/>
  <c r="BY329" i="1"/>
  <c r="BM329" i="1"/>
  <c r="BZ329" i="1"/>
  <c r="AQ331" i="1"/>
  <c r="AE331" i="1"/>
  <c r="AN331" i="1"/>
  <c r="AK331" i="1"/>
  <c r="AH331" i="1"/>
  <c r="AQ313" i="1"/>
  <c r="BR315" i="1"/>
  <c r="AV316" i="1"/>
  <c r="Z316" i="1"/>
  <c r="AK316" i="1"/>
  <c r="CD319" i="1" a="1"/>
  <c r="CD319" i="1" s="1"/>
  <c r="CG319" i="1" a="1"/>
  <c r="CG319" i="1" s="1"/>
  <c r="V320" i="1"/>
  <c r="AS321" i="1"/>
  <c r="BU321" i="1"/>
  <c r="CC321" i="1" a="1"/>
  <c r="CC321" i="1" s="1"/>
  <c r="V323" i="1"/>
  <c r="AV323" i="1"/>
  <c r="CF324" i="1" a="1"/>
  <c r="CF324" i="1" s="1"/>
  <c r="CD324" i="1" a="1"/>
  <c r="CD324" i="1" s="1"/>
  <c r="CB324" i="1" a="1"/>
  <c r="CB324" i="1" s="1"/>
  <c r="CI324" i="1" s="1"/>
  <c r="AN327" i="1"/>
  <c r="AK327" i="1"/>
  <c r="CF329" i="1" a="1"/>
  <c r="CF329" i="1" s="1"/>
  <c r="CD329" i="1" a="1"/>
  <c r="CD329" i="1" s="1"/>
  <c r="CB329" i="1" a="1"/>
  <c r="CB329" i="1" s="1"/>
  <c r="CI329" i="1" s="1"/>
  <c r="BR329" i="1"/>
  <c r="AZ330" i="1"/>
  <c r="AY330" i="1"/>
  <c r="CD332" i="1" a="1"/>
  <c r="CD332" i="1" s="1"/>
  <c r="BX333" i="1"/>
  <c r="BC333" i="1"/>
  <c r="AV320" i="1"/>
  <c r="Z320" i="1"/>
  <c r="CG322" i="1" a="1"/>
  <c r="CG322" i="1" s="1"/>
  <c r="CE322" i="1" a="1"/>
  <c r="CE322" i="1" s="1"/>
  <c r="CC322" i="1" a="1"/>
  <c r="CC322" i="1" s="1"/>
  <c r="BH322" i="1"/>
  <c r="CF325" i="1" a="1"/>
  <c r="CF325" i="1" s="1"/>
  <c r="CD325" i="1" a="1"/>
  <c r="CD325" i="1" s="1"/>
  <c r="CB325" i="1" a="1"/>
  <c r="CB325" i="1" s="1"/>
  <c r="CI325" i="1" s="1"/>
  <c r="BB325" i="1"/>
  <c r="BB326" i="1"/>
  <c r="BM327" i="1"/>
  <c r="AS328" i="1"/>
  <c r="AV328" i="1"/>
  <c r="Z328" i="1"/>
  <c r="AV329" i="1"/>
  <c r="Z329" i="1"/>
  <c r="N329" i="1" a="1"/>
  <c r="N329" i="1" s="1"/>
  <c r="BJ329" i="1" s="1"/>
  <c r="AS329" i="1"/>
  <c r="BB334" i="1"/>
  <c r="BC335" i="1"/>
  <c r="BX335" i="1"/>
  <c r="BM336" i="1"/>
  <c r="BY336" i="1"/>
  <c r="BK336" i="1"/>
  <c r="BF336" i="1"/>
  <c r="AS337" i="1"/>
  <c r="AV337" i="1"/>
  <c r="V337" i="1"/>
  <c r="Z337" i="1"/>
  <c r="N337" i="1" a="1"/>
  <c r="N337" i="1" s="1"/>
  <c r="BJ337" i="1" s="1"/>
  <c r="CF339" i="1" a="1"/>
  <c r="CF339" i="1" s="1"/>
  <c r="CD339" i="1" a="1"/>
  <c r="CD339" i="1" s="1"/>
  <c r="CB339" i="1" a="1"/>
  <c r="CB339" i="1" s="1"/>
  <c r="CI339" i="1" s="1"/>
  <c r="CE339" i="1" a="1"/>
  <c r="CE339" i="1" s="1"/>
  <c r="CG339" i="1" a="1"/>
  <c r="CG339" i="1" s="1"/>
  <c r="BH339" i="1"/>
  <c r="CC339" i="1" a="1"/>
  <c r="CC339" i="1" s="1"/>
  <c r="AV313" i="1"/>
  <c r="Z313" i="1"/>
  <c r="CF313" i="1" a="1"/>
  <c r="CF313" i="1" s="1"/>
  <c r="CD313" i="1" a="1"/>
  <c r="CD313" i="1" s="1"/>
  <c r="CB313" i="1" a="1"/>
  <c r="CB313" i="1" s="1"/>
  <c r="CI313" i="1" s="1"/>
  <c r="CJ314" i="1"/>
  <c r="CK314" i="1" s="1"/>
  <c r="CL314" i="1" s="1"/>
  <c r="CM314" i="1" s="1"/>
  <c r="CN314" i="1" s="1"/>
  <c r="CO314" i="1" s="1"/>
  <c r="CH314" i="1" s="1"/>
  <c r="AX314" i="1"/>
  <c r="AQ316" i="1"/>
  <c r="AK319" i="1"/>
  <c r="AN319" i="1"/>
  <c r="N320" i="1" a="1"/>
  <c r="N320" i="1" s="1"/>
  <c r="BJ320" i="1" s="1"/>
  <c r="CF322" i="1" a="1"/>
  <c r="CF322" i="1" s="1"/>
  <c r="N323" i="1" a="1"/>
  <c r="N323" i="1" s="1"/>
  <c r="BJ323" i="1" s="1"/>
  <c r="Z323" i="1"/>
  <c r="BR323" i="1"/>
  <c r="AS324" i="1"/>
  <c r="AV324" i="1"/>
  <c r="Z324" i="1"/>
  <c r="AV325" i="1"/>
  <c r="Z325" i="1"/>
  <c r="N325" i="1" a="1"/>
  <c r="N325" i="1" s="1"/>
  <c r="BJ325" i="1" s="1"/>
  <c r="AS325" i="1"/>
  <c r="AY325" i="1"/>
  <c r="CC325" i="1" a="1"/>
  <c r="CC325" i="1" s="1"/>
  <c r="CG325" i="1" a="1"/>
  <c r="CG325" i="1" s="1"/>
  <c r="CG327" i="1" a="1"/>
  <c r="CG327" i="1" s="1"/>
  <c r="CE327" i="1" a="1"/>
  <c r="CE327" i="1" s="1"/>
  <c r="CC327" i="1" a="1"/>
  <c r="CC327" i="1" s="1"/>
  <c r="N328" i="1" a="1"/>
  <c r="N328" i="1" s="1"/>
  <c r="BJ328" i="1" s="1"/>
  <c r="BU328" i="1"/>
  <c r="AR328" i="1"/>
  <c r="BX328" i="1"/>
  <c r="BE328" i="1"/>
  <c r="AH329" i="1"/>
  <c r="AQ329" i="1"/>
  <c r="AE329" i="1"/>
  <c r="BX330" i="1"/>
  <c r="BC330" i="1"/>
  <c r="BF333" i="1"/>
  <c r="AH334" i="1"/>
  <c r="AN334" i="1"/>
  <c r="AK334" i="1"/>
  <c r="AE334" i="1"/>
  <c r="AH324" i="1"/>
  <c r="AS327" i="1"/>
  <c r="BU327" i="1"/>
  <c r="AH328" i="1"/>
  <c r="AS331" i="1"/>
  <c r="BU331" i="1"/>
  <c r="Z332" i="1"/>
  <c r="AH332" i="1"/>
  <c r="AR332" i="1"/>
  <c r="AV332" i="1"/>
  <c r="AE333" i="1"/>
  <c r="AR333" i="1"/>
  <c r="CD333" i="1" a="1"/>
  <c r="CD333" i="1" s="1"/>
  <c r="CG333" i="1" a="1"/>
  <c r="CG333" i="1" s="1"/>
  <c r="AH336" i="1"/>
  <c r="CG336" i="1" a="1"/>
  <c r="CG336" i="1" s="1"/>
  <c r="CE336" i="1" a="1"/>
  <c r="CE336" i="1" s="1"/>
  <c r="CC336" i="1" a="1"/>
  <c r="CC336" i="1" s="1"/>
  <c r="Z340" i="1"/>
  <c r="CD340" i="1" a="1"/>
  <c r="CD340" i="1" s="1"/>
  <c r="CF340" i="1" a="1"/>
  <c r="CF340" i="1" s="1"/>
  <c r="CE340" i="1" a="1"/>
  <c r="CE340" i="1" s="1"/>
  <c r="CB340" i="1" a="1"/>
  <c r="CB340" i="1" s="1"/>
  <c r="CI340" i="1" s="1"/>
  <c r="BB340" i="1"/>
  <c r="AQ342" i="1"/>
  <c r="AH342" i="1"/>
  <c r="BK343" i="1"/>
  <c r="BY343" i="1"/>
  <c r="BM343" i="1"/>
  <c r="BF343" i="1"/>
  <c r="AN345" i="1"/>
  <c r="AQ345" i="1"/>
  <c r="AK345" i="1"/>
  <c r="AH345" i="1"/>
  <c r="AE345" i="1"/>
  <c r="AS332" i="1"/>
  <c r="BU332" i="1"/>
  <c r="BR333" i="1"/>
  <c r="CB333" i="1" a="1"/>
  <c r="CB333" i="1" s="1"/>
  <c r="CI333" i="1" s="1"/>
  <c r="CE333" i="1" a="1"/>
  <c r="CE333" i="1" s="1"/>
  <c r="AV334" i="1"/>
  <c r="Z334" i="1"/>
  <c r="AQ335" i="1"/>
  <c r="AE335" i="1"/>
  <c r="AN335" i="1"/>
  <c r="AZ335" i="1"/>
  <c r="BH335" i="1" s="1"/>
  <c r="AY335" i="1"/>
  <c r="BE335" i="1" s="1"/>
  <c r="BZ336" i="1"/>
  <c r="CB336" i="1" a="1"/>
  <c r="CB336" i="1" s="1"/>
  <c r="CI336" i="1" s="1"/>
  <c r="CF336" i="1" a="1"/>
  <c r="CF336" i="1" s="1"/>
  <c r="AV339" i="1"/>
  <c r="Z339" i="1"/>
  <c r="N339" i="1" a="1"/>
  <c r="N339" i="1" s="1"/>
  <c r="BJ339" i="1" s="1"/>
  <c r="AY340" i="1"/>
  <c r="CG340" i="1" a="1"/>
  <c r="CG340" i="1" s="1"/>
  <c r="BU342" i="1"/>
  <c r="AR342" i="1"/>
  <c r="BR342" i="1"/>
  <c r="BE332" i="1"/>
  <c r="AK333" i="1"/>
  <c r="AN333" i="1"/>
  <c r="BH333" i="1"/>
  <c r="AN336" i="1"/>
  <c r="AK336" i="1"/>
  <c r="AR339" i="1"/>
  <c r="BR339" i="1"/>
  <c r="BE339" i="1"/>
  <c r="N340" i="1" a="1"/>
  <c r="N340" i="1" s="1"/>
  <c r="BJ340" i="1" s="1"/>
  <c r="AV340" i="1"/>
  <c r="V340" i="1"/>
  <c r="AQ340" i="1"/>
  <c r="AE340" i="1"/>
  <c r="AN340" i="1"/>
  <c r="BY342" i="1"/>
  <c r="BK342" i="1"/>
  <c r="BF342" i="1"/>
  <c r="CF343" i="1" a="1"/>
  <c r="CF343" i="1" s="1"/>
  <c r="CD343" i="1" a="1"/>
  <c r="CD343" i="1" s="1"/>
  <c r="CB343" i="1" a="1"/>
  <c r="CB343" i="1" s="1"/>
  <c r="CI343" i="1" s="1"/>
  <c r="CG343" i="1" a="1"/>
  <c r="CG343" i="1" s="1"/>
  <c r="CC343" i="1" a="1"/>
  <c r="CC343" i="1" s="1"/>
  <c r="BH343" i="1"/>
  <c r="AQ344" i="1"/>
  <c r="AE344" i="1"/>
  <c r="AN344" i="1"/>
  <c r="AH344" i="1"/>
  <c r="BE344" i="1"/>
  <c r="BM345" i="1"/>
  <c r="BY345" i="1"/>
  <c r="BK345" i="1"/>
  <c r="AK346" i="1"/>
  <c r="AH346" i="1"/>
  <c r="AE346" i="1"/>
  <c r="AQ346" i="1"/>
  <c r="AN346" i="1"/>
  <c r="AK350" i="1"/>
  <c r="AQ350" i="1"/>
  <c r="AH350" i="1"/>
  <c r="AE350" i="1"/>
  <c r="AN350" i="1"/>
  <c r="V335" i="1"/>
  <c r="AS336" i="1"/>
  <c r="BU336" i="1"/>
  <c r="AK337" i="1"/>
  <c r="AN337" i="1"/>
  <c r="CC337" i="1" a="1"/>
  <c r="CC337" i="1" s="1"/>
  <c r="AN341" i="1"/>
  <c r="AE341" i="1"/>
  <c r="AK341" i="1"/>
  <c r="BB341" i="1"/>
  <c r="BX342" i="1"/>
  <c r="BB343" i="1"/>
  <c r="AK344" i="1"/>
  <c r="BZ344" i="1"/>
  <c r="CE346" i="1" a="1"/>
  <c r="CE346" i="1" s="1"/>
  <c r="CB346" i="1" a="1"/>
  <c r="CB346" i="1" s="1"/>
  <c r="CI346" i="1" s="1"/>
  <c r="CG346" i="1" a="1"/>
  <c r="CG346" i="1" s="1"/>
  <c r="CD346" i="1" a="1"/>
  <c r="CD346" i="1" s="1"/>
  <c r="CF346" i="1" a="1"/>
  <c r="CF346" i="1" s="1"/>
  <c r="AQ339" i="1"/>
  <c r="AV343" i="1"/>
  <c r="Z343" i="1"/>
  <c r="N343" i="1" a="1"/>
  <c r="N343" i="1" s="1"/>
  <c r="BJ343" i="1" s="1"/>
  <c r="AS343" i="1"/>
  <c r="V343" i="1"/>
  <c r="AH343" i="1"/>
  <c r="AN343" i="1"/>
  <c r="AE343" i="1"/>
  <c r="AK343" i="1"/>
  <c r="AR343" i="1"/>
  <c r="BR343" i="1"/>
  <c r="BU343" i="1"/>
  <c r="BX345" i="1"/>
  <c r="BC345" i="1"/>
  <c r="BZ346" i="1"/>
  <c r="BI346" i="1"/>
  <c r="BU348" i="1"/>
  <c r="AR348" i="1"/>
  <c r="BE348" i="1"/>
  <c r="BC349" i="1"/>
  <c r="BX349" i="1"/>
  <c r="CF350" i="1" a="1"/>
  <c r="CF350" i="1" s="1"/>
  <c r="CE350" i="1" a="1"/>
  <c r="CE350" i="1" s="1"/>
  <c r="CB350" i="1" a="1"/>
  <c r="CB350" i="1" s="1"/>
  <c r="CI350" i="1" s="1"/>
  <c r="CG350" i="1" a="1"/>
  <c r="CG350" i="1" s="1"/>
  <c r="CD350" i="1" a="1"/>
  <c r="CD350" i="1" s="1"/>
  <c r="BH350" i="1"/>
  <c r="CD342" i="1" a="1"/>
  <c r="CD342" i="1" s="1"/>
  <c r="CG342" i="1" a="1"/>
  <c r="CG342" i="1" s="1"/>
  <c r="AS344" i="1"/>
  <c r="CC344" i="1" a="1"/>
  <c r="CC344" i="1" s="1"/>
  <c r="CF344" i="1" a="1"/>
  <c r="CF344" i="1" s="1"/>
  <c r="V346" i="1"/>
  <c r="AV346" i="1"/>
  <c r="AQ347" i="1"/>
  <c r="BX348" i="1"/>
  <c r="BM349" i="1"/>
  <c r="BK349" i="1"/>
  <c r="BY349" i="1"/>
  <c r="AH352" i="1"/>
  <c r="AN352" i="1"/>
  <c r="BU352" i="1"/>
  <c r="BR352" i="1"/>
  <c r="AR352" i="1"/>
  <c r="BE352" i="1"/>
  <c r="CG345" i="1" a="1"/>
  <c r="CG345" i="1" s="1"/>
  <c r="CE345" i="1" a="1"/>
  <c r="CE345" i="1" s="1"/>
  <c r="CC345" i="1" a="1"/>
  <c r="CC345" i="1" s="1"/>
  <c r="BH345" i="1"/>
  <c r="BE347" i="1"/>
  <c r="AS348" i="1"/>
  <c r="N348" i="1" a="1"/>
  <c r="N348" i="1" s="1"/>
  <c r="BJ348" i="1" s="1"/>
  <c r="Z348" i="1"/>
  <c r="AV348" i="1"/>
  <c r="BZ348" i="1"/>
  <c r="BY350" i="1"/>
  <c r="BK350" i="1"/>
  <c r="BM350" i="1"/>
  <c r="BF350" i="1"/>
  <c r="AK342" i="1"/>
  <c r="AN342" i="1"/>
  <c r="CB344" i="1" a="1"/>
  <c r="CB344" i="1" s="1"/>
  <c r="CI344" i="1" s="1"/>
  <c r="BU345" i="1"/>
  <c r="CF345" i="1" a="1"/>
  <c r="CF345" i="1" s="1"/>
  <c r="N346" i="1" a="1"/>
  <c r="N346" i="1" s="1"/>
  <c r="BJ346" i="1" s="1"/>
  <c r="Z346" i="1"/>
  <c r="BR346" i="1"/>
  <c r="AV347" i="1"/>
  <c r="Z347" i="1"/>
  <c r="CF347" i="1" a="1"/>
  <c r="CF347" i="1" s="1"/>
  <c r="CD347" i="1" a="1"/>
  <c r="CD347" i="1" s="1"/>
  <c r="CB347" i="1" a="1"/>
  <c r="CB347" i="1" s="1"/>
  <c r="CI347" i="1" s="1"/>
  <c r="CA347" i="1" s="1"/>
  <c r="BC347" i="1"/>
  <c r="BI347" i="1"/>
  <c r="BU347" i="1"/>
  <c r="AK348" i="1"/>
  <c r="AQ348" i="1"/>
  <c r="AE348" i="1"/>
  <c r="AN349" i="1"/>
  <c r="AH349" i="1"/>
  <c r="AQ349" i="1"/>
  <c r="AK349" i="1"/>
  <c r="BX350" i="1"/>
  <c r="CF351" i="1" a="1"/>
  <c r="CF351" i="1" s="1"/>
  <c r="CD351" i="1" a="1"/>
  <c r="CD351" i="1" s="1"/>
  <c r="CB351" i="1" a="1"/>
  <c r="CB351" i="1" s="1"/>
  <c r="CI351" i="1" s="1"/>
  <c r="CE351" i="1" a="1"/>
  <c r="CE351" i="1" s="1"/>
  <c r="CC351" i="1" a="1"/>
  <c r="CC351" i="1" s="1"/>
  <c r="BH351" i="1"/>
  <c r="AZ349" i="1"/>
  <c r="BH349" i="1" s="1"/>
  <c r="BE351" i="1"/>
  <c r="AS352" i="1"/>
  <c r="N352" i="1" a="1"/>
  <c r="N352" i="1" s="1"/>
  <c r="BJ352" i="1" s="1"/>
  <c r="Z352" i="1"/>
  <c r="AV352" i="1"/>
  <c r="BX352" i="1"/>
  <c r="BC352" i="1"/>
  <c r="CB348" i="1" a="1"/>
  <c r="CB348" i="1" s="1"/>
  <c r="CI348" i="1" s="1"/>
  <c r="CG348" i="1" a="1"/>
  <c r="CG348" i="1" s="1"/>
  <c r="BU349" i="1"/>
  <c r="N350" i="1" a="1"/>
  <c r="N350" i="1" s="1"/>
  <c r="BJ350" i="1" s="1"/>
  <c r="Z350" i="1"/>
  <c r="BR350" i="1"/>
  <c r="AV351" i="1"/>
  <c r="Z351" i="1"/>
  <c r="AK351" i="1"/>
  <c r="BC351" i="1"/>
  <c r="BU351" i="1"/>
  <c r="AK352" i="1"/>
  <c r="AQ352" i="1"/>
  <c r="AE352" i="1"/>
  <c r="CF352" i="1" a="1"/>
  <c r="CF352" i="1" s="1"/>
  <c r="CD352" i="1" a="1"/>
  <c r="CD352" i="1" s="1"/>
  <c r="CB352" i="1" a="1"/>
  <c r="CB352" i="1" s="1"/>
  <c r="CI352" i="1" s="1"/>
  <c r="CG352" i="1" a="1"/>
  <c r="CG352" i="1" s="1"/>
  <c r="AH353" i="1"/>
  <c r="AQ353" i="1"/>
  <c r="AE353" i="1"/>
  <c r="AN353" i="1"/>
  <c r="BB353" i="1"/>
  <c r="CC348" i="1" a="1"/>
  <c r="CC348" i="1" s="1"/>
  <c r="AQ351" i="1"/>
  <c r="AZ353" i="1"/>
  <c r="BH353" i="1" s="1"/>
  <c r="AY353" i="1"/>
  <c r="BE353" i="1" s="1"/>
  <c r="BI200" i="1" l="1"/>
  <c r="BZ200" i="1"/>
  <c r="BK208" i="1"/>
  <c r="BF208" i="1"/>
  <c r="BY208" i="1"/>
  <c r="BM208" i="1"/>
  <c r="BI176" i="1"/>
  <c r="BZ176" i="1"/>
  <c r="AK314" i="1"/>
  <c r="BR248" i="1"/>
  <c r="BC259" i="1"/>
  <c r="BZ232" i="1"/>
  <c r="CA225" i="1"/>
  <c r="BZ140" i="1"/>
  <c r="BU199" i="1"/>
  <c r="CB137" i="1" a="1"/>
  <c r="CB137" i="1" s="1"/>
  <c r="CI137" i="1" s="1"/>
  <c r="BC114" i="1"/>
  <c r="CB102" i="1" a="1"/>
  <c r="CB102" i="1" s="1"/>
  <c r="CI102" i="1" s="1"/>
  <c r="BK82" i="1"/>
  <c r="CB36" i="1" a="1"/>
  <c r="CB36" i="1" s="1"/>
  <c r="CI36" i="1" s="1"/>
  <c r="BE22" i="1"/>
  <c r="BC74" i="1"/>
  <c r="CG44" i="1" a="1"/>
  <c r="CG44" i="1" s="1"/>
  <c r="BX28" i="1"/>
  <c r="AR254" i="1"/>
  <c r="BR254" i="1"/>
  <c r="BK327" i="1"/>
  <c r="BI323" i="1"/>
  <c r="BI299" i="1"/>
  <c r="BI315" i="1"/>
  <c r="BR227" i="1"/>
  <c r="BX211" i="1"/>
  <c r="BU70" i="1"/>
  <c r="CD137" i="1" a="1"/>
  <c r="CD137" i="1" s="1"/>
  <c r="BE64" i="1"/>
  <c r="CD102" i="1" a="1"/>
  <c r="CD102" i="1" s="1"/>
  <c r="BM82" i="1"/>
  <c r="AR57" i="1"/>
  <c r="BC119" i="1"/>
  <c r="CC44" i="1" a="1"/>
  <c r="CC44" i="1" s="1"/>
  <c r="CA62" i="1"/>
  <c r="BX101" i="1"/>
  <c r="BF327" i="1"/>
  <c r="CB278" i="1" a="1"/>
  <c r="CB278" i="1" s="1"/>
  <c r="CI278" i="1" s="1"/>
  <c r="BF267" i="1"/>
  <c r="BC280" i="1"/>
  <c r="CG246" i="1" a="1"/>
  <c r="CG246" i="1" s="1"/>
  <c r="CC233" i="1" a="1"/>
  <c r="CC233" i="1" s="1"/>
  <c r="AR235" i="1"/>
  <c r="CE147" i="1" a="1"/>
  <c r="CE147" i="1" s="1"/>
  <c r="BC138" i="1"/>
  <c r="CC137" i="1" a="1"/>
  <c r="CC137" i="1" s="1"/>
  <c r="CF102" i="1" a="1"/>
  <c r="CF102" i="1" s="1"/>
  <c r="BU57" i="1"/>
  <c r="BE57" i="1"/>
  <c r="BX3" i="1"/>
  <c r="BH246" i="1"/>
  <c r="BH36" i="1"/>
  <c r="BM267" i="1"/>
  <c r="BU235" i="1"/>
  <c r="BI251" i="1"/>
  <c r="BZ168" i="1"/>
  <c r="CA168" i="1" s="1"/>
  <c r="CB147" i="1" a="1"/>
  <c r="CB147" i="1" s="1"/>
  <c r="CI147" i="1" s="1"/>
  <c r="BK157" i="1"/>
  <c r="BI102" i="1"/>
  <c r="CE137" i="1" a="1"/>
  <c r="CE137" i="1" s="1"/>
  <c r="CC102" i="1" a="1"/>
  <c r="CC102" i="1" s="1"/>
  <c r="BU43" i="1"/>
  <c r="CF44" i="1" a="1"/>
  <c r="CF44" i="1" s="1"/>
  <c r="CD44" i="1" a="1"/>
  <c r="CD44" i="1" s="1"/>
  <c r="AR22" i="1"/>
  <c r="BC336" i="1"/>
  <c r="BH278" i="1"/>
  <c r="BZ278" i="1" s="1"/>
  <c r="CB233" i="1" a="1"/>
  <c r="CB233" i="1" s="1"/>
  <c r="CI233" i="1" s="1"/>
  <c r="BR159" i="1"/>
  <c r="AQ314" i="1"/>
  <c r="BX286" i="1"/>
  <c r="CE278" i="1" a="1"/>
  <c r="CE278" i="1" s="1"/>
  <c r="BK267" i="1"/>
  <c r="BX235" i="1"/>
  <c r="BX220" i="1"/>
  <c r="BX196" i="1"/>
  <c r="CA172" i="1"/>
  <c r="CD147" i="1" a="1"/>
  <c r="CD147" i="1" s="1"/>
  <c r="BC157" i="1"/>
  <c r="BI192" i="1"/>
  <c r="BF157" i="1"/>
  <c r="BC152" i="1"/>
  <c r="BF141" i="1"/>
  <c r="BC126" i="1"/>
  <c r="AR107" i="1"/>
  <c r="CG137" i="1" a="1"/>
  <c r="CG137" i="1" s="1"/>
  <c r="CE102" i="1" a="1"/>
  <c r="CE102" i="1" s="1"/>
  <c r="CB44" i="1" a="1"/>
  <c r="CB44" i="1" s="1"/>
  <c r="CI44" i="1" s="1"/>
  <c r="BC88" i="1"/>
  <c r="CG278" i="1" a="1"/>
  <c r="CG278" i="1" s="1"/>
  <c r="BF254" i="1"/>
  <c r="BX248" i="1"/>
  <c r="BX244" i="1"/>
  <c r="BE235" i="1"/>
  <c r="BC255" i="1"/>
  <c r="AR227" i="1"/>
  <c r="BX189" i="1"/>
  <c r="BZ182" i="1"/>
  <c r="CF147" i="1" a="1"/>
  <c r="CF147" i="1" s="1"/>
  <c r="BY172" i="1"/>
  <c r="BM157" i="1"/>
  <c r="BK141" i="1"/>
  <c r="BU107" i="1"/>
  <c r="BR43" i="1"/>
  <c r="CD36" i="1" a="1"/>
  <c r="CD36" i="1" s="1"/>
  <c r="CG36" i="1" a="1"/>
  <c r="CG36" i="1" s="1"/>
  <c r="BX30" i="1"/>
  <c r="BE107" i="1"/>
  <c r="CA220" i="1"/>
  <c r="BU227" i="1"/>
  <c r="BX226" i="1"/>
  <c r="CC36" i="1" a="1"/>
  <c r="CC36" i="1" s="1"/>
  <c r="CF278" i="1" a="1"/>
  <c r="CF278" i="1" s="1"/>
  <c r="BR327" i="1"/>
  <c r="AR327" i="1"/>
  <c r="BK35" i="1"/>
  <c r="BY35" i="1"/>
  <c r="BF35" i="1"/>
  <c r="BM35" i="1"/>
  <c r="BY248" i="1"/>
  <c r="BK248" i="1"/>
  <c r="BM248" i="1"/>
  <c r="BF248" i="1"/>
  <c r="BI233" i="1"/>
  <c r="BZ233" i="1"/>
  <c r="BK321" i="1"/>
  <c r="BF321" i="1"/>
  <c r="BM321" i="1"/>
  <c r="BY321" i="1"/>
  <c r="BF315" i="1"/>
  <c r="BY315" i="1"/>
  <c r="BK315" i="1"/>
  <c r="BM315" i="1"/>
  <c r="BY286" i="1"/>
  <c r="BK286" i="1"/>
  <c r="BM286" i="1"/>
  <c r="BF286" i="1"/>
  <c r="BI46" i="1"/>
  <c r="BZ46" i="1"/>
  <c r="BM303" i="1"/>
  <c r="CB293" i="1" a="1"/>
  <c r="CB293" i="1" s="1"/>
  <c r="CI293" i="1" s="1"/>
  <c r="BH269" i="1"/>
  <c r="BY273" i="1"/>
  <c r="BF246" i="1"/>
  <c r="CE263" i="1" a="1"/>
  <c r="CE263" i="1" s="1"/>
  <c r="CG260" i="1" a="1"/>
  <c r="CG260" i="1" s="1"/>
  <c r="CB254" i="1" a="1"/>
  <c r="CB254" i="1" s="1"/>
  <c r="CI254" i="1" s="1"/>
  <c r="CG239" i="1" a="1"/>
  <c r="CG239" i="1" s="1"/>
  <c r="BU216" i="1"/>
  <c r="BF255" i="1"/>
  <c r="BK258" i="1"/>
  <c r="BX199" i="1"/>
  <c r="BE159" i="1"/>
  <c r="BX174" i="1"/>
  <c r="BZ134" i="1"/>
  <c r="CA134" i="1" s="1"/>
  <c r="BM192" i="1"/>
  <c r="AR79" i="1"/>
  <c r="CD91" i="1" a="1"/>
  <c r="CD91" i="1" s="1"/>
  <c r="BM60" i="1"/>
  <c r="BU35" i="1"/>
  <c r="BE27" i="1"/>
  <c r="BX81" i="1"/>
  <c r="BM76" i="1"/>
  <c r="CE57" i="1" a="1"/>
  <c r="CE57" i="1" s="1"/>
  <c r="BR54" i="1"/>
  <c r="BK40" i="1"/>
  <c r="BH337" i="1"/>
  <c r="BH254" i="1"/>
  <c r="BR269" i="1"/>
  <c r="BU269" i="1"/>
  <c r="CA298" i="1"/>
  <c r="BK303" i="1"/>
  <c r="CC293" i="1" a="1"/>
  <c r="CC293" i="1" s="1"/>
  <c r="CC269" i="1" a="1"/>
  <c r="CC269" i="1" s="1"/>
  <c r="CC268" i="1" a="1"/>
  <c r="CC268" i="1" s="1"/>
  <c r="BF273" i="1"/>
  <c r="CF263" i="1" a="1"/>
  <c r="CF263" i="1" s="1"/>
  <c r="CB260" i="1" a="1"/>
  <c r="CB260" i="1" s="1"/>
  <c r="CI260" i="1" s="1"/>
  <c r="CB239" i="1" a="1"/>
  <c r="CB239" i="1" s="1"/>
  <c r="CI239" i="1" s="1"/>
  <c r="BI278" i="1"/>
  <c r="BM255" i="1"/>
  <c r="CA241" i="1"/>
  <c r="BY258" i="1"/>
  <c r="BE183" i="1"/>
  <c r="BC163" i="1"/>
  <c r="BC102" i="1"/>
  <c r="BE90" i="1"/>
  <c r="BK192" i="1"/>
  <c r="BF134" i="1"/>
  <c r="CF91" i="1" a="1"/>
  <c r="CF91" i="1" s="1"/>
  <c r="BF60" i="1"/>
  <c r="AR54" i="1"/>
  <c r="CC2" i="1" a="1"/>
  <c r="CC2" i="1" s="1"/>
  <c r="BR4" i="1"/>
  <c r="BX213" i="1"/>
  <c r="BX192" i="1"/>
  <c r="CG57" i="1" a="1"/>
  <c r="CG57" i="1" s="1"/>
  <c r="AR46" i="1"/>
  <c r="BY40" i="1"/>
  <c r="CE254" i="1" a="1"/>
  <c r="CE254" i="1" s="1"/>
  <c r="AR286" i="1"/>
  <c r="CF332" i="1" a="1"/>
  <c r="CF332" i="1" s="1"/>
  <c r="BH332" i="1"/>
  <c r="BE299" i="1"/>
  <c r="BE300" i="1"/>
  <c r="BY303" i="1"/>
  <c r="CE293" i="1" a="1"/>
  <c r="CE293" i="1" s="1"/>
  <c r="CE269" i="1" a="1"/>
  <c r="CE269" i="1" s="1"/>
  <c r="BE282" i="1"/>
  <c r="CC239" i="1" a="1"/>
  <c r="CC239" i="1" s="1"/>
  <c r="CG254" i="1" a="1"/>
  <c r="CG254" i="1" s="1"/>
  <c r="CE260" i="1" a="1"/>
  <c r="CE260" i="1" s="1"/>
  <c r="BK255" i="1"/>
  <c r="BZ240" i="1"/>
  <c r="BR183" i="1"/>
  <c r="BU90" i="1"/>
  <c r="BY192" i="1"/>
  <c r="BX170" i="1"/>
  <c r="BR35" i="1"/>
  <c r="BF74" i="1"/>
  <c r="BZ50" i="1"/>
  <c r="CA50" i="1" s="1"/>
  <c r="BX56" i="1"/>
  <c r="BZ352" i="1"/>
  <c r="CA352" i="1" s="1"/>
  <c r="BR299" i="1"/>
  <c r="BH263" i="1"/>
  <c r="BE241" i="1"/>
  <c r="CF254" i="1" a="1"/>
  <c r="CF254" i="1" s="1"/>
  <c r="BE237" i="1"/>
  <c r="AR216" i="1"/>
  <c r="BU286" i="1"/>
  <c r="BR282" i="1"/>
  <c r="CC254" i="1" a="1"/>
  <c r="CC254" i="1" s="1"/>
  <c r="BK233" i="1"/>
  <c r="AR183" i="1"/>
  <c r="BZ195" i="1"/>
  <c r="CA195" i="1" s="1"/>
  <c r="BR90" i="1"/>
  <c r="BX42" i="1"/>
  <c r="AR35" i="1"/>
  <c r="BK74" i="1"/>
  <c r="BM87" i="1"/>
  <c r="BH57" i="1"/>
  <c r="BU27" i="1"/>
  <c r="BM20" i="1"/>
  <c r="BC62" i="1"/>
  <c r="BR237" i="1"/>
  <c r="BH28" i="1"/>
  <c r="BE4" i="1"/>
  <c r="BE216" i="1"/>
  <c r="BR300" i="1"/>
  <c r="BY293" i="1"/>
  <c r="BM333" i="1"/>
  <c r="CC332" i="1" a="1"/>
  <c r="CC332" i="1" s="1"/>
  <c r="AR300" i="1"/>
  <c r="BK293" i="1"/>
  <c r="AR282" i="1"/>
  <c r="CD269" i="1" a="1"/>
  <c r="CD269" i="1" s="1"/>
  <c r="BY270" i="1"/>
  <c r="BU237" i="1"/>
  <c r="BR266" i="1"/>
  <c r="BU159" i="1"/>
  <c r="BY233" i="1"/>
  <c r="BX191" i="1"/>
  <c r="CC91" i="1" a="1"/>
  <c r="CC91" i="1" s="1"/>
  <c r="BX61" i="1"/>
  <c r="BM74" i="1"/>
  <c r="CF28" i="1" a="1"/>
  <c r="CF28" i="1" s="1"/>
  <c r="BK87" i="1"/>
  <c r="CB57" i="1" a="1"/>
  <c r="CB57" i="1" s="1"/>
  <c r="CI57" i="1" s="1"/>
  <c r="BF86" i="1"/>
  <c r="BF20" i="1"/>
  <c r="CG337" i="1" a="1"/>
  <c r="CG337" i="1" s="1"/>
  <c r="CE239" i="1" a="1"/>
  <c r="CE239" i="1" s="1"/>
  <c r="AR4" i="1"/>
  <c r="BK333" i="1"/>
  <c r="CE332" i="1" a="1"/>
  <c r="CE332" i="1" s="1"/>
  <c r="BM293" i="1"/>
  <c r="BK246" i="1"/>
  <c r="BF270" i="1"/>
  <c r="BE266" i="1"/>
  <c r="CA237" i="1"/>
  <c r="BZ244" i="1"/>
  <c r="BM233" i="1"/>
  <c r="CA164" i="1"/>
  <c r="CA138" i="1"/>
  <c r="CG91" i="1" a="1"/>
  <c r="CG91" i="1" s="1"/>
  <c r="BR46" i="1"/>
  <c r="CC28" i="1" a="1"/>
  <c r="CC28" i="1" s="1"/>
  <c r="CB28" i="1" a="1"/>
  <c r="CB28" i="1" s="1"/>
  <c r="CI28" i="1" s="1"/>
  <c r="BY87" i="1"/>
  <c r="CD57" i="1" a="1"/>
  <c r="CD57" i="1" s="1"/>
  <c r="BR27" i="1"/>
  <c r="BK20" i="1"/>
  <c r="CB337" i="1" a="1"/>
  <c r="CB337" i="1" s="1"/>
  <c r="CI337" i="1" s="1"/>
  <c r="CF239" i="1" a="1"/>
  <c r="CF239" i="1" s="1"/>
  <c r="BH44" i="1"/>
  <c r="CG332" i="1" a="1"/>
  <c r="CG332" i="1" s="1"/>
  <c r="BC289" i="1"/>
  <c r="CC260" i="1" a="1"/>
  <c r="CC260" i="1" s="1"/>
  <c r="CC204" i="1" a="1"/>
  <c r="CC204" i="1" s="1"/>
  <c r="CA229" i="1"/>
  <c r="BX116" i="1"/>
  <c r="CE91" i="1" a="1"/>
  <c r="CE91" i="1" s="1"/>
  <c r="BY76" i="1"/>
  <c r="BC311" i="1"/>
  <c r="CD337" i="1" a="1"/>
  <c r="CD337" i="1" s="1"/>
  <c r="CF269" i="1" a="1"/>
  <c r="CF269" i="1" s="1"/>
  <c r="BU122" i="1"/>
  <c r="BE54" i="1"/>
  <c r="BY54" i="1" s="1"/>
  <c r="BE46" i="1"/>
  <c r="BE231" i="1"/>
  <c r="BI227" i="1"/>
  <c r="BZ227" i="1"/>
  <c r="BI331" i="1"/>
  <c r="BZ331" i="1"/>
  <c r="CA331" i="1" s="1"/>
  <c r="BM145" i="1"/>
  <c r="BF145" i="1"/>
  <c r="BY145" i="1"/>
  <c r="BK145" i="1"/>
  <c r="BF36" i="1"/>
  <c r="BY36" i="1"/>
  <c r="BK36" i="1"/>
  <c r="BM36" i="1"/>
  <c r="BY274" i="1"/>
  <c r="BF274" i="1"/>
  <c r="BM274" i="1"/>
  <c r="BK274" i="1"/>
  <c r="BZ313" i="1"/>
  <c r="BI313" i="1"/>
  <c r="BI292" i="1"/>
  <c r="BZ292" i="1"/>
  <c r="BI204" i="1"/>
  <c r="BZ204" i="1"/>
  <c r="BI2" i="1"/>
  <c r="BZ2" i="1"/>
  <c r="BZ257" i="1"/>
  <c r="CA257" i="1" s="1"/>
  <c r="BI257" i="1"/>
  <c r="BK268" i="1"/>
  <c r="BY268" i="1"/>
  <c r="BF331" i="1"/>
  <c r="BM331" i="1"/>
  <c r="BY331" i="1"/>
  <c r="BK331" i="1"/>
  <c r="BY62" i="1"/>
  <c r="BK62" i="1"/>
  <c r="BF62" i="1"/>
  <c r="BM62" i="1"/>
  <c r="BY247" i="1"/>
  <c r="BK247" i="1"/>
  <c r="BF247" i="1"/>
  <c r="BM247" i="1"/>
  <c r="BY149" i="1"/>
  <c r="BM149" i="1"/>
  <c r="BF149" i="1"/>
  <c r="BK149" i="1"/>
  <c r="BF70" i="1"/>
  <c r="BM70" i="1"/>
  <c r="BY70" i="1"/>
  <c r="BK70" i="1"/>
  <c r="BR344" i="1"/>
  <c r="BC312" i="1"/>
  <c r="CA295" i="1"/>
  <c r="CG268" i="1" a="1"/>
  <c r="CG268" i="1" s="1"/>
  <c r="BM254" i="1"/>
  <c r="CC208" i="1" a="1"/>
  <c r="CC208" i="1" s="1"/>
  <c r="BE206" i="1"/>
  <c r="BU206" i="1"/>
  <c r="BC210" i="1"/>
  <c r="BR199" i="1"/>
  <c r="BK172" i="1"/>
  <c r="CA79" i="1"/>
  <c r="BM134" i="1"/>
  <c r="CA102" i="1"/>
  <c r="AR75" i="1"/>
  <c r="BK65" i="1"/>
  <c r="BK34" i="1"/>
  <c r="CD118" i="1" a="1"/>
  <c r="CD118" i="1" s="1"/>
  <c r="BM67" i="1"/>
  <c r="BY86" i="1"/>
  <c r="BM44" i="1"/>
  <c r="CA10" i="1"/>
  <c r="AR122" i="1"/>
  <c r="BE8" i="1"/>
  <c r="BU307" i="1"/>
  <c r="BE307" i="1"/>
  <c r="CG140" i="1" a="1"/>
  <c r="CG140" i="1" s="1"/>
  <c r="CE140" i="1" a="1"/>
  <c r="CE140" i="1" s="1"/>
  <c r="BU260" i="1"/>
  <c r="BE260" i="1"/>
  <c r="BE122" i="1"/>
  <c r="BC298" i="1"/>
  <c r="BH272" i="1"/>
  <c r="BK254" i="1"/>
  <c r="CA235" i="1"/>
  <c r="BX263" i="1"/>
  <c r="BF256" i="1"/>
  <c r="BZ223" i="1"/>
  <c r="BM184" i="1"/>
  <c r="BC161" i="1"/>
  <c r="BF172" i="1"/>
  <c r="BX193" i="1"/>
  <c r="BI111" i="1"/>
  <c r="BZ175" i="1"/>
  <c r="BK134" i="1"/>
  <c r="AR62" i="1"/>
  <c r="CC43" i="1" a="1"/>
  <c r="CC43" i="1" s="1"/>
  <c r="BI114" i="1"/>
  <c r="BF65" i="1"/>
  <c r="CB118" i="1" a="1"/>
  <c r="CB118" i="1" s="1"/>
  <c r="CI118" i="1" s="1"/>
  <c r="BE56" i="1"/>
  <c r="BE17" i="1"/>
  <c r="BY67" i="1"/>
  <c r="BK86" i="1"/>
  <c r="BY44" i="1"/>
  <c r="BZ6" i="1"/>
  <c r="BZ38" i="1"/>
  <c r="CA38" i="1" s="1"/>
  <c r="BM14" i="1"/>
  <c r="AR344" i="1"/>
  <c r="BC319" i="1"/>
  <c r="CC272" i="1" a="1"/>
  <c r="CC272" i="1" s="1"/>
  <c r="BM256" i="1"/>
  <c r="BZ210" i="1"/>
  <c r="CG183" i="1" a="1"/>
  <c r="CG183" i="1" s="1"/>
  <c r="CA145" i="1"/>
  <c r="BK184" i="1"/>
  <c r="BC149" i="1"/>
  <c r="BC117" i="1"/>
  <c r="BK153" i="1"/>
  <c r="AR56" i="1"/>
  <c r="BU62" i="1"/>
  <c r="CE43" i="1" a="1"/>
  <c r="CE43" i="1" s="1"/>
  <c r="CE118" i="1" a="1"/>
  <c r="CE118" i="1" s="1"/>
  <c r="BZ34" i="1"/>
  <c r="CA34" i="1" s="1"/>
  <c r="CA83" i="1"/>
  <c r="BC59" i="1"/>
  <c r="BK14" i="1"/>
  <c r="CD274" i="1" a="1"/>
  <c r="CD274" i="1" s="1"/>
  <c r="CF274" i="1" a="1"/>
  <c r="CF274" i="1" s="1"/>
  <c r="CF192" i="1" a="1"/>
  <c r="CF192" i="1" s="1"/>
  <c r="CB192" i="1" a="1"/>
  <c r="CB192" i="1" s="1"/>
  <c r="CI192" i="1" s="1"/>
  <c r="CE192" i="1" a="1"/>
  <c r="CE192" i="1" s="1"/>
  <c r="CA192" i="1" s="1"/>
  <c r="CE272" i="1" a="1"/>
  <c r="CE272" i="1" s="1"/>
  <c r="BK256" i="1"/>
  <c r="CD183" i="1" a="1"/>
  <c r="CD183" i="1" s="1"/>
  <c r="BY184" i="1"/>
  <c r="BF153" i="1"/>
  <c r="BI162" i="1"/>
  <c r="BE135" i="1"/>
  <c r="CG43" i="1" a="1"/>
  <c r="CG43" i="1" s="1"/>
  <c r="BM54" i="1"/>
  <c r="BY14" i="1"/>
  <c r="BE263" i="1"/>
  <c r="CF257" i="1" a="1"/>
  <c r="CF257" i="1" s="1"/>
  <c r="BE168" i="1"/>
  <c r="BR26" i="1"/>
  <c r="BU249" i="1"/>
  <c r="AR249" i="1"/>
  <c r="BR249" i="1"/>
  <c r="CG46" i="1" a="1"/>
  <c r="CG46" i="1" s="1"/>
  <c r="CB46" i="1" a="1"/>
  <c r="CB46" i="1" s="1"/>
  <c r="CI46" i="1" s="1"/>
  <c r="BH268" i="1"/>
  <c r="CC227" i="1" a="1"/>
  <c r="CC227" i="1" s="1"/>
  <c r="CG227" i="1" a="1"/>
  <c r="CG227" i="1" s="1"/>
  <c r="BX214" i="1"/>
  <c r="BM153" i="1"/>
  <c r="BR135" i="1"/>
  <c r="BZ60" i="1"/>
  <c r="CB43" i="1" a="1"/>
  <c r="CB43" i="1" s="1"/>
  <c r="CI43" i="1" s="1"/>
  <c r="BC95" i="1"/>
  <c r="CA12" i="1"/>
  <c r="BF54" i="1"/>
  <c r="CG257" i="1" a="1"/>
  <c r="CG257" i="1" s="1"/>
  <c r="AR26" i="1"/>
  <c r="BR212" i="1"/>
  <c r="BE212" i="1"/>
  <c r="CB227" i="1" a="1"/>
  <c r="CB227" i="1" s="1"/>
  <c r="CI227" i="1" s="1"/>
  <c r="BU135" i="1"/>
  <c r="CC118" i="1" a="1"/>
  <c r="CC118" i="1" s="1"/>
  <c r="CD43" i="1" a="1"/>
  <c r="CD43" i="1" s="1"/>
  <c r="BM34" i="1"/>
  <c r="BH118" i="1"/>
  <c r="BX46" i="1"/>
  <c r="BZ30" i="1"/>
  <c r="CA30" i="1" s="1"/>
  <c r="BC11" i="1"/>
  <c r="BK54" i="1"/>
  <c r="BX225" i="1"/>
  <c r="BE26" i="1"/>
  <c r="BR321" i="1"/>
  <c r="AR321" i="1"/>
  <c r="BH293" i="1"/>
  <c r="BR233" i="1"/>
  <c r="AR233" i="1"/>
  <c r="BU292" i="1"/>
  <c r="AR292" i="1"/>
  <c r="BH239" i="1"/>
  <c r="CB70" i="1" a="1"/>
  <c r="CB70" i="1" s="1"/>
  <c r="CI70" i="1" s="1"/>
  <c r="CD70" i="1" a="1"/>
  <c r="CD70" i="1" s="1"/>
  <c r="BE75" i="1"/>
  <c r="BU17" i="1"/>
  <c r="BU315" i="1"/>
  <c r="AR315" i="1"/>
  <c r="BH275" i="1"/>
  <c r="CF233" i="1" a="1"/>
  <c r="CF233" i="1" s="1"/>
  <c r="CG233" i="1" a="1"/>
  <c r="CG233" i="1" s="1"/>
  <c r="CE233" i="1" a="1"/>
  <c r="CE233" i="1" s="1"/>
  <c r="CA233" i="1" s="1"/>
  <c r="CF292" i="1" a="1"/>
  <c r="CF292" i="1" s="1"/>
  <c r="CG292" i="1" a="1"/>
  <c r="CG292" i="1" s="1"/>
  <c r="CE292" i="1" a="1"/>
  <c r="CE292" i="1" s="1"/>
  <c r="CD292" i="1" a="1"/>
  <c r="CD292" i="1" s="1"/>
  <c r="BR70" i="1"/>
  <c r="AR70" i="1"/>
  <c r="BZ316" i="1"/>
  <c r="CA316" i="1" s="1"/>
  <c r="BI316" i="1"/>
  <c r="BY346" i="1"/>
  <c r="BM346" i="1"/>
  <c r="BK346" i="1"/>
  <c r="BF346" i="1"/>
  <c r="BI20" i="1"/>
  <c r="BZ20" i="1"/>
  <c r="BF323" i="1"/>
  <c r="BY323" i="1"/>
  <c r="BK323" i="1"/>
  <c r="BM323" i="1"/>
  <c r="BY295" i="1"/>
  <c r="BF295" i="1"/>
  <c r="BM295" i="1"/>
  <c r="BK295" i="1"/>
  <c r="BK161" i="1"/>
  <c r="BF161" i="1"/>
  <c r="BM161" i="1"/>
  <c r="BY161" i="1"/>
  <c r="BY138" i="1"/>
  <c r="BF138" i="1"/>
  <c r="BK138" i="1"/>
  <c r="BM138" i="1"/>
  <c r="BZ86" i="1"/>
  <c r="BI86" i="1"/>
  <c r="BZ208" i="1"/>
  <c r="BI208" i="1"/>
  <c r="BI183" i="1"/>
  <c r="BZ183" i="1"/>
  <c r="BI312" i="1"/>
  <c r="BZ312" i="1"/>
  <c r="BZ158" i="1"/>
  <c r="BI158" i="1"/>
  <c r="BF250" i="1"/>
  <c r="BY250" i="1"/>
  <c r="BK250" i="1"/>
  <c r="BM250" i="1"/>
  <c r="BZ91" i="1"/>
  <c r="BI91" i="1"/>
  <c r="CA325" i="1"/>
  <c r="BC241" i="1"/>
  <c r="BX241" i="1"/>
  <c r="CF248" i="1" a="1"/>
  <c r="CF248" i="1" s="1"/>
  <c r="CC248" i="1" a="1"/>
  <c r="CC248" i="1" s="1"/>
  <c r="CF196" i="1" a="1"/>
  <c r="CF196" i="1" s="1"/>
  <c r="CE196" i="1" a="1"/>
  <c r="CE196" i="1" s="1"/>
  <c r="CD196" i="1" a="1"/>
  <c r="CD196" i="1" s="1"/>
  <c r="CB196" i="1" a="1"/>
  <c r="CB196" i="1" s="1"/>
  <c r="CI196" i="1" s="1"/>
  <c r="CG196" i="1" a="1"/>
  <c r="CG196" i="1" s="1"/>
  <c r="BC105" i="1"/>
  <c r="BX105" i="1"/>
  <c r="BX75" i="1"/>
  <c r="BC75" i="1"/>
  <c r="BH13" i="1"/>
  <c r="BH147" i="1"/>
  <c r="BC94" i="1"/>
  <c r="BX94" i="1"/>
  <c r="CA153" i="1"/>
  <c r="CA140" i="1"/>
  <c r="CA143" i="1"/>
  <c r="CA162" i="1"/>
  <c r="CA94" i="1"/>
  <c r="BC344" i="1"/>
  <c r="BX344" i="1"/>
  <c r="BZ342" i="1"/>
  <c r="CA342" i="1" s="1"/>
  <c r="BI342" i="1"/>
  <c r="BI319" i="1"/>
  <c r="BZ319" i="1"/>
  <c r="CE313" i="1" a="1"/>
  <c r="CE313" i="1" s="1"/>
  <c r="CG313" i="1" a="1"/>
  <c r="CG313" i="1" s="1"/>
  <c r="CC313" i="1" a="1"/>
  <c r="CC313" i="1" s="1"/>
  <c r="BE316" i="1"/>
  <c r="BH300" i="1"/>
  <c r="CB268" i="1" a="1"/>
  <c r="CB268" i="1" s="1"/>
  <c r="CI268" i="1" s="1"/>
  <c r="CF268" i="1" a="1"/>
  <c r="CF268" i="1" s="1"/>
  <c r="CD268" i="1" a="1"/>
  <c r="CD268" i="1" s="1"/>
  <c r="BU245" i="1"/>
  <c r="AR245" i="1"/>
  <c r="BR245" i="1"/>
  <c r="BC204" i="1"/>
  <c r="BX204" i="1"/>
  <c r="BU71" i="1"/>
  <c r="AR71" i="1"/>
  <c r="BU114" i="1"/>
  <c r="AR114" i="1"/>
  <c r="BE114" i="1"/>
  <c r="BU16" i="1"/>
  <c r="AR16" i="1"/>
  <c r="CA96" i="1"/>
  <c r="CA95" i="1"/>
  <c r="CA103" i="1"/>
  <c r="BI260" i="1"/>
  <c r="BZ260" i="1"/>
  <c r="BR268" i="1"/>
  <c r="BU268" i="1"/>
  <c r="AR268" i="1"/>
  <c r="CC245" i="1" a="1"/>
  <c r="CC245" i="1" s="1"/>
  <c r="CG245" i="1" a="1"/>
  <c r="CG245" i="1" s="1"/>
  <c r="CF245" i="1" a="1"/>
  <c r="CF245" i="1" s="1"/>
  <c r="CE245" i="1" a="1"/>
  <c r="CE245" i="1" s="1"/>
  <c r="CD245" i="1" a="1"/>
  <c r="CD245" i="1" s="1"/>
  <c r="CB245" i="1" a="1"/>
  <c r="CB245" i="1" s="1"/>
  <c r="CI245" i="1" s="1"/>
  <c r="CF227" i="1" a="1"/>
  <c r="CF227" i="1" s="1"/>
  <c r="CD227" i="1" a="1"/>
  <c r="CD227" i="1" s="1"/>
  <c r="CE227" i="1" a="1"/>
  <c r="CE227" i="1" s="1"/>
  <c r="BU204" i="1"/>
  <c r="AR204" i="1"/>
  <c r="CA122" i="1"/>
  <c r="BU52" i="1"/>
  <c r="AR52" i="1"/>
  <c r="BM43" i="1"/>
  <c r="BF43" i="1"/>
  <c r="BK43" i="1"/>
  <c r="BY43" i="1"/>
  <c r="BH155" i="1"/>
  <c r="BU130" i="1"/>
  <c r="AR130" i="1"/>
  <c r="BR69" i="1"/>
  <c r="BE69" i="1"/>
  <c r="AR69" i="1"/>
  <c r="BI24" i="1"/>
  <c r="BZ24" i="1"/>
  <c r="CA24" i="1" s="1"/>
  <c r="CF16" i="1" a="1"/>
  <c r="CF16" i="1" s="1"/>
  <c r="CD16" i="1" a="1"/>
  <c r="CD16" i="1" s="1"/>
  <c r="CG16" i="1" a="1"/>
  <c r="CG16" i="1" s="1"/>
  <c r="BX310" i="1"/>
  <c r="BC310" i="1"/>
  <c r="AR259" i="1"/>
  <c r="BR259" i="1"/>
  <c r="BR208" i="1"/>
  <c r="AR208" i="1"/>
  <c r="CF204" i="1" a="1"/>
  <c r="CF204" i="1" s="1"/>
  <c r="CG204" i="1" a="1"/>
  <c r="CG204" i="1" s="1"/>
  <c r="CE204" i="1" a="1"/>
  <c r="CE204" i="1" s="1"/>
  <c r="CA204" i="1" s="1"/>
  <c r="CD204" i="1" a="1"/>
  <c r="CD204" i="1" s="1"/>
  <c r="CB204" i="1" a="1"/>
  <c r="CB204" i="1" s="1"/>
  <c r="CI204" i="1" s="1"/>
  <c r="AR64" i="1"/>
  <c r="BU64" i="1"/>
  <c r="BH151" i="1"/>
  <c r="BM99" i="1"/>
  <c r="BF99" i="1"/>
  <c r="CA85" i="1"/>
  <c r="CF2" i="1" a="1"/>
  <c r="CF2" i="1" s="1"/>
  <c r="CG2" i="1" a="1"/>
  <c r="CG2" i="1" s="1"/>
  <c r="CD2" i="1" a="1"/>
  <c r="CD2" i="1" s="1"/>
  <c r="CB2" i="1" a="1"/>
  <c r="CB2" i="1" s="1"/>
  <c r="CI2" i="1" s="1"/>
  <c r="CE2" i="1" a="1"/>
  <c r="CE2" i="1" s="1"/>
  <c r="BH71" i="1"/>
  <c r="BU36" i="1"/>
  <c r="AR36" i="1"/>
  <c r="BU8" i="1"/>
  <c r="AR8" i="1"/>
  <c r="AR347" i="1"/>
  <c r="BR347" i="1"/>
  <c r="BU323" i="1"/>
  <c r="AR323" i="1"/>
  <c r="CB272" i="1" a="1"/>
  <c r="CB272" i="1" s="1"/>
  <c r="CI272" i="1" s="1"/>
  <c r="CF272" i="1" a="1"/>
  <c r="CF272" i="1" s="1"/>
  <c r="CD272" i="1" a="1"/>
  <c r="CD272" i="1" s="1"/>
  <c r="BU252" i="1"/>
  <c r="AR252" i="1"/>
  <c r="BE252" i="1"/>
  <c r="BM268" i="1"/>
  <c r="BF268" i="1"/>
  <c r="BR241" i="1"/>
  <c r="AR241" i="1"/>
  <c r="BR220" i="1"/>
  <c r="AR220" i="1"/>
  <c r="BE220" i="1"/>
  <c r="CF208" i="1" a="1"/>
  <c r="CF208" i="1" s="1"/>
  <c r="CG208" i="1" a="1"/>
  <c r="CG208" i="1" s="1"/>
  <c r="CE208" i="1" a="1"/>
  <c r="CE208" i="1" s="1"/>
  <c r="CB208" i="1" a="1"/>
  <c r="CB208" i="1" s="1"/>
  <c r="CI208" i="1" s="1"/>
  <c r="CD208" i="1" a="1"/>
  <c r="CD208" i="1" s="1"/>
  <c r="BI199" i="1"/>
  <c r="BZ199" i="1"/>
  <c r="CE183" i="1" a="1"/>
  <c r="CE183" i="1" s="1"/>
  <c r="CF183" i="1" a="1"/>
  <c r="CF183" i="1" s="1"/>
  <c r="CB183" i="1" a="1"/>
  <c r="CB183" i="1" s="1"/>
  <c r="CI183" i="1" s="1"/>
  <c r="CC183" i="1" a="1"/>
  <c r="CC183" i="1" s="1"/>
  <c r="BU138" i="1"/>
  <c r="AR138" i="1"/>
  <c r="BR138" i="1"/>
  <c r="CD20" i="1" a="1"/>
  <c r="CD20" i="1" s="1"/>
  <c r="CC20" i="1" a="1"/>
  <c r="CC20" i="1" s="1"/>
  <c r="CB20" i="1" a="1"/>
  <c r="CB20" i="1" s="1"/>
  <c r="CI20" i="1" s="1"/>
  <c r="CF20" i="1" a="1"/>
  <c r="CF20" i="1" s="1"/>
  <c r="CG20" i="1" a="1"/>
  <c r="CG20" i="1" s="1"/>
  <c r="CE20" i="1" a="1"/>
  <c r="CE20" i="1" s="1"/>
  <c r="BU42" i="1"/>
  <c r="AR42" i="1"/>
  <c r="BR42" i="1"/>
  <c r="CA336" i="1"/>
  <c r="CA329" i="1"/>
  <c r="CA166" i="1"/>
  <c r="CA135" i="1"/>
  <c r="CA2" i="1"/>
  <c r="BU346" i="1"/>
  <c r="AR346" i="1"/>
  <c r="CB322" i="1" a="1"/>
  <c r="CB322" i="1" s="1"/>
  <c r="CI322" i="1" s="1"/>
  <c r="CD322" i="1" a="1"/>
  <c r="CD322" i="1" s="1"/>
  <c r="BC331" i="1"/>
  <c r="BX331" i="1"/>
  <c r="BR331" i="1"/>
  <c r="AR331" i="1"/>
  <c r="BU298" i="1"/>
  <c r="BE298" i="1"/>
  <c r="BR272" i="1"/>
  <c r="BU272" i="1"/>
  <c r="AR272" i="1"/>
  <c r="BC258" i="1"/>
  <c r="BX258" i="1"/>
  <c r="BE272" i="1"/>
  <c r="CF200" i="1" a="1"/>
  <c r="CF200" i="1" s="1"/>
  <c r="CB200" i="1" a="1"/>
  <c r="CB200" i="1" s="1"/>
  <c r="CI200" i="1" s="1"/>
  <c r="CG200" i="1" a="1"/>
  <c r="CG200" i="1" s="1"/>
  <c r="CE200" i="1" a="1"/>
  <c r="CE200" i="1" s="1"/>
  <c r="CD200" i="1" a="1"/>
  <c r="CD200" i="1" s="1"/>
  <c r="BE176" i="1"/>
  <c r="CE199" i="1" a="1"/>
  <c r="CE199" i="1" s="1"/>
  <c r="CA199" i="1" s="1"/>
  <c r="CC199" i="1" a="1"/>
  <c r="CC199" i="1" s="1"/>
  <c r="CF176" i="1" a="1"/>
  <c r="CF176" i="1" s="1"/>
  <c r="CG176" i="1" a="1"/>
  <c r="CG176" i="1" s="1"/>
  <c r="CD176" i="1" a="1"/>
  <c r="CD176" i="1" s="1"/>
  <c r="CE176" i="1" a="1"/>
  <c r="CE176" i="1" s="1"/>
  <c r="CB176" i="1" a="1"/>
  <c r="CB176" i="1" s="1"/>
  <c r="CI176" i="1" s="1"/>
  <c r="BI130" i="1"/>
  <c r="BZ130" i="1"/>
  <c r="CA130" i="1" s="1"/>
  <c r="BU79" i="1"/>
  <c r="BE79" i="1"/>
  <c r="CG42" i="1" a="1"/>
  <c r="CG42" i="1" s="1"/>
  <c r="CF42" i="1" a="1"/>
  <c r="CF42" i="1" s="1"/>
  <c r="CE42" i="1" a="1"/>
  <c r="CE42" i="1" s="1"/>
  <c r="CD42" i="1" a="1"/>
  <c r="CD42" i="1" s="1"/>
  <c r="CC42" i="1" a="1"/>
  <c r="CC42" i="1" s="1"/>
  <c r="CB42" i="1" a="1"/>
  <c r="CB42" i="1" s="1"/>
  <c r="CI42" i="1" s="1"/>
  <c r="BH42" i="1"/>
  <c r="BE52" i="1"/>
  <c r="BU28" i="1"/>
  <c r="AR28" i="1"/>
  <c r="CA301" i="1"/>
  <c r="CA262" i="1"/>
  <c r="CA107" i="1"/>
  <c r="CG331" i="1" a="1"/>
  <c r="CG331" i="1" s="1"/>
  <c r="CF331" i="1" a="1"/>
  <c r="CF331" i="1" s="1"/>
  <c r="CF312" i="1" a="1"/>
  <c r="CF312" i="1" s="1"/>
  <c r="CG312" i="1" a="1"/>
  <c r="CG312" i="1" s="1"/>
  <c r="CC312" i="1" a="1"/>
  <c r="CC312" i="1" s="1"/>
  <c r="BZ253" i="1"/>
  <c r="CA253" i="1" s="1"/>
  <c r="BI253" i="1"/>
  <c r="BU250" i="1"/>
  <c r="BR250" i="1"/>
  <c r="AR250" i="1"/>
  <c r="BZ245" i="1"/>
  <c r="BI245" i="1"/>
  <c r="BE200" i="1"/>
  <c r="CF210" i="1" a="1"/>
  <c r="CF210" i="1" s="1"/>
  <c r="CE210" i="1" a="1"/>
  <c r="CE210" i="1" s="1"/>
  <c r="CA210" i="1" s="1"/>
  <c r="CD210" i="1" a="1"/>
  <c r="CD210" i="1" s="1"/>
  <c r="CD22" i="1" a="1"/>
  <c r="CD22" i="1" s="1"/>
  <c r="CE22" i="1" a="1"/>
  <c r="CE22" i="1" s="1"/>
  <c r="CG22" i="1" a="1"/>
  <c r="CG22" i="1" s="1"/>
  <c r="CC22" i="1" a="1"/>
  <c r="CC22" i="1" s="1"/>
  <c r="BH22" i="1"/>
  <c r="BE2" i="1"/>
  <c r="CG28" i="1" a="1"/>
  <c r="CG28" i="1" s="1"/>
  <c r="CD28" i="1" a="1"/>
  <c r="CD28" i="1" s="1"/>
  <c r="BE42" i="1"/>
  <c r="CA313" i="1"/>
  <c r="G313" i="1" s="1"/>
  <c r="CA304" i="1"/>
  <c r="CA260" i="1"/>
  <c r="G260" i="1" s="1"/>
  <c r="CA161" i="1"/>
  <c r="CA73" i="1"/>
  <c r="CC319" i="1" a="1"/>
  <c r="CC319" i="1" s="1"/>
  <c r="CF319" i="1" a="1"/>
  <c r="CF319" i="1" s="1"/>
  <c r="CB319" i="1" a="1"/>
  <c r="CB319" i="1" s="1"/>
  <c r="CI319" i="1" s="1"/>
  <c r="CE319" i="1" a="1"/>
  <c r="CE319" i="1" s="1"/>
  <c r="BZ249" i="1"/>
  <c r="CA249" i="1" s="1"/>
  <c r="BI249" i="1"/>
  <c r="CA251" i="1"/>
  <c r="BU248" i="1"/>
  <c r="AR248" i="1"/>
  <c r="BR229" i="1"/>
  <c r="BE229" i="1"/>
  <c r="AR229" i="1"/>
  <c r="BH196" i="1"/>
  <c r="BF195" i="1"/>
  <c r="BK195" i="1"/>
  <c r="BY195" i="1"/>
  <c r="BM195" i="1"/>
  <c r="BF92" i="1"/>
  <c r="BY92" i="1"/>
  <c r="BM92" i="1"/>
  <c r="BK92" i="1"/>
  <c r="BZ349" i="1"/>
  <c r="BI349" i="1"/>
  <c r="BM289" i="1"/>
  <c r="BK289" i="1"/>
  <c r="BF289" i="1"/>
  <c r="BY289" i="1"/>
  <c r="CQ260" i="1"/>
  <c r="CS260" i="1" s="1"/>
  <c r="CQ235" i="1"/>
  <c r="CS235" i="1" s="1"/>
  <c r="G235" i="1"/>
  <c r="CQ218" i="1"/>
  <c r="CS218" i="1" s="1"/>
  <c r="G218" i="1"/>
  <c r="BF109" i="1"/>
  <c r="BM109" i="1"/>
  <c r="BY109" i="1"/>
  <c r="BK109" i="1"/>
  <c r="G79" i="1"/>
  <c r="CQ79" i="1"/>
  <c r="CS79" i="1" s="1"/>
  <c r="BF224" i="1"/>
  <c r="BM224" i="1"/>
  <c r="BY224" i="1"/>
  <c r="BK224" i="1"/>
  <c r="BI173" i="1"/>
  <c r="BZ173" i="1"/>
  <c r="BF101" i="1"/>
  <c r="BM101" i="1"/>
  <c r="BY101" i="1"/>
  <c r="BK101" i="1"/>
  <c r="BF81" i="1"/>
  <c r="BM81" i="1"/>
  <c r="BY81" i="1"/>
  <c r="BK81" i="1"/>
  <c r="BF335" i="1"/>
  <c r="BM335" i="1"/>
  <c r="BK335" i="1"/>
  <c r="BY335" i="1"/>
  <c r="BK334" i="1"/>
  <c r="BF334" i="1"/>
  <c r="BY334" i="1"/>
  <c r="BM334" i="1"/>
  <c r="BM280" i="1"/>
  <c r="BF280" i="1"/>
  <c r="BK280" i="1"/>
  <c r="BY280" i="1"/>
  <c r="BF211" i="1"/>
  <c r="BM211" i="1"/>
  <c r="BY211" i="1"/>
  <c r="BK211" i="1"/>
  <c r="CQ214" i="1"/>
  <c r="CS214" i="1" s="1"/>
  <c r="G214" i="1"/>
  <c r="BI226" i="1"/>
  <c r="BZ226" i="1"/>
  <c r="CQ94" i="1"/>
  <c r="CS94" i="1" s="1"/>
  <c r="G94" i="1"/>
  <c r="BZ21" i="1"/>
  <c r="BI21" i="1"/>
  <c r="BZ7" i="1"/>
  <c r="BI7" i="1"/>
  <c r="BK80" i="1"/>
  <c r="BF80" i="1"/>
  <c r="BY80" i="1"/>
  <c r="BM80" i="1"/>
  <c r="BF232" i="1"/>
  <c r="BM232" i="1"/>
  <c r="BY232" i="1"/>
  <c r="BK232" i="1"/>
  <c r="BZ160" i="1"/>
  <c r="BI160" i="1"/>
  <c r="CQ102" i="1"/>
  <c r="CS102" i="1" s="1"/>
  <c r="G102" i="1"/>
  <c r="G17" i="1"/>
  <c r="CQ17" i="1"/>
  <c r="CS17" i="1" s="1"/>
  <c r="G347" i="1"/>
  <c r="CQ347" i="1"/>
  <c r="CS347" i="1" s="1"/>
  <c r="BX306" i="1"/>
  <c r="BC306" i="1"/>
  <c r="G299" i="1"/>
  <c r="CQ299" i="1"/>
  <c r="CS299" i="1" s="1"/>
  <c r="BI317" i="1"/>
  <c r="BZ317" i="1"/>
  <c r="CF308" i="1" a="1"/>
  <c r="CF308" i="1" s="1"/>
  <c r="CD308" i="1" a="1"/>
  <c r="CD308" i="1" s="1"/>
  <c r="CB308" i="1" a="1"/>
  <c r="CB308" i="1" s="1"/>
  <c r="CI308" i="1" s="1"/>
  <c r="CG308" i="1" a="1"/>
  <c r="CG308" i="1" s="1"/>
  <c r="CC308" i="1" a="1"/>
  <c r="CC308" i="1" s="1"/>
  <c r="CE308" i="1" a="1"/>
  <c r="CE308" i="1" s="1"/>
  <c r="BC301" i="1"/>
  <c r="BX301" i="1"/>
  <c r="AR287" i="1"/>
  <c r="BU287" i="1"/>
  <c r="BR287" i="1"/>
  <c r="BR283" i="1"/>
  <c r="AR283" i="1"/>
  <c r="BU283" i="1"/>
  <c r="BR215" i="1"/>
  <c r="BU215" i="1"/>
  <c r="AR215" i="1"/>
  <c r="CA278" i="1"/>
  <c r="AR221" i="1"/>
  <c r="BR221" i="1"/>
  <c r="BU221" i="1"/>
  <c r="BF242" i="1"/>
  <c r="BM242" i="1"/>
  <c r="BY242" i="1"/>
  <c r="BK242" i="1"/>
  <c r="BF226" i="1"/>
  <c r="BM226" i="1"/>
  <c r="BY226" i="1"/>
  <c r="BK226" i="1"/>
  <c r="BI213" i="1"/>
  <c r="BZ213" i="1"/>
  <c r="CE234" i="1" a="1"/>
  <c r="CE234" i="1" s="1"/>
  <c r="CG234" i="1" a="1"/>
  <c r="CG234" i="1" s="1"/>
  <c r="CB234" i="1" a="1"/>
  <c r="CB234" i="1" s="1"/>
  <c r="CI234" i="1" s="1"/>
  <c r="CD234" i="1" a="1"/>
  <c r="CD234" i="1" s="1"/>
  <c r="CF234" i="1" a="1"/>
  <c r="CF234" i="1" s="1"/>
  <c r="CC234" i="1" a="1"/>
  <c r="CC234" i="1" s="1"/>
  <c r="BF210" i="1"/>
  <c r="BY210" i="1"/>
  <c r="BK210" i="1"/>
  <c r="BM210" i="1"/>
  <c r="BC207" i="1"/>
  <c r="BX207" i="1"/>
  <c r="AR205" i="1"/>
  <c r="BR205" i="1"/>
  <c r="BU205" i="1"/>
  <c r="BR164" i="1"/>
  <c r="BU164" i="1"/>
  <c r="AR164" i="1"/>
  <c r="AR213" i="1"/>
  <c r="BR213" i="1"/>
  <c r="BU213" i="1"/>
  <c r="CD207" i="1" a="1"/>
  <c r="CD207" i="1" s="1"/>
  <c r="CE207" i="1" a="1"/>
  <c r="CE207" i="1" s="1"/>
  <c r="CC207" i="1" a="1"/>
  <c r="CC207" i="1" s="1"/>
  <c r="CF207" i="1" a="1"/>
  <c r="CF207" i="1" s="1"/>
  <c r="CB207" i="1" a="1"/>
  <c r="CB207" i="1" s="1"/>
  <c r="CI207" i="1" s="1"/>
  <c r="CG207" i="1" a="1"/>
  <c r="CG207" i="1" s="1"/>
  <c r="CD203" i="1" a="1"/>
  <c r="CD203" i="1" s="1"/>
  <c r="CE203" i="1" a="1"/>
  <c r="CE203" i="1" s="1"/>
  <c r="CG203" i="1" a="1"/>
  <c r="CG203" i="1" s="1"/>
  <c r="CB203" i="1" a="1"/>
  <c r="CB203" i="1" s="1"/>
  <c r="CI203" i="1" s="1"/>
  <c r="CF203" i="1" a="1"/>
  <c r="CF203" i="1" s="1"/>
  <c r="CC203" i="1" a="1"/>
  <c r="CC203" i="1" s="1"/>
  <c r="BH203" i="1"/>
  <c r="BC194" i="1"/>
  <c r="BX194" i="1"/>
  <c r="BF191" i="1"/>
  <c r="BM191" i="1"/>
  <c r="BK191" i="1"/>
  <c r="BY191" i="1"/>
  <c r="BC178" i="1"/>
  <c r="BX178" i="1"/>
  <c r="BF175" i="1"/>
  <c r="BM175" i="1"/>
  <c r="BK175" i="1"/>
  <c r="BY175" i="1"/>
  <c r="CA236" i="1"/>
  <c r="BI217" i="1"/>
  <c r="BZ217" i="1"/>
  <c r="BF209" i="1"/>
  <c r="BM209" i="1"/>
  <c r="BK209" i="1"/>
  <c r="BY209" i="1"/>
  <c r="CD197" i="1" a="1"/>
  <c r="CD197" i="1" s="1"/>
  <c r="CF197" i="1" a="1"/>
  <c r="CF197" i="1" s="1"/>
  <c r="CE197" i="1" a="1"/>
  <c r="CE197" i="1" s="1"/>
  <c r="CB197" i="1" a="1"/>
  <c r="CB197" i="1" s="1"/>
  <c r="CI197" i="1" s="1"/>
  <c r="CG197" i="1" a="1"/>
  <c r="CG197" i="1" s="1"/>
  <c r="CC197" i="1" a="1"/>
  <c r="CC197" i="1" s="1"/>
  <c r="BR181" i="1"/>
  <c r="BU181" i="1"/>
  <c r="AR181" i="1"/>
  <c r="BR186" i="1"/>
  <c r="AR186" i="1"/>
  <c r="BU186" i="1"/>
  <c r="BE186" i="1"/>
  <c r="BF180" i="1"/>
  <c r="BY180" i="1"/>
  <c r="BK180" i="1"/>
  <c r="BM180" i="1"/>
  <c r="CQ179" i="1"/>
  <c r="CS179" i="1" s="1"/>
  <c r="G179" i="1"/>
  <c r="BI165" i="1"/>
  <c r="BZ165" i="1"/>
  <c r="BX150" i="1"/>
  <c r="BC150" i="1"/>
  <c r="BK148" i="1"/>
  <c r="BY148" i="1"/>
  <c r="BF148" i="1"/>
  <c r="BM148" i="1"/>
  <c r="G145" i="1"/>
  <c r="CQ145" i="1"/>
  <c r="CS145" i="1" s="1"/>
  <c r="BX139" i="1"/>
  <c r="BC139" i="1"/>
  <c r="CG136" i="1" a="1"/>
  <c r="CG136" i="1" s="1"/>
  <c r="CF136" i="1" a="1"/>
  <c r="CF136" i="1" s="1"/>
  <c r="BX125" i="1"/>
  <c r="BC125" i="1"/>
  <c r="BF197" i="1"/>
  <c r="BM197" i="1"/>
  <c r="BK197" i="1"/>
  <c r="BY197" i="1"/>
  <c r="CD193" i="1" a="1"/>
  <c r="CD193" i="1" s="1"/>
  <c r="CG193" i="1" a="1"/>
  <c r="CG193" i="1" s="1"/>
  <c r="CC193" i="1" a="1"/>
  <c r="CC193" i="1" s="1"/>
  <c r="CF193" i="1" a="1"/>
  <c r="CF193" i="1" s="1"/>
  <c r="CE193" i="1" a="1"/>
  <c r="CE193" i="1" s="1"/>
  <c r="CB193" i="1" a="1"/>
  <c r="CB193" i="1" s="1"/>
  <c r="CI193" i="1" s="1"/>
  <c r="BH193" i="1"/>
  <c r="BC187" i="1"/>
  <c r="BX187" i="1"/>
  <c r="CG170" i="1" a="1"/>
  <c r="CG170" i="1" s="1"/>
  <c r="CB170" i="1" a="1"/>
  <c r="CB170" i="1" s="1"/>
  <c r="CI170" i="1" s="1"/>
  <c r="CE170" i="1" a="1"/>
  <c r="CE170" i="1" s="1"/>
  <c r="CD170" i="1" a="1"/>
  <c r="CD170" i="1" s="1"/>
  <c r="CC170" i="1" a="1"/>
  <c r="CC170" i="1" s="1"/>
  <c r="CF170" i="1" a="1"/>
  <c r="CF170" i="1" s="1"/>
  <c r="CQ166" i="1"/>
  <c r="CS166" i="1" s="1"/>
  <c r="G166" i="1"/>
  <c r="BK160" i="1"/>
  <c r="BF160" i="1"/>
  <c r="BY160" i="1"/>
  <c r="BM160" i="1"/>
  <c r="CF156" i="1" a="1"/>
  <c r="CF156" i="1" s="1"/>
  <c r="CD156" i="1" a="1"/>
  <c r="CD156" i="1" s="1"/>
  <c r="CB156" i="1" a="1"/>
  <c r="CB156" i="1" s="1"/>
  <c r="CI156" i="1" s="1"/>
  <c r="CG156" i="1" a="1"/>
  <c r="CG156" i="1" s="1"/>
  <c r="CC156" i="1" a="1"/>
  <c r="CC156" i="1" s="1"/>
  <c r="CE156" i="1" a="1"/>
  <c r="CE156" i="1" s="1"/>
  <c r="BY146" i="1"/>
  <c r="BK146" i="1"/>
  <c r="BM146" i="1"/>
  <c r="BF146" i="1"/>
  <c r="BI144" i="1"/>
  <c r="BZ144" i="1"/>
  <c r="CD132" i="1" a="1"/>
  <c r="CD132" i="1" s="1"/>
  <c r="CE132" i="1" a="1"/>
  <c r="CE132" i="1" s="1"/>
  <c r="CB132" i="1" a="1"/>
  <c r="CB132" i="1" s="1"/>
  <c r="CI132" i="1" s="1"/>
  <c r="CG132" i="1" a="1"/>
  <c r="CG132" i="1" s="1"/>
  <c r="CC132" i="1" a="1"/>
  <c r="CC132" i="1" s="1"/>
  <c r="CF132" i="1" a="1"/>
  <c r="CF132" i="1" s="1"/>
  <c r="CG117" i="1" a="1"/>
  <c r="CG117" i="1" s="1"/>
  <c r="CE117" i="1" a="1"/>
  <c r="CE117" i="1" s="1"/>
  <c r="CC117" i="1" a="1"/>
  <c r="CC117" i="1" s="1"/>
  <c r="CF117" i="1" a="1"/>
  <c r="CF117" i="1" s="1"/>
  <c r="CB117" i="1" a="1"/>
  <c r="CB117" i="1" s="1"/>
  <c r="CI117" i="1" s="1"/>
  <c r="CD117" i="1" a="1"/>
  <c r="CD117" i="1" s="1"/>
  <c r="AR187" i="1"/>
  <c r="BR187" i="1"/>
  <c r="BU187" i="1"/>
  <c r="BF166" i="1"/>
  <c r="BM166" i="1"/>
  <c r="BY166" i="1"/>
  <c r="BK166" i="1"/>
  <c r="G143" i="1"/>
  <c r="CQ143" i="1"/>
  <c r="CS143" i="1" s="1"/>
  <c r="G138" i="1"/>
  <c r="CQ138" i="1"/>
  <c r="CS138" i="1" s="1"/>
  <c r="BR133" i="1"/>
  <c r="BU133" i="1"/>
  <c r="AR133" i="1"/>
  <c r="BM129" i="1"/>
  <c r="BY129" i="1"/>
  <c r="BK129" i="1"/>
  <c r="BF129" i="1"/>
  <c r="CA190" i="1"/>
  <c r="G161" i="1"/>
  <c r="CQ161" i="1"/>
  <c r="CS161" i="1" s="1"/>
  <c r="BF155" i="1"/>
  <c r="BM155" i="1"/>
  <c r="BY155" i="1"/>
  <c r="BK155" i="1"/>
  <c r="AR154" i="1"/>
  <c r="BR154" i="1"/>
  <c r="BU154" i="1"/>
  <c r="G135" i="1"/>
  <c r="CQ135" i="1"/>
  <c r="CS135" i="1" s="1"/>
  <c r="BF128" i="1"/>
  <c r="BM128" i="1"/>
  <c r="BY128" i="1"/>
  <c r="BK128" i="1"/>
  <c r="BZ123" i="1"/>
  <c r="BI123" i="1"/>
  <c r="AR112" i="1"/>
  <c r="BR112" i="1"/>
  <c r="BU112" i="1"/>
  <c r="BZ110" i="1"/>
  <c r="CA110" i="1" s="1"/>
  <c r="BI110" i="1"/>
  <c r="G107" i="1"/>
  <c r="CQ107" i="1"/>
  <c r="CS107" i="1" s="1"/>
  <c r="BX104" i="1"/>
  <c r="BC104" i="1"/>
  <c r="BR73" i="1"/>
  <c r="BU73" i="1"/>
  <c r="AR73" i="1"/>
  <c r="BY119" i="1"/>
  <c r="BF119" i="1"/>
  <c r="BM119" i="1"/>
  <c r="BK119" i="1"/>
  <c r="BE112" i="1"/>
  <c r="CA109" i="1"/>
  <c r="BM106" i="1"/>
  <c r="BY106" i="1"/>
  <c r="BK106" i="1"/>
  <c r="BF106" i="1"/>
  <c r="BF105" i="1"/>
  <c r="BM105" i="1"/>
  <c r="BY105" i="1"/>
  <c r="BK105" i="1"/>
  <c r="BF93" i="1"/>
  <c r="BM93" i="1"/>
  <c r="BK93" i="1"/>
  <c r="BY93" i="1"/>
  <c r="BX92" i="1"/>
  <c r="BC92" i="1"/>
  <c r="BF72" i="1"/>
  <c r="BY72" i="1"/>
  <c r="BM72" i="1"/>
  <c r="BK72" i="1"/>
  <c r="BY64" i="1"/>
  <c r="BF64" i="1"/>
  <c r="BM64" i="1"/>
  <c r="BK64" i="1"/>
  <c r="BI205" i="1"/>
  <c r="BZ205" i="1"/>
  <c r="CQ162" i="1"/>
  <c r="CS162" i="1" s="1"/>
  <c r="G162" i="1"/>
  <c r="BF147" i="1"/>
  <c r="BM147" i="1"/>
  <c r="BY147" i="1"/>
  <c r="BK147" i="1"/>
  <c r="AR146" i="1"/>
  <c r="BR146" i="1"/>
  <c r="BU146" i="1"/>
  <c r="BK123" i="1"/>
  <c r="BF123" i="1"/>
  <c r="BY123" i="1"/>
  <c r="BM123" i="1"/>
  <c r="BI120" i="1"/>
  <c r="BZ120" i="1"/>
  <c r="BZ115" i="1"/>
  <c r="BI115" i="1"/>
  <c r="CF108" i="1" a="1"/>
  <c r="CF108" i="1" s="1"/>
  <c r="CD108" i="1" a="1"/>
  <c r="CD108" i="1" s="1"/>
  <c r="CB108" i="1" a="1"/>
  <c r="CB108" i="1" s="1"/>
  <c r="CI108" i="1" s="1"/>
  <c r="CG108" i="1" a="1"/>
  <c r="CG108" i="1" s="1"/>
  <c r="CE108" i="1" a="1"/>
  <c r="CE108" i="1" s="1"/>
  <c r="CC108" i="1" a="1"/>
  <c r="CC108" i="1" s="1"/>
  <c r="CF104" i="1" a="1"/>
  <c r="CF104" i="1" s="1"/>
  <c r="CD104" i="1" a="1"/>
  <c r="CD104" i="1" s="1"/>
  <c r="CB104" i="1" a="1"/>
  <c r="CB104" i="1" s="1"/>
  <c r="CI104" i="1" s="1"/>
  <c r="CG104" i="1" a="1"/>
  <c r="CG104" i="1" s="1"/>
  <c r="CE104" i="1" a="1"/>
  <c r="CE104" i="1" s="1"/>
  <c r="CC104" i="1" a="1"/>
  <c r="CC104" i="1" s="1"/>
  <c r="G96" i="1"/>
  <c r="CQ96" i="1"/>
  <c r="CS96" i="1" s="1"/>
  <c r="G95" i="1"/>
  <c r="CQ95" i="1"/>
  <c r="CS95" i="1" s="1"/>
  <c r="BM88" i="1"/>
  <c r="BK88" i="1"/>
  <c r="BF88" i="1"/>
  <c r="BY88" i="1"/>
  <c r="BR78" i="1"/>
  <c r="AR78" i="1"/>
  <c r="BU78" i="1"/>
  <c r="BZ74" i="1"/>
  <c r="BI74" i="1"/>
  <c r="CF63" i="1" a="1"/>
  <c r="CF63" i="1" s="1"/>
  <c r="CD63" i="1" a="1"/>
  <c r="CD63" i="1" s="1"/>
  <c r="CB63" i="1" a="1"/>
  <c r="CB63" i="1" s="1"/>
  <c r="CI63" i="1" s="1"/>
  <c r="CG63" i="1" a="1"/>
  <c r="CG63" i="1" s="1"/>
  <c r="CE63" i="1" a="1"/>
  <c r="CE63" i="1" s="1"/>
  <c r="CC63" i="1" a="1"/>
  <c r="CC63" i="1" s="1"/>
  <c r="CF55" i="1" a="1"/>
  <c r="CF55" i="1" s="1"/>
  <c r="CD55" i="1" a="1"/>
  <c r="CD55" i="1" s="1"/>
  <c r="CB55" i="1" a="1"/>
  <c r="CB55" i="1" s="1"/>
  <c r="CI55" i="1" s="1"/>
  <c r="CG55" i="1" a="1"/>
  <c r="CG55" i="1" s="1"/>
  <c r="CE55" i="1" a="1"/>
  <c r="CE55" i="1" s="1"/>
  <c r="CC55" i="1" a="1"/>
  <c r="CC55" i="1" s="1"/>
  <c r="BM49" i="1"/>
  <c r="BY49" i="1"/>
  <c r="BK49" i="1"/>
  <c r="BF49" i="1"/>
  <c r="BX47" i="1"/>
  <c r="BC47" i="1"/>
  <c r="BX45" i="1"/>
  <c r="BC45" i="1"/>
  <c r="BZ41" i="1"/>
  <c r="BI41" i="1"/>
  <c r="CF31" i="1" a="1"/>
  <c r="CF31" i="1" s="1"/>
  <c r="CD31" i="1" a="1"/>
  <c r="CD31" i="1" s="1"/>
  <c r="CB31" i="1" a="1"/>
  <c r="CB31" i="1" s="1"/>
  <c r="CI31" i="1" s="1"/>
  <c r="CG31" i="1" a="1"/>
  <c r="CG31" i="1" s="1"/>
  <c r="CE31" i="1" a="1"/>
  <c r="CE31" i="1" s="1"/>
  <c r="CC31" i="1" a="1"/>
  <c r="CC31" i="1" s="1"/>
  <c r="CG11" i="1" a="1"/>
  <c r="CG11" i="1" s="1"/>
  <c r="CE11" i="1" a="1"/>
  <c r="CE11" i="1" s="1"/>
  <c r="CC11" i="1" a="1"/>
  <c r="CC11" i="1" s="1"/>
  <c r="CB11" i="1" a="1"/>
  <c r="CB11" i="1" s="1"/>
  <c r="CI11" i="1" s="1"/>
  <c r="CF11" i="1" a="1"/>
  <c r="CF11" i="1" s="1"/>
  <c r="CD11" i="1" a="1"/>
  <c r="CD11" i="1" s="1"/>
  <c r="AR100" i="1"/>
  <c r="BR100" i="1"/>
  <c r="BU100" i="1"/>
  <c r="BR89" i="1"/>
  <c r="BU89" i="1"/>
  <c r="AR89" i="1"/>
  <c r="BZ80" i="1"/>
  <c r="BI80" i="1"/>
  <c r="CA68" i="1"/>
  <c r="G50" i="1"/>
  <c r="CQ50" i="1"/>
  <c r="CS50" i="1" s="1"/>
  <c r="BZ49" i="1"/>
  <c r="CA49" i="1" s="1"/>
  <c r="BI49" i="1"/>
  <c r="BF48" i="1"/>
  <c r="BY48" i="1"/>
  <c r="BK48" i="1"/>
  <c r="BM48" i="1"/>
  <c r="BR6" i="1"/>
  <c r="BU6" i="1"/>
  <c r="AR6" i="1"/>
  <c r="CQ34" i="1"/>
  <c r="CS34" i="1" s="1"/>
  <c r="G34" i="1"/>
  <c r="BZ33" i="1"/>
  <c r="CA33" i="1" s="1"/>
  <c r="BI33" i="1"/>
  <c r="BF32" i="1"/>
  <c r="BY32" i="1"/>
  <c r="BK32" i="1"/>
  <c r="BM32" i="1"/>
  <c r="BM17" i="1"/>
  <c r="BK17" i="1"/>
  <c r="BY17" i="1"/>
  <c r="BF17" i="1"/>
  <c r="CA119" i="1"/>
  <c r="G103" i="1"/>
  <c r="CQ103" i="1"/>
  <c r="CS103" i="1" s="1"/>
  <c r="BF85" i="1"/>
  <c r="BY85" i="1"/>
  <c r="BK85" i="1"/>
  <c r="BM85" i="1"/>
  <c r="BF77" i="1"/>
  <c r="BM77" i="1"/>
  <c r="BK77" i="1"/>
  <c r="BY77" i="1"/>
  <c r="BH63" i="1"/>
  <c r="BX53" i="1"/>
  <c r="BC53" i="1"/>
  <c r="CF47" i="1" a="1"/>
  <c r="CF47" i="1" s="1"/>
  <c r="CD47" i="1" a="1"/>
  <c r="CD47" i="1" s="1"/>
  <c r="CB47" i="1" a="1"/>
  <c r="CB47" i="1" s="1"/>
  <c r="CI47" i="1" s="1"/>
  <c r="CG47" i="1" a="1"/>
  <c r="CG47" i="1" s="1"/>
  <c r="CE47" i="1" a="1"/>
  <c r="CE47" i="1" s="1"/>
  <c r="CC47" i="1" a="1"/>
  <c r="CC47" i="1" s="1"/>
  <c r="CF39" i="1" a="1"/>
  <c r="CF39" i="1" s="1"/>
  <c r="CD39" i="1" a="1"/>
  <c r="CD39" i="1" s="1"/>
  <c r="CB39" i="1" a="1"/>
  <c r="CB39" i="1" s="1"/>
  <c r="CI39" i="1" s="1"/>
  <c r="CG39" i="1" a="1"/>
  <c r="CG39" i="1" s="1"/>
  <c r="CE39" i="1" a="1"/>
  <c r="CE39" i="1" s="1"/>
  <c r="CC39" i="1" a="1"/>
  <c r="CC39" i="1" s="1"/>
  <c r="BZ19" i="1"/>
  <c r="CA19" i="1" s="1"/>
  <c r="BI19" i="1"/>
  <c r="AR18" i="1"/>
  <c r="BU18" i="1"/>
  <c r="BR18" i="1"/>
  <c r="BR113" i="1"/>
  <c r="AR113" i="1"/>
  <c r="BU113" i="1"/>
  <c r="CF80" i="1" a="1"/>
  <c r="CF80" i="1" s="1"/>
  <c r="CD80" i="1" a="1"/>
  <c r="CD80" i="1" s="1"/>
  <c r="CB80" i="1" a="1"/>
  <c r="CB80" i="1" s="1"/>
  <c r="CI80" i="1" s="1"/>
  <c r="CG80" i="1" a="1"/>
  <c r="CG80" i="1" s="1"/>
  <c r="CC80" i="1" a="1"/>
  <c r="CC80" i="1" s="1"/>
  <c r="CE80" i="1" a="1"/>
  <c r="CE80" i="1" s="1"/>
  <c r="BZ15" i="1"/>
  <c r="CA15" i="1" s="1"/>
  <c r="BI15" i="1"/>
  <c r="CQ10" i="1"/>
  <c r="CS10" i="1" s="1"/>
  <c r="G10" i="1"/>
  <c r="BF10" i="1"/>
  <c r="BM10" i="1"/>
  <c r="BY10" i="1"/>
  <c r="BK10" i="1"/>
  <c r="CQ73" i="1"/>
  <c r="CS73" i="1" s="1"/>
  <c r="G73" i="1"/>
  <c r="CQ336" i="1"/>
  <c r="CS336" i="1" s="1"/>
  <c r="G336" i="1"/>
  <c r="AY314" i="1"/>
  <c r="AZ314" i="1"/>
  <c r="AR330" i="1"/>
  <c r="BR330" i="1"/>
  <c r="BU330" i="1"/>
  <c r="BR326" i="1"/>
  <c r="AR326" i="1"/>
  <c r="BU326" i="1"/>
  <c r="BX308" i="1"/>
  <c r="BC308" i="1"/>
  <c r="BF317" i="1"/>
  <c r="BM317" i="1"/>
  <c r="BK317" i="1"/>
  <c r="BY317" i="1"/>
  <c r="G262" i="1"/>
  <c r="CQ262" i="1"/>
  <c r="CS262" i="1" s="1"/>
  <c r="BY257" i="1"/>
  <c r="BK257" i="1"/>
  <c r="BM257" i="1"/>
  <c r="BF257" i="1"/>
  <c r="BY245" i="1"/>
  <c r="BK245" i="1"/>
  <c r="BM245" i="1"/>
  <c r="BF245" i="1"/>
  <c r="BR276" i="1"/>
  <c r="BU276" i="1"/>
  <c r="AR276" i="1"/>
  <c r="CA348" i="1"/>
  <c r="BZ350" i="1"/>
  <c r="CA350" i="1" s="1"/>
  <c r="BI350" i="1"/>
  <c r="BF348" i="1"/>
  <c r="BY348" i="1"/>
  <c r="BK348" i="1"/>
  <c r="BM348" i="1"/>
  <c r="CA346" i="1"/>
  <c r="BX343" i="1"/>
  <c r="BC343" i="1"/>
  <c r="BZ343" i="1"/>
  <c r="CA343" i="1" s="1"/>
  <c r="BI343" i="1"/>
  <c r="BM332" i="1"/>
  <c r="BY332" i="1"/>
  <c r="BK332" i="1"/>
  <c r="BF332" i="1"/>
  <c r="BC340" i="1"/>
  <c r="BX340" i="1"/>
  <c r="CQ331" i="1"/>
  <c r="CS331" i="1" s="1"/>
  <c r="G331" i="1"/>
  <c r="BY328" i="1"/>
  <c r="BK328" i="1"/>
  <c r="BM328" i="1"/>
  <c r="BF328" i="1"/>
  <c r="BZ339" i="1"/>
  <c r="CA339" i="1" s="1"/>
  <c r="BI339" i="1"/>
  <c r="BX325" i="1"/>
  <c r="BC325" i="1"/>
  <c r="BZ322" i="1"/>
  <c r="CA322" i="1" s="1"/>
  <c r="BI322" i="1"/>
  <c r="CF330" i="1" a="1"/>
  <c r="CF330" i="1" s="1"/>
  <c r="CG330" i="1" a="1"/>
  <c r="CG330" i="1" s="1"/>
  <c r="G329" i="1"/>
  <c r="CQ329" i="1"/>
  <c r="CS329" i="1" s="1"/>
  <c r="BZ307" i="1"/>
  <c r="CA307" i="1" s="1"/>
  <c r="BI307" i="1"/>
  <c r="CG341" i="1" a="1"/>
  <c r="CG341" i="1" s="1"/>
  <c r="CE341" i="1" a="1"/>
  <c r="CE341" i="1" s="1"/>
  <c r="CC341" i="1" a="1"/>
  <c r="CC341" i="1" s="1"/>
  <c r="CD341" i="1" a="1"/>
  <c r="CD341" i="1" s="1"/>
  <c r="CB341" i="1" a="1"/>
  <c r="CB341" i="1" s="1"/>
  <c r="CI341" i="1" s="1"/>
  <c r="CF341" i="1" a="1"/>
  <c r="CF341" i="1" s="1"/>
  <c r="CA327" i="1"/>
  <c r="CG326" i="1" a="1"/>
  <c r="CG326" i="1" s="1"/>
  <c r="CE326" i="1" a="1"/>
  <c r="CE326" i="1" s="1"/>
  <c r="CC326" i="1" a="1"/>
  <c r="CC326" i="1" s="1"/>
  <c r="CF326" i="1" a="1"/>
  <c r="CF326" i="1" s="1"/>
  <c r="CB326" i="1" a="1"/>
  <c r="CB326" i="1" s="1"/>
  <c r="CI326" i="1" s="1"/>
  <c r="CD326" i="1" a="1"/>
  <c r="CD326" i="1" s="1"/>
  <c r="AR317" i="1"/>
  <c r="BR317" i="1"/>
  <c r="BU317" i="1"/>
  <c r="CG306" i="1" a="1"/>
  <c r="CG306" i="1" s="1"/>
  <c r="CE306" i="1" a="1"/>
  <c r="CE306" i="1" s="1"/>
  <c r="CC306" i="1" a="1"/>
  <c r="CC306" i="1" s="1"/>
  <c r="CD306" i="1" a="1"/>
  <c r="CD306" i="1" s="1"/>
  <c r="CF306" i="1" a="1"/>
  <c r="CF306" i="1" s="1"/>
  <c r="CB306" i="1" a="1"/>
  <c r="CB306" i="1" s="1"/>
  <c r="CI306" i="1" s="1"/>
  <c r="BZ311" i="1"/>
  <c r="CA311" i="1" s="1"/>
  <c r="BI311" i="1"/>
  <c r="AR296" i="1"/>
  <c r="BR296" i="1"/>
  <c r="BU296" i="1"/>
  <c r="BM318" i="1"/>
  <c r="BF318" i="1"/>
  <c r="BK318" i="1"/>
  <c r="BY318" i="1"/>
  <c r="CG297" i="1" a="1"/>
  <c r="CG297" i="1" s="1"/>
  <c r="CE297" i="1" a="1"/>
  <c r="CE297" i="1" s="1"/>
  <c r="CC297" i="1" a="1"/>
  <c r="CC297" i="1" s="1"/>
  <c r="CD297" i="1" a="1"/>
  <c r="CD297" i="1" s="1"/>
  <c r="CF297" i="1" a="1"/>
  <c r="CF297" i="1" s="1"/>
  <c r="CB297" i="1" a="1"/>
  <c r="CB297" i="1" s="1"/>
  <c r="CI297" i="1" s="1"/>
  <c r="BX285" i="1"/>
  <c r="BC285" i="1"/>
  <c r="BI291" i="1"/>
  <c r="BZ291" i="1"/>
  <c r="CA291" i="1" s="1"/>
  <c r="BR288" i="1"/>
  <c r="AR288" i="1"/>
  <c r="BU288" i="1"/>
  <c r="BE288" i="1"/>
  <c r="CG280" i="1" a="1"/>
  <c r="CG280" i="1" s="1"/>
  <c r="CE280" i="1" a="1"/>
  <c r="CE280" i="1" s="1"/>
  <c r="CC280" i="1" a="1"/>
  <c r="CC280" i="1" s="1"/>
  <c r="CD280" i="1" a="1"/>
  <c r="CD280" i="1" s="1"/>
  <c r="CF280" i="1" a="1"/>
  <c r="CF280" i="1" s="1"/>
  <c r="CB280" i="1" a="1"/>
  <c r="CB280" i="1" s="1"/>
  <c r="CI280" i="1" s="1"/>
  <c r="BX271" i="1"/>
  <c r="BC271" i="1"/>
  <c r="BC270" i="1"/>
  <c r="BX270" i="1"/>
  <c r="BZ268" i="1"/>
  <c r="CA268" i="1" s="1"/>
  <c r="BI268" i="1"/>
  <c r="BI283" i="1"/>
  <c r="BZ283" i="1"/>
  <c r="CA283" i="1" s="1"/>
  <c r="BC279" i="1"/>
  <c r="BX279" i="1"/>
  <c r="CA287" i="1"/>
  <c r="CG271" i="1" a="1"/>
  <c r="CG271" i="1" s="1"/>
  <c r="CE271" i="1" a="1"/>
  <c r="CE271" i="1" s="1"/>
  <c r="CC271" i="1" a="1"/>
  <c r="CC271" i="1" s="1"/>
  <c r="CD271" i="1" a="1"/>
  <c r="CD271" i="1" s="1"/>
  <c r="CF271" i="1" a="1"/>
  <c r="CF271" i="1" s="1"/>
  <c r="CB271" i="1" a="1"/>
  <c r="CB271" i="1" s="1"/>
  <c r="CI271" i="1" s="1"/>
  <c r="BY259" i="1"/>
  <c r="BK259" i="1"/>
  <c r="BF259" i="1"/>
  <c r="BM259" i="1"/>
  <c r="BR236" i="1"/>
  <c r="BU236" i="1"/>
  <c r="AR236" i="1"/>
  <c r="BR219" i="1"/>
  <c r="BU219" i="1"/>
  <c r="AR219" i="1"/>
  <c r="BZ276" i="1"/>
  <c r="BI276" i="1"/>
  <c r="BC264" i="1"/>
  <c r="BX264" i="1"/>
  <c r="CG277" i="1" a="1"/>
  <c r="CG277" i="1" s="1"/>
  <c r="CE277" i="1" a="1"/>
  <c r="CE277" i="1" s="1"/>
  <c r="CC277" i="1" a="1"/>
  <c r="CC277" i="1" s="1"/>
  <c r="CD277" i="1" a="1"/>
  <c r="CD277" i="1" s="1"/>
  <c r="CF277" i="1" a="1"/>
  <c r="CF277" i="1" s="1"/>
  <c r="CB277" i="1" a="1"/>
  <c r="CB277" i="1" s="1"/>
  <c r="CI277" i="1" s="1"/>
  <c r="BY266" i="1"/>
  <c r="BK266" i="1"/>
  <c r="BF266" i="1"/>
  <c r="BM266" i="1"/>
  <c r="BZ258" i="1"/>
  <c r="CA258" i="1" s="1"/>
  <c r="BI258" i="1"/>
  <c r="AR238" i="1"/>
  <c r="BR238" i="1"/>
  <c r="BU238" i="1"/>
  <c r="CE221" i="1" a="1"/>
  <c r="CE221" i="1" s="1"/>
  <c r="CG221" i="1" a="1"/>
  <c r="CG221" i="1" s="1"/>
  <c r="CB221" i="1" a="1"/>
  <c r="CB221" i="1" s="1"/>
  <c r="CI221" i="1" s="1"/>
  <c r="CD221" i="1" a="1"/>
  <c r="CD221" i="1" s="1"/>
  <c r="CC221" i="1" a="1"/>
  <c r="CC221" i="1" s="1"/>
  <c r="CF221" i="1" a="1"/>
  <c r="CF221" i="1" s="1"/>
  <c r="AR242" i="1"/>
  <c r="BR242" i="1"/>
  <c r="BU242" i="1"/>
  <c r="AR226" i="1"/>
  <c r="BR226" i="1"/>
  <c r="BU226" i="1"/>
  <c r="CQ264" i="1"/>
  <c r="CS264" i="1" s="1"/>
  <c r="G264" i="1"/>
  <c r="G247" i="1"/>
  <c r="CQ247" i="1"/>
  <c r="CS247" i="1" s="1"/>
  <c r="CA244" i="1"/>
  <c r="BH234" i="1"/>
  <c r="CE230" i="1" a="1"/>
  <c r="CE230" i="1" s="1"/>
  <c r="CG230" i="1" a="1"/>
  <c r="CG230" i="1" s="1"/>
  <c r="CB230" i="1" a="1"/>
  <c r="CB230" i="1" s="1"/>
  <c r="CI230" i="1" s="1"/>
  <c r="CD230" i="1" a="1"/>
  <c r="CD230" i="1" s="1"/>
  <c r="CF230" i="1" a="1"/>
  <c r="CF230" i="1" s="1"/>
  <c r="CC230" i="1" a="1"/>
  <c r="CC230" i="1" s="1"/>
  <c r="CA224" i="1"/>
  <c r="CA223" i="1"/>
  <c r="BZ248" i="1"/>
  <c r="CA248" i="1" s="1"/>
  <c r="BI248" i="1"/>
  <c r="BE236" i="1"/>
  <c r="BH221" i="1"/>
  <c r="AR217" i="1"/>
  <c r="BR217" i="1"/>
  <c r="BU217" i="1"/>
  <c r="G206" i="1"/>
  <c r="CQ206" i="1"/>
  <c r="CS206" i="1" s="1"/>
  <c r="CE205" i="1" a="1"/>
  <c r="CE205" i="1" s="1"/>
  <c r="CD205" i="1" a="1"/>
  <c r="CD205" i="1" s="1"/>
  <c r="CF205" i="1" a="1"/>
  <c r="CF205" i="1" s="1"/>
  <c r="CC205" i="1" a="1"/>
  <c r="CC205" i="1" s="1"/>
  <c r="CG205" i="1" a="1"/>
  <c r="CG205" i="1" s="1"/>
  <c r="CB205" i="1" a="1"/>
  <c r="CB205" i="1" s="1"/>
  <c r="CI205" i="1" s="1"/>
  <c r="BR189" i="1"/>
  <c r="BU189" i="1"/>
  <c r="AR189" i="1"/>
  <c r="BR178" i="1"/>
  <c r="AR178" i="1"/>
  <c r="BU178" i="1"/>
  <c r="BE178" i="1"/>
  <c r="CE213" i="1" a="1"/>
  <c r="CE213" i="1" s="1"/>
  <c r="CG213" i="1" a="1"/>
  <c r="CG213" i="1" s="1"/>
  <c r="CB213" i="1" a="1"/>
  <c r="CB213" i="1" s="1"/>
  <c r="CI213" i="1" s="1"/>
  <c r="CD213" i="1" a="1"/>
  <c r="CD213" i="1" s="1"/>
  <c r="CF213" i="1" a="1"/>
  <c r="CF213" i="1" s="1"/>
  <c r="CC213" i="1" a="1"/>
  <c r="CC213" i="1" s="1"/>
  <c r="BI209" i="1"/>
  <c r="BZ209" i="1"/>
  <c r="CA202" i="1"/>
  <c r="G188" i="1"/>
  <c r="CQ188" i="1"/>
  <c r="CS188" i="1" s="1"/>
  <c r="G172" i="1"/>
  <c r="CQ172" i="1"/>
  <c r="CS172" i="1" s="1"/>
  <c r="BF207" i="1"/>
  <c r="BM207" i="1"/>
  <c r="BK207" i="1"/>
  <c r="BY207" i="1"/>
  <c r="CD181" i="1" a="1"/>
  <c r="CD181" i="1" s="1"/>
  <c r="CF181" i="1" a="1"/>
  <c r="CF181" i="1" s="1"/>
  <c r="CE181" i="1" a="1"/>
  <c r="CE181" i="1" s="1"/>
  <c r="CB181" i="1" a="1"/>
  <c r="CB181" i="1" s="1"/>
  <c r="CI181" i="1" s="1"/>
  <c r="CG181" i="1" a="1"/>
  <c r="CG181" i="1" s="1"/>
  <c r="CC181" i="1" a="1"/>
  <c r="CC181" i="1" s="1"/>
  <c r="BR165" i="1"/>
  <c r="BU165" i="1"/>
  <c r="AR165" i="1"/>
  <c r="BF202" i="1"/>
  <c r="BY202" i="1"/>
  <c r="BK202" i="1"/>
  <c r="BM202" i="1"/>
  <c r="CG186" i="1" a="1"/>
  <c r="CG186" i="1" s="1"/>
  <c r="CB186" i="1" a="1"/>
  <c r="CB186" i="1" s="1"/>
  <c r="CI186" i="1" s="1"/>
  <c r="CE186" i="1" a="1"/>
  <c r="CE186" i="1" s="1"/>
  <c r="CD186" i="1" a="1"/>
  <c r="CD186" i="1" s="1"/>
  <c r="CC186" i="1" a="1"/>
  <c r="CC186" i="1" s="1"/>
  <c r="CF186" i="1" a="1"/>
  <c r="CF186" i="1" s="1"/>
  <c r="CQ168" i="1"/>
  <c r="CS168" i="1" s="1"/>
  <c r="G168" i="1"/>
  <c r="CQ164" i="1"/>
  <c r="CS164" i="1" s="1"/>
  <c r="G164" i="1"/>
  <c r="CA157" i="1"/>
  <c r="BX146" i="1"/>
  <c r="BC146" i="1"/>
  <c r="BK144" i="1"/>
  <c r="BY144" i="1"/>
  <c r="BM144" i="1"/>
  <c r="BF144" i="1"/>
  <c r="BZ141" i="1"/>
  <c r="CA141" i="1" s="1"/>
  <c r="BI141" i="1"/>
  <c r="AR131" i="1"/>
  <c r="BU131" i="1"/>
  <c r="BR131" i="1"/>
  <c r="BX129" i="1"/>
  <c r="BC129" i="1"/>
  <c r="BF196" i="1"/>
  <c r="BY196" i="1"/>
  <c r="BK196" i="1"/>
  <c r="BM196" i="1"/>
  <c r="CQ195" i="1"/>
  <c r="CS195" i="1" s="1"/>
  <c r="G195" i="1"/>
  <c r="BF182" i="1"/>
  <c r="BM182" i="1"/>
  <c r="BY182" i="1"/>
  <c r="BK182" i="1"/>
  <c r="BF167" i="1"/>
  <c r="BY167" i="1"/>
  <c r="BM167" i="1"/>
  <c r="BK167" i="1"/>
  <c r="BE165" i="1"/>
  <c r="AR160" i="1"/>
  <c r="BR160" i="1"/>
  <c r="BU160" i="1"/>
  <c r="BY150" i="1"/>
  <c r="BK150" i="1"/>
  <c r="BM150" i="1"/>
  <c r="BF150" i="1"/>
  <c r="BI148" i="1"/>
  <c r="BZ148" i="1"/>
  <c r="CF144" i="1" a="1"/>
  <c r="CF144" i="1" s="1"/>
  <c r="CD144" i="1" a="1"/>
  <c r="CD144" i="1" s="1"/>
  <c r="CB144" i="1" a="1"/>
  <c r="CB144" i="1" s="1"/>
  <c r="CI144" i="1" s="1"/>
  <c r="CG144" i="1" a="1"/>
  <c r="CG144" i="1" s="1"/>
  <c r="CC144" i="1" a="1"/>
  <c r="CC144" i="1" s="1"/>
  <c r="CE144" i="1" a="1"/>
  <c r="CE144" i="1" s="1"/>
  <c r="CG125" i="1" a="1"/>
  <c r="CG125" i="1" s="1"/>
  <c r="CE125" i="1" a="1"/>
  <c r="CE125" i="1" s="1"/>
  <c r="CC125" i="1" a="1"/>
  <c r="CC125" i="1" s="1"/>
  <c r="CD125" i="1" a="1"/>
  <c r="CD125" i="1" s="1"/>
  <c r="CF125" i="1" a="1"/>
  <c r="CF125" i="1" s="1"/>
  <c r="CB125" i="1" a="1"/>
  <c r="CB125" i="1" s="1"/>
  <c r="CI125" i="1" s="1"/>
  <c r="CE187" i="1" a="1"/>
  <c r="CE187" i="1" s="1"/>
  <c r="CC187" i="1" a="1"/>
  <c r="CC187" i="1" s="1"/>
  <c r="CF187" i="1" a="1"/>
  <c r="CF187" i="1" s="1"/>
  <c r="CB187" i="1" a="1"/>
  <c r="CB187" i="1" s="1"/>
  <c r="CI187" i="1" s="1"/>
  <c r="CG187" i="1" a="1"/>
  <c r="CG187" i="1" s="1"/>
  <c r="CD187" i="1" a="1"/>
  <c r="CD187" i="1" s="1"/>
  <c r="BE164" i="1"/>
  <c r="BZ159" i="1"/>
  <c r="CA159" i="1" s="1"/>
  <c r="BI159" i="1"/>
  <c r="BZ154" i="1"/>
  <c r="BI154" i="1"/>
  <c r="CF139" i="1" a="1"/>
  <c r="CF139" i="1" s="1"/>
  <c r="CD139" i="1" a="1"/>
  <c r="CD139" i="1" s="1"/>
  <c r="CB139" i="1" a="1"/>
  <c r="CB139" i="1" s="1"/>
  <c r="CI139" i="1" s="1"/>
  <c r="CG139" i="1" a="1"/>
  <c r="CG139" i="1" s="1"/>
  <c r="CC139" i="1" a="1"/>
  <c r="CC139" i="1" s="1"/>
  <c r="CE139" i="1" a="1"/>
  <c r="CE139" i="1" s="1"/>
  <c r="BX123" i="1"/>
  <c r="BC123" i="1"/>
  <c r="BK115" i="1"/>
  <c r="BF115" i="1"/>
  <c r="BY115" i="1"/>
  <c r="BM115" i="1"/>
  <c r="BE113" i="1"/>
  <c r="CE112" i="1" a="1"/>
  <c r="CE112" i="1" s="1"/>
  <c r="CG112" i="1" a="1"/>
  <c r="CG112" i="1" s="1"/>
  <c r="CB112" i="1" a="1"/>
  <c r="CB112" i="1" s="1"/>
  <c r="CI112" i="1" s="1"/>
  <c r="CD112" i="1" a="1"/>
  <c r="CD112" i="1" s="1"/>
  <c r="CF112" i="1" a="1"/>
  <c r="CF112" i="1" s="1"/>
  <c r="CC112" i="1" a="1"/>
  <c r="CC112" i="1" s="1"/>
  <c r="BZ98" i="1"/>
  <c r="CA98" i="1" s="1"/>
  <c r="BI98" i="1"/>
  <c r="BF136" i="1"/>
  <c r="BM136" i="1"/>
  <c r="BY136" i="1"/>
  <c r="BK136" i="1"/>
  <c r="BE131" i="1"/>
  <c r="BZ121" i="1"/>
  <c r="BI121" i="1"/>
  <c r="BR93" i="1"/>
  <c r="AR93" i="1"/>
  <c r="BU93" i="1"/>
  <c r="BZ70" i="1"/>
  <c r="CA70" i="1" s="1"/>
  <c r="BI70" i="1"/>
  <c r="CA175" i="1"/>
  <c r="AR171" i="1"/>
  <c r="BR171" i="1"/>
  <c r="BU171" i="1"/>
  <c r="CA131" i="1"/>
  <c r="CA127" i="1"/>
  <c r="AR123" i="1"/>
  <c r="BR123" i="1"/>
  <c r="BU123" i="1"/>
  <c r="AR120" i="1"/>
  <c r="BR120" i="1"/>
  <c r="BU120" i="1"/>
  <c r="BX113" i="1"/>
  <c r="BC113" i="1"/>
  <c r="BM110" i="1"/>
  <c r="BY110" i="1"/>
  <c r="BK110" i="1"/>
  <c r="BF110" i="1"/>
  <c r="BM98" i="1"/>
  <c r="BY98" i="1"/>
  <c r="BK98" i="1"/>
  <c r="BF98" i="1"/>
  <c r="BZ113" i="1"/>
  <c r="BI113" i="1"/>
  <c r="BY75" i="1"/>
  <c r="BK75" i="1"/>
  <c r="BF75" i="1"/>
  <c r="BM75" i="1"/>
  <c r="BE73" i="1"/>
  <c r="BM68" i="1"/>
  <c r="BK68" i="1"/>
  <c r="BY68" i="1"/>
  <c r="BF68" i="1"/>
  <c r="BF59" i="1"/>
  <c r="BM59" i="1"/>
  <c r="BY59" i="1"/>
  <c r="BK59" i="1"/>
  <c r="BZ53" i="1"/>
  <c r="BI53" i="1"/>
  <c r="CG41" i="1" a="1"/>
  <c r="CG41" i="1" s="1"/>
  <c r="CE41" i="1" a="1"/>
  <c r="CE41" i="1" s="1"/>
  <c r="CC41" i="1" a="1"/>
  <c r="CC41" i="1" s="1"/>
  <c r="CF41" i="1" a="1"/>
  <c r="CF41" i="1" s="1"/>
  <c r="CD41" i="1" a="1"/>
  <c r="CD41" i="1" s="1"/>
  <c r="CB41" i="1" a="1"/>
  <c r="CB41" i="1" s="1"/>
  <c r="CI41" i="1" s="1"/>
  <c r="BZ29" i="1"/>
  <c r="BI29" i="1"/>
  <c r="BM25" i="1"/>
  <c r="BY25" i="1"/>
  <c r="BF25" i="1"/>
  <c r="BK25" i="1"/>
  <c r="BM23" i="1"/>
  <c r="BY23" i="1"/>
  <c r="BK23" i="1"/>
  <c r="BF23" i="1"/>
  <c r="BX21" i="1"/>
  <c r="BC21" i="1"/>
  <c r="BZ23" i="1"/>
  <c r="CA23" i="1" s="1"/>
  <c r="BI23" i="1"/>
  <c r="BM19" i="1"/>
  <c r="BY19" i="1"/>
  <c r="BK19" i="1"/>
  <c r="BF19" i="1"/>
  <c r="CA219" i="1"/>
  <c r="BI64" i="1"/>
  <c r="BZ64" i="1"/>
  <c r="CA64" i="1" s="1"/>
  <c r="BZ3" i="1"/>
  <c r="CA3" i="1" s="1"/>
  <c r="BI3" i="1"/>
  <c r="G114" i="1"/>
  <c r="CQ114" i="1"/>
  <c r="CS114" i="1" s="1"/>
  <c r="CF100" i="1" a="1"/>
  <c r="CF100" i="1" s="1"/>
  <c r="CD100" i="1" a="1"/>
  <c r="CD100" i="1" s="1"/>
  <c r="CB100" i="1" a="1"/>
  <c r="CB100" i="1" s="1"/>
  <c r="CI100" i="1" s="1"/>
  <c r="CE100" i="1" a="1"/>
  <c r="CE100" i="1" s="1"/>
  <c r="BH100" i="1"/>
  <c r="CG100" i="1" a="1"/>
  <c r="CG100" i="1" s="1"/>
  <c r="CC100" i="1" a="1"/>
  <c r="CC100" i="1" s="1"/>
  <c r="CA92" i="1"/>
  <c r="CG89" i="1" a="1"/>
  <c r="CG89" i="1" s="1"/>
  <c r="CE89" i="1" a="1"/>
  <c r="CE89" i="1" s="1"/>
  <c r="CC89" i="1" a="1"/>
  <c r="CC89" i="1" s="1"/>
  <c r="CD89" i="1" a="1"/>
  <c r="CD89" i="1" s="1"/>
  <c r="CF89" i="1" a="1"/>
  <c r="CF89" i="1" s="1"/>
  <c r="CB89" i="1" a="1"/>
  <c r="CB89" i="1" s="1"/>
  <c r="CI89" i="1" s="1"/>
  <c r="CA86" i="1"/>
  <c r="BX80" i="1"/>
  <c r="BC80" i="1"/>
  <c r="BM57" i="1"/>
  <c r="BY57" i="1"/>
  <c r="BK57" i="1"/>
  <c r="BF57" i="1"/>
  <c r="BZ51" i="1"/>
  <c r="CA51" i="1" s="1"/>
  <c r="BI51" i="1"/>
  <c r="CA26" i="1"/>
  <c r="BZ25" i="1"/>
  <c r="CA25" i="1" s="1"/>
  <c r="BI25" i="1"/>
  <c r="BF22" i="1"/>
  <c r="BY22" i="1"/>
  <c r="BK22" i="1"/>
  <c r="BM22" i="1"/>
  <c r="CA69" i="1"/>
  <c r="BZ8" i="1"/>
  <c r="CA8" i="1" s="1"/>
  <c r="BI8" i="1"/>
  <c r="BF143" i="1"/>
  <c r="BM143" i="1"/>
  <c r="BY143" i="1"/>
  <c r="BK143" i="1"/>
  <c r="BH125" i="1"/>
  <c r="BF96" i="1"/>
  <c r="BM96" i="1"/>
  <c r="BK96" i="1"/>
  <c r="BY96" i="1"/>
  <c r="G83" i="1"/>
  <c r="CQ83" i="1"/>
  <c r="CS83" i="1" s="1"/>
  <c r="AR77" i="1"/>
  <c r="BR77" i="1"/>
  <c r="BU77" i="1"/>
  <c r="BZ45" i="1"/>
  <c r="BI45" i="1"/>
  <c r="BZ37" i="1"/>
  <c r="BI37" i="1"/>
  <c r="BX29" i="1"/>
  <c r="BC29" i="1"/>
  <c r="CG19" i="1" a="1"/>
  <c r="CG19" i="1" s="1"/>
  <c r="CF19" i="1" a="1"/>
  <c r="CF19" i="1" s="1"/>
  <c r="BZ84" i="1"/>
  <c r="CA84" i="1" s="1"/>
  <c r="BI84" i="1"/>
  <c r="CA48" i="1"/>
  <c r="BZ5" i="1"/>
  <c r="CA5" i="1" s="1"/>
  <c r="BI5" i="1"/>
  <c r="G58" i="1"/>
  <c r="CQ58" i="1"/>
  <c r="CS58" i="1" s="1"/>
  <c r="BE18" i="1"/>
  <c r="CQ12" i="1"/>
  <c r="CS12" i="1" s="1"/>
  <c r="G12" i="1"/>
  <c r="CQ4" i="1"/>
  <c r="CS4" i="1" s="1"/>
  <c r="G4" i="1"/>
  <c r="BY13" i="1"/>
  <c r="BM13" i="1"/>
  <c r="BF13" i="1"/>
  <c r="BK13" i="1"/>
  <c r="CA81" i="1"/>
  <c r="BF353" i="1"/>
  <c r="BM353" i="1"/>
  <c r="BY353" i="1"/>
  <c r="BK353" i="1"/>
  <c r="G325" i="1"/>
  <c r="CQ325" i="1"/>
  <c r="CS325" i="1" s="1"/>
  <c r="CA323" i="1"/>
  <c r="BZ303" i="1"/>
  <c r="CA303" i="1" s="1"/>
  <c r="BI303" i="1"/>
  <c r="BX304" i="1"/>
  <c r="BC304" i="1"/>
  <c r="BY291" i="1"/>
  <c r="BM291" i="1"/>
  <c r="BF291" i="1"/>
  <c r="BK291" i="1"/>
  <c r="BK282" i="1"/>
  <c r="BY282" i="1"/>
  <c r="BM282" i="1"/>
  <c r="BF282" i="1"/>
  <c r="CQ298" i="1"/>
  <c r="CS298" i="1" s="1"/>
  <c r="G298" i="1"/>
  <c r="BR285" i="1"/>
  <c r="BU285" i="1"/>
  <c r="AR285" i="1"/>
  <c r="BZ351" i="1"/>
  <c r="CA351" i="1" s="1"/>
  <c r="BI351" i="1"/>
  <c r="BZ333" i="1"/>
  <c r="CA333" i="1" s="1"/>
  <c r="BI333" i="1"/>
  <c r="BR340" i="1"/>
  <c r="BE340" i="1"/>
  <c r="AR340" i="1"/>
  <c r="BU340" i="1"/>
  <c r="BZ328" i="1"/>
  <c r="CA328" i="1" s="1"/>
  <c r="BI328" i="1"/>
  <c r="BK320" i="1"/>
  <c r="BF320" i="1"/>
  <c r="BY320" i="1"/>
  <c r="BM320" i="1"/>
  <c r="BB314" i="1"/>
  <c r="G310" i="1"/>
  <c r="CQ310" i="1"/>
  <c r="CS310" i="1" s="1"/>
  <c r="BZ306" i="1"/>
  <c r="CA306" i="1" s="1"/>
  <c r="BI306" i="1"/>
  <c r="BC317" i="1"/>
  <c r="BX317" i="1"/>
  <c r="CG318" i="1" a="1"/>
  <c r="CG318" i="1" s="1"/>
  <c r="CE318" i="1" a="1"/>
  <c r="CE318" i="1" s="1"/>
  <c r="CC318" i="1" a="1"/>
  <c r="CC318" i="1" s="1"/>
  <c r="CD318" i="1" a="1"/>
  <c r="CD318" i="1" s="1"/>
  <c r="CB318" i="1" a="1"/>
  <c r="CB318" i="1" s="1"/>
  <c r="CI318" i="1" s="1"/>
  <c r="CF318" i="1" a="1"/>
  <c r="CF318" i="1" s="1"/>
  <c r="CE317" i="1" a="1"/>
  <c r="CE317" i="1" s="1"/>
  <c r="CD317" i="1" a="1"/>
  <c r="CD317" i="1" s="1"/>
  <c r="CC317" i="1" a="1"/>
  <c r="CC317" i="1" s="1"/>
  <c r="CG317" i="1" a="1"/>
  <c r="CG317" i="1" s="1"/>
  <c r="CB317" i="1" a="1"/>
  <c r="CB317" i="1" s="1"/>
  <c r="CI317" i="1" s="1"/>
  <c r="CF317" i="1" a="1"/>
  <c r="CF317" i="1" s="1"/>
  <c r="BK308" i="1"/>
  <c r="BF308" i="1"/>
  <c r="BY308" i="1"/>
  <c r="BM308" i="1"/>
  <c r="BR306" i="1"/>
  <c r="AR306" i="1"/>
  <c r="BU306" i="1"/>
  <c r="CA315" i="1"/>
  <c r="CG302" i="1" a="1"/>
  <c r="CG302" i="1" s="1"/>
  <c r="CE302" i="1" a="1"/>
  <c r="CE302" i="1" s="1"/>
  <c r="CC302" i="1" a="1"/>
  <c r="CC302" i="1" s="1"/>
  <c r="CD302" i="1" a="1"/>
  <c r="CD302" i="1" s="1"/>
  <c r="CF302" i="1" a="1"/>
  <c r="CF302" i="1" s="1"/>
  <c r="CB302" i="1" a="1"/>
  <c r="CB302" i="1" s="1"/>
  <c r="CI302" i="1" s="1"/>
  <c r="CE296" i="1" a="1"/>
  <c r="CE296" i="1" s="1"/>
  <c r="CG296" i="1" a="1"/>
  <c r="CG296" i="1" s="1"/>
  <c r="CB296" i="1" a="1"/>
  <c r="CB296" i="1" s="1"/>
  <c r="CI296" i="1" s="1"/>
  <c r="CD296" i="1" a="1"/>
  <c r="CD296" i="1" s="1"/>
  <c r="CC296" i="1" a="1"/>
  <c r="CC296" i="1" s="1"/>
  <c r="CF296" i="1" a="1"/>
  <c r="CF296" i="1" s="1"/>
  <c r="CD288" i="1" a="1"/>
  <c r="CD288" i="1" s="1"/>
  <c r="CG288" i="1" a="1"/>
  <c r="CG288" i="1" s="1"/>
  <c r="CC288" i="1" a="1"/>
  <c r="CC288" i="1" s="1"/>
  <c r="CE288" i="1" a="1"/>
  <c r="CE288" i="1" s="1"/>
  <c r="CB288" i="1" a="1"/>
  <c r="CB288" i="1" s="1"/>
  <c r="CI288" i="1" s="1"/>
  <c r="CF288" i="1" a="1"/>
  <c r="CF288" i="1" s="1"/>
  <c r="BZ273" i="1"/>
  <c r="CA273" i="1" s="1"/>
  <c r="BI273" i="1"/>
  <c r="BZ269" i="1"/>
  <c r="CA269" i="1" s="1"/>
  <c r="BI269" i="1"/>
  <c r="BC283" i="1"/>
  <c r="BX283" i="1"/>
  <c r="BZ272" i="1"/>
  <c r="CA272" i="1" s="1"/>
  <c r="BI272" i="1"/>
  <c r="BM271" i="1"/>
  <c r="BF271" i="1"/>
  <c r="BY271" i="1"/>
  <c r="BK271" i="1"/>
  <c r="BM277" i="1"/>
  <c r="BY277" i="1"/>
  <c r="BK277" i="1"/>
  <c r="BF277" i="1"/>
  <c r="BR271" i="1"/>
  <c r="AR271" i="1"/>
  <c r="BU271" i="1"/>
  <c r="BF264" i="1"/>
  <c r="BM264" i="1"/>
  <c r="BK264" i="1"/>
  <c r="BY264" i="1"/>
  <c r="BY262" i="1"/>
  <c r="BK262" i="1"/>
  <c r="BF262" i="1"/>
  <c r="BM262" i="1"/>
  <c r="BR240" i="1"/>
  <c r="BU240" i="1"/>
  <c r="AR240" i="1"/>
  <c r="BZ280" i="1"/>
  <c r="CA280" i="1" s="1"/>
  <c r="BI280" i="1"/>
  <c r="G243" i="1"/>
  <c r="CQ243" i="1"/>
  <c r="CS243" i="1" s="1"/>
  <c r="BI242" i="1"/>
  <c r="BZ242" i="1"/>
  <c r="CE238" i="1" a="1"/>
  <c r="CE238" i="1" s="1"/>
  <c r="CG238" i="1" a="1"/>
  <c r="CG238" i="1" s="1"/>
  <c r="CB238" i="1" a="1"/>
  <c r="CB238" i="1" s="1"/>
  <c r="CI238" i="1" s="1"/>
  <c r="CD238" i="1" a="1"/>
  <c r="CD238" i="1" s="1"/>
  <c r="CC238" i="1" a="1"/>
  <c r="CC238" i="1" s="1"/>
  <c r="CF238" i="1" a="1"/>
  <c r="CF238" i="1" s="1"/>
  <c r="CA232" i="1"/>
  <c r="CA231" i="1"/>
  <c r="BC230" i="1"/>
  <c r="BX230" i="1"/>
  <c r="CQ220" i="1"/>
  <c r="CS220" i="1" s="1"/>
  <c r="G220" i="1"/>
  <c r="CF242" i="1" a="1"/>
  <c r="CF242" i="1" s="1"/>
  <c r="CE242" i="1" a="1"/>
  <c r="CE242" i="1" s="1"/>
  <c r="CB242" i="1" a="1"/>
  <c r="CB242" i="1" s="1"/>
  <c r="CI242" i="1" s="1"/>
  <c r="CD242" i="1" a="1"/>
  <c r="CD242" i="1" s="1"/>
  <c r="CG242" i="1" a="1"/>
  <c r="CG242" i="1" s="1"/>
  <c r="CC242" i="1" a="1"/>
  <c r="CC242" i="1" s="1"/>
  <c r="BF235" i="1"/>
  <c r="BY235" i="1"/>
  <c r="BK235" i="1"/>
  <c r="BM235" i="1"/>
  <c r="BF228" i="1"/>
  <c r="BM228" i="1"/>
  <c r="BY228" i="1"/>
  <c r="BK228" i="1"/>
  <c r="CE226" i="1" a="1"/>
  <c r="CE226" i="1" s="1"/>
  <c r="CG226" i="1" a="1"/>
  <c r="CG226" i="1" s="1"/>
  <c r="CB226" i="1" a="1"/>
  <c r="CB226" i="1" s="1"/>
  <c r="CI226" i="1" s="1"/>
  <c r="CD226" i="1" a="1"/>
  <c r="CD226" i="1" s="1"/>
  <c r="CF226" i="1" a="1"/>
  <c r="CF226" i="1" s="1"/>
  <c r="CC226" i="1" a="1"/>
  <c r="CC226" i="1" s="1"/>
  <c r="BF218" i="1"/>
  <c r="BY218" i="1"/>
  <c r="BK218" i="1"/>
  <c r="BM218" i="1"/>
  <c r="CA240" i="1"/>
  <c r="CQ229" i="1"/>
  <c r="CS229" i="1" s="1"/>
  <c r="G229" i="1"/>
  <c r="BY251" i="1"/>
  <c r="BK251" i="1"/>
  <c r="BF251" i="1"/>
  <c r="BM251" i="1"/>
  <c r="BF234" i="1"/>
  <c r="BM234" i="1"/>
  <c r="BY234" i="1"/>
  <c r="BK234" i="1"/>
  <c r="CA227" i="1"/>
  <c r="CE217" i="1" a="1"/>
  <c r="CE217" i="1" s="1"/>
  <c r="CG217" i="1" a="1"/>
  <c r="CG217" i="1" s="1"/>
  <c r="CB217" i="1" a="1"/>
  <c r="CB217" i="1" s="1"/>
  <c r="CI217" i="1" s="1"/>
  <c r="CD217" i="1" a="1"/>
  <c r="CD217" i="1" s="1"/>
  <c r="CC217" i="1" a="1"/>
  <c r="CC217" i="1" s="1"/>
  <c r="CF217" i="1" a="1"/>
  <c r="CF217" i="1" s="1"/>
  <c r="CQ212" i="1"/>
  <c r="CS212" i="1" s="1"/>
  <c r="G212" i="1"/>
  <c r="CA211" i="1"/>
  <c r="BC209" i="1"/>
  <c r="BX209" i="1"/>
  <c r="BF206" i="1"/>
  <c r="BY206" i="1"/>
  <c r="BK206" i="1"/>
  <c r="BM206" i="1"/>
  <c r="BR194" i="1"/>
  <c r="AR194" i="1"/>
  <c r="BU194" i="1"/>
  <c r="BE194" i="1"/>
  <c r="CD189" i="1" a="1"/>
  <c r="CD189" i="1" s="1"/>
  <c r="CG189" i="1" a="1"/>
  <c r="CG189" i="1" s="1"/>
  <c r="CC189" i="1" a="1"/>
  <c r="CC189" i="1" s="1"/>
  <c r="CF189" i="1" a="1"/>
  <c r="CF189" i="1" s="1"/>
  <c r="CB189" i="1" a="1"/>
  <c r="CB189" i="1" s="1"/>
  <c r="CI189" i="1" s="1"/>
  <c r="CE189" i="1" a="1"/>
  <c r="CE189" i="1" s="1"/>
  <c r="AR179" i="1"/>
  <c r="BU179" i="1"/>
  <c r="BR179" i="1"/>
  <c r="BR173" i="1"/>
  <c r="BU173" i="1"/>
  <c r="AR173" i="1"/>
  <c r="AR209" i="1"/>
  <c r="BR209" i="1"/>
  <c r="BU209" i="1"/>
  <c r="BH207" i="1"/>
  <c r="BF203" i="1"/>
  <c r="BM203" i="1"/>
  <c r="BY203" i="1"/>
  <c r="BK203" i="1"/>
  <c r="BR201" i="1"/>
  <c r="BU201" i="1"/>
  <c r="AR201" i="1"/>
  <c r="BE201" i="1"/>
  <c r="BR185" i="1"/>
  <c r="BU185" i="1"/>
  <c r="AR185" i="1"/>
  <c r="BE185" i="1"/>
  <c r="BR169" i="1"/>
  <c r="BU169" i="1"/>
  <c r="AR169" i="1"/>
  <c r="BE169" i="1"/>
  <c r="BI163" i="1"/>
  <c r="BZ163" i="1"/>
  <c r="CA163" i="1" s="1"/>
  <c r="BF159" i="1"/>
  <c r="BY159" i="1"/>
  <c r="BM159" i="1"/>
  <c r="BK159" i="1"/>
  <c r="CA228" i="1"/>
  <c r="CD165" i="1" a="1"/>
  <c r="CD165" i="1" s="1"/>
  <c r="CF165" i="1" a="1"/>
  <c r="CF165" i="1" s="1"/>
  <c r="CE165" i="1" a="1"/>
  <c r="CE165" i="1" s="1"/>
  <c r="CB165" i="1" a="1"/>
  <c r="CB165" i="1" s="1"/>
  <c r="CI165" i="1" s="1"/>
  <c r="CG165" i="1" a="1"/>
  <c r="CG165" i="1" s="1"/>
  <c r="CC165" i="1" a="1"/>
  <c r="CC165" i="1" s="1"/>
  <c r="BH197" i="1"/>
  <c r="CA191" i="1"/>
  <c r="CA182" i="1"/>
  <c r="BR177" i="1"/>
  <c r="AR177" i="1"/>
  <c r="BE177" i="1"/>
  <c r="BU177" i="1"/>
  <c r="BK156" i="1"/>
  <c r="BY156" i="1"/>
  <c r="BF156" i="1"/>
  <c r="BM156" i="1"/>
  <c r="G153" i="1"/>
  <c r="CQ153" i="1"/>
  <c r="CS153" i="1" s="1"/>
  <c r="G140" i="1"/>
  <c r="CQ140" i="1"/>
  <c r="CS140" i="1" s="1"/>
  <c r="BY126" i="1"/>
  <c r="BK126" i="1"/>
  <c r="BM126" i="1"/>
  <c r="BF126" i="1"/>
  <c r="G180" i="1"/>
  <c r="CQ180" i="1"/>
  <c r="CS180" i="1" s="1"/>
  <c r="BF171" i="1"/>
  <c r="BM171" i="1"/>
  <c r="BK171" i="1"/>
  <c r="BY171" i="1"/>
  <c r="CF160" i="1" a="1"/>
  <c r="CF160" i="1" s="1"/>
  <c r="CD160" i="1" a="1"/>
  <c r="CD160" i="1" s="1"/>
  <c r="CB160" i="1" a="1"/>
  <c r="CB160" i="1" s="1"/>
  <c r="CI160" i="1" s="1"/>
  <c r="CG160" i="1" a="1"/>
  <c r="CG160" i="1" s="1"/>
  <c r="CC160" i="1" a="1"/>
  <c r="CC160" i="1" s="1"/>
  <c r="CE160" i="1" a="1"/>
  <c r="CE160" i="1" s="1"/>
  <c r="BE154" i="1"/>
  <c r="BI152" i="1"/>
  <c r="BZ152" i="1"/>
  <c r="CF148" i="1" a="1"/>
  <c r="CF148" i="1" s="1"/>
  <c r="CD148" i="1" a="1"/>
  <c r="CD148" i="1" s="1"/>
  <c r="CB148" i="1" a="1"/>
  <c r="CB148" i="1" s="1"/>
  <c r="CI148" i="1" s="1"/>
  <c r="CG148" i="1" a="1"/>
  <c r="CG148" i="1" s="1"/>
  <c r="CC148" i="1" a="1"/>
  <c r="CC148" i="1" s="1"/>
  <c r="CE148" i="1" a="1"/>
  <c r="CE148" i="1" s="1"/>
  <c r="BK139" i="1"/>
  <c r="BY139" i="1"/>
  <c r="BM139" i="1"/>
  <c r="BF139" i="1"/>
  <c r="BE133" i="1"/>
  <c r="AR119" i="1"/>
  <c r="BR119" i="1"/>
  <c r="BU119" i="1"/>
  <c r="BR116" i="1"/>
  <c r="BU116" i="1"/>
  <c r="BE116" i="1"/>
  <c r="AR116" i="1"/>
  <c r="BR109" i="1"/>
  <c r="BU109" i="1"/>
  <c r="AR109" i="1"/>
  <c r="BF199" i="1"/>
  <c r="BY199" i="1"/>
  <c r="BM199" i="1"/>
  <c r="BK199" i="1"/>
  <c r="BH186" i="1"/>
  <c r="CA174" i="1"/>
  <c r="BZ150" i="1"/>
  <c r="BI150" i="1"/>
  <c r="BH187" i="1"/>
  <c r="AR139" i="1"/>
  <c r="BR139" i="1"/>
  <c r="BU139" i="1"/>
  <c r="BH136" i="1"/>
  <c r="CG129" i="1" a="1"/>
  <c r="CG129" i="1" s="1"/>
  <c r="CE129" i="1" a="1"/>
  <c r="CE129" i="1" s="1"/>
  <c r="CC129" i="1" a="1"/>
  <c r="CC129" i="1" s="1"/>
  <c r="CF129" i="1" a="1"/>
  <c r="CF129" i="1" s="1"/>
  <c r="CB129" i="1" a="1"/>
  <c r="CB129" i="1" s="1"/>
  <c r="CI129" i="1" s="1"/>
  <c r="CD129" i="1" a="1"/>
  <c r="CD129" i="1" s="1"/>
  <c r="BX121" i="1"/>
  <c r="BC121" i="1"/>
  <c r="AR115" i="1"/>
  <c r="BR115" i="1"/>
  <c r="BU115" i="1"/>
  <c r="BH108" i="1"/>
  <c r="BI105" i="1"/>
  <c r="BZ105" i="1"/>
  <c r="CA105" i="1" s="1"/>
  <c r="BR97" i="1"/>
  <c r="AR97" i="1"/>
  <c r="BU97" i="1"/>
  <c r="BM90" i="1"/>
  <c r="BY90" i="1"/>
  <c r="BK90" i="1"/>
  <c r="BF90" i="1"/>
  <c r="CG82" i="1" a="1"/>
  <c r="CG82" i="1" s="1"/>
  <c r="CE82" i="1" a="1"/>
  <c r="CE82" i="1" s="1"/>
  <c r="CC82" i="1" a="1"/>
  <c r="CC82" i="1" s="1"/>
  <c r="CB82" i="1" a="1"/>
  <c r="CB82" i="1" s="1"/>
  <c r="CI82" i="1" s="1"/>
  <c r="CD82" i="1" a="1"/>
  <c r="CD82" i="1" s="1"/>
  <c r="CF82" i="1" a="1"/>
  <c r="CF82" i="1" s="1"/>
  <c r="BE173" i="1"/>
  <c r="CF150" i="1" a="1"/>
  <c r="CF150" i="1" s="1"/>
  <c r="CD150" i="1" a="1"/>
  <c r="CD150" i="1" s="1"/>
  <c r="CB150" i="1" a="1"/>
  <c r="CB150" i="1" s="1"/>
  <c r="CI150" i="1" s="1"/>
  <c r="CC150" i="1" a="1"/>
  <c r="CC150" i="1" s="1"/>
  <c r="CG150" i="1" a="1"/>
  <c r="CG150" i="1" s="1"/>
  <c r="CE150" i="1" a="1"/>
  <c r="CE150" i="1" s="1"/>
  <c r="CQ134" i="1"/>
  <c r="CS134" i="1" s="1"/>
  <c r="G134" i="1"/>
  <c r="BH132" i="1"/>
  <c r="CG121" i="1" a="1"/>
  <c r="CG121" i="1" s="1"/>
  <c r="CE121" i="1" a="1"/>
  <c r="CE121" i="1" s="1"/>
  <c r="CC121" i="1" a="1"/>
  <c r="CC121" i="1" s="1"/>
  <c r="CD121" i="1" a="1"/>
  <c r="CD121" i="1" s="1"/>
  <c r="CF121" i="1" a="1"/>
  <c r="CF121" i="1" s="1"/>
  <c r="CB121" i="1" a="1"/>
  <c r="CB121" i="1" s="1"/>
  <c r="CI121" i="1" s="1"/>
  <c r="CA111" i="1"/>
  <c r="BI99" i="1"/>
  <c r="BZ99" i="1"/>
  <c r="CA99" i="1" s="1"/>
  <c r="CG93" i="1" a="1"/>
  <c r="CG93" i="1" s="1"/>
  <c r="CE93" i="1" a="1"/>
  <c r="CE93" i="1" s="1"/>
  <c r="CC93" i="1" a="1"/>
  <c r="CC93" i="1" s="1"/>
  <c r="CD93" i="1" a="1"/>
  <c r="CD93" i="1" s="1"/>
  <c r="CF93" i="1" a="1"/>
  <c r="CF93" i="1" s="1"/>
  <c r="CB93" i="1" a="1"/>
  <c r="CB93" i="1" s="1"/>
  <c r="CI93" i="1" s="1"/>
  <c r="BZ87" i="1"/>
  <c r="CA87" i="1" s="1"/>
  <c r="BI87" i="1"/>
  <c r="BZ67" i="1"/>
  <c r="CA67" i="1" s="1"/>
  <c r="BI67" i="1"/>
  <c r="CE171" i="1" a="1"/>
  <c r="CE171" i="1" s="1"/>
  <c r="CC171" i="1" a="1"/>
  <c r="CC171" i="1" s="1"/>
  <c r="CF171" i="1" a="1"/>
  <c r="CF171" i="1" s="1"/>
  <c r="CB171" i="1" a="1"/>
  <c r="CB171" i="1" s="1"/>
  <c r="CI171" i="1" s="1"/>
  <c r="CG171" i="1" a="1"/>
  <c r="CG171" i="1" s="1"/>
  <c r="CD171" i="1" a="1"/>
  <c r="CD171" i="1" s="1"/>
  <c r="BH171" i="1"/>
  <c r="CA124" i="1"/>
  <c r="CF123" i="1" a="1"/>
  <c r="CF123" i="1" s="1"/>
  <c r="CD123" i="1" a="1"/>
  <c r="CD123" i="1" s="1"/>
  <c r="CB123" i="1" a="1"/>
  <c r="CB123" i="1" s="1"/>
  <c r="CI123" i="1" s="1"/>
  <c r="CG123" i="1" a="1"/>
  <c r="CG123" i="1" s="1"/>
  <c r="CC123" i="1" a="1"/>
  <c r="CC123" i="1" s="1"/>
  <c r="CE123" i="1" a="1"/>
  <c r="CE123" i="1" s="1"/>
  <c r="CE120" i="1" a="1"/>
  <c r="CE120" i="1" s="1"/>
  <c r="CG120" i="1" a="1"/>
  <c r="CG120" i="1" s="1"/>
  <c r="CB120" i="1" a="1"/>
  <c r="CB120" i="1" s="1"/>
  <c r="CI120" i="1" s="1"/>
  <c r="CD120" i="1" a="1"/>
  <c r="CD120" i="1" s="1"/>
  <c r="CF120" i="1" a="1"/>
  <c r="CF120" i="1" s="1"/>
  <c r="CC120" i="1" a="1"/>
  <c r="CC120" i="1" s="1"/>
  <c r="BF108" i="1"/>
  <c r="BM108" i="1"/>
  <c r="BK108" i="1"/>
  <c r="BY108" i="1"/>
  <c r="BF104" i="1"/>
  <c r="BM104" i="1"/>
  <c r="BK104" i="1"/>
  <c r="BY104" i="1"/>
  <c r="BE100" i="1"/>
  <c r="BI89" i="1"/>
  <c r="BZ89" i="1"/>
  <c r="CA89" i="1" s="1"/>
  <c r="BZ66" i="1"/>
  <c r="CA66" i="1" s="1"/>
  <c r="BI66" i="1"/>
  <c r="BF63" i="1"/>
  <c r="BM63" i="1"/>
  <c r="BY63" i="1"/>
  <c r="BK63" i="1"/>
  <c r="AR59" i="1"/>
  <c r="BR59" i="1"/>
  <c r="BU59" i="1"/>
  <c r="CG53" i="1" a="1"/>
  <c r="CG53" i="1" s="1"/>
  <c r="CE53" i="1" a="1"/>
  <c r="CE53" i="1" s="1"/>
  <c r="CC53" i="1" a="1"/>
  <c r="CC53" i="1" s="1"/>
  <c r="CF53" i="1" a="1"/>
  <c r="CF53" i="1" s="1"/>
  <c r="CD53" i="1" a="1"/>
  <c r="CD53" i="1" s="1"/>
  <c r="CB53" i="1" a="1"/>
  <c r="CB53" i="1" s="1"/>
  <c r="CI53" i="1" s="1"/>
  <c r="BX39" i="1"/>
  <c r="BC39" i="1"/>
  <c r="BX37" i="1"/>
  <c r="BC37" i="1"/>
  <c r="CG29" i="1" a="1"/>
  <c r="CG29" i="1" s="1"/>
  <c r="CE29" i="1" a="1"/>
  <c r="CE29" i="1" s="1"/>
  <c r="CC29" i="1" a="1"/>
  <c r="CC29" i="1" s="1"/>
  <c r="CF29" i="1" a="1"/>
  <c r="CF29" i="1" s="1"/>
  <c r="CD29" i="1" a="1"/>
  <c r="CD29" i="1" s="1"/>
  <c r="CB29" i="1" a="1"/>
  <c r="CB29" i="1" s="1"/>
  <c r="CI29" i="1" s="1"/>
  <c r="BR10" i="1"/>
  <c r="BU10" i="1"/>
  <c r="AR10" i="1"/>
  <c r="CA91" i="1"/>
  <c r="BH82" i="1"/>
  <c r="BZ35" i="1"/>
  <c r="CA35" i="1" s="1"/>
  <c r="BI35" i="1"/>
  <c r="CA184" i="1"/>
  <c r="BY95" i="1"/>
  <c r="BK95" i="1"/>
  <c r="BM95" i="1"/>
  <c r="BF95" i="1"/>
  <c r="BH93" i="1"/>
  <c r="BI77" i="1"/>
  <c r="BZ77" i="1"/>
  <c r="CA56" i="1"/>
  <c r="BM47" i="1"/>
  <c r="BY47" i="1"/>
  <c r="BK47" i="1"/>
  <c r="BF47" i="1"/>
  <c r="BM45" i="1"/>
  <c r="BY45" i="1"/>
  <c r="BK45" i="1"/>
  <c r="BF45" i="1"/>
  <c r="BM39" i="1"/>
  <c r="BY39" i="1"/>
  <c r="BK39" i="1"/>
  <c r="BF39" i="1"/>
  <c r="BZ27" i="1"/>
  <c r="CA27" i="1" s="1"/>
  <c r="BI27" i="1"/>
  <c r="BY12" i="1"/>
  <c r="BK12" i="1"/>
  <c r="BF12" i="1"/>
  <c r="BM12" i="1"/>
  <c r="CA128" i="1"/>
  <c r="BZ118" i="1"/>
  <c r="CA118" i="1" s="1"/>
  <c r="BI118" i="1"/>
  <c r="BE97" i="1"/>
  <c r="G75" i="1"/>
  <c r="CQ75" i="1"/>
  <c r="CS75" i="1" s="1"/>
  <c r="BZ142" i="1"/>
  <c r="CA142" i="1" s="1"/>
  <c r="BI142" i="1"/>
  <c r="CE77" i="1" a="1"/>
  <c r="CE77" i="1" s="1"/>
  <c r="CG77" i="1" a="1"/>
  <c r="CG77" i="1" s="1"/>
  <c r="CB77" i="1" a="1"/>
  <c r="CB77" i="1" s="1"/>
  <c r="CI77" i="1" s="1"/>
  <c r="CD77" i="1" a="1"/>
  <c r="CD77" i="1" s="1"/>
  <c r="CF77" i="1" a="1"/>
  <c r="CF77" i="1" s="1"/>
  <c r="CC77" i="1" a="1"/>
  <c r="CC77" i="1" s="1"/>
  <c r="BZ57" i="1"/>
  <c r="CA57" i="1" s="1"/>
  <c r="BI57" i="1"/>
  <c r="BX55" i="1"/>
  <c r="BC55" i="1"/>
  <c r="CG45" i="1" a="1"/>
  <c r="CG45" i="1" s="1"/>
  <c r="CE45" i="1" a="1"/>
  <c r="CE45" i="1" s="1"/>
  <c r="CC45" i="1" a="1"/>
  <c r="CC45" i="1" s="1"/>
  <c r="CF45" i="1" a="1"/>
  <c r="CF45" i="1" s="1"/>
  <c r="CD45" i="1" a="1"/>
  <c r="CD45" i="1" s="1"/>
  <c r="CB45" i="1" a="1"/>
  <c r="CB45" i="1" s="1"/>
  <c r="CI45" i="1" s="1"/>
  <c r="CG37" i="1" a="1"/>
  <c r="CG37" i="1" s="1"/>
  <c r="CE37" i="1" a="1"/>
  <c r="CE37" i="1" s="1"/>
  <c r="CC37" i="1" a="1"/>
  <c r="CC37" i="1" s="1"/>
  <c r="CF37" i="1" a="1"/>
  <c r="CF37" i="1" s="1"/>
  <c r="CD37" i="1" a="1"/>
  <c r="CD37" i="1" s="1"/>
  <c r="CB37" i="1" a="1"/>
  <c r="CB37" i="1" s="1"/>
  <c r="CI37" i="1" s="1"/>
  <c r="CQ14" i="1"/>
  <c r="CS14" i="1" s="1"/>
  <c r="G14" i="1"/>
  <c r="CA6" i="1"/>
  <c r="G62" i="1"/>
  <c r="CQ62" i="1"/>
  <c r="CS62" i="1" s="1"/>
  <c r="CA52" i="1"/>
  <c r="G38" i="1"/>
  <c r="CQ38" i="1"/>
  <c r="CS38" i="1" s="1"/>
  <c r="CA18" i="1"/>
  <c r="CA54" i="1"/>
  <c r="BE6" i="1"/>
  <c r="CA40" i="1"/>
  <c r="BZ9" i="1"/>
  <c r="CA9" i="1" s="1"/>
  <c r="BI9" i="1"/>
  <c r="CQ2" i="1"/>
  <c r="CS2" i="1" s="1"/>
  <c r="G2" i="1"/>
  <c r="CG349" i="1" a="1"/>
  <c r="CG349" i="1" s="1"/>
  <c r="CE349" i="1" a="1"/>
  <c r="CE349" i="1" s="1"/>
  <c r="CC349" i="1" a="1"/>
  <c r="CC349" i="1" s="1"/>
  <c r="CB349" i="1" a="1"/>
  <c r="CB349" i="1" s="1"/>
  <c r="CI349" i="1" s="1"/>
  <c r="CF349" i="1" a="1"/>
  <c r="CF349" i="1" s="1"/>
  <c r="CD349" i="1" a="1"/>
  <c r="CD349" i="1" s="1"/>
  <c r="BX341" i="1"/>
  <c r="BC341" i="1"/>
  <c r="BF344" i="1"/>
  <c r="BY344" i="1"/>
  <c r="BK344" i="1"/>
  <c r="BM344" i="1"/>
  <c r="BM341" i="1"/>
  <c r="BF341" i="1"/>
  <c r="BY341" i="1"/>
  <c r="BK341" i="1"/>
  <c r="AR325" i="1"/>
  <c r="BR325" i="1"/>
  <c r="BU325" i="1"/>
  <c r="BI335" i="1"/>
  <c r="BZ335" i="1"/>
  <c r="BX334" i="1"/>
  <c r="BC334" i="1"/>
  <c r="BC326" i="1"/>
  <c r="BX326" i="1"/>
  <c r="G321" i="1"/>
  <c r="CQ321" i="1"/>
  <c r="CS321" i="1" s="1"/>
  <c r="CF320" i="1" a="1"/>
  <c r="CF320" i="1" s="1"/>
  <c r="CD320" i="1" a="1"/>
  <c r="CD320" i="1" s="1"/>
  <c r="CB320" i="1" a="1"/>
  <c r="CB320" i="1" s="1"/>
  <c r="CI320" i="1" s="1"/>
  <c r="CG320" i="1" a="1"/>
  <c r="CG320" i="1" s="1"/>
  <c r="CC320" i="1" a="1"/>
  <c r="CC320" i="1" s="1"/>
  <c r="CE320" i="1" a="1"/>
  <c r="CE320" i="1" s="1"/>
  <c r="BM300" i="1"/>
  <c r="BK300" i="1"/>
  <c r="BY300" i="1"/>
  <c r="BF300" i="1"/>
  <c r="G304" i="1"/>
  <c r="CQ304" i="1"/>
  <c r="CS304" i="1" s="1"/>
  <c r="BF296" i="1"/>
  <c r="BM296" i="1"/>
  <c r="BK296" i="1"/>
  <c r="BY296" i="1"/>
  <c r="G295" i="1"/>
  <c r="CQ295" i="1"/>
  <c r="CS295" i="1" s="1"/>
  <c r="BR289" i="1"/>
  <c r="BU289" i="1"/>
  <c r="AR289" i="1"/>
  <c r="BZ284" i="1"/>
  <c r="BI284" i="1"/>
  <c r="BR232" i="1"/>
  <c r="BU232" i="1"/>
  <c r="AR232" i="1"/>
  <c r="G257" i="1"/>
  <c r="CQ257" i="1"/>
  <c r="CS257" i="1" s="1"/>
  <c r="CA255" i="1"/>
  <c r="BZ250" i="1"/>
  <c r="CA250" i="1" s="1"/>
  <c r="BI250" i="1"/>
  <c r="BF238" i="1"/>
  <c r="BM238" i="1"/>
  <c r="BY238" i="1"/>
  <c r="BK238" i="1"/>
  <c r="BI230" i="1"/>
  <c r="BZ230" i="1"/>
  <c r="CA230" i="1" s="1"/>
  <c r="AR230" i="1"/>
  <c r="BR230" i="1"/>
  <c r="BU230" i="1"/>
  <c r="BF217" i="1"/>
  <c r="BM217" i="1"/>
  <c r="BK217" i="1"/>
  <c r="BY217" i="1"/>
  <c r="AR353" i="1"/>
  <c r="BR353" i="1"/>
  <c r="BU353" i="1"/>
  <c r="BI353" i="1"/>
  <c r="BZ353" i="1"/>
  <c r="CF353" i="1" a="1"/>
  <c r="CF353" i="1" s="1"/>
  <c r="CD353" i="1" a="1"/>
  <c r="CD353" i="1" s="1"/>
  <c r="CB353" i="1" a="1"/>
  <c r="CB353" i="1" s="1"/>
  <c r="CI353" i="1" s="1"/>
  <c r="CG353" i="1" a="1"/>
  <c r="CG353" i="1" s="1"/>
  <c r="CE353" i="1" a="1"/>
  <c r="CE353" i="1" s="1"/>
  <c r="CC353" i="1" a="1"/>
  <c r="CC353" i="1" s="1"/>
  <c r="BX353" i="1"/>
  <c r="BC353" i="1"/>
  <c r="BF347" i="1"/>
  <c r="BY347" i="1"/>
  <c r="BM347" i="1"/>
  <c r="BK347" i="1"/>
  <c r="BR335" i="1"/>
  <c r="AR335" i="1"/>
  <c r="BU335" i="1"/>
  <c r="BZ332" i="1"/>
  <c r="CA332" i="1" s="1"/>
  <c r="BI332" i="1"/>
  <c r="G316" i="1"/>
  <c r="CQ316" i="1"/>
  <c r="CS316" i="1" s="1"/>
  <c r="BY337" i="1"/>
  <c r="BK337" i="1"/>
  <c r="BF337" i="1"/>
  <c r="BM337" i="1"/>
  <c r="BR341" i="1"/>
  <c r="AR341" i="1"/>
  <c r="BU341" i="1"/>
  <c r="AR334" i="1"/>
  <c r="BR334" i="1"/>
  <c r="BU334" i="1"/>
  <c r="BZ318" i="1"/>
  <c r="BI318" i="1"/>
  <c r="BY299" i="1"/>
  <c r="BK299" i="1"/>
  <c r="BF299" i="1"/>
  <c r="BM299" i="1"/>
  <c r="BR305" i="1"/>
  <c r="BU305" i="1"/>
  <c r="AR305" i="1"/>
  <c r="BE305" i="1"/>
  <c r="BI286" i="1"/>
  <c r="BZ286" i="1"/>
  <c r="CA286" i="1" s="1"/>
  <c r="BH320" i="1"/>
  <c r="BR297" i="1"/>
  <c r="AR297" i="1"/>
  <c r="BU297" i="1"/>
  <c r="BH302" i="1"/>
  <c r="BM284" i="1"/>
  <c r="BY284" i="1"/>
  <c r="BK284" i="1"/>
  <c r="BF284" i="1"/>
  <c r="BZ297" i="1"/>
  <c r="CA297" i="1" s="1"/>
  <c r="BI297" i="1"/>
  <c r="BZ285" i="1"/>
  <c r="BI285" i="1"/>
  <c r="BR280" i="1"/>
  <c r="AR280" i="1"/>
  <c r="BU280" i="1"/>
  <c r="BZ277" i="1"/>
  <c r="CA277" i="1" s="1"/>
  <c r="BI277" i="1"/>
  <c r="BX276" i="1"/>
  <c r="BC276" i="1"/>
  <c r="BZ279" i="1"/>
  <c r="CA279" i="1" s="1"/>
  <c r="BI279" i="1"/>
  <c r="BX277" i="1"/>
  <c r="BC277" i="1"/>
  <c r="BZ261" i="1"/>
  <c r="CA261" i="1" s="1"/>
  <c r="BI261" i="1"/>
  <c r="CQ301" i="1"/>
  <c r="CS301" i="1" s="1"/>
  <c r="G301" i="1"/>
  <c r="BR224" i="1"/>
  <c r="BU224" i="1"/>
  <c r="AR224" i="1"/>
  <c r="CA266" i="1"/>
  <c r="BR277" i="1"/>
  <c r="AR277" i="1"/>
  <c r="BU277" i="1"/>
  <c r="BM351" i="1"/>
  <c r="BF351" i="1"/>
  <c r="BY351" i="1"/>
  <c r="BK351" i="1"/>
  <c r="BZ345" i="1"/>
  <c r="CA345" i="1" s="1"/>
  <c r="BI345" i="1"/>
  <c r="BY352" i="1"/>
  <c r="BK352" i="1"/>
  <c r="BF352" i="1"/>
  <c r="BM352" i="1"/>
  <c r="CA344" i="1"/>
  <c r="BH341" i="1"/>
  <c r="BM339" i="1"/>
  <c r="BK339" i="1"/>
  <c r="BY339" i="1"/>
  <c r="BF339" i="1"/>
  <c r="CG335" i="1" a="1"/>
  <c r="CG335" i="1" s="1"/>
  <c r="CE335" i="1" a="1"/>
  <c r="CE335" i="1" s="1"/>
  <c r="CC335" i="1" a="1"/>
  <c r="CC335" i="1" s="1"/>
  <c r="CD335" i="1" a="1"/>
  <c r="CD335" i="1" s="1"/>
  <c r="CF335" i="1" a="1"/>
  <c r="CF335" i="1" s="1"/>
  <c r="CB335" i="1" a="1"/>
  <c r="CB335" i="1" s="1"/>
  <c r="CI335" i="1" s="1"/>
  <c r="BH330" i="1"/>
  <c r="BZ334" i="1"/>
  <c r="BI334" i="1"/>
  <c r="BH326" i="1"/>
  <c r="BE330" i="1"/>
  <c r="BY311" i="1"/>
  <c r="BM311" i="1"/>
  <c r="BK311" i="1"/>
  <c r="BF311" i="1"/>
  <c r="AR320" i="1"/>
  <c r="BR320" i="1"/>
  <c r="BU320" i="1"/>
  <c r="AY309" i="1"/>
  <c r="AZ309" i="1"/>
  <c r="BE306" i="1"/>
  <c r="BX302" i="1"/>
  <c r="BC302" i="1"/>
  <c r="CA340" i="1"/>
  <c r="CF334" i="1" a="1"/>
  <c r="CF334" i="1" s="1"/>
  <c r="CD334" i="1" a="1"/>
  <c r="CD334" i="1" s="1"/>
  <c r="CB334" i="1" a="1"/>
  <c r="CB334" i="1" s="1"/>
  <c r="CI334" i="1" s="1"/>
  <c r="CG334" i="1" a="1"/>
  <c r="CG334" i="1" s="1"/>
  <c r="CC334" i="1" a="1"/>
  <c r="CC334" i="1" s="1"/>
  <c r="CE334" i="1" a="1"/>
  <c r="CE334" i="1" s="1"/>
  <c r="CA324" i="1"/>
  <c r="BX318" i="1"/>
  <c r="BC318" i="1"/>
  <c r="BE326" i="1"/>
  <c r="BH308" i="1"/>
  <c r="BE325" i="1"/>
  <c r="BB309" i="1"/>
  <c r="CE305" i="1" a="1"/>
  <c r="CE305" i="1" s="1"/>
  <c r="CG305" i="1" a="1"/>
  <c r="CG305" i="1" s="1"/>
  <c r="CB305" i="1" a="1"/>
  <c r="CB305" i="1" s="1"/>
  <c r="CI305" i="1" s="1"/>
  <c r="CD305" i="1" a="1"/>
  <c r="CD305" i="1" s="1"/>
  <c r="CF305" i="1" a="1"/>
  <c r="CF305" i="1" s="1"/>
  <c r="CC305" i="1" a="1"/>
  <c r="CC305" i="1" s="1"/>
  <c r="BF301" i="1"/>
  <c r="BM301" i="1"/>
  <c r="BK301" i="1"/>
  <c r="BY301" i="1"/>
  <c r="BE297" i="1"/>
  <c r="BR318" i="1"/>
  <c r="AR318" i="1"/>
  <c r="BU318" i="1"/>
  <c r="BY310" i="1"/>
  <c r="BK310" i="1"/>
  <c r="BF310" i="1"/>
  <c r="BM310" i="1"/>
  <c r="AR308" i="1"/>
  <c r="BR308" i="1"/>
  <c r="BU308" i="1"/>
  <c r="BH305" i="1"/>
  <c r="BM302" i="1"/>
  <c r="BF302" i="1"/>
  <c r="BY302" i="1"/>
  <c r="BK302" i="1"/>
  <c r="BR302" i="1"/>
  <c r="AR302" i="1"/>
  <c r="BU302" i="1"/>
  <c r="CA294" i="1"/>
  <c r="CG289" i="1" a="1"/>
  <c r="CG289" i="1" s="1"/>
  <c r="CE289" i="1" a="1"/>
  <c r="CE289" i="1" s="1"/>
  <c r="CC289" i="1" a="1"/>
  <c r="CC289" i="1" s="1"/>
  <c r="CF289" i="1" a="1"/>
  <c r="CF289" i="1" s="1"/>
  <c r="CB289" i="1" a="1"/>
  <c r="CB289" i="1" s="1"/>
  <c r="CI289" i="1" s="1"/>
  <c r="CD289" i="1" a="1"/>
  <c r="CD289" i="1" s="1"/>
  <c r="BE285" i="1"/>
  <c r="BY312" i="1"/>
  <c r="BK312" i="1"/>
  <c r="BF312" i="1"/>
  <c r="BM312" i="1"/>
  <c r="CA312" i="1"/>
  <c r="BH296" i="1"/>
  <c r="BX287" i="1"/>
  <c r="BC287" i="1"/>
  <c r="CG284" i="1" a="1"/>
  <c r="CG284" i="1" s="1"/>
  <c r="CE284" i="1" a="1"/>
  <c r="CE284" i="1" s="1"/>
  <c r="CC284" i="1" a="1"/>
  <c r="CC284" i="1" s="1"/>
  <c r="CF284" i="1" a="1"/>
  <c r="CF284" i="1" s="1"/>
  <c r="CD284" i="1" a="1"/>
  <c r="CD284" i="1" s="1"/>
  <c r="CB284" i="1" a="1"/>
  <c r="CB284" i="1" s="1"/>
  <c r="CI284" i="1" s="1"/>
  <c r="BH288" i="1"/>
  <c r="BE283" i="1"/>
  <c r="BH289" i="1"/>
  <c r="G281" i="1"/>
  <c r="CQ281" i="1"/>
  <c r="CS281" i="1" s="1"/>
  <c r="BZ274" i="1"/>
  <c r="CA274" i="1" s="1"/>
  <c r="BI274" i="1"/>
  <c r="BZ265" i="1"/>
  <c r="CA265" i="1" s="1"/>
  <c r="BI265" i="1"/>
  <c r="BI256" i="1"/>
  <c r="BZ256" i="1"/>
  <c r="CA256" i="1" s="1"/>
  <c r="BE287" i="1"/>
  <c r="CG285" i="1" a="1"/>
  <c r="CG285" i="1" s="1"/>
  <c r="CE285" i="1" a="1"/>
  <c r="CE285" i="1" s="1"/>
  <c r="CC285" i="1" a="1"/>
  <c r="CC285" i="1" s="1"/>
  <c r="CF285" i="1" a="1"/>
  <c r="CF285" i="1" s="1"/>
  <c r="CD285" i="1" a="1"/>
  <c r="CD285" i="1" s="1"/>
  <c r="CB285" i="1" a="1"/>
  <c r="CB285" i="1" s="1"/>
  <c r="CI285" i="1" s="1"/>
  <c r="BY281" i="1"/>
  <c r="BK281" i="1"/>
  <c r="BF281" i="1"/>
  <c r="BM281" i="1"/>
  <c r="BE276" i="1"/>
  <c r="G290" i="1"/>
  <c r="CQ290" i="1"/>
  <c r="CS290" i="1" s="1"/>
  <c r="BZ270" i="1"/>
  <c r="CA270" i="1" s="1"/>
  <c r="BI270" i="1"/>
  <c r="AR264" i="1"/>
  <c r="BR264" i="1"/>
  <c r="BU264" i="1"/>
  <c r="BR228" i="1"/>
  <c r="BU228" i="1"/>
  <c r="AR228" i="1"/>
  <c r="BR211" i="1"/>
  <c r="BU211" i="1"/>
  <c r="AR211" i="1"/>
  <c r="BZ282" i="1"/>
  <c r="CA282" i="1" s="1"/>
  <c r="BI282" i="1"/>
  <c r="G259" i="1"/>
  <c r="CQ259" i="1"/>
  <c r="CS259" i="1" s="1"/>
  <c r="BH271" i="1"/>
  <c r="BZ267" i="1"/>
  <c r="CA267" i="1" s="1"/>
  <c r="BI267" i="1"/>
  <c r="BY253" i="1"/>
  <c r="BK253" i="1"/>
  <c r="BM253" i="1"/>
  <c r="BF253" i="1"/>
  <c r="CG276" i="1" a="1"/>
  <c r="CG276" i="1" s="1"/>
  <c r="CE276" i="1" a="1"/>
  <c r="CE276" i="1" s="1"/>
  <c r="CC276" i="1" a="1"/>
  <c r="CC276" i="1" s="1"/>
  <c r="CF276" i="1" a="1"/>
  <c r="CF276" i="1" s="1"/>
  <c r="CB276" i="1" a="1"/>
  <c r="CB276" i="1" s="1"/>
  <c r="CI276" i="1" s="1"/>
  <c r="CD276" i="1" a="1"/>
  <c r="CD276" i="1" s="1"/>
  <c r="CA252" i="1"/>
  <c r="BE240" i="1"/>
  <c r="CQ237" i="1"/>
  <c r="CS237" i="1" s="1"/>
  <c r="G237" i="1"/>
  <c r="BE221" i="1"/>
  <c r="BY243" i="1"/>
  <c r="BK243" i="1"/>
  <c r="BF243" i="1"/>
  <c r="BM243" i="1"/>
  <c r="CQ241" i="1"/>
  <c r="CS241" i="1" s="1"/>
  <c r="G241" i="1"/>
  <c r="CQ225" i="1"/>
  <c r="CS225" i="1" s="1"/>
  <c r="G225" i="1"/>
  <c r="BE230" i="1"/>
  <c r="BH238" i="1"/>
  <c r="AR234" i="1"/>
  <c r="BR234" i="1"/>
  <c r="BU234" i="1"/>
  <c r="BF227" i="1"/>
  <c r="BY227" i="1"/>
  <c r="BK227" i="1"/>
  <c r="BM227" i="1"/>
  <c r="BE219" i="1"/>
  <c r="G216" i="1"/>
  <c r="CQ216" i="1"/>
  <c r="CS216" i="1" s="1"/>
  <c r="BE205" i="1"/>
  <c r="AR195" i="1"/>
  <c r="BU195" i="1"/>
  <c r="BR195" i="1"/>
  <c r="CD173" i="1" a="1"/>
  <c r="CD173" i="1" s="1"/>
  <c r="CG173" i="1" a="1"/>
  <c r="CG173" i="1" s="1"/>
  <c r="CC173" i="1" a="1"/>
  <c r="CC173" i="1" s="1"/>
  <c r="CF173" i="1" a="1"/>
  <c r="CF173" i="1" s="1"/>
  <c r="CE173" i="1" a="1"/>
  <c r="CE173" i="1" s="1"/>
  <c r="CB173" i="1" a="1"/>
  <c r="CB173" i="1" s="1"/>
  <c r="CI173" i="1" s="1"/>
  <c r="CA215" i="1"/>
  <c r="BE213" i="1"/>
  <c r="CE209" i="1" a="1"/>
  <c r="CE209" i="1" s="1"/>
  <c r="CG209" i="1" a="1"/>
  <c r="CG209" i="1" s="1"/>
  <c r="CB209" i="1" a="1"/>
  <c r="CB209" i="1" s="1"/>
  <c r="CI209" i="1" s="1"/>
  <c r="CD209" i="1" a="1"/>
  <c r="CD209" i="1" s="1"/>
  <c r="CF209" i="1" a="1"/>
  <c r="CF209" i="1" s="1"/>
  <c r="CC209" i="1" a="1"/>
  <c r="CC209" i="1" s="1"/>
  <c r="BR207" i="1"/>
  <c r="AR207" i="1"/>
  <c r="BU207" i="1"/>
  <c r="BR203" i="1"/>
  <c r="AR203" i="1"/>
  <c r="BU203" i="1"/>
  <c r="CD201" i="1" a="1"/>
  <c r="CD201" i="1" s="1"/>
  <c r="CE201" i="1" a="1"/>
  <c r="CE201" i="1" s="1"/>
  <c r="CB201" i="1" a="1"/>
  <c r="CB201" i="1" s="1"/>
  <c r="CI201" i="1" s="1"/>
  <c r="BH201" i="1"/>
  <c r="CG201" i="1" a="1"/>
  <c r="CG201" i="1" s="1"/>
  <c r="CC201" i="1" a="1"/>
  <c r="CC201" i="1" s="1"/>
  <c r="CF201" i="1" a="1"/>
  <c r="CF201" i="1" s="1"/>
  <c r="BI194" i="1"/>
  <c r="BZ194" i="1"/>
  <c r="CA194" i="1" s="1"/>
  <c r="CD185" i="1" a="1"/>
  <c r="CD185" i="1" s="1"/>
  <c r="CE185" i="1" a="1"/>
  <c r="CE185" i="1" s="1"/>
  <c r="CB185" i="1" a="1"/>
  <c r="CB185" i="1" s="1"/>
  <c r="CI185" i="1" s="1"/>
  <c r="BH185" i="1"/>
  <c r="CG185" i="1" a="1"/>
  <c r="CG185" i="1" s="1"/>
  <c r="CC185" i="1" a="1"/>
  <c r="CC185" i="1" s="1"/>
  <c r="CF185" i="1" a="1"/>
  <c r="CF185" i="1" s="1"/>
  <c r="BI178" i="1"/>
  <c r="BZ178" i="1"/>
  <c r="CA178" i="1" s="1"/>
  <c r="CD169" i="1" a="1"/>
  <c r="CD169" i="1" s="1"/>
  <c r="CE169" i="1" a="1"/>
  <c r="CE169" i="1" s="1"/>
  <c r="CB169" i="1" a="1"/>
  <c r="CB169" i="1" s="1"/>
  <c r="CI169" i="1" s="1"/>
  <c r="BH169" i="1"/>
  <c r="CG169" i="1" a="1"/>
  <c r="CG169" i="1" s="1"/>
  <c r="CC169" i="1" a="1"/>
  <c r="CC169" i="1" s="1"/>
  <c r="CF169" i="1" a="1"/>
  <c r="CF169" i="1" s="1"/>
  <c r="BR197" i="1"/>
  <c r="BU197" i="1"/>
  <c r="AR197" i="1"/>
  <c r="BE187" i="1"/>
  <c r="BF183" i="1"/>
  <c r="BY183" i="1"/>
  <c r="BM183" i="1"/>
  <c r="BK183" i="1"/>
  <c r="BE181" i="1"/>
  <c r="CD177" i="1" a="1"/>
  <c r="CD177" i="1" s="1"/>
  <c r="CG177" i="1" a="1"/>
  <c r="CG177" i="1" s="1"/>
  <c r="CC177" i="1" a="1"/>
  <c r="CC177" i="1" s="1"/>
  <c r="CF177" i="1" a="1"/>
  <c r="CF177" i="1" s="1"/>
  <c r="CE177" i="1" a="1"/>
  <c r="CE177" i="1" s="1"/>
  <c r="CB177" i="1" a="1"/>
  <c r="CB177" i="1" s="1"/>
  <c r="CI177" i="1" s="1"/>
  <c r="BH177" i="1"/>
  <c r="BX154" i="1"/>
  <c r="BC154" i="1"/>
  <c r="BK152" i="1"/>
  <c r="BY152" i="1"/>
  <c r="BF152" i="1"/>
  <c r="BM152" i="1"/>
  <c r="CA149" i="1"/>
  <c r="BR136" i="1"/>
  <c r="BU136" i="1"/>
  <c r="AR136" i="1"/>
  <c r="CA198" i="1"/>
  <c r="BR193" i="1"/>
  <c r="AR193" i="1"/>
  <c r="BE193" i="1"/>
  <c r="BU193" i="1"/>
  <c r="BH189" i="1"/>
  <c r="BE179" i="1"/>
  <c r="BR170" i="1"/>
  <c r="AR170" i="1"/>
  <c r="BU170" i="1"/>
  <c r="BE170" i="1"/>
  <c r="BH156" i="1"/>
  <c r="CF152" i="1" a="1"/>
  <c r="CF152" i="1" s="1"/>
  <c r="CD152" i="1" a="1"/>
  <c r="CD152" i="1" s="1"/>
  <c r="CB152" i="1" a="1"/>
  <c r="CB152" i="1" s="1"/>
  <c r="CI152" i="1" s="1"/>
  <c r="CG152" i="1" a="1"/>
  <c r="CG152" i="1" s="1"/>
  <c r="CC152" i="1" a="1"/>
  <c r="CC152" i="1" s="1"/>
  <c r="CE152" i="1" a="1"/>
  <c r="CE152" i="1" s="1"/>
  <c r="BR132" i="1"/>
  <c r="BU132" i="1"/>
  <c r="AR132" i="1"/>
  <c r="BE132" i="1"/>
  <c r="BR124" i="1"/>
  <c r="BU124" i="1"/>
  <c r="BE124" i="1"/>
  <c r="AR124" i="1"/>
  <c r="BR105" i="1"/>
  <c r="BU105" i="1"/>
  <c r="AR105" i="1"/>
  <c r="BR101" i="1"/>
  <c r="BU101" i="1"/>
  <c r="AR101" i="1"/>
  <c r="BE215" i="1"/>
  <c r="BE189" i="1"/>
  <c r="BC171" i="1"/>
  <c r="BX171" i="1"/>
  <c r="BZ146" i="1"/>
  <c r="BI146" i="1"/>
  <c r="BH139" i="1"/>
  <c r="CG133" i="1" a="1"/>
  <c r="CG133" i="1" s="1"/>
  <c r="CE133" i="1" a="1"/>
  <c r="CE133" i="1" s="1"/>
  <c r="CC133" i="1" a="1"/>
  <c r="CC133" i="1" s="1"/>
  <c r="CF133" i="1" a="1"/>
  <c r="CF133" i="1" s="1"/>
  <c r="CB133" i="1" a="1"/>
  <c r="CB133" i="1" s="1"/>
  <c r="CI133" i="1" s="1"/>
  <c r="CD133" i="1" a="1"/>
  <c r="CD133" i="1" s="1"/>
  <c r="CA126" i="1"/>
  <c r="CQ167" i="1"/>
  <c r="CS167" i="1" s="1"/>
  <c r="G167" i="1"/>
  <c r="CF154" i="1" a="1"/>
  <c r="CF154" i="1" s="1"/>
  <c r="CD154" i="1" a="1"/>
  <c r="CD154" i="1" s="1"/>
  <c r="CB154" i="1" a="1"/>
  <c r="CB154" i="1" s="1"/>
  <c r="CI154" i="1" s="1"/>
  <c r="CC154" i="1" a="1"/>
  <c r="CC154" i="1" s="1"/>
  <c r="CG154" i="1" a="1"/>
  <c r="CG154" i="1" s="1"/>
  <c r="CE154" i="1" a="1"/>
  <c r="CE154" i="1" s="1"/>
  <c r="BR129" i="1"/>
  <c r="BU129" i="1"/>
  <c r="AR129" i="1"/>
  <c r="CA116" i="1"/>
  <c r="CF115" i="1" a="1"/>
  <c r="CF115" i="1" s="1"/>
  <c r="CD115" i="1" a="1"/>
  <c r="CD115" i="1" s="1"/>
  <c r="CB115" i="1" a="1"/>
  <c r="CB115" i="1" s="1"/>
  <c r="CI115" i="1" s="1"/>
  <c r="CG115" i="1" a="1"/>
  <c r="CG115" i="1" s="1"/>
  <c r="CC115" i="1" a="1"/>
  <c r="CC115" i="1" s="1"/>
  <c r="CE115" i="1" a="1"/>
  <c r="CE115" i="1" s="1"/>
  <c r="BH112" i="1"/>
  <c r="BM111" i="1"/>
  <c r="BK111" i="1"/>
  <c r="BF111" i="1"/>
  <c r="BY111" i="1"/>
  <c r="BX108" i="1"/>
  <c r="BC108" i="1"/>
  <c r="BH104" i="1"/>
  <c r="CG97" i="1" a="1"/>
  <c r="CG97" i="1" s="1"/>
  <c r="CE97" i="1" a="1"/>
  <c r="CE97" i="1" s="1"/>
  <c r="CC97" i="1" a="1"/>
  <c r="CC97" i="1" s="1"/>
  <c r="CF97" i="1" a="1"/>
  <c r="CF97" i="1" s="1"/>
  <c r="CB97" i="1" a="1"/>
  <c r="CB97" i="1" s="1"/>
  <c r="CI97" i="1" s="1"/>
  <c r="CD97" i="1" a="1"/>
  <c r="CD97" i="1" s="1"/>
  <c r="AR92" i="1"/>
  <c r="BR92" i="1"/>
  <c r="BU92" i="1"/>
  <c r="BR81" i="1"/>
  <c r="BU81" i="1"/>
  <c r="AR81" i="1"/>
  <c r="CG74" i="1" a="1"/>
  <c r="CG74" i="1" s="1"/>
  <c r="CE74" i="1" a="1"/>
  <c r="CE74" i="1" s="1"/>
  <c r="CC74" i="1" a="1"/>
  <c r="CC74" i="1" s="1"/>
  <c r="CB74" i="1" a="1"/>
  <c r="CB74" i="1" s="1"/>
  <c r="CI74" i="1" s="1"/>
  <c r="CD74" i="1" a="1"/>
  <c r="CD74" i="1" s="1"/>
  <c r="CF74" i="1" a="1"/>
  <c r="CF74" i="1" s="1"/>
  <c r="BH181" i="1"/>
  <c r="BH170" i="1"/>
  <c r="BF151" i="1"/>
  <c r="BM151" i="1"/>
  <c r="BY151" i="1"/>
  <c r="BK151" i="1"/>
  <c r="AR150" i="1"/>
  <c r="BR150" i="1"/>
  <c r="BU150" i="1"/>
  <c r="BZ137" i="1"/>
  <c r="CA137" i="1" s="1"/>
  <c r="BI137" i="1"/>
  <c r="BR121" i="1"/>
  <c r="AR121" i="1"/>
  <c r="BU121" i="1"/>
  <c r="BH117" i="1"/>
  <c r="BE78" i="1"/>
  <c r="CF146" i="1" a="1"/>
  <c r="CF146" i="1" s="1"/>
  <c r="CD146" i="1" a="1"/>
  <c r="CD146" i="1" s="1"/>
  <c r="CB146" i="1" a="1"/>
  <c r="CB146" i="1" s="1"/>
  <c r="CI146" i="1" s="1"/>
  <c r="CC146" i="1" a="1"/>
  <c r="CC146" i="1" s="1"/>
  <c r="CG146" i="1" a="1"/>
  <c r="CG146" i="1" s="1"/>
  <c r="CE146" i="1" a="1"/>
  <c r="CE146" i="1" s="1"/>
  <c r="BF135" i="1"/>
  <c r="BY135" i="1"/>
  <c r="BM135" i="1"/>
  <c r="BK135" i="1"/>
  <c r="BH133" i="1"/>
  <c r="BH129" i="1"/>
  <c r="BE121" i="1"/>
  <c r="AR108" i="1"/>
  <c r="BR108" i="1"/>
  <c r="BU108" i="1"/>
  <c r="AR104" i="1"/>
  <c r="BR104" i="1"/>
  <c r="BU104" i="1"/>
  <c r="BI101" i="1"/>
  <c r="BZ101" i="1"/>
  <c r="CA101" i="1" s="1"/>
  <c r="BZ90" i="1"/>
  <c r="CA90" i="1" s="1"/>
  <c r="BI90" i="1"/>
  <c r="CA106" i="1"/>
  <c r="CG78" i="1" a="1"/>
  <c r="CG78" i="1" s="1"/>
  <c r="CE78" i="1" a="1"/>
  <c r="CE78" i="1" s="1"/>
  <c r="CC78" i="1" a="1"/>
  <c r="CC78" i="1" s="1"/>
  <c r="CD78" i="1" a="1"/>
  <c r="CD78" i="1" s="1"/>
  <c r="CF78" i="1" a="1"/>
  <c r="CF78" i="1" s="1"/>
  <c r="CB78" i="1" a="1"/>
  <c r="CB78" i="1" s="1"/>
  <c r="CI78" i="1" s="1"/>
  <c r="BZ72" i="1"/>
  <c r="CA72" i="1" s="1"/>
  <c r="BI72" i="1"/>
  <c r="AR63" i="1"/>
  <c r="BR63" i="1"/>
  <c r="BU63" i="1"/>
  <c r="CF59" i="1" a="1"/>
  <c r="CF59" i="1" s="1"/>
  <c r="CD59" i="1" a="1"/>
  <c r="CD59" i="1" s="1"/>
  <c r="CB59" i="1" a="1"/>
  <c r="CB59" i="1" s="1"/>
  <c r="CI59" i="1" s="1"/>
  <c r="CG59" i="1" a="1"/>
  <c r="CG59" i="1" s="1"/>
  <c r="CE59" i="1" a="1"/>
  <c r="CE59" i="1" s="1"/>
  <c r="CC59" i="1" a="1"/>
  <c r="CC59" i="1" s="1"/>
  <c r="BH55" i="1"/>
  <c r="BM51" i="1"/>
  <c r="BY51" i="1"/>
  <c r="BK51" i="1"/>
  <c r="BF51" i="1"/>
  <c r="BH31" i="1"/>
  <c r="BM27" i="1"/>
  <c r="BY27" i="1"/>
  <c r="BK27" i="1"/>
  <c r="BF27" i="1"/>
  <c r="BZ16" i="1"/>
  <c r="CA16" i="1" s="1"/>
  <c r="BI16" i="1"/>
  <c r="CG7" i="1" a="1"/>
  <c r="CG7" i="1" s="1"/>
  <c r="CE7" i="1" a="1"/>
  <c r="CE7" i="1" s="1"/>
  <c r="CC7" i="1" a="1"/>
  <c r="CC7" i="1" s="1"/>
  <c r="CF7" i="1" a="1"/>
  <c r="CF7" i="1" s="1"/>
  <c r="CD7" i="1" a="1"/>
  <c r="CD7" i="1" s="1"/>
  <c r="CB7" i="1" a="1"/>
  <c r="CB7" i="1" s="1"/>
  <c r="CI7" i="1" s="1"/>
  <c r="BY83" i="1"/>
  <c r="BK83" i="1"/>
  <c r="BF83" i="1"/>
  <c r="BM83" i="1"/>
  <c r="BH78" i="1"/>
  <c r="CA60" i="1"/>
  <c r="BZ43" i="1"/>
  <c r="CA43" i="1" s="1"/>
  <c r="BI43" i="1"/>
  <c r="BE120" i="1"/>
  <c r="BE89" i="1"/>
  <c r="CA88" i="1"/>
  <c r="CQ65" i="1"/>
  <c r="CS65" i="1" s="1"/>
  <c r="G65" i="1"/>
  <c r="BM61" i="1"/>
  <c r="BY61" i="1"/>
  <c r="BK61" i="1"/>
  <c r="BF61" i="1"/>
  <c r="BM37" i="1"/>
  <c r="BY37" i="1"/>
  <c r="BK37" i="1"/>
  <c r="BF37" i="1"/>
  <c r="CA32" i="1"/>
  <c r="BM21" i="1"/>
  <c r="BY21" i="1"/>
  <c r="BK21" i="1"/>
  <c r="BF21" i="1"/>
  <c r="BF9" i="1"/>
  <c r="BY9" i="1"/>
  <c r="BM9" i="1"/>
  <c r="BK9" i="1"/>
  <c r="BZ76" i="1"/>
  <c r="CA76" i="1" s="1"/>
  <c r="BI76" i="1"/>
  <c r="BF56" i="1"/>
  <c r="BY56" i="1"/>
  <c r="BK56" i="1"/>
  <c r="BM56" i="1"/>
  <c r="CA158" i="1"/>
  <c r="BH97" i="1"/>
  <c r="BZ61" i="1"/>
  <c r="CA61" i="1" s="1"/>
  <c r="BI61" i="1"/>
  <c r="BH59" i="1"/>
  <c r="BH47" i="1"/>
  <c r="BX41" i="1"/>
  <c r="BC41" i="1"/>
  <c r="BH39" i="1"/>
  <c r="BX31" i="1"/>
  <c r="BC31" i="1"/>
  <c r="CF21" i="1" a="1"/>
  <c r="CF21" i="1" s="1"/>
  <c r="CD21" i="1" a="1"/>
  <c r="CD21" i="1" s="1"/>
  <c r="CB21" i="1" a="1"/>
  <c r="CB21" i="1" s="1"/>
  <c r="CI21" i="1" s="1"/>
  <c r="CG21" i="1" a="1"/>
  <c r="CG21" i="1" s="1"/>
  <c r="CE21" i="1" a="1"/>
  <c r="CE21" i="1" s="1"/>
  <c r="CC21" i="1" a="1"/>
  <c r="CC21" i="1" s="1"/>
  <c r="CG113" i="1" a="1"/>
  <c r="CG113" i="1" s="1"/>
  <c r="CE113" i="1" a="1"/>
  <c r="CE113" i="1" s="1"/>
  <c r="CC113" i="1" a="1"/>
  <c r="CC113" i="1" s="1"/>
  <c r="CD113" i="1" a="1"/>
  <c r="CD113" i="1" s="1"/>
  <c r="CF113" i="1" a="1"/>
  <c r="CF113" i="1" s="1"/>
  <c r="CB113" i="1" a="1"/>
  <c r="CB113" i="1" s="1"/>
  <c r="CI113" i="1" s="1"/>
  <c r="AR80" i="1"/>
  <c r="BR80" i="1"/>
  <c r="BU80" i="1"/>
  <c r="G24" i="1"/>
  <c r="CQ24" i="1"/>
  <c r="CS24" i="1" s="1"/>
  <c r="CQ30" i="1"/>
  <c r="CS30" i="1" s="1"/>
  <c r="G30" i="1"/>
  <c r="BH11" i="1"/>
  <c r="CQ352" i="1" l="1"/>
  <c r="CS352" i="1" s="1"/>
  <c r="G352" i="1"/>
  <c r="BF107" i="1"/>
  <c r="BM107" i="1"/>
  <c r="BK107" i="1"/>
  <c r="BY107" i="1"/>
  <c r="BZ36" i="1"/>
  <c r="CA36" i="1" s="1"/>
  <c r="BI36" i="1"/>
  <c r="BZ246" i="1"/>
  <c r="CA246" i="1" s="1"/>
  <c r="BI246" i="1"/>
  <c r="BY241" i="1"/>
  <c r="BF241" i="1"/>
  <c r="BI263" i="1"/>
  <c r="BZ263" i="1"/>
  <c r="CA263" i="1" s="1"/>
  <c r="BY216" i="1"/>
  <c r="BK216" i="1"/>
  <c r="BM216" i="1"/>
  <c r="BF216" i="1"/>
  <c r="BZ44" i="1"/>
  <c r="CA44" i="1" s="1"/>
  <c r="BI44" i="1"/>
  <c r="BY4" i="1"/>
  <c r="BK4" i="1"/>
  <c r="BM4" i="1"/>
  <c r="BF4" i="1"/>
  <c r="BZ254" i="1"/>
  <c r="CA254" i="1" s="1"/>
  <c r="BI254" i="1"/>
  <c r="BK241" i="1"/>
  <c r="BM241" i="1"/>
  <c r="BM231" i="1"/>
  <c r="BY231" i="1"/>
  <c r="BK231" i="1"/>
  <c r="BF231" i="1"/>
  <c r="BI28" i="1"/>
  <c r="BZ28" i="1"/>
  <c r="CA28" i="1" s="1"/>
  <c r="G28" i="1" s="1"/>
  <c r="BZ337" i="1"/>
  <c r="CA337" i="1" s="1"/>
  <c r="BI337" i="1"/>
  <c r="CA46" i="1"/>
  <c r="CQ46" i="1" s="1"/>
  <c r="CS46" i="1" s="1"/>
  <c r="BY46" i="1"/>
  <c r="BK46" i="1"/>
  <c r="BF46" i="1"/>
  <c r="BM46" i="1"/>
  <c r="CA200" i="1"/>
  <c r="CQ200" i="1" s="1"/>
  <c r="CS200" i="1" s="1"/>
  <c r="BK237" i="1"/>
  <c r="BY237" i="1"/>
  <c r="BF237" i="1"/>
  <c r="BM237" i="1"/>
  <c r="CQ233" i="1"/>
  <c r="CS233" i="1" s="1"/>
  <c r="G233" i="1"/>
  <c r="G192" i="1"/>
  <c r="CQ192" i="1"/>
  <c r="CS192" i="1" s="1"/>
  <c r="G204" i="1"/>
  <c r="CQ204" i="1"/>
  <c r="CS204" i="1" s="1"/>
  <c r="G46" i="1"/>
  <c r="CQ199" i="1"/>
  <c r="CS199" i="1" s="1"/>
  <c r="G199" i="1"/>
  <c r="BZ293" i="1"/>
  <c r="CA293" i="1" s="1"/>
  <c r="BI293" i="1"/>
  <c r="BY212" i="1"/>
  <c r="BK212" i="1"/>
  <c r="BF212" i="1"/>
  <c r="BM212" i="1"/>
  <c r="BI275" i="1"/>
  <c r="BZ275" i="1"/>
  <c r="CA275" i="1" s="1"/>
  <c r="BI239" i="1"/>
  <c r="BZ239" i="1"/>
  <c r="CA239" i="1" s="1"/>
  <c r="CQ239" i="1" s="1"/>
  <c r="CS239" i="1" s="1"/>
  <c r="BM26" i="1"/>
  <c r="BK26" i="1"/>
  <c r="BY26" i="1"/>
  <c r="BF26" i="1"/>
  <c r="BY307" i="1"/>
  <c r="BM307" i="1"/>
  <c r="BF307" i="1"/>
  <c r="BK307" i="1"/>
  <c r="CA292" i="1"/>
  <c r="BF168" i="1"/>
  <c r="BY168" i="1"/>
  <c r="BK168" i="1"/>
  <c r="BM168" i="1"/>
  <c r="BY8" i="1"/>
  <c r="BK8" i="1"/>
  <c r="BM8" i="1"/>
  <c r="BF8" i="1"/>
  <c r="CA176" i="1"/>
  <c r="CQ176" i="1" s="1"/>
  <c r="CS176" i="1" s="1"/>
  <c r="BK122" i="1"/>
  <c r="BM122" i="1"/>
  <c r="BF122" i="1"/>
  <c r="BY122" i="1"/>
  <c r="BM263" i="1"/>
  <c r="BY263" i="1"/>
  <c r="BK263" i="1"/>
  <c r="BF263" i="1"/>
  <c r="BY260" i="1"/>
  <c r="BK260" i="1"/>
  <c r="BM260" i="1"/>
  <c r="BF260" i="1"/>
  <c r="G130" i="1"/>
  <c r="CQ130" i="1"/>
  <c r="CS130" i="1" s="1"/>
  <c r="CQ210" i="1"/>
  <c r="CS210" i="1" s="1"/>
  <c r="G210" i="1"/>
  <c r="G176" i="1"/>
  <c r="CQ249" i="1"/>
  <c r="CS249" i="1" s="1"/>
  <c r="G249" i="1"/>
  <c r="CA319" i="1"/>
  <c r="BZ147" i="1"/>
  <c r="CA147" i="1" s="1"/>
  <c r="BI147" i="1"/>
  <c r="CA20" i="1"/>
  <c r="BF229" i="1"/>
  <c r="BM229" i="1"/>
  <c r="BY229" i="1"/>
  <c r="BK229" i="1"/>
  <c r="BF298" i="1"/>
  <c r="BY298" i="1"/>
  <c r="BK298" i="1"/>
  <c r="BM298" i="1"/>
  <c r="BZ13" i="1"/>
  <c r="CA13" i="1" s="1"/>
  <c r="G13" i="1" s="1"/>
  <c r="BI13" i="1"/>
  <c r="BF52" i="1"/>
  <c r="BY52" i="1"/>
  <c r="BK52" i="1"/>
  <c r="BM52" i="1"/>
  <c r="BM79" i="1"/>
  <c r="BF79" i="1"/>
  <c r="BY79" i="1"/>
  <c r="BK79" i="1"/>
  <c r="CA183" i="1"/>
  <c r="CA285" i="1"/>
  <c r="G285" i="1" s="1"/>
  <c r="CA284" i="1"/>
  <c r="G284" i="1" s="1"/>
  <c r="CA121" i="1"/>
  <c r="CQ121" i="1" s="1"/>
  <c r="CS121" i="1" s="1"/>
  <c r="CQ313" i="1"/>
  <c r="CS313" i="1" s="1"/>
  <c r="BY42" i="1"/>
  <c r="BK42" i="1"/>
  <c r="BF42" i="1"/>
  <c r="BM42" i="1"/>
  <c r="BI42" i="1"/>
  <c r="BZ42" i="1"/>
  <c r="CA42" i="1" s="1"/>
  <c r="BM272" i="1"/>
  <c r="BF272" i="1"/>
  <c r="BK272" i="1"/>
  <c r="BY272" i="1"/>
  <c r="BK69" i="1"/>
  <c r="BF69" i="1"/>
  <c r="BM69" i="1"/>
  <c r="BY69" i="1"/>
  <c r="BI300" i="1"/>
  <c r="BZ300" i="1"/>
  <c r="CA300" i="1" s="1"/>
  <c r="CQ342" i="1"/>
  <c r="CS342" i="1" s="1"/>
  <c r="G342" i="1"/>
  <c r="CQ85" i="1"/>
  <c r="CS85" i="1" s="1"/>
  <c r="G85" i="1"/>
  <c r="BF316" i="1"/>
  <c r="BK316" i="1"/>
  <c r="BY316" i="1"/>
  <c r="BM316" i="1"/>
  <c r="G251" i="1"/>
  <c r="CQ251" i="1"/>
  <c r="CS251" i="1" s="1"/>
  <c r="BF176" i="1"/>
  <c r="BY176" i="1"/>
  <c r="BK176" i="1"/>
  <c r="BM176" i="1"/>
  <c r="CA208" i="1"/>
  <c r="BF2" i="1"/>
  <c r="BY2" i="1"/>
  <c r="BK2" i="1"/>
  <c r="BM2" i="1"/>
  <c r="G253" i="1"/>
  <c r="CQ253" i="1"/>
  <c r="CS253" i="1" s="1"/>
  <c r="BF252" i="1"/>
  <c r="BY252" i="1"/>
  <c r="BK252" i="1"/>
  <c r="BM252" i="1"/>
  <c r="BZ71" i="1"/>
  <c r="CA71" i="1" s="1"/>
  <c r="BI71" i="1"/>
  <c r="CQ122" i="1"/>
  <c r="CS122" i="1" s="1"/>
  <c r="G122" i="1"/>
  <c r="CA245" i="1"/>
  <c r="BY114" i="1"/>
  <c r="BK114" i="1"/>
  <c r="BM114" i="1"/>
  <c r="BF114" i="1"/>
  <c r="CA335" i="1"/>
  <c r="CA150" i="1"/>
  <c r="G150" i="1" s="1"/>
  <c r="CA53" i="1"/>
  <c r="G53" i="1" s="1"/>
  <c r="BI196" i="1"/>
  <c r="BZ196" i="1"/>
  <c r="CA196" i="1" s="1"/>
  <c r="BI22" i="1"/>
  <c r="BZ22" i="1"/>
  <c r="CA22" i="1" s="1"/>
  <c r="BF200" i="1"/>
  <c r="BY200" i="1"/>
  <c r="BK200" i="1"/>
  <c r="BM200" i="1"/>
  <c r="BF220" i="1"/>
  <c r="BM220" i="1"/>
  <c r="BY220" i="1"/>
  <c r="BK220" i="1"/>
  <c r="BZ151" i="1"/>
  <c r="CA151" i="1" s="1"/>
  <c r="G151" i="1" s="1"/>
  <c r="BI151" i="1"/>
  <c r="BZ155" i="1"/>
  <c r="CA155" i="1" s="1"/>
  <c r="BI155" i="1"/>
  <c r="BZ39" i="1"/>
  <c r="CA39" i="1" s="1"/>
  <c r="BI39" i="1"/>
  <c r="BI59" i="1"/>
  <c r="BZ59" i="1"/>
  <c r="CA59" i="1" s="1"/>
  <c r="CQ158" i="1"/>
  <c r="CS158" i="1" s="1"/>
  <c r="G158" i="1"/>
  <c r="BF120" i="1"/>
  <c r="BM120" i="1"/>
  <c r="BY120" i="1"/>
  <c r="BK120" i="1"/>
  <c r="BZ78" i="1"/>
  <c r="CA78" i="1" s="1"/>
  <c r="BI78" i="1"/>
  <c r="CQ106" i="1"/>
  <c r="CS106" i="1" s="1"/>
  <c r="G106" i="1"/>
  <c r="BZ129" i="1"/>
  <c r="CA129" i="1" s="1"/>
  <c r="BI129" i="1"/>
  <c r="G116" i="1"/>
  <c r="CQ116" i="1"/>
  <c r="CS116" i="1" s="1"/>
  <c r="G126" i="1"/>
  <c r="CQ126" i="1"/>
  <c r="CS126" i="1" s="1"/>
  <c r="BF170" i="1"/>
  <c r="BM170" i="1"/>
  <c r="BY170" i="1"/>
  <c r="BK170" i="1"/>
  <c r="BF179" i="1"/>
  <c r="BK179" i="1"/>
  <c r="BY179" i="1"/>
  <c r="BM179" i="1"/>
  <c r="BF181" i="1"/>
  <c r="BM181" i="1"/>
  <c r="BK181" i="1"/>
  <c r="BY181" i="1"/>
  <c r="BI169" i="1"/>
  <c r="BZ169" i="1"/>
  <c r="CA169" i="1" s="1"/>
  <c r="CQ178" i="1"/>
  <c r="CS178" i="1" s="1"/>
  <c r="G178" i="1"/>
  <c r="BZ271" i="1"/>
  <c r="CA271" i="1" s="1"/>
  <c r="BI271" i="1"/>
  <c r="BI288" i="1"/>
  <c r="BZ288" i="1"/>
  <c r="CA288" i="1" s="1"/>
  <c r="BX309" i="1"/>
  <c r="BC309" i="1"/>
  <c r="BM306" i="1"/>
  <c r="BF306" i="1"/>
  <c r="BY306" i="1"/>
  <c r="BK306" i="1"/>
  <c r="CQ66" i="1"/>
  <c r="CS66" i="1" s="1"/>
  <c r="G66" i="1"/>
  <c r="G111" i="1"/>
  <c r="CQ111" i="1"/>
  <c r="CS111" i="1" s="1"/>
  <c r="BF173" i="1"/>
  <c r="BM173" i="1"/>
  <c r="BY173" i="1"/>
  <c r="BK173" i="1"/>
  <c r="BI108" i="1"/>
  <c r="BZ108" i="1"/>
  <c r="CA108" i="1" s="1"/>
  <c r="BI136" i="1"/>
  <c r="BZ136" i="1"/>
  <c r="CA136" i="1" s="1"/>
  <c r="BI187" i="1"/>
  <c r="BZ187" i="1"/>
  <c r="CA187" i="1" s="1"/>
  <c r="CQ150" i="1"/>
  <c r="CS150" i="1" s="1"/>
  <c r="BM133" i="1"/>
  <c r="BK133" i="1"/>
  <c r="BF133" i="1"/>
  <c r="BY133" i="1"/>
  <c r="CQ163" i="1"/>
  <c r="CS163" i="1" s="1"/>
  <c r="G163" i="1"/>
  <c r="CQ211" i="1"/>
  <c r="CS211" i="1" s="1"/>
  <c r="G211" i="1"/>
  <c r="CQ232" i="1"/>
  <c r="CS232" i="1" s="1"/>
  <c r="G232" i="1"/>
  <c r="CQ280" i="1"/>
  <c r="CS280" i="1" s="1"/>
  <c r="G280" i="1"/>
  <c r="CQ272" i="1"/>
  <c r="CS272" i="1" s="1"/>
  <c r="G272" i="1"/>
  <c r="CQ269" i="1"/>
  <c r="CS269" i="1" s="1"/>
  <c r="G269" i="1"/>
  <c r="CQ306" i="1"/>
  <c r="CS306" i="1" s="1"/>
  <c r="G306" i="1"/>
  <c r="BF340" i="1"/>
  <c r="BM340" i="1"/>
  <c r="BK340" i="1"/>
  <c r="BY340" i="1"/>
  <c r="BF18" i="1"/>
  <c r="BY18" i="1"/>
  <c r="BM18" i="1"/>
  <c r="BK18" i="1"/>
  <c r="G84" i="1"/>
  <c r="CQ84" i="1"/>
  <c r="CS84" i="1" s="1"/>
  <c r="CA45" i="1"/>
  <c r="CQ8" i="1"/>
  <c r="CS8" i="1" s="1"/>
  <c r="G8" i="1"/>
  <c r="G26" i="1"/>
  <c r="CQ26" i="1"/>
  <c r="CS26" i="1" s="1"/>
  <c r="G92" i="1"/>
  <c r="CQ92" i="1"/>
  <c r="CS92" i="1" s="1"/>
  <c r="CQ64" i="1"/>
  <c r="CS64" i="1" s="1"/>
  <c r="G64" i="1"/>
  <c r="CQ23" i="1"/>
  <c r="CS23" i="1" s="1"/>
  <c r="G23" i="1"/>
  <c r="CA29" i="1"/>
  <c r="G127" i="1"/>
  <c r="CQ127" i="1"/>
  <c r="CS127" i="1" s="1"/>
  <c r="G121" i="1"/>
  <c r="CA154" i="1"/>
  <c r="BF164" i="1"/>
  <c r="BM164" i="1"/>
  <c r="BY164" i="1"/>
  <c r="BK164" i="1"/>
  <c r="BF236" i="1"/>
  <c r="BM236" i="1"/>
  <c r="BY236" i="1"/>
  <c r="BK236" i="1"/>
  <c r="CQ224" i="1"/>
  <c r="CS224" i="1" s="1"/>
  <c r="G224" i="1"/>
  <c r="G244" i="1"/>
  <c r="CQ244" i="1"/>
  <c r="CS244" i="1" s="1"/>
  <c r="G287" i="1"/>
  <c r="CQ287" i="1"/>
  <c r="CS287" i="1" s="1"/>
  <c r="CQ322" i="1"/>
  <c r="CS322" i="1" s="1"/>
  <c r="G322" i="1"/>
  <c r="G339" i="1"/>
  <c r="CQ339" i="1"/>
  <c r="CS339" i="1" s="1"/>
  <c r="CQ348" i="1"/>
  <c r="CS348" i="1" s="1"/>
  <c r="G348" i="1"/>
  <c r="CQ49" i="1"/>
  <c r="CS49" i="1" s="1"/>
  <c r="G49" i="1"/>
  <c r="CQ110" i="1"/>
  <c r="CS110" i="1" s="1"/>
  <c r="G110" i="1"/>
  <c r="CA144" i="1"/>
  <c r="CQ236" i="1"/>
  <c r="CS236" i="1" s="1"/>
  <c r="G236" i="1"/>
  <c r="CA226" i="1"/>
  <c r="CA173" i="1"/>
  <c r="G76" i="1"/>
  <c r="CQ76" i="1"/>
  <c r="CS76" i="1" s="1"/>
  <c r="G16" i="1"/>
  <c r="CQ16" i="1"/>
  <c r="CS16" i="1" s="1"/>
  <c r="BM78" i="1"/>
  <c r="BF78" i="1"/>
  <c r="BY78" i="1"/>
  <c r="BK78" i="1"/>
  <c r="BF219" i="1"/>
  <c r="BM219" i="1"/>
  <c r="BY219" i="1"/>
  <c r="BK219" i="1"/>
  <c r="BI238" i="1"/>
  <c r="BZ238" i="1"/>
  <c r="CA238" i="1" s="1"/>
  <c r="G282" i="1"/>
  <c r="CQ282" i="1"/>
  <c r="CS282" i="1" s="1"/>
  <c r="G344" i="1"/>
  <c r="CQ344" i="1"/>
  <c r="CS344" i="1" s="1"/>
  <c r="G266" i="1"/>
  <c r="CQ266" i="1"/>
  <c r="CS266" i="1" s="1"/>
  <c r="CQ285" i="1"/>
  <c r="CS285" i="1" s="1"/>
  <c r="CQ286" i="1"/>
  <c r="CS286" i="1" s="1"/>
  <c r="G286" i="1"/>
  <c r="G250" i="1"/>
  <c r="CQ250" i="1"/>
  <c r="CS250" i="1" s="1"/>
  <c r="CQ284" i="1"/>
  <c r="CS284" i="1" s="1"/>
  <c r="CQ335" i="1"/>
  <c r="CS335" i="1" s="1"/>
  <c r="G335" i="1"/>
  <c r="G9" i="1"/>
  <c r="CQ9" i="1"/>
  <c r="CS9" i="1" s="1"/>
  <c r="CQ54" i="1"/>
  <c r="CS54" i="1" s="1"/>
  <c r="G54" i="1"/>
  <c r="G52" i="1"/>
  <c r="CQ52" i="1"/>
  <c r="CS52" i="1" s="1"/>
  <c r="BF97" i="1"/>
  <c r="BM97" i="1"/>
  <c r="BK97" i="1"/>
  <c r="BY97" i="1"/>
  <c r="G35" i="1"/>
  <c r="CQ35" i="1"/>
  <c r="CS35" i="1" s="1"/>
  <c r="G91" i="1"/>
  <c r="CQ91" i="1"/>
  <c r="CS91" i="1" s="1"/>
  <c r="G124" i="1"/>
  <c r="CQ124" i="1"/>
  <c r="CS124" i="1" s="1"/>
  <c r="BZ31" i="1"/>
  <c r="CA31" i="1" s="1"/>
  <c r="BI31" i="1"/>
  <c r="G72" i="1"/>
  <c r="CQ72" i="1"/>
  <c r="CS72" i="1" s="1"/>
  <c r="BZ133" i="1"/>
  <c r="CA133" i="1" s="1"/>
  <c r="BI133" i="1"/>
  <c r="BZ117" i="1"/>
  <c r="CA117" i="1" s="1"/>
  <c r="BI117" i="1"/>
  <c r="BI112" i="1"/>
  <c r="BZ112" i="1"/>
  <c r="CA112" i="1" s="1"/>
  <c r="CA146" i="1"/>
  <c r="BF189" i="1"/>
  <c r="BM189" i="1"/>
  <c r="BY189" i="1"/>
  <c r="BK189" i="1"/>
  <c r="BF132" i="1"/>
  <c r="BM132" i="1"/>
  <c r="BY132" i="1"/>
  <c r="BK132" i="1"/>
  <c r="BI189" i="1"/>
  <c r="BZ189" i="1"/>
  <c r="CA189" i="1" s="1"/>
  <c r="BI177" i="1"/>
  <c r="BZ177" i="1"/>
  <c r="CA177" i="1" s="1"/>
  <c r="BF187" i="1"/>
  <c r="BM187" i="1"/>
  <c r="BK187" i="1"/>
  <c r="BY187" i="1"/>
  <c r="BI185" i="1"/>
  <c r="BZ185" i="1"/>
  <c r="CA185" i="1" s="1"/>
  <c r="CQ194" i="1"/>
  <c r="CS194" i="1" s="1"/>
  <c r="G194" i="1"/>
  <c r="BF205" i="1"/>
  <c r="BM205" i="1"/>
  <c r="BY205" i="1"/>
  <c r="BK205" i="1"/>
  <c r="BF230" i="1"/>
  <c r="BM230" i="1"/>
  <c r="BK230" i="1"/>
  <c r="BY230" i="1"/>
  <c r="BF240" i="1"/>
  <c r="BM240" i="1"/>
  <c r="BY240" i="1"/>
  <c r="BK240" i="1"/>
  <c r="BF287" i="1"/>
  <c r="BK287" i="1"/>
  <c r="BY287" i="1"/>
  <c r="BM287" i="1"/>
  <c r="G265" i="1"/>
  <c r="CQ265" i="1"/>
  <c r="CS265" i="1" s="1"/>
  <c r="BI296" i="1"/>
  <c r="BZ296" i="1"/>
  <c r="CA296" i="1" s="1"/>
  <c r="BM297" i="1"/>
  <c r="BF297" i="1"/>
  <c r="BY297" i="1"/>
  <c r="BK297" i="1"/>
  <c r="BF325" i="1"/>
  <c r="BM325" i="1"/>
  <c r="BK325" i="1"/>
  <c r="BY325" i="1"/>
  <c r="CQ340" i="1"/>
  <c r="CS340" i="1" s="1"/>
  <c r="G340" i="1"/>
  <c r="CG309" i="1" a="1"/>
  <c r="CG309" i="1" s="1"/>
  <c r="CE309" i="1" a="1"/>
  <c r="CE309" i="1" s="1"/>
  <c r="CC309" i="1" a="1"/>
  <c r="CC309" i="1" s="1"/>
  <c r="CB309" i="1" a="1"/>
  <c r="CB309" i="1" s="1"/>
  <c r="CI309" i="1" s="1"/>
  <c r="CD309" i="1" a="1"/>
  <c r="CD309" i="1" s="1"/>
  <c r="CF309" i="1" a="1"/>
  <c r="CF309" i="1" s="1"/>
  <c r="BH309" i="1"/>
  <c r="CA334" i="1"/>
  <c r="CQ332" i="1"/>
  <c r="CS332" i="1" s="1"/>
  <c r="G332" i="1"/>
  <c r="CA353" i="1"/>
  <c r="CQ230" i="1"/>
  <c r="CS230" i="1" s="1"/>
  <c r="G230" i="1"/>
  <c r="G255" i="1"/>
  <c r="CQ255" i="1"/>
  <c r="CS255" i="1" s="1"/>
  <c r="CQ18" i="1"/>
  <c r="CS18" i="1" s="1"/>
  <c r="G18" i="1"/>
  <c r="CQ57" i="1"/>
  <c r="CS57" i="1" s="1"/>
  <c r="G57" i="1"/>
  <c r="CQ142" i="1"/>
  <c r="CS142" i="1" s="1"/>
  <c r="G142" i="1"/>
  <c r="G27" i="1"/>
  <c r="CQ27" i="1"/>
  <c r="CS27" i="1" s="1"/>
  <c r="BI93" i="1"/>
  <c r="BZ93" i="1"/>
  <c r="CA93" i="1" s="1"/>
  <c r="CQ89" i="1"/>
  <c r="CS89" i="1" s="1"/>
  <c r="G89" i="1"/>
  <c r="BI171" i="1"/>
  <c r="BZ171" i="1"/>
  <c r="CA171" i="1" s="1"/>
  <c r="G67" i="1"/>
  <c r="CQ67" i="1"/>
  <c r="CS67" i="1" s="1"/>
  <c r="BI186" i="1"/>
  <c r="BZ186" i="1"/>
  <c r="CA186" i="1" s="1"/>
  <c r="BY154" i="1"/>
  <c r="BK154" i="1"/>
  <c r="BM154" i="1"/>
  <c r="BF154" i="1"/>
  <c r="CQ191" i="1"/>
  <c r="CS191" i="1" s="1"/>
  <c r="G191" i="1"/>
  <c r="CQ227" i="1"/>
  <c r="CS227" i="1" s="1"/>
  <c r="G227" i="1"/>
  <c r="CQ240" i="1"/>
  <c r="CS240" i="1" s="1"/>
  <c r="G240" i="1"/>
  <c r="CQ315" i="1"/>
  <c r="CS315" i="1" s="1"/>
  <c r="G315" i="1"/>
  <c r="G328" i="1"/>
  <c r="CQ328" i="1"/>
  <c r="CS328" i="1" s="1"/>
  <c r="G351" i="1"/>
  <c r="CQ351" i="1"/>
  <c r="CS351" i="1" s="1"/>
  <c r="CQ36" i="1"/>
  <c r="CS36" i="1" s="1"/>
  <c r="G36" i="1"/>
  <c r="CQ5" i="1"/>
  <c r="CS5" i="1" s="1"/>
  <c r="G5" i="1"/>
  <c r="G69" i="1"/>
  <c r="CQ69" i="1"/>
  <c r="CS69" i="1" s="1"/>
  <c r="CQ86" i="1"/>
  <c r="CS86" i="1" s="1"/>
  <c r="G86" i="1"/>
  <c r="BF73" i="1"/>
  <c r="BM73" i="1"/>
  <c r="BY73" i="1"/>
  <c r="BK73" i="1"/>
  <c r="G131" i="1"/>
  <c r="CQ131" i="1"/>
  <c r="CS131" i="1" s="1"/>
  <c r="CQ175" i="1"/>
  <c r="CS175" i="1" s="1"/>
  <c r="G175" i="1"/>
  <c r="BF131" i="1"/>
  <c r="BY131" i="1"/>
  <c r="BM131" i="1"/>
  <c r="BK131" i="1"/>
  <c r="G155" i="1"/>
  <c r="CQ155" i="1"/>
  <c r="CS155" i="1" s="1"/>
  <c r="CA148" i="1"/>
  <c r="BI221" i="1"/>
  <c r="BZ221" i="1"/>
  <c r="CA221" i="1" s="1"/>
  <c r="G258" i="1"/>
  <c r="CQ258" i="1"/>
  <c r="CS258" i="1" s="1"/>
  <c r="BF288" i="1"/>
  <c r="BM288" i="1"/>
  <c r="BY288" i="1"/>
  <c r="BK288" i="1"/>
  <c r="G291" i="1"/>
  <c r="CQ291" i="1"/>
  <c r="CS291" i="1" s="1"/>
  <c r="CQ293" i="1"/>
  <c r="CS293" i="1" s="1"/>
  <c r="G293" i="1"/>
  <c r="CQ346" i="1"/>
  <c r="CS346" i="1" s="1"/>
  <c r="G346" i="1"/>
  <c r="CQ15" i="1"/>
  <c r="CS15" i="1" s="1"/>
  <c r="G15" i="1"/>
  <c r="G119" i="1"/>
  <c r="CQ119" i="1"/>
  <c r="CS119" i="1" s="1"/>
  <c r="CQ33" i="1"/>
  <c r="CS33" i="1" s="1"/>
  <c r="G33" i="1"/>
  <c r="CA74" i="1"/>
  <c r="CA123" i="1"/>
  <c r="CQ190" i="1"/>
  <c r="CS190" i="1" s="1"/>
  <c r="G190" i="1"/>
  <c r="BI203" i="1"/>
  <c r="BZ203" i="1"/>
  <c r="CA203" i="1" s="1"/>
  <c r="CA21" i="1"/>
  <c r="CA349" i="1"/>
  <c r="G40" i="1"/>
  <c r="CQ40" i="1"/>
  <c r="CS40" i="1" s="1"/>
  <c r="CQ118" i="1"/>
  <c r="CS118" i="1" s="1"/>
  <c r="G118" i="1"/>
  <c r="CQ56" i="1"/>
  <c r="CS56" i="1" s="1"/>
  <c r="G56" i="1"/>
  <c r="CQ184" i="1"/>
  <c r="CS184" i="1" s="1"/>
  <c r="G184" i="1"/>
  <c r="G99" i="1"/>
  <c r="CQ99" i="1"/>
  <c r="CS99" i="1" s="1"/>
  <c r="CQ105" i="1"/>
  <c r="CS105" i="1" s="1"/>
  <c r="G105" i="1"/>
  <c r="CQ174" i="1"/>
  <c r="CS174" i="1" s="1"/>
  <c r="G174" i="1"/>
  <c r="BF116" i="1"/>
  <c r="BM116" i="1"/>
  <c r="BY116" i="1"/>
  <c r="BK116" i="1"/>
  <c r="CQ182" i="1"/>
  <c r="CS182" i="1" s="1"/>
  <c r="G182" i="1"/>
  <c r="BI197" i="1"/>
  <c r="BZ197" i="1"/>
  <c r="CA197" i="1" s="1"/>
  <c r="BF169" i="1"/>
  <c r="BM169" i="1"/>
  <c r="BY169" i="1"/>
  <c r="BK169" i="1"/>
  <c r="BF185" i="1"/>
  <c r="BM185" i="1"/>
  <c r="BY185" i="1"/>
  <c r="BK185" i="1"/>
  <c r="BF201" i="1"/>
  <c r="BM201" i="1"/>
  <c r="BY201" i="1"/>
  <c r="BK201" i="1"/>
  <c r="BI207" i="1"/>
  <c r="BZ207" i="1"/>
  <c r="CA207" i="1" s="1"/>
  <c r="BF194" i="1"/>
  <c r="BM194" i="1"/>
  <c r="BK194" i="1"/>
  <c r="BY194" i="1"/>
  <c r="G254" i="1"/>
  <c r="CQ254" i="1"/>
  <c r="CS254" i="1" s="1"/>
  <c r="CQ273" i="1"/>
  <c r="CS273" i="1" s="1"/>
  <c r="G273" i="1"/>
  <c r="G303" i="1"/>
  <c r="CQ303" i="1"/>
  <c r="CS303" i="1" s="1"/>
  <c r="G81" i="1"/>
  <c r="CQ81" i="1"/>
  <c r="CS81" i="1" s="1"/>
  <c r="CQ48" i="1"/>
  <c r="CS48" i="1" s="1"/>
  <c r="G48" i="1"/>
  <c r="CA37" i="1"/>
  <c r="BZ125" i="1"/>
  <c r="CA125" i="1" s="1"/>
  <c r="BI125" i="1"/>
  <c r="G51" i="1"/>
  <c r="CQ51" i="1"/>
  <c r="CS51" i="1" s="1"/>
  <c r="CQ219" i="1"/>
  <c r="CS219" i="1" s="1"/>
  <c r="G219" i="1"/>
  <c r="BM113" i="1"/>
  <c r="BF113" i="1"/>
  <c r="BY113" i="1"/>
  <c r="BK113" i="1"/>
  <c r="BF165" i="1"/>
  <c r="BM165" i="1"/>
  <c r="BK165" i="1"/>
  <c r="BY165" i="1"/>
  <c r="G157" i="1"/>
  <c r="CQ157" i="1"/>
  <c r="CS157" i="1" s="1"/>
  <c r="CQ202" i="1"/>
  <c r="CS202" i="1" s="1"/>
  <c r="G202" i="1"/>
  <c r="G248" i="1"/>
  <c r="CQ248" i="1"/>
  <c r="CS248" i="1" s="1"/>
  <c r="CQ268" i="1"/>
  <c r="CS268" i="1" s="1"/>
  <c r="G268" i="1"/>
  <c r="CQ311" i="1"/>
  <c r="CS311" i="1" s="1"/>
  <c r="G311" i="1"/>
  <c r="CQ327" i="1"/>
  <c r="CS327" i="1" s="1"/>
  <c r="G327" i="1"/>
  <c r="G307" i="1"/>
  <c r="CQ307" i="1"/>
  <c r="CS307" i="1" s="1"/>
  <c r="G343" i="1"/>
  <c r="CQ343" i="1"/>
  <c r="CS343" i="1" s="1"/>
  <c r="CG314" i="1" a="1"/>
  <c r="CG314" i="1" s="1"/>
  <c r="CE314" i="1" a="1"/>
  <c r="CE314" i="1" s="1"/>
  <c r="CC314" i="1" a="1"/>
  <c r="CC314" i="1" s="1"/>
  <c r="CB314" i="1" a="1"/>
  <c r="CB314" i="1" s="1"/>
  <c r="CI314" i="1" s="1"/>
  <c r="CF314" i="1" a="1"/>
  <c r="CF314" i="1" s="1"/>
  <c r="CD314" i="1" a="1"/>
  <c r="CD314" i="1" s="1"/>
  <c r="BH314" i="1"/>
  <c r="BI63" i="1"/>
  <c r="BZ63" i="1"/>
  <c r="CA63" i="1" s="1"/>
  <c r="CA115" i="1"/>
  <c r="CA205" i="1"/>
  <c r="CQ109" i="1"/>
  <c r="CS109" i="1" s="1"/>
  <c r="G109" i="1"/>
  <c r="BI193" i="1"/>
  <c r="BZ193" i="1"/>
  <c r="CA193" i="1" s="1"/>
  <c r="CA217" i="1"/>
  <c r="CQ278" i="1"/>
  <c r="CS278" i="1" s="1"/>
  <c r="G278" i="1"/>
  <c r="CA317" i="1"/>
  <c r="BZ11" i="1"/>
  <c r="CA11" i="1" s="1"/>
  <c r="BI11" i="1"/>
  <c r="CQ61" i="1"/>
  <c r="CS61" i="1" s="1"/>
  <c r="G61" i="1"/>
  <c r="G88" i="1"/>
  <c r="CQ88" i="1"/>
  <c r="CS88" i="1" s="1"/>
  <c r="G43" i="1"/>
  <c r="CQ43" i="1"/>
  <c r="CS43" i="1" s="1"/>
  <c r="BZ55" i="1"/>
  <c r="CA55" i="1" s="1"/>
  <c r="BI55" i="1"/>
  <c r="CQ90" i="1"/>
  <c r="CS90" i="1" s="1"/>
  <c r="G90" i="1"/>
  <c r="CQ137" i="1"/>
  <c r="CS137" i="1" s="1"/>
  <c r="G137" i="1"/>
  <c r="BI170" i="1"/>
  <c r="BZ170" i="1"/>
  <c r="CA170" i="1" s="1"/>
  <c r="BI104" i="1"/>
  <c r="BZ104" i="1"/>
  <c r="CA104" i="1" s="1"/>
  <c r="G147" i="1"/>
  <c r="CQ147" i="1"/>
  <c r="CS147" i="1" s="1"/>
  <c r="BF215" i="1"/>
  <c r="BM215" i="1"/>
  <c r="BY215" i="1"/>
  <c r="BK215" i="1"/>
  <c r="BF124" i="1"/>
  <c r="BM124" i="1"/>
  <c r="BY124" i="1"/>
  <c r="BK124" i="1"/>
  <c r="CQ198" i="1"/>
  <c r="CS198" i="1" s="1"/>
  <c r="G198" i="1"/>
  <c r="G149" i="1"/>
  <c r="CQ149" i="1"/>
  <c r="CS149" i="1" s="1"/>
  <c r="BI201" i="1"/>
  <c r="BZ201" i="1"/>
  <c r="CA201" i="1" s="1"/>
  <c r="BF213" i="1"/>
  <c r="BM213" i="1"/>
  <c r="BY213" i="1"/>
  <c r="BK213" i="1"/>
  <c r="BF221" i="1"/>
  <c r="BM221" i="1"/>
  <c r="BY221" i="1"/>
  <c r="BK221" i="1"/>
  <c r="G246" i="1"/>
  <c r="CQ246" i="1"/>
  <c r="CS246" i="1" s="1"/>
  <c r="BM276" i="1"/>
  <c r="BY276" i="1"/>
  <c r="BK276" i="1"/>
  <c r="BF276" i="1"/>
  <c r="G256" i="1"/>
  <c r="CQ256" i="1"/>
  <c r="CS256" i="1" s="1"/>
  <c r="BZ289" i="1"/>
  <c r="CA289" i="1" s="1"/>
  <c r="BI289" i="1"/>
  <c r="CQ312" i="1"/>
  <c r="CS312" i="1" s="1"/>
  <c r="G312" i="1"/>
  <c r="CQ294" i="1"/>
  <c r="CS294" i="1" s="1"/>
  <c r="G294" i="1"/>
  <c r="BI305" i="1"/>
  <c r="BZ305" i="1"/>
  <c r="CA305" i="1" s="1"/>
  <c r="BZ308" i="1"/>
  <c r="CA308" i="1" s="1"/>
  <c r="BI308" i="1"/>
  <c r="G324" i="1"/>
  <c r="CQ324" i="1"/>
  <c r="CS324" i="1" s="1"/>
  <c r="BR309" i="1"/>
  <c r="AR309" i="1"/>
  <c r="BU309" i="1"/>
  <c r="BE309" i="1"/>
  <c r="BF330" i="1"/>
  <c r="BM330" i="1"/>
  <c r="BY330" i="1"/>
  <c r="BK330" i="1"/>
  <c r="BI330" i="1"/>
  <c r="BZ330" i="1"/>
  <c r="CA330" i="1" s="1"/>
  <c r="CQ345" i="1"/>
  <c r="CS345" i="1" s="1"/>
  <c r="G345" i="1"/>
  <c r="CQ297" i="1"/>
  <c r="CS297" i="1" s="1"/>
  <c r="G297" i="1"/>
  <c r="BF305" i="1"/>
  <c r="BM305" i="1"/>
  <c r="BK305" i="1"/>
  <c r="BY305" i="1"/>
  <c r="BZ47" i="1"/>
  <c r="CA47" i="1" s="1"/>
  <c r="BI47" i="1"/>
  <c r="BI97" i="1"/>
  <c r="BZ97" i="1"/>
  <c r="CA97" i="1" s="1"/>
  <c r="CQ32" i="1"/>
  <c r="CS32" i="1" s="1"/>
  <c r="G32" i="1"/>
  <c r="BF89" i="1"/>
  <c r="BY89" i="1"/>
  <c r="BM89" i="1"/>
  <c r="BK89" i="1"/>
  <c r="CQ60" i="1"/>
  <c r="CS60" i="1" s="1"/>
  <c r="G60" i="1"/>
  <c r="CQ101" i="1"/>
  <c r="CS101" i="1" s="1"/>
  <c r="G101" i="1"/>
  <c r="BM121" i="1"/>
  <c r="BF121" i="1"/>
  <c r="BY121" i="1"/>
  <c r="BK121" i="1"/>
  <c r="BI181" i="1"/>
  <c r="BZ181" i="1"/>
  <c r="CA181" i="1" s="1"/>
  <c r="BZ139" i="1"/>
  <c r="CA139" i="1" s="1"/>
  <c r="BI139" i="1"/>
  <c r="BI156" i="1"/>
  <c r="BZ156" i="1"/>
  <c r="CA156" i="1" s="1"/>
  <c r="BF193" i="1"/>
  <c r="BM193" i="1"/>
  <c r="BK193" i="1"/>
  <c r="BY193" i="1"/>
  <c r="CQ215" i="1"/>
  <c r="CS215" i="1" s="1"/>
  <c r="G215" i="1"/>
  <c r="G252" i="1"/>
  <c r="CQ252" i="1"/>
  <c r="CS252" i="1" s="1"/>
  <c r="CQ267" i="1"/>
  <c r="CS267" i="1" s="1"/>
  <c r="G267" i="1"/>
  <c r="CQ270" i="1"/>
  <c r="CS270" i="1" s="1"/>
  <c r="G270" i="1"/>
  <c r="CQ274" i="1"/>
  <c r="CS274" i="1" s="1"/>
  <c r="G274" i="1"/>
  <c r="BF283" i="1"/>
  <c r="BM283" i="1"/>
  <c r="BY283" i="1"/>
  <c r="BK283" i="1"/>
  <c r="BM285" i="1"/>
  <c r="BY285" i="1"/>
  <c r="BK285" i="1"/>
  <c r="BF285" i="1"/>
  <c r="BF326" i="1"/>
  <c r="BM326" i="1"/>
  <c r="BY326" i="1"/>
  <c r="BK326" i="1"/>
  <c r="BI326" i="1"/>
  <c r="BZ326" i="1"/>
  <c r="CA326" i="1" s="1"/>
  <c r="BZ341" i="1"/>
  <c r="CA341" i="1" s="1"/>
  <c r="BI341" i="1"/>
  <c r="G261" i="1"/>
  <c r="CQ261" i="1"/>
  <c r="CS261" i="1" s="1"/>
  <c r="CQ279" i="1"/>
  <c r="CS279" i="1" s="1"/>
  <c r="G279" i="1"/>
  <c r="CQ277" i="1"/>
  <c r="CS277" i="1" s="1"/>
  <c r="G277" i="1"/>
  <c r="BZ302" i="1"/>
  <c r="CA302" i="1" s="1"/>
  <c r="BI302" i="1"/>
  <c r="BZ320" i="1"/>
  <c r="CA320" i="1" s="1"/>
  <c r="BI320" i="1"/>
  <c r="CA318" i="1"/>
  <c r="BF6" i="1"/>
  <c r="BM6" i="1"/>
  <c r="BY6" i="1"/>
  <c r="BK6" i="1"/>
  <c r="G6" i="1"/>
  <c r="CQ6" i="1"/>
  <c r="CS6" i="1" s="1"/>
  <c r="G128" i="1"/>
  <c r="CQ128" i="1"/>
  <c r="CS128" i="1" s="1"/>
  <c r="CA77" i="1"/>
  <c r="BZ82" i="1"/>
  <c r="CA82" i="1" s="1"/>
  <c r="BI82" i="1"/>
  <c r="BF100" i="1"/>
  <c r="BK100" i="1"/>
  <c r="BY100" i="1"/>
  <c r="BM100" i="1"/>
  <c r="G87" i="1"/>
  <c r="CQ87" i="1"/>
  <c r="CS87" i="1" s="1"/>
  <c r="BI132" i="1"/>
  <c r="BZ132" i="1"/>
  <c r="CA132" i="1" s="1"/>
  <c r="CA152" i="1"/>
  <c r="BF177" i="1"/>
  <c r="BM177" i="1"/>
  <c r="BK177" i="1"/>
  <c r="BY177" i="1"/>
  <c r="CQ228" i="1"/>
  <c r="CS228" i="1" s="1"/>
  <c r="G228" i="1"/>
  <c r="CQ231" i="1"/>
  <c r="CS231" i="1" s="1"/>
  <c r="G231" i="1"/>
  <c r="CA242" i="1"/>
  <c r="BC314" i="1"/>
  <c r="BX314" i="1"/>
  <c r="G333" i="1"/>
  <c r="CQ333" i="1"/>
  <c r="CS333" i="1" s="1"/>
  <c r="CQ323" i="1"/>
  <c r="CS323" i="1" s="1"/>
  <c r="G323" i="1"/>
  <c r="CQ25" i="1"/>
  <c r="CS25" i="1" s="1"/>
  <c r="G25" i="1"/>
  <c r="BI100" i="1"/>
  <c r="BZ100" i="1"/>
  <c r="CA100" i="1" s="1"/>
  <c r="CQ3" i="1"/>
  <c r="CS3" i="1" s="1"/>
  <c r="G3" i="1"/>
  <c r="CA113" i="1"/>
  <c r="CQ70" i="1"/>
  <c r="CS70" i="1" s="1"/>
  <c r="G70" i="1"/>
  <c r="CQ98" i="1"/>
  <c r="CS98" i="1" s="1"/>
  <c r="G98" i="1"/>
  <c r="CQ159" i="1"/>
  <c r="CS159" i="1" s="1"/>
  <c r="G159" i="1"/>
  <c r="CQ141" i="1"/>
  <c r="CS141" i="1" s="1"/>
  <c r="G141" i="1"/>
  <c r="CA209" i="1"/>
  <c r="BF178" i="1"/>
  <c r="BM178" i="1"/>
  <c r="BY178" i="1"/>
  <c r="BK178" i="1"/>
  <c r="CQ223" i="1"/>
  <c r="CS223" i="1" s="1"/>
  <c r="G223" i="1"/>
  <c r="BI234" i="1"/>
  <c r="BZ234" i="1"/>
  <c r="CA234" i="1" s="1"/>
  <c r="CA276" i="1"/>
  <c r="G283" i="1"/>
  <c r="CQ283" i="1"/>
  <c r="CS283" i="1" s="1"/>
  <c r="CQ350" i="1"/>
  <c r="CS350" i="1" s="1"/>
  <c r="G350" i="1"/>
  <c r="BR314" i="1"/>
  <c r="BU314" i="1"/>
  <c r="AR314" i="1"/>
  <c r="BE314" i="1"/>
  <c r="CQ19" i="1"/>
  <c r="CS19" i="1" s="1"/>
  <c r="G19" i="1"/>
  <c r="G68" i="1"/>
  <c r="CQ68" i="1"/>
  <c r="CS68" i="1" s="1"/>
  <c r="CA80" i="1"/>
  <c r="CA41" i="1"/>
  <c r="CA120" i="1"/>
  <c r="BF112" i="1"/>
  <c r="BM112" i="1"/>
  <c r="BY112" i="1"/>
  <c r="BK112" i="1"/>
  <c r="CA165" i="1"/>
  <c r="BF186" i="1"/>
  <c r="BM186" i="1"/>
  <c r="BY186" i="1"/>
  <c r="BK186" i="1"/>
  <c r="CA213" i="1"/>
  <c r="CA160" i="1"/>
  <c r="CA7" i="1"/>
  <c r="CQ53" i="1" l="1"/>
  <c r="CS53" i="1" s="1"/>
  <c r="CQ28" i="1"/>
  <c r="CS28" i="1" s="1"/>
  <c r="G239" i="1"/>
  <c r="G200" i="1"/>
  <c r="G263" i="1"/>
  <c r="CQ263" i="1"/>
  <c r="CS263" i="1" s="1"/>
  <c r="G337" i="1"/>
  <c r="CQ337" i="1"/>
  <c r="CS337" i="1" s="1"/>
  <c r="CQ44" i="1"/>
  <c r="CS44" i="1" s="1"/>
  <c r="G44" i="1"/>
  <c r="CQ292" i="1"/>
  <c r="CS292" i="1" s="1"/>
  <c r="G292" i="1"/>
  <c r="CQ275" i="1"/>
  <c r="CS275" i="1" s="1"/>
  <c r="G275" i="1"/>
  <c r="G71" i="1"/>
  <c r="CQ71" i="1"/>
  <c r="CS71" i="1" s="1"/>
  <c r="G22" i="1"/>
  <c r="CQ22" i="1"/>
  <c r="CS22" i="1" s="1"/>
  <c r="G20" i="1"/>
  <c r="CQ20" i="1"/>
  <c r="CS20" i="1" s="1"/>
  <c r="G300" i="1"/>
  <c r="CQ300" i="1"/>
  <c r="CS300" i="1" s="1"/>
  <c r="CQ151" i="1"/>
  <c r="CS151" i="1" s="1"/>
  <c r="G196" i="1"/>
  <c r="CQ196" i="1"/>
  <c r="CS196" i="1" s="1"/>
  <c r="G208" i="1"/>
  <c r="CQ208" i="1"/>
  <c r="CS208" i="1" s="1"/>
  <c r="G245" i="1"/>
  <c r="CQ245" i="1"/>
  <c r="CS245" i="1" s="1"/>
  <c r="CQ42" i="1"/>
  <c r="CS42" i="1" s="1"/>
  <c r="G42" i="1"/>
  <c r="CQ319" i="1"/>
  <c r="CS319" i="1" s="1"/>
  <c r="G319" i="1"/>
  <c r="CQ13" i="1"/>
  <c r="CS13" i="1" s="1"/>
  <c r="CQ183" i="1"/>
  <c r="CS183" i="1" s="1"/>
  <c r="G183" i="1"/>
  <c r="CQ221" i="1"/>
  <c r="CS221" i="1" s="1"/>
  <c r="G221" i="1"/>
  <c r="CQ160" i="1"/>
  <c r="CS160" i="1" s="1"/>
  <c r="G160" i="1"/>
  <c r="CQ318" i="1"/>
  <c r="CS318" i="1" s="1"/>
  <c r="G318" i="1"/>
  <c r="G139" i="1"/>
  <c r="CQ139" i="1"/>
  <c r="CS139" i="1" s="1"/>
  <c r="CQ74" i="1"/>
  <c r="CS74" i="1" s="1"/>
  <c r="G74" i="1"/>
  <c r="G186" i="1"/>
  <c r="CQ186" i="1"/>
  <c r="CS186" i="1" s="1"/>
  <c r="CQ112" i="1"/>
  <c r="CS112" i="1" s="1"/>
  <c r="G112" i="1"/>
  <c r="CQ173" i="1"/>
  <c r="CS173" i="1" s="1"/>
  <c r="G173" i="1"/>
  <c r="CQ144" i="1"/>
  <c r="CS144" i="1" s="1"/>
  <c r="G144" i="1"/>
  <c r="CQ29" i="1"/>
  <c r="CS29" i="1" s="1"/>
  <c r="G29" i="1"/>
  <c r="CQ187" i="1"/>
  <c r="CS187" i="1" s="1"/>
  <c r="G187" i="1"/>
  <c r="G108" i="1"/>
  <c r="CQ108" i="1"/>
  <c r="CS108" i="1" s="1"/>
  <c r="G288" i="1"/>
  <c r="CQ288" i="1"/>
  <c r="CS288" i="1" s="1"/>
  <c r="G59" i="1"/>
  <c r="CQ59" i="1"/>
  <c r="CS59" i="1" s="1"/>
  <c r="CQ197" i="1"/>
  <c r="CS197" i="1" s="1"/>
  <c r="G197" i="1"/>
  <c r="CQ203" i="1"/>
  <c r="CS203" i="1" s="1"/>
  <c r="G203" i="1"/>
  <c r="G123" i="1"/>
  <c r="CQ123" i="1"/>
  <c r="CS123" i="1" s="1"/>
  <c r="CQ41" i="1"/>
  <c r="CS41" i="1" s="1"/>
  <c r="G41" i="1"/>
  <c r="CQ113" i="1"/>
  <c r="CS113" i="1" s="1"/>
  <c r="G113" i="1"/>
  <c r="CQ152" i="1"/>
  <c r="CS152" i="1" s="1"/>
  <c r="G152" i="1"/>
  <c r="CQ302" i="1"/>
  <c r="CS302" i="1" s="1"/>
  <c r="G302" i="1"/>
  <c r="CQ341" i="1"/>
  <c r="CS341" i="1" s="1"/>
  <c r="G341" i="1"/>
  <c r="G47" i="1"/>
  <c r="CQ47" i="1"/>
  <c r="CS47" i="1" s="1"/>
  <c r="G55" i="1"/>
  <c r="CQ55" i="1"/>
  <c r="CS55" i="1" s="1"/>
  <c r="CQ11" i="1"/>
  <c r="CS11" i="1" s="1"/>
  <c r="G11" i="1"/>
  <c r="CQ217" i="1"/>
  <c r="CS217" i="1" s="1"/>
  <c r="G217" i="1"/>
  <c r="CQ213" i="1"/>
  <c r="CS213" i="1" s="1"/>
  <c r="G213" i="1"/>
  <c r="G80" i="1"/>
  <c r="CQ80" i="1"/>
  <c r="CS80" i="1" s="1"/>
  <c r="G132" i="1"/>
  <c r="CQ132" i="1"/>
  <c r="CS132" i="1" s="1"/>
  <c r="CQ326" i="1"/>
  <c r="CS326" i="1" s="1"/>
  <c r="G326" i="1"/>
  <c r="CQ156" i="1"/>
  <c r="CS156" i="1" s="1"/>
  <c r="G156" i="1"/>
  <c r="CQ181" i="1"/>
  <c r="CS181" i="1" s="1"/>
  <c r="G181" i="1"/>
  <c r="CQ97" i="1"/>
  <c r="CS97" i="1" s="1"/>
  <c r="G97" i="1"/>
  <c r="CQ330" i="1"/>
  <c r="CS330" i="1" s="1"/>
  <c r="G330" i="1"/>
  <c r="G170" i="1"/>
  <c r="CQ170" i="1"/>
  <c r="CS170" i="1" s="1"/>
  <c r="CQ317" i="1"/>
  <c r="CS317" i="1" s="1"/>
  <c r="G317" i="1"/>
  <c r="CQ193" i="1"/>
  <c r="CS193" i="1" s="1"/>
  <c r="G193" i="1"/>
  <c r="CQ205" i="1"/>
  <c r="CS205" i="1" s="1"/>
  <c r="G205" i="1"/>
  <c r="BZ314" i="1"/>
  <c r="CA314" i="1" s="1"/>
  <c r="BI314" i="1"/>
  <c r="CQ125" i="1"/>
  <c r="CS125" i="1" s="1"/>
  <c r="G125" i="1"/>
  <c r="CQ207" i="1"/>
  <c r="CS207" i="1" s="1"/>
  <c r="G207" i="1"/>
  <c r="CQ349" i="1"/>
  <c r="CS349" i="1" s="1"/>
  <c r="G349" i="1"/>
  <c r="CQ148" i="1"/>
  <c r="CS148" i="1" s="1"/>
  <c r="G148" i="1"/>
  <c r="G334" i="1"/>
  <c r="CQ334" i="1"/>
  <c r="CS334" i="1" s="1"/>
  <c r="CQ185" i="1"/>
  <c r="CS185" i="1" s="1"/>
  <c r="G185" i="1"/>
  <c r="CQ189" i="1"/>
  <c r="CS189" i="1" s="1"/>
  <c r="G189" i="1"/>
  <c r="CQ133" i="1"/>
  <c r="CS133" i="1" s="1"/>
  <c r="G133" i="1"/>
  <c r="G31" i="1"/>
  <c r="CQ31" i="1"/>
  <c r="CS31" i="1" s="1"/>
  <c r="CQ226" i="1"/>
  <c r="CS226" i="1" s="1"/>
  <c r="G226" i="1"/>
  <c r="CQ154" i="1"/>
  <c r="CS154" i="1" s="1"/>
  <c r="G154" i="1"/>
  <c r="CQ129" i="1"/>
  <c r="CS129" i="1" s="1"/>
  <c r="G129" i="1"/>
  <c r="CQ78" i="1"/>
  <c r="CS78" i="1" s="1"/>
  <c r="G78" i="1"/>
  <c r="CQ209" i="1"/>
  <c r="CS209" i="1" s="1"/>
  <c r="G209" i="1"/>
  <c r="G100" i="1"/>
  <c r="CQ100" i="1"/>
  <c r="CS100" i="1" s="1"/>
  <c r="CQ242" i="1"/>
  <c r="CS242" i="1" s="1"/>
  <c r="G242" i="1"/>
  <c r="BM309" i="1"/>
  <c r="BK309" i="1"/>
  <c r="BF309" i="1"/>
  <c r="BY309" i="1"/>
  <c r="CQ305" i="1"/>
  <c r="CS305" i="1" s="1"/>
  <c r="G305" i="1"/>
  <c r="CQ201" i="1"/>
  <c r="CS201" i="1" s="1"/>
  <c r="G201" i="1"/>
  <c r="G104" i="1"/>
  <c r="CQ104" i="1"/>
  <c r="CS104" i="1" s="1"/>
  <c r="G63" i="1"/>
  <c r="CQ63" i="1"/>
  <c r="CS63" i="1" s="1"/>
  <c r="CQ165" i="1"/>
  <c r="CS165" i="1" s="1"/>
  <c r="G165" i="1"/>
  <c r="BM314" i="1"/>
  <c r="BK314" i="1"/>
  <c r="BY314" i="1"/>
  <c r="BF314" i="1"/>
  <c r="CQ276" i="1"/>
  <c r="CS276" i="1" s="1"/>
  <c r="G276" i="1"/>
  <c r="CQ82" i="1"/>
  <c r="CS82" i="1" s="1"/>
  <c r="G82" i="1"/>
  <c r="G320" i="1"/>
  <c r="CQ320" i="1"/>
  <c r="CS320" i="1" s="1"/>
  <c r="G308" i="1"/>
  <c r="CQ308" i="1"/>
  <c r="CS308" i="1" s="1"/>
  <c r="CQ289" i="1"/>
  <c r="CS289" i="1" s="1"/>
  <c r="G289" i="1"/>
  <c r="G115" i="1"/>
  <c r="CQ115" i="1"/>
  <c r="CS115" i="1" s="1"/>
  <c r="CQ37" i="1"/>
  <c r="CS37" i="1" s="1"/>
  <c r="G37" i="1"/>
  <c r="G21" i="1"/>
  <c r="CQ21" i="1"/>
  <c r="CS21" i="1" s="1"/>
  <c r="CQ171" i="1"/>
  <c r="CS171" i="1" s="1"/>
  <c r="G171" i="1"/>
  <c r="CQ93" i="1"/>
  <c r="CS93" i="1" s="1"/>
  <c r="G93" i="1"/>
  <c r="G353" i="1"/>
  <c r="CQ353" i="1"/>
  <c r="CS353" i="1" s="1"/>
  <c r="BZ309" i="1"/>
  <c r="CA309" i="1" s="1"/>
  <c r="BI309" i="1"/>
  <c r="CQ238" i="1"/>
  <c r="CS238" i="1" s="1"/>
  <c r="G238" i="1"/>
  <c r="CQ136" i="1"/>
  <c r="CS136" i="1" s="1"/>
  <c r="G136" i="1"/>
  <c r="CQ169" i="1"/>
  <c r="CS169" i="1" s="1"/>
  <c r="G169" i="1"/>
  <c r="CQ7" i="1"/>
  <c r="CS7" i="1" s="1"/>
  <c r="G7" i="1"/>
  <c r="CQ120" i="1"/>
  <c r="CS120" i="1" s="1"/>
  <c r="G120" i="1"/>
  <c r="CQ234" i="1"/>
  <c r="CS234" i="1" s="1"/>
  <c r="G234" i="1"/>
  <c r="CQ77" i="1"/>
  <c r="CS77" i="1" s="1"/>
  <c r="G77" i="1"/>
  <c r="CQ296" i="1"/>
  <c r="CS296" i="1" s="1"/>
  <c r="G296" i="1"/>
  <c r="CQ177" i="1"/>
  <c r="CS177" i="1" s="1"/>
  <c r="G177" i="1"/>
  <c r="CQ146" i="1"/>
  <c r="CS146" i="1" s="1"/>
  <c r="G146" i="1"/>
  <c r="CQ117" i="1"/>
  <c r="CS117" i="1" s="1"/>
  <c r="G117" i="1"/>
  <c r="CQ45" i="1"/>
  <c r="CS45" i="1" s="1"/>
  <c r="G45" i="1"/>
  <c r="CQ271" i="1"/>
  <c r="CS271" i="1" s="1"/>
  <c r="G271" i="1"/>
  <c r="G39" i="1"/>
  <c r="CQ39" i="1"/>
  <c r="CS39" i="1" s="1"/>
  <c r="CQ309" i="1" l="1"/>
  <c r="CS309" i="1" s="1"/>
  <c r="G309" i="1"/>
  <c r="CQ314" i="1"/>
  <c r="CS314" i="1" s="1"/>
  <c r="G314" i="1"/>
</calcChain>
</file>

<file path=xl/sharedStrings.xml><?xml version="1.0" encoding="utf-8"?>
<sst xmlns="http://schemas.openxmlformats.org/spreadsheetml/2006/main" count="4205" uniqueCount="779">
  <si>
    <t>Piece Count</t>
  </si>
  <si>
    <t>Bolt Size</t>
  </si>
  <si>
    <t>Bolt Diameter</t>
  </si>
  <si>
    <t>Grouted Length (ft)</t>
  </si>
  <si>
    <t>Facility Code</t>
  </si>
  <si>
    <t xml:space="preserve">Count </t>
  </si>
  <si>
    <t>Mix Time</t>
  </si>
  <si>
    <t>Min Linear Density</t>
  </si>
  <si>
    <t>Min Weight in LBS</t>
  </si>
  <si>
    <t>Min Weight in Grams</t>
  </si>
  <si>
    <t>Max Linear Density</t>
  </si>
  <si>
    <t>Max Weight in LBS</t>
  </si>
  <si>
    <t>Max Weight in Grams</t>
  </si>
  <si>
    <t>Cartridge Rate</t>
  </si>
  <si>
    <t>Bundle Weight Min</t>
  </si>
  <si>
    <t>Bundle Weight Standard</t>
  </si>
  <si>
    <t>Bundle Weight Max</t>
  </si>
  <si>
    <t>Final Bundle Weight</t>
  </si>
  <si>
    <t>Calculated Bundle Diameter (in)</t>
  </si>
  <si>
    <t>Packing Bundle Diameter (in)</t>
  </si>
  <si>
    <t>Bundle Circumference (ft)</t>
  </si>
  <si>
    <t>B or G</t>
  </si>
  <si>
    <t>2312 M35 (2PB, 75 Bxs)</t>
  </si>
  <si>
    <t>None</t>
  </si>
  <si>
    <t>B</t>
  </si>
  <si>
    <t>M</t>
  </si>
  <si>
    <t>2312 M35</t>
  </si>
  <si>
    <t>12 months (+/- 1 day) from date of manufacture</t>
  </si>
  <si>
    <t>#6</t>
  </si>
  <si>
    <t>#5</t>
  </si>
  <si>
    <t>3/4 SRD</t>
  </si>
  <si>
    <t>7/8 SRD</t>
  </si>
  <si>
    <t>Cable Bolt</t>
  </si>
  <si>
    <t>2325 TOOSPEEDIE 10-50 (SWP, 1500 Pcs)</t>
  </si>
  <si>
    <t>SW</t>
  </si>
  <si>
    <t>10-50</t>
  </si>
  <si>
    <t>TOOSPEEDIE</t>
  </si>
  <si>
    <t>2325 TOOSPEEDIE 10-50</t>
  </si>
  <si>
    <t>2312.5 M10LIF Red (2PB, 48 Bxs)</t>
  </si>
  <si>
    <t>10 RED</t>
  </si>
  <si>
    <t>2312.5 M10LIF RED</t>
  </si>
  <si>
    <t>NA</t>
  </si>
  <si>
    <t>2312.5 M50LIF (2PB, 48 Bxs)</t>
  </si>
  <si>
    <t>2312.5 M50LIF</t>
  </si>
  <si>
    <t>2312 H35 (2PB, 75 Bxs)</t>
  </si>
  <si>
    <t>H</t>
  </si>
  <si>
    <t>2312 H35</t>
  </si>
  <si>
    <t>A23 5' M40LIF (SWS, 1080 Pcs)</t>
  </si>
  <si>
    <t>A23 5' M40LIF</t>
  </si>
  <si>
    <t>A23 4' VLIF50P (2PB, 42 Bxs)</t>
  </si>
  <si>
    <t>Parachute</t>
  </si>
  <si>
    <t>VLIF</t>
  </si>
  <si>
    <t>A23 4' VLIF50P</t>
  </si>
  <si>
    <t>A23 2' M10 (2PB, 50 Bxs)</t>
  </si>
  <si>
    <t>A23 2' M10</t>
  </si>
  <si>
    <t xml:space="preserve">A23 2' LIF20 (2PB, 50 Bxs) </t>
  </si>
  <si>
    <t>LIF</t>
  </si>
  <si>
    <t>A23 2' LIF20</t>
  </si>
  <si>
    <t>A23 2' H10 (2PB, 50 Bxs)</t>
  </si>
  <si>
    <t>A23 2' H10</t>
  </si>
  <si>
    <t>A23 2' H20 (2PB, 50 bxs)</t>
  </si>
  <si>
    <t>A23 2' H20</t>
  </si>
  <si>
    <t>A23 2' H20P (2PB, 50 Bxs)</t>
  </si>
  <si>
    <t>A23 2' H20P</t>
  </si>
  <si>
    <t>2318 VLIF0204 (2PB, 50 Bxs)</t>
  </si>
  <si>
    <t>0204</t>
  </si>
  <si>
    <t>2318 VLIF0204</t>
  </si>
  <si>
    <t>2318 VLIF20RED (2PB, 50 Bxs)</t>
  </si>
  <si>
    <t>20 RED</t>
  </si>
  <si>
    <t>2318 VLIF20RED</t>
  </si>
  <si>
    <t>2318 LIF40 Red (600 Pcs Bulk)</t>
  </si>
  <si>
    <t>40 RED</t>
  </si>
  <si>
    <t>2318 LIF40 Red</t>
  </si>
  <si>
    <t>2320 LIF0204 Black (600 Pcs Bulk)</t>
  </si>
  <si>
    <t>0204 BLACK</t>
  </si>
  <si>
    <t>2320 LIF0204 Black</t>
  </si>
  <si>
    <t>2324.75 TOOSPEEDIE 10-50 (SWP, 1500 Pcs)</t>
  </si>
  <si>
    <t>2324.75 TOOSPEEDIE 10-50</t>
  </si>
  <si>
    <t>2324 VLIF0204 (2PB, 36 Bxs)</t>
  </si>
  <si>
    <t>2324 VLIF0204</t>
  </si>
  <si>
    <t>31"-2pc</t>
  </si>
  <si>
    <t>2328 LIF50P (2PB, 36 Bxs)</t>
  </si>
  <si>
    <t>2328 LIF50P</t>
  </si>
  <si>
    <t>A23 3' H35 (2PB, 36 Bxs)</t>
  </si>
  <si>
    <t xml:space="preserve">A23 3' H35 </t>
  </si>
  <si>
    <t>A23 3.5' H10 (2PBLW, 36 Bxs)</t>
  </si>
  <si>
    <t>A23 3.5' H10</t>
  </si>
  <si>
    <t>A23 3.5' LIF90 (2PB, 36 Bxs)</t>
  </si>
  <si>
    <t>A23 3.5' LIF90</t>
  </si>
  <si>
    <t>A23 3.5' LIF90 (Green Clips, 2PBLW, 36 Bxs)</t>
  </si>
  <si>
    <t>12-8 4x1.25 Green Clip</t>
  </si>
  <si>
    <t>A23 3.5' M45LIF (2PB, 36 Bxs)</t>
  </si>
  <si>
    <t>A23 3.5' M45LIF</t>
  </si>
  <si>
    <t>A23 4' H20 (SWP, 1000 pcs)</t>
  </si>
  <si>
    <t>A23 4' H20</t>
  </si>
  <si>
    <t>A23 4' M50LIF (2PBLW, 36 Bxs)</t>
  </si>
  <si>
    <t>A23 4' M50LIF</t>
  </si>
  <si>
    <t>A23 4' LIF50 (SWS, 1250 pcs)</t>
  </si>
  <si>
    <t>A23 4' LIF50</t>
  </si>
  <si>
    <t>A23 4' LIF45P (2PB, 36 Bxs)</t>
  </si>
  <si>
    <t>A23 4' LIF45P</t>
  </si>
  <si>
    <t>A23 4.2' H20 (2PB, 32 Bxs)</t>
  </si>
  <si>
    <t>A23 4.2' H20</t>
  </si>
  <si>
    <t>A23 4' H20 (2PB, 36 Bxs)</t>
  </si>
  <si>
    <t>2339 M10LIF (SWS, 1250 Pcs)</t>
  </si>
  <si>
    <t>2339 M10LIF</t>
  </si>
  <si>
    <t>2338 TOOSPEEDIE 10-50 (2PB, 42BXS)</t>
  </si>
  <si>
    <t>2337 M90 (2PB, 36 Bxs)</t>
  </si>
  <si>
    <t>2337 M90</t>
  </si>
  <si>
    <t>2338 TOOSPEEDIE 10-50 (SWSDS, 520 Pcs, 2XPLT)</t>
  </si>
  <si>
    <t>2338 TOOSPEEDIE 10-50</t>
  </si>
  <si>
    <t>2339 H10 (SWS, 1080 Pcs)</t>
  </si>
  <si>
    <t>2339 H10</t>
  </si>
  <si>
    <t>2339 TOOSPEEDIE 5-50 (2PB, 42 Bxs)</t>
  </si>
  <si>
    <t>5-50</t>
  </si>
  <si>
    <t>2339 TOOSPEEDIE 5-50</t>
  </si>
  <si>
    <t>2339 TOOSPEEDIE 10-50 (2PB, 36 Bxs)</t>
  </si>
  <si>
    <t>2339 TOOSPEEDIE 10-50</t>
  </si>
  <si>
    <t>A236' TOOSPEEDIE 20-50 (SWP, 900 Pcs)</t>
  </si>
  <si>
    <t>20-50</t>
  </si>
  <si>
    <t>A23 6' TOOSPEEDIE 20-90</t>
  </si>
  <si>
    <t>A23 5' M35LIF (SWS, 1080 Pcs)</t>
  </si>
  <si>
    <t>A23 5' M35 LIF</t>
  </si>
  <si>
    <t>A23 5' M35 (2PB, 42 Bxs)</t>
  </si>
  <si>
    <t>A23 5' M35</t>
  </si>
  <si>
    <t xml:space="preserve">A23 5' M35 (SWS, 1080 Pcs) </t>
  </si>
  <si>
    <t xml:space="preserve">A23 5' M35 </t>
  </si>
  <si>
    <t>A23 5' TOOSPEEDIE 10-50 (SWS, 1080 Pcs)</t>
  </si>
  <si>
    <t>A23 5' TOOSPEEDIE 10-50</t>
  </si>
  <si>
    <t>A23 5' TOOSPEEDIE 5-50 (SWS, 1080 Pcs)</t>
  </si>
  <si>
    <t>A23 5' TOOSPEEDIE 5-50</t>
  </si>
  <si>
    <t>A23 5' H35 (SWS, 1080 Pcs)</t>
  </si>
  <si>
    <t>A23 5' H35</t>
  </si>
  <si>
    <t>A23 5' H35 (2PB, 42 Bxs)</t>
  </si>
  <si>
    <t>A23 5' LIF50 (2PB, 42 Bxs)</t>
  </si>
  <si>
    <t>A23 5' LIF50</t>
  </si>
  <si>
    <t>2348 LIF50P (2PB, 36 Bxs)</t>
  </si>
  <si>
    <t>2348 LIF50P</t>
  </si>
  <si>
    <t>2348 M50LIF (Cable Bolt, 2PB, 36 Bxs)</t>
  </si>
  <si>
    <t>2348 M50LIF (Cable Bolt)</t>
  </si>
  <si>
    <t>2348 M90LIF (Cable Truss, 2PB, 36 Bxs)</t>
  </si>
  <si>
    <t>2348 M90LIF (Cable Truss)</t>
  </si>
  <si>
    <t>2348 M20LIF (2PB, 36 Bxs)</t>
  </si>
  <si>
    <t>2348 M20LIF</t>
  </si>
  <si>
    <t>2348 M35LIF (SWP, 840 Pcs)</t>
  </si>
  <si>
    <t>2348 M35LIF</t>
  </si>
  <si>
    <t>2350 M35LIF (2PB, 36 bxs)</t>
  </si>
  <si>
    <t>2350 M35LIF</t>
  </si>
  <si>
    <t>2350 M50LIF (SWP, 900 Pcs)</t>
  </si>
  <si>
    <t>2350 M50LIF</t>
  </si>
  <si>
    <t>2350 M35LIF (SWP, 840 Pcs)</t>
  </si>
  <si>
    <t>2350 M50LIF (2PB, 36 bxs)</t>
  </si>
  <si>
    <t>2350 M50LIF (2PB, 42 Bxs)</t>
  </si>
  <si>
    <t>2351 LIF35 (2PB, 36 Bxs)</t>
  </si>
  <si>
    <t>2351 LIF35</t>
  </si>
  <si>
    <t>2351 M35LIF (SWP, 1000 pcs)</t>
  </si>
  <si>
    <t>2351 M35 LIF</t>
  </si>
  <si>
    <t>2352 M50LIFP (SWP, 900 Pcs)</t>
  </si>
  <si>
    <t>2352 M50LIFP</t>
  </si>
  <si>
    <t>2352 M40LIF (SWP, 1000 pcs)</t>
  </si>
  <si>
    <t>2352 M40LIF</t>
  </si>
  <si>
    <t>2355 M40LIF (2PB, 36 bxs)</t>
  </si>
  <si>
    <t>2355 M40LIF</t>
  </si>
  <si>
    <t>2357 VLIF90 (SWPSS, 840 pcs)</t>
  </si>
  <si>
    <t>2357 VLIF90</t>
  </si>
  <si>
    <t>2357 LIF35 (SWPSS, 840 Pcs)</t>
  </si>
  <si>
    <t>2357 LIF35</t>
  </si>
  <si>
    <t>2357 TOOSPEEDIE 10-50 92PB, 36 Bxs)</t>
  </si>
  <si>
    <t>2357 TOOSPEEDIE 10-50</t>
  </si>
  <si>
    <t>2357 TOOSPEEDIE 5-50 (SWPSS, 840 pcs)</t>
  </si>
  <si>
    <t>2357 TOOSPEEDIE 5-50</t>
  </si>
  <si>
    <t>2357 TOOSPEEDIE 10-50 (SWP, 900 pcs)</t>
  </si>
  <si>
    <t>2357 TOOSPEEDIE 10-50 (SWPSS, 840 Pcs)</t>
  </si>
  <si>
    <t>2358 LIF35 (SWPSS, 840 Pcs)</t>
  </si>
  <si>
    <t>2358 LIF35</t>
  </si>
  <si>
    <t>A23 5.2' M35 (SWP, 1008 Pcs)</t>
  </si>
  <si>
    <t>A23 5.2' M35</t>
  </si>
  <si>
    <t>A23 2.7' H10 (SWP, 1980 Pcs)</t>
  </si>
  <si>
    <t>A23 2.7' H10</t>
  </si>
  <si>
    <t>A23 6' TOOSPEEDIE 10-50 (2PB, 30 Bxs)</t>
  </si>
  <si>
    <t>A23 6' TOOSPEEDIE 10-50</t>
  </si>
  <si>
    <t>A236' TOOSPEEDIE 20-90 (SWP, 900 Pcs)</t>
  </si>
  <si>
    <t>20-90</t>
  </si>
  <si>
    <t>A23 6' TOOSPEEDIE 10-50 (SWP, 900 Pcs)</t>
  </si>
  <si>
    <t>A23 6' TOOSPEEDIE 10-50 (2PB, 36 Bxs)</t>
  </si>
  <si>
    <t>A23 6' M35LIF (SWP, 1000 Pcs)</t>
  </si>
  <si>
    <t>A23 6' M35LIF</t>
  </si>
  <si>
    <t>A23 6' VLIF0204 (SWP, 900 pcs)</t>
  </si>
  <si>
    <t>A23 6' VLIF0204</t>
  </si>
  <si>
    <t>A23 6' M35LIF (SWP, 840 Pcs)</t>
  </si>
  <si>
    <t>A23 6' M35LIF (SWP, 900 Pcs)</t>
  </si>
  <si>
    <t>A23 6' M35 LIF</t>
  </si>
  <si>
    <t>A23 6' M45LIF (2PB, 36 Bxs)</t>
  </si>
  <si>
    <t>A23 6' M45LIF</t>
  </si>
  <si>
    <t>A23 6' M45LIF (SWP, 900 Pcs)</t>
  </si>
  <si>
    <t>A23 6' M35LIF (2PB, 36 Bxs)</t>
  </si>
  <si>
    <t>A23 6' M50LIF (2PB, 36 Boxes)</t>
  </si>
  <si>
    <t xml:space="preserve">A23 6' M50LIF </t>
  </si>
  <si>
    <t>A23 6' M50LIFP (SWP, 900 Pcs)</t>
  </si>
  <si>
    <t>A23 6' M50LIFP</t>
  </si>
  <si>
    <t>A23 6' M45LIF (2PB, 36 BXS)</t>
  </si>
  <si>
    <t>A23 6' M40LIF (SWP, 1000 Pcs)</t>
  </si>
  <si>
    <t>A23 6' M40LIF</t>
  </si>
  <si>
    <t>A23 6' VLIF0204 (2PB, 36 Bxs)</t>
  </si>
  <si>
    <t>A23 6' LIF0204 (2PB, 36 Bxs)</t>
  </si>
  <si>
    <t>A23 6' LIF0204</t>
  </si>
  <si>
    <t>A23 6.1' M35LIF (SWP, 1000 Pcs)</t>
  </si>
  <si>
    <t>A23 6.1' M35LIF</t>
  </si>
  <si>
    <t>A23 6.2' M35LIF (SWP, 840 Pcs)</t>
  </si>
  <si>
    <t>A23 6.2' M35LIF</t>
  </si>
  <si>
    <t>A23 6.2' M40LIF (SWP, 840 Pcs)</t>
  </si>
  <si>
    <t>A23 6.2' M40LIF</t>
  </si>
  <si>
    <t>A23 6.1 M40LIF (SWP, 1000 pcs)</t>
  </si>
  <si>
    <t>A23 6.1 M40LIF</t>
  </si>
  <si>
    <t>B23 2.7' H5 (SWS, 1250 pcs)</t>
  </si>
  <si>
    <t>B23 2.7' H5</t>
  </si>
  <si>
    <t>A23 8' VLIF50 (SWP, 675 Pcs)</t>
  </si>
  <si>
    <t>A23 8' VLIF50</t>
  </si>
  <si>
    <t>B23 2.7' H10 (SWS, 1250 Pcs)</t>
  </si>
  <si>
    <t>B23 2.7' H10</t>
  </si>
  <si>
    <t>B23 2' H10 (SWP, 1800 pcs)</t>
  </si>
  <si>
    <t>B23 2' H10</t>
  </si>
  <si>
    <t>B23 2' H10 (2PB, 48 Bxs, VPL)</t>
  </si>
  <si>
    <t>B23 2' H5 (2PB, 48 Bxs, VPL)</t>
  </si>
  <si>
    <t>B23 2' H5</t>
  </si>
  <si>
    <t>B23 3' H5 (SWS, 1250 Pcs, Eclipse)</t>
  </si>
  <si>
    <t>B23 3' H5 (Eclipse)</t>
  </si>
  <si>
    <t>B23 3' H10 (2PB, 36 Bxs)</t>
  </si>
  <si>
    <t>B23 3' H10</t>
  </si>
  <si>
    <t>B23 3' LIF35 (SWS, 1250 PCS)</t>
  </si>
  <si>
    <t>B23 3' LIF35</t>
  </si>
  <si>
    <t>B23 3.5' H10 (2PB, 36 Bxs)</t>
  </si>
  <si>
    <t>B23 3.5' H10</t>
  </si>
  <si>
    <t>B23 3.5' H10 (2PBLW, 36 BXS)</t>
  </si>
  <si>
    <t>B23 4' H10 (2PBLW, 42 Bxs)</t>
  </si>
  <si>
    <t>B23 4' H10</t>
  </si>
  <si>
    <t>B23 4' H10 (2PB, 42 Bxs)</t>
  </si>
  <si>
    <t>B23 4' H10 (SWS, 1080 Pcs)</t>
  </si>
  <si>
    <t>B23 4' H10 (SWS, 1080 Pcs, Eclipse)</t>
  </si>
  <si>
    <t>B23 4' H10 (Eclipse)</t>
  </si>
  <si>
    <t>B23 4' H20 (SWS, 1080 pcs)</t>
  </si>
  <si>
    <t>B23 4' H20</t>
  </si>
  <si>
    <t>B23 4' H20 (2PB, 42 Bxs)</t>
  </si>
  <si>
    <t>B23 4' H35 (2PB, 42 Bxs)</t>
  </si>
  <si>
    <t>B23 4' H35</t>
  </si>
  <si>
    <t>B23 4' H35 (SWS, 1080 pcs)</t>
  </si>
  <si>
    <t>B23 4' LIF90 (2PB, 42 Bxs)</t>
  </si>
  <si>
    <t>B23 4' LIF90</t>
  </si>
  <si>
    <t>B23 4' LIF50 (SWS, 1080 Pcs)</t>
  </si>
  <si>
    <t>B23 4' LIF50</t>
  </si>
  <si>
    <t>B23 5' H20 (2PB, 36 Bxs)</t>
  </si>
  <si>
    <t>B23 5' H20</t>
  </si>
  <si>
    <t>B23 5' H35 (2PBLW, 36 Bxs)</t>
  </si>
  <si>
    <t>B23 5' H35</t>
  </si>
  <si>
    <t>B23 5' H35 (2PB, 36 Bxs)</t>
  </si>
  <si>
    <t>B23 5' H35 (SWP, 900 Pcs)</t>
  </si>
  <si>
    <t>B23 5' H35P (SWP, 900 Pcs)</t>
  </si>
  <si>
    <t>B23 5' H35P</t>
  </si>
  <si>
    <t>B23 5' M10LIF (SWP, 900 Pcs, Eclipse)</t>
  </si>
  <si>
    <t>B23 5' M10LIF (Eclipse)</t>
  </si>
  <si>
    <t>B23 5' M10LIF (SWP, 1000 Pcs, Eclipse)</t>
  </si>
  <si>
    <t>B23 5.3" H20 (2PB, 36 Bxs)</t>
  </si>
  <si>
    <t>B23 5.3' H20</t>
  </si>
  <si>
    <t>B23 6' H35 (2PB, 36 BXS)</t>
  </si>
  <si>
    <t>B23 6' H35</t>
  </si>
  <si>
    <t>B23 6' M35LIF (2PB, 36 BXS)</t>
  </si>
  <si>
    <t>B23 6' M35LIF</t>
  </si>
  <si>
    <t>B23 6' M35 (SWP, 675 pcs)</t>
  </si>
  <si>
    <t>B23 6' M35</t>
  </si>
  <si>
    <t>B23 6' LIF20 (SWP, 675 Pcs, Eclipse)</t>
  </si>
  <si>
    <t>B23 6' LIF 20 (Eclipse)</t>
  </si>
  <si>
    <t>B23 6' M10LIF (SWP, 675 Pcs, Eclipse)</t>
  </si>
  <si>
    <t>B23 6' M10LIF (Eclipse)</t>
  </si>
  <si>
    <t>B23 6' M45LIF (2PB, 36 Bxs)</t>
  </si>
  <si>
    <t>B23 6' M45LIF</t>
  </si>
  <si>
    <t>B23 6' M50LIF (2PB, 36 Bxs)</t>
  </si>
  <si>
    <t>B23 6' M50LIF</t>
  </si>
  <si>
    <t>GJ</t>
  </si>
  <si>
    <t>2312 M1530 (2PB, 75 Bxs)</t>
  </si>
  <si>
    <t>2312 M1530</t>
  </si>
  <si>
    <t>A23 2' H20 (2PB, 50 Bxs) (GJ)</t>
  </si>
  <si>
    <t>A23 2' LIF20 (2PB, 50 Bxs) (GJ)</t>
  </si>
  <si>
    <t>2318 M50 (2PB, 50 Bxs) (GJ)</t>
  </si>
  <si>
    <t>2318 M50</t>
  </si>
  <si>
    <t>2330 LIF50 (2PB, 30 Bxs) (GJ)</t>
  </si>
  <si>
    <t>2330 LIF50</t>
  </si>
  <si>
    <t>A23 5' M35 (2PB, 42 Bxs) (GJ)</t>
  </si>
  <si>
    <t>47"-2pc</t>
  </si>
  <si>
    <t>A23 5' LIF35 (SWS, 700 Pcs) (GJ)</t>
  </si>
  <si>
    <t>A23 5' LIF35</t>
  </si>
  <si>
    <t>A23 5' M35 (2PB, 40 Bxs) (GJ)</t>
  </si>
  <si>
    <t>A23 5' LIF35 (2PB, 42 Bxs) (GJ)</t>
  </si>
  <si>
    <t>A23 5' LIF35 (SWP, 700 Pcs) (GJ)</t>
  </si>
  <si>
    <t>2346 LIF37 (2PB, 42 Bxs) (GJ)</t>
  </si>
  <si>
    <t>2346 LIF37</t>
  </si>
  <si>
    <t>2351 VLIF40 (SWP, 750 Pcs) (GJ)</t>
  </si>
  <si>
    <t>2351 VLIF40</t>
  </si>
  <si>
    <t>2356 VLIF0204 (SWP, 750 Pcs)</t>
  </si>
  <si>
    <t>2356 VLIF0204</t>
  </si>
  <si>
    <t>A23 7' LIF37 (2PB, 12 Bxs) (GJ)</t>
  </si>
  <si>
    <t>A23 7' LIF37</t>
  </si>
  <si>
    <t>A23 7' M50 (2PB, 42 Bxs)(GJ)</t>
  </si>
  <si>
    <t>A23 7' M50</t>
  </si>
  <si>
    <t>E32 4' H45 (2PB, 42 Bxs)</t>
  </si>
  <si>
    <t>E32 4' H45</t>
  </si>
  <si>
    <t>#7</t>
  </si>
  <si>
    <t>#8</t>
  </si>
  <si>
    <t>E32 4' VLIF90 (2PB, 42 Bxs)</t>
  </si>
  <si>
    <t>E32 4' VLIF90</t>
  </si>
  <si>
    <t>3036 VLIF20 Red (2PB, 42 Bxs)</t>
  </si>
  <si>
    <t>3036 VLIF20 Red</t>
  </si>
  <si>
    <t>3012 VLIF70 (2PB, 75 Bxs)</t>
  </si>
  <si>
    <t>3012 VLIF70</t>
  </si>
  <si>
    <t>3012 VLIF35 RED (2PB, 75 Bxs)</t>
  </si>
  <si>
    <t>35 RED</t>
  </si>
  <si>
    <t>3012 VLIF35 RED</t>
  </si>
  <si>
    <t>3012 M35 RED (2PB, 75 Bxs)</t>
  </si>
  <si>
    <t>3012 M35 RED</t>
  </si>
  <si>
    <t>3018 VLIF35 (2PB, 50 Bxs)</t>
  </si>
  <si>
    <t>3018 VLIF35</t>
  </si>
  <si>
    <t>3018 VLIF35 RED (2PB, 50 Bxs) in BAGS</t>
  </si>
  <si>
    <t>3018 VLIF35 RED</t>
  </si>
  <si>
    <t>3022 VLIF0204 (2PB, 48 Bxs) in BAGS</t>
  </si>
  <si>
    <t>3022 VLIF0204</t>
  </si>
  <si>
    <t>3012 M45 RED (2PB, 75 Bxs)</t>
  </si>
  <si>
    <t>45 RED</t>
  </si>
  <si>
    <t>3012 M45 RED</t>
  </si>
  <si>
    <t>3036 VLIF20 (2PB, 42 Bxs)</t>
  </si>
  <si>
    <t>3036 VLIF1530 (2PB, 42 Bxs)</t>
  </si>
  <si>
    <t>3036 VLIF1530</t>
  </si>
  <si>
    <t>3036 VLIF0510 (2PB, 42 Bxs)</t>
  </si>
  <si>
    <t>0510</t>
  </si>
  <si>
    <t>3036 VLIF0510</t>
  </si>
  <si>
    <t>3024 LIF0204 (2PB, 48 Bxs)</t>
  </si>
  <si>
    <t>3024 LIF0204</t>
  </si>
  <si>
    <t>3036 VLIF0204 (2PB, 42 Bxs)</t>
  </si>
  <si>
    <t>3036 VLIF0204</t>
  </si>
  <si>
    <t>3022 VLIF0204 (2PB, 48 Bxs)</t>
  </si>
  <si>
    <t>3024 VLIF0204 (2PB, 48 Bxs)</t>
  </si>
  <si>
    <t>3024 VLIF0204</t>
  </si>
  <si>
    <t>3024 LIF20 (2PB, 48 Bxs)</t>
  </si>
  <si>
    <t>3024 LIF20</t>
  </si>
  <si>
    <t>3024 VLIF20 Red (2PB, 48 Bxs)</t>
  </si>
  <si>
    <t>3024 VLIF20 RED</t>
  </si>
  <si>
    <t>3024 VLIF0204 INERT (2PB, 48 Bxs)</t>
  </si>
  <si>
    <t>none</t>
  </si>
  <si>
    <t>3211 LIF50 (2PB, 75 Bxs)</t>
  </si>
  <si>
    <t>3211 LIF50</t>
  </si>
  <si>
    <t>3216 LIF50 (2PB, 50 Bxs)</t>
  </si>
  <si>
    <t>3216 LIF50</t>
  </si>
  <si>
    <t>3218 LIF0204 (2PB, 50 Bxs)</t>
  </si>
  <si>
    <t>3218 LIF0204</t>
  </si>
  <si>
    <t>3218 VLIF35 (2PB, 50 Bxs)</t>
  </si>
  <si>
    <t>3218 VLIF35</t>
  </si>
  <si>
    <t>3218 M90 (2PB, 50 Bxs)</t>
  </si>
  <si>
    <t>3218 M90</t>
  </si>
  <si>
    <t>E32 2' M35 (2PB, 50 Bxs)</t>
  </si>
  <si>
    <t>E32 2' M35</t>
  </si>
  <si>
    <t>E32 2' M50LIF (2PB, 50 Bxs)</t>
  </si>
  <si>
    <t>E32 2' M50LIF</t>
  </si>
  <si>
    <t>E32 2' H35PA (2PB, 50 Bxs)</t>
  </si>
  <si>
    <t>E32 2' H35PA</t>
  </si>
  <si>
    <t>3224 VLIF35 Red (2PB, 48 Bxs)</t>
  </si>
  <si>
    <t>3224 VLIF35 Red</t>
  </si>
  <si>
    <t>E32 2' LIF50 (2PB, 50 Bxs)</t>
  </si>
  <si>
    <t>E32 2' LIF50</t>
  </si>
  <si>
    <t>E32 2' LIF20B (2PB, 50 Bxs)</t>
  </si>
  <si>
    <t>Basket</t>
  </si>
  <si>
    <t>E32 2' LIF20B</t>
  </si>
  <si>
    <t>3220 LIF70 (2PB, 50 Bxs)</t>
  </si>
  <si>
    <t>3220 LIF70</t>
  </si>
  <si>
    <t>3223 VLIF50B (SWS, 600 pcs)</t>
  </si>
  <si>
    <t>3223 VLIF50B</t>
  </si>
  <si>
    <t>E32 2.5' VLIF90 (2PB, 36 Bxs)</t>
  </si>
  <si>
    <t>E32 2.5' VLIF90</t>
  </si>
  <si>
    <t>3222 VLIF0204 (2PB, 50 Bxs)</t>
  </si>
  <si>
    <t>3222 VLIF0204</t>
  </si>
  <si>
    <t>E32 2.5' VLIF50 (2PB, 36 Bxs)</t>
  </si>
  <si>
    <t>E32 2.5' VLIF50</t>
  </si>
  <si>
    <t>E32 2.5' VLIF20 (2PB, 36 Bxs)</t>
  </si>
  <si>
    <t>E32 2.5' VLIF20</t>
  </si>
  <si>
    <t>3224 VLIF0204 (2PB, 48 Bxs)</t>
  </si>
  <si>
    <t>3224 VLIF0204</t>
  </si>
  <si>
    <t>E32 2.5' LIF50 (2PB, 36 Bxs)</t>
  </si>
  <si>
    <t>E32 2.5' LIF50</t>
  </si>
  <si>
    <t>3232 LIF0204 Black (600 Pcs Bulk)</t>
  </si>
  <si>
    <t>3232 LIF0204 Black</t>
  </si>
  <si>
    <t>E32 3' LIF50 (SWS, 840 Pcs)</t>
  </si>
  <si>
    <t>E32 3' LIF50</t>
  </si>
  <si>
    <t>E32 3' LIF90 (2PB, 36 Bxs)</t>
  </si>
  <si>
    <t>E32 3' LIF90</t>
  </si>
  <si>
    <t>E32 3' LIF50 (2PB, 36 Bxs)</t>
  </si>
  <si>
    <t>E32 3' LIF50B (2PB, 36 bxs)</t>
  </si>
  <si>
    <t>E32 3' LIF50B</t>
  </si>
  <si>
    <t>E32 3' VLIF50 (2PBLW, 36 Bxs)</t>
  </si>
  <si>
    <t>E32 3' VLIF50</t>
  </si>
  <si>
    <t>E32 3' VLIF90 (2PBLW, 36 Bxs)</t>
  </si>
  <si>
    <t>E32 3' VLIF90</t>
  </si>
  <si>
    <t>3233 LIF35 (2PB, 36 Bxs)</t>
  </si>
  <si>
    <t>3233 LIF35</t>
  </si>
  <si>
    <t>3233 LIF35 (2PBLW, 36 Boxes)</t>
  </si>
  <si>
    <t>3233 LIF35B (2PB, 36 Bxs)</t>
  </si>
  <si>
    <t>3233 LIF35B</t>
  </si>
  <si>
    <t>E32 3.5' VLIF50 (2PB, 36 Bxs)</t>
  </si>
  <si>
    <t>E32 3.5' VLIF50</t>
  </si>
  <si>
    <t>3236 LIF35 (2PB, 36 Bxs)</t>
  </si>
  <si>
    <t>3236 LIF35</t>
  </si>
  <si>
    <t>3236 VLIF20 (2PB, 36 Bxs)</t>
  </si>
  <si>
    <t>3236 VLIF20</t>
  </si>
  <si>
    <t>3236 VLIF0204 (2PB, 25 Bxs)</t>
  </si>
  <si>
    <t>3236 VLIF0204</t>
  </si>
  <si>
    <t>3236 LIF0204 (2PB, 36 Bxs)</t>
  </si>
  <si>
    <t>3236 LIF0204</t>
  </si>
  <si>
    <t>E32 4' H35 (2PB, 35 Bxs)</t>
  </si>
  <si>
    <t>E32 4' H35</t>
  </si>
  <si>
    <t>E32 4' LIF0204 (2PB, 42 Bxs)</t>
  </si>
  <si>
    <t>E32 4' LIF0204</t>
  </si>
  <si>
    <t>E32 4' LIF50 (SWS, 540 Pcs)</t>
  </si>
  <si>
    <t>E32 4' LIF50</t>
  </si>
  <si>
    <t>E32 4' LIF50 (2PB, 42 Bxs)</t>
  </si>
  <si>
    <t>E32 4' VLIF50 (2PB, 42 Bxs)</t>
  </si>
  <si>
    <t>E32 4' VLIF50</t>
  </si>
  <si>
    <t>3240 VLIF0204 (2PB, 42 Bxs)</t>
  </si>
  <si>
    <t>3240 VLIF0204</t>
  </si>
  <si>
    <t>3248 LIF90 (2PB, 42 Bxs)</t>
  </si>
  <si>
    <t>3248 LIF90</t>
  </si>
  <si>
    <t>3248 VLIF90 (SWP, 504 Pcs)</t>
  </si>
  <si>
    <t>3248 VLIF90</t>
  </si>
  <si>
    <t>3252 LIF50 (SWP, 504 Pcs)</t>
  </si>
  <si>
    <t>3252 LIF50</t>
  </si>
  <si>
    <t>E32 5' M50 (2PB, 42 BXS)</t>
  </si>
  <si>
    <t>E32 5' M50</t>
  </si>
  <si>
    <t>E32 5' LIF50 (2PB, 42 Bxs)</t>
  </si>
  <si>
    <t>E32 5' LIF50</t>
  </si>
  <si>
    <t>3254 LIF70 (2PB, 36 Bxs)</t>
  </si>
  <si>
    <t>3254 LIF70</t>
  </si>
  <si>
    <t>3255 M50LIF (2PB, 42 Bxs)</t>
  </si>
  <si>
    <t>3255 M50LIF</t>
  </si>
  <si>
    <t>E32 6' LIF0204 (2PB, 42 Bxs)</t>
  </si>
  <si>
    <t>E32 6' LIF0204</t>
  </si>
  <si>
    <t>E32 6' LIF90 (2PB, 36 Bxs)</t>
  </si>
  <si>
    <t>E32 6' LIF90</t>
  </si>
  <si>
    <t>E32 6' LIF90 (SWP, 420)</t>
  </si>
  <si>
    <t>E32 6' M50LIF (2PB, 42 Bxs)</t>
  </si>
  <si>
    <t>E32 6' M50LIF</t>
  </si>
  <si>
    <t>E32 6' M50 (SWP, 420)</t>
  </si>
  <si>
    <t>E32 6' M50</t>
  </si>
  <si>
    <t>3524 LIF0204 (2PB, 48 Bxs)</t>
  </si>
  <si>
    <t>3524 LIF0204</t>
  </si>
  <si>
    <t>3518 LIF0204 (2PB, 50 Bxs)</t>
  </si>
  <si>
    <t>3518 LIF0204</t>
  </si>
  <si>
    <t>3518 M50 (2PB, 50 Bxs)</t>
  </si>
  <si>
    <t>3518 M50</t>
  </si>
  <si>
    <t>3518 M90 (2PB, 50 Bxs)</t>
  </si>
  <si>
    <t>3518 M90</t>
  </si>
  <si>
    <t>3525.5 VLIF35 Red (2PB, 36 Bxs)</t>
  </si>
  <si>
    <t>3525.5 VLIF35 Red</t>
  </si>
  <si>
    <t>3525.5 VLIF0510 (2PB, 36 Bxs)</t>
  </si>
  <si>
    <t>3525.5 VLIF0510</t>
  </si>
  <si>
    <t>3212 LIF1530 (2PB, 75 Bxs) (GJ)</t>
  </si>
  <si>
    <t>3212 LIF1530</t>
  </si>
  <si>
    <t>3248 LIF40 (SWP, 504 pcs) (GJ)</t>
  </si>
  <si>
    <t>3248 LIF40</t>
  </si>
  <si>
    <t>3212 LIF0204 (2PB, 75 Bxs) (GJ)</t>
  </si>
  <si>
    <t>3212 LIF0204</t>
  </si>
  <si>
    <t>3212 M35 (2PB, 75 Bxs) (GJ)</t>
  </si>
  <si>
    <t>3212 M35</t>
  </si>
  <si>
    <t>3212 M0204 (2PB, 75 Bxs) (GJ)</t>
  </si>
  <si>
    <t>3212 M0204</t>
  </si>
  <si>
    <t>3212 LIF35 (2PB, 75 Bxs) (GJ)</t>
  </si>
  <si>
    <t>3212 LIF35</t>
  </si>
  <si>
    <t>3212 LIF90 (2PB, 75 Bxs) (GJ)</t>
  </si>
  <si>
    <t>3212 LIF90</t>
  </si>
  <si>
    <t>3212 M1530 (2PB, 75 Bxs) (GJ)</t>
  </si>
  <si>
    <t>3212 M1530</t>
  </si>
  <si>
    <t>3218 LIF90 (2PB, 50 Bxs) (GJ)</t>
  </si>
  <si>
    <t>3218 LIF90</t>
  </si>
  <si>
    <t>3218 LIF35 (2PB, 50 Bxs) (GJ)</t>
  </si>
  <si>
    <t>3218 LIF35</t>
  </si>
  <si>
    <t>E32 2' LIF37 (2PB, 48 Bxs) (GJ)</t>
  </si>
  <si>
    <t>E32 2' LIF37</t>
  </si>
  <si>
    <t>3220 LIF0204 (2PB, 50 Bxs)</t>
  </si>
  <si>
    <t>3220 LIF0204</t>
  </si>
  <si>
    <t>3220 LIF35 (2PB, 48 Bxs) (GJ)</t>
  </si>
  <si>
    <t>3220 LIF35</t>
  </si>
  <si>
    <t>3224 LIF0204 (2PB, 40 Bxs) (GJ)</t>
  </si>
  <si>
    <t>3224 LIF0204</t>
  </si>
  <si>
    <t>3224 LIF20 (2PB, 40 Bxs) (GJ)</t>
  </si>
  <si>
    <t>3224 LIF20</t>
  </si>
  <si>
    <t>3224 LIF35 (2PB, 40 Bxs, VPL) (GJ)</t>
  </si>
  <si>
    <t>3224 LIF35</t>
  </si>
  <si>
    <t>3224 LIF37 (2PB, 40 Bxs, VPL) (GJ)</t>
  </si>
  <si>
    <t>3224 LIF37</t>
  </si>
  <si>
    <t>3224 LIF1530 (2PB, 40 Bxs, VPL) (GJ)</t>
  </si>
  <si>
    <t>3224 LIF1530</t>
  </si>
  <si>
    <t>3224 M35 (2PB, 40 Bxs, VPL) (GJ)</t>
  </si>
  <si>
    <t>3224 M35</t>
  </si>
  <si>
    <t>3224 LIF50 (2PB, 40 Bxs, VPL) (GJ)</t>
  </si>
  <si>
    <t>3224 LIF50</t>
  </si>
  <si>
    <t>3224 M70N (2PB, 40 Bxs, VPL) (GJ)</t>
  </si>
  <si>
    <t>3224 M70N</t>
  </si>
  <si>
    <t>3224 M0204 (2PB, 40 Bxs, VPL) (GJ)</t>
  </si>
  <si>
    <t>3224 M0204</t>
  </si>
  <si>
    <t>3224 VLIF35 (2PB, 40 Bxs) (GJ)</t>
  </si>
  <si>
    <t>3224 VLIF35</t>
  </si>
  <si>
    <t>3224 VLIF90 (2PB, 40 Bxs, VPL) (GJ)</t>
  </si>
  <si>
    <t>3224 VLIF90</t>
  </si>
  <si>
    <t>3224 M50 (2PB, 40 Bxs, VPL) (GJ)</t>
  </si>
  <si>
    <t>3224 M50</t>
  </si>
  <si>
    <t>3222 LIF35 (SWS, 1050 pcs)(GJ)</t>
  </si>
  <si>
    <t>3222 LIF35</t>
  </si>
  <si>
    <t>3226 LIF0510 (2PB, 30 Bxs) (GJ)</t>
  </si>
  <si>
    <t>3226 LIF0510</t>
  </si>
  <si>
    <t>3226 LIF70 (2PB, 30 Bxs) (GJ)</t>
  </si>
  <si>
    <t>3226 LIF70</t>
  </si>
  <si>
    <t>3230 LIF35 (2PB, 30 Bxs) (GJ)</t>
  </si>
  <si>
    <t>3230 LIF35</t>
  </si>
  <si>
    <t>3230 LIF50 (2PB, 30 Bxs) (GJ)</t>
  </si>
  <si>
    <t>3230 LIF50</t>
  </si>
  <si>
    <t>3230 LIF90 (2PB, 30 Bxs) (GJ)</t>
  </si>
  <si>
    <t>3230 LIF90</t>
  </si>
  <si>
    <t>3236 M50 (2PB, 25 Bxs) (GJ)</t>
  </si>
  <si>
    <t>3236 M50</t>
  </si>
  <si>
    <t>3236 LIF0204 (2PB, 25 Bxs) (GJ)</t>
  </si>
  <si>
    <t>E32 4' VLIF1530 (2PB, 42 Bxs) (GJ)</t>
  </si>
  <si>
    <t>E32 4' VLIF1530</t>
  </si>
  <si>
    <t>E32 4' LIF37 (2PB, 42 BXS) (GJ)</t>
  </si>
  <si>
    <t>E32 4' LIF37</t>
  </si>
  <si>
    <t>3240 LIF37 (2PB, 42 Bxs) (GJ)</t>
  </si>
  <si>
    <t>3240 LIF37</t>
  </si>
  <si>
    <t>3242 LIF37 (2PB, 42 Bxs) (GJ)</t>
  </si>
  <si>
    <t>3242 LIF37</t>
  </si>
  <si>
    <t>3242 LIF50 (2PB, 42 Bxs) (GJ)</t>
  </si>
  <si>
    <t>3242 LIF50</t>
  </si>
  <si>
    <t>3245 VLIF37 (SWP, 504 pcs) (GJ)</t>
  </si>
  <si>
    <t>3245 VLIF37</t>
  </si>
  <si>
    <t>3248 LIF50 (2PB, 42 Bxs) (GJ)</t>
  </si>
  <si>
    <t>3248 LIF50</t>
  </si>
  <si>
    <t>53"-2pc</t>
  </si>
  <si>
    <t>3248 LIF0204 (2PB, 42 Bxs) (GJ)</t>
  </si>
  <si>
    <t>3248 LIF0204</t>
  </si>
  <si>
    <t>3252 LIF40 (SWP, 500 Pcs)</t>
  </si>
  <si>
    <t>3252 LIF40</t>
  </si>
  <si>
    <t>3232 VLIF50 (SWP, 504 PCS) (GJ)</t>
  </si>
  <si>
    <t>3232 VLIF50</t>
  </si>
  <si>
    <t>3255 VLIF0204 (2PB, 42 Bxs)</t>
  </si>
  <si>
    <t>3255 VLIF0204</t>
  </si>
  <si>
    <t>E32 6' LIF35 (2PB, 42 BXS)(GJ)</t>
  </si>
  <si>
    <t>E32 6' LIF35</t>
  </si>
  <si>
    <t>3265 LIF35 (SWP, 536 pcs)(GJ)</t>
  </si>
  <si>
    <t>3265 LIF35</t>
  </si>
  <si>
    <t>3260 LIF40 (2PB, 42 Bxs)(GJ)</t>
  </si>
  <si>
    <t>3260 LIF40</t>
  </si>
  <si>
    <t>3260 LIF50 (2PB, 42 Bxs)(GJ)</t>
  </si>
  <si>
    <t>3260 LIF50</t>
  </si>
  <si>
    <t>35305 M1530 (2PB, 75 Bxs) (GJ)</t>
  </si>
  <si>
    <t>35305 M1530</t>
  </si>
  <si>
    <t>35305 M90 (2PB, 75 Bxs)</t>
  </si>
  <si>
    <t>35305 M90</t>
  </si>
  <si>
    <t>4012 M0204 (2PB, 75 Bxs) (GJ)</t>
  </si>
  <si>
    <t>4012 M0204</t>
  </si>
  <si>
    <t>4012 LIF1530 (2PB, 75 Bxs) (GJ)</t>
  </si>
  <si>
    <t>4012 LIF1530</t>
  </si>
  <si>
    <t>4012 H90 (2PB, 75 Bxs) (GJ)</t>
  </si>
  <si>
    <t>4012 H90</t>
  </si>
  <si>
    <t>4018 M50 (2PB, 50 Bxs) (GJ)</t>
  </si>
  <si>
    <t>4018 M50</t>
  </si>
  <si>
    <t>4024 VLIF1530 (2PB, 40 Bxs, VPL) (GJ)</t>
  </si>
  <si>
    <t>4024 VLIF1530</t>
  </si>
  <si>
    <t>4024 LIF1530 (2PB, 40 Bxs, VPL)(GJ)</t>
  </si>
  <si>
    <t>4024 LIF1530</t>
  </si>
  <si>
    <t>4036 M50 (2PB, 30 Bxs) (GJ)</t>
  </si>
  <si>
    <t>4036 M50</t>
  </si>
  <si>
    <t>2518 M0204LIF (2PB, 50 Bxs)</t>
  </si>
  <si>
    <t>2518 M0204LIF</t>
  </si>
  <si>
    <t>2518 M50LIF (2PB, 50 Bxs)</t>
  </si>
  <si>
    <t>2518 M50LIF</t>
  </si>
  <si>
    <t>2518 VLIF35 (2PB, 50 Bxs)</t>
  </si>
  <si>
    <t>2518 VLIF35</t>
  </si>
  <si>
    <t>2518 LIF35 (2PB, 50 Bxs)</t>
  </si>
  <si>
    <t>2518 LIF35</t>
  </si>
  <si>
    <t>2518 LIF35 RED (2PB, 50 BXS)</t>
  </si>
  <si>
    <t>2518 LIF35 RED</t>
  </si>
  <si>
    <t>2812 M0204LIF (2PB, 75 Bxs)</t>
  </si>
  <si>
    <t>2812 M0204LIF</t>
  </si>
  <si>
    <t>2812 M50LIF (2PB, 75 Bxs)</t>
  </si>
  <si>
    <t>2812 M50 LIF</t>
  </si>
  <si>
    <t>2818 VLIF20 RED in Bags</t>
  </si>
  <si>
    <t>2818 VLIF20 RED</t>
  </si>
  <si>
    <t>2818 M35 (2PB, 50 Bxs)</t>
  </si>
  <si>
    <t>2818 M35</t>
  </si>
  <si>
    <t>2818 M0204LIF (2PB, 50 Bxs)</t>
  </si>
  <si>
    <t>2818 M0204LIF</t>
  </si>
  <si>
    <t>2818 LIF90B (2PB, 50 Bxs)</t>
  </si>
  <si>
    <t>2818 LIF90B</t>
  </si>
  <si>
    <t>2818 LIF20B (2PB, 50 Bxs)</t>
  </si>
  <si>
    <t>2818 LIF20B</t>
  </si>
  <si>
    <t>2818 LIF35P (2PB, 50 Bxs)</t>
  </si>
  <si>
    <t>2818 LIF35P</t>
  </si>
  <si>
    <t>2818 M20LIF (2PB, 50 Bxs)</t>
  </si>
  <si>
    <t>2818 M20LIF</t>
  </si>
  <si>
    <t>2818 M90P (2PB, 50 Bxs)</t>
  </si>
  <si>
    <t>2818 M90P</t>
  </si>
  <si>
    <t>2818 VLIF20 Red (2PB, 50 Bxs)</t>
  </si>
  <si>
    <t>2818 VLIF20 Red</t>
  </si>
  <si>
    <t>2818 VLIF35 Red (2PB, 50 Bxs)</t>
  </si>
  <si>
    <t>2818 VLIF35 Red</t>
  </si>
  <si>
    <t>2818 VLIF0204 (2PB, 50 Bxs)</t>
  </si>
  <si>
    <t>2818 VLIF0204</t>
  </si>
  <si>
    <t>2818 VLIF20 (2PB, 50 Bxs)</t>
  </si>
  <si>
    <t>2818 VLIF20</t>
  </si>
  <si>
    <t>2824 M0204LIF (2PB, 48 Bxs, VPL)</t>
  </si>
  <si>
    <t xml:space="preserve">2824 M0204LIF </t>
  </si>
  <si>
    <t>2824 M0204LIFP (2PB, 48 Bxs, VPL)</t>
  </si>
  <si>
    <t>2824 M0204LIFP</t>
  </si>
  <si>
    <t>2824 RED-M35LIFP (2PB, 48 Bxs, VPL)</t>
  </si>
  <si>
    <t>2824 RED M35LIFP</t>
  </si>
  <si>
    <t>2824 VLIF35 RED (2PB, 48 Bxs, VPL)</t>
  </si>
  <si>
    <t>2824 VLIF35 Red</t>
  </si>
  <si>
    <t>2824 RED-M35LIF (2PB, 48 Bxs, VPL)</t>
  </si>
  <si>
    <t>2824 LIF0204 (2PB, 48 Bxs, VPL)</t>
  </si>
  <si>
    <t>2824 LIF0204</t>
  </si>
  <si>
    <t>2824 M35LIFP (2PB, 48 Bxs, VPL)</t>
  </si>
  <si>
    <t>2824 M35LIFP</t>
  </si>
  <si>
    <t>2824 M35LIF (2PB, 48 Bxs, VPL)</t>
  </si>
  <si>
    <t>2824 M35LIF</t>
  </si>
  <si>
    <t>2824 RED-VLIF10P (2PB, 48 Bxs, VPL)</t>
  </si>
  <si>
    <t>2824 RED VLIF10P</t>
  </si>
  <si>
    <t>2824 VLIF0204 in Bags</t>
  </si>
  <si>
    <t>2824 VIF0204</t>
  </si>
  <si>
    <t>2824 VLIF0204 (2PB, 48 Bxs, VPL)</t>
  </si>
  <si>
    <t>2824 VLIF0204</t>
  </si>
  <si>
    <t>2824 RED VLIF35P (2PB, 48 Bxs, VPL)</t>
  </si>
  <si>
    <t>2824 RED VLIF35P</t>
  </si>
  <si>
    <t>2824 VLIF0204P (2PB, 48 Bxs, VPL)</t>
  </si>
  <si>
    <t>2824 VLIF0204P</t>
  </si>
  <si>
    <t>2824 VLIF20 Red (2PB, 48 Bxs, VPL)</t>
  </si>
  <si>
    <t>2824 VLIF20 RED</t>
  </si>
  <si>
    <t>2824 VLIF0204 (2PB, 50 Bxs)</t>
  </si>
  <si>
    <t>2824 LIF1530 (2PB, 48 Bxs, VPL)</t>
  </si>
  <si>
    <t>2824 LIF1530</t>
  </si>
  <si>
    <t>2836 VLIF0204P (2PB, 36 Bxs)</t>
  </si>
  <si>
    <t>2836 VLIF0204P</t>
  </si>
  <si>
    <t>2827 LIF50P (SWP, 900 Pcs)</t>
  </si>
  <si>
    <t>2827 LIF50P</t>
  </si>
  <si>
    <t>2830 Red M35 LIFP (2PB, 42 Bxs)</t>
  </si>
  <si>
    <t>2830 Red M35 LIFP</t>
  </si>
  <si>
    <t>2830 M35P (2PB, 36 Bxs)</t>
  </si>
  <si>
    <t>2830 M35P</t>
  </si>
  <si>
    <t>2830 VLIF35P (2PB, 36 Bxs)</t>
  </si>
  <si>
    <t>2830 VLIF35P</t>
  </si>
  <si>
    <t>2830 VLIF50P (2PB, 36 Bxs)</t>
  </si>
  <si>
    <t>2830 VLIF50P</t>
  </si>
  <si>
    <t>2830 VLIF35 (2PB, 36 Bxs)</t>
  </si>
  <si>
    <t>2830 VLIF35</t>
  </si>
  <si>
    <t>2832 LIF50P (2PB, 38 Bxs)</t>
  </si>
  <si>
    <t>2832 LIF50P</t>
  </si>
  <si>
    <t>2832 M50LIFB (SWP, 675 Pcs)</t>
  </si>
  <si>
    <t>2832 M50LIFB</t>
  </si>
  <si>
    <t>2832 M50LIFP (SWP, 675 Pcs)</t>
  </si>
  <si>
    <t>2832 M50LIFP</t>
  </si>
  <si>
    <t>2836 M0204LIFP (2PB, 36 Bxs)</t>
  </si>
  <si>
    <t>2836 M0204LIFP</t>
  </si>
  <si>
    <t>2834 VLIF35 (2PB, 36 Bxs)</t>
  </si>
  <si>
    <t>2834 VLIF35</t>
  </si>
  <si>
    <t>2840 VLIF0204P (2PB, 36 Bxs)</t>
  </si>
  <si>
    <t>2840 VLIF0204P</t>
  </si>
  <si>
    <t>2840 RED M50LIFP (2PB, 36 Bxs)</t>
  </si>
  <si>
    <t>50 RED</t>
  </si>
  <si>
    <t>2840 RED M50LIFP</t>
  </si>
  <si>
    <t>2840 M0204LIFP (2PB, 36 Bxs)</t>
  </si>
  <si>
    <t>2840 M0204LIFP</t>
  </si>
  <si>
    <t>2838 LIF50P (2PB, 36 Bxs)</t>
  </si>
  <si>
    <t>2838 LIF50P</t>
  </si>
  <si>
    <t>2844 VLIF35P (2PB, 36 Bxs)</t>
  </si>
  <si>
    <t>2844 VLIF35P</t>
  </si>
  <si>
    <t>2848 VLIF50P (2PB, 48 Bxs)</t>
  </si>
  <si>
    <t>2848 VLIF50P</t>
  </si>
  <si>
    <t>2854 VLIF0204P (2PB, 42 Bxs)</t>
  </si>
  <si>
    <t>2854 VLIF0204P</t>
  </si>
  <si>
    <t>2860 LIF35-2P (2PB, 36 Bxs)</t>
  </si>
  <si>
    <t>2860 LIF35-2P</t>
  </si>
  <si>
    <t>2860 LIF50-2P (2PB, 36 Bxs)</t>
  </si>
  <si>
    <t>2860 LIF50P</t>
  </si>
  <si>
    <t>2524 M35 (2PB, 48 Bxs) (GJ)</t>
  </si>
  <si>
    <t>2524 M35</t>
  </si>
  <si>
    <t>2524 M0204 (2PB, 48 Bxs) (GJ)</t>
  </si>
  <si>
    <t>2524 M0204</t>
  </si>
  <si>
    <t>2524 LIF35 (2PB, 48 Bxs) (GJ)</t>
  </si>
  <si>
    <t>2524 LIF35</t>
  </si>
  <si>
    <t>2524 LIF50 (2PB, 48 Bxs) (GJ)</t>
  </si>
  <si>
    <t>2524 LIF50</t>
  </si>
  <si>
    <t>2516 LIF0204 (2PB, 50 Bxs)</t>
  </si>
  <si>
    <t>2516 LIF0204</t>
  </si>
  <si>
    <t>2516 LIF37 (2PB, 50 Bxs)</t>
  </si>
  <si>
    <t>2516 LIF37</t>
  </si>
  <si>
    <t>2812 LIF1530 (2PB, 75 Bxs) (GJ)</t>
  </si>
  <si>
    <t>2812 LIF1530</t>
  </si>
  <si>
    <t>2812 LIF35 (2PB, 75 Bxs, VPL) (GJ)</t>
  </si>
  <si>
    <t>2812 LIF35</t>
  </si>
  <si>
    <t>2812 LIF0204 (2PB, 75 Bxs) (GJ)</t>
  </si>
  <si>
    <t>2812 LIF0204</t>
  </si>
  <si>
    <t>2812 LIF50 (2PB, 75 Bxs) (GJ)</t>
  </si>
  <si>
    <t>2812 LIF50</t>
  </si>
  <si>
    <t>2818 LIF50 (2PB, 50 Bxs) (GJ)</t>
  </si>
  <si>
    <t>2818 LIF50</t>
  </si>
  <si>
    <t>2818 LIF0204 (2PB, 50 Bxs) (GJ)</t>
  </si>
  <si>
    <t>2818 LIF0204</t>
  </si>
  <si>
    <t>2818 M35 (2PB, 50 Bxs) (GJ)</t>
  </si>
  <si>
    <t>2818 M0204 (2PB, 50 Bxs) (GJ)</t>
  </si>
  <si>
    <t>2818 M0204</t>
  </si>
  <si>
    <t>2824 LIF50 (2PB, 40 Bxs, VPL) (GJ)</t>
  </si>
  <si>
    <t>2824 LIF50</t>
  </si>
  <si>
    <t>palletCount</t>
  </si>
  <si>
    <t>numBoxes</t>
  </si>
  <si>
    <t>bundleWeight</t>
  </si>
  <si>
    <t>piecesPerBundle</t>
  </si>
  <si>
    <t>boxSw</t>
  </si>
  <si>
    <t>clip</t>
  </si>
  <si>
    <t>description</t>
  </si>
  <si>
    <t>part</t>
  </si>
  <si>
    <t>plant</t>
  </si>
  <si>
    <t>packagingCode</t>
  </si>
  <si>
    <t>speed</t>
  </si>
  <si>
    <t>gelSpeed</t>
  </si>
  <si>
    <t>viscosity</t>
  </si>
  <si>
    <t>formulation</t>
  </si>
  <si>
    <t>masticPartNumber</t>
  </si>
  <si>
    <t>catalystPartNumber</t>
  </si>
  <si>
    <t>cartridgeLength</t>
  </si>
  <si>
    <t>holeDiameter</t>
  </si>
  <si>
    <t>mmCartridgeDiameter</t>
  </si>
  <si>
    <t>inCartridgeDiameter</t>
  </si>
  <si>
    <t>groutVolume</t>
  </si>
  <si>
    <t>labelColor</t>
  </si>
  <si>
    <t>partNumber</t>
  </si>
  <si>
    <t>secondDescription</t>
  </si>
  <si>
    <t>expiration</t>
  </si>
  <si>
    <t>cartSpeed</t>
  </si>
  <si>
    <t>cartDiam</t>
  </si>
  <si>
    <t>holeDiam</t>
  </si>
  <si>
    <t>boltSize</t>
  </si>
  <si>
    <t>boltDiam</t>
  </si>
  <si>
    <t>grountLength</t>
  </si>
  <si>
    <t>cartLength</t>
  </si>
  <si>
    <t>speedIndex</t>
  </si>
  <si>
    <t>mixSpeed</t>
  </si>
  <si>
    <t>minLength</t>
  </si>
  <si>
    <t>stadardLength</t>
  </si>
  <si>
    <t>standardLinearDensity</t>
  </si>
  <si>
    <t>standardWeightLbs</t>
  </si>
  <si>
    <t>standardWeightGrams</t>
  </si>
  <si>
    <t>masticPN</t>
  </si>
  <si>
    <t>masticWeightLbs</t>
  </si>
  <si>
    <t>pastePN</t>
  </si>
  <si>
    <t>pastWeightLbs</t>
  </si>
  <si>
    <t>clips</t>
  </si>
  <si>
    <t>clipPN</t>
  </si>
  <si>
    <t>innerFilm</t>
  </si>
  <si>
    <t>innerFilmLength</t>
  </si>
  <si>
    <t>innerFilmPN</t>
  </si>
  <si>
    <t>outerFilm</t>
  </si>
  <si>
    <t>outerFilmLength</t>
  </si>
  <si>
    <t>outerfilmPN</t>
  </si>
  <si>
    <t>boxDescription</t>
  </si>
  <si>
    <t>boxTopPN</t>
  </si>
  <si>
    <t>boxBottomPN</t>
  </si>
  <si>
    <t>boxWeight</t>
  </si>
  <si>
    <t>boxStraps</t>
  </si>
  <si>
    <t>shrinkWrapPN</t>
  </si>
  <si>
    <t>shrinkWrapWeightGrams</t>
  </si>
  <si>
    <t>shrinkWrapWeightLbs</t>
  </si>
  <si>
    <t>volume</t>
  </si>
  <si>
    <t>filmLength</t>
  </si>
  <si>
    <t>filmLengthWithAngle</t>
  </si>
  <si>
    <t>extraClipPN</t>
  </si>
  <si>
    <t>palletSize</t>
  </si>
  <si>
    <t>palletWeight</t>
  </si>
  <si>
    <t>xaShippingWeight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</si>
</sst>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_)"/>
    <numFmt numFmtId="165" formatCode="0.000"/>
    <numFmt numFmtId="166" formatCode="0.0000_)"/>
    <numFmt numFmtId="167" formatCode="0.00_)"/>
    <numFmt numFmtId="168" formatCode="0.000_)"/>
    <numFmt numFmtId="169" formatCode="0.0_)"/>
    <numFmt numFmtId="170" formatCode="#\ ?/8"/>
    <numFmt numFmtId="171" formatCode="0.0000"/>
  </numFmts>
  <fonts count="3">
    <font>
      <sz val="11"/>
      <color theme="1"/>
      <name val="Calibri"/>
      <family val="2"/>
      <scheme val="minor"/>
    </font>
    <font>
      <sz val="10"/>
      <name val="Arial MT"/>
    </font>
    <font>
      <sz val="10"/>
      <color indexed="8"/>
      <name val="Arial MT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Fill="1" applyBorder="1" applyAlignment="1" applyProtection="1">
      <alignment wrapText="1"/>
    </xf>
    <xf numFmtId="0" fontId="0" fillId="2" borderId="1" xfId="0" applyFill="1" applyBorder="1" applyAlignment="1" applyProtection="1">
      <alignment wrapText="1"/>
    </xf>
    <xf numFmtId="0" fontId="1" fillId="3" borderId="1" xfId="0" applyFont="1" applyFill="1" applyBorder="1" applyAlignment="1" applyProtection="1">
      <alignment wrapText="1"/>
    </xf>
    <xf numFmtId="0" fontId="0" fillId="3" borderId="1" xfId="0" applyFill="1" applyBorder="1" applyAlignment="1" applyProtection="1">
      <alignment wrapText="1"/>
    </xf>
    <xf numFmtId="0" fontId="0" fillId="4" borderId="1" xfId="0" applyFill="1" applyBorder="1" applyAlignment="1" applyProtection="1">
      <alignment wrapText="1"/>
    </xf>
    <xf numFmtId="0" fontId="0" fillId="5" borderId="1" xfId="0" applyFill="1" applyBorder="1" applyAlignment="1" applyProtection="1">
      <alignment wrapText="1"/>
    </xf>
    <xf numFmtId="0" fontId="0" fillId="6" borderId="1" xfId="0" applyFill="1" applyBorder="1" applyAlignment="1" applyProtection="1">
      <alignment wrapText="1"/>
    </xf>
    <xf numFmtId="0" fontId="0" fillId="7" borderId="1" xfId="0" applyFill="1" applyBorder="1" applyAlignment="1" applyProtection="1">
      <alignment wrapText="1"/>
    </xf>
    <xf numFmtId="0" fontId="0" fillId="8" borderId="1" xfId="0" applyFill="1" applyBorder="1" applyAlignment="1" applyProtection="1">
      <alignment wrapText="1"/>
    </xf>
    <xf numFmtId="0" fontId="0" fillId="0" borderId="0" xfId="0" applyProtection="1"/>
    <xf numFmtId="0" fontId="0" fillId="0" borderId="1" xfId="0" applyNumberFormat="1" applyFont="1" applyFill="1" applyBorder="1" applyAlignment="1" applyProtection="1">
      <alignment horizontal="center"/>
    </xf>
    <xf numFmtId="0" fontId="0" fillId="9" borderId="1" xfId="0" applyNumberFormat="1" applyFont="1" applyFill="1" applyBorder="1" applyAlignment="1" applyProtection="1">
      <alignment horizontal="center"/>
    </xf>
    <xf numFmtId="164" fontId="0" fillId="2" borderId="1" xfId="0" applyNumberFormat="1" applyFont="1" applyFill="1" applyBorder="1" applyAlignment="1" applyProtection="1">
      <alignment horizontal="center"/>
    </xf>
    <xf numFmtId="164" fontId="0" fillId="0" borderId="1" xfId="0" applyNumberFormat="1" applyFont="1" applyFill="1" applyBorder="1" applyAlignment="1" applyProtection="1">
      <alignment horizontal="center"/>
    </xf>
    <xf numFmtId="0" fontId="0" fillId="2" borderId="1" xfId="0" applyNumberFormat="1" applyFont="1" applyFill="1" applyBorder="1" applyAlignment="1" applyProtection="1">
      <alignment horizontal="center"/>
    </xf>
    <xf numFmtId="165" fontId="0" fillId="0" borderId="1" xfId="0" applyNumberFormat="1" applyFont="1" applyFill="1" applyBorder="1" applyAlignment="1" applyProtection="1">
      <alignment horizontal="center"/>
    </xf>
    <xf numFmtId="0" fontId="0" fillId="2" borderId="1" xfId="0" applyFill="1" applyBorder="1" applyProtection="1"/>
    <xf numFmtId="164" fontId="0" fillId="0" borderId="1" xfId="0" applyNumberFormat="1" applyFill="1" applyBorder="1" applyProtection="1"/>
    <xf numFmtId="166" fontId="0" fillId="2" borderId="1" xfId="0" applyNumberFormat="1" applyFill="1" applyBorder="1" applyProtection="1"/>
    <xf numFmtId="0" fontId="1" fillId="3" borderId="1" xfId="0" applyFont="1" applyFill="1" applyBorder="1" applyProtection="1"/>
    <xf numFmtId="164" fontId="0" fillId="3" borderId="1" xfId="0" applyNumberFormat="1" applyFill="1" applyBorder="1" applyProtection="1"/>
    <xf numFmtId="0" fontId="0" fillId="0" borderId="1" xfId="0" applyFill="1" applyBorder="1" applyProtection="1"/>
    <xf numFmtId="0" fontId="0" fillId="3" borderId="1" xfId="0" applyFill="1" applyBorder="1" applyProtection="1"/>
    <xf numFmtId="167" fontId="0" fillId="3" borderId="1" xfId="0" applyNumberFormat="1" applyFill="1" applyBorder="1" applyProtection="1"/>
    <xf numFmtId="168" fontId="0" fillId="3" borderId="1" xfId="0" applyNumberFormat="1" applyFill="1" applyBorder="1" applyProtection="1"/>
    <xf numFmtId="169" fontId="0" fillId="3" borderId="1" xfId="0" applyNumberFormat="1" applyFill="1" applyBorder="1" applyProtection="1"/>
    <xf numFmtId="170" fontId="0" fillId="3" borderId="1" xfId="0" applyNumberFormat="1" applyFill="1" applyBorder="1" applyProtection="1"/>
    <xf numFmtId="170" fontId="0" fillId="4" borderId="1" xfId="0" applyNumberFormat="1" applyFill="1" applyBorder="1" applyProtection="1"/>
    <xf numFmtId="0" fontId="0" fillId="4" borderId="1" xfId="0" applyFill="1" applyBorder="1" applyProtection="1"/>
    <xf numFmtId="164" fontId="0" fillId="4" borderId="1" xfId="0" applyNumberFormat="1" applyFill="1" applyBorder="1" applyProtection="1"/>
    <xf numFmtId="168" fontId="0" fillId="4" borderId="1" xfId="0" applyNumberFormat="1" applyFill="1" applyBorder="1" applyProtection="1"/>
    <xf numFmtId="9" fontId="2" fillId="4" borderId="1" xfId="1" applyFont="1" applyFill="1" applyBorder="1" applyProtection="1"/>
    <xf numFmtId="165" fontId="0" fillId="4" borderId="1" xfId="0" applyNumberFormat="1" applyFill="1" applyBorder="1" applyProtection="1"/>
    <xf numFmtId="164" fontId="0" fillId="5" borderId="1" xfId="0" applyNumberFormat="1" applyFill="1" applyBorder="1" applyProtection="1"/>
    <xf numFmtId="0" fontId="0" fillId="5" borderId="1" xfId="0" applyNumberFormat="1" applyFill="1" applyBorder="1" applyProtection="1"/>
    <xf numFmtId="0" fontId="0" fillId="5" borderId="1" xfId="0" applyFill="1" applyBorder="1" applyProtection="1"/>
    <xf numFmtId="169" fontId="0" fillId="5" borderId="1" xfId="0" applyNumberFormat="1" applyFill="1" applyBorder="1" applyProtection="1"/>
    <xf numFmtId="0" fontId="0" fillId="6" borderId="1" xfId="0" applyNumberFormat="1" applyFill="1" applyBorder="1" applyProtection="1"/>
    <xf numFmtId="0" fontId="0" fillId="7" borderId="1" xfId="0" applyFill="1" applyBorder="1" applyProtection="1"/>
    <xf numFmtId="0" fontId="0" fillId="8" borderId="1" xfId="0" applyFill="1" applyBorder="1" applyProtection="1"/>
    <xf numFmtId="167" fontId="0" fillId="8" borderId="1" xfId="0" applyNumberFormat="1" applyFill="1" applyBorder="1" applyProtection="1"/>
    <xf numFmtId="0" fontId="0" fillId="0" borderId="1" xfId="0" applyNumberFormat="1" applyFont="1" applyFill="1" applyBorder="1" applyAlignment="1" applyProtection="1">
      <alignment horizontal="center"/>
      <protection locked="0"/>
    </xf>
    <xf numFmtId="164" fontId="0" fillId="0" borderId="1" xfId="0" applyNumberFormat="1" applyFont="1" applyFill="1" applyBorder="1" applyAlignment="1" applyProtection="1">
      <alignment horizontal="center"/>
      <protection locked="0"/>
    </xf>
    <xf numFmtId="165" fontId="0" fillId="0" borderId="1" xfId="0" applyNumberFormat="1" applyFont="1" applyFill="1" applyBorder="1" applyAlignment="1" applyProtection="1">
      <alignment horizontal="center"/>
      <protection locked="0"/>
    </xf>
    <xf numFmtId="164" fontId="0" fillId="0" borderId="1" xfId="0" applyNumberFormat="1" applyFill="1" applyBorder="1" applyProtection="1">
      <protection locked="0"/>
    </xf>
    <xf numFmtId="0" fontId="0" fillId="0" borderId="1" xfId="0" applyFill="1" applyBorder="1" applyProtection="1">
      <protection locked="0"/>
    </xf>
    <xf numFmtId="12" fontId="0" fillId="3" borderId="1" xfId="0" applyNumberFormat="1" applyFill="1" applyBorder="1" applyProtection="1"/>
    <xf numFmtId="12" fontId="0" fillId="4" borderId="1" xfId="0" applyNumberFormat="1" applyFill="1" applyBorder="1" applyProtection="1"/>
    <xf numFmtId="171" fontId="0" fillId="4" borderId="1" xfId="0" applyNumberFormat="1" applyFill="1" applyBorder="1" applyProtection="1"/>
    <xf numFmtId="0" fontId="0" fillId="0" borderId="0" xfId="0" applyFill="1" applyProtection="1"/>
    <xf numFmtId="168" fontId="0" fillId="2" borderId="1" xfId="0" applyNumberFormat="1" applyFill="1" applyBorder="1" applyProtection="1"/>
    <xf numFmtId="164" fontId="0" fillId="6" borderId="1" xfId="0" applyNumberFormat="1" applyFill="1" applyBorder="1" applyProtection="1"/>
    <xf numFmtId="0" fontId="0" fillId="8" borderId="1" xfId="0" applyNumberFormat="1" applyFont="1" applyFill="1" applyBorder="1" applyAlignment="1" applyProtection="1">
      <alignment horizontal="center"/>
    </xf>
    <xf numFmtId="0" fontId="0" fillId="9" borderId="1" xfId="0" applyNumberFormat="1" applyFont="1" applyFill="1" applyBorder="1" applyAlignment="1" applyProtection="1">
      <alignment horizontal="center"/>
      <protection locked="0"/>
    </xf>
    <xf numFmtId="0" fontId="1" fillId="10" borderId="1" xfId="0" applyNumberFormat="1" applyFont="1" applyFill="1" applyBorder="1" applyAlignment="1" applyProtection="1">
      <alignment horizontal="center"/>
    </xf>
    <xf numFmtId="1" fontId="0" fillId="0" borderId="1" xfId="0" applyNumberFormat="1" applyFont="1" applyFill="1" applyBorder="1" applyAlignment="1" applyProtection="1">
      <alignment horizontal="center"/>
    </xf>
    <xf numFmtId="1" fontId="0" fillId="0" borderId="1" xfId="0" applyNumberFormat="1" applyFont="1" applyFill="1" applyBorder="1" applyAlignment="1" applyProtection="1">
      <alignment horizontal="center"/>
      <protection locked="0"/>
    </xf>
    <xf numFmtId="0" fontId="0" fillId="11" borderId="1" xfId="0" applyNumberFormat="1" applyFont="1" applyFill="1" applyBorder="1" applyAlignment="1" applyProtection="1">
      <alignment horizontal="center"/>
      <protection locked="0"/>
    </xf>
    <xf numFmtId="0" fontId="0" fillId="12" borderId="1" xfId="0" applyNumberFormat="1" applyFont="1" applyFill="1" applyBorder="1" applyAlignment="1" applyProtection="1">
      <alignment horizontal="center"/>
    </xf>
    <xf numFmtId="0" fontId="0" fillId="13" borderId="1" xfId="0" applyFill="1" applyBorder="1" applyAlignment="1" applyProtection="1">
      <alignment wrapText="1"/>
    </xf>
  </cellXfs>
  <cellStyles count="2">
    <cellStyle name="Normal" xfId="0" builtinId="0"/>
    <cellStyle name="Percent 2" xfId="1"/>
  </cellStyles>
  <dxfs count="31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llis/Desktop/Kanban%20Template%209-28-16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willis/AppData/Roaming/Microsoft/Excel/Hourly%20Run-Scrap%20Chart%202-3-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n%20docs\to%20move-Capacity%20Planning\Capacity%20planning%2008.28.13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uality-Orica%20Ground%20Support\Ground%20Support%20Documents\Chemical\Product%20Specifications\Cartridge%20Packaging%20Char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uality-Orica%20Ground%20Support\Ground%20Support%20Documents\Chemical\Product%20Specifications\Resin%20Packaging%20Codes\Packaging%20Codes%20-%20Master%20Log%20-%20Re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 Card Template"/>
      <sheetName val="Powder Cards"/>
      <sheetName val="Stock Plan Cards"/>
      <sheetName val="Powder Info"/>
      <sheetName val="Sheet1"/>
      <sheetName val="ActiveCartridge Pkg Code"/>
      <sheetName val="Production"/>
      <sheetName val="Packaging Master Mirror"/>
      <sheetName val="Sheet2"/>
      <sheetName val="Sheet3"/>
      <sheetName val="Line Car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eCartridge Pkg. Chart"/>
      <sheetName val="Production"/>
    </sheetNames>
    <sheetDataSet>
      <sheetData sheetId="0" refreshError="1">
        <row r="1">
          <cell r="C1">
            <v>0</v>
          </cell>
          <cell r="D1">
            <v>0</v>
          </cell>
          <cell r="E1" t="str">
            <v xml:space="preserve">Mastic </v>
          </cell>
          <cell r="F1" t="str">
            <v>Paste</v>
          </cell>
          <cell r="G1" t="str">
            <v xml:space="preserve">Cartridge </v>
          </cell>
          <cell r="H1" t="str">
            <v>Number of Clips</v>
          </cell>
          <cell r="I1" t="str">
            <v xml:space="preserve">Inner Film </v>
          </cell>
          <cell r="J1" t="str">
            <v>Outer Film</v>
          </cell>
          <cell r="K1" t="str">
            <v xml:space="preserve">Mastic </v>
          </cell>
          <cell r="L1" t="str">
            <v xml:space="preserve">Paste </v>
          </cell>
          <cell r="M1" t="str">
            <v>ASTM F432</v>
          </cell>
          <cell r="N1" t="str">
            <v>ASTM F432</v>
          </cell>
          <cell r="O1" t="str">
            <v>Minimum</v>
          </cell>
          <cell r="P1">
            <v>0</v>
          </cell>
          <cell r="Q1">
            <v>0</v>
          </cell>
          <cell r="R1">
            <v>0</v>
          </cell>
          <cell r="S1">
            <v>0</v>
          </cell>
          <cell r="T1">
            <v>0</v>
          </cell>
          <cell r="U1">
            <v>0</v>
          </cell>
          <cell r="V1">
            <v>0</v>
          </cell>
          <cell r="W1">
            <v>0</v>
          </cell>
          <cell r="X1">
            <v>0</v>
          </cell>
          <cell r="Y1">
            <v>0</v>
          </cell>
          <cell r="Z1">
            <v>0</v>
          </cell>
          <cell r="AA1">
            <v>0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>
            <v>0</v>
          </cell>
          <cell r="AH1">
            <v>0</v>
          </cell>
          <cell r="AI1">
            <v>0</v>
          </cell>
          <cell r="AJ1">
            <v>0</v>
          </cell>
          <cell r="AK1">
            <v>0</v>
          </cell>
          <cell r="AL1">
            <v>0</v>
          </cell>
          <cell r="AM1">
            <v>0</v>
          </cell>
          <cell r="AN1">
            <v>0</v>
          </cell>
          <cell r="AO1">
            <v>0</v>
          </cell>
          <cell r="AP1">
            <v>0</v>
          </cell>
          <cell r="AQ1">
            <v>0</v>
          </cell>
          <cell r="AR1">
            <v>0</v>
          </cell>
          <cell r="AS1">
            <v>0</v>
          </cell>
          <cell r="AT1">
            <v>0</v>
          </cell>
          <cell r="AU1">
            <v>0</v>
          </cell>
          <cell r="AV1">
            <v>0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>
            <v>0</v>
          </cell>
          <cell r="BE1">
            <v>0</v>
          </cell>
          <cell r="BF1" t="str">
            <v>Label Use By Date</v>
          </cell>
          <cell r="BG1" t="str">
            <v xml:space="preserve">Label </v>
          </cell>
          <cell r="BH1" t="str">
            <v xml:space="preserve">Label </v>
          </cell>
          <cell r="BI1" t="str">
            <v xml:space="preserve">Label </v>
          </cell>
          <cell r="BJ1" t="str">
            <v>Label</v>
          </cell>
          <cell r="BK1" t="str">
            <v>Label</v>
          </cell>
          <cell r="BL1" t="str">
            <v>Label</v>
          </cell>
          <cell r="BM1" t="str">
            <v>Label</v>
          </cell>
          <cell r="BN1" t="str">
            <v>Label</v>
          </cell>
          <cell r="BO1">
            <v>0</v>
          </cell>
          <cell r="BP1">
            <v>0</v>
          </cell>
          <cell r="BQ1">
            <v>0</v>
          </cell>
          <cell r="BR1">
            <v>0</v>
          </cell>
        </row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</row>
        <row r="13">
          <cell r="C13">
            <v>0</v>
          </cell>
          <cell r="D13">
            <v>0</v>
          </cell>
          <cell r="E13" t="str">
            <v>Part</v>
          </cell>
          <cell r="F13" t="str">
            <v>Part</v>
          </cell>
          <cell r="G13" t="str">
            <v>Rate</v>
          </cell>
          <cell r="H13" t="str">
            <v>X</v>
          </cell>
          <cell r="I13" t="str">
            <v>Part No. (Film Size)</v>
          </cell>
          <cell r="J13" t="str">
            <v>Part No. (Film Size)</v>
          </cell>
          <cell r="K13" t="str">
            <v>Weight</v>
          </cell>
          <cell r="L13" t="str">
            <v xml:space="preserve">Weight </v>
          </cell>
          <cell r="M13" t="str">
            <v>Min. Length</v>
          </cell>
          <cell r="N13" t="str">
            <v>Hole Length</v>
          </cell>
          <cell r="O13" t="str">
            <v>Length</v>
          </cell>
          <cell r="P13">
            <v>0</v>
          </cell>
          <cell r="Q13" t="str">
            <v xml:space="preserve">Length </v>
          </cell>
          <cell r="R13" t="str">
            <v xml:space="preserve">Weight </v>
          </cell>
          <cell r="S13" t="str">
            <v xml:space="preserve">Weight </v>
          </cell>
          <cell r="T13" t="str">
            <v>Weight</v>
          </cell>
          <cell r="U13" t="str">
            <v xml:space="preserve">Weight </v>
          </cell>
          <cell r="V13" t="str">
            <v>Weight</v>
          </cell>
          <cell r="W13" t="str">
            <v>Weight</v>
          </cell>
          <cell r="X13" t="str">
            <v xml:space="preserve">Part No. </v>
          </cell>
          <cell r="Y13" t="str">
            <v>Size/Type</v>
          </cell>
          <cell r="Z13" t="str">
            <v xml:space="preserve">Weight </v>
          </cell>
          <cell r="AA13">
            <v>0</v>
          </cell>
          <cell r="AB13" t="str">
            <v>Weight</v>
          </cell>
          <cell r="AC13" t="str">
            <v>Weight</v>
          </cell>
          <cell r="AD13" t="str">
            <v>Weight</v>
          </cell>
          <cell r="AE13" t="str">
            <v xml:space="preserve">Weight </v>
          </cell>
          <cell r="AF13" t="str">
            <v>Weight</v>
          </cell>
          <cell r="AG13" t="str">
            <v>Weight</v>
          </cell>
          <cell r="AH13" t="str">
            <v>Part No. (Total Feet)</v>
          </cell>
          <cell r="AI13" t="str">
            <v xml:space="preserve">(Glue) or </v>
          </cell>
          <cell r="AJ13" t="str">
            <v>(Lyrs/Plt)) +</v>
          </cell>
          <cell r="AK13" t="str">
            <v>or SW</v>
          </cell>
          <cell r="AL13" t="str">
            <v xml:space="preserve">per </v>
          </cell>
          <cell r="AM13" t="str">
            <v>Boxes</v>
          </cell>
          <cell r="AN13" t="str">
            <v>Boxes</v>
          </cell>
          <cell r="AO13" t="str">
            <v>Part No. (Size)</v>
          </cell>
          <cell r="AP13" t="str">
            <v>Size</v>
          </cell>
          <cell r="AQ13" t="str">
            <v xml:space="preserve">Pallet </v>
          </cell>
          <cell r="AR13" t="str">
            <v>Boards</v>
          </cell>
          <cell r="AS13" t="str">
            <v>or Cardboard</v>
          </cell>
          <cell r="AT13" t="str">
            <v>(No. per Pallet)/</v>
          </cell>
          <cell r="AU13" t="str">
            <v xml:space="preserve">per </v>
          </cell>
          <cell r="AV13" t="str">
            <v xml:space="preserve">Part No. </v>
          </cell>
          <cell r="AW13" t="str">
            <v>Stretch Wrap</v>
          </cell>
          <cell r="AX13" t="str">
            <v>Pallet</v>
          </cell>
          <cell r="AY13" t="str">
            <v xml:space="preserve">per </v>
          </cell>
          <cell r="AZ13" t="str">
            <v>Cartridge</v>
          </cell>
          <cell r="BA13" t="str">
            <v>Pallet</v>
          </cell>
          <cell r="BB13" t="str">
            <v xml:space="preserve">Pallet </v>
          </cell>
          <cell r="BC13" t="str">
            <v>Part</v>
          </cell>
          <cell r="BD13" t="str">
            <v>Color</v>
          </cell>
          <cell r="BE13">
            <v>0</v>
          </cell>
          <cell r="BF13" t="str">
            <v>(Use By:)</v>
          </cell>
          <cell r="BG13" t="str">
            <v xml:space="preserve"> Cartridge</v>
          </cell>
          <cell r="BH13" t="str">
            <v>Cartridge</v>
          </cell>
          <cell r="BI13" t="str">
            <v>Hole</v>
          </cell>
          <cell r="BJ13" t="str">
            <v>Cartridge</v>
          </cell>
          <cell r="BK13" t="str">
            <v>Bolt</v>
          </cell>
          <cell r="BL13" t="str">
            <v>Class</v>
          </cell>
          <cell r="BM13" t="str">
            <v>Grouted</v>
          </cell>
          <cell r="BN13" t="str">
            <v>Total Grouted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</row>
        <row r="14">
          <cell r="C14">
            <v>0</v>
          </cell>
          <cell r="D14">
            <v>0</v>
          </cell>
          <cell r="E14" t="str">
            <v>No.</v>
          </cell>
          <cell r="F14" t="str">
            <v>No.</v>
          </cell>
          <cell r="G14">
            <v>0</v>
          </cell>
          <cell r="H14" t="str">
            <v>Part No. (Clip Size)</v>
          </cell>
          <cell r="I14">
            <v>0</v>
          </cell>
          <cell r="J14">
            <v>0</v>
          </cell>
          <cell r="K14" t="str">
            <v>in</v>
          </cell>
          <cell r="L14" t="str">
            <v>in</v>
          </cell>
          <cell r="M14" t="str">
            <v>in Inches on</v>
          </cell>
          <cell r="N14" t="str">
            <v>Equivalent</v>
          </cell>
          <cell r="O14" t="str">
            <v>in</v>
          </cell>
          <cell r="P14">
            <v>0</v>
          </cell>
          <cell r="Q14" t="str">
            <v xml:space="preserve">in </v>
          </cell>
          <cell r="R14" t="str">
            <v xml:space="preserve">in </v>
          </cell>
          <cell r="S14" t="str">
            <v>in</v>
          </cell>
          <cell r="T14" t="str">
            <v>in</v>
          </cell>
          <cell r="U14" t="str">
            <v>in</v>
          </cell>
          <cell r="V14" t="str">
            <v>in</v>
          </cell>
          <cell r="W14" t="str">
            <v xml:space="preserve">in </v>
          </cell>
          <cell r="X14">
            <v>0</v>
          </cell>
          <cell r="Y14">
            <v>0</v>
          </cell>
          <cell r="Z14" t="str">
            <v>in</v>
          </cell>
          <cell r="AA14">
            <v>0</v>
          </cell>
          <cell r="AB14" t="str">
            <v>Box or SW</v>
          </cell>
          <cell r="AC14" t="str">
            <v>Box or SW</v>
          </cell>
          <cell r="AD14" t="str">
            <v>Box or SW</v>
          </cell>
          <cell r="AE14" t="str">
            <v>Box or SW</v>
          </cell>
          <cell r="AF14" t="str">
            <v>Box or SW</v>
          </cell>
          <cell r="AG14" t="str">
            <v>Box or SW</v>
          </cell>
          <cell r="AH14" t="str">
            <v>(Glue Box if required)</v>
          </cell>
          <cell r="AI14" t="str">
            <v>SW</v>
          </cell>
          <cell r="AJ14" t="str">
            <v>Extra Bxs =</v>
          </cell>
          <cell r="AK14" t="str">
            <v>per</v>
          </cell>
          <cell r="AL14" t="str">
            <v>Pallet</v>
          </cell>
          <cell r="AM14" t="str">
            <v>or SW</v>
          </cell>
          <cell r="AN14" t="str">
            <v>or SW</v>
          </cell>
          <cell r="AO14">
            <v>0</v>
          </cell>
          <cell r="AP14">
            <v>0</v>
          </cell>
          <cell r="AQ14" t="str">
            <v>Weight</v>
          </cell>
          <cell r="AR14" t="str">
            <v xml:space="preserve">Part No. </v>
          </cell>
          <cell r="AS14" t="str">
            <v>Sheet on</v>
          </cell>
          <cell r="AT14" t="str">
            <v>Band Clips Part No.</v>
          </cell>
          <cell r="AU14" t="str">
            <v>Pallet</v>
          </cell>
          <cell r="AV14" t="str">
            <v>(No. per Pallet)</v>
          </cell>
          <cell r="AW14" t="str">
            <v>Part No.</v>
          </cell>
          <cell r="AX14" t="str">
            <v>Weight</v>
          </cell>
          <cell r="AY14" t="str">
            <v>Pallet</v>
          </cell>
          <cell r="AZ14" t="str">
            <v>Weight</v>
          </cell>
          <cell r="BA14" t="str">
            <v>Information:</v>
          </cell>
          <cell r="BB14" t="str">
            <v>Information:</v>
          </cell>
          <cell r="BC14" t="str">
            <v>No.</v>
          </cell>
          <cell r="BD14">
            <v>0</v>
          </cell>
          <cell r="BE14">
            <v>0</v>
          </cell>
          <cell r="BF14">
            <v>0</v>
          </cell>
          <cell r="BG14" t="str">
            <v>Speed</v>
          </cell>
          <cell r="BH14" t="str">
            <v>Diameter</v>
          </cell>
          <cell r="BI14" t="str">
            <v>Diameter</v>
          </cell>
          <cell r="BJ14" t="str">
            <v>Length</v>
          </cell>
          <cell r="BK14" t="str">
            <v>Diameter</v>
          </cell>
          <cell r="BL14" t="str">
            <v>(Class:)</v>
          </cell>
          <cell r="BM14" t="str">
            <v>Feet</v>
          </cell>
          <cell r="BN14" t="str">
            <v>Feet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</row>
        <row r="15">
          <cell r="C15" t="str">
            <v>Cartridge Part No.</v>
          </cell>
          <cell r="D15" t="str">
            <v>AS400 Cartridge Description</v>
          </cell>
          <cell r="E15">
            <v>0</v>
          </cell>
          <cell r="F15">
            <v>0</v>
          </cell>
          <cell r="G15">
            <v>0</v>
          </cell>
          <cell r="H15" t="str">
            <v xml:space="preserve"> </v>
          </cell>
          <cell r="I15" t="str">
            <v xml:space="preserve"> </v>
          </cell>
          <cell r="J15" t="str">
            <v xml:space="preserve"> </v>
          </cell>
          <cell r="K15" t="str">
            <v>Pounds</v>
          </cell>
          <cell r="L15" t="str">
            <v>Pounds</v>
          </cell>
          <cell r="M15" t="str">
            <v>Min. Dia. Or</v>
          </cell>
          <cell r="N15" t="str">
            <v>in Inches</v>
          </cell>
          <cell r="O15" t="str">
            <v>Inches</v>
          </cell>
          <cell r="P15" t="str">
            <v>Standard Length</v>
          </cell>
          <cell r="Q15" t="str">
            <v>Inches</v>
          </cell>
          <cell r="R15" t="str">
            <v>Pounds</v>
          </cell>
          <cell r="S15" t="str">
            <v>Pounds</v>
          </cell>
          <cell r="T15" t="str">
            <v>Pounds</v>
          </cell>
          <cell r="U15" t="str">
            <v>Grams</v>
          </cell>
          <cell r="V15" t="str">
            <v>Grams</v>
          </cell>
          <cell r="W15" t="str">
            <v>Grams</v>
          </cell>
          <cell r="X15" t="str">
            <v xml:space="preserve"> </v>
          </cell>
          <cell r="Y15">
            <v>0</v>
          </cell>
          <cell r="Z15" t="str">
            <v>Pounds</v>
          </cell>
          <cell r="AA15" t="str">
            <v>Pieces per Box</v>
          </cell>
          <cell r="AB15" t="str">
            <v>(- pkg.)</v>
          </cell>
          <cell r="AC15" t="str">
            <v>(-pkg.)</v>
          </cell>
          <cell r="AD15" t="str">
            <v>(-pkg.)</v>
          </cell>
          <cell r="AE15" t="str">
            <v>(+pkg.)</v>
          </cell>
          <cell r="AF15" t="str">
            <v>(+pkg.)</v>
          </cell>
          <cell r="AG15" t="str">
            <v>(+pkg.)</v>
          </cell>
          <cell r="AH15" t="str">
            <v xml:space="preserve"> </v>
          </cell>
          <cell r="AI15" t="str">
            <v xml:space="preserve"> </v>
          </cell>
          <cell r="AJ15" t="str">
            <v>Bxs or SW/Plt</v>
          </cell>
          <cell r="AK15" t="str">
            <v>Layer</v>
          </cell>
          <cell r="AL15" t="str">
            <v xml:space="preserve"> </v>
          </cell>
          <cell r="AM15" t="str">
            <v>per Pallet</v>
          </cell>
          <cell r="AN15" t="str">
            <v>per Pallet</v>
          </cell>
          <cell r="AO15" t="str">
            <v xml:space="preserve"> </v>
          </cell>
          <cell r="AP15" t="str">
            <v xml:space="preserve"> </v>
          </cell>
          <cell r="AQ15" t="str">
            <v xml:space="preserve"> </v>
          </cell>
          <cell r="AR15" t="str">
            <v>(No./pallet)</v>
          </cell>
          <cell r="AS15" t="str">
            <v>Bottom of Pallet</v>
          </cell>
          <cell r="AT15" t="str">
            <v>(No. per Pallet)</v>
          </cell>
          <cell r="AU15" t="str">
            <v xml:space="preserve"> </v>
          </cell>
          <cell r="AV15" t="str">
            <v xml:space="preserve"> </v>
          </cell>
          <cell r="AW15" t="str">
            <v>(Feet)</v>
          </cell>
          <cell r="AX15" t="str">
            <v>in Pounds</v>
          </cell>
          <cell r="AY15">
            <v>0</v>
          </cell>
          <cell r="AZ15" t="str">
            <v>in Pounds</v>
          </cell>
          <cell r="BA15" t="str">
            <v xml:space="preserve"> </v>
          </cell>
          <cell r="BB15">
            <v>0</v>
          </cell>
          <cell r="BC15" t="str">
            <v>(Part #:)</v>
          </cell>
          <cell r="BD15">
            <v>0</v>
          </cell>
          <cell r="BE15" t="str">
            <v>Label Cartridge Description</v>
          </cell>
          <cell r="BF15">
            <v>0</v>
          </cell>
          <cell r="BG15" t="str">
            <v xml:space="preserve"> </v>
          </cell>
          <cell r="BH15" t="str">
            <v>(Dia:)</v>
          </cell>
          <cell r="BI15" t="str">
            <v>(Hole Dia:)</v>
          </cell>
          <cell r="BJ15" t="str">
            <v>(Length: in)</v>
          </cell>
          <cell r="BK15" t="str">
            <v>(Bolt Dia:)</v>
          </cell>
          <cell r="BL15" t="str">
            <v xml:space="preserve"> </v>
          </cell>
          <cell r="BM15" t="str">
            <v>(Grouted Ft:)</v>
          </cell>
          <cell r="BN15" t="str">
            <v>(Total Grouted Ft:)</v>
          </cell>
          <cell r="BO15" t="str">
            <v>FPM BASE</v>
          </cell>
          <cell r="BP15" t="str">
            <v>Label</v>
          </cell>
          <cell r="BQ15" t="str">
            <v>OEE ft per hour</v>
          </cell>
          <cell r="BR15" t="str">
            <v>Foot per box bundle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>Std. Length</v>
          </cell>
          <cell r="N16">
            <v>0</v>
          </cell>
          <cell r="O16">
            <v>0</v>
          </cell>
          <cell r="P16">
            <v>0</v>
          </cell>
          <cell r="Q16" t="str">
            <v>Maximum</v>
          </cell>
          <cell r="R16" t="str">
            <v>Minimum</v>
          </cell>
          <cell r="S16" t="str">
            <v>Standard</v>
          </cell>
          <cell r="T16" t="str">
            <v>Maximum</v>
          </cell>
          <cell r="U16" t="str">
            <v>Minimum</v>
          </cell>
          <cell r="V16" t="str">
            <v>Standard</v>
          </cell>
          <cell r="W16" t="str">
            <v>Maximum</v>
          </cell>
          <cell r="X16" t="str">
            <v>Box or SW</v>
          </cell>
          <cell r="Y16" t="str">
            <v>Box or SW</v>
          </cell>
          <cell r="Z16" t="str">
            <v>Box or SW</v>
          </cell>
          <cell r="AA16">
            <v>0</v>
          </cell>
          <cell r="AB16" t="str">
            <v>Minimum</v>
          </cell>
          <cell r="AC16" t="str">
            <v>Standard</v>
          </cell>
          <cell r="AD16" t="str">
            <v>Maximum</v>
          </cell>
          <cell r="AE16" t="str">
            <v>Minimum</v>
          </cell>
          <cell r="AF16" t="str">
            <v>Standard</v>
          </cell>
          <cell r="AG16" t="str">
            <v>Maximum</v>
          </cell>
          <cell r="AH16" t="str">
            <v>Straps per Box or SW</v>
          </cell>
          <cell r="AI16" t="str">
            <v xml:space="preserve">Straps </v>
          </cell>
          <cell r="AJ16" t="str">
            <v>((Bxs/Lyr) x</v>
          </cell>
          <cell r="AK16" t="str">
            <v>Boxes</v>
          </cell>
          <cell r="AL16" t="str">
            <v xml:space="preserve">Layers </v>
          </cell>
          <cell r="AM16" t="str">
            <v>Extra</v>
          </cell>
          <cell r="AN16" t="str">
            <v xml:space="preserve">Total </v>
          </cell>
          <cell r="AO16" t="str">
            <v>Pallet</v>
          </cell>
          <cell r="AP16" t="str">
            <v>Pallet</v>
          </cell>
          <cell r="AQ16" t="str">
            <v xml:space="preserve">Empty </v>
          </cell>
          <cell r="AR16" t="str">
            <v>Angle</v>
          </cell>
          <cell r="AS16" t="str">
            <v>Plastic Sheet</v>
          </cell>
          <cell r="AT16" t="str">
            <v>Bands Part No.</v>
          </cell>
          <cell r="AU16" t="str">
            <v>Bands</v>
          </cell>
          <cell r="AV16" t="str">
            <v>Pallet Cover</v>
          </cell>
          <cell r="AW16" t="str">
            <v>Pallet</v>
          </cell>
          <cell r="AX16" t="str">
            <v>Final</v>
          </cell>
          <cell r="AY16" t="str">
            <v>Cartridges</v>
          </cell>
          <cell r="AZ16" t="str">
            <v>Total Unit</v>
          </cell>
          <cell r="BA16" t="str">
            <v>Additional</v>
          </cell>
          <cell r="BB16" t="str">
            <v xml:space="preserve">Additional </v>
          </cell>
          <cell r="BC16" t="str">
            <v xml:space="preserve">Label </v>
          </cell>
          <cell r="BD16" t="str">
            <v>Label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</row>
        <row r="17">
          <cell r="C17">
            <v>143080</v>
          </cell>
          <cell r="D17" t="str">
            <v>A23 4' TOOSPEEDIE 5-50 (SWS, 1250 PCS)</v>
          </cell>
          <cell r="E17" t="str">
            <v>70294 + 70325</v>
          </cell>
          <cell r="F17" t="str">
            <v>72036</v>
          </cell>
          <cell r="G17" t="str">
            <v>30%</v>
          </cell>
          <cell r="H17" t="str">
            <v>2 X 8509 (12-8 4 X 1.25 OL)</v>
          </cell>
          <cell r="I17" t="str">
            <v>8030 (38 mm 142 GA X 2.855 FT)</v>
          </cell>
          <cell r="J17" t="str">
            <v>8032 (84 mm 200 GA X 2.855 FT)</v>
          </cell>
          <cell r="K17">
            <v>1.10649</v>
          </cell>
          <cell r="L17">
            <v>0.47420999999999996</v>
          </cell>
          <cell r="M17">
            <v>32.789649940323521</v>
          </cell>
          <cell r="N17">
            <v>48</v>
          </cell>
          <cell r="O17">
            <v>32.75</v>
          </cell>
          <cell r="P17">
            <v>33</v>
          </cell>
          <cell r="Q17">
            <v>33.25</v>
          </cell>
          <cell r="R17">
            <v>1.5359749999999999</v>
          </cell>
          <cell r="S17">
            <v>1.5807</v>
          </cell>
          <cell r="T17">
            <v>1.6259250000000001</v>
          </cell>
          <cell r="U17">
            <v>697.33264999999994</v>
          </cell>
          <cell r="V17">
            <v>717.63779999999997</v>
          </cell>
          <cell r="W17">
            <v>738.16995000000009</v>
          </cell>
          <cell r="X17" t="str">
            <v>8053 (5" X 115GA X 16FT)</v>
          </cell>
          <cell r="Y17" t="str">
            <v>SW (16 FT)</v>
          </cell>
          <cell r="Z17">
            <v>0.1</v>
          </cell>
          <cell r="AA17">
            <v>25</v>
          </cell>
          <cell r="AB17">
            <v>38.399374999999999</v>
          </cell>
          <cell r="AC17">
            <v>39.517499999999998</v>
          </cell>
          <cell r="AD17">
            <v>40.648125</v>
          </cell>
          <cell r="AE17">
            <v>38.499375000000001</v>
          </cell>
          <cell r="AF17">
            <v>39.6175</v>
          </cell>
          <cell r="AG17">
            <v>40.748125000000002</v>
          </cell>
          <cell r="AH17" t="str">
            <v>8053 (16 FT/Bundle)</v>
          </cell>
          <cell r="AI17" t="str">
            <v>SW</v>
          </cell>
          <cell r="AJ17" t="str">
            <v xml:space="preserve">10 X 5 = 50 SW </v>
          </cell>
          <cell r="AK17" t="str">
            <v xml:space="preserve">Stack </v>
          </cell>
          <cell r="AL17" t="str">
            <v xml:space="preserve">Square </v>
          </cell>
          <cell r="AM17" t="str">
            <v>On Pallet</v>
          </cell>
          <cell r="AN17">
            <v>50</v>
          </cell>
          <cell r="AO17" t="str">
            <v>8909 (44 X 44)</v>
          </cell>
          <cell r="AP17" t="str">
            <v>44X44</v>
          </cell>
          <cell r="AQ17">
            <v>55</v>
          </cell>
          <cell r="AR17">
            <v>0</v>
          </cell>
          <cell r="AS17" t="str">
            <v xml:space="preserve">1 X 8114 (Pad) </v>
          </cell>
          <cell r="AT17">
            <v>0</v>
          </cell>
          <cell r="AU17">
            <v>0</v>
          </cell>
          <cell r="AV17" t="str">
            <v>8051 (1 White)</v>
          </cell>
          <cell r="AW17" t="str">
            <v>8052 (440FT White)</v>
          </cell>
          <cell r="AX17">
            <v>2035.875</v>
          </cell>
          <cell r="AY17">
            <v>1250</v>
          </cell>
          <cell r="AZ17">
            <v>1.6287</v>
          </cell>
          <cell r="BA17" t="str">
            <v>Minova Request 10/30/09.  Each bundle gets Part No. 8132 8.5 X 11 inch bundle sheet.  Cartridges are supplied by the Bluefield Facility.</v>
          </cell>
          <cell r="BB17" t="str">
            <v>Fast End Standard 19 5/8". Exceptable Range From 17" to 22 1/4".</v>
          </cell>
          <cell r="BC17">
            <v>143080</v>
          </cell>
          <cell r="BD17" t="str">
            <v>Red/Green</v>
          </cell>
          <cell r="BE17" t="str">
            <v>TOOSPEEDIE 5-50</v>
          </cell>
          <cell r="BF17" t="str">
            <v>12 months (+/- 5 days) from date of manufacture</v>
          </cell>
          <cell r="BG17" t="str">
            <v>N/A</v>
          </cell>
          <cell r="BH17" t="str">
            <v>23 mm</v>
          </cell>
          <cell r="BI17" t="str">
            <v>1 in</v>
          </cell>
          <cell r="BJ17" t="str">
            <v>33 in</v>
          </cell>
          <cell r="BK17" t="str">
            <v>3/4 in</v>
          </cell>
          <cell r="BL17" t="str">
            <v>I, II, III</v>
          </cell>
          <cell r="BM17">
            <v>4</v>
          </cell>
          <cell r="BN17">
            <v>100</v>
          </cell>
          <cell r="BO17">
            <v>118</v>
          </cell>
          <cell r="BP17" t="str">
            <v>B</v>
          </cell>
          <cell r="BQ17">
            <v>7080</v>
          </cell>
          <cell r="BR17">
            <v>68.75</v>
          </cell>
        </row>
        <row r="18">
          <cell r="C18">
            <v>145029</v>
          </cell>
          <cell r="D18" t="str">
            <v>2334 TOOSPEEDIE 10-50 (SWS, 1250 PCS)</v>
          </cell>
          <cell r="E18" t="str">
            <v>70297 + 70319</v>
          </cell>
          <cell r="F18" t="str">
            <v>72036</v>
          </cell>
          <cell r="G18" t="str">
            <v>30%</v>
          </cell>
          <cell r="H18" t="str">
            <v>2 X 8509 (12-8 4 X 1.25 OL)</v>
          </cell>
          <cell r="I18" t="str">
            <v>8030 (38 mm 142 GA X 2.938 FT)</v>
          </cell>
          <cell r="J18" t="str">
            <v>8032 (84 mm 200 GA X 2.938 FT)</v>
          </cell>
          <cell r="K18">
            <v>1.1733399999999998</v>
          </cell>
          <cell r="L18">
            <v>0.50285999999999997</v>
          </cell>
          <cell r="M18">
            <v>23.621514639782625</v>
          </cell>
          <cell r="N18">
            <v>34</v>
          </cell>
          <cell r="O18">
            <v>33.75</v>
          </cell>
          <cell r="P18">
            <v>34</v>
          </cell>
          <cell r="Q18">
            <v>34.25</v>
          </cell>
          <cell r="R18">
            <v>1.630125</v>
          </cell>
          <cell r="S18">
            <v>1.6761999999999999</v>
          </cell>
          <cell r="T18">
            <v>1.7227749999999999</v>
          </cell>
          <cell r="U18">
            <v>740.07675000000006</v>
          </cell>
          <cell r="V18">
            <v>760.99479999999994</v>
          </cell>
          <cell r="W18">
            <v>782.13985000000002</v>
          </cell>
          <cell r="X18" t="str">
            <v>8053 (5" X 115GA X 16FT)</v>
          </cell>
          <cell r="Y18" t="str">
            <v>SW (16 FT)</v>
          </cell>
          <cell r="Z18">
            <v>0.1</v>
          </cell>
          <cell r="AA18">
            <v>25</v>
          </cell>
          <cell r="AB18">
            <v>40.753125000000004</v>
          </cell>
          <cell r="AC18">
            <v>41.905000000000001</v>
          </cell>
          <cell r="AD18">
            <v>43.069375000000001</v>
          </cell>
          <cell r="AE18">
            <v>40.853125000000006</v>
          </cell>
          <cell r="AF18">
            <v>42.005000000000003</v>
          </cell>
          <cell r="AG18">
            <v>43.169375000000002</v>
          </cell>
          <cell r="AH18" t="str">
            <v>8053 (16 FT/Bundle)</v>
          </cell>
          <cell r="AI18" t="str">
            <v>SW</v>
          </cell>
          <cell r="AJ18" t="str">
            <v xml:space="preserve">10 X 5 = 50 SW </v>
          </cell>
          <cell r="AK18" t="str">
            <v xml:space="preserve">Stack </v>
          </cell>
          <cell r="AL18" t="str">
            <v xml:space="preserve">Square </v>
          </cell>
          <cell r="AM18" t="str">
            <v>On Pallet</v>
          </cell>
          <cell r="AN18">
            <v>50</v>
          </cell>
          <cell r="AO18" t="str">
            <v>8909 (44 X 44)</v>
          </cell>
          <cell r="AP18" t="str">
            <v>44X44</v>
          </cell>
          <cell r="AQ18">
            <v>55</v>
          </cell>
          <cell r="AR18">
            <v>0</v>
          </cell>
          <cell r="AS18" t="str">
            <v xml:space="preserve">1 X 8114 (Pad) </v>
          </cell>
          <cell r="AT18">
            <v>0</v>
          </cell>
          <cell r="AU18">
            <v>0</v>
          </cell>
          <cell r="AV18" t="str">
            <v>8051 (1 White)</v>
          </cell>
          <cell r="AW18" t="str">
            <v>8052 (440FT White)</v>
          </cell>
          <cell r="AX18">
            <v>2155.25</v>
          </cell>
          <cell r="AY18">
            <v>1250</v>
          </cell>
          <cell r="AZ18">
            <v>1.7242</v>
          </cell>
          <cell r="BA18" t="str">
            <v>Minova Request 5/31/013.  Each bundle gets Part No. 8132 8.5 X 11 inch bundle sheet.  Cartridges are supplied by the Bluefield Facility.</v>
          </cell>
          <cell r="BB18" t="str">
            <v>Fast End Standard 17 1/2". Acceptable Range From 15 1/2" to 20 1/2".</v>
          </cell>
          <cell r="BC18">
            <v>145029</v>
          </cell>
          <cell r="BD18" t="str">
            <v>Red/Green</v>
          </cell>
          <cell r="BE18" t="str">
            <v>TOOSPEEDIE 10-50</v>
          </cell>
          <cell r="BF18" t="str">
            <v>12 months (+/- 5 days) from date of manufacture</v>
          </cell>
          <cell r="BG18" t="str">
            <v>N/A</v>
          </cell>
          <cell r="BH18" t="str">
            <v>23 mm</v>
          </cell>
          <cell r="BI18" t="str">
            <v>1 in</v>
          </cell>
          <cell r="BJ18" t="str">
            <v>34 in</v>
          </cell>
          <cell r="BK18" t="str">
            <v>3/4 in</v>
          </cell>
          <cell r="BL18" t="str">
            <v>I, II, III</v>
          </cell>
          <cell r="BM18">
            <v>2.7</v>
          </cell>
          <cell r="BN18">
            <v>67.5</v>
          </cell>
          <cell r="BO18">
            <v>118</v>
          </cell>
          <cell r="BP18" t="str">
            <v>B</v>
          </cell>
          <cell r="BQ18">
            <v>7080</v>
          </cell>
          <cell r="BR18">
            <v>70.833333333333329</v>
          </cell>
        </row>
        <row r="19">
          <cell r="C19">
            <v>145059</v>
          </cell>
          <cell r="D19" t="str">
            <v>2338 TOOSPEEDIE 10-50 (2PB, 18 Bxs)</v>
          </cell>
          <cell r="E19" t="str">
            <v>70297 + 70325</v>
          </cell>
          <cell r="F19" t="str">
            <v>72036</v>
          </cell>
          <cell r="G19" t="str">
            <v>30%</v>
          </cell>
          <cell r="H19" t="str">
            <v>2 X 8509 (12-8 4 X 1.25 OL)</v>
          </cell>
          <cell r="I19" t="str">
            <v>8030 (38 mm 142 GA X 3.271 FT)</v>
          </cell>
          <cell r="J19" t="str">
            <v>8032 (84 mm 200 GA X 3.271 FT)</v>
          </cell>
          <cell r="K19">
            <v>1.2741399999999998</v>
          </cell>
          <cell r="L19">
            <v>0.54605999999999988</v>
          </cell>
          <cell r="M19">
            <v>37.858868305441987</v>
          </cell>
          <cell r="N19">
            <v>42</v>
          </cell>
          <cell r="O19">
            <v>37.75</v>
          </cell>
          <cell r="P19">
            <v>38</v>
          </cell>
          <cell r="Q19">
            <v>38.25</v>
          </cell>
          <cell r="R19">
            <v>1.7704749999999998</v>
          </cell>
          <cell r="S19">
            <v>1.8201999999999998</v>
          </cell>
          <cell r="T19">
            <v>1.870425</v>
          </cell>
          <cell r="U19">
            <v>803.79564999999991</v>
          </cell>
          <cell r="V19">
            <v>826.37079999999992</v>
          </cell>
          <cell r="W19">
            <v>849.17295000000001</v>
          </cell>
          <cell r="X19" t="str">
            <v>8465/8466 (39"/2 pc)</v>
          </cell>
          <cell r="Y19" t="str">
            <v>39"/ 2 pc</v>
          </cell>
          <cell r="Z19">
            <v>2.8</v>
          </cell>
          <cell r="AA19">
            <v>30</v>
          </cell>
          <cell r="AB19">
            <v>53.114249999999991</v>
          </cell>
          <cell r="AC19">
            <v>54.605999999999995</v>
          </cell>
          <cell r="AD19">
            <v>56.112749999999998</v>
          </cell>
          <cell r="AE19">
            <v>55.914249999999988</v>
          </cell>
          <cell r="AF19">
            <v>57.405999999999992</v>
          </cell>
          <cell r="AG19">
            <v>58.912749999999996</v>
          </cell>
          <cell r="AH19" t="str">
            <v xml:space="preserve">2 X 8126 (4.625 FT/Box) </v>
          </cell>
          <cell r="AI19">
            <v>2</v>
          </cell>
          <cell r="AJ19" t="str">
            <v>(6X3)+0=18</v>
          </cell>
          <cell r="AK19">
            <v>6</v>
          </cell>
          <cell r="AL19">
            <v>3</v>
          </cell>
          <cell r="AM19">
            <v>0</v>
          </cell>
          <cell r="AN19">
            <v>18</v>
          </cell>
          <cell r="AO19" t="str">
            <v>8914 (48 X 44)</v>
          </cell>
          <cell r="AP19" t="str">
            <v>48X44</v>
          </cell>
          <cell r="AQ19">
            <v>55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 t="str">
            <v>8051 (1 White)</v>
          </cell>
          <cell r="AW19" t="str">
            <v>8050 (140FT Clear)</v>
          </cell>
          <cell r="AX19">
            <v>1088.3079999999998</v>
          </cell>
          <cell r="AY19">
            <v>540</v>
          </cell>
          <cell r="AZ19">
            <v>2.0153851851851847</v>
          </cell>
          <cell r="BA19" t="str">
            <v xml:space="preserve">Minova Request 7/8/09.  </v>
          </cell>
          <cell r="BB19" t="str">
            <v>Fast End Standard 19 5/8". Exceptable Range From 17" to 22 1/4".</v>
          </cell>
          <cell r="BC19">
            <v>145059</v>
          </cell>
          <cell r="BD19" t="str">
            <v>Red/Green</v>
          </cell>
          <cell r="BE19" t="str">
            <v>TOOSPEEDIE 10-50</v>
          </cell>
          <cell r="BF19" t="str">
            <v>12 months (+/- 5 days) from date of manufacture</v>
          </cell>
          <cell r="BG19" t="str">
            <v>N/A</v>
          </cell>
          <cell r="BH19" t="str">
            <v>23 mm</v>
          </cell>
          <cell r="BI19" t="str">
            <v>1 in</v>
          </cell>
          <cell r="BJ19" t="str">
            <v>38 in</v>
          </cell>
          <cell r="BK19" t="str">
            <v>5/8 in</v>
          </cell>
          <cell r="BL19" t="str">
            <v>I, II, III</v>
          </cell>
          <cell r="BM19">
            <v>3.5</v>
          </cell>
          <cell r="BN19">
            <v>105</v>
          </cell>
          <cell r="BO19">
            <v>118</v>
          </cell>
          <cell r="BP19" t="str">
            <v>B</v>
          </cell>
          <cell r="BQ19">
            <v>7080</v>
          </cell>
          <cell r="BR19">
            <v>95</v>
          </cell>
        </row>
        <row r="20">
          <cell r="C20">
            <v>145061</v>
          </cell>
          <cell r="D20" t="str">
            <v>2338 TOOSPEEDIE 5-50 (2PB, 18 Bxs)</v>
          </cell>
          <cell r="E20" t="str">
            <v>70294 + 70325</v>
          </cell>
          <cell r="F20" t="str">
            <v>72036</v>
          </cell>
          <cell r="G20" t="str">
            <v>30%</v>
          </cell>
          <cell r="H20" t="str">
            <v>2 X 8509 (12-8 4 X 1.25 OL)</v>
          </cell>
          <cell r="I20" t="str">
            <v>8030 (38 mm 142 GA X 3.271 FT)</v>
          </cell>
          <cell r="J20" t="str">
            <v>8032 (84 mm 200 GA X 3.271 FT)</v>
          </cell>
          <cell r="K20">
            <v>1.2741399999999998</v>
          </cell>
          <cell r="L20">
            <v>0.54605999999999988</v>
          </cell>
          <cell r="M20">
            <v>37.858868305441987</v>
          </cell>
          <cell r="N20">
            <v>42</v>
          </cell>
          <cell r="O20">
            <v>37.75</v>
          </cell>
          <cell r="P20">
            <v>38</v>
          </cell>
          <cell r="Q20">
            <v>38.25</v>
          </cell>
          <cell r="R20">
            <v>1.7704749999999998</v>
          </cell>
          <cell r="S20">
            <v>1.8201999999999998</v>
          </cell>
          <cell r="T20">
            <v>1.870425</v>
          </cell>
          <cell r="U20">
            <v>803.79564999999991</v>
          </cell>
          <cell r="V20">
            <v>826.37079999999992</v>
          </cell>
          <cell r="W20">
            <v>849.17295000000001</v>
          </cell>
          <cell r="X20" t="str">
            <v>8465/8466 (39"/2 pc)</v>
          </cell>
          <cell r="Y20" t="str">
            <v>39"/ 2 pc</v>
          </cell>
          <cell r="Z20">
            <v>2.8</v>
          </cell>
          <cell r="AA20">
            <v>30</v>
          </cell>
          <cell r="AB20">
            <v>53.114249999999991</v>
          </cell>
          <cell r="AC20">
            <v>54.605999999999995</v>
          </cell>
          <cell r="AD20">
            <v>56.112749999999998</v>
          </cell>
          <cell r="AE20">
            <v>55.914249999999988</v>
          </cell>
          <cell r="AF20">
            <v>57.405999999999992</v>
          </cell>
          <cell r="AG20">
            <v>58.912749999999996</v>
          </cell>
          <cell r="AH20" t="str">
            <v xml:space="preserve">2 X 8126 (4.625 FT/Box) </v>
          </cell>
          <cell r="AI20">
            <v>2</v>
          </cell>
          <cell r="AJ20" t="str">
            <v>(6X3)+0=18</v>
          </cell>
          <cell r="AK20">
            <v>6</v>
          </cell>
          <cell r="AL20">
            <v>3</v>
          </cell>
          <cell r="AM20">
            <v>0</v>
          </cell>
          <cell r="AN20">
            <v>18</v>
          </cell>
          <cell r="AO20" t="str">
            <v>8914 (48 X 44)</v>
          </cell>
          <cell r="AP20" t="str">
            <v>48X44</v>
          </cell>
          <cell r="AQ20">
            <v>55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 t="str">
            <v>8051 (1 White)</v>
          </cell>
          <cell r="AW20" t="str">
            <v>8050 (140FT Clear)</v>
          </cell>
          <cell r="AX20">
            <v>1088.3079999999998</v>
          </cell>
          <cell r="AY20">
            <v>540</v>
          </cell>
          <cell r="AZ20">
            <v>2.0153851851851847</v>
          </cell>
          <cell r="BA20" t="str">
            <v>Minova Request 11/4/09.</v>
          </cell>
          <cell r="BB20" t="str">
            <v>Fast End Standard 19 5/8". Exceptable Range From 17" to 22 1/4".</v>
          </cell>
          <cell r="BC20">
            <v>145061</v>
          </cell>
          <cell r="BD20" t="str">
            <v>Red/Green</v>
          </cell>
          <cell r="BE20" t="str">
            <v>TOOSPEEDIE 5-50</v>
          </cell>
          <cell r="BF20" t="str">
            <v>12 months (+/- 5 days) from date of manufacture</v>
          </cell>
          <cell r="BG20" t="str">
            <v>N/A</v>
          </cell>
          <cell r="BH20" t="str">
            <v>23 mm</v>
          </cell>
          <cell r="BI20" t="str">
            <v>1 in</v>
          </cell>
          <cell r="BJ20" t="str">
            <v>38 in</v>
          </cell>
          <cell r="BK20" t="str">
            <v>5/8 in</v>
          </cell>
          <cell r="BL20" t="str">
            <v>I, II, III</v>
          </cell>
          <cell r="BM20">
            <v>3.5</v>
          </cell>
          <cell r="BN20">
            <v>105</v>
          </cell>
          <cell r="BO20">
            <v>118</v>
          </cell>
          <cell r="BP20" t="str">
            <v>B</v>
          </cell>
          <cell r="BQ20">
            <v>7080</v>
          </cell>
          <cell r="BR20">
            <v>95</v>
          </cell>
        </row>
        <row r="21">
          <cell r="C21">
            <v>145065</v>
          </cell>
          <cell r="D21" t="str">
            <v>2338 TOOSPEEDIE 10-50 (SWSDS, 520 Pcs, 2XPLT)</v>
          </cell>
          <cell r="E21" t="str">
            <v>70297 + 70325</v>
          </cell>
          <cell r="F21" t="str">
            <v>72036</v>
          </cell>
          <cell r="G21" t="str">
            <v>30%</v>
          </cell>
          <cell r="H21" t="str">
            <v>2 X 8509 (12-8 4 X 1.25 OL)</v>
          </cell>
          <cell r="I21" t="str">
            <v>8030 (38 mm 142 GA X 3.271 FT)</v>
          </cell>
          <cell r="J21" t="str">
            <v>8032 (84 mm 200 GA X 3.271 FT)</v>
          </cell>
          <cell r="K21">
            <v>1.2741399999999998</v>
          </cell>
          <cell r="L21">
            <v>0.54605999999999988</v>
          </cell>
          <cell r="M21">
            <v>37.858868305441987</v>
          </cell>
          <cell r="N21">
            <v>42</v>
          </cell>
          <cell r="O21">
            <v>37.75</v>
          </cell>
          <cell r="P21">
            <v>38</v>
          </cell>
          <cell r="Q21">
            <v>38.25</v>
          </cell>
          <cell r="R21">
            <v>1.7704749999999998</v>
          </cell>
          <cell r="S21">
            <v>1.8201999999999998</v>
          </cell>
          <cell r="T21">
            <v>1.870425</v>
          </cell>
          <cell r="U21">
            <v>803.79564999999991</v>
          </cell>
          <cell r="V21">
            <v>826.37079999999992</v>
          </cell>
          <cell r="W21">
            <v>849.17295000000001</v>
          </cell>
          <cell r="X21" t="str">
            <v>8053 (5" X 115GA X 15FT)</v>
          </cell>
          <cell r="Y21" t="str">
            <v>SW (15 FT)</v>
          </cell>
          <cell r="Z21">
            <v>0.1</v>
          </cell>
          <cell r="AA21">
            <v>26</v>
          </cell>
          <cell r="AB21">
            <v>46.032349999999994</v>
          </cell>
          <cell r="AC21">
            <v>47.325199999999995</v>
          </cell>
          <cell r="AD21">
            <v>48.631050000000002</v>
          </cell>
          <cell r="AE21">
            <v>46.132349999999995</v>
          </cell>
          <cell r="AF21">
            <v>47.425199999999997</v>
          </cell>
          <cell r="AG21">
            <v>48.731050000000003</v>
          </cell>
          <cell r="AH21" t="str">
            <v>8053 (15 FT/Bundle)</v>
          </cell>
          <cell r="AI21" t="str">
            <v>SW</v>
          </cell>
          <cell r="AJ21" t="str">
            <v>10 X 2 = 20 SW</v>
          </cell>
          <cell r="AK21" t="str">
            <v xml:space="preserve">Stack </v>
          </cell>
          <cell r="AL21" t="str">
            <v xml:space="preserve">Square </v>
          </cell>
          <cell r="AM21" t="str">
            <v>On Pallet</v>
          </cell>
          <cell r="AN21">
            <v>20</v>
          </cell>
          <cell r="AO21" t="str">
            <v>8914 (48 X 44)</v>
          </cell>
          <cell r="AP21" t="str">
            <v>48X44</v>
          </cell>
          <cell r="AQ21">
            <v>55</v>
          </cell>
          <cell r="AR21" t="str">
            <v>8133 (8)</v>
          </cell>
          <cell r="AS21" t="str">
            <v>1 X 8114 (Pad)</v>
          </cell>
          <cell r="AT21">
            <v>0</v>
          </cell>
          <cell r="AU21">
            <v>0</v>
          </cell>
          <cell r="AV21" t="str">
            <v>8051 (1 White)</v>
          </cell>
          <cell r="AW21" t="str">
            <v>8052 (440FT White)</v>
          </cell>
          <cell r="AX21">
            <v>1003.5039999999999</v>
          </cell>
          <cell r="AY21">
            <v>520</v>
          </cell>
          <cell r="AZ21">
            <v>1.9298153846153845</v>
          </cell>
          <cell r="BA21" t="str">
            <v>Minova Request 4/29/11.  Each bundle gets Part No. 8132 8.5 X 11 inch bundle sheet.  NOTE: Pallets are double stacked together. Cartridges are supplied by the Bluefield Facility.</v>
          </cell>
          <cell r="BB21" t="str">
            <v>Fast End Standard 19 5/8". Exceptable Range From 17" to 22 1/4".</v>
          </cell>
          <cell r="BC21">
            <v>145065</v>
          </cell>
          <cell r="BD21" t="str">
            <v>Red/Green</v>
          </cell>
          <cell r="BE21" t="str">
            <v>TOOSPEEDIE 10-50</v>
          </cell>
          <cell r="BF21" t="str">
            <v>12 months (+/- 5 days) from date of manufacture</v>
          </cell>
          <cell r="BG21" t="str">
            <v>N/A</v>
          </cell>
          <cell r="BH21" t="str">
            <v>23 mm</v>
          </cell>
          <cell r="BI21" t="str">
            <v>1 in</v>
          </cell>
          <cell r="BJ21" t="str">
            <v>38 in</v>
          </cell>
          <cell r="BK21" t="str">
            <v>5/8 in</v>
          </cell>
          <cell r="BL21" t="str">
            <v>I, II, III</v>
          </cell>
          <cell r="BM21">
            <v>3.5</v>
          </cell>
          <cell r="BN21">
            <v>87.5</v>
          </cell>
          <cell r="BO21">
            <v>118</v>
          </cell>
          <cell r="BP21" t="str">
            <v>B</v>
          </cell>
          <cell r="BQ21">
            <v>7080</v>
          </cell>
          <cell r="BR21">
            <v>82.333333333333329</v>
          </cell>
        </row>
        <row r="22">
          <cell r="C22">
            <v>151020</v>
          </cell>
          <cell r="D22" t="str">
            <v>A23 5' TOOSPEEDIE 10-50 (2PB, 42 Bxs)</v>
          </cell>
          <cell r="E22" t="str">
            <v>70297 + 70325</v>
          </cell>
          <cell r="F22" t="str">
            <v>72036</v>
          </cell>
          <cell r="G22" t="str">
            <v>30%</v>
          </cell>
          <cell r="H22" t="str">
            <v>2 X 8509 (12-8 4 X 1.25 OL)</v>
          </cell>
          <cell r="I22" t="str">
            <v>8030 (38 mm 142 GA X 3.511 FT)</v>
          </cell>
          <cell r="J22" t="str">
            <v>8032 (84 mm 200 GA X 3.511 FT)</v>
          </cell>
          <cell r="K22">
            <v>1.3705387499999999</v>
          </cell>
          <cell r="L22">
            <v>0.58737374999999992</v>
          </cell>
          <cell r="M22">
            <v>40.648051626501442</v>
          </cell>
          <cell r="N22">
            <v>60</v>
          </cell>
          <cell r="O22">
            <v>40.625</v>
          </cell>
          <cell r="P22">
            <v>40.875</v>
          </cell>
          <cell r="Q22">
            <v>41.125</v>
          </cell>
          <cell r="R22">
            <v>1.9053125</v>
          </cell>
          <cell r="S22">
            <v>1.9579124999999999</v>
          </cell>
          <cell r="T22">
            <v>2.0110125000000001</v>
          </cell>
          <cell r="U22">
            <v>865.01187500000003</v>
          </cell>
          <cell r="V22">
            <v>888.89227499999993</v>
          </cell>
          <cell r="W22">
            <v>912.99967500000002</v>
          </cell>
          <cell r="X22" t="str">
            <v>8470/8471 (47"/2 pc)</v>
          </cell>
          <cell r="Y22" t="str">
            <v>47"/ 2 pc</v>
          </cell>
          <cell r="Z22">
            <v>2.5</v>
          </cell>
          <cell r="AA22">
            <v>25</v>
          </cell>
          <cell r="AB22">
            <v>47.6328125</v>
          </cell>
          <cell r="AC22">
            <v>48.947812499999998</v>
          </cell>
          <cell r="AD22">
            <v>50.275312500000005</v>
          </cell>
          <cell r="AE22">
            <v>50.1328125</v>
          </cell>
          <cell r="AF22">
            <v>51.447812499999998</v>
          </cell>
          <cell r="AG22">
            <v>52.775312500000005</v>
          </cell>
          <cell r="AH22" t="str">
            <v>2 X 8126 (3.792 FT/Box)</v>
          </cell>
          <cell r="AI22">
            <v>2</v>
          </cell>
          <cell r="AJ22" t="str">
            <v>(6X7)+0=42</v>
          </cell>
          <cell r="AK22">
            <v>6</v>
          </cell>
          <cell r="AL22">
            <v>7</v>
          </cell>
          <cell r="AM22">
            <v>0</v>
          </cell>
          <cell r="AN22">
            <v>42</v>
          </cell>
          <cell r="AO22" t="str">
            <v>8914 (48 X 44)</v>
          </cell>
          <cell r="AP22" t="str">
            <v>48X44</v>
          </cell>
          <cell r="AQ22">
            <v>55</v>
          </cell>
          <cell r="AR22" t="str">
            <v>8123 (4)</v>
          </cell>
          <cell r="AS22">
            <v>0</v>
          </cell>
          <cell r="AT22" t="str">
            <v>8121 (2 X 16FT)/ 8122 (4)</v>
          </cell>
          <cell r="AU22">
            <v>2</v>
          </cell>
          <cell r="AV22" t="str">
            <v>8051 (1 White)</v>
          </cell>
          <cell r="AW22" t="str">
            <v>8050 (160FT Clear)</v>
          </cell>
          <cell r="AX22">
            <v>2215.808125</v>
          </cell>
          <cell r="AY22">
            <v>1050</v>
          </cell>
          <cell r="AZ22">
            <v>2.1102934523809522</v>
          </cell>
          <cell r="BA22" t="str">
            <v>Minova Request 9/14/09.</v>
          </cell>
          <cell r="BB22" t="str">
            <v>Fast End Standard 19 5/8". Exceptable Range From 17" to 22 1/4".</v>
          </cell>
          <cell r="BC22">
            <v>151020</v>
          </cell>
          <cell r="BD22" t="str">
            <v>Red/Green</v>
          </cell>
          <cell r="BE22" t="str">
            <v>TOOSPEEDIE 10-50</v>
          </cell>
          <cell r="BF22" t="str">
            <v>12 months (+/- 5 days) from date of manufacture</v>
          </cell>
          <cell r="BG22" t="str">
            <v>N/A</v>
          </cell>
          <cell r="BH22" t="str">
            <v>23 mm</v>
          </cell>
          <cell r="BI22" t="str">
            <v>1 in</v>
          </cell>
          <cell r="BJ22" t="str">
            <v>40 7/8 in</v>
          </cell>
          <cell r="BK22" t="str">
            <v>3/4 in</v>
          </cell>
          <cell r="BL22" t="str">
            <v>I, II, III</v>
          </cell>
          <cell r="BM22">
            <v>5</v>
          </cell>
          <cell r="BN22">
            <v>125</v>
          </cell>
          <cell r="BO22">
            <v>118</v>
          </cell>
          <cell r="BP22" t="str">
            <v>B</v>
          </cell>
          <cell r="BQ22">
            <v>7080</v>
          </cell>
          <cell r="BR22">
            <v>85.15625</v>
          </cell>
        </row>
        <row r="23">
          <cell r="C23">
            <v>151042</v>
          </cell>
          <cell r="D23" t="str">
            <v>A23 5' TOOSPEEDIE 10-50 (SWS, 1080 PCS)</v>
          </cell>
          <cell r="E23" t="str">
            <v>70297 + 70325</v>
          </cell>
          <cell r="F23" t="str">
            <v>72036</v>
          </cell>
          <cell r="G23" t="str">
            <v>30%</v>
          </cell>
          <cell r="H23" t="str">
            <v>2 X 8509 (12-8 4 X 1.25 OL)</v>
          </cell>
          <cell r="I23" t="str">
            <v>8030 (38 mm 142 GA X 3.511 FT)</v>
          </cell>
          <cell r="J23" t="str">
            <v>8032 (84 mm 200 GA X 3.511 FT)</v>
          </cell>
          <cell r="K23">
            <v>1.3705387499999999</v>
          </cell>
          <cell r="L23">
            <v>0.58737374999999992</v>
          </cell>
          <cell r="M23">
            <v>40.648051626501442</v>
          </cell>
          <cell r="N23">
            <v>60</v>
          </cell>
          <cell r="O23">
            <v>40.625</v>
          </cell>
          <cell r="P23">
            <v>40.875</v>
          </cell>
          <cell r="Q23">
            <v>41.125</v>
          </cell>
          <cell r="R23">
            <v>1.9053125</v>
          </cell>
          <cell r="S23">
            <v>1.9579124999999999</v>
          </cell>
          <cell r="T23">
            <v>2.0110125000000001</v>
          </cell>
          <cell r="U23">
            <v>865.01187500000003</v>
          </cell>
          <cell r="V23">
            <v>888.89227499999993</v>
          </cell>
          <cell r="W23">
            <v>912.99967500000002</v>
          </cell>
          <cell r="X23" t="str">
            <v>8053 (5" X 115GA X 14FT)</v>
          </cell>
          <cell r="Y23" t="str">
            <v>SW (14 FT)</v>
          </cell>
          <cell r="Z23">
            <v>0.1</v>
          </cell>
          <cell r="AA23">
            <v>20</v>
          </cell>
          <cell r="AB23">
            <v>38.106250000000003</v>
          </cell>
          <cell r="AC23">
            <v>39.158249999999995</v>
          </cell>
          <cell r="AD23">
            <v>40.22025</v>
          </cell>
          <cell r="AE23">
            <v>38.206250000000004</v>
          </cell>
          <cell r="AF23">
            <v>39.258249999999997</v>
          </cell>
          <cell r="AG23">
            <v>40.320250000000001</v>
          </cell>
          <cell r="AH23" t="str">
            <v>8053 (14 FT/Bundle)</v>
          </cell>
          <cell r="AI23" t="str">
            <v>SW</v>
          </cell>
          <cell r="AJ23" t="str">
            <v>(9X6) = 54</v>
          </cell>
          <cell r="AK23" t="str">
            <v xml:space="preserve">Stack </v>
          </cell>
          <cell r="AL23" t="str">
            <v xml:space="preserve">Square </v>
          </cell>
          <cell r="AM23" t="str">
            <v>On Pallet</v>
          </cell>
          <cell r="AN23">
            <v>54</v>
          </cell>
          <cell r="AO23" t="str">
            <v>8909 (44 X 44)</v>
          </cell>
          <cell r="AP23" t="str">
            <v>44X44</v>
          </cell>
          <cell r="AQ23">
            <v>55</v>
          </cell>
          <cell r="AR23" t="str">
            <v>8133 (2)</v>
          </cell>
          <cell r="AS23" t="str">
            <v xml:space="preserve">1 X 8114 (Pad) </v>
          </cell>
          <cell r="AT23">
            <v>0</v>
          </cell>
          <cell r="AU23">
            <v>0</v>
          </cell>
          <cell r="AV23" t="str">
            <v>8051 (1 White)</v>
          </cell>
          <cell r="AW23" t="str">
            <v>8052 (352FT White)</v>
          </cell>
          <cell r="AX23">
            <v>2174.9454999999998</v>
          </cell>
          <cell r="AY23">
            <v>1080</v>
          </cell>
          <cell r="AZ23">
            <v>2.0138384259259259</v>
          </cell>
          <cell r="BA23" t="str">
            <v xml:space="preserve">Updated 9/14/11. Each bundle gets Part No. 8132 8.5 X 11 inch bundle sheet. </v>
          </cell>
          <cell r="BB23" t="str">
            <v>Fast End Standard 19 5/8". Exceptable Range From 17" to 22 1/4".</v>
          </cell>
          <cell r="BC23">
            <v>151042</v>
          </cell>
          <cell r="BD23" t="str">
            <v>Red/Green</v>
          </cell>
          <cell r="BE23" t="str">
            <v>TOOSPEEDIE 10-50</v>
          </cell>
          <cell r="BF23" t="str">
            <v>12 months (+/- 5 days) from date of manufacture</v>
          </cell>
          <cell r="BG23" t="str">
            <v>N/A</v>
          </cell>
          <cell r="BH23" t="str">
            <v>23 mm</v>
          </cell>
          <cell r="BI23" t="str">
            <v>1 in</v>
          </cell>
          <cell r="BJ23" t="str">
            <v>40 7/8 in</v>
          </cell>
          <cell r="BK23" t="str">
            <v>3/4 in</v>
          </cell>
          <cell r="BL23" t="str">
            <v>I, II, III</v>
          </cell>
          <cell r="BM23">
            <v>5</v>
          </cell>
          <cell r="BN23">
            <v>100</v>
          </cell>
          <cell r="BO23">
            <v>118</v>
          </cell>
          <cell r="BP23" t="str">
            <v>B</v>
          </cell>
          <cell r="BQ23">
            <v>7080</v>
          </cell>
          <cell r="BR23">
            <v>68.125</v>
          </cell>
        </row>
        <row r="24">
          <cell r="C24">
            <v>151043</v>
          </cell>
          <cell r="D24" t="str">
            <v>A23 5' TOOSPEEDIE 5-50 (SWS, 1080 PCS)</v>
          </cell>
          <cell r="E24" t="str">
            <v>70294 + 70325</v>
          </cell>
          <cell r="F24" t="str">
            <v>72036</v>
          </cell>
          <cell r="G24" t="str">
            <v>30%</v>
          </cell>
          <cell r="H24" t="str">
            <v>2 X 8509 (12-8 4 X 1.25 OL)</v>
          </cell>
          <cell r="I24" t="str">
            <v>8030 (38 mm 142 GA X 3.511 FT)</v>
          </cell>
          <cell r="J24" t="str">
            <v>8032 (84 mm 200 GA X 3.511 FT)</v>
          </cell>
          <cell r="K24">
            <v>1.3705387499999999</v>
          </cell>
          <cell r="L24">
            <v>0.58737374999999992</v>
          </cell>
          <cell r="M24">
            <v>40.648051626501442</v>
          </cell>
          <cell r="N24">
            <v>60</v>
          </cell>
          <cell r="O24">
            <v>40.625</v>
          </cell>
          <cell r="P24">
            <v>40.875</v>
          </cell>
          <cell r="Q24">
            <v>41.125</v>
          </cell>
          <cell r="R24">
            <v>1.9053125</v>
          </cell>
          <cell r="S24">
            <v>1.9579124999999999</v>
          </cell>
          <cell r="T24">
            <v>2.0110125000000001</v>
          </cell>
          <cell r="U24">
            <v>865.01187500000003</v>
          </cell>
          <cell r="V24">
            <v>888.89227499999993</v>
          </cell>
          <cell r="W24">
            <v>912.99967500000002</v>
          </cell>
          <cell r="X24" t="str">
            <v>8053 (5" X 115GA X 14FT)</v>
          </cell>
          <cell r="Y24" t="str">
            <v>SW (14 FT)</v>
          </cell>
          <cell r="Z24">
            <v>0.1</v>
          </cell>
          <cell r="AA24">
            <v>20</v>
          </cell>
          <cell r="AB24">
            <v>38.106250000000003</v>
          </cell>
          <cell r="AC24">
            <v>39.158249999999995</v>
          </cell>
          <cell r="AD24">
            <v>40.22025</v>
          </cell>
          <cell r="AE24">
            <v>38.206250000000004</v>
          </cell>
          <cell r="AF24">
            <v>39.258249999999997</v>
          </cell>
          <cell r="AG24">
            <v>40.320250000000001</v>
          </cell>
          <cell r="AH24" t="str">
            <v>8053 (14 FT/Bundle)</v>
          </cell>
          <cell r="AI24" t="str">
            <v>SW</v>
          </cell>
          <cell r="AJ24" t="str">
            <v>(9X6) = 54</v>
          </cell>
          <cell r="AK24" t="str">
            <v xml:space="preserve">Stack </v>
          </cell>
          <cell r="AL24" t="str">
            <v xml:space="preserve">Square </v>
          </cell>
          <cell r="AM24" t="str">
            <v>On Pallet</v>
          </cell>
          <cell r="AN24">
            <v>54</v>
          </cell>
          <cell r="AO24" t="str">
            <v>8909 (44 X 44)</v>
          </cell>
          <cell r="AP24" t="str">
            <v>44X44</v>
          </cell>
          <cell r="AQ24">
            <v>55</v>
          </cell>
          <cell r="AR24" t="str">
            <v>8133 (2)</v>
          </cell>
          <cell r="AS24" t="str">
            <v xml:space="preserve">1 X 8114 (Pad) </v>
          </cell>
          <cell r="AT24">
            <v>0</v>
          </cell>
          <cell r="AU24">
            <v>0</v>
          </cell>
          <cell r="AV24" t="str">
            <v>8051 (1 White)</v>
          </cell>
          <cell r="AW24" t="str">
            <v>8052 (352FT White)</v>
          </cell>
          <cell r="AX24">
            <v>2174.9454999999998</v>
          </cell>
          <cell r="AY24">
            <v>1080</v>
          </cell>
          <cell r="AZ24">
            <v>2.0138384259259259</v>
          </cell>
          <cell r="BA24" t="str">
            <v xml:space="preserve">Updated 9/14/11. Each bundle gets Part No. 8132 8.5 X 11 inch bundle sheet. </v>
          </cell>
          <cell r="BB24" t="str">
            <v>Fast End Standard 19 5/8". Exceptable Range From 17" to 22 1/4".</v>
          </cell>
          <cell r="BC24">
            <v>151043</v>
          </cell>
          <cell r="BD24" t="str">
            <v>Red/Green</v>
          </cell>
          <cell r="BE24" t="str">
            <v>TOOSPEEDIE 5-50</v>
          </cell>
          <cell r="BF24" t="str">
            <v>12 months (+/- 5 days) from date of manufacture</v>
          </cell>
          <cell r="BG24" t="str">
            <v>N/A</v>
          </cell>
          <cell r="BH24" t="str">
            <v>23 mm</v>
          </cell>
          <cell r="BI24" t="str">
            <v>1 in</v>
          </cell>
          <cell r="BJ24" t="str">
            <v>40 7/8 in</v>
          </cell>
          <cell r="BK24" t="str">
            <v>3/4 in</v>
          </cell>
          <cell r="BL24" t="str">
            <v>I, II, III</v>
          </cell>
          <cell r="BM24">
            <v>5</v>
          </cell>
          <cell r="BN24">
            <v>100</v>
          </cell>
          <cell r="BO24">
            <v>118</v>
          </cell>
          <cell r="BP24" t="str">
            <v>B</v>
          </cell>
          <cell r="BQ24">
            <v>7080</v>
          </cell>
          <cell r="BR24">
            <v>68.125</v>
          </cell>
        </row>
        <row r="25">
          <cell r="C25">
            <v>151045</v>
          </cell>
          <cell r="D25" t="str">
            <v>B23 5' TOOSPEEDIE 10-50 (SWP, 700 Pcs)</v>
          </cell>
          <cell r="E25" t="str">
            <v>70297 + 70325</v>
          </cell>
          <cell r="F25" t="str">
            <v>72036</v>
          </cell>
          <cell r="G25" t="str">
            <v>30%</v>
          </cell>
          <cell r="H25" t="str">
            <v>2 X 8509 (12-8 4 X 1.25 OL)</v>
          </cell>
          <cell r="I25" t="str">
            <v>8030 (38 mm 142 GA X 4.584 FT)</v>
          </cell>
          <cell r="J25" t="str">
            <v>8032 (84 mm 200 GA X 4.584 FT)</v>
          </cell>
          <cell r="K25">
            <v>1.8022374999999997</v>
          </cell>
          <cell r="L25">
            <v>0.77238749999999989</v>
          </cell>
          <cell r="M25">
            <v>53.502936209654891</v>
          </cell>
          <cell r="N25">
            <v>60</v>
          </cell>
          <cell r="O25">
            <v>53.5</v>
          </cell>
          <cell r="P25">
            <v>53.75</v>
          </cell>
          <cell r="Q25">
            <v>54</v>
          </cell>
          <cell r="R25">
            <v>2.50915</v>
          </cell>
          <cell r="S25">
            <v>2.5746249999999997</v>
          </cell>
          <cell r="T25">
            <v>2.6406000000000001</v>
          </cell>
          <cell r="U25">
            <v>1139.1541</v>
          </cell>
          <cell r="V25">
            <v>1168.8797499999998</v>
          </cell>
          <cell r="W25">
            <v>1198.8324</v>
          </cell>
          <cell r="X25" t="str">
            <v>8053 (5" X 115GA X 20FT)</v>
          </cell>
          <cell r="Y25" t="str">
            <v>SW (20 FT)</v>
          </cell>
          <cell r="Z25">
            <v>0.1</v>
          </cell>
          <cell r="AA25">
            <v>20</v>
          </cell>
          <cell r="AB25">
            <v>50.183</v>
          </cell>
          <cell r="AC25">
            <v>51.492499999999993</v>
          </cell>
          <cell r="AD25">
            <v>52.811999999999998</v>
          </cell>
          <cell r="AE25">
            <v>50.283000000000001</v>
          </cell>
          <cell r="AF25">
            <v>51.592499999999994</v>
          </cell>
          <cell r="AG25">
            <v>52.911999999999999</v>
          </cell>
          <cell r="AH25" t="str">
            <v>8053 (20 FT/Bundle)</v>
          </cell>
          <cell r="AI25" t="str">
            <v>SW</v>
          </cell>
          <cell r="AJ25" t="str">
            <v>35 SW</v>
          </cell>
          <cell r="AK25" t="str">
            <v xml:space="preserve">Stack </v>
          </cell>
          <cell r="AL25" t="str">
            <v xml:space="preserve">Pyramid </v>
          </cell>
          <cell r="AM25" t="str">
            <v>On Pallet</v>
          </cell>
          <cell r="AN25">
            <v>35</v>
          </cell>
          <cell r="AO25" t="str">
            <v>8912 (56 X 42)</v>
          </cell>
          <cell r="AP25" t="str">
            <v>56X42</v>
          </cell>
          <cell r="AQ25">
            <v>55</v>
          </cell>
          <cell r="AR25" t="str">
            <v>8133 (4)</v>
          </cell>
          <cell r="AS25" t="str">
            <v>1 X 8114 (Pad)</v>
          </cell>
          <cell r="AT25">
            <v>0</v>
          </cell>
          <cell r="AU25">
            <v>0</v>
          </cell>
          <cell r="AV25">
            <v>0</v>
          </cell>
          <cell r="AW25" t="str">
            <v>8052 (394FT White)</v>
          </cell>
          <cell r="AX25">
            <v>1860.7374999999997</v>
          </cell>
          <cell r="AY25">
            <v>700</v>
          </cell>
          <cell r="AZ25">
            <v>2.6581964285714283</v>
          </cell>
          <cell r="BA25" t="str">
            <v>Minova Request 10/30/09.  Each bundle gets Part No. 8132 8.5 X 11 inch bundle sheet.  Cartridges are supplied by the Bluefield Facility.</v>
          </cell>
          <cell r="BB25" t="str">
            <v>Fast End Standard 19 5/8". Exceptable Range From 17" to 22 1/4".</v>
          </cell>
          <cell r="BC25">
            <v>151045</v>
          </cell>
          <cell r="BD25" t="str">
            <v>Red/Green</v>
          </cell>
          <cell r="BE25" t="str">
            <v>TOOSPEEDIE 10-50</v>
          </cell>
          <cell r="BF25" t="str">
            <v>12 months (+/- 5 days) from date of manufacture</v>
          </cell>
          <cell r="BG25" t="str">
            <v>N/A</v>
          </cell>
          <cell r="BH25" t="str">
            <v>23 mm</v>
          </cell>
          <cell r="BI25" t="str">
            <v>1 in</v>
          </cell>
          <cell r="BJ25" t="str">
            <v>53 3/4 in</v>
          </cell>
          <cell r="BK25" t="str">
            <v>5/8 in</v>
          </cell>
          <cell r="BL25" t="str">
            <v>I, II, III</v>
          </cell>
          <cell r="BM25">
            <v>5</v>
          </cell>
          <cell r="BN25">
            <v>100</v>
          </cell>
          <cell r="BO25">
            <v>118</v>
          </cell>
          <cell r="BP25" t="str">
            <v>B</v>
          </cell>
          <cell r="BQ25">
            <v>7080</v>
          </cell>
          <cell r="BR25">
            <v>89.583333333333329</v>
          </cell>
        </row>
        <row r="26">
          <cell r="C26">
            <v>151046</v>
          </cell>
          <cell r="D26" t="str">
            <v>B23 5' TOOSPEEDIE 10-50 (2PB, 36 Bxs)</v>
          </cell>
          <cell r="E26" t="str">
            <v>70297 + 70325</v>
          </cell>
          <cell r="F26" t="str">
            <v>72036</v>
          </cell>
          <cell r="G26" t="str">
            <v>30%</v>
          </cell>
          <cell r="H26" t="str">
            <v>2 X 8509 (12-8 4 X 1.25 OL)</v>
          </cell>
          <cell r="I26" t="str">
            <v>8030 (38 mm 142 GA X 4.167 FT)</v>
          </cell>
          <cell r="J26" t="str">
            <v>8032 (84 mm 200 GA X 4.167 FT)</v>
          </cell>
          <cell r="K26">
            <v>1.8022374999999997</v>
          </cell>
          <cell r="L26">
            <v>0.77238749999999989</v>
          </cell>
          <cell r="M26">
            <v>53.502936209654891</v>
          </cell>
          <cell r="N26">
            <v>60</v>
          </cell>
          <cell r="O26">
            <v>53.5</v>
          </cell>
          <cell r="P26">
            <v>53.75</v>
          </cell>
          <cell r="Q26">
            <v>54</v>
          </cell>
          <cell r="R26">
            <v>2.50915</v>
          </cell>
          <cell r="S26">
            <v>2.5746249999999997</v>
          </cell>
          <cell r="T26">
            <v>2.6406000000000001</v>
          </cell>
          <cell r="U26">
            <v>1139.1541</v>
          </cell>
          <cell r="V26">
            <v>1168.8797499999998</v>
          </cell>
          <cell r="W26">
            <v>1198.8324</v>
          </cell>
          <cell r="X26" t="str">
            <v>8480/8481 (56"/2 pc)</v>
          </cell>
          <cell r="Y26" t="str">
            <v>56"/ 2 pc</v>
          </cell>
          <cell r="Z26">
            <v>2.8</v>
          </cell>
          <cell r="AA26">
            <v>25</v>
          </cell>
          <cell r="AB26">
            <v>62.728749999999998</v>
          </cell>
          <cell r="AC26">
            <v>64.365624999999994</v>
          </cell>
          <cell r="AD26">
            <v>66.015000000000001</v>
          </cell>
          <cell r="AE26">
            <v>65.528750000000002</v>
          </cell>
          <cell r="AF26">
            <v>67.165624999999991</v>
          </cell>
          <cell r="AG26">
            <v>68.814999999999998</v>
          </cell>
          <cell r="AH26" t="str">
            <v>3 X 8126 (5.531 FT/Box)</v>
          </cell>
          <cell r="AI26">
            <v>3</v>
          </cell>
          <cell r="AJ26" t="str">
            <v>(6X6)+0=36</v>
          </cell>
          <cell r="AK26">
            <v>6</v>
          </cell>
          <cell r="AL26">
            <v>6</v>
          </cell>
          <cell r="AM26">
            <v>0</v>
          </cell>
          <cell r="AN26">
            <v>36</v>
          </cell>
          <cell r="AO26" t="str">
            <v>8912 (56 X 42)</v>
          </cell>
          <cell r="AP26" t="str">
            <v>56X42</v>
          </cell>
          <cell r="AQ26">
            <v>55</v>
          </cell>
          <cell r="AR26" t="str">
            <v>8123 (4)</v>
          </cell>
          <cell r="AS26">
            <v>0</v>
          </cell>
          <cell r="AT26" t="str">
            <v>8121 (2 X 16FT)/ 8122 (4)</v>
          </cell>
          <cell r="AU26">
            <v>2</v>
          </cell>
          <cell r="AV26" t="str">
            <v>8051 (1 White)</v>
          </cell>
          <cell r="AW26" t="str">
            <v>8050 (160FT Clear)</v>
          </cell>
          <cell r="AX26">
            <v>2472.9624999999996</v>
          </cell>
          <cell r="AY26">
            <v>900</v>
          </cell>
          <cell r="AZ26">
            <v>2.7477361111111107</v>
          </cell>
          <cell r="BA26" t="str">
            <v>Minova Request 12/8/10.</v>
          </cell>
          <cell r="BB26" t="str">
            <v>Fast End Standard 19 5/8". Exceptable Range From 17" to 22 1/4".</v>
          </cell>
          <cell r="BC26">
            <v>151046</v>
          </cell>
          <cell r="BD26" t="str">
            <v>Red/Green</v>
          </cell>
          <cell r="BE26" t="str">
            <v>TOOSPEEDIE 10-50</v>
          </cell>
          <cell r="BF26" t="str">
            <v>12 months (+/- 5 days) from date of manufacture</v>
          </cell>
          <cell r="BG26" t="str">
            <v>N/A</v>
          </cell>
          <cell r="BH26" t="str">
            <v>23 mm</v>
          </cell>
          <cell r="BI26" t="str">
            <v>1 in</v>
          </cell>
          <cell r="BJ26" t="str">
            <v>53 3/4 in</v>
          </cell>
          <cell r="BK26" t="str">
            <v>5/8 in</v>
          </cell>
          <cell r="BL26" t="str">
            <v>I, II, III</v>
          </cell>
          <cell r="BM26">
            <v>5</v>
          </cell>
          <cell r="BN26">
            <v>125</v>
          </cell>
          <cell r="BO26">
            <v>118</v>
          </cell>
          <cell r="BP26" t="str">
            <v>B</v>
          </cell>
          <cell r="BQ26">
            <v>7080</v>
          </cell>
          <cell r="BR26">
            <v>111.97916666666667</v>
          </cell>
        </row>
        <row r="27">
          <cell r="C27">
            <v>153042</v>
          </cell>
          <cell r="D27" t="str">
            <v>2349 TOOSPEEDIE 5-50 (SWP, 900 Pcs)</v>
          </cell>
          <cell r="E27" t="str">
            <v>70294 + 70325</v>
          </cell>
          <cell r="F27" t="str">
            <v>72036</v>
          </cell>
          <cell r="G27" t="str">
            <v>30%</v>
          </cell>
          <cell r="H27" t="str">
            <v>2 X 8509 (12-8 4 X 1.25 OL)</v>
          </cell>
          <cell r="I27" t="str">
            <v>8030 (38 mm 142 GA X 4.167 FT)</v>
          </cell>
          <cell r="J27" t="str">
            <v>8032 (84 mm 200 GA X 4.167 FT)</v>
          </cell>
          <cell r="K27">
            <v>1.6429699999999998</v>
          </cell>
          <cell r="L27">
            <v>0.70412999999999992</v>
          </cell>
          <cell r="M27">
            <v>49</v>
          </cell>
          <cell r="N27">
            <v>72.374358328041609</v>
          </cell>
          <cell r="O27">
            <v>48.75</v>
          </cell>
          <cell r="P27">
            <v>49</v>
          </cell>
          <cell r="Q27">
            <v>49.25</v>
          </cell>
          <cell r="R27">
            <v>2.286375</v>
          </cell>
          <cell r="S27">
            <v>2.3470999999999997</v>
          </cell>
          <cell r="T27">
            <v>2.408325</v>
          </cell>
          <cell r="U27">
            <v>1038.0142499999999</v>
          </cell>
          <cell r="V27">
            <v>1065.5834</v>
          </cell>
          <cell r="W27">
            <v>1093.3795500000001</v>
          </cell>
          <cell r="X27" t="str">
            <v>8053 (5" X 115GA X 18.5FT)</v>
          </cell>
          <cell r="Y27" t="str">
            <v>SW (18.5 FT)</v>
          </cell>
          <cell r="Z27">
            <v>0.1</v>
          </cell>
          <cell r="AA27">
            <v>20</v>
          </cell>
          <cell r="AB27">
            <v>45.727499999999999</v>
          </cell>
          <cell r="AC27">
            <v>46.941999999999993</v>
          </cell>
          <cell r="AD27">
            <v>48.166499999999999</v>
          </cell>
          <cell r="AE27">
            <v>45.827500000000001</v>
          </cell>
          <cell r="AF27">
            <v>47.041999999999994</v>
          </cell>
          <cell r="AG27">
            <v>48.266500000000001</v>
          </cell>
          <cell r="AH27" t="str">
            <v xml:space="preserve">8053 (18.5 FT/Bundle) </v>
          </cell>
          <cell r="AI27" t="str">
            <v>SW</v>
          </cell>
          <cell r="AJ27" t="str">
            <v>45 SW</v>
          </cell>
          <cell r="AK27" t="str">
            <v xml:space="preserve">Stack </v>
          </cell>
          <cell r="AL27" t="str">
            <v xml:space="preserve">Pyramid </v>
          </cell>
          <cell r="AM27" t="str">
            <v>On Pallet</v>
          </cell>
          <cell r="AN27">
            <v>45</v>
          </cell>
          <cell r="AO27" t="str">
            <v>8912 (56 X 42)</v>
          </cell>
          <cell r="AP27" t="str">
            <v>56X42</v>
          </cell>
          <cell r="AQ27">
            <v>55</v>
          </cell>
          <cell r="AR27" t="str">
            <v>8123 (4)</v>
          </cell>
          <cell r="AS27" t="str">
            <v>1 X 8114 (Pad)</v>
          </cell>
          <cell r="AT27">
            <v>0</v>
          </cell>
          <cell r="AU27">
            <v>0</v>
          </cell>
          <cell r="AV27">
            <v>0</v>
          </cell>
          <cell r="AW27" t="str">
            <v>8052 (370FT White)</v>
          </cell>
          <cell r="AX27">
            <v>2171.89</v>
          </cell>
          <cell r="AY27">
            <v>900</v>
          </cell>
          <cell r="AZ27">
            <v>2.413211111111111</v>
          </cell>
          <cell r="BA27" t="str">
            <v>Minova Request 3/20/12.</v>
          </cell>
          <cell r="BB27" t="str">
            <v>Fast End Standard 24 1/2". Exceptable Range From 21.875" to 27 1/8".</v>
          </cell>
          <cell r="BC27">
            <v>153042</v>
          </cell>
          <cell r="BD27" t="str">
            <v>Red/Green</v>
          </cell>
          <cell r="BE27" t="str">
            <v>TOOSPEEDIE 5-50</v>
          </cell>
          <cell r="BF27" t="str">
            <v>12 months (+/- 5 days) from date of manufacture</v>
          </cell>
          <cell r="BG27" t="str">
            <v>N/A</v>
          </cell>
          <cell r="BH27" t="str">
            <v>23 mm</v>
          </cell>
          <cell r="BI27" t="str">
            <v>1 in</v>
          </cell>
          <cell r="BJ27" t="str">
            <v>49 in</v>
          </cell>
          <cell r="BK27" t="str">
            <v>3/4 in</v>
          </cell>
          <cell r="BL27" t="str">
            <v>I, II, III</v>
          </cell>
          <cell r="BM27">
            <v>6.0311965273368005</v>
          </cell>
          <cell r="BN27">
            <v>120</v>
          </cell>
          <cell r="BO27">
            <v>118</v>
          </cell>
          <cell r="BP27" t="str">
            <v>B</v>
          </cell>
          <cell r="BQ27">
            <v>7080</v>
          </cell>
          <cell r="BR27">
            <v>81.666666666666671</v>
          </cell>
        </row>
        <row r="28">
          <cell r="C28">
            <v>155035</v>
          </cell>
          <cell r="D28" t="str">
            <v>2357 TOOSPEEDIE 10-50 (2PB, 24 Bxs)</v>
          </cell>
          <cell r="E28" t="str">
            <v>70293 + 70319</v>
          </cell>
          <cell r="F28" t="str">
            <v>72036</v>
          </cell>
          <cell r="G28" t="str">
            <v>30%</v>
          </cell>
          <cell r="H28" t="str">
            <v>2 X 8509 (12-8 4 X 1.25 OL)</v>
          </cell>
          <cell r="I28" t="str">
            <v>8030 (38 mm 142 GA X 4.854 FT)</v>
          </cell>
          <cell r="J28" t="str">
            <v>8032 (84 mm 200 GA X 4.854 FT)</v>
          </cell>
          <cell r="K28">
            <v>1.9112099999999996</v>
          </cell>
          <cell r="L28">
            <v>0.81908999999999987</v>
          </cell>
          <cell r="M28">
            <v>57</v>
          </cell>
          <cell r="N28">
            <v>84.590997445430602</v>
          </cell>
          <cell r="O28">
            <v>56.75</v>
          </cell>
          <cell r="P28">
            <v>57</v>
          </cell>
          <cell r="Q28">
            <v>57.25</v>
          </cell>
          <cell r="R28">
            <v>2.661575</v>
          </cell>
          <cell r="S28">
            <v>2.7302999999999997</v>
          </cell>
          <cell r="T28">
            <v>2.799525</v>
          </cell>
          <cell r="U28">
            <v>1208.3550500000001</v>
          </cell>
          <cell r="V28">
            <v>1239.5562</v>
          </cell>
          <cell r="W28">
            <v>1270.9843499999999</v>
          </cell>
          <cell r="X28" t="str">
            <v>8490/8491 (62"/2 pc)</v>
          </cell>
          <cell r="Y28" t="str">
            <v>62"/ 2 pc</v>
          </cell>
          <cell r="Z28">
            <v>2.4</v>
          </cell>
          <cell r="AA28">
            <v>20</v>
          </cell>
          <cell r="AB28">
            <v>53.231499999999997</v>
          </cell>
          <cell r="AC28">
            <v>54.605999999999995</v>
          </cell>
          <cell r="AD28">
            <v>55.990499999999997</v>
          </cell>
          <cell r="AE28">
            <v>55.631499999999996</v>
          </cell>
          <cell r="AF28">
            <v>57.005999999999993</v>
          </cell>
          <cell r="AG28">
            <v>58.390499999999996</v>
          </cell>
          <cell r="AH28" t="str">
            <v>4 X 8126 (7.125 FT/Box)</v>
          </cell>
          <cell r="AI28">
            <v>4</v>
          </cell>
          <cell r="AJ28" t="str">
            <v>(6X4)+0=24</v>
          </cell>
          <cell r="AK28">
            <v>6</v>
          </cell>
          <cell r="AL28">
            <v>4</v>
          </cell>
          <cell r="AM28">
            <v>0</v>
          </cell>
          <cell r="AN28">
            <v>24</v>
          </cell>
          <cell r="AO28" t="str">
            <v>8921 (66 X42)</v>
          </cell>
          <cell r="AP28" t="str">
            <v>66X42</v>
          </cell>
          <cell r="AQ28">
            <v>90</v>
          </cell>
          <cell r="AR28" t="str">
            <v>8123 (4)</v>
          </cell>
          <cell r="AS28">
            <v>0</v>
          </cell>
          <cell r="AT28" t="str">
            <v>8121 (2 X 16FT)/ 8122 (4)</v>
          </cell>
          <cell r="AU28">
            <v>2</v>
          </cell>
          <cell r="AV28" t="str">
            <v>8051 (1 White)</v>
          </cell>
          <cell r="AW28" t="str">
            <v>8050 (160FT Clear)</v>
          </cell>
          <cell r="AX28">
            <v>1458.1439999999998</v>
          </cell>
          <cell r="AY28">
            <v>480</v>
          </cell>
          <cell r="AZ28">
            <v>3.0377999999999994</v>
          </cell>
          <cell r="BA28" t="str">
            <v xml:space="preserve">Minova Request 7/8/09.  </v>
          </cell>
          <cell r="BB28" t="str">
            <v>Fast End Standard 28". Exceptable Range From 25 1/2" to 30 1/2".</v>
          </cell>
          <cell r="BC28">
            <v>155035</v>
          </cell>
          <cell r="BD28" t="str">
            <v>Red/Green</v>
          </cell>
          <cell r="BE28" t="str">
            <v>TOOSPEEDIE 10-50</v>
          </cell>
          <cell r="BF28" t="str">
            <v>12 months (+/- 5 days) from date of manufacture</v>
          </cell>
          <cell r="BG28" t="str">
            <v>N/A</v>
          </cell>
          <cell r="BH28" t="str">
            <v>23 mm</v>
          </cell>
          <cell r="BI28" t="str">
            <v>1 in</v>
          </cell>
          <cell r="BJ28" t="str">
            <v>57 in</v>
          </cell>
          <cell r="BK28" t="str">
            <v>3/4 in</v>
          </cell>
          <cell r="BL28" t="str">
            <v>I, II, III</v>
          </cell>
          <cell r="BM28">
            <v>7.0492497871192166</v>
          </cell>
          <cell r="BN28">
            <v>140</v>
          </cell>
          <cell r="BO28">
            <v>118</v>
          </cell>
          <cell r="BP28" t="str">
            <v>B</v>
          </cell>
          <cell r="BQ28">
            <v>7080</v>
          </cell>
          <cell r="BR28">
            <v>95</v>
          </cell>
        </row>
        <row r="29">
          <cell r="C29">
            <v>155037</v>
          </cell>
          <cell r="D29" t="str">
            <v>2357 TOOSPEEDIE 10-50 (2PB, 36 Bxs)</v>
          </cell>
          <cell r="E29" t="str">
            <v>70297 + 70319</v>
          </cell>
          <cell r="F29" t="str">
            <v>72036</v>
          </cell>
          <cell r="G29" t="str">
            <v>30%</v>
          </cell>
          <cell r="H29" t="str">
            <v>2 X 8509 (12-8 4 X 1.25 OL)</v>
          </cell>
          <cell r="I29" t="str">
            <v>8030 (38 mm 142 GA X 4.854 FT)</v>
          </cell>
          <cell r="J29" t="str">
            <v>8032 (84 mm 200 GA X 4.854 FT)</v>
          </cell>
          <cell r="K29">
            <v>1.9112099999999996</v>
          </cell>
          <cell r="L29">
            <v>0.81908999999999987</v>
          </cell>
          <cell r="M29">
            <v>57</v>
          </cell>
          <cell r="N29">
            <v>84.590997445430602</v>
          </cell>
          <cell r="O29">
            <v>56.75</v>
          </cell>
          <cell r="P29">
            <v>57</v>
          </cell>
          <cell r="Q29">
            <v>57.25</v>
          </cell>
          <cell r="R29">
            <v>2.661575</v>
          </cell>
          <cell r="S29">
            <v>2.7302999999999997</v>
          </cell>
          <cell r="T29">
            <v>2.799525</v>
          </cell>
          <cell r="U29">
            <v>1208.3550500000001</v>
          </cell>
          <cell r="V29">
            <v>1239.5562</v>
          </cell>
          <cell r="W29">
            <v>1270.9843499999999</v>
          </cell>
          <cell r="X29" t="str">
            <v>8490/8491 (62"/2 pc)</v>
          </cell>
          <cell r="Y29" t="str">
            <v>62"/ 2 pc</v>
          </cell>
          <cell r="Z29">
            <v>2.4</v>
          </cell>
          <cell r="AA29">
            <v>20</v>
          </cell>
          <cell r="AB29">
            <v>53.231499999999997</v>
          </cell>
          <cell r="AC29">
            <v>54.605999999999995</v>
          </cell>
          <cell r="AD29">
            <v>55.990499999999997</v>
          </cell>
          <cell r="AE29">
            <v>55.631499999999996</v>
          </cell>
          <cell r="AF29">
            <v>57.005999999999993</v>
          </cell>
          <cell r="AG29">
            <v>58.390499999999996</v>
          </cell>
          <cell r="AH29" t="str">
            <v>4 X 8126 (7.125 FT/Box)</v>
          </cell>
          <cell r="AI29">
            <v>4</v>
          </cell>
          <cell r="AJ29" t="str">
            <v>(6X6)+0=36</v>
          </cell>
          <cell r="AK29">
            <v>6</v>
          </cell>
          <cell r="AL29">
            <v>6</v>
          </cell>
          <cell r="AM29">
            <v>0</v>
          </cell>
          <cell r="AN29">
            <v>36</v>
          </cell>
          <cell r="AO29" t="str">
            <v>8921 (66 X42)</v>
          </cell>
          <cell r="AP29" t="str">
            <v>66X42</v>
          </cell>
          <cell r="AQ29">
            <v>90</v>
          </cell>
          <cell r="AR29" t="str">
            <v>8123 (4)</v>
          </cell>
          <cell r="AS29">
            <v>0</v>
          </cell>
          <cell r="AT29" t="str">
            <v>8121 (2 X 16FT)/ 8122 (4)</v>
          </cell>
          <cell r="AU29">
            <v>2</v>
          </cell>
          <cell r="AV29" t="str">
            <v>8051 (1 White)</v>
          </cell>
          <cell r="AW29" t="str">
            <v>8050 (160FT Clear)</v>
          </cell>
          <cell r="AX29">
            <v>2142.2159999999999</v>
          </cell>
          <cell r="AY29">
            <v>720</v>
          </cell>
          <cell r="AZ29">
            <v>2.9752999999999998</v>
          </cell>
          <cell r="BA29" t="str">
            <v>Minova Request 3/24/10.</v>
          </cell>
          <cell r="BB29" t="str">
            <v>Fast End Standard 28". Exceptable Range From 25 1/2" to 30 1/2".</v>
          </cell>
          <cell r="BC29">
            <v>155037</v>
          </cell>
          <cell r="BD29" t="str">
            <v>Red/Green</v>
          </cell>
          <cell r="BE29" t="str">
            <v>TOOSPEEDIE 10-50</v>
          </cell>
          <cell r="BF29" t="str">
            <v>12 months (+/- 5 days) from date of manufacture</v>
          </cell>
          <cell r="BG29" t="str">
            <v>N/A</v>
          </cell>
          <cell r="BH29" t="str">
            <v>23 mm</v>
          </cell>
          <cell r="BI29" t="str">
            <v>1 in</v>
          </cell>
          <cell r="BJ29" t="str">
            <v>57 in</v>
          </cell>
          <cell r="BK29" t="str">
            <v>3/4 in</v>
          </cell>
          <cell r="BL29" t="str">
            <v>I, II, III</v>
          </cell>
          <cell r="BM29">
            <v>7.0492497871192166</v>
          </cell>
          <cell r="BN29">
            <v>140</v>
          </cell>
          <cell r="BO29">
            <v>118</v>
          </cell>
          <cell r="BP29" t="str">
            <v>B</v>
          </cell>
          <cell r="BQ29">
            <v>7080</v>
          </cell>
          <cell r="BR29">
            <v>95</v>
          </cell>
        </row>
        <row r="30">
          <cell r="C30">
            <v>155038</v>
          </cell>
          <cell r="D30" t="str">
            <v>2357 TOOSPEEDIE 5-50 (SWP, 900 Pcs)</v>
          </cell>
          <cell r="E30" t="str">
            <v>70294 + 70325</v>
          </cell>
          <cell r="F30" t="str">
            <v>72036</v>
          </cell>
          <cell r="G30" t="str">
            <v>30%</v>
          </cell>
          <cell r="H30" t="str">
            <v>2 X 8509 (12-8 4 X 1.25 OL)</v>
          </cell>
          <cell r="I30" t="str">
            <v>8030 (38 mm 142 GA X 4.854 FT)</v>
          </cell>
          <cell r="J30" t="str">
            <v>8032 (84 mm 200 GA X 4.854 FT)</v>
          </cell>
          <cell r="K30">
            <v>1.9112099999999996</v>
          </cell>
          <cell r="L30">
            <v>0.81908999999999987</v>
          </cell>
          <cell r="M30">
            <v>57</v>
          </cell>
          <cell r="N30">
            <v>84.590997445430602</v>
          </cell>
          <cell r="O30">
            <v>56.75</v>
          </cell>
          <cell r="P30">
            <v>57</v>
          </cell>
          <cell r="Q30">
            <v>57.25</v>
          </cell>
          <cell r="R30">
            <v>2.661575</v>
          </cell>
          <cell r="S30">
            <v>2.7302999999999997</v>
          </cell>
          <cell r="T30">
            <v>2.799525</v>
          </cell>
          <cell r="U30">
            <v>1208.3550500000001</v>
          </cell>
          <cell r="V30">
            <v>1239.5562</v>
          </cell>
          <cell r="W30">
            <v>1270.9843499999999</v>
          </cell>
          <cell r="X30" t="str">
            <v>8053 (5" X 115GA X 23FT)</v>
          </cell>
          <cell r="Y30" t="str">
            <v>SW (23 FT)</v>
          </cell>
          <cell r="Z30">
            <v>0.1</v>
          </cell>
          <cell r="AA30">
            <v>20</v>
          </cell>
          <cell r="AB30">
            <v>53.231499999999997</v>
          </cell>
          <cell r="AC30">
            <v>54.605999999999995</v>
          </cell>
          <cell r="AD30">
            <v>55.990499999999997</v>
          </cell>
          <cell r="AE30">
            <v>53.331499999999998</v>
          </cell>
          <cell r="AF30">
            <v>54.705999999999996</v>
          </cell>
          <cell r="AG30">
            <v>56.090499999999999</v>
          </cell>
          <cell r="AH30" t="str">
            <v xml:space="preserve">8053 (23 FT/Bundle) </v>
          </cell>
          <cell r="AI30" t="str">
            <v>SW</v>
          </cell>
          <cell r="AJ30" t="str">
            <v>45 SW</v>
          </cell>
          <cell r="AK30" t="str">
            <v xml:space="preserve">Stack </v>
          </cell>
          <cell r="AL30" t="str">
            <v xml:space="preserve">Pyramid </v>
          </cell>
          <cell r="AM30" t="str">
            <v>On Pallet</v>
          </cell>
          <cell r="AN30">
            <v>45</v>
          </cell>
          <cell r="AO30" t="str">
            <v>8921 (66 X42)</v>
          </cell>
          <cell r="AP30" t="str">
            <v>66X42</v>
          </cell>
          <cell r="AQ30">
            <v>90</v>
          </cell>
          <cell r="AR30" t="str">
            <v>8123 (4)</v>
          </cell>
          <cell r="AS30" t="str">
            <v>2 X 8114 (Pads)</v>
          </cell>
          <cell r="AT30">
            <v>0</v>
          </cell>
          <cell r="AU30">
            <v>0</v>
          </cell>
          <cell r="AV30">
            <v>0</v>
          </cell>
          <cell r="AW30" t="str">
            <v>8052 (440 FT White)</v>
          </cell>
          <cell r="AX30">
            <v>2551.77</v>
          </cell>
          <cell r="AY30">
            <v>900</v>
          </cell>
          <cell r="AZ30">
            <v>2.8353000000000002</v>
          </cell>
          <cell r="BA30" t="str">
            <v xml:space="preserve">Updated 9/14/11. Each bundle gets Part No. 8132 8.5 X 11 inch bundle sheet. </v>
          </cell>
          <cell r="BB30" t="str">
            <v>Fast End Standard 28". Exceptable Range From 25 1/2" to 30 1/2".</v>
          </cell>
          <cell r="BC30">
            <v>155038</v>
          </cell>
          <cell r="BD30" t="str">
            <v>Red/Green</v>
          </cell>
          <cell r="BE30" t="str">
            <v>TOOSPEEDIE 5-50</v>
          </cell>
          <cell r="BF30" t="str">
            <v>12 months (+/- 5 days) from date of manufacture</v>
          </cell>
          <cell r="BG30" t="str">
            <v>N/A</v>
          </cell>
          <cell r="BH30" t="str">
            <v>23 mm</v>
          </cell>
          <cell r="BI30" t="str">
            <v>1 in</v>
          </cell>
          <cell r="BJ30" t="str">
            <v>57 in</v>
          </cell>
          <cell r="BK30" t="str">
            <v>3/4 in</v>
          </cell>
          <cell r="BL30" t="str">
            <v>I, II, III</v>
          </cell>
          <cell r="BM30">
            <v>7.0492497871192166</v>
          </cell>
          <cell r="BN30">
            <v>140</v>
          </cell>
          <cell r="BO30">
            <v>118</v>
          </cell>
          <cell r="BP30" t="str">
            <v>B</v>
          </cell>
          <cell r="BQ30">
            <v>7080</v>
          </cell>
          <cell r="BR30">
            <v>95</v>
          </cell>
        </row>
        <row r="31">
          <cell r="C31">
            <v>155039</v>
          </cell>
          <cell r="D31" t="str">
            <v>2357 TOOSPEEDIE 5-50 (2PB, 36 Bxs)</v>
          </cell>
          <cell r="E31" t="str">
            <v>70294 + 70319</v>
          </cell>
          <cell r="F31" t="str">
            <v>72036</v>
          </cell>
          <cell r="G31" t="str">
            <v>30%</v>
          </cell>
          <cell r="H31" t="str">
            <v>2 X 8509 (12-8 4 X 1.25 OL)</v>
          </cell>
          <cell r="I31" t="str">
            <v>8030 (38 mm 142 GA X 4.854 FT)</v>
          </cell>
          <cell r="J31" t="str">
            <v>8032 (84 mm 200 GA X 4.854 FT)</v>
          </cell>
          <cell r="K31">
            <v>1.9112099999999996</v>
          </cell>
          <cell r="L31">
            <v>0.81908999999999987</v>
          </cell>
          <cell r="M31">
            <v>57</v>
          </cell>
          <cell r="N31">
            <v>84.590997445430602</v>
          </cell>
          <cell r="O31">
            <v>56.75</v>
          </cell>
          <cell r="P31">
            <v>57</v>
          </cell>
          <cell r="Q31">
            <v>57.25</v>
          </cell>
          <cell r="R31">
            <v>2.661575</v>
          </cell>
          <cell r="S31">
            <v>2.7302999999999997</v>
          </cell>
          <cell r="T31">
            <v>2.799525</v>
          </cell>
          <cell r="U31">
            <v>1208.3550500000001</v>
          </cell>
          <cell r="V31">
            <v>1239.5562</v>
          </cell>
          <cell r="W31">
            <v>1270.9843499999999</v>
          </cell>
          <cell r="X31" t="str">
            <v>8490/8491 (62"/2 pc)</v>
          </cell>
          <cell r="Y31" t="str">
            <v>62"/ 2 pc</v>
          </cell>
          <cell r="Z31">
            <v>2.4</v>
          </cell>
          <cell r="AA31">
            <v>20</v>
          </cell>
          <cell r="AB31">
            <v>53.231499999999997</v>
          </cell>
          <cell r="AC31">
            <v>54.605999999999995</v>
          </cell>
          <cell r="AD31">
            <v>55.990499999999997</v>
          </cell>
          <cell r="AE31">
            <v>55.631499999999996</v>
          </cell>
          <cell r="AF31">
            <v>57.005999999999993</v>
          </cell>
          <cell r="AG31">
            <v>58.390499999999996</v>
          </cell>
          <cell r="AH31" t="str">
            <v>4 X 8126 (7.125 FT/Box)</v>
          </cell>
          <cell r="AI31">
            <v>4</v>
          </cell>
          <cell r="AJ31" t="str">
            <v>(6X6)+0=36</v>
          </cell>
          <cell r="AK31">
            <v>6</v>
          </cell>
          <cell r="AL31">
            <v>6</v>
          </cell>
          <cell r="AM31">
            <v>0</v>
          </cell>
          <cell r="AN31">
            <v>36</v>
          </cell>
          <cell r="AO31" t="str">
            <v>8921 (66 X42)</v>
          </cell>
          <cell r="AP31" t="str">
            <v>66X42</v>
          </cell>
          <cell r="AQ31">
            <v>90</v>
          </cell>
          <cell r="AR31" t="str">
            <v>8123 (4)</v>
          </cell>
          <cell r="AS31">
            <v>0</v>
          </cell>
          <cell r="AT31" t="str">
            <v>8121 (2 X 16FT)/ 8122 (4)</v>
          </cell>
          <cell r="AU31">
            <v>2</v>
          </cell>
          <cell r="AV31" t="str">
            <v>8051 (1 White)</v>
          </cell>
          <cell r="AW31" t="str">
            <v>8050 (160FT Clear)</v>
          </cell>
          <cell r="AX31">
            <v>2142.2159999999999</v>
          </cell>
          <cell r="AY31">
            <v>720</v>
          </cell>
          <cell r="AZ31">
            <v>2.9752999999999998</v>
          </cell>
          <cell r="BA31" t="str">
            <v>Minova Request 11/18/10.</v>
          </cell>
          <cell r="BB31" t="str">
            <v>Fast End Standard 28". Exceptable Range From 25 1/2" to 30 1/2".</v>
          </cell>
          <cell r="BC31">
            <v>155039</v>
          </cell>
          <cell r="BD31" t="str">
            <v>Red/Green</v>
          </cell>
          <cell r="BE31" t="str">
            <v>TOOSPEEDIE 5-50</v>
          </cell>
          <cell r="BF31" t="str">
            <v>12 months (+/- 5 days) from date of manufacture</v>
          </cell>
          <cell r="BG31" t="str">
            <v>N/A</v>
          </cell>
          <cell r="BH31" t="str">
            <v>23 mm</v>
          </cell>
          <cell r="BI31" t="str">
            <v>1 in</v>
          </cell>
          <cell r="BJ31" t="str">
            <v>57 in</v>
          </cell>
          <cell r="BK31" t="str">
            <v>3/4 in</v>
          </cell>
          <cell r="BL31" t="str">
            <v>I, II, III</v>
          </cell>
          <cell r="BM31">
            <v>7.0492497871192166</v>
          </cell>
          <cell r="BN31">
            <v>140</v>
          </cell>
          <cell r="BO31">
            <v>118</v>
          </cell>
          <cell r="BP31" t="str">
            <v>B</v>
          </cell>
          <cell r="BQ31">
            <v>7080</v>
          </cell>
          <cell r="BR31">
            <v>95</v>
          </cell>
        </row>
        <row r="32">
          <cell r="C32">
            <v>155040</v>
          </cell>
          <cell r="D32" t="str">
            <v>2357 TOOSPEEDIE 5-50 (SWPSS, 840 Pcs)</v>
          </cell>
          <cell r="E32" t="str">
            <v>70294 + 70325</v>
          </cell>
          <cell r="F32" t="str">
            <v>72036</v>
          </cell>
          <cell r="G32" t="str">
            <v>30%</v>
          </cell>
          <cell r="H32" t="str">
            <v>2 X 8509 (12-8 4 X 1.25 OL)</v>
          </cell>
          <cell r="I32" t="str">
            <v>8030 (38 mm 142 GA X 4.854 FT)</v>
          </cell>
          <cell r="J32" t="str">
            <v>8032 (84 mm 200 GA X 4.854 FT)</v>
          </cell>
          <cell r="K32">
            <v>1.9112099999999996</v>
          </cell>
          <cell r="L32">
            <v>0.81908999999999987</v>
          </cell>
          <cell r="M32">
            <v>57</v>
          </cell>
          <cell r="N32">
            <v>84.590997445430602</v>
          </cell>
          <cell r="O32">
            <v>56.75</v>
          </cell>
          <cell r="P32">
            <v>57</v>
          </cell>
          <cell r="Q32">
            <v>57.25</v>
          </cell>
          <cell r="R32">
            <v>2.661575</v>
          </cell>
          <cell r="S32">
            <v>2.7302999999999997</v>
          </cell>
          <cell r="T32">
            <v>2.799525</v>
          </cell>
          <cell r="U32">
            <v>1208.3550500000001</v>
          </cell>
          <cell r="V32">
            <v>1239.5562</v>
          </cell>
          <cell r="W32">
            <v>1270.9843499999999</v>
          </cell>
          <cell r="X32" t="str">
            <v>8053 (5" X 115GA X 23FT)</v>
          </cell>
          <cell r="Y32" t="str">
            <v>SW (23 FT)</v>
          </cell>
          <cell r="Z32">
            <v>0.1</v>
          </cell>
          <cell r="AA32">
            <v>20</v>
          </cell>
          <cell r="AB32">
            <v>53.231499999999997</v>
          </cell>
          <cell r="AC32">
            <v>54.605999999999995</v>
          </cell>
          <cell r="AD32">
            <v>55.990499999999997</v>
          </cell>
          <cell r="AE32">
            <v>53.331499999999998</v>
          </cell>
          <cell r="AF32">
            <v>54.705999999999996</v>
          </cell>
          <cell r="AG32">
            <v>56.090499999999999</v>
          </cell>
          <cell r="AH32" t="str">
            <v xml:space="preserve">8053 (23 FT/Bundle) </v>
          </cell>
          <cell r="AI32" t="str">
            <v>SW</v>
          </cell>
          <cell r="AJ32" t="str">
            <v>42 SW</v>
          </cell>
          <cell r="AK32" t="str">
            <v xml:space="preserve">Stack </v>
          </cell>
          <cell r="AL32" t="str">
            <v xml:space="preserve">Pyramid </v>
          </cell>
          <cell r="AM32" t="str">
            <v>On Pallet</v>
          </cell>
          <cell r="AN32">
            <v>42</v>
          </cell>
          <cell r="AO32" t="str">
            <v>8921 (66 X42)</v>
          </cell>
          <cell r="AP32" t="str">
            <v>66X42</v>
          </cell>
          <cell r="AQ32">
            <v>90</v>
          </cell>
          <cell r="AR32" t="str">
            <v>8123 (4)</v>
          </cell>
          <cell r="AS32" t="str">
            <v>2 X 8114 (Pads)</v>
          </cell>
          <cell r="AT32">
            <v>0</v>
          </cell>
          <cell r="AU32">
            <v>0</v>
          </cell>
          <cell r="AV32">
            <v>0</v>
          </cell>
          <cell r="AW32" t="str">
            <v>8052 (440 FT White)</v>
          </cell>
          <cell r="AX32">
            <v>2387.652</v>
          </cell>
          <cell r="AY32">
            <v>840</v>
          </cell>
          <cell r="AZ32">
            <v>2.8424428571428573</v>
          </cell>
          <cell r="BA32" t="str">
            <v xml:space="preserve">Updated 9/14/11. Each bundle gets Part No. 8132 8.5 X 11 inch bundle sheet. </v>
          </cell>
          <cell r="BB32" t="str">
            <v>Fast End Standard 28". Exceptable Range From 25 1/2" to 30 1/2".</v>
          </cell>
          <cell r="BC32">
            <v>155040</v>
          </cell>
          <cell r="BD32" t="str">
            <v>Red/Green</v>
          </cell>
          <cell r="BE32" t="str">
            <v>TOOSPEEDIE 5-50</v>
          </cell>
          <cell r="BF32" t="str">
            <v>12 months (+/- 5 days) from date of manufacture</v>
          </cell>
          <cell r="BG32" t="str">
            <v>N/A</v>
          </cell>
          <cell r="BH32" t="str">
            <v>23 mm</v>
          </cell>
          <cell r="BI32" t="str">
            <v>1 in</v>
          </cell>
          <cell r="BJ32" t="str">
            <v>57 in</v>
          </cell>
          <cell r="BK32" t="str">
            <v>3/4 in</v>
          </cell>
          <cell r="BL32" t="str">
            <v>I, II, III</v>
          </cell>
          <cell r="BM32">
            <v>7.0492497871192166</v>
          </cell>
          <cell r="BN32">
            <v>140</v>
          </cell>
          <cell r="BO32">
            <v>118</v>
          </cell>
          <cell r="BP32" t="str">
            <v>B</v>
          </cell>
          <cell r="BQ32">
            <v>7080</v>
          </cell>
          <cell r="BR32">
            <v>95</v>
          </cell>
        </row>
        <row r="33">
          <cell r="C33">
            <v>155041</v>
          </cell>
          <cell r="D33" t="str">
            <v>2357 TOOSPEEDIE 10-50 (SWP, 900 Pcs)</v>
          </cell>
          <cell r="E33" t="str">
            <v>70297 + 70325</v>
          </cell>
          <cell r="F33" t="str">
            <v>72036</v>
          </cell>
          <cell r="G33" t="str">
            <v>30%</v>
          </cell>
          <cell r="H33" t="str">
            <v>2 X 8509 (12-8 4 X 1.25 OL)</v>
          </cell>
          <cell r="I33" t="str">
            <v>8030 (38 mm 142 GA X 4.854 FT)</v>
          </cell>
          <cell r="J33" t="str">
            <v>8032 (84 mm 200 GA X 4.854 FT)</v>
          </cell>
          <cell r="K33">
            <v>1.9112099999999996</v>
          </cell>
          <cell r="L33">
            <v>0.81908999999999987</v>
          </cell>
          <cell r="M33">
            <v>57</v>
          </cell>
          <cell r="N33">
            <v>84.590997445430602</v>
          </cell>
          <cell r="O33">
            <v>56.75</v>
          </cell>
          <cell r="P33">
            <v>57</v>
          </cell>
          <cell r="Q33">
            <v>57.25</v>
          </cell>
          <cell r="R33">
            <v>2.661575</v>
          </cell>
          <cell r="S33">
            <v>2.7302999999999997</v>
          </cell>
          <cell r="T33">
            <v>2.799525</v>
          </cell>
          <cell r="U33">
            <v>1208.3550500000001</v>
          </cell>
          <cell r="V33">
            <v>1239.5562</v>
          </cell>
          <cell r="W33">
            <v>1270.9843499999999</v>
          </cell>
          <cell r="X33" t="str">
            <v>8053 (5" X 115GA X 23FT)</v>
          </cell>
          <cell r="Y33" t="str">
            <v>SW (23 FT)</v>
          </cell>
          <cell r="Z33">
            <v>0.1</v>
          </cell>
          <cell r="AA33">
            <v>20</v>
          </cell>
          <cell r="AB33">
            <v>53.231499999999997</v>
          </cell>
          <cell r="AC33">
            <v>54.605999999999995</v>
          </cell>
          <cell r="AD33">
            <v>55.990499999999997</v>
          </cell>
          <cell r="AE33">
            <v>53.331499999999998</v>
          </cell>
          <cell r="AF33">
            <v>54.705999999999996</v>
          </cell>
          <cell r="AG33">
            <v>56.090499999999999</v>
          </cell>
          <cell r="AH33" t="str">
            <v xml:space="preserve">8053 (23 FT/Bundle) </v>
          </cell>
          <cell r="AI33" t="str">
            <v>SW</v>
          </cell>
          <cell r="AJ33" t="str">
            <v>45 SW</v>
          </cell>
          <cell r="AK33" t="str">
            <v xml:space="preserve">Stack </v>
          </cell>
          <cell r="AL33" t="str">
            <v xml:space="preserve">Pyramid </v>
          </cell>
          <cell r="AM33" t="str">
            <v>On Pallet</v>
          </cell>
          <cell r="AN33">
            <v>45</v>
          </cell>
          <cell r="AO33" t="str">
            <v>8921 (66 X42)</v>
          </cell>
          <cell r="AP33" t="str">
            <v>66X42</v>
          </cell>
          <cell r="AQ33">
            <v>90</v>
          </cell>
          <cell r="AR33" t="str">
            <v>8123 (4)</v>
          </cell>
          <cell r="AS33" t="str">
            <v>2 X 8114 (Pads)</v>
          </cell>
          <cell r="AT33">
            <v>0</v>
          </cell>
          <cell r="AU33">
            <v>0</v>
          </cell>
          <cell r="AV33">
            <v>0</v>
          </cell>
          <cell r="AW33" t="str">
            <v>8052 (440 FT White)</v>
          </cell>
          <cell r="AX33">
            <v>2551.77</v>
          </cell>
          <cell r="AY33">
            <v>900</v>
          </cell>
          <cell r="AZ33">
            <v>2.8353000000000002</v>
          </cell>
          <cell r="BA33" t="str">
            <v xml:space="preserve">Updated 9/14/11. Each bundle gets Part No. 8132 8.5 X 11 inch bundle sheet. </v>
          </cell>
          <cell r="BB33" t="str">
            <v>Fast End Standard 28". Exceptable Range From 25 1/2" to 30 1/2".</v>
          </cell>
          <cell r="BC33">
            <v>155041</v>
          </cell>
          <cell r="BD33" t="str">
            <v>Red/Green</v>
          </cell>
          <cell r="BE33" t="str">
            <v>TOOSPEEDIE 10-50</v>
          </cell>
          <cell r="BF33" t="str">
            <v>12 months (+/- 5 days) from date of manufacture</v>
          </cell>
          <cell r="BG33" t="str">
            <v>N/A</v>
          </cell>
          <cell r="BH33" t="str">
            <v>23 mm</v>
          </cell>
          <cell r="BI33" t="str">
            <v>1 in</v>
          </cell>
          <cell r="BJ33" t="str">
            <v>57 in</v>
          </cell>
          <cell r="BK33" t="str">
            <v>3/4 in</v>
          </cell>
          <cell r="BL33" t="str">
            <v>I, II, III</v>
          </cell>
          <cell r="BM33">
            <v>7.0492497871192166</v>
          </cell>
          <cell r="BN33">
            <v>140</v>
          </cell>
          <cell r="BO33">
            <v>118</v>
          </cell>
          <cell r="BP33" t="str">
            <v>B</v>
          </cell>
          <cell r="BQ33">
            <v>7080</v>
          </cell>
          <cell r="BR33">
            <v>95</v>
          </cell>
        </row>
        <row r="34">
          <cell r="C34">
            <v>155042</v>
          </cell>
          <cell r="D34" t="str">
            <v>2357 TOOSPEEDIE 35-90 (2PB, 36 Bxs)</v>
          </cell>
          <cell r="E34" t="str">
            <v>70274 + 70329</v>
          </cell>
          <cell r="F34" t="str">
            <v>72036</v>
          </cell>
          <cell r="G34" t="str">
            <v>30%</v>
          </cell>
          <cell r="H34" t="str">
            <v>2 X 8509 (12-8 4 X 1.25 OL)</v>
          </cell>
          <cell r="I34" t="str">
            <v>8030 (38 mm 142 GA X 4.854 FT)</v>
          </cell>
          <cell r="J34" t="str">
            <v>8032 (84 mm 200 GA X 4.854 FT)</v>
          </cell>
          <cell r="K34">
            <v>1.9112099999999996</v>
          </cell>
          <cell r="L34">
            <v>0.81908999999999987</v>
          </cell>
          <cell r="M34">
            <v>57</v>
          </cell>
          <cell r="N34">
            <v>84.590997445430602</v>
          </cell>
          <cell r="O34">
            <v>56.75</v>
          </cell>
          <cell r="P34">
            <v>57</v>
          </cell>
          <cell r="Q34">
            <v>57.25</v>
          </cell>
          <cell r="R34">
            <v>2.661575</v>
          </cell>
          <cell r="S34">
            <v>2.7302999999999997</v>
          </cell>
          <cell r="T34">
            <v>2.799525</v>
          </cell>
          <cell r="U34">
            <v>1208.3550500000001</v>
          </cell>
          <cell r="V34">
            <v>1239.5562</v>
          </cell>
          <cell r="W34">
            <v>1270.9843499999999</v>
          </cell>
          <cell r="X34" t="str">
            <v>8490/8491 (62"/2 pc)</v>
          </cell>
          <cell r="Y34" t="str">
            <v>62"/ 2 pc</v>
          </cell>
          <cell r="Z34">
            <v>2.4</v>
          </cell>
          <cell r="AA34">
            <v>20</v>
          </cell>
          <cell r="AB34">
            <v>53.231499999999997</v>
          </cell>
          <cell r="AC34">
            <v>54.605999999999995</v>
          </cell>
          <cell r="AD34">
            <v>55.990499999999997</v>
          </cell>
          <cell r="AE34">
            <v>55.631499999999996</v>
          </cell>
          <cell r="AF34">
            <v>57.005999999999993</v>
          </cell>
          <cell r="AG34">
            <v>58.390499999999996</v>
          </cell>
          <cell r="AH34" t="str">
            <v>4 X 8126 (7.125 FT/Box)</v>
          </cell>
          <cell r="AI34">
            <v>4</v>
          </cell>
          <cell r="AJ34" t="str">
            <v>(6X6)+0=36</v>
          </cell>
          <cell r="AK34">
            <v>6</v>
          </cell>
          <cell r="AL34">
            <v>6</v>
          </cell>
          <cell r="AM34">
            <v>0</v>
          </cell>
          <cell r="AN34">
            <v>36</v>
          </cell>
          <cell r="AO34" t="str">
            <v>8921 (66 X42)</v>
          </cell>
          <cell r="AP34" t="str">
            <v>66X42</v>
          </cell>
          <cell r="AQ34">
            <v>90</v>
          </cell>
          <cell r="AR34" t="str">
            <v>8123 (4)</v>
          </cell>
          <cell r="AS34">
            <v>0</v>
          </cell>
          <cell r="AT34" t="str">
            <v>8121 (2 X 16FT)/ 8122 (4)</v>
          </cell>
          <cell r="AU34">
            <v>2</v>
          </cell>
          <cell r="AV34" t="str">
            <v>8051 (1 White)</v>
          </cell>
          <cell r="AW34" t="str">
            <v>8050 (160FT Clear)</v>
          </cell>
          <cell r="AX34">
            <v>2142.2159999999999</v>
          </cell>
          <cell r="AY34">
            <v>720</v>
          </cell>
          <cell r="AZ34">
            <v>2.9752999999999998</v>
          </cell>
          <cell r="BA34" t="str">
            <v>Minova Request 5/6/11.</v>
          </cell>
          <cell r="BB34" t="str">
            <v>Fast End Standard 28". Exceptable Range From 25 1/2" to 30 1/2".</v>
          </cell>
          <cell r="BC34">
            <v>155042</v>
          </cell>
          <cell r="BD34" t="str">
            <v>Red/Green</v>
          </cell>
          <cell r="BE34" t="str">
            <v>TOOSPEEDIE 35-90</v>
          </cell>
          <cell r="BF34" t="str">
            <v>12 months (+/- 5 days) from date of manufacture</v>
          </cell>
          <cell r="BG34" t="str">
            <v>N/A</v>
          </cell>
          <cell r="BH34" t="str">
            <v>23 mm</v>
          </cell>
          <cell r="BI34" t="str">
            <v>1 in</v>
          </cell>
          <cell r="BJ34" t="str">
            <v>57 in</v>
          </cell>
          <cell r="BK34" t="str">
            <v>3/4 in</v>
          </cell>
          <cell r="BL34" t="str">
            <v>I, II, III</v>
          </cell>
          <cell r="BM34">
            <v>7.0492497871192166</v>
          </cell>
          <cell r="BN34">
            <v>140</v>
          </cell>
          <cell r="BO34">
            <v>118</v>
          </cell>
          <cell r="BP34" t="str">
            <v>B</v>
          </cell>
          <cell r="BQ34">
            <v>7080</v>
          </cell>
          <cell r="BR34">
            <v>95</v>
          </cell>
        </row>
        <row r="35">
          <cell r="C35">
            <v>155043</v>
          </cell>
          <cell r="D35" t="str">
            <v>2357 TOOSPEEDIE 45-90 (2PB, 36 Bxs)</v>
          </cell>
          <cell r="E35" t="str">
            <v>70291 + 70416</v>
          </cell>
          <cell r="F35" t="str">
            <v>72036</v>
          </cell>
          <cell r="G35" t="str">
            <v>30%</v>
          </cell>
          <cell r="H35" t="str">
            <v>2 X 8509 (12-8 4 X 1.25 OL)</v>
          </cell>
          <cell r="I35" t="str">
            <v>8030 (38 mm 142 GA X 4.854 FT)</v>
          </cell>
          <cell r="J35" t="str">
            <v>8032 (84 mm 200 GA X 4.854 FT)</v>
          </cell>
          <cell r="K35">
            <v>1.9112099999999996</v>
          </cell>
          <cell r="L35">
            <v>0.81908999999999987</v>
          </cell>
          <cell r="M35">
            <v>57</v>
          </cell>
          <cell r="N35">
            <v>84.590997445430602</v>
          </cell>
          <cell r="O35">
            <v>56.75</v>
          </cell>
          <cell r="P35">
            <v>57</v>
          </cell>
          <cell r="Q35">
            <v>57.25</v>
          </cell>
          <cell r="R35">
            <v>2.661575</v>
          </cell>
          <cell r="S35">
            <v>2.7302999999999997</v>
          </cell>
          <cell r="T35">
            <v>2.799525</v>
          </cell>
          <cell r="U35">
            <v>1208.3550500000001</v>
          </cell>
          <cell r="V35">
            <v>1239.5562</v>
          </cell>
          <cell r="W35">
            <v>1270.9843499999999</v>
          </cell>
          <cell r="X35" t="str">
            <v>8490/8491 (62"/2 pc)</v>
          </cell>
          <cell r="Y35" t="str">
            <v>62"/ 2 pc</v>
          </cell>
          <cell r="Z35">
            <v>2.4</v>
          </cell>
          <cell r="AA35">
            <v>20</v>
          </cell>
          <cell r="AB35">
            <v>53.231499999999997</v>
          </cell>
          <cell r="AC35">
            <v>54.605999999999995</v>
          </cell>
          <cell r="AD35">
            <v>55.990499999999997</v>
          </cell>
          <cell r="AE35">
            <v>55.631499999999996</v>
          </cell>
          <cell r="AF35">
            <v>57.005999999999993</v>
          </cell>
          <cell r="AG35">
            <v>58.390499999999996</v>
          </cell>
          <cell r="AH35" t="str">
            <v>4 X 8126 (7.125 FT/Box)</v>
          </cell>
          <cell r="AI35">
            <v>4</v>
          </cell>
          <cell r="AJ35" t="str">
            <v>(6X6)+0=36</v>
          </cell>
          <cell r="AK35">
            <v>6</v>
          </cell>
          <cell r="AL35">
            <v>6</v>
          </cell>
          <cell r="AM35">
            <v>0</v>
          </cell>
          <cell r="AN35">
            <v>36</v>
          </cell>
          <cell r="AO35" t="str">
            <v>8921 (66 X42)</v>
          </cell>
          <cell r="AP35" t="str">
            <v>66X42</v>
          </cell>
          <cell r="AQ35">
            <v>90</v>
          </cell>
          <cell r="AR35" t="str">
            <v>8123 (4)</v>
          </cell>
          <cell r="AS35">
            <v>0</v>
          </cell>
          <cell r="AT35" t="str">
            <v>8121 (2 X 16FT)/ 8122 (4)</v>
          </cell>
          <cell r="AU35">
            <v>2</v>
          </cell>
          <cell r="AV35" t="str">
            <v>8051 (1 White)</v>
          </cell>
          <cell r="AW35" t="str">
            <v>8050 (160FT Clear)</v>
          </cell>
          <cell r="AX35">
            <v>2142.2159999999999</v>
          </cell>
          <cell r="AY35">
            <v>720</v>
          </cell>
          <cell r="AZ35">
            <v>2.9752999999999998</v>
          </cell>
          <cell r="BA35" t="str">
            <v>Minova Request 8/22/11.</v>
          </cell>
          <cell r="BB35" t="str">
            <v>Fast End Standard 28". Exceptable Range From 25 1/2" to 30 1/2".</v>
          </cell>
          <cell r="BC35">
            <v>155043</v>
          </cell>
          <cell r="BD35" t="str">
            <v>Red/Green</v>
          </cell>
          <cell r="BE35" t="str">
            <v>TOOSPEEDIE 45-90</v>
          </cell>
          <cell r="BF35" t="str">
            <v>12 months (+/- 5 days) from date of manufacture</v>
          </cell>
          <cell r="BG35" t="str">
            <v>N/A</v>
          </cell>
          <cell r="BH35" t="str">
            <v>23 mm</v>
          </cell>
          <cell r="BI35" t="str">
            <v>1 in</v>
          </cell>
          <cell r="BJ35" t="str">
            <v>57 in</v>
          </cell>
          <cell r="BK35" t="str">
            <v>3/4 in</v>
          </cell>
          <cell r="BL35" t="str">
            <v>I, II, III</v>
          </cell>
          <cell r="BM35">
            <v>7.0492497871192166</v>
          </cell>
          <cell r="BN35">
            <v>140</v>
          </cell>
          <cell r="BO35">
            <v>118</v>
          </cell>
          <cell r="BP35" t="str">
            <v>B</v>
          </cell>
          <cell r="BQ35">
            <v>7080</v>
          </cell>
          <cell r="BR35">
            <v>95</v>
          </cell>
        </row>
        <row r="36">
          <cell r="C36">
            <v>155044</v>
          </cell>
          <cell r="D36" t="str">
            <v>2357 TOOSPEEDIE 5-50 (2PB, 30 Bxs)</v>
          </cell>
          <cell r="E36" t="str">
            <v>70294 + 70319</v>
          </cell>
          <cell r="F36" t="str">
            <v>72036</v>
          </cell>
          <cell r="G36" t="str">
            <v>30%</v>
          </cell>
          <cell r="H36" t="str">
            <v>2 X 8509 (12-8 4 X 1.25 OL)</v>
          </cell>
          <cell r="I36" t="str">
            <v>8030 (38 mm 142 GA X 4.854 FT)</v>
          </cell>
          <cell r="J36" t="str">
            <v>8032 (84 mm 200 GA X 4.854 FT)</v>
          </cell>
          <cell r="K36">
            <v>1.9112099999999996</v>
          </cell>
          <cell r="L36">
            <v>0.81908999999999987</v>
          </cell>
          <cell r="M36">
            <v>57</v>
          </cell>
          <cell r="N36">
            <v>84.590997445430602</v>
          </cell>
          <cell r="O36">
            <v>56.75</v>
          </cell>
          <cell r="P36">
            <v>57</v>
          </cell>
          <cell r="Q36">
            <v>57.25</v>
          </cell>
          <cell r="R36">
            <v>2.661575</v>
          </cell>
          <cell r="S36">
            <v>2.7302999999999997</v>
          </cell>
          <cell r="T36">
            <v>2.799525</v>
          </cell>
          <cell r="U36">
            <v>1208.3550500000001</v>
          </cell>
          <cell r="V36">
            <v>1239.5562</v>
          </cell>
          <cell r="W36">
            <v>1270.9843499999999</v>
          </cell>
          <cell r="X36" t="str">
            <v>8490/8491 (62"/2 pc)</v>
          </cell>
          <cell r="Y36" t="str">
            <v>62"/ 2 pc</v>
          </cell>
          <cell r="Z36">
            <v>2.4</v>
          </cell>
          <cell r="AA36">
            <v>20</v>
          </cell>
          <cell r="AB36">
            <v>53.231499999999997</v>
          </cell>
          <cell r="AC36">
            <v>54.605999999999995</v>
          </cell>
          <cell r="AD36">
            <v>55.990499999999997</v>
          </cell>
          <cell r="AE36">
            <v>55.631499999999996</v>
          </cell>
          <cell r="AF36">
            <v>57.005999999999993</v>
          </cell>
          <cell r="AG36">
            <v>58.390499999999996</v>
          </cell>
          <cell r="AH36" t="str">
            <v>4 X 8126 (7.125 FT/Box)</v>
          </cell>
          <cell r="AI36">
            <v>4</v>
          </cell>
          <cell r="AJ36" t="str">
            <v>(6X5)+0=30</v>
          </cell>
          <cell r="AK36">
            <v>6</v>
          </cell>
          <cell r="AL36">
            <v>5</v>
          </cell>
          <cell r="AM36">
            <v>0</v>
          </cell>
          <cell r="AN36">
            <v>30</v>
          </cell>
          <cell r="AO36" t="str">
            <v>8921 (66 X42)</v>
          </cell>
          <cell r="AP36" t="str">
            <v>66X42</v>
          </cell>
          <cell r="AQ36">
            <v>90</v>
          </cell>
          <cell r="AR36" t="str">
            <v>8123 (4)</v>
          </cell>
          <cell r="AS36">
            <v>0</v>
          </cell>
          <cell r="AT36" t="str">
            <v>8121 (2 X 16FT)/ 8122 (4)</v>
          </cell>
          <cell r="AU36">
            <v>2</v>
          </cell>
          <cell r="AV36" t="str">
            <v>8051 (1 White)</v>
          </cell>
          <cell r="AW36" t="str">
            <v>8050 (160FT Clear)</v>
          </cell>
          <cell r="AX36">
            <v>1800.1799999999998</v>
          </cell>
          <cell r="AY36">
            <v>600</v>
          </cell>
          <cell r="AZ36">
            <v>3.0002999999999997</v>
          </cell>
          <cell r="BA36" t="str">
            <v>Minova Request 1/30/12.</v>
          </cell>
          <cell r="BB36" t="str">
            <v>Fast End Standard 28". Exceptable Range From 25 1/2" to 30 1/2".</v>
          </cell>
          <cell r="BC36">
            <v>155044</v>
          </cell>
          <cell r="BD36" t="str">
            <v>Red/Green</v>
          </cell>
          <cell r="BE36" t="str">
            <v>TOOSPEEDIE 5-50</v>
          </cell>
          <cell r="BF36" t="str">
            <v>12 months (+/- 5 days) from date of manufacture</v>
          </cell>
          <cell r="BG36" t="str">
            <v>N/A</v>
          </cell>
          <cell r="BH36" t="str">
            <v>23 mm</v>
          </cell>
          <cell r="BI36" t="str">
            <v>1 in</v>
          </cell>
          <cell r="BJ36" t="str">
            <v>57 in</v>
          </cell>
          <cell r="BK36" t="str">
            <v>3/4 in</v>
          </cell>
          <cell r="BL36" t="str">
            <v>I, II, III</v>
          </cell>
          <cell r="BM36">
            <v>7.0492497871192166</v>
          </cell>
          <cell r="BN36">
            <v>140</v>
          </cell>
          <cell r="BO36">
            <v>118</v>
          </cell>
          <cell r="BP36" t="str">
            <v>B</v>
          </cell>
          <cell r="BQ36">
            <v>7080</v>
          </cell>
          <cell r="BR36">
            <v>95</v>
          </cell>
        </row>
        <row r="37">
          <cell r="C37">
            <v>155045</v>
          </cell>
          <cell r="D37" t="str">
            <v>2357 TOOSPEEDIE 10-50 (SWPSS, 840 Pcs)</v>
          </cell>
          <cell r="E37" t="str">
            <v>70297 + 70325</v>
          </cell>
          <cell r="F37" t="str">
            <v>72036</v>
          </cell>
          <cell r="G37" t="str">
            <v>30%</v>
          </cell>
          <cell r="H37" t="str">
            <v>2 X 8509 (12-8 4 X 1.25 OL)</v>
          </cell>
          <cell r="I37" t="str">
            <v>8030 (38 mm 142 GA X 4.854 FT)</v>
          </cell>
          <cell r="J37" t="str">
            <v>8032 (84 mm 200 GA X 4.854 FT)</v>
          </cell>
          <cell r="K37">
            <v>1.9112099999999996</v>
          </cell>
          <cell r="L37">
            <v>0.81908999999999987</v>
          </cell>
          <cell r="M37">
            <v>57</v>
          </cell>
          <cell r="N37">
            <v>84.590997445430602</v>
          </cell>
          <cell r="O37">
            <v>56.75</v>
          </cell>
          <cell r="P37">
            <v>57</v>
          </cell>
          <cell r="Q37">
            <v>57.25</v>
          </cell>
          <cell r="R37">
            <v>2.661575</v>
          </cell>
          <cell r="S37">
            <v>2.7302999999999997</v>
          </cell>
          <cell r="T37">
            <v>2.799525</v>
          </cell>
          <cell r="U37">
            <v>1208.3550500000001</v>
          </cell>
          <cell r="V37">
            <v>1239.5562</v>
          </cell>
          <cell r="W37">
            <v>1270.9843499999999</v>
          </cell>
          <cell r="X37" t="str">
            <v>8053 (5" X 115GA X 23FT)</v>
          </cell>
          <cell r="Y37" t="str">
            <v>SW (23 FT)</v>
          </cell>
          <cell r="Z37">
            <v>0.1</v>
          </cell>
          <cell r="AA37">
            <v>20</v>
          </cell>
          <cell r="AB37">
            <v>53.231499999999997</v>
          </cell>
          <cell r="AC37">
            <v>54.605999999999995</v>
          </cell>
          <cell r="AD37">
            <v>55.990499999999997</v>
          </cell>
          <cell r="AE37">
            <v>53.331499999999998</v>
          </cell>
          <cell r="AF37">
            <v>54.705999999999996</v>
          </cell>
          <cell r="AG37">
            <v>56.090499999999999</v>
          </cell>
          <cell r="AH37" t="str">
            <v xml:space="preserve">8053 (23 FT/Bundle) </v>
          </cell>
          <cell r="AI37" t="str">
            <v>SW</v>
          </cell>
          <cell r="AJ37" t="str">
            <v>42 SW</v>
          </cell>
          <cell r="AK37" t="str">
            <v xml:space="preserve">Stack </v>
          </cell>
          <cell r="AL37" t="str">
            <v xml:space="preserve">Pyramid </v>
          </cell>
          <cell r="AM37" t="str">
            <v>On Pallet</v>
          </cell>
          <cell r="AN37">
            <v>42</v>
          </cell>
          <cell r="AO37" t="str">
            <v>8921 (66 X42)</v>
          </cell>
          <cell r="AP37" t="str">
            <v>66X42</v>
          </cell>
          <cell r="AQ37">
            <v>90</v>
          </cell>
          <cell r="AR37" t="str">
            <v>8123 (4)</v>
          </cell>
          <cell r="AS37" t="str">
            <v>2 X 8114 (Pads)</v>
          </cell>
          <cell r="AT37">
            <v>0</v>
          </cell>
          <cell r="AU37">
            <v>0</v>
          </cell>
          <cell r="AV37">
            <v>0</v>
          </cell>
          <cell r="AW37" t="str">
            <v>8052 (440 FT White)</v>
          </cell>
          <cell r="AX37">
            <v>2387.652</v>
          </cell>
          <cell r="AY37">
            <v>840</v>
          </cell>
          <cell r="AZ37">
            <v>2.8424428571428573</v>
          </cell>
          <cell r="BA37" t="str">
            <v xml:space="preserve">Request 1/22/14. Each bundle gets Part No. 8132 8.5 X 11 inch bundle sheet. </v>
          </cell>
          <cell r="BB37" t="str">
            <v>Fast End Standard 28". Exceptable Range From 25 1/2" to 30 1/2".</v>
          </cell>
          <cell r="BC37">
            <v>155045</v>
          </cell>
          <cell r="BD37" t="str">
            <v>Red/Green</v>
          </cell>
          <cell r="BE37" t="str">
            <v>TOOSPEEDIE 10-50</v>
          </cell>
          <cell r="BF37" t="str">
            <v>12 months (+/- 5 days) from date of manufacture</v>
          </cell>
          <cell r="BG37" t="str">
            <v>N/A</v>
          </cell>
          <cell r="BH37" t="str">
            <v>23 mm</v>
          </cell>
          <cell r="BI37" t="str">
            <v>1 in</v>
          </cell>
          <cell r="BJ37" t="str">
            <v>57 in</v>
          </cell>
          <cell r="BK37" t="str">
            <v>3/4 in</v>
          </cell>
          <cell r="BL37" t="str">
            <v>I, II, III</v>
          </cell>
          <cell r="BM37">
            <v>7.0492497871192166</v>
          </cell>
          <cell r="BN37">
            <v>140</v>
          </cell>
          <cell r="BO37">
            <v>118</v>
          </cell>
          <cell r="BP37" t="str">
            <v>B</v>
          </cell>
          <cell r="BQ37">
            <v>7080</v>
          </cell>
          <cell r="BR37">
            <v>95</v>
          </cell>
        </row>
        <row r="38">
          <cell r="C38">
            <v>157020</v>
          </cell>
          <cell r="D38" t="str">
            <v>A23 6' TOOSPEEDIE 10-50 (2PB, 30 Bxs)</v>
          </cell>
          <cell r="E38" t="str">
            <v>70297 + 70325</v>
          </cell>
          <cell r="F38" t="str">
            <v>72036</v>
          </cell>
          <cell r="G38" t="str">
            <v>30%</v>
          </cell>
          <cell r="H38" t="str">
            <v>2 X 8509 (12-8 4 X 1.25 OL)</v>
          </cell>
          <cell r="I38" t="str">
            <v>8030 (38 mm 142 GA X 4.167 FT)</v>
          </cell>
          <cell r="J38" t="str">
            <v>8032 (84 mm 200 GA X 4.167 FT)</v>
          </cell>
          <cell r="K38">
            <v>1.6345875000000001</v>
          </cell>
          <cell r="L38">
            <v>0.70053750000000004</v>
          </cell>
          <cell r="M38">
            <v>48.506453312679348</v>
          </cell>
          <cell r="N38">
            <v>72</v>
          </cell>
          <cell r="O38">
            <v>48.5</v>
          </cell>
          <cell r="P38">
            <v>48.75</v>
          </cell>
          <cell r="Q38">
            <v>49</v>
          </cell>
          <cell r="R38">
            <v>2.2746499999999998</v>
          </cell>
          <cell r="S38">
            <v>2.3351250000000001</v>
          </cell>
          <cell r="T38">
            <v>2.3961000000000001</v>
          </cell>
          <cell r="U38">
            <v>1032.6911</v>
          </cell>
          <cell r="V38">
            <v>1060.1467500000001</v>
          </cell>
          <cell r="W38">
            <v>1087.8294000000001</v>
          </cell>
          <cell r="X38" t="str">
            <v>8480/8481 (56"/2 pc)</v>
          </cell>
          <cell r="Y38" t="str">
            <v>56"/ 2 pc</v>
          </cell>
          <cell r="Z38">
            <v>2.8</v>
          </cell>
          <cell r="AA38">
            <v>25</v>
          </cell>
          <cell r="AB38">
            <v>56.866249999999994</v>
          </cell>
          <cell r="AC38">
            <v>58.378125000000004</v>
          </cell>
          <cell r="AD38">
            <v>59.902500000000003</v>
          </cell>
          <cell r="AE38">
            <v>59.666249999999991</v>
          </cell>
          <cell r="AF38">
            <v>61.178125000000001</v>
          </cell>
          <cell r="AG38">
            <v>62.702500000000001</v>
          </cell>
          <cell r="AH38" t="str">
            <v>3 X 8126 (5.531 FT/Box)</v>
          </cell>
          <cell r="AI38">
            <v>3</v>
          </cell>
          <cell r="AJ38" t="str">
            <v>(6X5)+0=30</v>
          </cell>
          <cell r="AK38">
            <v>6</v>
          </cell>
          <cell r="AL38">
            <v>5</v>
          </cell>
          <cell r="AM38">
            <v>0</v>
          </cell>
          <cell r="AN38">
            <v>30</v>
          </cell>
          <cell r="AO38" t="str">
            <v>8912 (56 X 42)</v>
          </cell>
          <cell r="AP38" t="str">
            <v>56X42</v>
          </cell>
          <cell r="AQ38">
            <v>55</v>
          </cell>
          <cell r="AR38" t="str">
            <v>8123 (4)</v>
          </cell>
          <cell r="AS38">
            <v>0</v>
          </cell>
          <cell r="AT38" t="str">
            <v>8121 (2 X 16FT)/ 8122 (4)</v>
          </cell>
          <cell r="AU38">
            <v>2</v>
          </cell>
          <cell r="AV38" t="str">
            <v>8051 (1 White)</v>
          </cell>
          <cell r="AW38" t="str">
            <v>8050 (160FT Clear)</v>
          </cell>
          <cell r="AX38">
            <v>1890.34375</v>
          </cell>
          <cell r="AY38">
            <v>750</v>
          </cell>
          <cell r="AZ38">
            <v>2.5204583333333335</v>
          </cell>
          <cell r="BA38" t="str">
            <v>Request 2.6.15</v>
          </cell>
          <cell r="BB38" t="str">
            <v>Fast End Standard 19 5/8". Exceptable Range From 17" to 22 1/4".</v>
          </cell>
          <cell r="BC38">
            <v>157020</v>
          </cell>
          <cell r="BD38" t="str">
            <v>Red/Green</v>
          </cell>
          <cell r="BE38" t="str">
            <v>TOOSPEEDIE 10-50</v>
          </cell>
          <cell r="BF38" t="str">
            <v>12 months (+/- 5 days) from date of manufacture</v>
          </cell>
          <cell r="BG38" t="str">
            <v>N/A</v>
          </cell>
          <cell r="BH38" t="str">
            <v>23 mm</v>
          </cell>
          <cell r="BI38" t="str">
            <v>1 in</v>
          </cell>
          <cell r="BJ38" t="str">
            <v>48 3/4 in</v>
          </cell>
          <cell r="BK38" t="str">
            <v>3/4 in</v>
          </cell>
          <cell r="BL38" t="str">
            <v>I, II, III</v>
          </cell>
          <cell r="BM38">
            <v>6</v>
          </cell>
          <cell r="BN38">
            <v>150</v>
          </cell>
          <cell r="BO38">
            <v>118</v>
          </cell>
          <cell r="BP38" t="str">
            <v>B</v>
          </cell>
          <cell r="BQ38">
            <v>7080</v>
          </cell>
          <cell r="BR38">
            <v>101.5625</v>
          </cell>
        </row>
        <row r="39">
          <cell r="C39">
            <v>157024</v>
          </cell>
          <cell r="D39" t="str">
            <v>A23 6' TOOSPEEDIE 20-90 (SWP, 900 Pcs)</v>
          </cell>
          <cell r="E39" t="str">
            <v>70292 + 70416</v>
          </cell>
          <cell r="F39" t="str">
            <v>72036</v>
          </cell>
          <cell r="G39" t="str">
            <v>30%</v>
          </cell>
          <cell r="H39" t="str">
            <v>2 X 8509 (12-8 4 X 1.25 OL)</v>
          </cell>
          <cell r="I39" t="str">
            <v>8030 (38 mm 142 GA X 4.167 FT)</v>
          </cell>
          <cell r="J39" t="str">
            <v>8032 (84 mm 200 GA X 4.167 FT)</v>
          </cell>
          <cell r="K39">
            <v>1.6345875000000001</v>
          </cell>
          <cell r="L39">
            <v>0.70053750000000004</v>
          </cell>
          <cell r="M39">
            <v>48.506453312679348</v>
          </cell>
          <cell r="N39">
            <v>72</v>
          </cell>
          <cell r="O39">
            <v>48.5</v>
          </cell>
          <cell r="P39">
            <v>48.75</v>
          </cell>
          <cell r="Q39">
            <v>49</v>
          </cell>
          <cell r="R39">
            <v>2.2746499999999998</v>
          </cell>
          <cell r="S39">
            <v>2.3351250000000001</v>
          </cell>
          <cell r="T39">
            <v>2.3961000000000001</v>
          </cell>
          <cell r="U39">
            <v>1032.6911</v>
          </cell>
          <cell r="V39">
            <v>1060.1467500000001</v>
          </cell>
          <cell r="W39">
            <v>1087.8294000000001</v>
          </cell>
          <cell r="X39" t="str">
            <v>8053 (5" X 115GA X 18.5FT)</v>
          </cell>
          <cell r="Y39" t="str">
            <v>SW (18.5 FT)</v>
          </cell>
          <cell r="Z39">
            <v>0.1</v>
          </cell>
          <cell r="AA39">
            <v>20</v>
          </cell>
          <cell r="AB39">
            <v>45.492999999999995</v>
          </cell>
          <cell r="AC39">
            <v>46.702500000000001</v>
          </cell>
          <cell r="AD39">
            <v>47.922000000000004</v>
          </cell>
          <cell r="AE39">
            <v>45.592999999999996</v>
          </cell>
          <cell r="AF39">
            <v>46.802500000000002</v>
          </cell>
          <cell r="AG39">
            <v>48.022000000000006</v>
          </cell>
          <cell r="AH39" t="str">
            <v xml:space="preserve">8053 (18.5 FT/Bundle) </v>
          </cell>
          <cell r="AI39" t="str">
            <v>SW</v>
          </cell>
          <cell r="AJ39" t="str">
            <v>45 SW</v>
          </cell>
          <cell r="AK39" t="str">
            <v xml:space="preserve">Stack </v>
          </cell>
          <cell r="AL39" t="str">
            <v xml:space="preserve">Pyramid </v>
          </cell>
          <cell r="AM39" t="str">
            <v>On Pallet</v>
          </cell>
          <cell r="AN39">
            <v>45</v>
          </cell>
          <cell r="AO39" t="str">
            <v>8912 (56 X 42)</v>
          </cell>
          <cell r="AP39" t="str">
            <v>56X42</v>
          </cell>
          <cell r="AQ39">
            <v>55</v>
          </cell>
          <cell r="AR39" t="str">
            <v>8123 (4)</v>
          </cell>
          <cell r="AS39" t="str">
            <v>1 X 8114 (Pad)</v>
          </cell>
          <cell r="AT39">
            <v>0</v>
          </cell>
          <cell r="AU39">
            <v>0</v>
          </cell>
          <cell r="AV39">
            <v>0</v>
          </cell>
          <cell r="AW39" t="str">
            <v>8052 (370FT White)</v>
          </cell>
          <cell r="AX39">
            <v>2161.1125000000002</v>
          </cell>
          <cell r="AY39">
            <v>900</v>
          </cell>
          <cell r="AZ39">
            <v>2.4012361111111113</v>
          </cell>
          <cell r="BA39" t="str">
            <v>Minova Request 5/5/10.</v>
          </cell>
          <cell r="BB39" t="str">
            <v>Fast End Standard 19 5/8". Exceptable Range From 17" to 22 1/4".</v>
          </cell>
          <cell r="BC39">
            <v>157024</v>
          </cell>
          <cell r="BD39" t="str">
            <v>Red/Green</v>
          </cell>
          <cell r="BE39" t="str">
            <v>TOOSPEEDIE 20-90</v>
          </cell>
          <cell r="BF39" t="str">
            <v>12 months (+/- 5 days) from date of manufacture</v>
          </cell>
          <cell r="BG39" t="str">
            <v>N/A</v>
          </cell>
          <cell r="BH39" t="str">
            <v>23 mm</v>
          </cell>
          <cell r="BI39" t="str">
            <v>1 in</v>
          </cell>
          <cell r="BJ39" t="str">
            <v>48 3/4 in</v>
          </cell>
          <cell r="BK39" t="str">
            <v>3/4 in</v>
          </cell>
          <cell r="BL39" t="str">
            <v>I, II, III</v>
          </cell>
          <cell r="BM39">
            <v>6</v>
          </cell>
          <cell r="BN39">
            <v>120</v>
          </cell>
          <cell r="BO39">
            <v>118</v>
          </cell>
          <cell r="BP39" t="str">
            <v>B</v>
          </cell>
          <cell r="BQ39">
            <v>7080</v>
          </cell>
          <cell r="BR39">
            <v>81.25</v>
          </cell>
        </row>
        <row r="40">
          <cell r="C40">
            <v>157025</v>
          </cell>
          <cell r="D40" t="str">
            <v>A23 6' TOOSPEEDIE 20-50 (2PB, 36 Bxs)</v>
          </cell>
          <cell r="E40" t="str">
            <v>70292 + 70325</v>
          </cell>
          <cell r="F40" t="str">
            <v>72036</v>
          </cell>
          <cell r="G40" t="str">
            <v>30%</v>
          </cell>
          <cell r="H40" t="str">
            <v>2 X 8509 (12-8 4 X 1.25 OL)</v>
          </cell>
          <cell r="I40" t="str">
            <v>8030 (38 mm 142 GA X 4.167 FT)</v>
          </cell>
          <cell r="J40" t="str">
            <v>8032 (84 mm 200 GA X 4.167 FT)</v>
          </cell>
          <cell r="K40">
            <v>1.6345875000000001</v>
          </cell>
          <cell r="L40">
            <v>0.70053750000000004</v>
          </cell>
          <cell r="M40">
            <v>48.506453312679348</v>
          </cell>
          <cell r="N40">
            <v>72</v>
          </cell>
          <cell r="O40">
            <v>48.5</v>
          </cell>
          <cell r="P40">
            <v>48.75</v>
          </cell>
          <cell r="Q40">
            <v>49</v>
          </cell>
          <cell r="R40">
            <v>2.2746499999999998</v>
          </cell>
          <cell r="S40">
            <v>2.3351250000000001</v>
          </cell>
          <cell r="T40">
            <v>2.3961000000000001</v>
          </cell>
          <cell r="U40">
            <v>1032.6911</v>
          </cell>
          <cell r="V40">
            <v>1060.1467500000001</v>
          </cell>
          <cell r="W40">
            <v>1087.8294000000001</v>
          </cell>
          <cell r="X40" t="str">
            <v>8480/8481 (56"/2 pc)</v>
          </cell>
          <cell r="Y40" t="str">
            <v>56"/ 2 pc</v>
          </cell>
          <cell r="Z40">
            <v>2.8</v>
          </cell>
          <cell r="AA40">
            <v>25</v>
          </cell>
          <cell r="AB40">
            <v>56.866249999999994</v>
          </cell>
          <cell r="AC40">
            <v>58.378125000000004</v>
          </cell>
          <cell r="AD40">
            <v>59.902500000000003</v>
          </cell>
          <cell r="AE40">
            <v>59.666249999999991</v>
          </cell>
          <cell r="AF40">
            <v>61.178125000000001</v>
          </cell>
          <cell r="AG40">
            <v>62.702500000000001</v>
          </cell>
          <cell r="AH40" t="str">
            <v>3 X 8126 (5.531 FT/Box)</v>
          </cell>
          <cell r="AI40">
            <v>3</v>
          </cell>
          <cell r="AJ40" t="str">
            <v>(6X6)+0=36</v>
          </cell>
          <cell r="AK40">
            <v>6</v>
          </cell>
          <cell r="AL40">
            <v>6</v>
          </cell>
          <cell r="AM40">
            <v>0</v>
          </cell>
          <cell r="AN40">
            <v>36</v>
          </cell>
          <cell r="AO40" t="str">
            <v>8912 (56 X 42)</v>
          </cell>
          <cell r="AP40" t="str">
            <v>56X42</v>
          </cell>
          <cell r="AQ40">
            <v>55</v>
          </cell>
          <cell r="AR40" t="str">
            <v>8123 (4)</v>
          </cell>
          <cell r="AS40">
            <v>0</v>
          </cell>
          <cell r="AT40" t="str">
            <v>8121 (2 X 16FT)/ 8122 (4)</v>
          </cell>
          <cell r="AU40">
            <v>2</v>
          </cell>
          <cell r="AV40" t="str">
            <v>8051 (1 White)</v>
          </cell>
          <cell r="AW40" t="str">
            <v>8050 (160FT Clear)</v>
          </cell>
          <cell r="AX40">
            <v>2257.4124999999999</v>
          </cell>
          <cell r="AY40">
            <v>900</v>
          </cell>
          <cell r="AZ40">
            <v>2.5082361111111111</v>
          </cell>
          <cell r="BA40" t="str">
            <v>Minova Request 5/13/09.</v>
          </cell>
          <cell r="BB40" t="str">
            <v>Fast End Standard 19 5/8". Exceptable Range From 17" to 22 1/4".</v>
          </cell>
          <cell r="BC40">
            <v>157025</v>
          </cell>
          <cell r="BD40" t="str">
            <v>Red/Green</v>
          </cell>
          <cell r="BE40" t="str">
            <v>TOOSPEEDIE 20-50</v>
          </cell>
          <cell r="BF40" t="str">
            <v>12 months (+/- 5 days) from date of manufacture</v>
          </cell>
          <cell r="BG40" t="str">
            <v>N/A</v>
          </cell>
          <cell r="BH40" t="str">
            <v>23 mm</v>
          </cell>
          <cell r="BI40" t="str">
            <v>1 in</v>
          </cell>
          <cell r="BJ40" t="str">
            <v>48 3/4 in</v>
          </cell>
          <cell r="BK40" t="str">
            <v>3/4 in</v>
          </cell>
          <cell r="BL40" t="str">
            <v>I, II, III</v>
          </cell>
          <cell r="BM40">
            <v>6</v>
          </cell>
          <cell r="BN40">
            <v>150</v>
          </cell>
          <cell r="BO40">
            <v>118</v>
          </cell>
          <cell r="BP40" t="str">
            <v>B</v>
          </cell>
          <cell r="BQ40">
            <v>7080</v>
          </cell>
          <cell r="BR40">
            <v>101.5625</v>
          </cell>
        </row>
        <row r="41">
          <cell r="C41">
            <v>157026</v>
          </cell>
          <cell r="D41" t="str">
            <v>A23 6' TOOSPEEDIE 10-50 (SWP, 900 Pcs)</v>
          </cell>
          <cell r="E41" t="str">
            <v>70297 + 70325</v>
          </cell>
          <cell r="F41" t="str">
            <v>72036</v>
          </cell>
          <cell r="G41" t="str">
            <v>30%</v>
          </cell>
          <cell r="H41" t="str">
            <v>2 X 8509 (12-8 4 X 1.25 OL)</v>
          </cell>
          <cell r="I41" t="str">
            <v>8030 (38 mm 142 GA X 4.167 FT)</v>
          </cell>
          <cell r="J41" t="str">
            <v>8032 (84 mm 200 GA X 4.167 FT)</v>
          </cell>
          <cell r="K41">
            <v>1.6345875000000001</v>
          </cell>
          <cell r="L41">
            <v>0.70053750000000004</v>
          </cell>
          <cell r="M41">
            <v>48.506453312679348</v>
          </cell>
          <cell r="N41">
            <v>72</v>
          </cell>
          <cell r="O41">
            <v>48.5</v>
          </cell>
          <cell r="P41">
            <v>48.75</v>
          </cell>
          <cell r="Q41">
            <v>49</v>
          </cell>
          <cell r="R41">
            <v>2.2746499999999998</v>
          </cell>
          <cell r="S41">
            <v>2.3351250000000001</v>
          </cell>
          <cell r="T41">
            <v>2.3961000000000001</v>
          </cell>
          <cell r="U41">
            <v>1032.6911</v>
          </cell>
          <cell r="V41">
            <v>1060.1467500000001</v>
          </cell>
          <cell r="W41">
            <v>1087.8294000000001</v>
          </cell>
          <cell r="X41" t="str">
            <v>8053 (5" X 115GA X 18.5FT)</v>
          </cell>
          <cell r="Y41" t="str">
            <v>SW (18.5 FT)</v>
          </cell>
          <cell r="Z41">
            <v>0.1</v>
          </cell>
          <cell r="AA41">
            <v>20</v>
          </cell>
          <cell r="AB41">
            <v>45.492999999999995</v>
          </cell>
          <cell r="AC41">
            <v>46.702500000000001</v>
          </cell>
          <cell r="AD41">
            <v>47.922000000000004</v>
          </cell>
          <cell r="AE41">
            <v>45.592999999999996</v>
          </cell>
          <cell r="AF41">
            <v>46.802500000000002</v>
          </cell>
          <cell r="AG41">
            <v>48.022000000000006</v>
          </cell>
          <cell r="AH41" t="str">
            <v xml:space="preserve">8053 (18.5 FT/Bundle) </v>
          </cell>
          <cell r="AI41" t="str">
            <v>SW</v>
          </cell>
          <cell r="AJ41" t="str">
            <v>45 SW</v>
          </cell>
          <cell r="AK41" t="str">
            <v xml:space="preserve">Stack </v>
          </cell>
          <cell r="AL41" t="str">
            <v xml:space="preserve">Pyramid </v>
          </cell>
          <cell r="AM41" t="str">
            <v>On Pallet</v>
          </cell>
          <cell r="AN41">
            <v>45</v>
          </cell>
          <cell r="AO41" t="str">
            <v>8912 (56 X 42)</v>
          </cell>
          <cell r="AP41" t="str">
            <v>56X42</v>
          </cell>
          <cell r="AQ41">
            <v>55</v>
          </cell>
          <cell r="AR41" t="str">
            <v>8123 (4)</v>
          </cell>
          <cell r="AS41" t="str">
            <v>1 X 8114 (Pad)</v>
          </cell>
          <cell r="AT41">
            <v>0</v>
          </cell>
          <cell r="AU41">
            <v>0</v>
          </cell>
          <cell r="AV41">
            <v>0</v>
          </cell>
          <cell r="AW41" t="str">
            <v>8052 (370FT White)</v>
          </cell>
          <cell r="AX41">
            <v>2161.1125000000002</v>
          </cell>
          <cell r="AY41">
            <v>900</v>
          </cell>
          <cell r="AZ41">
            <v>2.4012361111111113</v>
          </cell>
          <cell r="BA41" t="str">
            <v>Minova Request 8/27/09.</v>
          </cell>
          <cell r="BB41" t="str">
            <v>Fast End Standard 19 5/8". Exceptable Range From 17" to 22 1/4".</v>
          </cell>
          <cell r="BC41">
            <v>157026</v>
          </cell>
          <cell r="BD41" t="str">
            <v>Red/Green</v>
          </cell>
          <cell r="BE41" t="str">
            <v>TOOSPEEDIE 10-50</v>
          </cell>
          <cell r="BF41" t="str">
            <v>12 months (+/- 5 days) from date of manufacture</v>
          </cell>
          <cell r="BG41" t="str">
            <v>N/A</v>
          </cell>
          <cell r="BH41" t="str">
            <v>23 mm</v>
          </cell>
          <cell r="BI41" t="str">
            <v>1 in</v>
          </cell>
          <cell r="BJ41" t="str">
            <v>48 3/4 in</v>
          </cell>
          <cell r="BK41" t="str">
            <v>3/4 in</v>
          </cell>
          <cell r="BL41" t="str">
            <v>I, II, III</v>
          </cell>
          <cell r="BM41">
            <v>6</v>
          </cell>
          <cell r="BN41">
            <v>120</v>
          </cell>
          <cell r="BO41">
            <v>118</v>
          </cell>
          <cell r="BP41" t="str">
            <v>B</v>
          </cell>
          <cell r="BQ41">
            <v>7080</v>
          </cell>
          <cell r="BR41">
            <v>81.25</v>
          </cell>
        </row>
        <row r="42">
          <cell r="C42">
            <v>157027</v>
          </cell>
          <cell r="D42" t="str">
            <v>A23 6' TOOSPEEDIE 10-50 (2PB, 36 Bxs)</v>
          </cell>
          <cell r="E42" t="str">
            <v>70297 + 70325</v>
          </cell>
          <cell r="F42" t="str">
            <v>72036</v>
          </cell>
          <cell r="G42" t="str">
            <v>30%</v>
          </cell>
          <cell r="H42" t="str">
            <v>2 X 8509 (12-8 4 X 1.25 OL)</v>
          </cell>
          <cell r="I42" t="str">
            <v>8030 (38 mm 142 GA X 4.167 FT)</v>
          </cell>
          <cell r="J42" t="str">
            <v>8032 (84 mm 200 GA X 4.167 FT)</v>
          </cell>
          <cell r="K42">
            <v>1.6345875000000001</v>
          </cell>
          <cell r="L42">
            <v>0.70053750000000004</v>
          </cell>
          <cell r="M42">
            <v>48.506453312679348</v>
          </cell>
          <cell r="N42">
            <v>72</v>
          </cell>
          <cell r="O42">
            <v>48.5</v>
          </cell>
          <cell r="P42">
            <v>48.75</v>
          </cell>
          <cell r="Q42">
            <v>49</v>
          </cell>
          <cell r="R42">
            <v>2.2746499999999998</v>
          </cell>
          <cell r="S42">
            <v>2.3351250000000001</v>
          </cell>
          <cell r="T42">
            <v>2.3961000000000001</v>
          </cell>
          <cell r="U42">
            <v>1032.6911</v>
          </cell>
          <cell r="V42">
            <v>1060.1467500000001</v>
          </cell>
          <cell r="W42">
            <v>1087.8294000000001</v>
          </cell>
          <cell r="X42" t="str">
            <v>8480/8481 (56"/2 pc)</v>
          </cell>
          <cell r="Y42" t="str">
            <v>56"/ 2 pc</v>
          </cell>
          <cell r="Z42">
            <v>2.8</v>
          </cell>
          <cell r="AA42">
            <v>25</v>
          </cell>
          <cell r="AB42">
            <v>56.866249999999994</v>
          </cell>
          <cell r="AC42">
            <v>58.378125000000004</v>
          </cell>
          <cell r="AD42">
            <v>59.902500000000003</v>
          </cell>
          <cell r="AE42">
            <v>59.666249999999991</v>
          </cell>
          <cell r="AF42">
            <v>61.178125000000001</v>
          </cell>
          <cell r="AG42">
            <v>62.702500000000001</v>
          </cell>
          <cell r="AH42" t="str">
            <v>3 X 8126 (5.531 FT/Box)</v>
          </cell>
          <cell r="AI42">
            <v>3</v>
          </cell>
          <cell r="AJ42" t="str">
            <v>(6X6)+0=36</v>
          </cell>
          <cell r="AK42">
            <v>6</v>
          </cell>
          <cell r="AL42">
            <v>6</v>
          </cell>
          <cell r="AM42">
            <v>0</v>
          </cell>
          <cell r="AN42">
            <v>36</v>
          </cell>
          <cell r="AO42" t="str">
            <v>8912 (56 X 42)</v>
          </cell>
          <cell r="AP42" t="str">
            <v>56X42</v>
          </cell>
          <cell r="AQ42">
            <v>55</v>
          </cell>
          <cell r="AR42" t="str">
            <v>8123 (4)</v>
          </cell>
          <cell r="AS42">
            <v>0</v>
          </cell>
          <cell r="AT42" t="str">
            <v>8121 (2 X 16FT)/ 8122 (4)</v>
          </cell>
          <cell r="AU42">
            <v>2</v>
          </cell>
          <cell r="AV42" t="str">
            <v>8051 (1 White)</v>
          </cell>
          <cell r="AW42" t="str">
            <v>8050 (160FT Clear)</v>
          </cell>
          <cell r="AX42">
            <v>2257.4124999999999</v>
          </cell>
          <cell r="AY42">
            <v>900</v>
          </cell>
          <cell r="AZ42">
            <v>2.5082361111111111</v>
          </cell>
          <cell r="BA42" t="str">
            <v>Minova Request 9/24/09.</v>
          </cell>
          <cell r="BB42" t="str">
            <v>Fast End Standard 19 5/8". Exceptable Range From 17" to 22 1/4".</v>
          </cell>
          <cell r="BC42">
            <v>157027</v>
          </cell>
          <cell r="BD42" t="str">
            <v>Red/Green</v>
          </cell>
          <cell r="BE42" t="str">
            <v>TOOSPEEDIE 10-50</v>
          </cell>
          <cell r="BF42" t="str">
            <v>12 months (+/- 5 days) from date of manufacture</v>
          </cell>
          <cell r="BG42" t="str">
            <v>N/A</v>
          </cell>
          <cell r="BH42" t="str">
            <v>23 mm</v>
          </cell>
          <cell r="BI42" t="str">
            <v>1 in</v>
          </cell>
          <cell r="BJ42" t="str">
            <v>48 3/4 in</v>
          </cell>
          <cell r="BK42" t="str">
            <v>3/4 in</v>
          </cell>
          <cell r="BL42" t="str">
            <v>I, II, III</v>
          </cell>
          <cell r="BM42">
            <v>6</v>
          </cell>
          <cell r="BN42">
            <v>150</v>
          </cell>
          <cell r="BO42">
            <v>118</v>
          </cell>
          <cell r="BP42" t="str">
            <v>B</v>
          </cell>
          <cell r="BQ42">
            <v>7080</v>
          </cell>
          <cell r="BR42">
            <v>101.5625</v>
          </cell>
        </row>
        <row r="43">
          <cell r="C43">
            <v>157028</v>
          </cell>
          <cell r="D43" t="str">
            <v>A23 6' TOOSPEEDIE 20-90 (2PB, 36 Bxs)</v>
          </cell>
          <cell r="E43" t="str">
            <v>70292 + 70416</v>
          </cell>
          <cell r="F43" t="str">
            <v>72036</v>
          </cell>
          <cell r="G43" t="str">
            <v>30%</v>
          </cell>
          <cell r="H43" t="str">
            <v>2 X 8509 (12-8 4 X 1.25 OL)</v>
          </cell>
          <cell r="I43" t="str">
            <v>8030 (38 mm 142 GA X 4.167 FT)</v>
          </cell>
          <cell r="J43" t="str">
            <v>8032 (84 mm 200 GA X 4.167 FT)</v>
          </cell>
          <cell r="K43">
            <v>1.6345875000000001</v>
          </cell>
          <cell r="L43">
            <v>0.70053750000000004</v>
          </cell>
          <cell r="M43">
            <v>48.506453312679348</v>
          </cell>
          <cell r="N43">
            <v>72</v>
          </cell>
          <cell r="O43">
            <v>48.5</v>
          </cell>
          <cell r="P43">
            <v>48.75</v>
          </cell>
          <cell r="Q43">
            <v>49</v>
          </cell>
          <cell r="R43">
            <v>2.2746499999999998</v>
          </cell>
          <cell r="S43">
            <v>2.3351250000000001</v>
          </cell>
          <cell r="T43">
            <v>2.3961000000000001</v>
          </cell>
          <cell r="U43">
            <v>1032.6911</v>
          </cell>
          <cell r="V43">
            <v>1060.1467500000001</v>
          </cell>
          <cell r="W43">
            <v>1087.8294000000001</v>
          </cell>
          <cell r="X43" t="str">
            <v>8480/8481 (56"/2 pc)</v>
          </cell>
          <cell r="Y43" t="str">
            <v>56"/ 2 pc</v>
          </cell>
          <cell r="Z43">
            <v>2.8</v>
          </cell>
          <cell r="AA43">
            <v>25</v>
          </cell>
          <cell r="AB43">
            <v>56.866249999999994</v>
          </cell>
          <cell r="AC43">
            <v>58.378125000000004</v>
          </cell>
          <cell r="AD43">
            <v>59.902500000000003</v>
          </cell>
          <cell r="AE43">
            <v>59.666249999999991</v>
          </cell>
          <cell r="AF43">
            <v>61.178125000000001</v>
          </cell>
          <cell r="AG43">
            <v>62.702500000000001</v>
          </cell>
          <cell r="AH43" t="str">
            <v>3 X 8126 (5.531 FT/Box)</v>
          </cell>
          <cell r="AI43">
            <v>3</v>
          </cell>
          <cell r="AJ43" t="str">
            <v>(6X6)+0=36</v>
          </cell>
          <cell r="AK43">
            <v>6</v>
          </cell>
          <cell r="AL43">
            <v>6</v>
          </cell>
          <cell r="AM43">
            <v>0</v>
          </cell>
          <cell r="AN43">
            <v>36</v>
          </cell>
          <cell r="AO43" t="str">
            <v>8912 (56 X 42)</v>
          </cell>
          <cell r="AP43" t="str">
            <v>56X42</v>
          </cell>
          <cell r="AQ43">
            <v>55</v>
          </cell>
          <cell r="AR43" t="str">
            <v>8123 (4)</v>
          </cell>
          <cell r="AS43">
            <v>0</v>
          </cell>
          <cell r="AT43" t="str">
            <v>8121 (2 X 16FT)/ 8122 (4)</v>
          </cell>
          <cell r="AU43">
            <v>2</v>
          </cell>
          <cell r="AV43" t="str">
            <v>8051 (1 White)</v>
          </cell>
          <cell r="AW43" t="str">
            <v>8050 (160FT Clear)</v>
          </cell>
          <cell r="AX43">
            <v>2257.4124999999999</v>
          </cell>
          <cell r="AY43">
            <v>900</v>
          </cell>
          <cell r="AZ43">
            <v>2.5082361111111111</v>
          </cell>
          <cell r="BA43" t="str">
            <v>Minova Request 4/20/10.</v>
          </cell>
          <cell r="BB43" t="str">
            <v>Fast End Standard 19 5/8". Exceptable Range From 17" to 22 1/4".</v>
          </cell>
          <cell r="BC43">
            <v>157028</v>
          </cell>
          <cell r="BD43" t="str">
            <v>Red/Green</v>
          </cell>
          <cell r="BE43" t="str">
            <v>TOOSPEEDIE 20-90</v>
          </cell>
          <cell r="BF43" t="str">
            <v>12 months (+/- 5 days) from date of manufacture</v>
          </cell>
          <cell r="BG43" t="str">
            <v>N/A</v>
          </cell>
          <cell r="BH43" t="str">
            <v>23 mm</v>
          </cell>
          <cell r="BI43" t="str">
            <v>1 in</v>
          </cell>
          <cell r="BJ43" t="str">
            <v>48 3/4 in</v>
          </cell>
          <cell r="BK43" t="str">
            <v>3/4 in</v>
          </cell>
          <cell r="BL43" t="str">
            <v>I, II, III</v>
          </cell>
          <cell r="BM43">
            <v>6</v>
          </cell>
          <cell r="BN43">
            <v>150</v>
          </cell>
          <cell r="BO43">
            <v>118</v>
          </cell>
          <cell r="BP43" t="str">
            <v>B</v>
          </cell>
          <cell r="BQ43">
            <v>7080</v>
          </cell>
          <cell r="BR43">
            <v>101.5625</v>
          </cell>
        </row>
        <row r="44">
          <cell r="C44">
            <v>157033</v>
          </cell>
          <cell r="D44" t="str">
            <v>A23 6' TOOSPEEDIE 10-50 (2PB, 36 Bxs)</v>
          </cell>
          <cell r="E44" t="str">
            <v>70297 + 70319</v>
          </cell>
          <cell r="F44" t="str">
            <v>72036</v>
          </cell>
          <cell r="G44" t="str">
            <v>30%</v>
          </cell>
          <cell r="H44" t="str">
            <v>2 X 8509 (12-8 4 X 1.25 OL)</v>
          </cell>
          <cell r="I44" t="str">
            <v>8030 (38 mm 142 GA X 4.167 FT)</v>
          </cell>
          <cell r="J44" t="str">
            <v>8032 (84 mm 200 GA X 4.167 FT)</v>
          </cell>
          <cell r="K44">
            <v>1.6345875000000001</v>
          </cell>
          <cell r="L44">
            <v>0.70053750000000004</v>
          </cell>
          <cell r="M44">
            <v>48.506453312679348</v>
          </cell>
          <cell r="N44">
            <v>72</v>
          </cell>
          <cell r="O44">
            <v>48.5</v>
          </cell>
          <cell r="P44">
            <v>48.75</v>
          </cell>
          <cell r="Q44">
            <v>49</v>
          </cell>
          <cell r="R44">
            <v>2.2746499999999998</v>
          </cell>
          <cell r="S44">
            <v>2.3351250000000001</v>
          </cell>
          <cell r="T44">
            <v>2.3961000000000001</v>
          </cell>
          <cell r="U44">
            <v>1032.6911</v>
          </cell>
          <cell r="V44">
            <v>1060.1467500000001</v>
          </cell>
          <cell r="W44">
            <v>1087.8294000000001</v>
          </cell>
          <cell r="X44" t="str">
            <v>8480/8481 (56"/2 pc)</v>
          </cell>
          <cell r="Y44" t="str">
            <v>56"/ 2 pc</v>
          </cell>
          <cell r="Z44">
            <v>2.8</v>
          </cell>
          <cell r="AA44">
            <v>25</v>
          </cell>
          <cell r="AB44">
            <v>56.866249999999994</v>
          </cell>
          <cell r="AC44">
            <v>58.378125000000004</v>
          </cell>
          <cell r="AD44">
            <v>59.902500000000003</v>
          </cell>
          <cell r="AE44">
            <v>59.666249999999991</v>
          </cell>
          <cell r="AF44">
            <v>61.178125000000001</v>
          </cell>
          <cell r="AG44">
            <v>62.702500000000001</v>
          </cell>
          <cell r="AH44" t="str">
            <v>3 X 8126 (5.531 FT/Box)</v>
          </cell>
          <cell r="AI44">
            <v>3</v>
          </cell>
          <cell r="AJ44" t="str">
            <v>(6X6)+0=36</v>
          </cell>
          <cell r="AK44">
            <v>6</v>
          </cell>
          <cell r="AL44">
            <v>6</v>
          </cell>
          <cell r="AM44">
            <v>0</v>
          </cell>
          <cell r="AN44">
            <v>36</v>
          </cell>
          <cell r="AO44" t="str">
            <v>8912 (56 X 42)</v>
          </cell>
          <cell r="AP44" t="str">
            <v>56X42</v>
          </cell>
          <cell r="AQ44">
            <v>55</v>
          </cell>
          <cell r="AR44" t="str">
            <v>8123 (4)</v>
          </cell>
          <cell r="AS44">
            <v>0</v>
          </cell>
          <cell r="AT44" t="str">
            <v>8121 (2 X 16FT)/ 8122 (4)</v>
          </cell>
          <cell r="AU44">
            <v>2</v>
          </cell>
          <cell r="AV44" t="str">
            <v>8051 (1 White)</v>
          </cell>
          <cell r="AW44" t="str">
            <v>8050 (160FT Clear)</v>
          </cell>
          <cell r="AX44">
            <v>2257.4124999999999</v>
          </cell>
          <cell r="AY44">
            <v>900</v>
          </cell>
          <cell r="AZ44">
            <v>2.5082361111111111</v>
          </cell>
          <cell r="BA44" t="str">
            <v>Minova Request 2/28/11.</v>
          </cell>
          <cell r="BB44" t="str">
            <v>Fast End Standard 19 5/8". Exceptable Range From 17" to 22 1/4".</v>
          </cell>
          <cell r="BC44">
            <v>157033</v>
          </cell>
          <cell r="BD44" t="str">
            <v>Red/Green</v>
          </cell>
          <cell r="BE44" t="str">
            <v>TOOSPEEDIE 10-50</v>
          </cell>
          <cell r="BF44" t="str">
            <v>12 months (+/- 5 days) from date of manufacture</v>
          </cell>
          <cell r="BG44" t="str">
            <v>N/A</v>
          </cell>
          <cell r="BH44" t="str">
            <v>23 mm</v>
          </cell>
          <cell r="BI44" t="str">
            <v>1 in</v>
          </cell>
          <cell r="BJ44" t="str">
            <v>48 3/4 in</v>
          </cell>
          <cell r="BK44" t="str">
            <v>3/4 in</v>
          </cell>
          <cell r="BL44" t="str">
            <v>I, II, III</v>
          </cell>
          <cell r="BM44">
            <v>6</v>
          </cell>
          <cell r="BN44">
            <v>150</v>
          </cell>
          <cell r="BO44">
            <v>118</v>
          </cell>
          <cell r="BP44" t="str">
            <v>B</v>
          </cell>
          <cell r="BQ44">
            <v>7080</v>
          </cell>
          <cell r="BR44">
            <v>101.5625</v>
          </cell>
        </row>
        <row r="45">
          <cell r="C45">
            <v>157500</v>
          </cell>
          <cell r="D45" t="str">
            <v>A23 6.2' TOOSPEEDIE 10-50 (SWP, 900 Pcs)</v>
          </cell>
          <cell r="E45" t="str">
            <v>70297 + 70319</v>
          </cell>
          <cell r="F45" t="str">
            <v>72036</v>
          </cell>
          <cell r="G45" t="str">
            <v>30%</v>
          </cell>
          <cell r="H45" t="str">
            <v>2 X 8509 (12-8 4 X 1.25 OL)</v>
          </cell>
          <cell r="I45" t="str">
            <v>8030 (38 mm 142 GA X 4.271 FT)</v>
          </cell>
          <cell r="J45" t="str">
            <v>8032 (84 mm 200 GA X 4.271 FT)</v>
          </cell>
          <cell r="K45">
            <v>1.6848825000000001</v>
          </cell>
          <cell r="L45">
            <v>0.72209250000000003</v>
          </cell>
          <cell r="M45">
            <v>49.816186927042331</v>
          </cell>
          <cell r="N45">
            <v>74</v>
          </cell>
          <cell r="O45">
            <v>50</v>
          </cell>
          <cell r="P45">
            <v>50.25</v>
          </cell>
          <cell r="Q45">
            <v>50.5</v>
          </cell>
          <cell r="R45">
            <v>2.3449999999999998</v>
          </cell>
          <cell r="S45">
            <v>2.4069750000000001</v>
          </cell>
          <cell r="T45">
            <v>2.4694500000000001</v>
          </cell>
          <cell r="U45">
            <v>1064.6299999999999</v>
          </cell>
          <cell r="V45">
            <v>1092.76665</v>
          </cell>
          <cell r="W45">
            <v>1121.1303</v>
          </cell>
          <cell r="X45" t="str">
            <v>8053 (5" X 115GA X 18.5FT)</v>
          </cell>
          <cell r="Y45" t="str">
            <v>SW (18.5 FT)</v>
          </cell>
          <cell r="Z45">
            <v>0.1</v>
          </cell>
          <cell r="AA45">
            <v>20</v>
          </cell>
          <cell r="AB45">
            <v>46.899999999999991</v>
          </cell>
          <cell r="AC45">
            <v>48.139499999999998</v>
          </cell>
          <cell r="AD45">
            <v>49.389000000000003</v>
          </cell>
          <cell r="AE45">
            <v>46.999999999999993</v>
          </cell>
          <cell r="AF45">
            <v>48.2395</v>
          </cell>
          <cell r="AG45">
            <v>49.489000000000004</v>
          </cell>
          <cell r="AH45" t="str">
            <v xml:space="preserve">8053 (18.5 FT/Bundle) </v>
          </cell>
          <cell r="AI45" t="str">
            <v>SW</v>
          </cell>
          <cell r="AJ45" t="str">
            <v>45 SW</v>
          </cell>
          <cell r="AK45" t="str">
            <v xml:space="preserve">Stack </v>
          </cell>
          <cell r="AL45" t="str">
            <v xml:space="preserve">Pyramid </v>
          </cell>
          <cell r="AM45" t="str">
            <v>On Pallet</v>
          </cell>
          <cell r="AN45">
            <v>45</v>
          </cell>
          <cell r="AO45" t="str">
            <v>8912 (56 X 42)</v>
          </cell>
          <cell r="AP45" t="str">
            <v>56X42</v>
          </cell>
          <cell r="AQ45">
            <v>55</v>
          </cell>
          <cell r="AR45" t="str">
            <v>8123 (4)</v>
          </cell>
          <cell r="AS45" t="str">
            <v xml:space="preserve">1 X 8114 (Pad) </v>
          </cell>
          <cell r="AT45">
            <v>0</v>
          </cell>
          <cell r="AU45">
            <v>0</v>
          </cell>
          <cell r="AV45">
            <v>0</v>
          </cell>
          <cell r="AW45" t="str">
            <v>8052 (370FT White)</v>
          </cell>
          <cell r="AX45">
            <v>2225.7775000000001</v>
          </cell>
          <cell r="AY45">
            <v>900</v>
          </cell>
          <cell r="AZ45">
            <v>2.4730861111111113</v>
          </cell>
          <cell r="BA45" t="str">
            <v>DB request 7/15/13.  Each bundle gets Part No. 8132 8.5 X 11 inch bundle sheet.</v>
          </cell>
          <cell r="BB45" t="str">
            <v>Fast End Standard 19 5/8". Exceptable Range From 17" to 22 1/4".</v>
          </cell>
          <cell r="BC45">
            <v>157500</v>
          </cell>
          <cell r="BD45" t="str">
            <v>Red/Green</v>
          </cell>
          <cell r="BE45" t="str">
            <v>TOOSPEEDIE 10-50</v>
          </cell>
          <cell r="BF45" t="str">
            <v>12 months (+/- 5 days) from date of manufacture</v>
          </cell>
          <cell r="BG45" t="str">
            <v>N/A</v>
          </cell>
          <cell r="BH45" t="str">
            <v>23 mm</v>
          </cell>
          <cell r="BI45" t="str">
            <v>1 in</v>
          </cell>
          <cell r="BJ45" t="str">
            <v>50 1/4 in</v>
          </cell>
          <cell r="BK45" t="str">
            <v>3/4 in</v>
          </cell>
          <cell r="BL45" t="str">
            <v>I, II, III</v>
          </cell>
          <cell r="BM45">
            <v>6.166666666666667</v>
          </cell>
          <cell r="BN45">
            <v>124</v>
          </cell>
          <cell r="BO45">
            <v>118</v>
          </cell>
          <cell r="BP45" t="str">
            <v>B</v>
          </cell>
          <cell r="BQ45">
            <v>7080</v>
          </cell>
          <cell r="BR45">
            <v>83.75</v>
          </cell>
        </row>
        <row r="46">
          <cell r="C46">
            <v>157501</v>
          </cell>
          <cell r="D46" t="str">
            <v>A23 6.2' TOOSPEEDIE 10-50 (2PB, 36 Bxs)</v>
          </cell>
          <cell r="E46" t="str">
            <v>70297 + 70319</v>
          </cell>
          <cell r="F46" t="str">
            <v>72036</v>
          </cell>
          <cell r="G46" t="str">
            <v>30%</v>
          </cell>
          <cell r="H46" t="str">
            <v>2 X 8509 (12-8 4 X 1.25 OL)</v>
          </cell>
          <cell r="I46" t="str">
            <v>8030 (38 mm 142 GA X 4.271 FT)</v>
          </cell>
          <cell r="J46" t="str">
            <v>8032 (84 mm 200 GA X 4.271 FT)</v>
          </cell>
          <cell r="K46">
            <v>1.6848825000000001</v>
          </cell>
          <cell r="L46">
            <v>0.72209250000000003</v>
          </cell>
          <cell r="M46">
            <v>49.816186927042331</v>
          </cell>
          <cell r="N46">
            <v>74</v>
          </cell>
          <cell r="O46">
            <v>50</v>
          </cell>
          <cell r="P46">
            <v>50.25</v>
          </cell>
          <cell r="Q46">
            <v>50.5</v>
          </cell>
          <cell r="R46">
            <v>2.3449999999999998</v>
          </cell>
          <cell r="S46">
            <v>2.4069750000000001</v>
          </cell>
          <cell r="T46">
            <v>2.4694500000000001</v>
          </cell>
          <cell r="U46">
            <v>1064.6299999999999</v>
          </cell>
          <cell r="V46">
            <v>1092.76665</v>
          </cell>
          <cell r="W46">
            <v>1121.1303</v>
          </cell>
          <cell r="X46" t="str">
            <v>8480/8481 (56"/2 pc)</v>
          </cell>
          <cell r="Y46" t="str">
            <v>56"/ 2 pc</v>
          </cell>
          <cell r="Z46">
            <v>2.8</v>
          </cell>
          <cell r="AA46">
            <v>20</v>
          </cell>
          <cell r="AB46">
            <v>46.899999999999991</v>
          </cell>
          <cell r="AC46">
            <v>48.139499999999998</v>
          </cell>
          <cell r="AD46">
            <v>49.389000000000003</v>
          </cell>
          <cell r="AE46">
            <v>49.699999999999989</v>
          </cell>
          <cell r="AF46">
            <v>50.939499999999995</v>
          </cell>
          <cell r="AG46">
            <v>52.189</v>
          </cell>
          <cell r="AH46" t="str">
            <v>3 X 8126 (5.531 FT/Box)</v>
          </cell>
          <cell r="AI46">
            <v>3</v>
          </cell>
          <cell r="AJ46" t="str">
            <v>(6X6)+0=36</v>
          </cell>
          <cell r="AK46">
            <v>6</v>
          </cell>
          <cell r="AL46">
            <v>6</v>
          </cell>
          <cell r="AM46">
            <v>0</v>
          </cell>
          <cell r="AN46">
            <v>36</v>
          </cell>
          <cell r="AO46" t="str">
            <v>8912 (56 X 42)</v>
          </cell>
          <cell r="AP46" t="str">
            <v>56X42</v>
          </cell>
          <cell r="AQ46">
            <v>55</v>
          </cell>
          <cell r="AR46" t="str">
            <v>8123 (4)</v>
          </cell>
          <cell r="AS46">
            <v>0</v>
          </cell>
          <cell r="AT46" t="str">
            <v>8121 (2 X 16FT)/ 8122 (4)</v>
          </cell>
          <cell r="AU46">
            <v>2</v>
          </cell>
          <cell r="AV46" t="str">
            <v>8051 (1 White)</v>
          </cell>
          <cell r="AW46" t="str">
            <v>8050 (160FT Clear)</v>
          </cell>
          <cell r="AX46">
            <v>1888.8219999999999</v>
          </cell>
          <cell r="AY46">
            <v>720</v>
          </cell>
          <cell r="AZ46">
            <v>2.6233638888888886</v>
          </cell>
          <cell r="BA46" t="str">
            <v>Minova Request 2/25/14.</v>
          </cell>
          <cell r="BB46" t="str">
            <v>Fast End Standard 19 5/8". Exceptable Range From 17" to 22 1/4".</v>
          </cell>
          <cell r="BC46">
            <v>157501</v>
          </cell>
          <cell r="BD46" t="str">
            <v>Red/Green</v>
          </cell>
          <cell r="BE46" t="str">
            <v>TOOSPEEDIE 10-50</v>
          </cell>
          <cell r="BF46" t="str">
            <v>12 months (+/- 5 days) from date of manufacture</v>
          </cell>
          <cell r="BG46" t="str">
            <v>N/A</v>
          </cell>
          <cell r="BH46" t="str">
            <v>23 mm</v>
          </cell>
          <cell r="BI46" t="str">
            <v>1 in</v>
          </cell>
          <cell r="BJ46" t="str">
            <v>50 1/4 in</v>
          </cell>
          <cell r="BK46" t="str">
            <v>3/4 in</v>
          </cell>
          <cell r="BL46" t="str">
            <v>I, II, III</v>
          </cell>
          <cell r="BM46">
            <v>6.166666666666667</v>
          </cell>
          <cell r="BN46">
            <v>124</v>
          </cell>
          <cell r="BO46">
            <v>118</v>
          </cell>
          <cell r="BP46" t="str">
            <v>B</v>
          </cell>
          <cell r="BQ46">
            <v>7080</v>
          </cell>
          <cell r="BR46">
            <v>83.75</v>
          </cell>
        </row>
        <row r="47">
          <cell r="C47">
            <v>160000</v>
          </cell>
          <cell r="D47" t="str">
            <v>A23 8' TOOSPEEDIE 10-50 (SWP, 675 Pcs)</v>
          </cell>
          <cell r="E47" t="str">
            <v>70297 + 70325</v>
          </cell>
          <cell r="F47" t="str">
            <v>72036</v>
          </cell>
          <cell r="G47" t="str">
            <v>30%</v>
          </cell>
          <cell r="H47" t="str">
            <v>2 X 8509 (12-8 4 X 1.25 OL)</v>
          </cell>
          <cell r="I47" t="str">
            <v>8030 (38 mm 142 GA X 5.469 FT)</v>
          </cell>
          <cell r="J47" t="str">
            <v>8032 (84 mm 200 GA X 5.469 FT)</v>
          </cell>
          <cell r="K47">
            <v>2.1584937499999999</v>
          </cell>
          <cell r="L47">
            <v>0.92506874999999988</v>
          </cell>
          <cell r="M47">
            <v>64.223256685035167</v>
          </cell>
          <cell r="N47">
            <v>96</v>
          </cell>
          <cell r="O47">
            <v>64.125</v>
          </cell>
          <cell r="P47">
            <v>64.375</v>
          </cell>
          <cell r="Q47">
            <v>64.625</v>
          </cell>
          <cell r="R47">
            <v>3.0074624999999999</v>
          </cell>
          <cell r="S47">
            <v>3.0835624999999998</v>
          </cell>
          <cell r="T47">
            <v>3.1601624999999998</v>
          </cell>
          <cell r="U47">
            <v>1365.3879749999999</v>
          </cell>
          <cell r="V47">
            <v>1399.937375</v>
          </cell>
          <cell r="W47">
            <v>1434.7137749999999</v>
          </cell>
          <cell r="X47" t="str">
            <v>8053 (5" X 115GA X 32FT)</v>
          </cell>
          <cell r="Y47" t="str">
            <v>SW (32 FT)</v>
          </cell>
          <cell r="Z47">
            <v>0.1</v>
          </cell>
          <cell r="AA47">
            <v>15</v>
          </cell>
          <cell r="AB47">
            <v>45.111937499999996</v>
          </cell>
          <cell r="AC47">
            <v>46.253437499999997</v>
          </cell>
          <cell r="AD47">
            <v>47.402437499999998</v>
          </cell>
          <cell r="AE47">
            <v>45.211937499999998</v>
          </cell>
          <cell r="AF47">
            <v>46.353437499999998</v>
          </cell>
          <cell r="AG47">
            <v>47.502437499999999</v>
          </cell>
          <cell r="AH47" t="str">
            <v>8053 (32 FT/Bundle)</v>
          </cell>
          <cell r="AI47" t="str">
            <v>SW</v>
          </cell>
          <cell r="AJ47" t="str">
            <v>45 SW</v>
          </cell>
          <cell r="AK47" t="str">
            <v xml:space="preserve">Stack </v>
          </cell>
          <cell r="AL47" t="str">
            <v xml:space="preserve">Pyramid </v>
          </cell>
          <cell r="AM47" t="str">
            <v>On Pallet</v>
          </cell>
          <cell r="AN47">
            <v>45</v>
          </cell>
          <cell r="AO47" t="str">
            <v>8917 (66 X 42)</v>
          </cell>
          <cell r="AP47" t="str">
            <v>66X42</v>
          </cell>
          <cell r="AQ47">
            <v>55</v>
          </cell>
          <cell r="AR47" t="str">
            <v>8133 (4)</v>
          </cell>
          <cell r="AS47" t="str">
            <v>2 X 8114 (Pads)</v>
          </cell>
          <cell r="AT47">
            <v>0</v>
          </cell>
          <cell r="AU47">
            <v>0</v>
          </cell>
          <cell r="AV47">
            <v>0</v>
          </cell>
          <cell r="AW47" t="str">
            <v>8052 (440 FT White)</v>
          </cell>
          <cell r="AX47">
            <v>2140.9046874999999</v>
          </cell>
          <cell r="AY47">
            <v>675</v>
          </cell>
          <cell r="AZ47">
            <v>3.1717106481481481</v>
          </cell>
          <cell r="BA47" t="str">
            <v xml:space="preserve">DB Request 12/3/13.  Each bundle gets Part No. 8132 8.5 X 11 inch bundle sheet. </v>
          </cell>
          <cell r="BB47" t="str">
            <v>Fast End Standard 19 5/8". Exceptable Range From 17" to 22 1/4".</v>
          </cell>
          <cell r="BC47">
            <v>160000</v>
          </cell>
          <cell r="BD47" t="str">
            <v>Red/Green</v>
          </cell>
          <cell r="BE47" t="str">
            <v>TOOSPEEDIE 10-50</v>
          </cell>
          <cell r="BF47" t="str">
            <v>12 months (+/- 5 days) from date of manufacture</v>
          </cell>
          <cell r="BG47" t="str">
            <v>N/A</v>
          </cell>
          <cell r="BH47" t="str">
            <v>23 mm</v>
          </cell>
          <cell r="BI47" t="str">
            <v>1 in</v>
          </cell>
          <cell r="BJ47" t="str">
            <v>64 3/8 in</v>
          </cell>
          <cell r="BK47" t="str">
            <v>3/4 in</v>
          </cell>
          <cell r="BL47" t="str">
            <v>I, II, III</v>
          </cell>
          <cell r="BM47">
            <v>8</v>
          </cell>
          <cell r="BN47">
            <v>160</v>
          </cell>
          <cell r="BO47">
            <v>118</v>
          </cell>
          <cell r="BP47" t="str">
            <v>B</v>
          </cell>
          <cell r="BQ47">
            <v>7080</v>
          </cell>
          <cell r="BR47">
            <v>80.46875</v>
          </cell>
        </row>
        <row r="48">
          <cell r="C48">
            <v>184090</v>
          </cell>
          <cell r="D48" t="str">
            <v>B23 6' TOOSPEEDIE 10-50 (SWP, 675 Pcs)</v>
          </cell>
          <cell r="E48" t="str">
            <v>70297 + 70325</v>
          </cell>
          <cell r="F48" t="str">
            <v>72036</v>
          </cell>
          <cell r="G48" t="str">
            <v>30%</v>
          </cell>
          <cell r="H48" t="str">
            <v>2 X 8509 (12-8 4 X 1.25 OL)</v>
          </cell>
          <cell r="I48" t="str">
            <v>8030 (38 mm 142 GA X 5.448 FT)</v>
          </cell>
          <cell r="J48" t="str">
            <v>8032 (84 mm 200 GA X 5.448 FT)</v>
          </cell>
          <cell r="K48">
            <v>2.1501112499999997</v>
          </cell>
          <cell r="L48">
            <v>0.92147624999999989</v>
          </cell>
          <cell r="M48">
            <v>63.932314812463503</v>
          </cell>
          <cell r="N48">
            <v>72</v>
          </cell>
          <cell r="O48">
            <v>63.875</v>
          </cell>
          <cell r="P48">
            <v>64.125</v>
          </cell>
          <cell r="Q48">
            <v>64.375</v>
          </cell>
          <cell r="R48">
            <v>2.9957374999999997</v>
          </cell>
          <cell r="S48">
            <v>3.0715874999999997</v>
          </cell>
          <cell r="T48">
            <v>3.1479374999999998</v>
          </cell>
          <cell r="U48">
            <v>1360.0648249999999</v>
          </cell>
          <cell r="V48">
            <v>1394.5007249999999</v>
          </cell>
          <cell r="W48">
            <v>1429.1636249999999</v>
          </cell>
          <cell r="X48" t="str">
            <v>8053 (5" X 115GA X 27FT)</v>
          </cell>
          <cell r="Y48" t="str">
            <v>SW (27 FT)</v>
          </cell>
          <cell r="Z48">
            <v>0.1</v>
          </cell>
          <cell r="AA48">
            <v>15</v>
          </cell>
          <cell r="AB48">
            <v>44.936062499999998</v>
          </cell>
          <cell r="AC48">
            <v>46.073812499999995</v>
          </cell>
          <cell r="AD48">
            <v>47.2190625</v>
          </cell>
          <cell r="AE48">
            <v>45.0360625</v>
          </cell>
          <cell r="AF48">
            <v>46.173812499999997</v>
          </cell>
          <cell r="AG48">
            <v>47.319062500000001</v>
          </cell>
          <cell r="AH48" t="str">
            <v>8053 (27 FT/Bundle)</v>
          </cell>
          <cell r="AI48" t="str">
            <v>SW</v>
          </cell>
          <cell r="AJ48" t="str">
            <v>45 SW</v>
          </cell>
          <cell r="AK48" t="str">
            <v xml:space="preserve">Stack </v>
          </cell>
          <cell r="AL48" t="str">
            <v xml:space="preserve">Pyramid </v>
          </cell>
          <cell r="AM48" t="str">
            <v>On Pallet</v>
          </cell>
          <cell r="AN48">
            <v>45</v>
          </cell>
          <cell r="AO48" t="str">
            <v>8921 (66 X42)</v>
          </cell>
          <cell r="AP48" t="str">
            <v>66X42</v>
          </cell>
          <cell r="AQ48">
            <v>90</v>
          </cell>
          <cell r="AR48" t="str">
            <v>8133 (4)</v>
          </cell>
          <cell r="AS48" t="str">
            <v>2 X 8114 (Pad)</v>
          </cell>
          <cell r="AT48">
            <v>0</v>
          </cell>
          <cell r="AU48">
            <v>0</v>
          </cell>
          <cell r="AV48">
            <v>0</v>
          </cell>
          <cell r="AW48" t="str">
            <v>8052 (394FT White)</v>
          </cell>
          <cell r="AX48">
            <v>2167.8215624999998</v>
          </cell>
          <cell r="AY48">
            <v>675</v>
          </cell>
          <cell r="AZ48">
            <v>3.2115874999999998</v>
          </cell>
          <cell r="BA48" t="str">
            <v xml:space="preserve">Minova Request 1/8/10. Each bundle gets Part No. 8132 8.5 X 11 inch bundle sheet.  </v>
          </cell>
          <cell r="BB48" t="str">
            <v>Fast End Standard 19 5/8". Exceptable Range From 17" to 22 1/4".</v>
          </cell>
          <cell r="BC48">
            <v>184090</v>
          </cell>
          <cell r="BD48" t="str">
            <v>Red/Green</v>
          </cell>
          <cell r="BE48" t="str">
            <v>TOOSPEEDIE 10-50</v>
          </cell>
          <cell r="BF48" t="str">
            <v>12 months (+/- 5 days) from date of manufacture</v>
          </cell>
          <cell r="BG48" t="str">
            <v>N/A</v>
          </cell>
          <cell r="BH48" t="str">
            <v>23 mm</v>
          </cell>
          <cell r="BI48" t="str">
            <v>1 in</v>
          </cell>
          <cell r="BJ48" t="str">
            <v>64 1/8 in</v>
          </cell>
          <cell r="BK48" t="str">
            <v>5/8 in</v>
          </cell>
          <cell r="BL48" t="str">
            <v>I, II, III</v>
          </cell>
          <cell r="BM48">
            <v>6</v>
          </cell>
          <cell r="BN48">
            <v>90</v>
          </cell>
          <cell r="BO48">
            <v>118</v>
          </cell>
          <cell r="BP48" t="str">
            <v>B</v>
          </cell>
          <cell r="BQ48">
            <v>7080</v>
          </cell>
          <cell r="BR48">
            <v>80.15625</v>
          </cell>
        </row>
        <row r="49">
          <cell r="C49">
            <v>184092</v>
          </cell>
          <cell r="D49" t="str">
            <v>B23 6' TOOSPEEDIE 10-50 (2PB, 36 Bxs)</v>
          </cell>
          <cell r="E49" t="str">
            <v>70297 + 70325</v>
          </cell>
          <cell r="F49" t="str">
            <v>72036</v>
          </cell>
          <cell r="G49" t="str">
            <v>30%</v>
          </cell>
          <cell r="H49" t="str">
            <v>2 X 8509 (12-8 4 X 1.25 OL)</v>
          </cell>
          <cell r="I49" t="str">
            <v>8030 (38 mm 142 GA X 5.448 FT)</v>
          </cell>
          <cell r="J49" t="str">
            <v>8032 (84 mm 200 GA X 5.448 FT)</v>
          </cell>
          <cell r="K49">
            <v>2.1501112499999997</v>
          </cell>
          <cell r="L49">
            <v>0.92147624999999989</v>
          </cell>
          <cell r="M49">
            <v>63.932314812463503</v>
          </cell>
          <cell r="N49">
            <v>72</v>
          </cell>
          <cell r="O49">
            <v>63.875</v>
          </cell>
          <cell r="P49">
            <v>64.125</v>
          </cell>
          <cell r="Q49">
            <v>64.375</v>
          </cell>
          <cell r="R49">
            <v>2.9957374999999997</v>
          </cell>
          <cell r="S49">
            <v>3.0715874999999997</v>
          </cell>
          <cell r="T49">
            <v>3.1479374999999998</v>
          </cell>
          <cell r="U49">
            <v>1360.0648249999999</v>
          </cell>
          <cell r="V49">
            <v>1394.5007249999999</v>
          </cell>
          <cell r="W49">
            <v>1429.1636249999999</v>
          </cell>
          <cell r="X49" t="str">
            <v>8495/8496 (72"/2 pc)</v>
          </cell>
          <cell r="Y49" t="str">
            <v>72"/ 2 pc</v>
          </cell>
          <cell r="Z49">
            <v>2.7</v>
          </cell>
          <cell r="AA49">
            <v>15</v>
          </cell>
          <cell r="AB49">
            <v>44.936062499999998</v>
          </cell>
          <cell r="AC49">
            <v>46.073812499999995</v>
          </cell>
          <cell r="AD49">
            <v>47.2190625</v>
          </cell>
          <cell r="AE49">
            <v>47.636062500000001</v>
          </cell>
          <cell r="AF49">
            <v>48.773812499999998</v>
          </cell>
          <cell r="AG49">
            <v>49.919062500000003</v>
          </cell>
          <cell r="AH49" t="str">
            <v>4 X 8126 (7.125 FT/Box)</v>
          </cell>
          <cell r="AI49">
            <v>4</v>
          </cell>
          <cell r="AJ49" t="str">
            <v>(6X6)+0=36</v>
          </cell>
          <cell r="AK49">
            <v>6</v>
          </cell>
          <cell r="AL49">
            <v>6</v>
          </cell>
          <cell r="AM49">
            <v>0</v>
          </cell>
          <cell r="AN49">
            <v>36</v>
          </cell>
          <cell r="AO49" t="str">
            <v>8916 (72 X 42)</v>
          </cell>
          <cell r="AP49" t="str">
            <v>72X42</v>
          </cell>
          <cell r="AQ49">
            <v>55</v>
          </cell>
          <cell r="AR49" t="str">
            <v>8123 (4)</v>
          </cell>
          <cell r="AS49">
            <v>0</v>
          </cell>
          <cell r="AT49" t="str">
            <v>8121 (2 X 16FT)/ 8122 (4)</v>
          </cell>
          <cell r="AU49">
            <v>2</v>
          </cell>
          <cell r="AV49" t="str">
            <v>8051 (1 White)</v>
          </cell>
          <cell r="AW49" t="str">
            <v>8050 (160FT Clear)</v>
          </cell>
          <cell r="AX49">
            <v>1810.85725</v>
          </cell>
          <cell r="AY49">
            <v>540</v>
          </cell>
          <cell r="AZ49">
            <v>3.3534393518518519</v>
          </cell>
          <cell r="BA49" t="str">
            <v>Minova Request 3/7/12.</v>
          </cell>
          <cell r="BB49" t="str">
            <v>Fast End Standard 19 5/8". Exceptable Range From 17" to 22 1/4".</v>
          </cell>
          <cell r="BC49">
            <v>184092</v>
          </cell>
          <cell r="BD49" t="str">
            <v>Red/Green</v>
          </cell>
          <cell r="BE49" t="str">
            <v>TOOSPEEDIE 10-50</v>
          </cell>
          <cell r="BF49" t="str">
            <v>12 months (+/- 5 days) from date of manufacture</v>
          </cell>
          <cell r="BG49" t="str">
            <v>N/A</v>
          </cell>
          <cell r="BH49" t="str">
            <v>23 mm</v>
          </cell>
          <cell r="BI49" t="str">
            <v>1 in</v>
          </cell>
          <cell r="BJ49" t="str">
            <v>64 1/8 in</v>
          </cell>
          <cell r="BK49" t="str">
            <v>5/8 in</v>
          </cell>
          <cell r="BL49" t="str">
            <v>I, II, III</v>
          </cell>
          <cell r="BM49">
            <v>6</v>
          </cell>
          <cell r="BN49">
            <v>90</v>
          </cell>
          <cell r="BO49">
            <v>118</v>
          </cell>
          <cell r="BP49" t="str">
            <v>B</v>
          </cell>
          <cell r="BQ49">
            <v>7080</v>
          </cell>
          <cell r="BR49">
            <v>80.15625</v>
          </cell>
        </row>
        <row r="50">
          <cell r="C50">
            <v>185000</v>
          </cell>
          <cell r="D50" t="str">
            <v>B23 6' TOOSPEEDIE 10-50 (SWP, 675 Pcs, Eclipse)</v>
          </cell>
          <cell r="E50" t="str">
            <v>70297 + 70325</v>
          </cell>
          <cell r="F50" t="str">
            <v>72036</v>
          </cell>
          <cell r="G50" t="str">
            <v>30%</v>
          </cell>
          <cell r="H50" t="str">
            <v>2 X 8509 (12-8 4 X 1.25 OL)</v>
          </cell>
          <cell r="I50" t="str">
            <v>8030 (38 mm 142 GA X 5.448 FT)</v>
          </cell>
          <cell r="J50" t="str">
            <v>8032 (84 mm 200 GA X 5.448 FT)</v>
          </cell>
          <cell r="K50">
            <v>2.1501112499999997</v>
          </cell>
          <cell r="L50">
            <v>0.92147624999999989</v>
          </cell>
          <cell r="M50">
            <v>63.932314812463503</v>
          </cell>
          <cell r="N50">
            <v>72</v>
          </cell>
          <cell r="O50">
            <v>63.875</v>
          </cell>
          <cell r="P50">
            <v>64.125</v>
          </cell>
          <cell r="Q50">
            <v>64.375</v>
          </cell>
          <cell r="R50">
            <v>2.9957374999999997</v>
          </cell>
          <cell r="S50">
            <v>3.0715874999999997</v>
          </cell>
          <cell r="T50">
            <v>3.1479374999999998</v>
          </cell>
          <cell r="U50">
            <v>1360.0648249999999</v>
          </cell>
          <cell r="V50">
            <v>1394.5007249999999</v>
          </cell>
          <cell r="W50">
            <v>1429.1636249999999</v>
          </cell>
          <cell r="X50" t="str">
            <v>8053 (5" X 115GA X 27FT)</v>
          </cell>
          <cell r="Y50" t="str">
            <v>SW (27 FT)</v>
          </cell>
          <cell r="Z50">
            <v>0.1</v>
          </cell>
          <cell r="AA50">
            <v>15</v>
          </cell>
          <cell r="AB50">
            <v>44.936062499999998</v>
          </cell>
          <cell r="AC50">
            <v>46.073812499999995</v>
          </cell>
          <cell r="AD50">
            <v>47.2190625</v>
          </cell>
          <cell r="AE50">
            <v>45.0360625</v>
          </cell>
          <cell r="AF50">
            <v>46.173812499999997</v>
          </cell>
          <cell r="AG50">
            <v>47.319062500000001</v>
          </cell>
          <cell r="AH50" t="str">
            <v>8053 (27 FT/Bundle)</v>
          </cell>
          <cell r="AI50" t="str">
            <v>SW</v>
          </cell>
          <cell r="AJ50" t="str">
            <v>45 SW</v>
          </cell>
          <cell r="AK50" t="str">
            <v xml:space="preserve">Stack </v>
          </cell>
          <cell r="AL50" t="str">
            <v xml:space="preserve">Pyramid </v>
          </cell>
          <cell r="AM50" t="str">
            <v>On Pallet</v>
          </cell>
          <cell r="AN50">
            <v>45</v>
          </cell>
          <cell r="AO50" t="str">
            <v>8921 (66 X42)</v>
          </cell>
          <cell r="AP50" t="str">
            <v>66X42</v>
          </cell>
          <cell r="AQ50">
            <v>90</v>
          </cell>
          <cell r="AR50" t="str">
            <v>8133 (4)</v>
          </cell>
          <cell r="AS50" t="str">
            <v>2 X 8114 (Pad)</v>
          </cell>
          <cell r="AT50">
            <v>0</v>
          </cell>
          <cell r="AU50">
            <v>0</v>
          </cell>
          <cell r="AV50">
            <v>0</v>
          </cell>
          <cell r="AW50" t="str">
            <v>8052 (394FT White)</v>
          </cell>
          <cell r="AX50">
            <v>2167.8215624999998</v>
          </cell>
          <cell r="AY50">
            <v>675</v>
          </cell>
          <cell r="AZ50">
            <v>3.2115874999999998</v>
          </cell>
          <cell r="BA50" t="str">
            <v xml:space="preserve">DB Request 10/2/13. Eclipse Logo. Each bundle gets Part No. 8132 8.5 X 11 inch bundle sheet.  </v>
          </cell>
          <cell r="BB50" t="str">
            <v>Fast End Standard 19 5/8". Exceptable Range From 17" to 22 1/4".</v>
          </cell>
          <cell r="BC50">
            <v>185000</v>
          </cell>
          <cell r="BD50" t="str">
            <v>Red/Green</v>
          </cell>
          <cell r="BE50" t="str">
            <v>TOOSPEEDIE 10-50 (Eclipse)</v>
          </cell>
          <cell r="BF50" t="str">
            <v>12 months (+/- 5 days) from date of manufacture</v>
          </cell>
          <cell r="BG50" t="str">
            <v>N/A</v>
          </cell>
          <cell r="BH50" t="str">
            <v>23 mm</v>
          </cell>
          <cell r="BI50" t="str">
            <v>1 in</v>
          </cell>
          <cell r="BJ50" t="str">
            <v>64 1/8 in</v>
          </cell>
          <cell r="BK50" t="str">
            <v>5/8 in</v>
          </cell>
          <cell r="BL50" t="str">
            <v>I, II, III</v>
          </cell>
          <cell r="BM50">
            <v>6</v>
          </cell>
          <cell r="BN50">
            <v>90</v>
          </cell>
          <cell r="BO50">
            <v>118</v>
          </cell>
          <cell r="BP50" t="str">
            <v>B</v>
          </cell>
          <cell r="BQ50">
            <v>7080</v>
          </cell>
          <cell r="BR50">
            <v>80.15625</v>
          </cell>
        </row>
        <row r="51">
          <cell r="C51">
            <v>169031</v>
          </cell>
          <cell r="D51" t="str">
            <v>B23 2' M45 (SWP, 1800 Pcs, Eclipse)</v>
          </cell>
          <cell r="E51" t="str">
            <v>70316</v>
          </cell>
          <cell r="F51" t="str">
            <v>72036</v>
          </cell>
          <cell r="G51" t="str">
            <v>30%</v>
          </cell>
          <cell r="H51" t="str">
            <v>2 X 8509 (12-8 4 X 1.25 OL)</v>
          </cell>
          <cell r="I51" t="str">
            <v>8030 (38 mm 142 GA X 1.969 FT)</v>
          </cell>
          <cell r="J51" t="str">
            <v>8032 (84 mm 200 GA X 1.969 FT)</v>
          </cell>
          <cell r="K51">
            <v>0.75023374999999992</v>
          </cell>
          <cell r="L51">
            <v>0.32152874999999997</v>
          </cell>
          <cell r="M51">
            <v>22.214800401229081</v>
          </cell>
          <cell r="N51">
            <v>24</v>
          </cell>
          <cell r="O51">
            <v>22.125</v>
          </cell>
          <cell r="P51">
            <v>22.375</v>
          </cell>
          <cell r="Q51">
            <v>22.625</v>
          </cell>
          <cell r="R51">
            <v>1.0376624999999999</v>
          </cell>
          <cell r="S51">
            <v>1.0717625</v>
          </cell>
          <cell r="T51">
            <v>1.1063624999999999</v>
          </cell>
          <cell r="U51">
            <v>471.09877499999999</v>
          </cell>
          <cell r="V51">
            <v>486.580175</v>
          </cell>
          <cell r="W51">
            <v>502.28857499999998</v>
          </cell>
          <cell r="X51" t="str">
            <v>8053 (5" X 115GA X 12FT)</v>
          </cell>
          <cell r="Y51" t="str">
            <v>SW (12 FT)</v>
          </cell>
          <cell r="Z51">
            <v>0.1</v>
          </cell>
          <cell r="AA51">
            <v>30</v>
          </cell>
          <cell r="AB51">
            <v>31.129874999999998</v>
          </cell>
          <cell r="AC51">
            <v>32.152875000000002</v>
          </cell>
          <cell r="AD51">
            <v>33.190874999999998</v>
          </cell>
          <cell r="AE51">
            <v>31.229875</v>
          </cell>
          <cell r="AF51">
            <v>32.252875000000003</v>
          </cell>
          <cell r="AG51">
            <v>33.290875</v>
          </cell>
          <cell r="AH51" t="str">
            <v>8053 (12 FT/Bundle)</v>
          </cell>
          <cell r="AI51" t="str">
            <v>SW</v>
          </cell>
          <cell r="AJ51" t="str">
            <v>2X30 SW</v>
          </cell>
          <cell r="AK51" t="str">
            <v xml:space="preserve">Stack </v>
          </cell>
          <cell r="AL51" t="str">
            <v xml:space="preserve">Pyramid </v>
          </cell>
          <cell r="AM51" t="str">
            <v>On Pallet</v>
          </cell>
          <cell r="AN51">
            <v>60</v>
          </cell>
          <cell r="AO51" t="str">
            <v>8914 (48 X 44)</v>
          </cell>
          <cell r="AP51" t="str">
            <v>48X44</v>
          </cell>
          <cell r="AQ51">
            <v>55</v>
          </cell>
          <cell r="AR51" t="str">
            <v>8133 (4)</v>
          </cell>
          <cell r="AS51" t="str">
            <v xml:space="preserve">1 X 8114 (Pad) </v>
          </cell>
          <cell r="AT51">
            <v>0</v>
          </cell>
          <cell r="AU51">
            <v>0</v>
          </cell>
          <cell r="AV51">
            <v>0</v>
          </cell>
          <cell r="AW51" t="str">
            <v>8052 (328FT White)</v>
          </cell>
          <cell r="AX51">
            <v>1990.1725000000001</v>
          </cell>
          <cell r="AY51">
            <v>1800</v>
          </cell>
          <cell r="AZ51">
            <v>1.105651388888889</v>
          </cell>
          <cell r="BA51" t="str">
            <v xml:space="preserve">Minova Request 9/6/05 to change Eclipse logo. Each bundle gets Part No. 8132 8.5 X 11 inch bundle sheet.  </v>
          </cell>
          <cell r="BB51"/>
          <cell r="BC51">
            <v>169031</v>
          </cell>
          <cell r="BD51" t="str">
            <v>Green</v>
          </cell>
          <cell r="BE51" t="str">
            <v>B23 2' M45 (Eclipse)</v>
          </cell>
          <cell r="BF51" t="str">
            <v>12 months (+/- 5 days) from date of manufacture</v>
          </cell>
          <cell r="BG51" t="str">
            <v xml:space="preserve">Medium </v>
          </cell>
          <cell r="BH51" t="str">
            <v>23 mm</v>
          </cell>
          <cell r="BI51" t="str">
            <v>1 in</v>
          </cell>
          <cell r="BJ51" t="str">
            <v>22 3/8 in</v>
          </cell>
          <cell r="BK51" t="str">
            <v>5/8 in</v>
          </cell>
          <cell r="BL51" t="str">
            <v>I, II, III</v>
          </cell>
          <cell r="BM51">
            <v>2</v>
          </cell>
          <cell r="BN51" t="str">
            <v>60.0</v>
          </cell>
          <cell r="BO51">
            <v>118</v>
          </cell>
          <cell r="BP51" t="str">
            <v>B or G</v>
          </cell>
          <cell r="BQ51">
            <v>7080</v>
          </cell>
          <cell r="BR51">
            <v>55.9375</v>
          </cell>
        </row>
        <row r="52">
          <cell r="C52">
            <v>131028</v>
          </cell>
          <cell r="D52" t="str">
            <v>23305 LIF35 (2PB, 75 Bxs)</v>
          </cell>
          <cell r="E52" t="str">
            <v>70311</v>
          </cell>
          <cell r="F52" t="str">
            <v>72036</v>
          </cell>
          <cell r="G52" t="str">
            <v>30%</v>
          </cell>
          <cell r="H52" t="str">
            <v>2 X 8509 (12-8 4 X 1.25 OL)</v>
          </cell>
          <cell r="I52" t="str">
            <v>8030 (38 mm 142 GA X 1.105 FT)</v>
          </cell>
          <cell r="J52" t="str">
            <v>8032 (84 mm 200 GA X 1.105 FT)</v>
          </cell>
          <cell r="K52">
            <v>0.40235999999999994</v>
          </cell>
          <cell r="L52">
            <v>0.17243999999999998</v>
          </cell>
          <cell r="M52">
            <v>12</v>
          </cell>
          <cell r="N52" t="str">
            <v>NS</v>
          </cell>
          <cell r="O52">
            <v>11.75</v>
          </cell>
          <cell r="P52">
            <v>12</v>
          </cell>
          <cell r="Q52">
            <v>12.25</v>
          </cell>
          <cell r="R52">
            <v>0.55107499999999998</v>
          </cell>
          <cell r="S52">
            <v>0.57479999999999998</v>
          </cell>
          <cell r="T52">
            <v>0.59902500000000003</v>
          </cell>
          <cell r="U52">
            <v>250.18805</v>
          </cell>
          <cell r="V52">
            <v>260.95920000000001</v>
          </cell>
          <cell r="W52">
            <v>271.95735000000002</v>
          </cell>
          <cell r="X52" t="str">
            <v>8405/8406 (13"/2 pc)</v>
          </cell>
          <cell r="Y52" t="str">
            <v>13"/ 2 pc</v>
          </cell>
          <cell r="Z52">
            <v>1.1000000000000001</v>
          </cell>
          <cell r="AA52">
            <v>50</v>
          </cell>
          <cell r="AB52">
            <v>27.553750000000001</v>
          </cell>
          <cell r="AC52">
            <v>28.74</v>
          </cell>
          <cell r="AD52">
            <v>29.951250000000002</v>
          </cell>
          <cell r="AE52">
            <v>28.653750000000002</v>
          </cell>
          <cell r="AF52">
            <v>29.84</v>
          </cell>
          <cell r="AG52">
            <v>31.051250000000003</v>
          </cell>
          <cell r="AH52" t="str">
            <v>1 X 8126 (2.417 FT/Box)</v>
          </cell>
          <cell r="AI52">
            <v>1</v>
          </cell>
          <cell r="AJ52" t="str">
            <v>(15X5)+0=75</v>
          </cell>
          <cell r="AK52">
            <v>15</v>
          </cell>
          <cell r="AL52">
            <v>5</v>
          </cell>
          <cell r="AM52">
            <v>0</v>
          </cell>
          <cell r="AN52">
            <v>75</v>
          </cell>
          <cell r="AO52" t="str">
            <v>8914 (48 X 44)</v>
          </cell>
          <cell r="AP52" t="str">
            <v>48X44</v>
          </cell>
          <cell r="AQ52">
            <v>55</v>
          </cell>
          <cell r="AR52">
            <v>0</v>
          </cell>
          <cell r="AS52" t="str">
            <v>8051 (1 White) and 8305 (1 6 mil poly bag)</v>
          </cell>
          <cell r="AT52">
            <v>0</v>
          </cell>
          <cell r="AU52">
            <v>0</v>
          </cell>
          <cell r="AV52" t="str">
            <v>8051 (1 White)</v>
          </cell>
          <cell r="AW52" t="str">
            <v>8050 (334FT Clear)</v>
          </cell>
          <cell r="AX52">
            <v>2293</v>
          </cell>
          <cell r="AY52">
            <v>3750</v>
          </cell>
          <cell r="AZ52">
            <v>0.61146666666666671</v>
          </cell>
          <cell r="BA52" t="str">
            <v xml:space="preserve">Minova USA Inc. request 4/16/04.A.  Place white pallet cover on pallet, place boxes on pallet, place a 2nd white pallet cover over boxes, place 6 mil poly bag over pallet and stretchwrap.  </v>
          </cell>
          <cell r="BB52"/>
          <cell r="BC52">
            <v>131028</v>
          </cell>
          <cell r="BD52" t="str">
            <v>Blue</v>
          </cell>
          <cell r="BE52" t="str">
            <v>23305 LIF35</v>
          </cell>
          <cell r="BF52" t="str">
            <v>12 months (+/- 5 days) from date of manufacture</v>
          </cell>
          <cell r="BG52" t="str">
            <v>Fast</v>
          </cell>
          <cell r="BH52" t="str">
            <v>23 mm</v>
          </cell>
          <cell r="BI52" t="str">
            <v>*NS</v>
          </cell>
          <cell r="BJ52" t="str">
            <v>305 mm</v>
          </cell>
          <cell r="BK52" t="str">
            <v>*NS</v>
          </cell>
          <cell r="BL52" t="str">
            <v>I, II, III</v>
          </cell>
          <cell r="BM52" t="str">
            <v>*NS</v>
          </cell>
          <cell r="BN52" t="str">
            <v>*NS</v>
          </cell>
          <cell r="BO52">
            <v>90</v>
          </cell>
          <cell r="BP52" t="str">
            <v>B or G</v>
          </cell>
          <cell r="BQ52">
            <v>5400</v>
          </cell>
          <cell r="BR52">
            <v>50</v>
          </cell>
        </row>
        <row r="53">
          <cell r="C53">
            <v>131029</v>
          </cell>
          <cell r="D53" t="str">
            <v>2330 LIF37 (2PB, 36 Bxs)</v>
          </cell>
          <cell r="E53" t="str">
            <v>70321</v>
          </cell>
          <cell r="F53" t="str">
            <v>72036</v>
          </cell>
          <cell r="G53" t="str">
            <v>30%</v>
          </cell>
          <cell r="H53" t="str">
            <v>2 X 8509 (12-8 4 X 1.25 OL)</v>
          </cell>
          <cell r="I53" t="str">
            <v>8030 (38 mm 142 GA X 2.605 FT)</v>
          </cell>
          <cell r="J53" t="str">
            <v>8032 (84 mm 200 GA X 2.605 FT)</v>
          </cell>
          <cell r="K53">
            <v>1.0058999999999998</v>
          </cell>
          <cell r="L53">
            <v>0.43109999999999993</v>
          </cell>
          <cell r="M53">
            <v>30</v>
          </cell>
          <cell r="N53">
            <v>43.359840424242705</v>
          </cell>
          <cell r="O53">
            <v>29.75</v>
          </cell>
          <cell r="P53">
            <v>30</v>
          </cell>
          <cell r="Q53">
            <v>30.25</v>
          </cell>
          <cell r="R53">
            <v>1.3952749999999998</v>
          </cell>
          <cell r="S53">
            <v>1.4369999999999998</v>
          </cell>
          <cell r="T53">
            <v>1.479225</v>
          </cell>
          <cell r="U53">
            <v>633.45484999999996</v>
          </cell>
          <cell r="V53">
            <v>652.39799999999991</v>
          </cell>
          <cell r="W53">
            <v>671.56815000000006</v>
          </cell>
          <cell r="X53" t="str">
            <v>8445/8446 (31"/2 pc)</v>
          </cell>
          <cell r="Y53" t="str">
            <v>31"/ 2 pc</v>
          </cell>
          <cell r="Z53">
            <v>2.5</v>
          </cell>
          <cell r="AA53">
            <v>50</v>
          </cell>
          <cell r="AB53">
            <v>69.763749999999987</v>
          </cell>
          <cell r="AC53">
            <v>71.849999999999994</v>
          </cell>
          <cell r="AD53">
            <v>73.961250000000007</v>
          </cell>
          <cell r="AE53">
            <v>72.263749999999987</v>
          </cell>
          <cell r="AF53">
            <v>74.349999999999994</v>
          </cell>
          <cell r="AG53">
            <v>76.461250000000007</v>
          </cell>
          <cell r="AH53" t="str">
            <v>2 X 8126 (4.854 FT/Box)</v>
          </cell>
          <cell r="AI53">
            <v>2</v>
          </cell>
          <cell r="AJ53" t="str">
            <v>(6X6)+0=36</v>
          </cell>
          <cell r="AK53">
            <v>6</v>
          </cell>
          <cell r="AL53">
            <v>6</v>
          </cell>
          <cell r="AM53">
            <v>0</v>
          </cell>
          <cell r="AN53">
            <v>36</v>
          </cell>
          <cell r="AO53" t="str">
            <v>8909 (44 X 44)</v>
          </cell>
          <cell r="AP53" t="str">
            <v>44X44</v>
          </cell>
          <cell r="AQ53">
            <v>55</v>
          </cell>
          <cell r="AR53" t="str">
            <v>0</v>
          </cell>
          <cell r="AS53">
            <v>0</v>
          </cell>
          <cell r="AT53">
            <v>0</v>
          </cell>
          <cell r="AU53">
            <v>0</v>
          </cell>
          <cell r="AV53" t="str">
            <v>8051 (1 White)</v>
          </cell>
          <cell r="AW53" t="str">
            <v>8050 (160FT Clear)</v>
          </cell>
          <cell r="AX53">
            <v>2731.6</v>
          </cell>
          <cell r="AY53">
            <v>1800</v>
          </cell>
          <cell r="AZ53">
            <v>1.5175555555555555</v>
          </cell>
          <cell r="BA53" t="str">
            <v>Minova Request 5/13/11.</v>
          </cell>
          <cell r="BB53"/>
          <cell r="BC53">
            <v>131029</v>
          </cell>
          <cell r="BD53" t="str">
            <v>Blue</v>
          </cell>
          <cell r="BE53" t="str">
            <v>2330 LIF37</v>
          </cell>
          <cell r="BF53" t="str">
            <v>12 months (+/- 5 days) from date of manufacture</v>
          </cell>
          <cell r="BG53" t="str">
            <v>Fast</v>
          </cell>
          <cell r="BH53" t="str">
            <v>23 mm</v>
          </cell>
          <cell r="BI53" t="str">
            <v>1 in</v>
          </cell>
          <cell r="BJ53" t="str">
            <v>30 in</v>
          </cell>
          <cell r="BK53" t="str">
            <v>3/4 in</v>
          </cell>
          <cell r="BL53" t="str">
            <v>I, II, III</v>
          </cell>
          <cell r="BM53">
            <v>3.6133200353535586</v>
          </cell>
          <cell r="BN53">
            <v>180</v>
          </cell>
          <cell r="BO53">
            <v>134</v>
          </cell>
          <cell r="BP53" t="str">
            <v>B or G</v>
          </cell>
          <cell r="BQ53">
            <v>8040</v>
          </cell>
          <cell r="BR53">
            <v>125</v>
          </cell>
        </row>
        <row r="54">
          <cell r="C54">
            <v>131030</v>
          </cell>
          <cell r="D54" t="str">
            <v>2330 H35 (2PB, 36 Bxs)</v>
          </cell>
          <cell r="E54" t="str">
            <v>70300</v>
          </cell>
          <cell r="F54" t="str">
            <v>72036</v>
          </cell>
          <cell r="G54" t="str">
            <v>30%</v>
          </cell>
          <cell r="H54" t="str">
            <v>2 X 8509 (12-8 4 X 1.25 OL)</v>
          </cell>
          <cell r="I54" t="str">
            <v>8030 (38 mm 142 GA X 2.605 FT)</v>
          </cell>
          <cell r="J54" t="str">
            <v>8032 (84 mm 200 GA X 2.605 FT)</v>
          </cell>
          <cell r="K54">
            <v>1.0058999999999998</v>
          </cell>
          <cell r="L54">
            <v>0.43109999999999993</v>
          </cell>
          <cell r="M54">
            <v>30</v>
          </cell>
          <cell r="N54">
            <v>43.359840424242705</v>
          </cell>
          <cell r="O54">
            <v>29.75</v>
          </cell>
          <cell r="P54">
            <v>30</v>
          </cell>
          <cell r="Q54">
            <v>30.25</v>
          </cell>
          <cell r="R54">
            <v>1.3952749999999998</v>
          </cell>
          <cell r="S54">
            <v>1.4369999999999998</v>
          </cell>
          <cell r="T54">
            <v>1.479225</v>
          </cell>
          <cell r="U54">
            <v>633.45484999999996</v>
          </cell>
          <cell r="V54">
            <v>652.39799999999991</v>
          </cell>
          <cell r="W54">
            <v>671.56815000000006</v>
          </cell>
          <cell r="X54" t="str">
            <v>8445/8446 (31"/2 pc)</v>
          </cell>
          <cell r="Y54" t="str">
            <v>31"/ 2 pc</v>
          </cell>
          <cell r="Z54">
            <v>2.5</v>
          </cell>
          <cell r="AA54">
            <v>50</v>
          </cell>
          <cell r="AB54">
            <v>69.763749999999987</v>
          </cell>
          <cell r="AC54">
            <v>71.849999999999994</v>
          </cell>
          <cell r="AD54">
            <v>73.961250000000007</v>
          </cell>
          <cell r="AE54">
            <v>72.263749999999987</v>
          </cell>
          <cell r="AF54">
            <v>74.349999999999994</v>
          </cell>
          <cell r="AG54">
            <v>76.461250000000007</v>
          </cell>
          <cell r="AH54" t="str">
            <v>2 X 8126 (4.854 FT/Box)</v>
          </cell>
          <cell r="AI54">
            <v>2</v>
          </cell>
          <cell r="AJ54" t="str">
            <v>(6X6)+0=36</v>
          </cell>
          <cell r="AK54">
            <v>6</v>
          </cell>
          <cell r="AL54">
            <v>6</v>
          </cell>
          <cell r="AM54">
            <v>0</v>
          </cell>
          <cell r="AN54">
            <v>36</v>
          </cell>
          <cell r="AO54" t="str">
            <v>8909 (44 X 44)</v>
          </cell>
          <cell r="AP54" t="str">
            <v>44X44</v>
          </cell>
          <cell r="AQ54">
            <v>55</v>
          </cell>
          <cell r="AR54" t="str">
            <v>0</v>
          </cell>
          <cell r="AS54">
            <v>0</v>
          </cell>
          <cell r="AT54">
            <v>0</v>
          </cell>
          <cell r="AU54">
            <v>0</v>
          </cell>
          <cell r="AV54" t="str">
            <v>8051 (1 White)</v>
          </cell>
          <cell r="AW54" t="str">
            <v>8050 (160FT Clear)</v>
          </cell>
          <cell r="AX54">
            <v>2731.6</v>
          </cell>
          <cell r="AY54">
            <v>1800</v>
          </cell>
          <cell r="AZ54">
            <v>1.5175555555555555</v>
          </cell>
          <cell r="BA54" t="str">
            <v>Minova Request 2/26/04.</v>
          </cell>
          <cell r="BB54"/>
          <cell r="BC54">
            <v>131030</v>
          </cell>
          <cell r="BD54" t="str">
            <v>Blue</v>
          </cell>
          <cell r="BE54" t="str">
            <v>2330 H35</v>
          </cell>
          <cell r="BF54" t="str">
            <v>12 months (+/- 5 days) from date of manufacture</v>
          </cell>
          <cell r="BG54" t="str">
            <v>Fast</v>
          </cell>
          <cell r="BH54" t="str">
            <v>23 mm</v>
          </cell>
          <cell r="BI54" t="str">
            <v>1 in</v>
          </cell>
          <cell r="BJ54" t="str">
            <v>30 in</v>
          </cell>
          <cell r="BK54" t="str">
            <v>3/4 in</v>
          </cell>
          <cell r="BL54" t="str">
            <v>I, II, III</v>
          </cell>
          <cell r="BM54">
            <v>3.6133200353535586</v>
          </cell>
          <cell r="BN54">
            <v>180</v>
          </cell>
          <cell r="BO54">
            <v>134</v>
          </cell>
          <cell r="BP54" t="str">
            <v>B or G</v>
          </cell>
          <cell r="BQ54">
            <v>8040</v>
          </cell>
          <cell r="BR54">
            <v>125</v>
          </cell>
        </row>
        <row r="55">
          <cell r="C55">
            <v>131031</v>
          </cell>
          <cell r="D55" t="str">
            <v>23305 LIF90 (2PB, 75 Bxs)</v>
          </cell>
          <cell r="E55" t="str">
            <v>70416</v>
          </cell>
          <cell r="F55" t="str">
            <v>72036</v>
          </cell>
          <cell r="G55" t="str">
            <v>30%</v>
          </cell>
          <cell r="H55" t="str">
            <v>2 X 8509 (12-8 4 X 1.25 OL)</v>
          </cell>
          <cell r="I55" t="str">
            <v>8030 (38 mm 142 GA X 1.105 FT)</v>
          </cell>
          <cell r="J55" t="str">
            <v>8032 (84 mm 200 GA X 1.105 FT)</v>
          </cell>
          <cell r="K55">
            <v>0.40235999999999994</v>
          </cell>
          <cell r="L55">
            <v>0.17243999999999998</v>
          </cell>
          <cell r="M55">
            <v>12</v>
          </cell>
          <cell r="N55" t="str">
            <v>NS</v>
          </cell>
          <cell r="O55">
            <v>11.75</v>
          </cell>
          <cell r="P55">
            <v>12</v>
          </cell>
          <cell r="Q55">
            <v>12.25</v>
          </cell>
          <cell r="R55">
            <v>0.55107499999999998</v>
          </cell>
          <cell r="S55">
            <v>0.57479999999999998</v>
          </cell>
          <cell r="T55">
            <v>0.59902500000000003</v>
          </cell>
          <cell r="U55">
            <v>250.18805</v>
          </cell>
          <cell r="V55">
            <v>260.95920000000001</v>
          </cell>
          <cell r="W55">
            <v>271.95735000000002</v>
          </cell>
          <cell r="X55" t="str">
            <v>8405/8406 (13"/2 pc)</v>
          </cell>
          <cell r="Y55" t="str">
            <v>13"/ 2 pc</v>
          </cell>
          <cell r="Z55">
            <v>1.1000000000000001</v>
          </cell>
          <cell r="AA55">
            <v>50</v>
          </cell>
          <cell r="AB55">
            <v>27.553750000000001</v>
          </cell>
          <cell r="AC55">
            <v>28.74</v>
          </cell>
          <cell r="AD55">
            <v>29.951250000000002</v>
          </cell>
          <cell r="AE55">
            <v>28.653750000000002</v>
          </cell>
          <cell r="AF55">
            <v>29.84</v>
          </cell>
          <cell r="AG55">
            <v>31.051250000000003</v>
          </cell>
          <cell r="AH55" t="str">
            <v>1 X 8126 (2.417 FT/Box)</v>
          </cell>
          <cell r="AI55">
            <v>1</v>
          </cell>
          <cell r="AJ55" t="str">
            <v>(15X5)+0=75</v>
          </cell>
          <cell r="AK55">
            <v>15</v>
          </cell>
          <cell r="AL55">
            <v>5</v>
          </cell>
          <cell r="AM55">
            <v>0</v>
          </cell>
          <cell r="AN55">
            <v>75</v>
          </cell>
          <cell r="AO55" t="str">
            <v>8914 (48 X 44)</v>
          </cell>
          <cell r="AP55" t="str">
            <v>48X44</v>
          </cell>
          <cell r="AQ55">
            <v>55</v>
          </cell>
          <cell r="AR55">
            <v>0</v>
          </cell>
          <cell r="AS55" t="str">
            <v>8051 (1 White) and 8305 (1 6 mil poly bag)</v>
          </cell>
          <cell r="AT55">
            <v>0</v>
          </cell>
          <cell r="AU55">
            <v>0</v>
          </cell>
          <cell r="AV55" t="str">
            <v>8051 (1 White)</v>
          </cell>
          <cell r="AW55" t="str">
            <v>8050 (334FT Clear)</v>
          </cell>
          <cell r="AX55">
            <v>2293</v>
          </cell>
          <cell r="AY55">
            <v>3750</v>
          </cell>
          <cell r="AZ55">
            <v>0.61146666666666671</v>
          </cell>
          <cell r="BA55" t="str">
            <v xml:space="preserve">Minova USA Inc. request 4/16/04.B.  Place white pallet cover on pallet, place boxes on pallet, place a 2nd white pallet cover over boxes, place 6 mil poly bag over pallet and stretchwrap.  </v>
          </cell>
          <cell r="BB55"/>
          <cell r="BC55">
            <v>131031</v>
          </cell>
          <cell r="BD55" t="str">
            <v>Yellow</v>
          </cell>
          <cell r="BE55" t="str">
            <v>23305 LIF90</v>
          </cell>
          <cell r="BF55" t="str">
            <v>12 months (+/- 5 days) from date of manufacture</v>
          </cell>
          <cell r="BG55" t="str">
            <v>Slow</v>
          </cell>
          <cell r="BH55" t="str">
            <v>23 mm</v>
          </cell>
          <cell r="BI55" t="str">
            <v>*NS</v>
          </cell>
          <cell r="BJ55" t="str">
            <v>305 mm</v>
          </cell>
          <cell r="BK55" t="str">
            <v>*NS</v>
          </cell>
          <cell r="BL55" t="str">
            <v>I, II, III</v>
          </cell>
          <cell r="BM55" t="str">
            <v>*NS</v>
          </cell>
          <cell r="BN55" t="str">
            <v>*NS</v>
          </cell>
          <cell r="BO55">
            <v>90</v>
          </cell>
          <cell r="BP55" t="str">
            <v>B or G</v>
          </cell>
          <cell r="BQ55">
            <v>5400</v>
          </cell>
          <cell r="BR55">
            <v>50</v>
          </cell>
        </row>
        <row r="56">
          <cell r="C56">
            <v>131032</v>
          </cell>
          <cell r="D56" t="str">
            <v>2330 LIF50 (2PB, 36 Bxs)</v>
          </cell>
          <cell r="E56" t="str">
            <v>70319</v>
          </cell>
          <cell r="F56" t="str">
            <v>72036</v>
          </cell>
          <cell r="G56" t="str">
            <v>30%</v>
          </cell>
          <cell r="H56" t="str">
            <v>2 X 8509 (12-8 4 X 1.25 OL)</v>
          </cell>
          <cell r="I56" t="str">
            <v>8030 (38 mm 142 GA X 2.605 FT)</v>
          </cell>
          <cell r="J56" t="str">
            <v>8032 (84 mm 200 GA X 2.605 FT)</v>
          </cell>
          <cell r="K56">
            <v>1.0058999999999998</v>
          </cell>
          <cell r="L56">
            <v>0.43109999999999993</v>
          </cell>
          <cell r="M56">
            <v>30</v>
          </cell>
          <cell r="N56">
            <v>43.359840424242705</v>
          </cell>
          <cell r="O56">
            <v>29.75</v>
          </cell>
          <cell r="P56">
            <v>30</v>
          </cell>
          <cell r="Q56">
            <v>30.25</v>
          </cell>
          <cell r="R56">
            <v>1.3952749999999998</v>
          </cell>
          <cell r="S56">
            <v>1.4369999999999998</v>
          </cell>
          <cell r="T56">
            <v>1.479225</v>
          </cell>
          <cell r="U56">
            <v>633.45484999999996</v>
          </cell>
          <cell r="V56">
            <v>652.39799999999991</v>
          </cell>
          <cell r="W56">
            <v>671.56815000000006</v>
          </cell>
          <cell r="X56" t="str">
            <v>8445/8446 (31"/2 pc)</v>
          </cell>
          <cell r="Y56" t="str">
            <v>31"/ 2 pc</v>
          </cell>
          <cell r="Z56">
            <v>2.5</v>
          </cell>
          <cell r="AA56">
            <v>50</v>
          </cell>
          <cell r="AB56">
            <v>69.763749999999987</v>
          </cell>
          <cell r="AC56">
            <v>71.849999999999994</v>
          </cell>
          <cell r="AD56">
            <v>73.961250000000007</v>
          </cell>
          <cell r="AE56">
            <v>72.263749999999987</v>
          </cell>
          <cell r="AF56">
            <v>74.349999999999994</v>
          </cell>
          <cell r="AG56">
            <v>76.461250000000007</v>
          </cell>
          <cell r="AH56" t="str">
            <v>2 X 8126 (4.854 FT/Box)</v>
          </cell>
          <cell r="AI56">
            <v>2</v>
          </cell>
          <cell r="AJ56" t="str">
            <v>(6X6)+0=36</v>
          </cell>
          <cell r="AK56">
            <v>6</v>
          </cell>
          <cell r="AL56">
            <v>6</v>
          </cell>
          <cell r="AM56">
            <v>0</v>
          </cell>
          <cell r="AN56">
            <v>36</v>
          </cell>
          <cell r="AO56" t="str">
            <v>8914 (48 X 44)</v>
          </cell>
          <cell r="AP56" t="str">
            <v>48X44</v>
          </cell>
          <cell r="AQ56">
            <v>55</v>
          </cell>
          <cell r="AR56" t="str">
            <v>0</v>
          </cell>
          <cell r="AS56">
            <v>0</v>
          </cell>
          <cell r="AT56">
            <v>0</v>
          </cell>
          <cell r="AU56">
            <v>0</v>
          </cell>
          <cell r="AV56" t="str">
            <v>8051 (1 White)</v>
          </cell>
          <cell r="AW56" t="str">
            <v>8050 (160FT Clear)</v>
          </cell>
          <cell r="AX56">
            <v>2731.6</v>
          </cell>
          <cell r="AY56">
            <v>1800</v>
          </cell>
          <cell r="AZ56">
            <v>1.5175555555555555</v>
          </cell>
          <cell r="BA56" t="str">
            <v>Minova Request 6/28/10.</v>
          </cell>
          <cell r="BB56"/>
          <cell r="BC56">
            <v>131032</v>
          </cell>
          <cell r="BD56" t="str">
            <v>Green</v>
          </cell>
          <cell r="BE56" t="str">
            <v>2330 LIF50</v>
          </cell>
          <cell r="BF56" t="str">
            <v>12 months (+/- 5 days) from date of manufacture</v>
          </cell>
          <cell r="BG56" t="str">
            <v xml:space="preserve">Medium </v>
          </cell>
          <cell r="BH56" t="str">
            <v>23 mm</v>
          </cell>
          <cell r="BI56" t="str">
            <v>1 in</v>
          </cell>
          <cell r="BJ56" t="str">
            <v>30 in</v>
          </cell>
          <cell r="BK56" t="str">
            <v>3/4 in</v>
          </cell>
          <cell r="BL56" t="str">
            <v>I, II, III</v>
          </cell>
          <cell r="BM56">
            <v>3.6133200353535586</v>
          </cell>
          <cell r="BN56">
            <v>180</v>
          </cell>
          <cell r="BO56">
            <v>134</v>
          </cell>
          <cell r="BP56" t="str">
            <v>B or G</v>
          </cell>
          <cell r="BQ56">
            <v>8040</v>
          </cell>
          <cell r="BR56">
            <v>125</v>
          </cell>
        </row>
        <row r="57">
          <cell r="C57">
            <v>131033</v>
          </cell>
          <cell r="D57" t="str">
            <v>2312 M35 (2PB, 75 Bxs)</v>
          </cell>
          <cell r="E57" t="str">
            <v>70274</v>
          </cell>
          <cell r="F57" t="str">
            <v>72036</v>
          </cell>
          <cell r="G57" t="str">
            <v>30%</v>
          </cell>
          <cell r="H57" t="str">
            <v>2 X 8509 (12-8 4 X 1.25 OL)</v>
          </cell>
          <cell r="I57" t="str">
            <v>8030 (38 mm 142 GA X 1.105 FT)</v>
          </cell>
          <cell r="J57" t="str">
            <v>8032 (84 mm 200 GA X 1.105 FT)</v>
          </cell>
          <cell r="K57">
            <v>0.40235999999999994</v>
          </cell>
          <cell r="L57">
            <v>0.17243999999999998</v>
          </cell>
          <cell r="M57">
            <v>12</v>
          </cell>
          <cell r="N57">
            <v>15.872402410117449</v>
          </cell>
          <cell r="O57">
            <v>11.75</v>
          </cell>
          <cell r="P57">
            <v>12</v>
          </cell>
          <cell r="Q57">
            <v>12.25</v>
          </cell>
          <cell r="R57">
            <v>0.55107499999999998</v>
          </cell>
          <cell r="S57">
            <v>0.57479999999999998</v>
          </cell>
          <cell r="T57">
            <v>0.59902500000000003</v>
          </cell>
          <cell r="U57">
            <v>250.18805</v>
          </cell>
          <cell r="V57">
            <v>260.95920000000001</v>
          </cell>
          <cell r="W57">
            <v>271.95735000000002</v>
          </cell>
          <cell r="X57" t="str">
            <v>8405/8406 (13"/2 pc)</v>
          </cell>
          <cell r="Y57" t="str">
            <v>13"/ 2 pc</v>
          </cell>
          <cell r="Z57">
            <v>1.1000000000000001</v>
          </cell>
          <cell r="AA57">
            <v>50</v>
          </cell>
          <cell r="AB57">
            <v>27.553750000000001</v>
          </cell>
          <cell r="AC57">
            <v>28.74</v>
          </cell>
          <cell r="AD57">
            <v>29.951250000000002</v>
          </cell>
          <cell r="AE57">
            <v>28.653750000000002</v>
          </cell>
          <cell r="AF57">
            <v>29.84</v>
          </cell>
          <cell r="AG57">
            <v>31.051250000000003</v>
          </cell>
          <cell r="AH57" t="str">
            <v>1 X 8126 (2.417 FT/Box)</v>
          </cell>
          <cell r="AI57">
            <v>1</v>
          </cell>
          <cell r="AJ57" t="str">
            <v>(15X5)+0=75</v>
          </cell>
          <cell r="AK57">
            <v>15</v>
          </cell>
          <cell r="AL57">
            <v>5</v>
          </cell>
          <cell r="AM57">
            <v>0</v>
          </cell>
          <cell r="AN57">
            <v>75</v>
          </cell>
          <cell r="AO57" t="str">
            <v>8914 (48 X 44)</v>
          </cell>
          <cell r="AP57" t="str">
            <v>48X44</v>
          </cell>
          <cell r="AQ57">
            <v>55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 t="str">
            <v>8051 (1 White)</v>
          </cell>
          <cell r="AW57" t="str">
            <v>8050 (334FT Clear)</v>
          </cell>
          <cell r="AX57">
            <v>2293</v>
          </cell>
          <cell r="AY57">
            <v>3750</v>
          </cell>
          <cell r="AZ57">
            <v>0.61146666666666671</v>
          </cell>
          <cell r="BA57" t="str">
            <v>BF Request 6/16/02.A.</v>
          </cell>
          <cell r="BB57"/>
          <cell r="BC57">
            <v>131033</v>
          </cell>
          <cell r="BD57" t="str">
            <v>Blue</v>
          </cell>
          <cell r="BE57" t="str">
            <v>2312 M35</v>
          </cell>
          <cell r="BF57" t="str">
            <v>12 months (+/- 5 days) from date of manufacture</v>
          </cell>
          <cell r="BG57" t="str">
            <v>Fast</v>
          </cell>
          <cell r="BH57" t="str">
            <v>23 mm</v>
          </cell>
          <cell r="BI57" t="str">
            <v>1 in</v>
          </cell>
          <cell r="BJ57" t="str">
            <v xml:space="preserve">12 in </v>
          </cell>
          <cell r="BK57" t="str">
            <v>3/4 in</v>
          </cell>
          <cell r="BL57" t="str">
            <v>I, II, III</v>
          </cell>
          <cell r="BM57">
            <v>1.3227002008431208</v>
          </cell>
          <cell r="BN57">
            <v>65</v>
          </cell>
          <cell r="BO57">
            <v>90</v>
          </cell>
          <cell r="BP57" t="str">
            <v>B or G</v>
          </cell>
          <cell r="BQ57">
            <v>5400</v>
          </cell>
          <cell r="BR57">
            <v>50</v>
          </cell>
        </row>
        <row r="58">
          <cell r="C58">
            <v>131036</v>
          </cell>
          <cell r="D58" t="str">
            <v>23305 M90 (LIF Paste, 2PB, 75 Bxs)</v>
          </cell>
          <cell r="E58" t="str">
            <v>70329</v>
          </cell>
          <cell r="F58" t="str">
            <v>72036</v>
          </cell>
          <cell r="G58" t="str">
            <v>30%</v>
          </cell>
          <cell r="H58" t="str">
            <v>2 X 8509 (12-8 4 X 1.25 OL)</v>
          </cell>
          <cell r="I58" t="str">
            <v>8030 (38 mm 142 GA X 1.105 FT)</v>
          </cell>
          <cell r="J58" t="str">
            <v>8032 (84 mm 200 GA X 1.105 FT)</v>
          </cell>
          <cell r="K58">
            <v>0.40235999999999994</v>
          </cell>
          <cell r="L58">
            <v>0.17243999999999998</v>
          </cell>
          <cell r="M58">
            <v>12</v>
          </cell>
          <cell r="N58" t="str">
            <v>NS</v>
          </cell>
          <cell r="O58">
            <v>11.75</v>
          </cell>
          <cell r="P58">
            <v>12</v>
          </cell>
          <cell r="Q58">
            <v>12.25</v>
          </cell>
          <cell r="R58">
            <v>0.55107499999999998</v>
          </cell>
          <cell r="S58">
            <v>0.57479999999999998</v>
          </cell>
          <cell r="T58">
            <v>0.59902500000000003</v>
          </cell>
          <cell r="U58">
            <v>250.18805</v>
          </cell>
          <cell r="V58">
            <v>260.95920000000001</v>
          </cell>
          <cell r="W58">
            <v>271.95735000000002</v>
          </cell>
          <cell r="X58" t="str">
            <v>8405/8406 (13"/2 pc)</v>
          </cell>
          <cell r="Y58" t="str">
            <v>13"/ 2 pc</v>
          </cell>
          <cell r="Z58">
            <v>1.1000000000000001</v>
          </cell>
          <cell r="AA58">
            <v>50</v>
          </cell>
          <cell r="AB58">
            <v>27.553750000000001</v>
          </cell>
          <cell r="AC58">
            <v>28.74</v>
          </cell>
          <cell r="AD58">
            <v>29.951250000000002</v>
          </cell>
          <cell r="AE58">
            <v>28.653750000000002</v>
          </cell>
          <cell r="AF58">
            <v>29.84</v>
          </cell>
          <cell r="AG58">
            <v>31.051250000000003</v>
          </cell>
          <cell r="AH58" t="str">
            <v>1 X 8126 (2.417 FT/Box)</v>
          </cell>
          <cell r="AI58">
            <v>1</v>
          </cell>
          <cell r="AJ58" t="str">
            <v>(15X5)+0=75</v>
          </cell>
          <cell r="AK58">
            <v>15</v>
          </cell>
          <cell r="AL58">
            <v>5</v>
          </cell>
          <cell r="AM58">
            <v>0</v>
          </cell>
          <cell r="AN58">
            <v>75</v>
          </cell>
          <cell r="AO58" t="str">
            <v>8914 (48 X 44)</v>
          </cell>
          <cell r="AP58" t="str">
            <v>48X44</v>
          </cell>
          <cell r="AQ58">
            <v>55</v>
          </cell>
          <cell r="AR58">
            <v>0</v>
          </cell>
          <cell r="AS58" t="str">
            <v>8051 (1 White) and 8305 (1 6 mil poly bag)</v>
          </cell>
          <cell r="AT58">
            <v>0</v>
          </cell>
          <cell r="AU58">
            <v>0</v>
          </cell>
          <cell r="AV58" t="str">
            <v>8051 (1 White)</v>
          </cell>
          <cell r="AW58" t="str">
            <v>8050 (334FT Clear)</v>
          </cell>
          <cell r="AX58">
            <v>2293</v>
          </cell>
          <cell r="AY58">
            <v>3750</v>
          </cell>
          <cell r="AZ58">
            <v>0.61146666666666671</v>
          </cell>
          <cell r="BA58" t="str">
            <v xml:space="preserve">GT Request 2/27/03.  Place white pallet cover on pallet, place boxes on pallet, place a 2nd white pallet cover over boxes, place 6 mil poly bag over pallet and stretchwrap.  </v>
          </cell>
          <cell r="BB58"/>
          <cell r="BC58">
            <v>131036</v>
          </cell>
          <cell r="BD58" t="str">
            <v>Yellow</v>
          </cell>
          <cell r="BE58" t="str">
            <v>23305 M90</v>
          </cell>
          <cell r="BF58" t="str">
            <v>12 months (+/- 5 days) from date of manufacture</v>
          </cell>
          <cell r="BG58" t="str">
            <v>Slow</v>
          </cell>
          <cell r="BH58" t="str">
            <v>23 mm</v>
          </cell>
          <cell r="BI58" t="str">
            <v>*NS</v>
          </cell>
          <cell r="BJ58" t="str">
            <v>305 mm</v>
          </cell>
          <cell r="BK58" t="str">
            <v>*NS</v>
          </cell>
          <cell r="BL58" t="str">
            <v>I, II, III</v>
          </cell>
          <cell r="BM58" t="str">
            <v>*NS</v>
          </cell>
          <cell r="BN58" t="str">
            <v>*NS</v>
          </cell>
          <cell r="BO58">
            <v>90</v>
          </cell>
          <cell r="BP58" t="str">
            <v>B or G</v>
          </cell>
          <cell r="BQ58">
            <v>5400</v>
          </cell>
          <cell r="BR58">
            <v>50</v>
          </cell>
        </row>
        <row r="59">
          <cell r="C59">
            <v>131040</v>
          </cell>
          <cell r="D59" t="str">
            <v>2312 M0204 (2PB, 75 Bxs)</v>
          </cell>
          <cell r="E59" t="str">
            <v>70350</v>
          </cell>
          <cell r="F59" t="str">
            <v>72036</v>
          </cell>
          <cell r="G59" t="str">
            <v>30%</v>
          </cell>
          <cell r="H59" t="str">
            <v>2 X 8509 (12-8 4 X 1.25 OL)</v>
          </cell>
          <cell r="I59" t="str">
            <v>8030 (38 mm 142 GA X 1.105 FT)</v>
          </cell>
          <cell r="J59" t="str">
            <v>8032 (84 mm 200 GA X 1.105 FT)</v>
          </cell>
          <cell r="K59">
            <v>0.40235999999999994</v>
          </cell>
          <cell r="L59">
            <v>0.17243999999999998</v>
          </cell>
          <cell r="M59">
            <v>12</v>
          </cell>
          <cell r="N59">
            <v>15.872402410117449</v>
          </cell>
          <cell r="O59">
            <v>11.75</v>
          </cell>
          <cell r="P59">
            <v>12</v>
          </cell>
          <cell r="Q59">
            <v>12.25</v>
          </cell>
          <cell r="R59">
            <v>0.55107499999999998</v>
          </cell>
          <cell r="S59">
            <v>0.57479999999999998</v>
          </cell>
          <cell r="T59">
            <v>0.59902500000000003</v>
          </cell>
          <cell r="U59">
            <v>250.18805</v>
          </cell>
          <cell r="V59">
            <v>260.95920000000001</v>
          </cell>
          <cell r="W59">
            <v>271.95735000000002</v>
          </cell>
          <cell r="X59" t="str">
            <v>8405/8406 (13"/2 pc)</v>
          </cell>
          <cell r="Y59" t="str">
            <v>13"/ 2 pc</v>
          </cell>
          <cell r="Z59">
            <v>1.1000000000000001</v>
          </cell>
          <cell r="AA59">
            <v>50</v>
          </cell>
          <cell r="AB59">
            <v>27.553750000000001</v>
          </cell>
          <cell r="AC59">
            <v>28.74</v>
          </cell>
          <cell r="AD59">
            <v>29.951250000000002</v>
          </cell>
          <cell r="AE59">
            <v>28.653750000000002</v>
          </cell>
          <cell r="AF59">
            <v>29.84</v>
          </cell>
          <cell r="AG59">
            <v>31.051250000000003</v>
          </cell>
          <cell r="AH59" t="str">
            <v>1 X 8126 (2.417 FT/Box)</v>
          </cell>
          <cell r="AI59">
            <v>1</v>
          </cell>
          <cell r="AJ59" t="str">
            <v>(15X5)+0=75</v>
          </cell>
          <cell r="AK59">
            <v>15</v>
          </cell>
          <cell r="AL59">
            <v>5</v>
          </cell>
          <cell r="AM59">
            <v>0</v>
          </cell>
          <cell r="AN59">
            <v>75</v>
          </cell>
          <cell r="AO59" t="str">
            <v>8914 (48 X 44)</v>
          </cell>
          <cell r="AP59" t="str">
            <v>48X44</v>
          </cell>
          <cell r="AQ59">
            <v>55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 t="str">
            <v>8051 (1 White)</v>
          </cell>
          <cell r="AW59" t="str">
            <v>8050 (334FT Clear)</v>
          </cell>
          <cell r="AX59">
            <v>2293</v>
          </cell>
          <cell r="AY59">
            <v>3750</v>
          </cell>
          <cell r="AZ59">
            <v>0.61146666666666671</v>
          </cell>
          <cell r="BA59" t="str">
            <v>Minova Request 5/27/08.</v>
          </cell>
          <cell r="BB59"/>
          <cell r="BC59">
            <v>131040</v>
          </cell>
          <cell r="BD59" t="str">
            <v>Yellow</v>
          </cell>
          <cell r="BE59" t="str">
            <v>2312 M0204</v>
          </cell>
          <cell r="BF59" t="str">
            <v>12 months (+/- 5 days) from date of manufacture</v>
          </cell>
          <cell r="BG59" t="str">
            <v>Slow</v>
          </cell>
          <cell r="BH59" t="str">
            <v>23 mm</v>
          </cell>
          <cell r="BI59" t="str">
            <v>1 in</v>
          </cell>
          <cell r="BJ59" t="str">
            <v xml:space="preserve">12 in </v>
          </cell>
          <cell r="BK59" t="str">
            <v>3/4 in</v>
          </cell>
          <cell r="BL59" t="str">
            <v>I, II, III</v>
          </cell>
          <cell r="BM59">
            <v>1.3227002008431208</v>
          </cell>
          <cell r="BN59">
            <v>65</v>
          </cell>
          <cell r="BO59">
            <v>90</v>
          </cell>
          <cell r="BP59" t="str">
            <v>B or G</v>
          </cell>
          <cell r="BQ59">
            <v>5400</v>
          </cell>
          <cell r="BR59">
            <v>50</v>
          </cell>
        </row>
        <row r="60">
          <cell r="C60">
            <v>131042</v>
          </cell>
          <cell r="D60" t="str">
            <v>2312 M1530 (2PB, 75 Bxs)</v>
          </cell>
          <cell r="E60" t="str">
            <v>70360</v>
          </cell>
          <cell r="F60" t="str">
            <v>72036</v>
          </cell>
          <cell r="G60" t="str">
            <v>30%</v>
          </cell>
          <cell r="H60" t="str">
            <v>2 X 8509 (12-8 4 X 1.25 OL)</v>
          </cell>
          <cell r="I60" t="str">
            <v>8030 (38 mm 142 GA X 1.105 FT)</v>
          </cell>
          <cell r="J60" t="str">
            <v>8032 (84 mm 200 GA X 1.105 FT)</v>
          </cell>
          <cell r="K60">
            <v>0.40235999999999994</v>
          </cell>
          <cell r="L60">
            <v>0.17243999999999998</v>
          </cell>
          <cell r="M60">
            <v>12</v>
          </cell>
          <cell r="N60">
            <v>15.872402410117449</v>
          </cell>
          <cell r="O60">
            <v>11.75</v>
          </cell>
          <cell r="P60">
            <v>12</v>
          </cell>
          <cell r="Q60">
            <v>12.25</v>
          </cell>
          <cell r="R60">
            <v>0.55107499999999998</v>
          </cell>
          <cell r="S60">
            <v>0.57479999999999998</v>
          </cell>
          <cell r="T60">
            <v>0.59902500000000003</v>
          </cell>
          <cell r="U60">
            <v>250.18805</v>
          </cell>
          <cell r="V60">
            <v>260.95920000000001</v>
          </cell>
          <cell r="W60">
            <v>271.95735000000002</v>
          </cell>
          <cell r="X60" t="str">
            <v>8405/8406 (13"/2 pc)</v>
          </cell>
          <cell r="Y60" t="str">
            <v>13"/ 2 pc</v>
          </cell>
          <cell r="Z60">
            <v>1.1000000000000001</v>
          </cell>
          <cell r="AA60">
            <v>50</v>
          </cell>
          <cell r="AB60">
            <v>27.553750000000001</v>
          </cell>
          <cell r="AC60">
            <v>28.74</v>
          </cell>
          <cell r="AD60">
            <v>29.951250000000002</v>
          </cell>
          <cell r="AE60">
            <v>28.653750000000002</v>
          </cell>
          <cell r="AF60">
            <v>29.84</v>
          </cell>
          <cell r="AG60">
            <v>31.051250000000003</v>
          </cell>
          <cell r="AH60" t="str">
            <v>1 X 8126 (2.417 FT/Box)</v>
          </cell>
          <cell r="AI60">
            <v>1</v>
          </cell>
          <cell r="AJ60" t="str">
            <v>(15X5)+0=75</v>
          </cell>
          <cell r="AK60">
            <v>15</v>
          </cell>
          <cell r="AL60">
            <v>5</v>
          </cell>
          <cell r="AM60">
            <v>0</v>
          </cell>
          <cell r="AN60">
            <v>75</v>
          </cell>
          <cell r="AO60" t="str">
            <v>8914 (48 X 44)</v>
          </cell>
          <cell r="AP60" t="str">
            <v>48X44</v>
          </cell>
          <cell r="AQ60">
            <v>55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 t="str">
            <v>8051 (1 White)</v>
          </cell>
          <cell r="AW60" t="str">
            <v>8050 (334FT Clear)</v>
          </cell>
          <cell r="AX60">
            <v>2293</v>
          </cell>
          <cell r="AY60">
            <v>3750</v>
          </cell>
          <cell r="AZ60">
            <v>0.61146666666666671</v>
          </cell>
          <cell r="BA60" t="str">
            <v>GT Request 6/21/02.</v>
          </cell>
          <cell r="BB60"/>
          <cell r="BC60">
            <v>131042</v>
          </cell>
          <cell r="BD60" t="str">
            <v>White</v>
          </cell>
          <cell r="BE60" t="str">
            <v xml:space="preserve">2312 M1530 </v>
          </cell>
          <cell r="BF60" t="str">
            <v>12 months (+/- 5 days) from date of manufacture</v>
          </cell>
          <cell r="BG60" t="str">
            <v>Super Slow</v>
          </cell>
          <cell r="BH60" t="str">
            <v>23 mm</v>
          </cell>
          <cell r="BI60" t="str">
            <v>1 in</v>
          </cell>
          <cell r="BJ60" t="str">
            <v xml:space="preserve">12 in </v>
          </cell>
          <cell r="BK60" t="str">
            <v>3/4 in</v>
          </cell>
          <cell r="BL60" t="str">
            <v>I, II, III</v>
          </cell>
          <cell r="BM60">
            <v>1.3227002008431208</v>
          </cell>
          <cell r="BN60">
            <v>65</v>
          </cell>
          <cell r="BO60">
            <v>90</v>
          </cell>
          <cell r="BP60" t="str">
            <v>B or G</v>
          </cell>
          <cell r="BQ60">
            <v>5400</v>
          </cell>
          <cell r="BR60">
            <v>50</v>
          </cell>
        </row>
        <row r="61">
          <cell r="C61">
            <v>131046</v>
          </cell>
          <cell r="D61" t="str">
            <v>2312 H5 (2PB, 75 Bxs)</v>
          </cell>
          <cell r="E61" t="str">
            <v>70295</v>
          </cell>
          <cell r="F61" t="str">
            <v>72036</v>
          </cell>
          <cell r="G61" t="str">
            <v>30%</v>
          </cell>
          <cell r="H61" t="str">
            <v>2 X 8509 (12-8 4 X 1.25 OL)</v>
          </cell>
          <cell r="I61" t="str">
            <v>8030 (38 mm 142 GA X 1.105 FT)</v>
          </cell>
          <cell r="J61" t="str">
            <v>8032 (84 mm 200 GA X 1.105 FT)</v>
          </cell>
          <cell r="K61">
            <v>0.41411999999999993</v>
          </cell>
          <cell r="L61">
            <v>0.17747999999999997</v>
          </cell>
          <cell r="M61">
            <v>12</v>
          </cell>
          <cell r="N61">
            <v>15.872402410117449</v>
          </cell>
          <cell r="O61">
            <v>11.75</v>
          </cell>
          <cell r="P61">
            <v>12</v>
          </cell>
          <cell r="Q61">
            <v>12.25</v>
          </cell>
          <cell r="R61">
            <v>0.56752500000000006</v>
          </cell>
          <cell r="S61">
            <v>0.5915999999999999</v>
          </cell>
          <cell r="T61">
            <v>0.61617499999999992</v>
          </cell>
          <cell r="U61">
            <v>257.65635000000003</v>
          </cell>
          <cell r="V61">
            <v>268.58639999999997</v>
          </cell>
          <cell r="W61">
            <v>279.74344999999994</v>
          </cell>
          <cell r="X61" t="str">
            <v>8405/8406 (13"/2 pc)</v>
          </cell>
          <cell r="Y61" t="str">
            <v>13"/ 2 pc</v>
          </cell>
          <cell r="Z61">
            <v>1.1000000000000001</v>
          </cell>
          <cell r="AA61">
            <v>50</v>
          </cell>
          <cell r="AB61">
            <v>28.376250000000002</v>
          </cell>
          <cell r="AC61">
            <v>29.579999999999995</v>
          </cell>
          <cell r="AD61">
            <v>30.808749999999996</v>
          </cell>
          <cell r="AE61">
            <v>29.476250000000004</v>
          </cell>
          <cell r="AF61">
            <v>30.679999999999996</v>
          </cell>
          <cell r="AG61">
            <v>31.908749999999998</v>
          </cell>
          <cell r="AH61" t="str">
            <v>1 X 8126 (2.417 FT/Box)</v>
          </cell>
          <cell r="AI61">
            <v>1</v>
          </cell>
          <cell r="AJ61" t="str">
            <v>(15X5)+0=75</v>
          </cell>
          <cell r="AK61">
            <v>15</v>
          </cell>
          <cell r="AL61">
            <v>5</v>
          </cell>
          <cell r="AM61">
            <v>0</v>
          </cell>
          <cell r="AN61">
            <v>75</v>
          </cell>
          <cell r="AO61" t="str">
            <v>8914 (48 X 44)</v>
          </cell>
          <cell r="AP61" t="str">
            <v>48X44</v>
          </cell>
          <cell r="AQ61">
            <v>55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 t="str">
            <v>8051 (1 White)</v>
          </cell>
          <cell r="AW61" t="str">
            <v>8050 (334FT Clear)</v>
          </cell>
          <cell r="AX61">
            <v>2355.9999999999995</v>
          </cell>
          <cell r="AY61">
            <v>3750</v>
          </cell>
          <cell r="AZ61">
            <v>0.62826666666666653</v>
          </cell>
          <cell r="BA61" t="str">
            <v>Minova Request 3/13/12.</v>
          </cell>
          <cell r="BB61"/>
          <cell r="BC61">
            <v>131046</v>
          </cell>
          <cell r="BD61" t="str">
            <v>Purple</v>
          </cell>
          <cell r="BE61" t="str">
            <v>2312 H5</v>
          </cell>
          <cell r="BF61" t="str">
            <v>12 months (+/- 5 days) from date of manufacture</v>
          </cell>
          <cell r="BG61" t="str">
            <v>Ultra Fast</v>
          </cell>
          <cell r="BH61" t="str">
            <v>23 mm</v>
          </cell>
          <cell r="BI61" t="str">
            <v>1 in</v>
          </cell>
          <cell r="BJ61" t="str">
            <v xml:space="preserve">12 in </v>
          </cell>
          <cell r="BK61" t="str">
            <v>3/4 in</v>
          </cell>
          <cell r="BL61" t="str">
            <v>I, II, III</v>
          </cell>
          <cell r="BM61">
            <v>1.3227002008431208</v>
          </cell>
          <cell r="BN61">
            <v>65</v>
          </cell>
          <cell r="BO61">
            <v>90</v>
          </cell>
          <cell r="BP61" t="str">
            <v>B or G</v>
          </cell>
          <cell r="BQ61">
            <v>5400</v>
          </cell>
          <cell r="BR61">
            <v>50</v>
          </cell>
        </row>
        <row r="62">
          <cell r="C62">
            <v>131060</v>
          </cell>
          <cell r="D62" t="str">
            <v>2312 H10 (2PB, 75 Bxs)</v>
          </cell>
          <cell r="E62" t="str">
            <v>70298</v>
          </cell>
          <cell r="F62" t="str">
            <v>72036</v>
          </cell>
          <cell r="G62" t="str">
            <v>30%</v>
          </cell>
          <cell r="H62" t="str">
            <v>2 X 8509 (12-8 4 X 1.25 OL)</v>
          </cell>
          <cell r="I62" t="str">
            <v>8030 (38 mm 142 GA X 1.105 FT)</v>
          </cell>
          <cell r="J62" t="str">
            <v>8032 (84 mm 200 GA X 1.105 FT)</v>
          </cell>
          <cell r="K62">
            <v>0.41411999999999993</v>
          </cell>
          <cell r="L62">
            <v>0.17747999999999997</v>
          </cell>
          <cell r="M62">
            <v>12</v>
          </cell>
          <cell r="N62">
            <v>15.872402410117449</v>
          </cell>
          <cell r="O62">
            <v>11.75</v>
          </cell>
          <cell r="P62">
            <v>12</v>
          </cell>
          <cell r="Q62">
            <v>12.25</v>
          </cell>
          <cell r="R62">
            <v>0.56752500000000006</v>
          </cell>
          <cell r="S62">
            <v>0.5915999999999999</v>
          </cell>
          <cell r="T62">
            <v>0.61617499999999992</v>
          </cell>
          <cell r="U62">
            <v>257.65635000000003</v>
          </cell>
          <cell r="V62">
            <v>268.58639999999997</v>
          </cell>
          <cell r="W62">
            <v>279.74344999999994</v>
          </cell>
          <cell r="X62" t="str">
            <v>8405/8406 (13"/2 pc)</v>
          </cell>
          <cell r="Y62" t="str">
            <v>13"/ 2 pc</v>
          </cell>
          <cell r="Z62">
            <v>1.1000000000000001</v>
          </cell>
          <cell r="AA62">
            <v>50</v>
          </cell>
          <cell r="AB62">
            <v>28.376250000000002</v>
          </cell>
          <cell r="AC62">
            <v>29.579999999999995</v>
          </cell>
          <cell r="AD62">
            <v>30.808749999999996</v>
          </cell>
          <cell r="AE62">
            <v>29.476250000000004</v>
          </cell>
          <cell r="AF62">
            <v>30.679999999999996</v>
          </cell>
          <cell r="AG62">
            <v>31.908749999999998</v>
          </cell>
          <cell r="AH62" t="str">
            <v>1 X 8126 (2.417 FT/Box)</v>
          </cell>
          <cell r="AI62">
            <v>1</v>
          </cell>
          <cell r="AJ62" t="str">
            <v>(15X5)+0=75</v>
          </cell>
          <cell r="AK62">
            <v>15</v>
          </cell>
          <cell r="AL62">
            <v>5</v>
          </cell>
          <cell r="AM62">
            <v>0</v>
          </cell>
          <cell r="AN62">
            <v>75</v>
          </cell>
          <cell r="AO62" t="str">
            <v>8914 (48 X 44)</v>
          </cell>
          <cell r="AP62" t="str">
            <v>48X44</v>
          </cell>
          <cell r="AQ62">
            <v>55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 t="str">
            <v>8051 (1 White)</v>
          </cell>
          <cell r="AW62" t="str">
            <v>8050 (334FT Clear)</v>
          </cell>
          <cell r="AX62">
            <v>2355.9999999999995</v>
          </cell>
          <cell r="AY62">
            <v>3750</v>
          </cell>
          <cell r="AZ62">
            <v>0.62826666666666653</v>
          </cell>
          <cell r="BA62" t="str">
            <v>Minova Request 4/25/11.</v>
          </cell>
          <cell r="BB62"/>
          <cell r="BC62">
            <v>131060</v>
          </cell>
          <cell r="BD62" t="str">
            <v>Red</v>
          </cell>
          <cell r="BE62" t="str">
            <v>2312 H10</v>
          </cell>
          <cell r="BF62" t="str">
            <v>12 months (+/- 5 days) from date of manufacture</v>
          </cell>
          <cell r="BG62" t="str">
            <v>Super Fast</v>
          </cell>
          <cell r="BH62" t="str">
            <v>23 mm</v>
          </cell>
          <cell r="BI62" t="str">
            <v>1 in</v>
          </cell>
          <cell r="BJ62" t="str">
            <v xml:space="preserve">12 in </v>
          </cell>
          <cell r="BK62" t="str">
            <v>3/4 in</v>
          </cell>
          <cell r="BL62" t="str">
            <v>I, II, III</v>
          </cell>
          <cell r="BM62">
            <v>1.3227002008431208</v>
          </cell>
          <cell r="BN62">
            <v>65</v>
          </cell>
          <cell r="BO62">
            <v>90</v>
          </cell>
          <cell r="BP62" t="str">
            <v>B or G</v>
          </cell>
          <cell r="BQ62">
            <v>5400</v>
          </cell>
          <cell r="BR62">
            <v>50</v>
          </cell>
        </row>
        <row r="63">
          <cell r="C63">
            <v>131067</v>
          </cell>
          <cell r="D63" t="str">
            <v>2312 H35 (2PB, 75 Bxs)</v>
          </cell>
          <cell r="E63" t="str">
            <v>70300</v>
          </cell>
          <cell r="F63" t="str">
            <v>72036</v>
          </cell>
          <cell r="G63" t="str">
            <v>30%</v>
          </cell>
          <cell r="H63" t="str">
            <v>2 X 8509 (12-8 4 X 1.25 OL)</v>
          </cell>
          <cell r="I63" t="str">
            <v>8030 (38 mm 142 GA X 1.105 FT)</v>
          </cell>
          <cell r="J63" t="str">
            <v>8032 (84 mm 200 GA X 1.105 FT)</v>
          </cell>
          <cell r="K63">
            <v>0.40235999999999994</v>
          </cell>
          <cell r="L63">
            <v>0.17243999999999998</v>
          </cell>
          <cell r="M63">
            <v>12</v>
          </cell>
          <cell r="N63">
            <v>15.872402410117449</v>
          </cell>
          <cell r="O63">
            <v>11.75</v>
          </cell>
          <cell r="P63">
            <v>12</v>
          </cell>
          <cell r="Q63">
            <v>12.25</v>
          </cell>
          <cell r="R63">
            <v>0.55107499999999998</v>
          </cell>
          <cell r="S63">
            <v>0.57479999999999998</v>
          </cell>
          <cell r="T63">
            <v>0.59902500000000003</v>
          </cell>
          <cell r="U63">
            <v>250.18805</v>
          </cell>
          <cell r="V63">
            <v>260.95920000000001</v>
          </cell>
          <cell r="W63">
            <v>271.95735000000002</v>
          </cell>
          <cell r="X63" t="str">
            <v>8405/8406 (13"/2 pc)</v>
          </cell>
          <cell r="Y63" t="str">
            <v>13"/ 2 pc</v>
          </cell>
          <cell r="Z63">
            <v>1.1000000000000001</v>
          </cell>
          <cell r="AA63">
            <v>50</v>
          </cell>
          <cell r="AB63">
            <v>27.553750000000001</v>
          </cell>
          <cell r="AC63">
            <v>28.74</v>
          </cell>
          <cell r="AD63">
            <v>29.951250000000002</v>
          </cell>
          <cell r="AE63">
            <v>28.653750000000002</v>
          </cell>
          <cell r="AF63">
            <v>29.84</v>
          </cell>
          <cell r="AG63">
            <v>31.051250000000003</v>
          </cell>
          <cell r="AH63" t="str">
            <v>1 X 8126 (2.417 FT/Box)</v>
          </cell>
          <cell r="AI63">
            <v>1</v>
          </cell>
          <cell r="AJ63" t="str">
            <v>(15X5)+0=75</v>
          </cell>
          <cell r="AK63">
            <v>15</v>
          </cell>
          <cell r="AL63">
            <v>5</v>
          </cell>
          <cell r="AM63">
            <v>0</v>
          </cell>
          <cell r="AN63">
            <v>75</v>
          </cell>
          <cell r="AO63" t="str">
            <v>8914 (48 X 44)</v>
          </cell>
          <cell r="AP63" t="str">
            <v>48X44</v>
          </cell>
          <cell r="AQ63">
            <v>55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 t="str">
            <v>8051 (1 White)</v>
          </cell>
          <cell r="AW63" t="str">
            <v>8050 (334FT Clear)</v>
          </cell>
          <cell r="AX63">
            <v>2293</v>
          </cell>
          <cell r="AY63">
            <v>3750</v>
          </cell>
          <cell r="AZ63">
            <v>0.61146666666666671</v>
          </cell>
          <cell r="BA63" t="str">
            <v>Minova Request 2/26/04</v>
          </cell>
          <cell r="BB63"/>
          <cell r="BC63">
            <v>131067</v>
          </cell>
          <cell r="BD63" t="str">
            <v>Blue</v>
          </cell>
          <cell r="BE63" t="str">
            <v>2312 H35</v>
          </cell>
          <cell r="BF63" t="str">
            <v>12 months (+/- 5 days) from date of manufacture</v>
          </cell>
          <cell r="BG63" t="str">
            <v>Fast</v>
          </cell>
          <cell r="BH63" t="str">
            <v>23 mm</v>
          </cell>
          <cell r="BI63" t="str">
            <v>1 in</v>
          </cell>
          <cell r="BJ63" t="str">
            <v xml:space="preserve">12 in </v>
          </cell>
          <cell r="BK63" t="str">
            <v>3/4 in</v>
          </cell>
          <cell r="BL63" t="str">
            <v>I, II, III</v>
          </cell>
          <cell r="BM63">
            <v>1.3227002008431208</v>
          </cell>
          <cell r="BN63">
            <v>65</v>
          </cell>
          <cell r="BO63">
            <v>90</v>
          </cell>
          <cell r="BP63" t="str">
            <v>B or G</v>
          </cell>
          <cell r="BQ63">
            <v>5400</v>
          </cell>
          <cell r="BR63">
            <v>50</v>
          </cell>
        </row>
        <row r="64">
          <cell r="C64">
            <v>131074</v>
          </cell>
          <cell r="D64" t="str">
            <v>2312 H50 (2PB, 75 Bxs)</v>
          </cell>
          <cell r="E64" t="str">
            <v>70320</v>
          </cell>
          <cell r="F64" t="str">
            <v>72036</v>
          </cell>
          <cell r="G64" t="str">
            <v>30%</v>
          </cell>
          <cell r="H64" t="str">
            <v>2 X 8509 (12-8 4 X 1.25 OL)</v>
          </cell>
          <cell r="I64" t="str">
            <v>8030 (38 mm 142 GA X 1.105 FT)</v>
          </cell>
          <cell r="J64" t="str">
            <v>8032 (84 mm 200 GA X 1.105 FT)</v>
          </cell>
          <cell r="K64">
            <v>0.40235999999999994</v>
          </cell>
          <cell r="L64">
            <v>0.17243999999999998</v>
          </cell>
          <cell r="M64">
            <v>12</v>
          </cell>
          <cell r="N64">
            <v>15.872402410117449</v>
          </cell>
          <cell r="O64">
            <v>11.75</v>
          </cell>
          <cell r="P64">
            <v>12</v>
          </cell>
          <cell r="Q64">
            <v>12.25</v>
          </cell>
          <cell r="R64">
            <v>0.55107499999999998</v>
          </cell>
          <cell r="S64">
            <v>0.57479999999999998</v>
          </cell>
          <cell r="T64">
            <v>0.59902500000000003</v>
          </cell>
          <cell r="U64">
            <v>250.18805</v>
          </cell>
          <cell r="V64">
            <v>260.95920000000001</v>
          </cell>
          <cell r="W64">
            <v>271.95735000000002</v>
          </cell>
          <cell r="X64" t="str">
            <v>8405/8406 (13"/2 pc)</v>
          </cell>
          <cell r="Y64" t="str">
            <v>13"/ 2 pc</v>
          </cell>
          <cell r="Z64">
            <v>1.1000000000000001</v>
          </cell>
          <cell r="AA64">
            <v>50</v>
          </cell>
          <cell r="AB64">
            <v>27.553750000000001</v>
          </cell>
          <cell r="AC64">
            <v>28.74</v>
          </cell>
          <cell r="AD64">
            <v>29.951250000000002</v>
          </cell>
          <cell r="AE64">
            <v>28.653750000000002</v>
          </cell>
          <cell r="AF64">
            <v>29.84</v>
          </cell>
          <cell r="AG64">
            <v>31.051250000000003</v>
          </cell>
          <cell r="AH64" t="str">
            <v>1 X 8126 (2.417 FT/Box)</v>
          </cell>
          <cell r="AI64">
            <v>1</v>
          </cell>
          <cell r="AJ64" t="str">
            <v>(15X5)+0=75</v>
          </cell>
          <cell r="AK64">
            <v>15</v>
          </cell>
          <cell r="AL64">
            <v>5</v>
          </cell>
          <cell r="AM64">
            <v>0</v>
          </cell>
          <cell r="AN64">
            <v>75</v>
          </cell>
          <cell r="AO64" t="str">
            <v>8914 (48 X 44)</v>
          </cell>
          <cell r="AP64" t="str">
            <v>48X44</v>
          </cell>
          <cell r="AQ64">
            <v>55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 t="str">
            <v>8051 (1 White)</v>
          </cell>
          <cell r="AW64" t="str">
            <v>8050 (334FT Clear)</v>
          </cell>
          <cell r="AX64">
            <v>2293</v>
          </cell>
          <cell r="AY64">
            <v>3750</v>
          </cell>
          <cell r="AZ64">
            <v>0.61146666666666671</v>
          </cell>
          <cell r="BA64" t="str">
            <v>GT Request 6/21/02.</v>
          </cell>
          <cell r="BB64"/>
          <cell r="BC64">
            <v>131074</v>
          </cell>
          <cell r="BD64" t="str">
            <v>Green</v>
          </cell>
          <cell r="BE64" t="str">
            <v xml:space="preserve">2312 H50 </v>
          </cell>
          <cell r="BF64" t="str">
            <v>12 months (+/- 5 days) from date of manufacture</v>
          </cell>
          <cell r="BG64" t="str">
            <v xml:space="preserve">Medium </v>
          </cell>
          <cell r="BH64" t="str">
            <v>23 mm</v>
          </cell>
          <cell r="BI64" t="str">
            <v>1 in</v>
          </cell>
          <cell r="BJ64" t="str">
            <v xml:space="preserve">12 in </v>
          </cell>
          <cell r="BK64" t="str">
            <v>3/4 in</v>
          </cell>
          <cell r="BL64" t="str">
            <v>I, II, III</v>
          </cell>
          <cell r="BM64">
            <v>1.3227002008431208</v>
          </cell>
          <cell r="BN64">
            <v>65</v>
          </cell>
          <cell r="BO64">
            <v>90</v>
          </cell>
          <cell r="BP64" t="str">
            <v>B or G</v>
          </cell>
          <cell r="BQ64">
            <v>5400</v>
          </cell>
          <cell r="BR64">
            <v>50</v>
          </cell>
        </row>
        <row r="65">
          <cell r="C65">
            <v>131076</v>
          </cell>
          <cell r="D65" t="str">
            <v>2312 M50 (2PB, 75 Bxs)</v>
          </cell>
          <cell r="E65" t="str">
            <v>70325</v>
          </cell>
          <cell r="F65" t="str">
            <v>72036</v>
          </cell>
          <cell r="G65" t="str">
            <v>30%</v>
          </cell>
          <cell r="H65" t="str">
            <v>2 X 8509 (12-8 4 X 1.25 OL)</v>
          </cell>
          <cell r="I65" t="str">
            <v>8030 (38 mm 142 GA X 1.105 FT)</v>
          </cell>
          <cell r="J65" t="str">
            <v>8032 (84 mm 200 GA X 1.105 FT)</v>
          </cell>
          <cell r="K65">
            <v>0.40235999999999994</v>
          </cell>
          <cell r="L65">
            <v>0.17243999999999998</v>
          </cell>
          <cell r="M65">
            <v>12</v>
          </cell>
          <cell r="N65">
            <v>15.872402410117449</v>
          </cell>
          <cell r="O65">
            <v>11.75</v>
          </cell>
          <cell r="P65">
            <v>12</v>
          </cell>
          <cell r="Q65">
            <v>12.25</v>
          </cell>
          <cell r="R65">
            <v>0.55107499999999998</v>
          </cell>
          <cell r="S65">
            <v>0.57479999999999998</v>
          </cell>
          <cell r="T65">
            <v>0.59902500000000003</v>
          </cell>
          <cell r="U65">
            <v>250.18805</v>
          </cell>
          <cell r="V65">
            <v>260.95920000000001</v>
          </cell>
          <cell r="W65">
            <v>271.95735000000002</v>
          </cell>
          <cell r="X65" t="str">
            <v>8405/8406 (13"/2 pc)</v>
          </cell>
          <cell r="Y65" t="str">
            <v>13"/ 2 pc</v>
          </cell>
          <cell r="Z65">
            <v>1.1000000000000001</v>
          </cell>
          <cell r="AA65">
            <v>50</v>
          </cell>
          <cell r="AB65">
            <v>27.553750000000001</v>
          </cell>
          <cell r="AC65">
            <v>28.74</v>
          </cell>
          <cell r="AD65">
            <v>29.951250000000002</v>
          </cell>
          <cell r="AE65">
            <v>28.653750000000002</v>
          </cell>
          <cell r="AF65">
            <v>29.84</v>
          </cell>
          <cell r="AG65">
            <v>31.051250000000003</v>
          </cell>
          <cell r="AH65" t="str">
            <v>1 X 8126 (2.417 FT/Box)</v>
          </cell>
          <cell r="AI65">
            <v>1</v>
          </cell>
          <cell r="AJ65" t="str">
            <v>(15X5)+0=75</v>
          </cell>
          <cell r="AK65">
            <v>15</v>
          </cell>
          <cell r="AL65">
            <v>5</v>
          </cell>
          <cell r="AM65">
            <v>0</v>
          </cell>
          <cell r="AN65">
            <v>75</v>
          </cell>
          <cell r="AO65" t="str">
            <v>8914 (48 X 44)</v>
          </cell>
          <cell r="AP65" t="str">
            <v>48X44</v>
          </cell>
          <cell r="AQ65">
            <v>55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 t="str">
            <v>8051 (1 White)</v>
          </cell>
          <cell r="AW65" t="str">
            <v>8050 (334FT Clear)</v>
          </cell>
          <cell r="AX65">
            <v>2293</v>
          </cell>
          <cell r="AY65">
            <v>3750</v>
          </cell>
          <cell r="AZ65">
            <v>0.61146666666666671</v>
          </cell>
          <cell r="BA65" t="str">
            <v>Minova Request 12/9/10.  Place white pallet cover on pallet, place boxes on pallet, place a 2nd white pallet cover over boxes, place 6 mil poly bag over pallet and stretchwrap.</v>
          </cell>
          <cell r="BB65"/>
          <cell r="BC65">
            <v>131076</v>
          </cell>
          <cell r="BD65" t="str">
            <v>Green</v>
          </cell>
          <cell r="BE65" t="str">
            <v>2312 M50</v>
          </cell>
          <cell r="BF65" t="str">
            <v>12 months (+/- 5 days) from date of manufacture</v>
          </cell>
          <cell r="BG65" t="str">
            <v xml:space="preserve">Medium </v>
          </cell>
          <cell r="BH65" t="str">
            <v>23 mm</v>
          </cell>
          <cell r="BI65" t="str">
            <v>1 in</v>
          </cell>
          <cell r="BJ65" t="str">
            <v xml:space="preserve">12 in </v>
          </cell>
          <cell r="BK65" t="str">
            <v>3/4 in</v>
          </cell>
          <cell r="BL65" t="str">
            <v>I, II, III</v>
          </cell>
          <cell r="BM65">
            <v>1.3227002008431208</v>
          </cell>
          <cell r="BN65">
            <v>65</v>
          </cell>
          <cell r="BO65">
            <v>90</v>
          </cell>
          <cell r="BP65" t="str">
            <v>B or G</v>
          </cell>
          <cell r="BQ65">
            <v>5400</v>
          </cell>
          <cell r="BR65">
            <v>50</v>
          </cell>
        </row>
        <row r="66">
          <cell r="C66">
            <v>131078</v>
          </cell>
          <cell r="D66" t="str">
            <v>2312 H90 (2PB, 75 Bxs)</v>
          </cell>
          <cell r="E66" t="str">
            <v>70340</v>
          </cell>
          <cell r="F66" t="str">
            <v>72036</v>
          </cell>
          <cell r="G66" t="str">
            <v>30%</v>
          </cell>
          <cell r="H66" t="str">
            <v>2 X 8509 (12-8 4 X 1.25 OL)</v>
          </cell>
          <cell r="I66" t="str">
            <v>8030 (38 mm 142 GA X 1.105 FT)</v>
          </cell>
          <cell r="J66" t="str">
            <v>8032 (84 mm 200 GA X 1.105 FT)</v>
          </cell>
          <cell r="K66">
            <v>0.40235999999999994</v>
          </cell>
          <cell r="L66">
            <v>0.17243999999999998</v>
          </cell>
          <cell r="M66">
            <v>12</v>
          </cell>
          <cell r="N66">
            <v>15.872402410117449</v>
          </cell>
          <cell r="O66">
            <v>11.75</v>
          </cell>
          <cell r="P66">
            <v>12</v>
          </cell>
          <cell r="Q66">
            <v>12.25</v>
          </cell>
          <cell r="R66">
            <v>0.55107499999999998</v>
          </cell>
          <cell r="S66">
            <v>0.57479999999999998</v>
          </cell>
          <cell r="T66">
            <v>0.59902500000000003</v>
          </cell>
          <cell r="U66">
            <v>250.18805</v>
          </cell>
          <cell r="V66">
            <v>260.95920000000001</v>
          </cell>
          <cell r="W66">
            <v>271.95735000000002</v>
          </cell>
          <cell r="X66" t="str">
            <v>8405/8406 (13"/2 pc)</v>
          </cell>
          <cell r="Y66" t="str">
            <v>13"/ 2 pc</v>
          </cell>
          <cell r="Z66">
            <v>1.1000000000000001</v>
          </cell>
          <cell r="AA66">
            <v>50</v>
          </cell>
          <cell r="AB66">
            <v>27.553750000000001</v>
          </cell>
          <cell r="AC66">
            <v>28.74</v>
          </cell>
          <cell r="AD66">
            <v>29.951250000000002</v>
          </cell>
          <cell r="AE66">
            <v>28.653750000000002</v>
          </cell>
          <cell r="AF66">
            <v>29.84</v>
          </cell>
          <cell r="AG66">
            <v>31.051250000000003</v>
          </cell>
          <cell r="AH66" t="str">
            <v>1 X 8126 (2.417 FT/Box)</v>
          </cell>
          <cell r="AI66">
            <v>1</v>
          </cell>
          <cell r="AJ66" t="str">
            <v>(15X5)+0=75</v>
          </cell>
          <cell r="AK66">
            <v>15</v>
          </cell>
          <cell r="AL66">
            <v>5</v>
          </cell>
          <cell r="AM66">
            <v>0</v>
          </cell>
          <cell r="AN66">
            <v>75</v>
          </cell>
          <cell r="AO66" t="str">
            <v>8914 (48 X 44)</v>
          </cell>
          <cell r="AP66" t="str">
            <v>48X44</v>
          </cell>
          <cell r="AQ66">
            <v>55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 t="str">
            <v>8051 (1 White)</v>
          </cell>
          <cell r="AW66" t="str">
            <v>8050 (334FT Clear)</v>
          </cell>
          <cell r="AX66">
            <v>2293</v>
          </cell>
          <cell r="AY66">
            <v>3750</v>
          </cell>
          <cell r="AZ66">
            <v>0.61146666666666671</v>
          </cell>
          <cell r="BA66" t="str">
            <v>GT Request 6/21/02.</v>
          </cell>
          <cell r="BB66"/>
          <cell r="BC66">
            <v>131078</v>
          </cell>
          <cell r="BD66" t="str">
            <v>Yellow</v>
          </cell>
          <cell r="BE66" t="str">
            <v xml:space="preserve">2312 H90 </v>
          </cell>
          <cell r="BF66" t="str">
            <v>12 months (+/- 5 days) from date of manufacture</v>
          </cell>
          <cell r="BG66" t="str">
            <v>Slow</v>
          </cell>
          <cell r="BH66" t="str">
            <v>23 mm</v>
          </cell>
          <cell r="BI66" t="str">
            <v>1 in</v>
          </cell>
          <cell r="BJ66" t="str">
            <v xml:space="preserve">12 in </v>
          </cell>
          <cell r="BK66" t="str">
            <v>3/4 in</v>
          </cell>
          <cell r="BL66" t="str">
            <v>I, II, III</v>
          </cell>
          <cell r="BM66">
            <v>1.3227002008431208</v>
          </cell>
          <cell r="BN66">
            <v>65</v>
          </cell>
          <cell r="BO66">
            <v>90</v>
          </cell>
          <cell r="BP66" t="str">
            <v>B or G</v>
          </cell>
          <cell r="BQ66">
            <v>5400</v>
          </cell>
          <cell r="BR66">
            <v>50</v>
          </cell>
        </row>
        <row r="67">
          <cell r="C67">
            <v>131079</v>
          </cell>
          <cell r="D67" t="str">
            <v>2312 M90 (2PB, 75 Bxs)</v>
          </cell>
          <cell r="E67" t="str">
            <v>70329</v>
          </cell>
          <cell r="F67" t="str">
            <v>72036</v>
          </cell>
          <cell r="G67" t="str">
            <v>30%</v>
          </cell>
          <cell r="H67" t="str">
            <v>2 X 8509 (12-8 4 X 1.25 OL)</v>
          </cell>
          <cell r="I67" t="str">
            <v>8030 (38 mm 142 GA X 1.105 FT)</v>
          </cell>
          <cell r="J67" t="str">
            <v>8032 (84 mm 200 GA X 1.105 FT)</v>
          </cell>
          <cell r="K67">
            <v>0.40235999999999994</v>
          </cell>
          <cell r="L67">
            <v>0.17243999999999998</v>
          </cell>
          <cell r="M67">
            <v>12</v>
          </cell>
          <cell r="N67">
            <v>15.872402410117449</v>
          </cell>
          <cell r="O67">
            <v>11.75</v>
          </cell>
          <cell r="P67">
            <v>12</v>
          </cell>
          <cell r="Q67">
            <v>12.25</v>
          </cell>
          <cell r="R67">
            <v>0.55107499999999998</v>
          </cell>
          <cell r="S67">
            <v>0.57479999999999998</v>
          </cell>
          <cell r="T67">
            <v>0.59902500000000003</v>
          </cell>
          <cell r="U67">
            <v>250.18805</v>
          </cell>
          <cell r="V67">
            <v>260.95920000000001</v>
          </cell>
          <cell r="W67">
            <v>271.95735000000002</v>
          </cell>
          <cell r="X67" t="str">
            <v>8405/8406 (13"/2 pc)</v>
          </cell>
          <cell r="Y67" t="str">
            <v>13"/ 2 pc</v>
          </cell>
          <cell r="Z67">
            <v>1.1000000000000001</v>
          </cell>
          <cell r="AA67">
            <v>50</v>
          </cell>
          <cell r="AB67">
            <v>27.553750000000001</v>
          </cell>
          <cell r="AC67">
            <v>28.74</v>
          </cell>
          <cell r="AD67">
            <v>29.951250000000002</v>
          </cell>
          <cell r="AE67">
            <v>28.653750000000002</v>
          </cell>
          <cell r="AF67">
            <v>29.84</v>
          </cell>
          <cell r="AG67">
            <v>31.051250000000003</v>
          </cell>
          <cell r="AH67" t="str">
            <v>1 X 8126 (2.417 FT/Box)</v>
          </cell>
          <cell r="AI67">
            <v>1</v>
          </cell>
          <cell r="AJ67" t="str">
            <v>(15X5)+0=75</v>
          </cell>
          <cell r="AK67">
            <v>15</v>
          </cell>
          <cell r="AL67">
            <v>5</v>
          </cell>
          <cell r="AM67">
            <v>0</v>
          </cell>
          <cell r="AN67">
            <v>75</v>
          </cell>
          <cell r="AO67" t="str">
            <v>8914 (48 X 44)</v>
          </cell>
          <cell r="AP67" t="str">
            <v>48X44</v>
          </cell>
          <cell r="AQ67">
            <v>55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 t="str">
            <v>8051 (1 White)</v>
          </cell>
          <cell r="AW67" t="str">
            <v>8050 (334FT Clear)</v>
          </cell>
          <cell r="AX67">
            <v>2293</v>
          </cell>
          <cell r="AY67">
            <v>3750</v>
          </cell>
          <cell r="AZ67">
            <v>0.61146666666666671</v>
          </cell>
          <cell r="BA67" t="str">
            <v>Minova Request 12/9/10.  Place white pallet cover on pallet, place boxes on pallet, place a 2nd white pallet cover over boxes, place 6 mil poly bag over pallet and stretchwrap.</v>
          </cell>
          <cell r="BB67"/>
          <cell r="BC67">
            <v>131079</v>
          </cell>
          <cell r="BD67" t="str">
            <v>Yellow</v>
          </cell>
          <cell r="BE67" t="str">
            <v>2312 M90</v>
          </cell>
          <cell r="BF67" t="str">
            <v>12 months (+/- 5 days) from date of manufacture</v>
          </cell>
          <cell r="BG67" t="str">
            <v>Slow</v>
          </cell>
          <cell r="BH67" t="str">
            <v>23 mm</v>
          </cell>
          <cell r="BI67" t="str">
            <v>1 in</v>
          </cell>
          <cell r="BJ67" t="str">
            <v xml:space="preserve">12 in </v>
          </cell>
          <cell r="BK67" t="str">
            <v>3/4 in</v>
          </cell>
          <cell r="BL67" t="str">
            <v>I, II, III</v>
          </cell>
          <cell r="BM67">
            <v>1.3227002008431208</v>
          </cell>
          <cell r="BN67">
            <v>65</v>
          </cell>
          <cell r="BO67">
            <v>90</v>
          </cell>
          <cell r="BP67" t="str">
            <v>B or G</v>
          </cell>
          <cell r="BQ67">
            <v>5400</v>
          </cell>
          <cell r="BR67">
            <v>50</v>
          </cell>
        </row>
        <row r="68">
          <cell r="C68">
            <v>132010</v>
          </cell>
          <cell r="D68" t="str">
            <v>A23 1' H35 (2PB, 75 Bxs)</v>
          </cell>
          <cell r="E68" t="str">
            <v>70300</v>
          </cell>
          <cell r="F68" t="str">
            <v>72036</v>
          </cell>
          <cell r="G68" t="str">
            <v>30%</v>
          </cell>
          <cell r="H68" t="str">
            <v>2 X 8509 (12-8 4 X 1.25 OL)</v>
          </cell>
          <cell r="I68" t="str">
            <v>8030 (38 mm 142 GA X 0.886 FT)</v>
          </cell>
          <cell r="J68" t="str">
            <v>8032 (84 mm 200 GA X 0.886 FT)</v>
          </cell>
          <cell r="K68">
            <v>0.31434374999999998</v>
          </cell>
          <cell r="L68">
            <v>0.13471875</v>
          </cell>
          <cell r="M68">
            <v>9.2144448817897882</v>
          </cell>
          <cell r="N68">
            <v>12</v>
          </cell>
          <cell r="O68">
            <v>9.125</v>
          </cell>
          <cell r="P68">
            <v>9.375</v>
          </cell>
          <cell r="Q68">
            <v>9.625</v>
          </cell>
          <cell r="R68">
            <v>0.42796249999999997</v>
          </cell>
          <cell r="S68">
            <v>0.44906249999999998</v>
          </cell>
          <cell r="T68">
            <v>0.47066249999999998</v>
          </cell>
          <cell r="U68">
            <v>194.29497499999999</v>
          </cell>
          <cell r="V68">
            <v>203.87437499999999</v>
          </cell>
          <cell r="W68">
            <v>213.68077499999998</v>
          </cell>
          <cell r="X68" t="str">
            <v>8405/8406 (13"/2 pc)</v>
          </cell>
          <cell r="Y68" t="str">
            <v>13"/ 2 pc</v>
          </cell>
          <cell r="Z68">
            <v>1.1000000000000001</v>
          </cell>
          <cell r="AA68">
            <v>50</v>
          </cell>
          <cell r="AB68">
            <v>21.398124999999997</v>
          </cell>
          <cell r="AC68">
            <v>22.453125</v>
          </cell>
          <cell r="AD68">
            <v>23.533124999999998</v>
          </cell>
          <cell r="AE68">
            <v>22.498124999999998</v>
          </cell>
          <cell r="AF68">
            <v>23.553125000000001</v>
          </cell>
          <cell r="AG68">
            <v>24.633125</v>
          </cell>
          <cell r="AH68" t="str">
            <v>1 X 8126 (2.417 FT/Box)</v>
          </cell>
          <cell r="AI68">
            <v>1</v>
          </cell>
          <cell r="AJ68" t="str">
            <v>(15X5)+0=75</v>
          </cell>
          <cell r="AK68">
            <v>15</v>
          </cell>
          <cell r="AL68">
            <v>5</v>
          </cell>
          <cell r="AM68">
            <v>0</v>
          </cell>
          <cell r="AN68">
            <v>75</v>
          </cell>
          <cell r="AO68" t="str">
            <v>8914 (48 X 44)</v>
          </cell>
          <cell r="AP68" t="str">
            <v>48X44</v>
          </cell>
          <cell r="AQ68">
            <v>55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 t="str">
            <v>8051 (1 White)</v>
          </cell>
          <cell r="AW68" t="str">
            <v>8050 (334FT Clear)</v>
          </cell>
          <cell r="AX68">
            <v>1821.484375</v>
          </cell>
          <cell r="AY68">
            <v>3750</v>
          </cell>
          <cell r="AZ68">
            <v>0.48572916666666666</v>
          </cell>
          <cell r="BA68" t="str">
            <v xml:space="preserve">Minova request 10/22/04 to change to Minova part numbers. </v>
          </cell>
          <cell r="BB68"/>
          <cell r="BC68">
            <v>132010</v>
          </cell>
          <cell r="BD68" t="str">
            <v>Blue</v>
          </cell>
          <cell r="BE68" t="str">
            <v>A23 1' H35</v>
          </cell>
          <cell r="BF68" t="str">
            <v>12 months (+/- 5 days) from date of manufacture</v>
          </cell>
          <cell r="BG68" t="str">
            <v>Fast</v>
          </cell>
          <cell r="BH68" t="str">
            <v>23 mm</v>
          </cell>
          <cell r="BI68" t="str">
            <v>1 in</v>
          </cell>
          <cell r="BJ68" t="str">
            <v>9 3/8 in</v>
          </cell>
          <cell r="BK68" t="str">
            <v>3/4 in</v>
          </cell>
          <cell r="BL68" t="str">
            <v>I, II, III</v>
          </cell>
          <cell r="BM68">
            <v>1</v>
          </cell>
          <cell r="BN68" t="str">
            <v>50.0</v>
          </cell>
          <cell r="BO68">
            <v>90</v>
          </cell>
          <cell r="BP68" t="str">
            <v>B or G</v>
          </cell>
          <cell r="BQ68">
            <v>5400</v>
          </cell>
          <cell r="BR68">
            <v>39.0625</v>
          </cell>
        </row>
        <row r="69">
          <cell r="C69">
            <v>132012</v>
          </cell>
          <cell r="D69" t="str">
            <v>A23 1.5' H5 (2PB, 50 Bxs)</v>
          </cell>
          <cell r="E69" t="str">
            <v>70295</v>
          </cell>
          <cell r="F69" t="str">
            <v>72036</v>
          </cell>
          <cell r="G69" t="str">
            <v>30%</v>
          </cell>
          <cell r="H69" t="str">
            <v>2 X 8509 (12-8 4 X 1.25 OL)</v>
          </cell>
          <cell r="I69" t="str">
            <v>8030 (38 mm 142 GA X 1.219 FT)</v>
          </cell>
          <cell r="J69" t="str">
            <v>8032 (84 mm 200 GA X 1.219 FT)</v>
          </cell>
          <cell r="K69">
            <v>0.46157124999999988</v>
          </cell>
          <cell r="L69">
            <v>0.19781624999999997</v>
          </cell>
          <cell r="M69">
            <v>13.14364572487874</v>
          </cell>
          <cell r="N69">
            <v>18</v>
          </cell>
          <cell r="O69">
            <v>13.125</v>
          </cell>
          <cell r="P69">
            <v>13.375</v>
          </cell>
          <cell r="Q69">
            <v>13.625</v>
          </cell>
          <cell r="R69">
            <v>0.63393750000000004</v>
          </cell>
          <cell r="S69">
            <v>0.6593874999999999</v>
          </cell>
          <cell r="T69">
            <v>0.68533749999999993</v>
          </cell>
          <cell r="U69">
            <v>287.80762500000003</v>
          </cell>
          <cell r="V69">
            <v>299.36192499999993</v>
          </cell>
          <cell r="W69">
            <v>311.14322499999997</v>
          </cell>
          <cell r="X69" t="str">
            <v>8425/8426 (22"/ 2 pc)</v>
          </cell>
          <cell r="Y69" t="str">
            <v>22"/ 2 pc</v>
          </cell>
          <cell r="Z69">
            <v>2</v>
          </cell>
          <cell r="AA69">
            <v>50</v>
          </cell>
          <cell r="AB69">
            <v>31.696875000000002</v>
          </cell>
          <cell r="AC69">
            <v>32.969374999999992</v>
          </cell>
          <cell r="AD69">
            <v>34.266874999999999</v>
          </cell>
          <cell r="AE69">
            <v>33.696875000000006</v>
          </cell>
          <cell r="AF69">
            <v>34.969374999999992</v>
          </cell>
          <cell r="AG69">
            <v>36.266874999999999</v>
          </cell>
          <cell r="AH69" t="str">
            <v>2 X 8126 (4.833 FT/Box)</v>
          </cell>
          <cell r="AI69">
            <v>2</v>
          </cell>
          <cell r="AJ69" t="str">
            <v>(10X5)+0=50</v>
          </cell>
          <cell r="AK69">
            <v>10</v>
          </cell>
          <cell r="AL69">
            <v>5</v>
          </cell>
          <cell r="AM69">
            <v>0</v>
          </cell>
          <cell r="AN69">
            <v>50</v>
          </cell>
          <cell r="AO69" t="str">
            <v>8914 (48 X 44)</v>
          </cell>
          <cell r="AP69" t="str">
            <v>48X44</v>
          </cell>
          <cell r="AQ69">
            <v>55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 t="str">
            <v>8051 (1 White)</v>
          </cell>
          <cell r="AW69" t="str">
            <v>8050 (223FT Clear)</v>
          </cell>
          <cell r="AX69">
            <v>1803.4687499999995</v>
          </cell>
          <cell r="AY69">
            <v>2500</v>
          </cell>
          <cell r="AZ69">
            <v>0.72138749999999985</v>
          </cell>
          <cell r="BA69" t="str">
            <v xml:space="preserve">Minova request 10/22/04 to change to Minova part numbers. </v>
          </cell>
          <cell r="BB69"/>
          <cell r="BC69">
            <v>132012</v>
          </cell>
          <cell r="BD69" t="str">
            <v>Purple</v>
          </cell>
          <cell r="BE69" t="str">
            <v>A23 1.5' H5</v>
          </cell>
          <cell r="BF69" t="str">
            <v>12 months (+/- 5 days) from date of manufacture</v>
          </cell>
          <cell r="BG69" t="str">
            <v>Ultra Fast</v>
          </cell>
          <cell r="BH69" t="str">
            <v>23 mm</v>
          </cell>
          <cell r="BI69" t="str">
            <v>1 in</v>
          </cell>
          <cell r="BJ69" t="str">
            <v>13 3/8 in</v>
          </cell>
          <cell r="BK69" t="str">
            <v>3/4 in</v>
          </cell>
          <cell r="BL69" t="str">
            <v>I, II, III</v>
          </cell>
          <cell r="BM69">
            <v>1.5</v>
          </cell>
          <cell r="BN69">
            <v>75</v>
          </cell>
          <cell r="BO69">
            <v>90</v>
          </cell>
          <cell r="BP69" t="str">
            <v>B or G</v>
          </cell>
          <cell r="BQ69">
            <v>5400</v>
          </cell>
          <cell r="BR69">
            <v>55.729166666666664</v>
          </cell>
        </row>
        <row r="70">
          <cell r="C70">
            <v>132014</v>
          </cell>
          <cell r="D70" t="str">
            <v>A23 2' M35 (2PB, 50 Bxs)</v>
          </cell>
          <cell r="E70" t="str">
            <v>70274</v>
          </cell>
          <cell r="F70" t="str">
            <v>72036</v>
          </cell>
          <cell r="G70" t="str">
            <v>30%</v>
          </cell>
          <cell r="H70" t="str">
            <v>2 X 8509 (12-8 4 X 1.25 OL)</v>
          </cell>
          <cell r="I70" t="str">
            <v>8030 (38 mm 142 GA X 1.542 FT)</v>
          </cell>
          <cell r="J70" t="str">
            <v>8032 (84 mm 200 GA X 1.542 FT)</v>
          </cell>
          <cell r="K70">
            <v>0.57839249999999998</v>
          </cell>
          <cell r="L70">
            <v>0.24788249999999998</v>
          </cell>
          <cell r="M70">
            <v>17.072846567967694</v>
          </cell>
          <cell r="N70">
            <v>24</v>
          </cell>
          <cell r="O70">
            <v>17</v>
          </cell>
          <cell r="P70">
            <v>17.25</v>
          </cell>
          <cell r="Q70">
            <v>17.5</v>
          </cell>
          <cell r="R70">
            <v>0.7972999999999999</v>
          </cell>
          <cell r="S70">
            <v>0.82627499999999998</v>
          </cell>
          <cell r="T70">
            <v>0.85575000000000001</v>
          </cell>
          <cell r="U70">
            <v>361.97419999999994</v>
          </cell>
          <cell r="V70">
            <v>375.12885</v>
          </cell>
          <cell r="W70">
            <v>388.51049999999998</v>
          </cell>
          <cell r="X70" t="str">
            <v>8425/8426 (22"/ 2 pc)</v>
          </cell>
          <cell r="Y70" t="str">
            <v>22"/ 2 pc</v>
          </cell>
          <cell r="Z70">
            <v>2</v>
          </cell>
          <cell r="AA70">
            <v>50</v>
          </cell>
          <cell r="AB70">
            <v>39.864999999999995</v>
          </cell>
          <cell r="AC70">
            <v>41.313749999999999</v>
          </cell>
          <cell r="AD70">
            <v>42.787500000000001</v>
          </cell>
          <cell r="AE70">
            <v>41.864999999999995</v>
          </cell>
          <cell r="AF70">
            <v>43.313749999999999</v>
          </cell>
          <cell r="AG70">
            <v>44.787500000000001</v>
          </cell>
          <cell r="AH70" t="str">
            <v>2 X 8126 (4.833 FT/Box)</v>
          </cell>
          <cell r="AI70">
            <v>2</v>
          </cell>
          <cell r="AJ70" t="str">
            <v>(10X5)+0=50</v>
          </cell>
          <cell r="AK70">
            <v>10</v>
          </cell>
          <cell r="AL70">
            <v>5</v>
          </cell>
          <cell r="AM70">
            <v>0</v>
          </cell>
          <cell r="AN70">
            <v>50</v>
          </cell>
          <cell r="AO70" t="str">
            <v>8914 (48 X 44)</v>
          </cell>
          <cell r="AP70" t="str">
            <v>48X44</v>
          </cell>
          <cell r="AQ70">
            <v>55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 t="str">
            <v>8051 (1 White)</v>
          </cell>
          <cell r="AW70" t="str">
            <v>8050 (223FT Clear)</v>
          </cell>
          <cell r="AX70">
            <v>2220.6875</v>
          </cell>
          <cell r="AY70">
            <v>2500</v>
          </cell>
          <cell r="AZ70">
            <v>0.88827500000000004</v>
          </cell>
          <cell r="BA70" t="str">
            <v xml:space="preserve">BF Request 10/16/02.A.  </v>
          </cell>
          <cell r="BB70"/>
          <cell r="BC70">
            <v>132014</v>
          </cell>
          <cell r="BD70" t="str">
            <v>Blue</v>
          </cell>
          <cell r="BE70" t="str">
            <v xml:space="preserve">A23 2' M35 </v>
          </cell>
          <cell r="BF70" t="str">
            <v>12 months (+/- 5 days) from date of manufacture</v>
          </cell>
          <cell r="BG70" t="str">
            <v>Fast</v>
          </cell>
          <cell r="BH70" t="str">
            <v>23 mm</v>
          </cell>
          <cell r="BI70" t="str">
            <v>1 in</v>
          </cell>
          <cell r="BJ70" t="str">
            <v>17 1/4 in</v>
          </cell>
          <cell r="BK70" t="str">
            <v>3/4 in</v>
          </cell>
          <cell r="BL70" t="str">
            <v>I, II, III</v>
          </cell>
          <cell r="BM70">
            <v>2</v>
          </cell>
          <cell r="BN70">
            <v>100</v>
          </cell>
          <cell r="BO70">
            <v>90</v>
          </cell>
          <cell r="BP70" t="str">
            <v>B or G</v>
          </cell>
          <cell r="BQ70">
            <v>5400</v>
          </cell>
          <cell r="BR70">
            <v>71.875</v>
          </cell>
        </row>
        <row r="71">
          <cell r="C71">
            <v>132015</v>
          </cell>
          <cell r="D71" t="str">
            <v>A23 2' M45LIF (2PB, 50 Bxs)</v>
          </cell>
          <cell r="E71" t="str">
            <v>70316</v>
          </cell>
          <cell r="F71" t="str">
            <v>72036</v>
          </cell>
          <cell r="G71" t="str">
            <v>30%</v>
          </cell>
          <cell r="H71" t="str">
            <v>2 X 8509 (12-8 4 X 1.25 OL)</v>
          </cell>
          <cell r="I71" t="str">
            <v>8030 (38 mm 142 GA X 1.542 FT)</v>
          </cell>
          <cell r="J71" t="str">
            <v>8032 (84 mm 200 GA X 1.542 FT)</v>
          </cell>
          <cell r="K71">
            <v>0.57839249999999998</v>
          </cell>
          <cell r="L71">
            <v>0.24788249999999998</v>
          </cell>
          <cell r="M71">
            <v>17.072846567967694</v>
          </cell>
          <cell r="N71">
            <v>24</v>
          </cell>
          <cell r="O71">
            <v>17</v>
          </cell>
          <cell r="P71">
            <v>17.25</v>
          </cell>
          <cell r="Q71">
            <v>17.5</v>
          </cell>
          <cell r="R71">
            <v>0.7972999999999999</v>
          </cell>
          <cell r="S71">
            <v>0.82627499999999998</v>
          </cell>
          <cell r="T71">
            <v>0.85575000000000001</v>
          </cell>
          <cell r="U71">
            <v>361.97419999999994</v>
          </cell>
          <cell r="V71">
            <v>375.12885</v>
          </cell>
          <cell r="W71">
            <v>388.51049999999998</v>
          </cell>
          <cell r="X71" t="str">
            <v>8425/8426 (22"/ 2 pc)</v>
          </cell>
          <cell r="Y71" t="str">
            <v>22"/ 2 pc</v>
          </cell>
          <cell r="Z71">
            <v>2</v>
          </cell>
          <cell r="AA71">
            <v>50</v>
          </cell>
          <cell r="AB71">
            <v>39.864999999999995</v>
          </cell>
          <cell r="AC71">
            <v>41.313749999999999</v>
          </cell>
          <cell r="AD71">
            <v>42.787500000000001</v>
          </cell>
          <cell r="AE71">
            <v>41.864999999999995</v>
          </cell>
          <cell r="AF71">
            <v>43.313749999999999</v>
          </cell>
          <cell r="AG71">
            <v>44.787500000000001</v>
          </cell>
          <cell r="AH71" t="str">
            <v>2 X 8126 (4.833 FT/Box)</v>
          </cell>
          <cell r="AI71">
            <v>2</v>
          </cell>
          <cell r="AJ71" t="str">
            <v>(10X5)+0=50</v>
          </cell>
          <cell r="AK71">
            <v>10</v>
          </cell>
          <cell r="AL71">
            <v>5</v>
          </cell>
          <cell r="AM71">
            <v>0</v>
          </cell>
          <cell r="AN71">
            <v>50</v>
          </cell>
          <cell r="AO71" t="str">
            <v>8914 (48 X 44)</v>
          </cell>
          <cell r="AP71" t="str">
            <v>48X44</v>
          </cell>
          <cell r="AQ71">
            <v>55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 t="str">
            <v>8051 (1 White)</v>
          </cell>
          <cell r="AW71" t="str">
            <v>8050 (223FT Clear)</v>
          </cell>
          <cell r="AX71">
            <v>2220.6875</v>
          </cell>
          <cell r="AY71">
            <v>2500</v>
          </cell>
          <cell r="AZ71">
            <v>0.88827500000000004</v>
          </cell>
          <cell r="BA71" t="str">
            <v>GT Request 4/20/01.</v>
          </cell>
          <cell r="BB71"/>
          <cell r="BC71">
            <v>132015</v>
          </cell>
          <cell r="BD71" t="str">
            <v>Green</v>
          </cell>
          <cell r="BE71" t="str">
            <v>A23 2' M45LIF</v>
          </cell>
          <cell r="BF71" t="str">
            <v>12 months (+/- 5 days) from date of manufacture</v>
          </cell>
          <cell r="BG71" t="str">
            <v xml:space="preserve">Medium </v>
          </cell>
          <cell r="BH71" t="str">
            <v>23 mm</v>
          </cell>
          <cell r="BI71" t="str">
            <v>1 in</v>
          </cell>
          <cell r="BJ71" t="str">
            <v>17 1/4 in</v>
          </cell>
          <cell r="BK71" t="str">
            <v>3/4 in</v>
          </cell>
          <cell r="BL71" t="str">
            <v>I, II, III</v>
          </cell>
          <cell r="BM71">
            <v>2</v>
          </cell>
          <cell r="BN71">
            <v>100</v>
          </cell>
          <cell r="BO71">
            <v>90</v>
          </cell>
          <cell r="BP71" t="str">
            <v>B or G</v>
          </cell>
          <cell r="BQ71">
            <v>5400</v>
          </cell>
          <cell r="BR71">
            <v>71.875</v>
          </cell>
        </row>
        <row r="72">
          <cell r="C72">
            <v>132018</v>
          </cell>
          <cell r="D72" t="str">
            <v>A23 2' M50LIF (2PB, 50 Bxs)</v>
          </cell>
          <cell r="E72" t="str">
            <v>70325</v>
          </cell>
          <cell r="F72" t="str">
            <v>72036</v>
          </cell>
          <cell r="G72" t="str">
            <v>30%</v>
          </cell>
          <cell r="H72" t="str">
            <v>2 X 8509 (12-8 4 X 1.25 OL)</v>
          </cell>
          <cell r="I72" t="str">
            <v>8030 (38 mm 142 GA X 1.542 FT)</v>
          </cell>
          <cell r="J72" t="str">
            <v>8032 (84 mm 200 GA X 1.542 FT)</v>
          </cell>
          <cell r="K72">
            <v>0.57839249999999998</v>
          </cell>
          <cell r="L72">
            <v>0.24788249999999998</v>
          </cell>
          <cell r="M72">
            <v>17.072846567967694</v>
          </cell>
          <cell r="N72">
            <v>24</v>
          </cell>
          <cell r="O72">
            <v>17</v>
          </cell>
          <cell r="P72">
            <v>17.25</v>
          </cell>
          <cell r="Q72">
            <v>17.5</v>
          </cell>
          <cell r="R72">
            <v>0.7972999999999999</v>
          </cell>
          <cell r="S72">
            <v>0.82627499999999998</v>
          </cell>
          <cell r="T72">
            <v>0.85575000000000001</v>
          </cell>
          <cell r="U72">
            <v>361.97419999999994</v>
          </cell>
          <cell r="V72">
            <v>375.12885</v>
          </cell>
          <cell r="W72">
            <v>388.51049999999998</v>
          </cell>
          <cell r="X72" t="str">
            <v>8425/8426 (22"/ 2 pc)</v>
          </cell>
          <cell r="Y72" t="str">
            <v>22"/ 2 pc</v>
          </cell>
          <cell r="Z72">
            <v>2</v>
          </cell>
          <cell r="AA72">
            <v>50</v>
          </cell>
          <cell r="AB72">
            <v>39.864999999999995</v>
          </cell>
          <cell r="AC72">
            <v>41.313749999999999</v>
          </cell>
          <cell r="AD72">
            <v>42.787500000000001</v>
          </cell>
          <cell r="AE72">
            <v>41.864999999999995</v>
          </cell>
          <cell r="AF72">
            <v>43.313749999999999</v>
          </cell>
          <cell r="AG72">
            <v>44.787500000000001</v>
          </cell>
          <cell r="AH72" t="str">
            <v>2 X 8126 (4.833 FT/Box)</v>
          </cell>
          <cell r="AI72">
            <v>2</v>
          </cell>
          <cell r="AJ72" t="str">
            <v>(10X5)+0=50</v>
          </cell>
          <cell r="AK72">
            <v>10</v>
          </cell>
          <cell r="AL72">
            <v>5</v>
          </cell>
          <cell r="AM72">
            <v>0</v>
          </cell>
          <cell r="AN72">
            <v>50</v>
          </cell>
          <cell r="AO72" t="str">
            <v>8914 (48 X 44)</v>
          </cell>
          <cell r="AP72" t="str">
            <v>48X44</v>
          </cell>
          <cell r="AQ72">
            <v>55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 t="str">
            <v>8051 (1 White)</v>
          </cell>
          <cell r="AW72" t="str">
            <v>8050 (223FT Clear)</v>
          </cell>
          <cell r="AX72">
            <v>2220.6875</v>
          </cell>
          <cell r="AY72">
            <v>2500</v>
          </cell>
          <cell r="AZ72">
            <v>0.88827500000000004</v>
          </cell>
          <cell r="BA72" t="str">
            <v>Minova Request 10/17/05.</v>
          </cell>
          <cell r="BB72"/>
          <cell r="BC72">
            <v>132018</v>
          </cell>
          <cell r="BD72" t="str">
            <v>Green</v>
          </cell>
          <cell r="BE72" t="str">
            <v>A23 2' M50LIF</v>
          </cell>
          <cell r="BF72" t="str">
            <v>12 months (+/- 5 days) from date of manufacture</v>
          </cell>
          <cell r="BG72" t="str">
            <v xml:space="preserve">Medium </v>
          </cell>
          <cell r="BH72" t="str">
            <v>23 mm</v>
          </cell>
          <cell r="BI72" t="str">
            <v>1 in</v>
          </cell>
          <cell r="BJ72" t="str">
            <v>17 1/4 in</v>
          </cell>
          <cell r="BK72" t="str">
            <v>3/4 in</v>
          </cell>
          <cell r="BL72" t="str">
            <v>I, II, III</v>
          </cell>
          <cell r="BM72">
            <v>2</v>
          </cell>
          <cell r="BN72">
            <v>100</v>
          </cell>
          <cell r="BO72">
            <v>90</v>
          </cell>
          <cell r="BP72" t="str">
            <v>B or G</v>
          </cell>
          <cell r="BQ72">
            <v>5400</v>
          </cell>
          <cell r="BR72">
            <v>71.875</v>
          </cell>
        </row>
        <row r="73">
          <cell r="C73">
            <v>132025</v>
          </cell>
          <cell r="D73" t="str">
            <v>A23 2' M20 (2PB, 50 Bxs)</v>
          </cell>
          <cell r="E73" t="str">
            <v>70302</v>
          </cell>
          <cell r="F73" t="str">
            <v>72036</v>
          </cell>
          <cell r="G73" t="str">
            <v>30%</v>
          </cell>
          <cell r="H73" t="str">
            <v>2 X 8509 (12-8 4 X 1.25 OL)</v>
          </cell>
          <cell r="I73" t="str">
            <v>8030 (38 mm 142 GA X 1.542 FT)</v>
          </cell>
          <cell r="J73" t="str">
            <v>8032 (84 mm 200 GA X 1.542 FT)</v>
          </cell>
          <cell r="K73">
            <v>0.57839249999999998</v>
          </cell>
          <cell r="L73">
            <v>0.24788249999999998</v>
          </cell>
          <cell r="M73">
            <v>17.072846567967694</v>
          </cell>
          <cell r="N73">
            <v>24</v>
          </cell>
          <cell r="O73">
            <v>17</v>
          </cell>
          <cell r="P73">
            <v>17.25</v>
          </cell>
          <cell r="Q73">
            <v>17.5</v>
          </cell>
          <cell r="R73">
            <v>0.7972999999999999</v>
          </cell>
          <cell r="S73">
            <v>0.82627499999999998</v>
          </cell>
          <cell r="T73">
            <v>0.85575000000000001</v>
          </cell>
          <cell r="U73">
            <v>361.97419999999994</v>
          </cell>
          <cell r="V73">
            <v>375.12885</v>
          </cell>
          <cell r="W73">
            <v>388.51049999999998</v>
          </cell>
          <cell r="X73" t="str">
            <v>8425/8426 (22"/ 2 pc)</v>
          </cell>
          <cell r="Y73" t="str">
            <v>22"/ 2 pc</v>
          </cell>
          <cell r="Z73">
            <v>2</v>
          </cell>
          <cell r="AA73">
            <v>50</v>
          </cell>
          <cell r="AB73">
            <v>39.864999999999995</v>
          </cell>
          <cell r="AC73">
            <v>41.313749999999999</v>
          </cell>
          <cell r="AD73">
            <v>42.787500000000001</v>
          </cell>
          <cell r="AE73">
            <v>41.864999999999995</v>
          </cell>
          <cell r="AF73">
            <v>43.313749999999999</v>
          </cell>
          <cell r="AG73">
            <v>44.787500000000001</v>
          </cell>
          <cell r="AH73" t="str">
            <v>2 X 8126 (4.833 FT/Box)</v>
          </cell>
          <cell r="AI73">
            <v>2</v>
          </cell>
          <cell r="AJ73" t="str">
            <v>(10X5)+0=50</v>
          </cell>
          <cell r="AK73">
            <v>10</v>
          </cell>
          <cell r="AL73">
            <v>5</v>
          </cell>
          <cell r="AM73">
            <v>0</v>
          </cell>
          <cell r="AN73">
            <v>50</v>
          </cell>
          <cell r="AO73" t="str">
            <v>8914 (48 X 44)</v>
          </cell>
          <cell r="AP73" t="str">
            <v>48X44</v>
          </cell>
          <cell r="AQ73">
            <v>55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 t="str">
            <v>8051 (1 White)</v>
          </cell>
          <cell r="AW73" t="str">
            <v>8050 (223FT Clear)</v>
          </cell>
          <cell r="AX73">
            <v>2220.6875</v>
          </cell>
          <cell r="AY73">
            <v>2500</v>
          </cell>
          <cell r="AZ73">
            <v>0.88827500000000004</v>
          </cell>
          <cell r="BA73" t="str">
            <v>BF Request 6/21/02.</v>
          </cell>
          <cell r="BB73"/>
          <cell r="BC73">
            <v>132025</v>
          </cell>
          <cell r="BD73" t="str">
            <v xml:space="preserve">Orange </v>
          </cell>
          <cell r="BE73" t="str">
            <v xml:space="preserve">A23 2' M20 </v>
          </cell>
          <cell r="BF73" t="str">
            <v>12 months (+/- 5 days) from date of manufacture</v>
          </cell>
          <cell r="BG73" t="str">
            <v xml:space="preserve">X-Fast </v>
          </cell>
          <cell r="BH73" t="str">
            <v>23 mm</v>
          </cell>
          <cell r="BI73" t="str">
            <v>1 in</v>
          </cell>
          <cell r="BJ73" t="str">
            <v>17 1/4 in</v>
          </cell>
          <cell r="BK73" t="str">
            <v>3/4 in</v>
          </cell>
          <cell r="BL73" t="str">
            <v>I, II, III</v>
          </cell>
          <cell r="BM73">
            <v>2</v>
          </cell>
          <cell r="BN73">
            <v>100</v>
          </cell>
          <cell r="BO73">
            <v>90</v>
          </cell>
          <cell r="BP73" t="str">
            <v>B or G</v>
          </cell>
          <cell r="BQ73">
            <v>5400</v>
          </cell>
          <cell r="BR73">
            <v>71.875</v>
          </cell>
        </row>
        <row r="74">
          <cell r="C74">
            <v>132026</v>
          </cell>
          <cell r="D74" t="str">
            <v>A23 2' M10 (2PB, 50 Bxs)</v>
          </cell>
          <cell r="E74" t="str">
            <v>70296</v>
          </cell>
          <cell r="F74" t="str">
            <v>72036</v>
          </cell>
          <cell r="G74" t="str">
            <v>30%</v>
          </cell>
          <cell r="H74" t="str">
            <v>2 X 8509 (12-8 4 X 1.25 OL)</v>
          </cell>
          <cell r="I74" t="str">
            <v>8030 (38 mm 142 GA X 1.542 FT)</v>
          </cell>
          <cell r="J74" t="str">
            <v>8032 (84 mm 200 GA X 1.542 FT)</v>
          </cell>
          <cell r="K74">
            <v>0.57839249999999998</v>
          </cell>
          <cell r="L74">
            <v>0.24788249999999998</v>
          </cell>
          <cell r="M74">
            <v>17.072846567967694</v>
          </cell>
          <cell r="N74">
            <v>24</v>
          </cell>
          <cell r="O74">
            <v>17</v>
          </cell>
          <cell r="P74">
            <v>17.25</v>
          </cell>
          <cell r="Q74">
            <v>17.5</v>
          </cell>
          <cell r="R74">
            <v>0.7972999999999999</v>
          </cell>
          <cell r="S74">
            <v>0.82627499999999998</v>
          </cell>
          <cell r="T74">
            <v>0.85575000000000001</v>
          </cell>
          <cell r="U74">
            <v>361.97419999999994</v>
          </cell>
          <cell r="V74">
            <v>375.12885</v>
          </cell>
          <cell r="W74">
            <v>388.51049999999998</v>
          </cell>
          <cell r="X74" t="str">
            <v>8425/8426 (22"/ 2 pc)</v>
          </cell>
          <cell r="Y74" t="str">
            <v>22"/ 2 pc</v>
          </cell>
          <cell r="Z74">
            <v>2</v>
          </cell>
          <cell r="AA74">
            <v>50</v>
          </cell>
          <cell r="AB74">
            <v>39.864999999999995</v>
          </cell>
          <cell r="AC74">
            <v>41.313749999999999</v>
          </cell>
          <cell r="AD74">
            <v>42.787500000000001</v>
          </cell>
          <cell r="AE74">
            <v>41.864999999999995</v>
          </cell>
          <cell r="AF74">
            <v>43.313749999999999</v>
          </cell>
          <cell r="AG74">
            <v>44.787500000000001</v>
          </cell>
          <cell r="AH74" t="str">
            <v>2 X 8126 (4.833 FT/Box)</v>
          </cell>
          <cell r="AI74">
            <v>2</v>
          </cell>
          <cell r="AJ74" t="str">
            <v>(10X5)+0=50</v>
          </cell>
          <cell r="AK74">
            <v>10</v>
          </cell>
          <cell r="AL74">
            <v>5</v>
          </cell>
          <cell r="AM74">
            <v>0</v>
          </cell>
          <cell r="AN74">
            <v>50</v>
          </cell>
          <cell r="AO74" t="str">
            <v>8914 (48 X 44)</v>
          </cell>
          <cell r="AP74" t="str">
            <v>48X44</v>
          </cell>
          <cell r="AQ74">
            <v>55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 t="str">
            <v>8051 (1 White)</v>
          </cell>
          <cell r="AW74" t="str">
            <v>8050 (223FT Clear)</v>
          </cell>
          <cell r="AX74">
            <v>2220.6875</v>
          </cell>
          <cell r="AY74">
            <v>2500</v>
          </cell>
          <cell r="AZ74">
            <v>0.88827500000000004</v>
          </cell>
          <cell r="BA74" t="str">
            <v>BF Request 5/30/03.</v>
          </cell>
          <cell r="BB74"/>
          <cell r="BC74">
            <v>132026</v>
          </cell>
          <cell r="BD74" t="str">
            <v>Red</v>
          </cell>
          <cell r="BE74" t="str">
            <v xml:space="preserve">A23 2' M10 </v>
          </cell>
          <cell r="BF74" t="str">
            <v>12 months (+/- 5 days) from date of manufacture</v>
          </cell>
          <cell r="BG74" t="str">
            <v>Super Fast</v>
          </cell>
          <cell r="BH74" t="str">
            <v>23 mm</v>
          </cell>
          <cell r="BI74" t="str">
            <v>1 in</v>
          </cell>
          <cell r="BJ74" t="str">
            <v>17 1/4 in</v>
          </cell>
          <cell r="BK74" t="str">
            <v>3/4 in</v>
          </cell>
          <cell r="BL74" t="str">
            <v>I, II, III</v>
          </cell>
          <cell r="BM74">
            <v>2</v>
          </cell>
          <cell r="BN74">
            <v>100</v>
          </cell>
          <cell r="BO74">
            <v>90</v>
          </cell>
          <cell r="BP74" t="str">
            <v>B or G</v>
          </cell>
          <cell r="BQ74">
            <v>5400</v>
          </cell>
          <cell r="BR74">
            <v>71.875</v>
          </cell>
        </row>
        <row r="75">
          <cell r="C75">
            <v>132029</v>
          </cell>
          <cell r="D75" t="str">
            <v>A23 2' LIF20P (2PB, 50 Bxs)</v>
          </cell>
          <cell r="E75" t="str">
            <v>70415</v>
          </cell>
          <cell r="F75" t="str">
            <v>72036</v>
          </cell>
          <cell r="G75" t="str">
            <v>30%</v>
          </cell>
          <cell r="H75" t="str">
            <v>2 X 8509 (12-8 4 X 1.25 OL)</v>
          </cell>
          <cell r="I75" t="str">
            <v>8030 (38 mm 142 GA X 1.542 FT)</v>
          </cell>
          <cell r="J75" t="str">
            <v>8032 (84 mm 200 GA X 1.542 FT)</v>
          </cell>
          <cell r="K75">
            <v>0.57839249999999998</v>
          </cell>
          <cell r="L75">
            <v>0.24788249999999998</v>
          </cell>
          <cell r="M75">
            <v>17.072846567967694</v>
          </cell>
          <cell r="N75">
            <v>24</v>
          </cell>
          <cell r="O75">
            <v>17</v>
          </cell>
          <cell r="P75">
            <v>17.25</v>
          </cell>
          <cell r="Q75">
            <v>17.5</v>
          </cell>
          <cell r="R75">
            <v>0.7972999999999999</v>
          </cell>
          <cell r="S75">
            <v>0.82627499999999998</v>
          </cell>
          <cell r="T75">
            <v>0.85575000000000001</v>
          </cell>
          <cell r="U75">
            <v>361.97419999999994</v>
          </cell>
          <cell r="V75">
            <v>375.12885</v>
          </cell>
          <cell r="W75">
            <v>388.51049999999998</v>
          </cell>
          <cell r="X75" t="str">
            <v>8425/8426 (22"/ 2 pc)</v>
          </cell>
          <cell r="Y75" t="str">
            <v>22"/ 2 pc</v>
          </cell>
          <cell r="Z75">
            <v>2</v>
          </cell>
          <cell r="AA75">
            <v>50</v>
          </cell>
          <cell r="AB75">
            <v>39.864999999999995</v>
          </cell>
          <cell r="AC75">
            <v>41.313749999999999</v>
          </cell>
          <cell r="AD75">
            <v>42.787500000000001</v>
          </cell>
          <cell r="AE75">
            <v>41.864999999999995</v>
          </cell>
          <cell r="AF75">
            <v>43.313749999999999</v>
          </cell>
          <cell r="AG75">
            <v>44.787500000000001</v>
          </cell>
          <cell r="AH75" t="str">
            <v>2 X 8126 (4.833 FT/Box)</v>
          </cell>
          <cell r="AI75">
            <v>2</v>
          </cell>
          <cell r="AJ75" t="str">
            <v>(10X5)+0=50</v>
          </cell>
          <cell r="AK75">
            <v>10</v>
          </cell>
          <cell r="AL75">
            <v>5</v>
          </cell>
          <cell r="AM75">
            <v>0</v>
          </cell>
          <cell r="AN75">
            <v>50</v>
          </cell>
          <cell r="AO75" t="str">
            <v>8914 (48 X 44)</v>
          </cell>
          <cell r="AP75" t="str">
            <v>48X44</v>
          </cell>
          <cell r="AQ75">
            <v>55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 t="str">
            <v>8051 (1 White)</v>
          </cell>
          <cell r="AW75" t="str">
            <v>8050 (223FT Clear)</v>
          </cell>
          <cell r="AX75">
            <v>2220.6875</v>
          </cell>
          <cell r="AY75">
            <v>2500</v>
          </cell>
          <cell r="AZ75">
            <v>0.88827500000000004</v>
          </cell>
          <cell r="BA75" t="str">
            <v>Minova Request 8/18/08.  Each cartridge gets Part No. 8508 Parachute Clip.</v>
          </cell>
          <cell r="BB75"/>
          <cell r="BC75">
            <v>132029</v>
          </cell>
          <cell r="BD75" t="str">
            <v xml:space="preserve">Orange </v>
          </cell>
          <cell r="BE75" t="str">
            <v>A23 2' LIF20P</v>
          </cell>
          <cell r="BF75" t="str">
            <v>12 months (+/- 5 days) from date of manufacture</v>
          </cell>
          <cell r="BG75" t="str">
            <v xml:space="preserve">X-Fast </v>
          </cell>
          <cell r="BH75" t="str">
            <v>23 mm</v>
          </cell>
          <cell r="BI75" t="str">
            <v>1 in</v>
          </cell>
          <cell r="BJ75" t="str">
            <v>17 1/4 in</v>
          </cell>
          <cell r="BK75" t="str">
            <v>3/4 in</v>
          </cell>
          <cell r="BL75" t="str">
            <v>I, II, III</v>
          </cell>
          <cell r="BM75">
            <v>2</v>
          </cell>
          <cell r="BN75">
            <v>100</v>
          </cell>
          <cell r="BO75">
            <v>90</v>
          </cell>
          <cell r="BP75" t="str">
            <v>B or G</v>
          </cell>
          <cell r="BQ75">
            <v>5400</v>
          </cell>
          <cell r="BR75">
            <v>71.875</v>
          </cell>
        </row>
        <row r="76">
          <cell r="C76">
            <v>132030</v>
          </cell>
          <cell r="D76" t="str">
            <v>A23 2' LIF20 (2PB, 50 Bxs)</v>
          </cell>
          <cell r="E76" t="str">
            <v>70415</v>
          </cell>
          <cell r="F76" t="str">
            <v>72036</v>
          </cell>
          <cell r="G76" t="str">
            <v>30%</v>
          </cell>
          <cell r="H76" t="str">
            <v>2 X 8509 (12-8 4 X 1.25 OL)</v>
          </cell>
          <cell r="I76" t="str">
            <v>8030 (38 mm 142 GA X 1.542 FT)</v>
          </cell>
          <cell r="J76" t="str">
            <v>8032 (84 mm 200 GA X 1.542 FT)</v>
          </cell>
          <cell r="K76">
            <v>0.57839249999999998</v>
          </cell>
          <cell r="L76">
            <v>0.24788249999999998</v>
          </cell>
          <cell r="M76">
            <v>17.072846567967694</v>
          </cell>
          <cell r="N76">
            <v>24</v>
          </cell>
          <cell r="O76">
            <v>17</v>
          </cell>
          <cell r="P76">
            <v>17.25</v>
          </cell>
          <cell r="Q76">
            <v>17.5</v>
          </cell>
          <cell r="R76">
            <v>0.7972999999999999</v>
          </cell>
          <cell r="S76">
            <v>0.82627499999999998</v>
          </cell>
          <cell r="T76">
            <v>0.85575000000000001</v>
          </cell>
          <cell r="U76">
            <v>361.97419999999994</v>
          </cell>
          <cell r="V76">
            <v>375.12885</v>
          </cell>
          <cell r="W76">
            <v>388.51049999999998</v>
          </cell>
          <cell r="X76" t="str">
            <v>8425/8426 (22"/ 2 pc)</v>
          </cell>
          <cell r="Y76" t="str">
            <v>22"/ 2 pc</v>
          </cell>
          <cell r="Z76">
            <v>2</v>
          </cell>
          <cell r="AA76">
            <v>50</v>
          </cell>
          <cell r="AB76">
            <v>39.864999999999995</v>
          </cell>
          <cell r="AC76">
            <v>41.313749999999999</v>
          </cell>
          <cell r="AD76">
            <v>42.787500000000001</v>
          </cell>
          <cell r="AE76">
            <v>41.864999999999995</v>
          </cell>
          <cell r="AF76">
            <v>43.313749999999999</v>
          </cell>
          <cell r="AG76">
            <v>44.787500000000001</v>
          </cell>
          <cell r="AH76" t="str">
            <v>2 X 8126 (4.833 FT/Box)</v>
          </cell>
          <cell r="AI76">
            <v>2</v>
          </cell>
          <cell r="AJ76" t="str">
            <v>(10X5)+0=50</v>
          </cell>
          <cell r="AK76">
            <v>10</v>
          </cell>
          <cell r="AL76">
            <v>5</v>
          </cell>
          <cell r="AM76">
            <v>0</v>
          </cell>
          <cell r="AN76">
            <v>50</v>
          </cell>
          <cell r="AO76" t="str">
            <v>8914 (48 X 44)</v>
          </cell>
          <cell r="AP76" t="str">
            <v>48X44</v>
          </cell>
          <cell r="AQ76">
            <v>55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 t="str">
            <v>8051 (1 White)</v>
          </cell>
          <cell r="AW76" t="str">
            <v>8050 (223FT Clear)</v>
          </cell>
          <cell r="AX76">
            <v>2220.6875</v>
          </cell>
          <cell r="AY76">
            <v>2500</v>
          </cell>
          <cell r="AZ76">
            <v>0.88827500000000004</v>
          </cell>
          <cell r="BA76" t="str">
            <v>Minova Request 1/24/06.</v>
          </cell>
          <cell r="BB76"/>
          <cell r="BC76">
            <v>132030</v>
          </cell>
          <cell r="BD76" t="str">
            <v xml:space="preserve">Orange </v>
          </cell>
          <cell r="BE76" t="str">
            <v>A23 2' LIF20</v>
          </cell>
          <cell r="BF76" t="str">
            <v>12 months (+/- 5 days) from date of manufacture</v>
          </cell>
          <cell r="BG76" t="str">
            <v xml:space="preserve">X-Fast </v>
          </cell>
          <cell r="BH76" t="str">
            <v>23 mm</v>
          </cell>
          <cell r="BI76" t="str">
            <v>1 in</v>
          </cell>
          <cell r="BJ76" t="str">
            <v>17 1/4 in</v>
          </cell>
          <cell r="BK76" t="str">
            <v>3/4 in</v>
          </cell>
          <cell r="BL76" t="str">
            <v>I, II, III</v>
          </cell>
          <cell r="BM76">
            <v>2</v>
          </cell>
          <cell r="BN76">
            <v>100</v>
          </cell>
          <cell r="BO76">
            <v>90</v>
          </cell>
          <cell r="BP76" t="str">
            <v>B or G</v>
          </cell>
          <cell r="BQ76">
            <v>5400</v>
          </cell>
          <cell r="BR76">
            <v>71.875</v>
          </cell>
        </row>
        <row r="77">
          <cell r="C77">
            <v>132036</v>
          </cell>
          <cell r="D77" t="str">
            <v>A23 2' LIF70 (2PB, 50 Bxs)</v>
          </cell>
          <cell r="E77" t="str">
            <v>70313</v>
          </cell>
          <cell r="F77" t="str">
            <v>72036</v>
          </cell>
          <cell r="G77" t="str">
            <v>30%</v>
          </cell>
          <cell r="H77" t="str">
            <v>2 X 8509 (12-8 4 X 1.25 OL)</v>
          </cell>
          <cell r="I77" t="str">
            <v>8030 (38 mm 142 GA X 1.542 FT)</v>
          </cell>
          <cell r="J77" t="str">
            <v>8032 (84 mm 200 GA X 1.542 FT)</v>
          </cell>
          <cell r="K77">
            <v>0.57839249999999998</v>
          </cell>
          <cell r="L77">
            <v>0.24788249999999998</v>
          </cell>
          <cell r="M77">
            <v>17.072846567967694</v>
          </cell>
          <cell r="N77">
            <v>24</v>
          </cell>
          <cell r="O77">
            <v>17</v>
          </cell>
          <cell r="P77">
            <v>17.25</v>
          </cell>
          <cell r="Q77">
            <v>17.5</v>
          </cell>
          <cell r="R77">
            <v>0.7972999999999999</v>
          </cell>
          <cell r="S77">
            <v>0.82627499999999998</v>
          </cell>
          <cell r="T77">
            <v>0.85575000000000001</v>
          </cell>
          <cell r="U77">
            <v>361.97419999999994</v>
          </cell>
          <cell r="V77">
            <v>375.12885</v>
          </cell>
          <cell r="W77">
            <v>388.51049999999998</v>
          </cell>
          <cell r="X77" t="str">
            <v>8425/8426 (22"/ 2 pc)</v>
          </cell>
          <cell r="Y77" t="str">
            <v>22"/ 2 pc</v>
          </cell>
          <cell r="Z77">
            <v>2</v>
          </cell>
          <cell r="AA77">
            <v>50</v>
          </cell>
          <cell r="AB77">
            <v>39.864999999999995</v>
          </cell>
          <cell r="AC77">
            <v>41.313749999999999</v>
          </cell>
          <cell r="AD77">
            <v>42.787500000000001</v>
          </cell>
          <cell r="AE77">
            <v>41.864999999999995</v>
          </cell>
          <cell r="AF77">
            <v>43.313749999999999</v>
          </cell>
          <cell r="AG77">
            <v>44.787500000000001</v>
          </cell>
          <cell r="AH77" t="str">
            <v>2 X 8126 (4.833 FT/Box)</v>
          </cell>
          <cell r="AI77">
            <v>2</v>
          </cell>
          <cell r="AJ77" t="str">
            <v>(10X5)+0=50</v>
          </cell>
          <cell r="AK77">
            <v>10</v>
          </cell>
          <cell r="AL77">
            <v>5</v>
          </cell>
          <cell r="AM77">
            <v>0</v>
          </cell>
          <cell r="AN77">
            <v>50</v>
          </cell>
          <cell r="AO77" t="str">
            <v>8914 (48 X 44)</v>
          </cell>
          <cell r="AP77" t="str">
            <v>48X44</v>
          </cell>
          <cell r="AQ77">
            <v>55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 t="str">
            <v>8051 (1 White)</v>
          </cell>
          <cell r="AW77" t="str">
            <v>8050 (223FT Clear)</v>
          </cell>
          <cell r="AX77">
            <v>2220.6875</v>
          </cell>
          <cell r="AY77">
            <v>2500</v>
          </cell>
          <cell r="AZ77">
            <v>0.88827500000000004</v>
          </cell>
          <cell r="BA77" t="str">
            <v>Minova Request 1/4/08.</v>
          </cell>
          <cell r="BB77"/>
          <cell r="BC77">
            <v>132036</v>
          </cell>
          <cell r="BD77" t="str">
            <v>Yellow</v>
          </cell>
          <cell r="BE77" t="str">
            <v>A23 2' LIF70</v>
          </cell>
          <cell r="BF77" t="str">
            <v>12 months (+/- 5 days) from date of manufacture</v>
          </cell>
          <cell r="BG77" t="str">
            <v>Slow</v>
          </cell>
          <cell r="BH77" t="str">
            <v>23 mm</v>
          </cell>
          <cell r="BI77" t="str">
            <v>1 in</v>
          </cell>
          <cell r="BJ77" t="str">
            <v>17 1/4 in</v>
          </cell>
          <cell r="BK77" t="str">
            <v>3/4 in</v>
          </cell>
          <cell r="BL77" t="str">
            <v>I, II, III</v>
          </cell>
          <cell r="BM77">
            <v>2</v>
          </cell>
          <cell r="BN77">
            <v>100</v>
          </cell>
          <cell r="BO77">
            <v>90</v>
          </cell>
          <cell r="BP77" t="str">
            <v>B or G</v>
          </cell>
          <cell r="BQ77">
            <v>5400</v>
          </cell>
          <cell r="BR77">
            <v>71.875</v>
          </cell>
        </row>
        <row r="78">
          <cell r="C78">
            <v>132052</v>
          </cell>
          <cell r="D78" t="str">
            <v>A23 2' H5LIF (2PB, 50 Bxs)</v>
          </cell>
          <cell r="E78" t="str">
            <v>70295</v>
          </cell>
          <cell r="F78" t="str">
            <v>72036</v>
          </cell>
          <cell r="G78" t="str">
            <v>30%</v>
          </cell>
          <cell r="H78" t="str">
            <v>2 X 8509 (12-8 4 X 1.25 OL)</v>
          </cell>
          <cell r="I78" t="str">
            <v>8030 (38 mm 142 GA X 1.542 FT)</v>
          </cell>
          <cell r="J78" t="str">
            <v>8032 (84 mm 200 GA X 1.542 FT)</v>
          </cell>
          <cell r="K78">
            <v>0.59529749999999992</v>
          </cell>
          <cell r="L78">
            <v>0.25512750000000001</v>
          </cell>
          <cell r="M78">
            <v>17.072846567967694</v>
          </cell>
          <cell r="N78">
            <v>24</v>
          </cell>
          <cell r="O78">
            <v>17</v>
          </cell>
          <cell r="P78">
            <v>17.25</v>
          </cell>
          <cell r="Q78">
            <v>17.5</v>
          </cell>
          <cell r="R78">
            <v>0.82110000000000005</v>
          </cell>
          <cell r="S78">
            <v>0.85042499999999999</v>
          </cell>
          <cell r="T78">
            <v>0.88024999999999998</v>
          </cell>
          <cell r="U78">
            <v>372.77940000000001</v>
          </cell>
          <cell r="V78">
            <v>386.09294999999997</v>
          </cell>
          <cell r="W78">
            <v>399.63349999999997</v>
          </cell>
          <cell r="X78" t="str">
            <v>8425/8426 (22"/2 pc)</v>
          </cell>
          <cell r="Y78" t="str">
            <v>22"/ 2 pc</v>
          </cell>
          <cell r="Z78">
            <v>2</v>
          </cell>
          <cell r="AA78">
            <v>50</v>
          </cell>
          <cell r="AB78">
            <v>41.055</v>
          </cell>
          <cell r="AC78">
            <v>42.521250000000002</v>
          </cell>
          <cell r="AD78">
            <v>44.012499999999996</v>
          </cell>
          <cell r="AE78">
            <v>43.055</v>
          </cell>
          <cell r="AF78">
            <v>44.521250000000002</v>
          </cell>
          <cell r="AG78">
            <v>46.012499999999996</v>
          </cell>
          <cell r="AH78" t="str">
            <v>2 X 8126 (4.833 FT/Box)</v>
          </cell>
          <cell r="AI78">
            <v>2</v>
          </cell>
          <cell r="AJ78" t="str">
            <v>(10X5)+0=50</v>
          </cell>
          <cell r="AK78">
            <v>10</v>
          </cell>
          <cell r="AL78">
            <v>5</v>
          </cell>
          <cell r="AM78">
            <v>0</v>
          </cell>
          <cell r="AN78">
            <v>50</v>
          </cell>
          <cell r="AO78" t="str">
            <v>8914 (48 X 44)</v>
          </cell>
          <cell r="AP78" t="str">
            <v>48X44</v>
          </cell>
          <cell r="AQ78">
            <v>55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 t="str">
            <v>8051 (1 White)</v>
          </cell>
          <cell r="AW78" t="str">
            <v>8050 (223FT Clear)</v>
          </cell>
          <cell r="AX78">
            <v>2281.0625</v>
          </cell>
          <cell r="AY78">
            <v>2500</v>
          </cell>
          <cell r="AZ78">
            <v>0.91242500000000004</v>
          </cell>
          <cell r="BA78" t="str">
            <v>Minova request 1/4/05.</v>
          </cell>
          <cell r="BB78"/>
          <cell r="BC78">
            <v>132052</v>
          </cell>
          <cell r="BD78" t="str">
            <v>Purple</v>
          </cell>
          <cell r="BE78" t="str">
            <v>A23 2' H5LIF</v>
          </cell>
          <cell r="BF78" t="str">
            <v>12 months (+/- 5 days) from date of manufacture</v>
          </cell>
          <cell r="BG78" t="str">
            <v>Ultra Fast</v>
          </cell>
          <cell r="BH78" t="str">
            <v>23 mm</v>
          </cell>
          <cell r="BI78" t="str">
            <v>1 in</v>
          </cell>
          <cell r="BJ78" t="str">
            <v>17 1/4 in</v>
          </cell>
          <cell r="BK78" t="str">
            <v>3/4 in</v>
          </cell>
          <cell r="BL78" t="str">
            <v>I, II, III</v>
          </cell>
          <cell r="BM78">
            <v>2</v>
          </cell>
          <cell r="BN78">
            <v>100</v>
          </cell>
          <cell r="BO78">
            <v>90</v>
          </cell>
          <cell r="BP78" t="str">
            <v>B or G</v>
          </cell>
          <cell r="BQ78">
            <v>5400</v>
          </cell>
          <cell r="BR78">
            <v>71.875</v>
          </cell>
        </row>
        <row r="79">
          <cell r="C79">
            <v>132053</v>
          </cell>
          <cell r="D79" t="str">
            <v>A23 2' H5 (2PB, 50 Bxs)</v>
          </cell>
          <cell r="E79" t="str">
            <v>70295</v>
          </cell>
          <cell r="F79" t="str">
            <v>72036</v>
          </cell>
          <cell r="G79" t="str">
            <v>30%</v>
          </cell>
          <cell r="H79" t="str">
            <v>2 X 8509 (12-8 4 X 1.25 OL)</v>
          </cell>
          <cell r="I79" t="str">
            <v>8030 (38 mm 142 GA X 1.542 FT)</v>
          </cell>
          <cell r="J79" t="str">
            <v>8032 (84 mm 200 GA X 1.542 FT)</v>
          </cell>
          <cell r="K79">
            <v>0.59529749999999992</v>
          </cell>
          <cell r="L79">
            <v>0.25512750000000001</v>
          </cell>
          <cell r="M79">
            <v>17.072846567967694</v>
          </cell>
          <cell r="N79">
            <v>24</v>
          </cell>
          <cell r="O79">
            <v>17</v>
          </cell>
          <cell r="P79">
            <v>17.25</v>
          </cell>
          <cell r="Q79">
            <v>17.5</v>
          </cell>
          <cell r="R79">
            <v>0.82110000000000005</v>
          </cell>
          <cell r="S79">
            <v>0.85042499999999999</v>
          </cell>
          <cell r="T79">
            <v>0.88024999999999998</v>
          </cell>
          <cell r="U79">
            <v>372.77940000000001</v>
          </cell>
          <cell r="V79">
            <v>386.09294999999997</v>
          </cell>
          <cell r="W79">
            <v>399.63349999999997</v>
          </cell>
          <cell r="X79" t="str">
            <v>8425/8426 (22"/2 pc)</v>
          </cell>
          <cell r="Y79" t="str">
            <v>22"/ 2 pc</v>
          </cell>
          <cell r="Z79">
            <v>2</v>
          </cell>
          <cell r="AA79">
            <v>50</v>
          </cell>
          <cell r="AB79">
            <v>41.055</v>
          </cell>
          <cell r="AC79">
            <v>42.521250000000002</v>
          </cell>
          <cell r="AD79">
            <v>44.012499999999996</v>
          </cell>
          <cell r="AE79">
            <v>43.055</v>
          </cell>
          <cell r="AF79">
            <v>44.521250000000002</v>
          </cell>
          <cell r="AG79">
            <v>46.012499999999996</v>
          </cell>
          <cell r="AH79" t="str">
            <v>2 X 8126 (4.833 FT/Box)</v>
          </cell>
          <cell r="AI79">
            <v>2</v>
          </cell>
          <cell r="AJ79" t="str">
            <v>(10X5)+0=50</v>
          </cell>
          <cell r="AK79">
            <v>10</v>
          </cell>
          <cell r="AL79">
            <v>5</v>
          </cell>
          <cell r="AM79">
            <v>0</v>
          </cell>
          <cell r="AN79">
            <v>50</v>
          </cell>
          <cell r="AO79" t="str">
            <v>8914 (48 X 44)</v>
          </cell>
          <cell r="AP79" t="str">
            <v>48X44</v>
          </cell>
          <cell r="AQ79">
            <v>55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 t="str">
            <v>8051 (1 White)</v>
          </cell>
          <cell r="AW79" t="str">
            <v>8050 (223FT Clear)</v>
          </cell>
          <cell r="AX79">
            <v>2281.0625</v>
          </cell>
          <cell r="AY79">
            <v>2500</v>
          </cell>
          <cell r="AZ79">
            <v>0.91242500000000004</v>
          </cell>
          <cell r="BA79" t="str">
            <v xml:space="preserve">Minova request 10/22/04 to change to Minova part numbers. </v>
          </cell>
          <cell r="BB79"/>
          <cell r="BC79">
            <v>132053</v>
          </cell>
          <cell r="BD79" t="str">
            <v>Purple</v>
          </cell>
          <cell r="BE79" t="str">
            <v>A23 2' H5</v>
          </cell>
          <cell r="BF79" t="str">
            <v>12 months (+/- 5 days) from date of manufacture</v>
          </cell>
          <cell r="BG79" t="str">
            <v>Ultra Fast</v>
          </cell>
          <cell r="BH79" t="str">
            <v>23 mm</v>
          </cell>
          <cell r="BI79" t="str">
            <v>1 in</v>
          </cell>
          <cell r="BJ79" t="str">
            <v>17 1/4 in</v>
          </cell>
          <cell r="BK79" t="str">
            <v>3/4 in</v>
          </cell>
          <cell r="BL79" t="str">
            <v>I, II, III</v>
          </cell>
          <cell r="BM79">
            <v>2</v>
          </cell>
          <cell r="BN79">
            <v>100</v>
          </cell>
          <cell r="BO79">
            <v>90</v>
          </cell>
          <cell r="BP79" t="str">
            <v>B or G</v>
          </cell>
          <cell r="BQ79">
            <v>5400</v>
          </cell>
          <cell r="BR79">
            <v>71.875</v>
          </cell>
        </row>
        <row r="80">
          <cell r="C80">
            <v>132054</v>
          </cell>
          <cell r="D80" t="str">
            <v>A23 2' H5 (2PB, 50 Bxs)</v>
          </cell>
          <cell r="E80" t="str">
            <v>70295</v>
          </cell>
          <cell r="F80" t="str">
            <v>72036</v>
          </cell>
          <cell r="G80" t="str">
            <v>30%</v>
          </cell>
          <cell r="H80" t="str">
            <v>2 X 8509 (12-8 4 X 1.25 OL)</v>
          </cell>
          <cell r="I80" t="str">
            <v>8030 (38 mm 142 GA X 1.542 FT)</v>
          </cell>
          <cell r="J80" t="str">
            <v>8032 (84 mm 200 GA X 1.542 FT)</v>
          </cell>
          <cell r="K80">
            <v>0.59529749999999992</v>
          </cell>
          <cell r="L80">
            <v>0.25512750000000001</v>
          </cell>
          <cell r="M80">
            <v>17.072846567967694</v>
          </cell>
          <cell r="N80">
            <v>24</v>
          </cell>
          <cell r="O80">
            <v>17</v>
          </cell>
          <cell r="P80">
            <v>17.25</v>
          </cell>
          <cell r="Q80">
            <v>17.5</v>
          </cell>
          <cell r="R80">
            <v>0.82110000000000005</v>
          </cell>
          <cell r="S80">
            <v>0.85042499999999999</v>
          </cell>
          <cell r="T80">
            <v>0.88024999999999998</v>
          </cell>
          <cell r="U80">
            <v>372.77940000000001</v>
          </cell>
          <cell r="V80">
            <v>386.09294999999997</v>
          </cell>
          <cell r="W80">
            <v>399.63349999999997</v>
          </cell>
          <cell r="X80" t="str">
            <v>8425/8426 (22"/2 pc)</v>
          </cell>
          <cell r="Y80" t="str">
            <v>22"/2 pc</v>
          </cell>
          <cell r="Z80">
            <v>2</v>
          </cell>
          <cell r="AA80">
            <v>50</v>
          </cell>
          <cell r="AB80">
            <v>41.055</v>
          </cell>
          <cell r="AC80">
            <v>42.521250000000002</v>
          </cell>
          <cell r="AD80">
            <v>44.012499999999996</v>
          </cell>
          <cell r="AE80">
            <v>43.055</v>
          </cell>
          <cell r="AF80">
            <v>44.521250000000002</v>
          </cell>
          <cell r="AG80">
            <v>46.012499999999996</v>
          </cell>
          <cell r="AH80" t="str">
            <v>2 X 8126 (4.833 FT/Box)</v>
          </cell>
          <cell r="AI80">
            <v>2</v>
          </cell>
          <cell r="AJ80" t="str">
            <v>(10X5)+0=50</v>
          </cell>
          <cell r="AK80">
            <v>10</v>
          </cell>
          <cell r="AL80">
            <v>5</v>
          </cell>
          <cell r="AM80">
            <v>0</v>
          </cell>
          <cell r="AN80">
            <v>50</v>
          </cell>
          <cell r="AO80" t="str">
            <v>8914 (48 X 44)</v>
          </cell>
          <cell r="AP80" t="str">
            <v>48X44</v>
          </cell>
          <cell r="AQ80">
            <v>55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 t="str">
            <v>8051 (1 White)</v>
          </cell>
          <cell r="AW80" t="str">
            <v>8050 (223FT Clear)</v>
          </cell>
          <cell r="AX80">
            <v>2281.0625</v>
          </cell>
          <cell r="AY80">
            <v>2500</v>
          </cell>
          <cell r="AZ80">
            <v>0.91242500000000004</v>
          </cell>
          <cell r="BA80" t="str">
            <v xml:space="preserve">Minova request 10/22/04 to change to Minova part numbers. </v>
          </cell>
          <cell r="BB80"/>
          <cell r="BC80">
            <v>132054</v>
          </cell>
          <cell r="BD80" t="str">
            <v>Purple</v>
          </cell>
          <cell r="BE80" t="str">
            <v>A23 2' H5</v>
          </cell>
          <cell r="BF80" t="str">
            <v>12 months (+/- 5 days) from date of manufacture</v>
          </cell>
          <cell r="BG80" t="str">
            <v>Ultra Fast</v>
          </cell>
          <cell r="BH80" t="str">
            <v>23 mm</v>
          </cell>
          <cell r="BI80" t="str">
            <v>1 in</v>
          </cell>
          <cell r="BJ80" t="str">
            <v>17 1/4 in</v>
          </cell>
          <cell r="BK80" t="str">
            <v>3/4 in</v>
          </cell>
          <cell r="BL80" t="str">
            <v>I, II, III</v>
          </cell>
          <cell r="BM80">
            <v>2</v>
          </cell>
          <cell r="BN80">
            <v>100</v>
          </cell>
          <cell r="BO80">
            <v>90</v>
          </cell>
          <cell r="BP80" t="str">
            <v>B or G</v>
          </cell>
          <cell r="BQ80">
            <v>5400</v>
          </cell>
          <cell r="BR80">
            <v>71.875</v>
          </cell>
        </row>
        <row r="81">
          <cell r="C81">
            <v>132056</v>
          </cell>
          <cell r="D81" t="str">
            <v>A23 2' H10 (SWP, 2250 Pcs)</v>
          </cell>
          <cell r="E81" t="str">
            <v>70298</v>
          </cell>
          <cell r="F81" t="str">
            <v>72036</v>
          </cell>
          <cell r="G81" t="str">
            <v>30%</v>
          </cell>
          <cell r="H81" t="str">
            <v>2 X 8509 (12-8 4 X 1.25 OL)</v>
          </cell>
          <cell r="I81" t="str">
            <v>8030 (38 mm 142 GA X 1.542 FT)</v>
          </cell>
          <cell r="J81" t="str">
            <v>8032 (84 mm 200 GA X 1.542 FT)</v>
          </cell>
          <cell r="K81">
            <v>0.59529749999999992</v>
          </cell>
          <cell r="L81">
            <v>0.25512750000000001</v>
          </cell>
          <cell r="M81">
            <v>17.072846567967694</v>
          </cell>
          <cell r="N81">
            <v>24</v>
          </cell>
          <cell r="O81">
            <v>17</v>
          </cell>
          <cell r="P81">
            <v>17.25</v>
          </cell>
          <cell r="Q81">
            <v>17.5</v>
          </cell>
          <cell r="R81">
            <v>0.82110000000000005</v>
          </cell>
          <cell r="S81">
            <v>0.85042499999999999</v>
          </cell>
          <cell r="T81">
            <v>0.88024999999999998</v>
          </cell>
          <cell r="U81">
            <v>372.77940000000001</v>
          </cell>
          <cell r="V81">
            <v>386.09294999999997</v>
          </cell>
          <cell r="W81">
            <v>399.63349999999997</v>
          </cell>
          <cell r="X81" t="str">
            <v>8053 (5" X 115GA X 10FT)</v>
          </cell>
          <cell r="Y81" t="str">
            <v>SW (10 FT)</v>
          </cell>
          <cell r="Z81">
            <v>0.1</v>
          </cell>
          <cell r="AA81">
            <v>25</v>
          </cell>
          <cell r="AB81">
            <v>20.5275</v>
          </cell>
          <cell r="AC81">
            <v>21.260625000000001</v>
          </cell>
          <cell r="AD81">
            <v>22.006249999999998</v>
          </cell>
          <cell r="AE81">
            <v>20.627500000000001</v>
          </cell>
          <cell r="AF81">
            <v>21.360625000000002</v>
          </cell>
          <cell r="AG81">
            <v>22.106249999999999</v>
          </cell>
          <cell r="AH81" t="str">
            <v>8053 (10 FT/Bundle)</v>
          </cell>
          <cell r="AI81" t="str">
            <v>SW</v>
          </cell>
          <cell r="AJ81" t="str">
            <v>2X45 SW</v>
          </cell>
          <cell r="AK81" t="str">
            <v xml:space="preserve">Stack </v>
          </cell>
          <cell r="AL81" t="str">
            <v xml:space="preserve">Pyramid </v>
          </cell>
          <cell r="AM81" t="str">
            <v>On Pallet</v>
          </cell>
          <cell r="AN81">
            <v>90</v>
          </cell>
          <cell r="AO81" t="str">
            <v>8909 (44 X 44)</v>
          </cell>
          <cell r="AP81" t="str">
            <v>44X44</v>
          </cell>
          <cell r="AQ81">
            <v>55</v>
          </cell>
          <cell r="AR81" t="str">
            <v>8133 (4)</v>
          </cell>
          <cell r="AS81" t="str">
            <v>1 X 8114 (Pad)</v>
          </cell>
          <cell r="AT81">
            <v>0</v>
          </cell>
          <cell r="AU81">
            <v>0</v>
          </cell>
          <cell r="AV81">
            <v>0</v>
          </cell>
          <cell r="AW81" t="str">
            <v>8052 (394FT White)</v>
          </cell>
          <cell r="AX81">
            <v>1977.4562500000002</v>
          </cell>
          <cell r="AY81">
            <v>2250</v>
          </cell>
          <cell r="AZ81">
            <v>0.87886944444444448</v>
          </cell>
          <cell r="BA81" t="str">
            <v xml:space="preserve">Updated 9/14/11. Each bundle gets Part No. 8132 8.5 X 11 inch bundle sheet. </v>
          </cell>
          <cell r="BB81"/>
          <cell r="BC81">
            <v>132056</v>
          </cell>
          <cell r="BD81" t="str">
            <v>Red</v>
          </cell>
          <cell r="BE81" t="str">
            <v>A23 2' H10</v>
          </cell>
          <cell r="BF81" t="str">
            <v>12 months (+/- 5 days) from date of manufacture</v>
          </cell>
          <cell r="BG81" t="str">
            <v>Super Fast</v>
          </cell>
          <cell r="BH81" t="str">
            <v>23 mm</v>
          </cell>
          <cell r="BI81" t="str">
            <v>1 in</v>
          </cell>
          <cell r="BJ81" t="str">
            <v>17 1/4 in</v>
          </cell>
          <cell r="BK81" t="str">
            <v>3/4 in</v>
          </cell>
          <cell r="BL81" t="str">
            <v>I, II, III</v>
          </cell>
          <cell r="BM81">
            <v>2</v>
          </cell>
          <cell r="BN81">
            <v>50</v>
          </cell>
          <cell r="BO81">
            <v>90</v>
          </cell>
          <cell r="BP81" t="str">
            <v>B or G</v>
          </cell>
          <cell r="BQ81">
            <v>5400</v>
          </cell>
          <cell r="BR81">
            <v>35.9375</v>
          </cell>
        </row>
        <row r="82">
          <cell r="C82">
            <v>132057</v>
          </cell>
          <cell r="D82" t="str">
            <v>A23 2' H10 (2PB, 40 Bxs)</v>
          </cell>
          <cell r="E82" t="str">
            <v>70298</v>
          </cell>
          <cell r="F82" t="str">
            <v>72036</v>
          </cell>
          <cell r="G82" t="str">
            <v>30%</v>
          </cell>
          <cell r="H82" t="str">
            <v>2 X 8509 (12-8 4 X 1.25 OL)</v>
          </cell>
          <cell r="I82" t="str">
            <v>8030 (38 mm 142 GA X 1.542 FT)</v>
          </cell>
          <cell r="J82" t="str">
            <v>8032 (84 mm 200 GA X 1.542 FT)</v>
          </cell>
          <cell r="K82">
            <v>0.59529749999999992</v>
          </cell>
          <cell r="L82">
            <v>0.25512750000000001</v>
          </cell>
          <cell r="M82">
            <v>17.072846567967694</v>
          </cell>
          <cell r="N82">
            <v>24</v>
          </cell>
          <cell r="O82">
            <v>17</v>
          </cell>
          <cell r="P82">
            <v>17.25</v>
          </cell>
          <cell r="Q82">
            <v>17.5</v>
          </cell>
          <cell r="R82">
            <v>0.82110000000000005</v>
          </cell>
          <cell r="S82">
            <v>0.85042499999999999</v>
          </cell>
          <cell r="T82">
            <v>0.88024999999999998</v>
          </cell>
          <cell r="U82">
            <v>372.77940000000001</v>
          </cell>
          <cell r="V82">
            <v>386.09294999999997</v>
          </cell>
          <cell r="W82">
            <v>399.63349999999997</v>
          </cell>
          <cell r="X82" t="str">
            <v>8425/8426 (22"/ 2 pc)</v>
          </cell>
          <cell r="Y82" t="str">
            <v>22"/ 2 pc</v>
          </cell>
          <cell r="Z82">
            <v>2</v>
          </cell>
          <cell r="AA82">
            <v>50</v>
          </cell>
          <cell r="AB82">
            <v>41.055</v>
          </cell>
          <cell r="AC82">
            <v>42.521250000000002</v>
          </cell>
          <cell r="AD82">
            <v>44.012499999999996</v>
          </cell>
          <cell r="AE82">
            <v>43.055</v>
          </cell>
          <cell r="AF82">
            <v>44.521250000000002</v>
          </cell>
          <cell r="AG82">
            <v>46.012499999999996</v>
          </cell>
          <cell r="AH82" t="str">
            <v>2 X 8126 (4.833 FT/Box)</v>
          </cell>
          <cell r="AI82">
            <v>2</v>
          </cell>
          <cell r="AJ82" t="str">
            <v>(10X4)+0=40</v>
          </cell>
          <cell r="AK82">
            <v>10</v>
          </cell>
          <cell r="AL82">
            <v>4</v>
          </cell>
          <cell r="AM82">
            <v>0</v>
          </cell>
          <cell r="AN82">
            <v>40</v>
          </cell>
          <cell r="AO82" t="str">
            <v>8914 (48 X 44)</v>
          </cell>
          <cell r="AP82" t="str">
            <v>48X44</v>
          </cell>
          <cell r="AQ82">
            <v>55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 t="str">
            <v>8051 (1 White)</v>
          </cell>
          <cell r="AW82" t="str">
            <v>8050 (223FT Clear)</v>
          </cell>
          <cell r="AX82">
            <v>1835.8500000000001</v>
          </cell>
          <cell r="AY82">
            <v>2000</v>
          </cell>
          <cell r="AZ82">
            <v>0.9179250000000001</v>
          </cell>
          <cell r="BA82" t="str">
            <v xml:space="preserve">Minova Request 1/20/05.  </v>
          </cell>
          <cell r="BB82"/>
          <cell r="BC82">
            <v>132057</v>
          </cell>
          <cell r="BD82" t="str">
            <v>Red</v>
          </cell>
          <cell r="BE82" t="str">
            <v>A23 2' H10</v>
          </cell>
          <cell r="BF82" t="str">
            <v>12 months (+/- 5 days) from date of manufacture</v>
          </cell>
          <cell r="BG82" t="str">
            <v>Super Fast</v>
          </cell>
          <cell r="BH82" t="str">
            <v>23 mm</v>
          </cell>
          <cell r="BI82" t="str">
            <v>1 in</v>
          </cell>
          <cell r="BJ82" t="str">
            <v>17 1/4 in</v>
          </cell>
          <cell r="BK82" t="str">
            <v>3/4 in</v>
          </cell>
          <cell r="BL82" t="str">
            <v>I, II, III</v>
          </cell>
          <cell r="BM82">
            <v>2</v>
          </cell>
          <cell r="BN82">
            <v>100</v>
          </cell>
          <cell r="BO82">
            <v>90</v>
          </cell>
          <cell r="BP82" t="str">
            <v>B or G</v>
          </cell>
          <cell r="BQ82">
            <v>5400</v>
          </cell>
          <cell r="BR82">
            <v>71.875</v>
          </cell>
        </row>
        <row r="83">
          <cell r="C83">
            <v>132058</v>
          </cell>
          <cell r="D83" t="str">
            <v>A23 2' H10 (2PB, 50 Bxs)</v>
          </cell>
          <cell r="E83" t="str">
            <v>70298</v>
          </cell>
          <cell r="F83" t="str">
            <v>72036</v>
          </cell>
          <cell r="G83" t="str">
            <v>30%</v>
          </cell>
          <cell r="H83" t="str">
            <v>2 X 8509 (12-8 4 X 1.25 OL)</v>
          </cell>
          <cell r="I83" t="str">
            <v>8030 (38 mm 142 GA X 1.542 FT)</v>
          </cell>
          <cell r="J83" t="str">
            <v>8032 (84 mm 200 GA X 1.542 FT)</v>
          </cell>
          <cell r="K83">
            <v>0.59529749999999992</v>
          </cell>
          <cell r="L83">
            <v>0.25512750000000001</v>
          </cell>
          <cell r="M83">
            <v>17.072846567967694</v>
          </cell>
          <cell r="N83">
            <v>24</v>
          </cell>
          <cell r="O83">
            <v>17</v>
          </cell>
          <cell r="P83">
            <v>17.25</v>
          </cell>
          <cell r="Q83">
            <v>17.5</v>
          </cell>
          <cell r="R83">
            <v>0.82110000000000005</v>
          </cell>
          <cell r="S83">
            <v>0.85042499999999999</v>
          </cell>
          <cell r="T83">
            <v>0.88024999999999998</v>
          </cell>
          <cell r="U83">
            <v>372.77940000000001</v>
          </cell>
          <cell r="V83">
            <v>386.09294999999997</v>
          </cell>
          <cell r="W83">
            <v>399.63349999999997</v>
          </cell>
          <cell r="X83" t="str">
            <v>8425/8426 (22"/ 2 pc)</v>
          </cell>
          <cell r="Y83" t="str">
            <v>22"/ 2 pc</v>
          </cell>
          <cell r="Z83">
            <v>2</v>
          </cell>
          <cell r="AA83">
            <v>50</v>
          </cell>
          <cell r="AB83">
            <v>41.055</v>
          </cell>
          <cell r="AC83">
            <v>42.521250000000002</v>
          </cell>
          <cell r="AD83">
            <v>44.012499999999996</v>
          </cell>
          <cell r="AE83">
            <v>43.055</v>
          </cell>
          <cell r="AF83">
            <v>44.521250000000002</v>
          </cell>
          <cell r="AG83">
            <v>46.012499999999996</v>
          </cell>
          <cell r="AH83" t="str">
            <v>2 X 8126 (4.833 FT/Box)</v>
          </cell>
          <cell r="AI83">
            <v>2</v>
          </cell>
          <cell r="AJ83" t="str">
            <v>(10X5)+0=50</v>
          </cell>
          <cell r="AK83">
            <v>10</v>
          </cell>
          <cell r="AL83">
            <v>5</v>
          </cell>
          <cell r="AM83">
            <v>0</v>
          </cell>
          <cell r="AN83">
            <v>50</v>
          </cell>
          <cell r="AO83" t="str">
            <v>8914 (48 X 44)</v>
          </cell>
          <cell r="AP83" t="str">
            <v>48X44</v>
          </cell>
          <cell r="AQ83">
            <v>55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 t="str">
            <v>8051 (1 White)</v>
          </cell>
          <cell r="AW83" t="str">
            <v>8050 (223FT Clear)</v>
          </cell>
          <cell r="AX83">
            <v>2281.0625</v>
          </cell>
          <cell r="AY83">
            <v>2500</v>
          </cell>
          <cell r="AZ83">
            <v>0.91242500000000004</v>
          </cell>
          <cell r="BA83" t="str">
            <v xml:space="preserve">BF Request 6/21/02.  </v>
          </cell>
          <cell r="BB83"/>
          <cell r="BC83">
            <v>132058</v>
          </cell>
          <cell r="BD83" t="str">
            <v>Red</v>
          </cell>
          <cell r="BE83" t="str">
            <v>A23 2' H10</v>
          </cell>
          <cell r="BF83" t="str">
            <v>12 months (+/- 5 days) from date of manufacture</v>
          </cell>
          <cell r="BG83" t="str">
            <v>Super Fast</v>
          </cell>
          <cell r="BH83" t="str">
            <v>23 mm</v>
          </cell>
          <cell r="BI83" t="str">
            <v>1 in</v>
          </cell>
          <cell r="BJ83" t="str">
            <v>17 1/4 in</v>
          </cell>
          <cell r="BK83" t="str">
            <v>3/4 in</v>
          </cell>
          <cell r="BL83" t="str">
            <v>I, II, III</v>
          </cell>
          <cell r="BM83">
            <v>2</v>
          </cell>
          <cell r="BN83">
            <v>100</v>
          </cell>
          <cell r="BO83">
            <v>90</v>
          </cell>
          <cell r="BP83" t="str">
            <v>B or G</v>
          </cell>
          <cell r="BQ83">
            <v>5400</v>
          </cell>
          <cell r="BR83">
            <v>71.875</v>
          </cell>
        </row>
        <row r="84">
          <cell r="C84">
            <v>132059</v>
          </cell>
          <cell r="D84" t="str">
            <v>A23 2' H20 (2PB, 48 Bxs)</v>
          </cell>
          <cell r="E84" t="str">
            <v>70301</v>
          </cell>
          <cell r="F84" t="str">
            <v>72036</v>
          </cell>
          <cell r="G84" t="str">
            <v>30%</v>
          </cell>
          <cell r="H84" t="str">
            <v>2 X 8509 (12-8 4 X 1.25 OL)</v>
          </cell>
          <cell r="I84" t="str">
            <v>8030 (38 mm 142 GA X 1.542 FT)</v>
          </cell>
          <cell r="J84" t="str">
            <v>8032 (84 mm 200 GA X 1.542 FT)</v>
          </cell>
          <cell r="K84">
            <v>0.57839249999999998</v>
          </cell>
          <cell r="L84">
            <v>0.24788249999999998</v>
          </cell>
          <cell r="M84">
            <v>17.072846567967694</v>
          </cell>
          <cell r="N84">
            <v>24</v>
          </cell>
          <cell r="O84">
            <v>17</v>
          </cell>
          <cell r="P84">
            <v>17.25</v>
          </cell>
          <cell r="Q84">
            <v>17.5</v>
          </cell>
          <cell r="R84">
            <v>0.7972999999999999</v>
          </cell>
          <cell r="S84">
            <v>0.82627499999999998</v>
          </cell>
          <cell r="T84">
            <v>0.85575000000000001</v>
          </cell>
          <cell r="U84">
            <v>361.97419999999994</v>
          </cell>
          <cell r="V84">
            <v>375.12885</v>
          </cell>
          <cell r="W84">
            <v>388.51049999999998</v>
          </cell>
          <cell r="X84" t="str">
            <v>8425/8426 (22"/ 2 pc)</v>
          </cell>
          <cell r="Y84" t="str">
            <v>22"/ 2 pc</v>
          </cell>
          <cell r="Z84">
            <v>2</v>
          </cell>
          <cell r="AA84">
            <v>50</v>
          </cell>
          <cell r="AB84">
            <v>39.864999999999995</v>
          </cell>
          <cell r="AC84">
            <v>41.313749999999999</v>
          </cell>
          <cell r="AD84">
            <v>42.787500000000001</v>
          </cell>
          <cell r="AE84">
            <v>41.864999999999995</v>
          </cell>
          <cell r="AF84">
            <v>43.313749999999999</v>
          </cell>
          <cell r="AG84">
            <v>44.787500000000001</v>
          </cell>
          <cell r="AH84" t="str">
            <v>2 X 8126 (4.833 FT/Box)</v>
          </cell>
          <cell r="AI84">
            <v>2</v>
          </cell>
          <cell r="AJ84" t="str">
            <v>(8X6)+0=48</v>
          </cell>
          <cell r="AK84">
            <v>8</v>
          </cell>
          <cell r="AL84">
            <v>6</v>
          </cell>
          <cell r="AM84">
            <v>0</v>
          </cell>
          <cell r="AN84">
            <v>48</v>
          </cell>
          <cell r="AO84" t="str">
            <v>8909 (44 X 44)</v>
          </cell>
          <cell r="AP84" t="str">
            <v>44X44</v>
          </cell>
          <cell r="AQ84">
            <v>55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 t="str">
            <v>8051 (1 White)</v>
          </cell>
          <cell r="AW84" t="str">
            <v>8050 (214FT Clear)</v>
          </cell>
          <cell r="AX84">
            <v>2134.06</v>
          </cell>
          <cell r="AY84">
            <v>2400</v>
          </cell>
          <cell r="AZ84">
            <v>0.8891916666666666</v>
          </cell>
          <cell r="BA84" t="str">
            <v xml:space="preserve">BF Request 6/21/02.  </v>
          </cell>
          <cell r="BB84"/>
          <cell r="BC84">
            <v>132059</v>
          </cell>
          <cell r="BD84" t="str">
            <v xml:space="preserve">Orange </v>
          </cell>
          <cell r="BE84" t="str">
            <v xml:space="preserve">A23 2' H20 </v>
          </cell>
          <cell r="BF84" t="str">
            <v>12 months (+/- 5 days) from date of manufacture</v>
          </cell>
          <cell r="BG84" t="str">
            <v xml:space="preserve">X-Fast </v>
          </cell>
          <cell r="BH84" t="str">
            <v>23 mm</v>
          </cell>
          <cell r="BI84" t="str">
            <v>1 in</v>
          </cell>
          <cell r="BJ84" t="str">
            <v>17 1/4 in</v>
          </cell>
          <cell r="BK84" t="str">
            <v>3/4 in</v>
          </cell>
          <cell r="BL84" t="str">
            <v>I, II, III</v>
          </cell>
          <cell r="BM84">
            <v>2</v>
          </cell>
          <cell r="BN84">
            <v>100</v>
          </cell>
          <cell r="BO84">
            <v>90</v>
          </cell>
          <cell r="BP84" t="str">
            <v>B or G</v>
          </cell>
          <cell r="BQ84">
            <v>5400</v>
          </cell>
          <cell r="BR84">
            <v>71.875</v>
          </cell>
        </row>
        <row r="85">
          <cell r="C85">
            <v>132060</v>
          </cell>
          <cell r="D85" t="str">
            <v>A23 2' H20 (2PB, 50 Bxs)</v>
          </cell>
          <cell r="E85" t="str">
            <v>70301</v>
          </cell>
          <cell r="F85" t="str">
            <v>72036</v>
          </cell>
          <cell r="G85" t="str">
            <v>30%</v>
          </cell>
          <cell r="H85" t="str">
            <v>2 X 8509 (12-8 4 X 1.25 OL)</v>
          </cell>
          <cell r="I85" t="str">
            <v>8030 (38 mm 142 GA X 1.542 FT)</v>
          </cell>
          <cell r="J85" t="str">
            <v>8032 (84 mm 200 GA X 1.542 FT)</v>
          </cell>
          <cell r="K85">
            <v>0.57839249999999998</v>
          </cell>
          <cell r="L85">
            <v>0.24788249999999998</v>
          </cell>
          <cell r="M85">
            <v>17.072846567967694</v>
          </cell>
          <cell r="N85">
            <v>24</v>
          </cell>
          <cell r="O85">
            <v>17</v>
          </cell>
          <cell r="P85">
            <v>17.25</v>
          </cell>
          <cell r="Q85">
            <v>17.5</v>
          </cell>
          <cell r="R85">
            <v>0.7972999999999999</v>
          </cell>
          <cell r="S85">
            <v>0.82627499999999998</v>
          </cell>
          <cell r="T85">
            <v>0.85575000000000001</v>
          </cell>
          <cell r="U85">
            <v>361.97419999999994</v>
          </cell>
          <cell r="V85">
            <v>375.12885</v>
          </cell>
          <cell r="W85">
            <v>388.51049999999998</v>
          </cell>
          <cell r="X85" t="str">
            <v>8425/8426 (22"/ 2 pc)</v>
          </cell>
          <cell r="Y85" t="str">
            <v>22"/ 2 pc</v>
          </cell>
          <cell r="Z85">
            <v>2</v>
          </cell>
          <cell r="AA85">
            <v>50</v>
          </cell>
          <cell r="AB85">
            <v>39.864999999999995</v>
          </cell>
          <cell r="AC85">
            <v>41.313749999999999</v>
          </cell>
          <cell r="AD85">
            <v>42.787500000000001</v>
          </cell>
          <cell r="AE85">
            <v>41.864999999999995</v>
          </cell>
          <cell r="AF85">
            <v>43.313749999999999</v>
          </cell>
          <cell r="AG85">
            <v>44.787500000000001</v>
          </cell>
          <cell r="AH85" t="str">
            <v>2 X 8126 (4.833 FT/Box)</v>
          </cell>
          <cell r="AI85">
            <v>2</v>
          </cell>
          <cell r="AJ85" t="str">
            <v>(10X5)+0=50</v>
          </cell>
          <cell r="AK85">
            <v>10</v>
          </cell>
          <cell r="AL85">
            <v>5</v>
          </cell>
          <cell r="AM85">
            <v>0</v>
          </cell>
          <cell r="AN85">
            <v>50</v>
          </cell>
          <cell r="AO85" t="str">
            <v>8914 (48 X 44)</v>
          </cell>
          <cell r="AP85" t="str">
            <v>48X44</v>
          </cell>
          <cell r="AQ85">
            <v>55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 t="str">
            <v>8051 (1 White)</v>
          </cell>
          <cell r="AW85" t="str">
            <v>8050 (223FT Clear)</v>
          </cell>
          <cell r="AX85">
            <v>2220.6875</v>
          </cell>
          <cell r="AY85">
            <v>2500</v>
          </cell>
          <cell r="AZ85">
            <v>0.88827500000000004</v>
          </cell>
          <cell r="BA85" t="str">
            <v xml:space="preserve">BF Request 6/21/02.  </v>
          </cell>
          <cell r="BB85"/>
          <cell r="BC85">
            <v>132060</v>
          </cell>
          <cell r="BD85" t="str">
            <v xml:space="preserve">Orange </v>
          </cell>
          <cell r="BE85" t="str">
            <v xml:space="preserve">A23 2' H20 </v>
          </cell>
          <cell r="BF85" t="str">
            <v>12 months (+/- 5 days) from date of manufacture</v>
          </cell>
          <cell r="BG85" t="str">
            <v xml:space="preserve">X-Fast </v>
          </cell>
          <cell r="BH85" t="str">
            <v>23 mm</v>
          </cell>
          <cell r="BI85" t="str">
            <v>1 in</v>
          </cell>
          <cell r="BJ85" t="str">
            <v>17 1/4 in</v>
          </cell>
          <cell r="BK85" t="str">
            <v>3/4 in</v>
          </cell>
          <cell r="BL85" t="str">
            <v>I, II, III</v>
          </cell>
          <cell r="BM85">
            <v>2</v>
          </cell>
          <cell r="BN85">
            <v>100</v>
          </cell>
          <cell r="BO85">
            <v>90</v>
          </cell>
          <cell r="BP85" t="str">
            <v>B or G</v>
          </cell>
          <cell r="BQ85">
            <v>5400</v>
          </cell>
          <cell r="BR85">
            <v>71.875</v>
          </cell>
        </row>
        <row r="86">
          <cell r="C86">
            <v>132061</v>
          </cell>
          <cell r="D86" t="str">
            <v>A23 2' H20P (2PB, 50 Bxs)</v>
          </cell>
          <cell r="E86" t="str">
            <v>70301</v>
          </cell>
          <cell r="F86" t="str">
            <v>72036</v>
          </cell>
          <cell r="G86" t="str">
            <v>30%</v>
          </cell>
          <cell r="H86" t="str">
            <v>2 X 8509 (12-8 4 X 1.25 OL)</v>
          </cell>
          <cell r="I86" t="str">
            <v>8030 (38 mm 142 GA X 1.542 FT)</v>
          </cell>
          <cell r="J86" t="str">
            <v>8032 (84 mm 200 GA X 1.542 FT)</v>
          </cell>
          <cell r="K86">
            <v>0.57839249999999998</v>
          </cell>
          <cell r="L86">
            <v>0.24788249999999998</v>
          </cell>
          <cell r="M86">
            <v>17.072846567967694</v>
          </cell>
          <cell r="N86">
            <v>24</v>
          </cell>
          <cell r="O86">
            <v>17</v>
          </cell>
          <cell r="P86">
            <v>17.25</v>
          </cell>
          <cell r="Q86">
            <v>17.5</v>
          </cell>
          <cell r="R86">
            <v>0.7972999999999999</v>
          </cell>
          <cell r="S86">
            <v>0.82627499999999998</v>
          </cell>
          <cell r="T86">
            <v>0.85575000000000001</v>
          </cell>
          <cell r="U86">
            <v>361.97419999999994</v>
          </cell>
          <cell r="V86">
            <v>375.12885</v>
          </cell>
          <cell r="W86">
            <v>388.51049999999998</v>
          </cell>
          <cell r="X86" t="str">
            <v>8425/8426 (22"/ 2 pc)</v>
          </cell>
          <cell r="Y86" t="str">
            <v>22"/ 2 pc</v>
          </cell>
          <cell r="Z86">
            <v>2</v>
          </cell>
          <cell r="AA86">
            <v>50</v>
          </cell>
          <cell r="AB86">
            <v>39.864999999999995</v>
          </cell>
          <cell r="AC86">
            <v>41.313749999999999</v>
          </cell>
          <cell r="AD86">
            <v>42.787500000000001</v>
          </cell>
          <cell r="AE86">
            <v>41.864999999999995</v>
          </cell>
          <cell r="AF86">
            <v>43.313749999999999</v>
          </cell>
          <cell r="AG86">
            <v>44.787500000000001</v>
          </cell>
          <cell r="AH86" t="str">
            <v>2 X 8126 (4.833 FT/Box)</v>
          </cell>
          <cell r="AI86">
            <v>2</v>
          </cell>
          <cell r="AJ86" t="str">
            <v>(10X5)+0=50</v>
          </cell>
          <cell r="AK86">
            <v>10</v>
          </cell>
          <cell r="AL86">
            <v>5</v>
          </cell>
          <cell r="AM86">
            <v>0</v>
          </cell>
          <cell r="AN86">
            <v>50</v>
          </cell>
          <cell r="AO86" t="str">
            <v>8914 (48 X 44)</v>
          </cell>
          <cell r="AP86" t="str">
            <v>48X44</v>
          </cell>
          <cell r="AQ86">
            <v>55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 t="str">
            <v>8051 (1 White)</v>
          </cell>
          <cell r="AW86" t="str">
            <v>8050 (223FT Clear)</v>
          </cell>
          <cell r="AX86">
            <v>2220.6875</v>
          </cell>
          <cell r="AY86">
            <v>2500</v>
          </cell>
          <cell r="AZ86">
            <v>0.88827500000000004</v>
          </cell>
          <cell r="BA86" t="str">
            <v>GT Request 6/21/02.  Each cartridge gets Part No. 8508 Parachute Clip.</v>
          </cell>
          <cell r="BB86"/>
          <cell r="BC86">
            <v>132061</v>
          </cell>
          <cell r="BD86" t="str">
            <v xml:space="preserve">Orange </v>
          </cell>
          <cell r="BE86" t="str">
            <v xml:space="preserve">A23 2' H20P </v>
          </cell>
          <cell r="BF86" t="str">
            <v>12 months (+/- 5 days) from date of manufacture</v>
          </cell>
          <cell r="BG86" t="str">
            <v xml:space="preserve">X-Fast </v>
          </cell>
          <cell r="BH86" t="str">
            <v>23 mm</v>
          </cell>
          <cell r="BI86" t="str">
            <v>1 in</v>
          </cell>
          <cell r="BJ86" t="str">
            <v>17 1/4 in</v>
          </cell>
          <cell r="BK86" t="str">
            <v>3/4 in</v>
          </cell>
          <cell r="BL86" t="str">
            <v>I, II, III</v>
          </cell>
          <cell r="BM86">
            <v>2</v>
          </cell>
          <cell r="BN86">
            <v>100</v>
          </cell>
          <cell r="BO86">
            <v>90</v>
          </cell>
          <cell r="BP86" t="str">
            <v>B or G</v>
          </cell>
          <cell r="BQ86">
            <v>5400</v>
          </cell>
          <cell r="BR86">
            <v>71.875</v>
          </cell>
        </row>
        <row r="87">
          <cell r="C87">
            <v>132062</v>
          </cell>
          <cell r="D87" t="str">
            <v>A23 2' H35 (2PB, 50 Bxs)</v>
          </cell>
          <cell r="E87" t="str">
            <v>70300</v>
          </cell>
          <cell r="F87" t="str">
            <v>72036</v>
          </cell>
          <cell r="G87" t="str">
            <v>30%</v>
          </cell>
          <cell r="H87" t="str">
            <v>2 X 8509 (12-8 4 X 1.25 OL)</v>
          </cell>
          <cell r="I87" t="str">
            <v>8030 (38 mm 142 GA X 1.542 FT)</v>
          </cell>
          <cell r="J87" t="str">
            <v>8032 (84 mm 200 GA X 1.542 FT)</v>
          </cell>
          <cell r="K87">
            <v>0.57839249999999998</v>
          </cell>
          <cell r="L87">
            <v>0.24788249999999998</v>
          </cell>
          <cell r="M87">
            <v>17.072846567967694</v>
          </cell>
          <cell r="N87">
            <v>24</v>
          </cell>
          <cell r="O87">
            <v>17</v>
          </cell>
          <cell r="P87">
            <v>17.25</v>
          </cell>
          <cell r="Q87">
            <v>17.5</v>
          </cell>
          <cell r="R87">
            <v>0.7972999999999999</v>
          </cell>
          <cell r="S87">
            <v>0.82627499999999998</v>
          </cell>
          <cell r="T87">
            <v>0.85575000000000001</v>
          </cell>
          <cell r="U87">
            <v>361.97419999999994</v>
          </cell>
          <cell r="V87">
            <v>375.12885</v>
          </cell>
          <cell r="W87">
            <v>388.51049999999998</v>
          </cell>
          <cell r="X87" t="str">
            <v>8425/8426 (22"/ 2 pc)</v>
          </cell>
          <cell r="Y87" t="str">
            <v>22"/ 2 pc</v>
          </cell>
          <cell r="Z87">
            <v>2</v>
          </cell>
          <cell r="AA87">
            <v>50</v>
          </cell>
          <cell r="AB87">
            <v>39.864999999999995</v>
          </cell>
          <cell r="AC87">
            <v>41.313749999999999</v>
          </cell>
          <cell r="AD87">
            <v>42.787500000000001</v>
          </cell>
          <cell r="AE87">
            <v>41.864999999999995</v>
          </cell>
          <cell r="AF87">
            <v>43.313749999999999</v>
          </cell>
          <cell r="AG87">
            <v>44.787500000000001</v>
          </cell>
          <cell r="AH87" t="str">
            <v>2 X 8126 (4.833 FT/Box)</v>
          </cell>
          <cell r="AI87">
            <v>2</v>
          </cell>
          <cell r="AJ87" t="str">
            <v>(10X5)+0=50</v>
          </cell>
          <cell r="AK87">
            <v>10</v>
          </cell>
          <cell r="AL87">
            <v>5</v>
          </cell>
          <cell r="AM87">
            <v>0</v>
          </cell>
          <cell r="AN87">
            <v>50</v>
          </cell>
          <cell r="AO87" t="str">
            <v>8914 (48 X 44)</v>
          </cell>
          <cell r="AP87" t="str">
            <v>48X44</v>
          </cell>
          <cell r="AQ87">
            <v>55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 t="str">
            <v>8051 (1 White)</v>
          </cell>
          <cell r="AW87" t="str">
            <v>8050 (223FT Clear)</v>
          </cell>
          <cell r="AX87">
            <v>2220.6875</v>
          </cell>
          <cell r="AY87">
            <v>2500</v>
          </cell>
          <cell r="AZ87">
            <v>0.88827500000000004</v>
          </cell>
          <cell r="BA87" t="str">
            <v xml:space="preserve">BF Request 6/21/02.  </v>
          </cell>
          <cell r="BB87"/>
          <cell r="BC87">
            <v>132062</v>
          </cell>
          <cell r="BD87" t="str">
            <v>Blue</v>
          </cell>
          <cell r="BE87" t="str">
            <v xml:space="preserve">A23 2' H35 </v>
          </cell>
          <cell r="BF87" t="str">
            <v>12 months (+/- 5 days) from date of manufacture</v>
          </cell>
          <cell r="BG87" t="str">
            <v>Fast</v>
          </cell>
          <cell r="BH87" t="str">
            <v>23 mm</v>
          </cell>
          <cell r="BI87" t="str">
            <v>1 in</v>
          </cell>
          <cell r="BJ87" t="str">
            <v>17 1/4 in</v>
          </cell>
          <cell r="BK87" t="str">
            <v>3/4 in</v>
          </cell>
          <cell r="BL87" t="str">
            <v>I, II, III</v>
          </cell>
          <cell r="BM87">
            <v>2</v>
          </cell>
          <cell r="BN87">
            <v>100</v>
          </cell>
          <cell r="BO87">
            <v>90</v>
          </cell>
          <cell r="BP87" t="str">
            <v>B or G</v>
          </cell>
          <cell r="BQ87">
            <v>5400</v>
          </cell>
          <cell r="BR87">
            <v>71.875</v>
          </cell>
        </row>
        <row r="88">
          <cell r="C88">
            <v>132063</v>
          </cell>
          <cell r="D88" t="str">
            <v>A23 2' H20 (SWP, 2250 Pcs)</v>
          </cell>
          <cell r="E88" t="str">
            <v>70301</v>
          </cell>
          <cell r="F88" t="str">
            <v>72036</v>
          </cell>
          <cell r="G88" t="str">
            <v>30%</v>
          </cell>
          <cell r="H88" t="str">
            <v>2 X 8509 (12-8 4 X 1.25 OL)</v>
          </cell>
          <cell r="I88" t="str">
            <v>8030 (38 mm 142 GA X 1.542 FT)</v>
          </cell>
          <cell r="J88" t="str">
            <v>8032 (84 mm 200 GA X 1.542 FT)</v>
          </cell>
          <cell r="K88">
            <v>0.59529749999999992</v>
          </cell>
          <cell r="L88">
            <v>0.25512750000000001</v>
          </cell>
          <cell r="M88">
            <v>17.072846567967694</v>
          </cell>
          <cell r="N88">
            <v>24</v>
          </cell>
          <cell r="O88">
            <v>17</v>
          </cell>
          <cell r="P88">
            <v>17.25</v>
          </cell>
          <cell r="Q88">
            <v>17.5</v>
          </cell>
          <cell r="R88">
            <v>0.82110000000000005</v>
          </cell>
          <cell r="S88">
            <v>0.85042499999999999</v>
          </cell>
          <cell r="T88">
            <v>0.88024999999999998</v>
          </cell>
          <cell r="U88">
            <v>372.77940000000001</v>
          </cell>
          <cell r="V88">
            <v>386.09294999999997</v>
          </cell>
          <cell r="W88">
            <v>399.63349999999997</v>
          </cell>
          <cell r="X88" t="str">
            <v>8053 (5" X 115GA X 10FT)</v>
          </cell>
          <cell r="Y88" t="str">
            <v>SW (10 FT)</v>
          </cell>
          <cell r="Z88">
            <v>0.1</v>
          </cell>
          <cell r="AA88">
            <v>25</v>
          </cell>
          <cell r="AB88">
            <v>20.5275</v>
          </cell>
          <cell r="AC88">
            <v>21.260625000000001</v>
          </cell>
          <cell r="AD88">
            <v>22.006249999999998</v>
          </cell>
          <cell r="AE88">
            <v>20.627500000000001</v>
          </cell>
          <cell r="AF88">
            <v>21.360625000000002</v>
          </cell>
          <cell r="AG88">
            <v>22.106249999999999</v>
          </cell>
          <cell r="AH88" t="str">
            <v>8053 (10 FT/Bundle)</v>
          </cell>
          <cell r="AI88" t="str">
            <v>SW</v>
          </cell>
          <cell r="AJ88" t="str">
            <v>2X45 SW</v>
          </cell>
          <cell r="AK88" t="str">
            <v xml:space="preserve">Stack </v>
          </cell>
          <cell r="AL88" t="str">
            <v xml:space="preserve">Pyramid </v>
          </cell>
          <cell r="AM88" t="str">
            <v>On Pallet</v>
          </cell>
          <cell r="AN88">
            <v>90</v>
          </cell>
          <cell r="AO88" t="str">
            <v>8909 (44 X 44)</v>
          </cell>
          <cell r="AP88" t="str">
            <v>44X44</v>
          </cell>
          <cell r="AQ88">
            <v>55</v>
          </cell>
          <cell r="AR88" t="str">
            <v>8133 (4)</v>
          </cell>
          <cell r="AS88" t="str">
            <v>1 X 8114 (Pad)</v>
          </cell>
          <cell r="AT88">
            <v>0</v>
          </cell>
          <cell r="AU88">
            <v>0</v>
          </cell>
          <cell r="AV88">
            <v>0</v>
          </cell>
          <cell r="AW88" t="str">
            <v>8052 (394FT White)</v>
          </cell>
          <cell r="AX88">
            <v>1977.4562500000002</v>
          </cell>
          <cell r="AY88">
            <v>2250</v>
          </cell>
          <cell r="AZ88">
            <v>0.87886944444444448</v>
          </cell>
          <cell r="BA88" t="str">
            <v xml:space="preserve">Updated 9/14/11. Each bundle gets Part No. 8132 8.5 X 11 inch bundle sheet. </v>
          </cell>
          <cell r="BB88"/>
          <cell r="BC88">
            <v>132063</v>
          </cell>
          <cell r="BD88" t="str">
            <v xml:space="preserve">Orange </v>
          </cell>
          <cell r="BE88" t="str">
            <v>A23 2' H20</v>
          </cell>
          <cell r="BF88" t="str">
            <v>12 months (+/- 5 days) from date of manufacture</v>
          </cell>
          <cell r="BG88" t="str">
            <v xml:space="preserve">X-Fast </v>
          </cell>
          <cell r="BH88" t="str">
            <v>23 mm</v>
          </cell>
          <cell r="BI88" t="str">
            <v>1 in</v>
          </cell>
          <cell r="BJ88" t="str">
            <v>17 1/4 in</v>
          </cell>
          <cell r="BK88" t="str">
            <v>3/4 in</v>
          </cell>
          <cell r="BL88" t="str">
            <v>I, II, III</v>
          </cell>
          <cell r="BM88">
            <v>2</v>
          </cell>
          <cell r="BN88">
            <v>50</v>
          </cell>
          <cell r="BO88">
            <v>90</v>
          </cell>
          <cell r="BP88" t="str">
            <v>B or G</v>
          </cell>
          <cell r="BQ88">
            <v>5400</v>
          </cell>
          <cell r="BR88">
            <v>35.9375</v>
          </cell>
        </row>
        <row r="89">
          <cell r="C89">
            <v>132065</v>
          </cell>
          <cell r="D89" t="str">
            <v>INSTa'L B 2 (H35, 2PB, 50 Bxs)</v>
          </cell>
          <cell r="E89" t="str">
            <v>70374</v>
          </cell>
          <cell r="F89" t="str">
            <v>72036</v>
          </cell>
          <cell r="G89" t="str">
            <v>30%</v>
          </cell>
          <cell r="H89" t="str">
            <v>2 X 8509 (12-8 4 X 1.25 OL)</v>
          </cell>
          <cell r="I89" t="str">
            <v>8030 (38 mm 142 GA X 1.542 FT)</v>
          </cell>
          <cell r="J89" t="str">
            <v>8032 (84 mm 200 GA X 1.542 FT)</v>
          </cell>
          <cell r="K89">
            <v>0.57839249999999998</v>
          </cell>
          <cell r="L89">
            <v>0.24788249999999998</v>
          </cell>
          <cell r="M89">
            <v>17.25</v>
          </cell>
          <cell r="N89">
            <v>17.999872168999886</v>
          </cell>
          <cell r="O89">
            <v>17</v>
          </cell>
          <cell r="P89">
            <v>17.25</v>
          </cell>
          <cell r="Q89">
            <v>17.5</v>
          </cell>
          <cell r="R89">
            <v>0.7972999999999999</v>
          </cell>
          <cell r="S89">
            <v>0.82627499999999998</v>
          </cell>
          <cell r="T89">
            <v>0.85575000000000001</v>
          </cell>
          <cell r="U89">
            <v>361.97419999999994</v>
          </cell>
          <cell r="V89">
            <v>375.12885</v>
          </cell>
          <cell r="W89">
            <v>388.51049999999998</v>
          </cell>
          <cell r="X89" t="str">
            <v>8425/8426 (22"/ 2 pc)</v>
          </cell>
          <cell r="Y89" t="str">
            <v>22"/ 2 pc</v>
          </cell>
          <cell r="Z89">
            <v>2</v>
          </cell>
          <cell r="AA89">
            <v>50</v>
          </cell>
          <cell r="AB89">
            <v>39.864999999999995</v>
          </cell>
          <cell r="AC89">
            <v>41.313749999999999</v>
          </cell>
          <cell r="AD89">
            <v>42.787500000000001</v>
          </cell>
          <cell r="AE89">
            <v>41.864999999999995</v>
          </cell>
          <cell r="AF89">
            <v>43.313749999999999</v>
          </cell>
          <cell r="AG89">
            <v>44.787500000000001</v>
          </cell>
          <cell r="AH89" t="str">
            <v>2 X 8126 (4.833 FT/Box)</v>
          </cell>
          <cell r="AI89">
            <v>2</v>
          </cell>
          <cell r="AJ89" t="str">
            <v>(10X5)+0=50</v>
          </cell>
          <cell r="AK89">
            <v>10</v>
          </cell>
          <cell r="AL89">
            <v>5</v>
          </cell>
          <cell r="AM89">
            <v>0</v>
          </cell>
          <cell r="AN89">
            <v>50</v>
          </cell>
          <cell r="AO89" t="str">
            <v>8914 (48 X 44)</v>
          </cell>
          <cell r="AP89" t="str">
            <v>48X44</v>
          </cell>
          <cell r="AQ89">
            <v>55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 t="str">
            <v>8051 (1 White)</v>
          </cell>
          <cell r="AW89" t="str">
            <v>8050 (223FT Clear)</v>
          </cell>
          <cell r="AX89">
            <v>2220.6875</v>
          </cell>
          <cell r="AY89">
            <v>2500</v>
          </cell>
          <cell r="AZ89">
            <v>0.88827500000000004</v>
          </cell>
          <cell r="BA89" t="str">
            <v xml:space="preserve">BF Request 8/21/02.  </v>
          </cell>
          <cell r="BB89"/>
          <cell r="BC89">
            <v>132065</v>
          </cell>
          <cell r="BD89" t="str">
            <v>White</v>
          </cell>
          <cell r="BE89" t="str">
            <v xml:space="preserve">INSTa'L B 2 </v>
          </cell>
          <cell r="BF89" t="str">
            <v>12 months (+/- 5 days) from date of manufacture</v>
          </cell>
          <cell r="BG89" t="str">
            <v>(Blank)</v>
          </cell>
          <cell r="BH89" t="str">
            <v>23 mm</v>
          </cell>
          <cell r="BI89" t="str">
            <v>1 in</v>
          </cell>
          <cell r="BJ89" t="str">
            <v>17 1/4 in</v>
          </cell>
          <cell r="BK89" t="str">
            <v>5/8 in</v>
          </cell>
          <cell r="BL89" t="str">
            <v>I, II, III</v>
          </cell>
          <cell r="BM89">
            <v>1.4999893474166572</v>
          </cell>
          <cell r="BN89">
            <v>75</v>
          </cell>
          <cell r="BO89">
            <v>90</v>
          </cell>
          <cell r="BP89" t="str">
            <v>B or G</v>
          </cell>
          <cell r="BQ89">
            <v>5400</v>
          </cell>
          <cell r="BR89">
            <v>71.875</v>
          </cell>
        </row>
        <row r="90">
          <cell r="C90">
            <v>132067</v>
          </cell>
          <cell r="D90" t="str">
            <v>INSTa'L B (H35, 2PB, 48 Bxs, VPL)</v>
          </cell>
          <cell r="E90" t="str">
            <v>70374</v>
          </cell>
          <cell r="F90" t="str">
            <v>72036</v>
          </cell>
          <cell r="G90" t="str">
            <v>30%</v>
          </cell>
          <cell r="H90" t="str">
            <v>2 X 8509 (12-8 4 X 1.25 OL)</v>
          </cell>
          <cell r="I90" t="str">
            <v>8030 (38 mm 142 GA X 1.969 FT)</v>
          </cell>
          <cell r="J90" t="str">
            <v>8032 (84 mm 200 GA X 1.969 FT)</v>
          </cell>
          <cell r="K90">
            <v>0.75023374999999992</v>
          </cell>
          <cell r="L90">
            <v>0.32152874999999997</v>
          </cell>
          <cell r="M90">
            <v>22.214800401229081</v>
          </cell>
          <cell r="N90">
            <v>24</v>
          </cell>
          <cell r="O90">
            <v>22.125</v>
          </cell>
          <cell r="P90">
            <v>22.375</v>
          </cell>
          <cell r="Q90">
            <v>22.625</v>
          </cell>
          <cell r="R90">
            <v>1.0376624999999999</v>
          </cell>
          <cell r="S90">
            <v>1.0717625</v>
          </cell>
          <cell r="T90">
            <v>1.1063624999999999</v>
          </cell>
          <cell r="U90">
            <v>471.09877499999999</v>
          </cell>
          <cell r="V90">
            <v>486.580175</v>
          </cell>
          <cell r="W90">
            <v>502.28857499999998</v>
          </cell>
          <cell r="X90" t="str">
            <v>8427/8428 (25"/2 pc)</v>
          </cell>
          <cell r="Y90" t="str">
            <v>25"/ 2 pc</v>
          </cell>
          <cell r="Z90">
            <v>2.5</v>
          </cell>
          <cell r="AA90">
            <v>50</v>
          </cell>
          <cell r="AB90">
            <v>51.883125</v>
          </cell>
          <cell r="AC90">
            <v>53.588124999999998</v>
          </cell>
          <cell r="AD90">
            <v>55.318124999999995</v>
          </cell>
          <cell r="AE90">
            <v>54.383125</v>
          </cell>
          <cell r="AF90">
            <v>56.088124999999998</v>
          </cell>
          <cell r="AG90">
            <v>57.818124999999995</v>
          </cell>
          <cell r="AH90" t="str">
            <v>2 X 8126 (4.854 FT/Box)</v>
          </cell>
          <cell r="AI90">
            <v>2</v>
          </cell>
          <cell r="AJ90" t="str">
            <v>(8X6)+0=48</v>
          </cell>
          <cell r="AK90">
            <v>8</v>
          </cell>
          <cell r="AL90">
            <v>6</v>
          </cell>
          <cell r="AM90">
            <v>0</v>
          </cell>
          <cell r="AN90">
            <v>48</v>
          </cell>
          <cell r="AO90" t="str">
            <v>8909 (44 X 44)</v>
          </cell>
          <cell r="AP90" t="str">
            <v>44X44</v>
          </cell>
          <cell r="AQ90">
            <v>55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 t="str">
            <v>8051 (1 White)</v>
          </cell>
          <cell r="AW90" t="str">
            <v>8050 (223FT Clear)</v>
          </cell>
          <cell r="AX90">
            <v>2747.23</v>
          </cell>
          <cell r="AY90">
            <v>2400</v>
          </cell>
          <cell r="AZ90">
            <v>1.1446791666666667</v>
          </cell>
          <cell r="BA90" t="str">
            <v>Minova USA Inc. request to change packaging 10/1/06. "VPL"</v>
          </cell>
          <cell r="BB90" t="str">
            <v xml:space="preserve">Each pallet gets an additional Void In Pallet label to be placed on top-center of wrapped pallet.    </v>
          </cell>
          <cell r="BC90">
            <v>132067</v>
          </cell>
          <cell r="BD90" t="str">
            <v>White</v>
          </cell>
          <cell r="BE90" t="str">
            <v xml:space="preserve">INSTa'L B </v>
          </cell>
          <cell r="BF90" t="str">
            <v>12 months (+/- 5 days) from date of manufacture</v>
          </cell>
          <cell r="BG90" t="str">
            <v>(Blank)</v>
          </cell>
          <cell r="BH90" t="str">
            <v>23 mm</v>
          </cell>
          <cell r="BI90" t="str">
            <v>1 in</v>
          </cell>
          <cell r="BJ90" t="str">
            <v>22 3/8 in</v>
          </cell>
          <cell r="BK90" t="str">
            <v>5/8 in</v>
          </cell>
          <cell r="BL90" t="str">
            <v>I, II, III</v>
          </cell>
          <cell r="BM90">
            <v>2</v>
          </cell>
          <cell r="BN90">
            <v>100</v>
          </cell>
          <cell r="BO90">
            <v>134</v>
          </cell>
          <cell r="BP90" t="str">
            <v>B or G</v>
          </cell>
          <cell r="BQ90">
            <v>8040</v>
          </cell>
          <cell r="BR90">
            <v>93.229166666666671</v>
          </cell>
        </row>
        <row r="91">
          <cell r="C91">
            <v>132073</v>
          </cell>
          <cell r="D91" t="str">
            <v>A23 2' H50 (2PB, 48 Bxs)</v>
          </cell>
          <cell r="E91" t="str">
            <v>70320</v>
          </cell>
          <cell r="F91" t="str">
            <v>72036</v>
          </cell>
          <cell r="G91" t="str">
            <v>30%</v>
          </cell>
          <cell r="H91" t="str">
            <v>2 X 8509 (12-8 4 X 1.25 OL)</v>
          </cell>
          <cell r="I91" t="str">
            <v>8030 (38 mm 142 GA X 1.542 FT)</v>
          </cell>
          <cell r="J91" t="str">
            <v>8032 (84 mm 200 GA X 1.542 FT)</v>
          </cell>
          <cell r="K91">
            <v>0.57839249999999998</v>
          </cell>
          <cell r="L91">
            <v>0.24788249999999998</v>
          </cell>
          <cell r="M91">
            <v>17.072846567967694</v>
          </cell>
          <cell r="N91">
            <v>24</v>
          </cell>
          <cell r="O91">
            <v>17</v>
          </cell>
          <cell r="P91">
            <v>17.25</v>
          </cell>
          <cell r="Q91">
            <v>17.5</v>
          </cell>
          <cell r="R91">
            <v>0.7972999999999999</v>
          </cell>
          <cell r="S91">
            <v>0.82627499999999998</v>
          </cell>
          <cell r="T91">
            <v>0.85575000000000001</v>
          </cell>
          <cell r="U91">
            <v>361.97419999999994</v>
          </cell>
          <cell r="V91">
            <v>375.12885</v>
          </cell>
          <cell r="W91">
            <v>388.51049999999998</v>
          </cell>
          <cell r="X91" t="str">
            <v>8425/8426 (22"/ 2 pc)</v>
          </cell>
          <cell r="Y91" t="str">
            <v>22"/ 2 pc</v>
          </cell>
          <cell r="Z91">
            <v>2</v>
          </cell>
          <cell r="AA91">
            <v>50</v>
          </cell>
          <cell r="AB91">
            <v>39.864999999999995</v>
          </cell>
          <cell r="AC91">
            <v>41.313749999999999</v>
          </cell>
          <cell r="AD91">
            <v>42.787500000000001</v>
          </cell>
          <cell r="AE91">
            <v>41.864999999999995</v>
          </cell>
          <cell r="AF91">
            <v>43.313749999999999</v>
          </cell>
          <cell r="AG91">
            <v>44.787500000000001</v>
          </cell>
          <cell r="AH91" t="str">
            <v>2 X 8126 (4.833 FT/Box)</v>
          </cell>
          <cell r="AI91">
            <v>2</v>
          </cell>
          <cell r="AJ91" t="str">
            <v>(8X6)+0=48</v>
          </cell>
          <cell r="AK91">
            <v>8</v>
          </cell>
          <cell r="AL91">
            <v>6</v>
          </cell>
          <cell r="AM91">
            <v>0</v>
          </cell>
          <cell r="AN91">
            <v>48</v>
          </cell>
          <cell r="AO91" t="str">
            <v>8909 (44 X 44)</v>
          </cell>
          <cell r="AP91" t="str">
            <v>44X44</v>
          </cell>
          <cell r="AQ91">
            <v>55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 t="str">
            <v>8051 (1 White)</v>
          </cell>
          <cell r="AW91" t="str">
            <v>8050 (214FT Clear)</v>
          </cell>
          <cell r="AX91">
            <v>2134.06</v>
          </cell>
          <cell r="AY91">
            <v>2400</v>
          </cell>
          <cell r="AZ91">
            <v>0.8891916666666666</v>
          </cell>
          <cell r="BA91" t="str">
            <v xml:space="preserve">BF Request 6/21/02.  </v>
          </cell>
          <cell r="BB91"/>
          <cell r="BC91">
            <v>132073</v>
          </cell>
          <cell r="BD91" t="str">
            <v>Green</v>
          </cell>
          <cell r="BE91" t="str">
            <v xml:space="preserve">A23 2' H50 </v>
          </cell>
          <cell r="BF91" t="str">
            <v>12 months (+/- 5 days) from date of manufacture</v>
          </cell>
          <cell r="BG91" t="str">
            <v xml:space="preserve">Medium </v>
          </cell>
          <cell r="BH91" t="str">
            <v>23 mm</v>
          </cell>
          <cell r="BI91" t="str">
            <v>1 in</v>
          </cell>
          <cell r="BJ91" t="str">
            <v>17 1/4 in</v>
          </cell>
          <cell r="BK91" t="str">
            <v>3/4 in</v>
          </cell>
          <cell r="BL91" t="str">
            <v>I, II, III</v>
          </cell>
          <cell r="BM91">
            <v>2</v>
          </cell>
          <cell r="BN91">
            <v>100</v>
          </cell>
          <cell r="BO91">
            <v>90</v>
          </cell>
          <cell r="BP91" t="str">
            <v>B or G</v>
          </cell>
          <cell r="BQ91">
            <v>5400</v>
          </cell>
          <cell r="BR91">
            <v>71.875</v>
          </cell>
        </row>
        <row r="92">
          <cell r="C92">
            <v>132074</v>
          </cell>
          <cell r="D92" t="str">
            <v>A23 2' M50 (2PB, 50 Bxs)</v>
          </cell>
          <cell r="E92" t="str">
            <v>70325</v>
          </cell>
          <cell r="F92" t="str">
            <v>72036</v>
          </cell>
          <cell r="G92" t="str">
            <v>30%</v>
          </cell>
          <cell r="H92" t="str">
            <v>2 X 8509 (12-8 4 X 1.25 OL)</v>
          </cell>
          <cell r="I92" t="str">
            <v>8030 (38 mm 142 GA X 1.542 FT)</v>
          </cell>
          <cell r="J92" t="str">
            <v>8032 (84 mm 200 GA X 1.542 FT)</v>
          </cell>
          <cell r="K92">
            <v>0.57839249999999998</v>
          </cell>
          <cell r="L92">
            <v>0.24788249999999998</v>
          </cell>
          <cell r="M92">
            <v>17.072846567967694</v>
          </cell>
          <cell r="N92">
            <v>24</v>
          </cell>
          <cell r="O92">
            <v>17</v>
          </cell>
          <cell r="P92">
            <v>17.25</v>
          </cell>
          <cell r="Q92">
            <v>17.5</v>
          </cell>
          <cell r="R92">
            <v>0.7972999999999999</v>
          </cell>
          <cell r="S92">
            <v>0.82627499999999998</v>
          </cell>
          <cell r="T92">
            <v>0.85575000000000001</v>
          </cell>
          <cell r="U92">
            <v>361.97419999999994</v>
          </cell>
          <cell r="V92">
            <v>375.12885</v>
          </cell>
          <cell r="W92">
            <v>388.51049999999998</v>
          </cell>
          <cell r="X92" t="str">
            <v>8425/8426 (22"/ 2 pc)</v>
          </cell>
          <cell r="Y92" t="str">
            <v>22"/ 2 pc</v>
          </cell>
          <cell r="Z92">
            <v>2</v>
          </cell>
          <cell r="AA92">
            <v>50</v>
          </cell>
          <cell r="AB92">
            <v>39.864999999999995</v>
          </cell>
          <cell r="AC92">
            <v>41.313749999999999</v>
          </cell>
          <cell r="AD92">
            <v>42.787500000000001</v>
          </cell>
          <cell r="AE92">
            <v>41.864999999999995</v>
          </cell>
          <cell r="AF92">
            <v>43.313749999999999</v>
          </cell>
          <cell r="AG92">
            <v>44.787500000000001</v>
          </cell>
          <cell r="AH92" t="str">
            <v>2 X 8126 (4.833 FT/Box)</v>
          </cell>
          <cell r="AI92">
            <v>2</v>
          </cell>
          <cell r="AJ92" t="str">
            <v>(10X5)+0=50</v>
          </cell>
          <cell r="AK92">
            <v>10</v>
          </cell>
          <cell r="AL92">
            <v>5</v>
          </cell>
          <cell r="AM92">
            <v>0</v>
          </cell>
          <cell r="AN92">
            <v>50</v>
          </cell>
          <cell r="AO92" t="str">
            <v>8914 (48 X 44)</v>
          </cell>
          <cell r="AP92" t="str">
            <v>48X44</v>
          </cell>
          <cell r="AQ92">
            <v>55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 t="str">
            <v>8051 (1 White)</v>
          </cell>
          <cell r="AW92" t="str">
            <v>8050 (223FT Clear)</v>
          </cell>
          <cell r="AX92">
            <v>2220.6875</v>
          </cell>
          <cell r="AY92">
            <v>2500</v>
          </cell>
          <cell r="AZ92">
            <v>0.88827500000000004</v>
          </cell>
          <cell r="BA92" t="str">
            <v xml:space="preserve">BF Request 6/21/02. </v>
          </cell>
          <cell r="BB92"/>
          <cell r="BC92">
            <v>132074</v>
          </cell>
          <cell r="BD92" t="str">
            <v>Green</v>
          </cell>
          <cell r="BE92" t="str">
            <v>A23 2' M50</v>
          </cell>
          <cell r="BF92" t="str">
            <v>12 months (+/- 5 days) from date of manufacture</v>
          </cell>
          <cell r="BG92" t="str">
            <v xml:space="preserve">Medium </v>
          </cell>
          <cell r="BH92" t="str">
            <v>23 mm</v>
          </cell>
          <cell r="BI92" t="str">
            <v>1 in</v>
          </cell>
          <cell r="BJ92" t="str">
            <v>17 1/4 in</v>
          </cell>
          <cell r="BK92" t="str">
            <v>3/4 in</v>
          </cell>
          <cell r="BL92" t="str">
            <v>I, II, III</v>
          </cell>
          <cell r="BM92">
            <v>2</v>
          </cell>
          <cell r="BN92">
            <v>100</v>
          </cell>
          <cell r="BO92">
            <v>90</v>
          </cell>
          <cell r="BP92" t="str">
            <v>B or G</v>
          </cell>
          <cell r="BQ92">
            <v>5400</v>
          </cell>
          <cell r="BR92">
            <v>71.875</v>
          </cell>
        </row>
        <row r="93">
          <cell r="C93">
            <v>132075</v>
          </cell>
          <cell r="D93" t="str">
            <v>A23 2' LIF50 (2PB, 50 Bxs)</v>
          </cell>
          <cell r="E93" t="str">
            <v>70319</v>
          </cell>
          <cell r="F93" t="str">
            <v>72036</v>
          </cell>
          <cell r="G93" t="str">
            <v>30%</v>
          </cell>
          <cell r="H93" t="str">
            <v>2 X 8509 (12-8 4 X 1.25 OL)</v>
          </cell>
          <cell r="I93" t="str">
            <v>8030 (38 mm 142 GA X 1.542 FT)</v>
          </cell>
          <cell r="J93" t="str">
            <v>8032 (84 mm 200 GA X 1.542 FT)</v>
          </cell>
          <cell r="K93">
            <v>0.57839249999999998</v>
          </cell>
          <cell r="L93">
            <v>0.24788249999999998</v>
          </cell>
          <cell r="M93">
            <v>17.072846567967694</v>
          </cell>
          <cell r="N93">
            <v>24</v>
          </cell>
          <cell r="O93">
            <v>17</v>
          </cell>
          <cell r="P93">
            <v>17.25</v>
          </cell>
          <cell r="Q93">
            <v>17.5</v>
          </cell>
          <cell r="R93">
            <v>0.7972999999999999</v>
          </cell>
          <cell r="S93">
            <v>0.82627499999999998</v>
          </cell>
          <cell r="T93">
            <v>0.85575000000000001</v>
          </cell>
          <cell r="U93">
            <v>361.97419999999994</v>
          </cell>
          <cell r="V93">
            <v>375.12885</v>
          </cell>
          <cell r="W93">
            <v>388.51049999999998</v>
          </cell>
          <cell r="X93" t="str">
            <v>8425/8426 (22"/ 2 pc)</v>
          </cell>
          <cell r="Y93" t="str">
            <v>22"/ 2 pc</v>
          </cell>
          <cell r="Z93">
            <v>2</v>
          </cell>
          <cell r="AA93">
            <v>50</v>
          </cell>
          <cell r="AB93">
            <v>39.864999999999995</v>
          </cell>
          <cell r="AC93">
            <v>41.313749999999999</v>
          </cell>
          <cell r="AD93">
            <v>42.787500000000001</v>
          </cell>
          <cell r="AE93">
            <v>41.864999999999995</v>
          </cell>
          <cell r="AF93">
            <v>43.313749999999999</v>
          </cell>
          <cell r="AG93">
            <v>44.787500000000001</v>
          </cell>
          <cell r="AH93" t="str">
            <v>2 X 8126 (4.833 FT/Box)</v>
          </cell>
          <cell r="AI93">
            <v>2</v>
          </cell>
          <cell r="AJ93" t="str">
            <v>(10X5)+0=50</v>
          </cell>
          <cell r="AK93">
            <v>10</v>
          </cell>
          <cell r="AL93">
            <v>5</v>
          </cell>
          <cell r="AM93">
            <v>0</v>
          </cell>
          <cell r="AN93">
            <v>50</v>
          </cell>
          <cell r="AO93" t="str">
            <v>8914 (48 X 44)</v>
          </cell>
          <cell r="AP93" t="str">
            <v>48X44</v>
          </cell>
          <cell r="AQ93">
            <v>55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 t="str">
            <v>8051 (1 White)</v>
          </cell>
          <cell r="AW93" t="str">
            <v>8050 (223FT Clear)</v>
          </cell>
          <cell r="AX93">
            <v>2220.6875</v>
          </cell>
          <cell r="AY93">
            <v>2500</v>
          </cell>
          <cell r="AZ93">
            <v>0.88827500000000004</v>
          </cell>
          <cell r="BA93" t="str">
            <v>Minova Request 12/13/07.</v>
          </cell>
          <cell r="BB93"/>
          <cell r="BC93">
            <v>132075</v>
          </cell>
          <cell r="BD93" t="str">
            <v>Green</v>
          </cell>
          <cell r="BE93" t="str">
            <v>A23 2' LIF50</v>
          </cell>
          <cell r="BF93" t="str">
            <v>12 months (+/- 5 days) from date of manufacture</v>
          </cell>
          <cell r="BG93" t="str">
            <v xml:space="preserve">Medium </v>
          </cell>
          <cell r="BH93" t="str">
            <v>23 mm</v>
          </cell>
          <cell r="BI93" t="str">
            <v>1 in</v>
          </cell>
          <cell r="BJ93" t="str">
            <v>17 1/4 in</v>
          </cell>
          <cell r="BK93" t="str">
            <v>3/4 in</v>
          </cell>
          <cell r="BL93" t="str">
            <v>I, II, III</v>
          </cell>
          <cell r="BM93">
            <v>2</v>
          </cell>
          <cell r="BN93">
            <v>100</v>
          </cell>
          <cell r="BO93">
            <v>90</v>
          </cell>
          <cell r="BP93" t="str">
            <v>B or G</v>
          </cell>
          <cell r="BQ93">
            <v>5400</v>
          </cell>
          <cell r="BR93">
            <v>71.875</v>
          </cell>
        </row>
        <row r="94">
          <cell r="C94">
            <v>132172</v>
          </cell>
          <cell r="D94" t="str">
            <v>A23 2' H45 (2PB, 50 Bxs)</v>
          </cell>
          <cell r="E94" t="str">
            <v>70310</v>
          </cell>
          <cell r="F94" t="str">
            <v>72036</v>
          </cell>
          <cell r="G94" t="str">
            <v>30%</v>
          </cell>
          <cell r="H94" t="str">
            <v>2 X 8509 (12-8 4 X 1.25 OL)</v>
          </cell>
          <cell r="I94" t="str">
            <v>8030 (38 mm 142 GA X 1.542 FT)</v>
          </cell>
          <cell r="J94" t="str">
            <v>8032 (84 mm 200 GA X 1.542 FT)</v>
          </cell>
          <cell r="K94">
            <v>0.57839249999999998</v>
          </cell>
          <cell r="L94">
            <v>0.24788249999999998</v>
          </cell>
          <cell r="M94">
            <v>17.072846567967694</v>
          </cell>
          <cell r="N94">
            <v>24</v>
          </cell>
          <cell r="O94">
            <v>17</v>
          </cell>
          <cell r="P94">
            <v>17.25</v>
          </cell>
          <cell r="Q94">
            <v>17.5</v>
          </cell>
          <cell r="R94">
            <v>0.7972999999999999</v>
          </cell>
          <cell r="S94">
            <v>0.82627499999999998</v>
          </cell>
          <cell r="T94">
            <v>0.85575000000000001</v>
          </cell>
          <cell r="U94">
            <v>361.97419999999994</v>
          </cell>
          <cell r="V94">
            <v>375.12885</v>
          </cell>
          <cell r="W94">
            <v>388.51049999999998</v>
          </cell>
          <cell r="X94" t="str">
            <v>8425/8426 (22"/ 2 pc)</v>
          </cell>
          <cell r="Y94" t="str">
            <v>22"/ 2 pc</v>
          </cell>
          <cell r="Z94">
            <v>2</v>
          </cell>
          <cell r="AA94">
            <v>50</v>
          </cell>
          <cell r="AB94">
            <v>39.864999999999995</v>
          </cell>
          <cell r="AC94">
            <v>41.313749999999999</v>
          </cell>
          <cell r="AD94">
            <v>42.787500000000001</v>
          </cell>
          <cell r="AE94">
            <v>41.864999999999995</v>
          </cell>
          <cell r="AF94">
            <v>43.313749999999999</v>
          </cell>
          <cell r="AG94">
            <v>44.787500000000001</v>
          </cell>
          <cell r="AH94" t="str">
            <v>2 X 8126 (4.833 FT/Box)</v>
          </cell>
          <cell r="AI94">
            <v>2</v>
          </cell>
          <cell r="AJ94" t="str">
            <v>(10X5)+0=50</v>
          </cell>
          <cell r="AK94">
            <v>10</v>
          </cell>
          <cell r="AL94">
            <v>5</v>
          </cell>
          <cell r="AM94">
            <v>0</v>
          </cell>
          <cell r="AN94">
            <v>50</v>
          </cell>
          <cell r="AO94" t="str">
            <v>8914 (48 X 44)</v>
          </cell>
          <cell r="AP94" t="str">
            <v>48X44</v>
          </cell>
          <cell r="AQ94">
            <v>55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 t="str">
            <v>8051 (1 White)</v>
          </cell>
          <cell r="AW94" t="str">
            <v>8050 (223FT Clear)</v>
          </cell>
          <cell r="AX94">
            <v>2220.6875</v>
          </cell>
          <cell r="AY94">
            <v>2500</v>
          </cell>
          <cell r="AZ94">
            <v>0.88827500000000004</v>
          </cell>
          <cell r="BA94" t="str">
            <v xml:space="preserve">BF Request 6/21/02. </v>
          </cell>
          <cell r="BB94"/>
          <cell r="BC94">
            <v>132172</v>
          </cell>
          <cell r="BD94" t="str">
            <v>Green</v>
          </cell>
          <cell r="BE94" t="str">
            <v>A23 2' H45</v>
          </cell>
          <cell r="BF94" t="str">
            <v>12 months (+/- 5 days) from date of manufacture</v>
          </cell>
          <cell r="BG94" t="str">
            <v xml:space="preserve">Medium </v>
          </cell>
          <cell r="BH94" t="str">
            <v>23 mm</v>
          </cell>
          <cell r="BI94" t="str">
            <v>1 in</v>
          </cell>
          <cell r="BJ94" t="str">
            <v>17 1/4 in</v>
          </cell>
          <cell r="BK94" t="str">
            <v>3/4 in</v>
          </cell>
          <cell r="BL94" t="str">
            <v>I, II, III</v>
          </cell>
          <cell r="BM94">
            <v>2</v>
          </cell>
          <cell r="BN94">
            <v>100</v>
          </cell>
          <cell r="BO94">
            <v>90</v>
          </cell>
          <cell r="BP94" t="str">
            <v>B or G</v>
          </cell>
          <cell r="BQ94">
            <v>5400</v>
          </cell>
          <cell r="BR94">
            <v>71.875</v>
          </cell>
        </row>
        <row r="95">
          <cell r="C95">
            <v>133010</v>
          </cell>
          <cell r="D95" t="str">
            <v>2316 M50 (2PB, 50 Bxs)</v>
          </cell>
          <cell r="E95" t="str">
            <v>70325</v>
          </cell>
          <cell r="F95" t="str">
            <v>72036</v>
          </cell>
          <cell r="G95" t="str">
            <v>30%</v>
          </cell>
          <cell r="H95" t="str">
            <v>2 X 8509 (12-8 4 X 1.25 OL)</v>
          </cell>
          <cell r="I95" t="str">
            <v>8030 (38 mm 142 GA X 1.105 FT)</v>
          </cell>
          <cell r="J95" t="str">
            <v>8032 (84 mm 200 GA X 1.105 FT)</v>
          </cell>
          <cell r="K95">
            <v>0.53647999999999996</v>
          </cell>
          <cell r="L95">
            <v>0.22991999999999999</v>
          </cell>
          <cell r="M95">
            <v>16</v>
          </cell>
          <cell r="N95">
            <v>21.980721968811952</v>
          </cell>
          <cell r="O95">
            <v>15.75</v>
          </cell>
          <cell r="P95">
            <v>16</v>
          </cell>
          <cell r="Q95">
            <v>16.25</v>
          </cell>
          <cell r="R95">
            <v>0.73867499999999997</v>
          </cell>
          <cell r="S95">
            <v>0.76639999999999997</v>
          </cell>
          <cell r="T95">
            <v>0.79462500000000003</v>
          </cell>
          <cell r="U95">
            <v>335.35845</v>
          </cell>
          <cell r="V95">
            <v>347.94560000000001</v>
          </cell>
          <cell r="W95">
            <v>360.75975</v>
          </cell>
          <cell r="X95" t="str">
            <v>8425/8426 (22"/ 2 pc)</v>
          </cell>
          <cell r="Y95" t="str">
            <v>22"/ 2 pc</v>
          </cell>
          <cell r="Z95">
            <v>2</v>
          </cell>
          <cell r="AA95">
            <v>50</v>
          </cell>
          <cell r="AB95">
            <v>36.933749999999996</v>
          </cell>
          <cell r="AC95">
            <v>38.32</v>
          </cell>
          <cell r="AD95">
            <v>39.731250000000003</v>
          </cell>
          <cell r="AE95">
            <v>38.933749999999996</v>
          </cell>
          <cell r="AF95">
            <v>40.32</v>
          </cell>
          <cell r="AG95">
            <v>41.731250000000003</v>
          </cell>
          <cell r="AH95" t="str">
            <v>2 X 8126 (4.833 FT/Box)</v>
          </cell>
          <cell r="AI95">
            <v>2</v>
          </cell>
          <cell r="AJ95" t="str">
            <v>(10X5)+0=50</v>
          </cell>
          <cell r="AK95">
            <v>10</v>
          </cell>
          <cell r="AL95">
            <v>5</v>
          </cell>
          <cell r="AM95">
            <v>0</v>
          </cell>
          <cell r="AN95">
            <v>50</v>
          </cell>
          <cell r="AO95" t="str">
            <v>8914 (48 X 44)</v>
          </cell>
          <cell r="AP95" t="str">
            <v>48X44</v>
          </cell>
          <cell r="AQ95">
            <v>55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 t="str">
            <v>8051 (1 White)</v>
          </cell>
          <cell r="AW95" t="str">
            <v>8050 (223FT Clear)</v>
          </cell>
          <cell r="AX95">
            <v>2071</v>
          </cell>
          <cell r="AY95">
            <v>2500</v>
          </cell>
          <cell r="AZ95">
            <v>0.82840000000000003</v>
          </cell>
          <cell r="BA95" t="str">
            <v>Minova USA Inc. request 9/15/03.</v>
          </cell>
          <cell r="BB95"/>
          <cell r="BC95">
            <v>133010</v>
          </cell>
          <cell r="BD95" t="str">
            <v>Green</v>
          </cell>
          <cell r="BE95" t="str">
            <v xml:space="preserve">2316 M50 </v>
          </cell>
          <cell r="BF95" t="str">
            <v>12 months (+/- 5 days) from date of manufacture</v>
          </cell>
          <cell r="BG95" t="str">
            <v xml:space="preserve">Medium </v>
          </cell>
          <cell r="BH95" t="str">
            <v>23 mm</v>
          </cell>
          <cell r="BI95" t="str">
            <v>1 in</v>
          </cell>
          <cell r="BJ95" t="str">
            <v xml:space="preserve">16 in </v>
          </cell>
          <cell r="BK95" t="str">
            <v>3/4 in</v>
          </cell>
          <cell r="BL95" t="str">
            <v>I, II, III</v>
          </cell>
          <cell r="BM95">
            <v>1.8317268307343293</v>
          </cell>
          <cell r="BN95">
            <v>90</v>
          </cell>
          <cell r="BO95">
            <v>90</v>
          </cell>
          <cell r="BP95" t="str">
            <v>B or G</v>
          </cell>
          <cell r="BQ95">
            <v>5400</v>
          </cell>
          <cell r="BR95">
            <v>66.666666666666671</v>
          </cell>
        </row>
        <row r="96">
          <cell r="C96">
            <v>133012</v>
          </cell>
          <cell r="D96" t="str">
            <v>2318 M50 (2PB, 50 Bxs)</v>
          </cell>
          <cell r="E96" t="str">
            <v>70325</v>
          </cell>
          <cell r="F96" t="str">
            <v>72036</v>
          </cell>
          <cell r="G96" t="str">
            <v>30%</v>
          </cell>
          <cell r="H96" t="str">
            <v>2 X 8509 (12-8 4 X 1.25 OL)</v>
          </cell>
          <cell r="I96" t="str">
            <v>8030 (38 mm 142 GA X 1.604 FT)</v>
          </cell>
          <cell r="J96" t="str">
            <v>8032 (84 mm 200 GA X 1.604 FT)</v>
          </cell>
          <cell r="K96">
            <v>0.60353999999999997</v>
          </cell>
          <cell r="L96">
            <v>0.25866</v>
          </cell>
          <cell r="M96">
            <v>18</v>
          </cell>
          <cell r="N96">
            <v>25.034881748159204</v>
          </cell>
          <cell r="O96">
            <v>17.75</v>
          </cell>
          <cell r="P96">
            <v>18</v>
          </cell>
          <cell r="Q96">
            <v>18.25</v>
          </cell>
          <cell r="R96">
            <v>0.83247499999999997</v>
          </cell>
          <cell r="S96">
            <v>0.86219999999999997</v>
          </cell>
          <cell r="T96">
            <v>0.89242500000000002</v>
          </cell>
          <cell r="U96">
            <v>377.94364999999999</v>
          </cell>
          <cell r="V96">
            <v>391.43879999999996</v>
          </cell>
          <cell r="W96">
            <v>405.16095000000001</v>
          </cell>
          <cell r="X96" t="str">
            <v>8425/8426 (22"/ 2 pc)</v>
          </cell>
          <cell r="Y96" t="str">
            <v>22"/ 2 pc</v>
          </cell>
          <cell r="Z96">
            <v>2</v>
          </cell>
          <cell r="AA96">
            <v>50</v>
          </cell>
          <cell r="AB96">
            <v>41.623750000000001</v>
          </cell>
          <cell r="AC96">
            <v>43.11</v>
          </cell>
          <cell r="AD96">
            <v>44.621250000000003</v>
          </cell>
          <cell r="AE96">
            <v>43.623750000000001</v>
          </cell>
          <cell r="AF96">
            <v>45.11</v>
          </cell>
          <cell r="AG96">
            <v>46.621250000000003</v>
          </cell>
          <cell r="AH96" t="str">
            <v>2 X 8126 (4.833 FT/Box)</v>
          </cell>
          <cell r="AI96">
            <v>2</v>
          </cell>
          <cell r="AJ96" t="str">
            <v>(10X5)+0=50</v>
          </cell>
          <cell r="AK96">
            <v>10</v>
          </cell>
          <cell r="AL96">
            <v>5</v>
          </cell>
          <cell r="AM96">
            <v>0</v>
          </cell>
          <cell r="AN96">
            <v>50</v>
          </cell>
          <cell r="AO96" t="str">
            <v>8914 (48 X 44)</v>
          </cell>
          <cell r="AP96" t="str">
            <v>48X44</v>
          </cell>
          <cell r="AQ96">
            <v>55</v>
          </cell>
          <cell r="AR96" t="str">
            <v>8123 (12)</v>
          </cell>
          <cell r="AS96" t="str">
            <v>8051 (1 White) and 8305 (1 6 mil poly bag)</v>
          </cell>
          <cell r="AT96" t="str">
            <v>8121 (4 X 16FT)</v>
          </cell>
          <cell r="AU96">
            <v>0</v>
          </cell>
          <cell r="AV96" t="str">
            <v>8051 (1 White)</v>
          </cell>
          <cell r="AW96" t="str">
            <v>8050 (223FT Clear)</v>
          </cell>
          <cell r="AX96">
            <v>2310.5</v>
          </cell>
          <cell r="AY96">
            <v>2500</v>
          </cell>
          <cell r="AZ96">
            <v>0.92420000000000002</v>
          </cell>
          <cell r="BA96" t="str">
            <v>Minova request 11/9/10.</v>
          </cell>
          <cell r="BB96" t="str">
            <v>Place white pallet cover on pallet, place boxes on pallet, place a 2nd white pallet cover over boxes, place 6 mil poly bag over pallet, band and stretchwrap.</v>
          </cell>
          <cell r="BC96">
            <v>133012</v>
          </cell>
          <cell r="BD96" t="str">
            <v>Green</v>
          </cell>
          <cell r="BE96" t="str">
            <v>2318 M50</v>
          </cell>
          <cell r="BF96" t="str">
            <v>12 months (+/- 5 days) from date of manufacture</v>
          </cell>
          <cell r="BG96" t="str">
            <v xml:space="preserve">Medium </v>
          </cell>
          <cell r="BH96" t="str">
            <v>23 mm</v>
          </cell>
          <cell r="BI96" t="str">
            <v>1 in</v>
          </cell>
          <cell r="BJ96" t="str">
            <v>18 in</v>
          </cell>
          <cell r="BK96" t="str">
            <v>3/4 in</v>
          </cell>
          <cell r="BL96" t="str">
            <v>I, II, III</v>
          </cell>
          <cell r="BM96">
            <v>2.0862401456799335</v>
          </cell>
          <cell r="BN96">
            <v>105</v>
          </cell>
          <cell r="BO96">
            <v>60</v>
          </cell>
          <cell r="BP96" t="str">
            <v>B or G</v>
          </cell>
          <cell r="BQ96">
            <v>3600</v>
          </cell>
          <cell r="BR96">
            <v>75</v>
          </cell>
        </row>
        <row r="97">
          <cell r="C97">
            <v>133015</v>
          </cell>
          <cell r="D97" t="str">
            <v>2318 VLIF20RED (2PB, 50 Bxs)</v>
          </cell>
          <cell r="E97">
            <v>70369</v>
          </cell>
          <cell r="F97" t="str">
            <v>72036</v>
          </cell>
          <cell r="G97" t="str">
            <v>30%</v>
          </cell>
          <cell r="H97" t="str">
            <v>2 X 8509 (12-8 4 X 1.25 OL)</v>
          </cell>
          <cell r="I97" t="str">
            <v>8030 (38 mm 142 GA X 1.604 FT)</v>
          </cell>
          <cell r="J97" t="str">
            <v>8032 (84 mm 200 GA X 1.604 FT)</v>
          </cell>
          <cell r="K97">
            <v>0.60353999999999997</v>
          </cell>
          <cell r="L97">
            <v>0.25866</v>
          </cell>
          <cell r="M97">
            <v>18</v>
          </cell>
          <cell r="N97">
            <v>25.034881748159204</v>
          </cell>
          <cell r="O97">
            <v>17.75</v>
          </cell>
          <cell r="P97">
            <v>18</v>
          </cell>
          <cell r="Q97">
            <v>18.25</v>
          </cell>
          <cell r="R97">
            <v>0.83247499999999997</v>
          </cell>
          <cell r="S97">
            <v>0.86219999999999997</v>
          </cell>
          <cell r="T97">
            <v>0.89242500000000002</v>
          </cell>
          <cell r="U97">
            <v>377.94364999999999</v>
          </cell>
          <cell r="V97">
            <v>391.43879999999996</v>
          </cell>
          <cell r="W97">
            <v>405.16095000000001</v>
          </cell>
          <cell r="X97" t="str">
            <v>8425/8426 (22"/ 2 pc)</v>
          </cell>
          <cell r="Y97" t="str">
            <v>22"/ 2 pc</v>
          </cell>
          <cell r="Z97">
            <v>2</v>
          </cell>
          <cell r="AA97">
            <v>50</v>
          </cell>
          <cell r="AB97">
            <v>41.623750000000001</v>
          </cell>
          <cell r="AC97">
            <v>43.11</v>
          </cell>
          <cell r="AD97">
            <v>44.621250000000003</v>
          </cell>
          <cell r="AE97">
            <v>43.623750000000001</v>
          </cell>
          <cell r="AF97">
            <v>45.11</v>
          </cell>
          <cell r="AG97">
            <v>46.621250000000003</v>
          </cell>
          <cell r="AH97" t="str">
            <v>2 X 8126 (4.833 FT/Box)</v>
          </cell>
          <cell r="AI97">
            <v>2</v>
          </cell>
          <cell r="AJ97" t="str">
            <v>(10X5)+0=50</v>
          </cell>
          <cell r="AK97">
            <v>10</v>
          </cell>
          <cell r="AL97">
            <v>5</v>
          </cell>
          <cell r="AM97">
            <v>0</v>
          </cell>
          <cell r="AN97">
            <v>50</v>
          </cell>
          <cell r="AO97" t="str">
            <v>8914 (48 X 44)</v>
          </cell>
          <cell r="AP97" t="str">
            <v>48X44</v>
          </cell>
          <cell r="AQ97">
            <v>55</v>
          </cell>
          <cell r="AR97" t="str">
            <v>8123 (12)</v>
          </cell>
          <cell r="AS97" t="str">
            <v>8051 (1 White) and 8305 (1 6 mil poly bag)</v>
          </cell>
          <cell r="AT97" t="str">
            <v>8121 (4 X 16FT)</v>
          </cell>
          <cell r="AU97">
            <v>0</v>
          </cell>
          <cell r="AV97" t="str">
            <v>8051 (1 White)</v>
          </cell>
          <cell r="AW97" t="str">
            <v>8050 (223FT Clear)</v>
          </cell>
          <cell r="AX97">
            <v>2310.5</v>
          </cell>
          <cell r="AY97">
            <v>2500</v>
          </cell>
          <cell r="AZ97">
            <v>0.92420000000000002</v>
          </cell>
          <cell r="BA97" t="str">
            <v>SC request 10/6/2015</v>
          </cell>
          <cell r="BB97">
            <v>0</v>
          </cell>
          <cell r="BC97">
            <v>133015</v>
          </cell>
          <cell r="BD97" t="str">
            <v xml:space="preserve">Orange </v>
          </cell>
          <cell r="BE97" t="str">
            <v>2318 VLIF20RED</v>
          </cell>
          <cell r="BF97" t="str">
            <v>12 months (+/- 5 days) from date of manufacture</v>
          </cell>
          <cell r="BG97" t="str">
            <v xml:space="preserve">X-Fast </v>
          </cell>
          <cell r="BH97" t="str">
            <v>23 mm</v>
          </cell>
          <cell r="BI97" t="str">
            <v>1 in</v>
          </cell>
          <cell r="BJ97" t="str">
            <v>18 in</v>
          </cell>
          <cell r="BK97" t="str">
            <v>3/4 in</v>
          </cell>
          <cell r="BL97" t="str">
            <v>I, II, III</v>
          </cell>
          <cell r="BM97">
            <v>2.0862401456799335</v>
          </cell>
          <cell r="BN97">
            <v>105</v>
          </cell>
          <cell r="BO97">
            <v>60</v>
          </cell>
          <cell r="BP97" t="str">
            <v>B or G</v>
          </cell>
          <cell r="BQ97">
            <v>3600</v>
          </cell>
          <cell r="BR97">
            <v>75</v>
          </cell>
        </row>
        <row r="98">
          <cell r="C98">
            <v>133013</v>
          </cell>
          <cell r="D98" t="str">
            <v>2318 VLIF0204 (2PB, 50 Bxs)</v>
          </cell>
          <cell r="E98">
            <v>70348</v>
          </cell>
          <cell r="F98" t="str">
            <v>72036</v>
          </cell>
          <cell r="G98" t="str">
            <v>30%</v>
          </cell>
          <cell r="H98" t="str">
            <v>2 X 8509 (12-8 4 X 1.25 OL)</v>
          </cell>
          <cell r="I98" t="str">
            <v>8030 (38 mm 142 GA X 1.604 FT)</v>
          </cell>
          <cell r="J98" t="str">
            <v>8032 (84 mm 200 GA X 1.604 FT)</v>
          </cell>
          <cell r="K98">
            <v>0.60353999999999997</v>
          </cell>
          <cell r="L98">
            <v>0.25866</v>
          </cell>
          <cell r="M98">
            <v>18</v>
          </cell>
          <cell r="N98">
            <v>25.034881748159204</v>
          </cell>
          <cell r="O98">
            <v>17.75</v>
          </cell>
          <cell r="P98">
            <v>18</v>
          </cell>
          <cell r="Q98">
            <v>18.25</v>
          </cell>
          <cell r="R98">
            <v>0.83247499999999997</v>
          </cell>
          <cell r="S98">
            <v>0.86219999999999997</v>
          </cell>
          <cell r="T98">
            <v>0.89242500000000002</v>
          </cell>
          <cell r="U98">
            <v>377.94364999999999</v>
          </cell>
          <cell r="V98">
            <v>391.43879999999996</v>
          </cell>
          <cell r="W98">
            <v>405.16095000000001</v>
          </cell>
          <cell r="X98" t="str">
            <v>8425/8426 (22"/ 2 pc)</v>
          </cell>
          <cell r="Y98" t="str">
            <v>22"/ 2 pc</v>
          </cell>
          <cell r="Z98">
            <v>2</v>
          </cell>
          <cell r="AA98">
            <v>50</v>
          </cell>
          <cell r="AB98">
            <v>41.623750000000001</v>
          </cell>
          <cell r="AC98">
            <v>43.11</v>
          </cell>
          <cell r="AD98">
            <v>44.621250000000003</v>
          </cell>
          <cell r="AE98">
            <v>43.623750000000001</v>
          </cell>
          <cell r="AF98">
            <v>45.11</v>
          </cell>
          <cell r="AG98">
            <v>46.621250000000003</v>
          </cell>
          <cell r="AH98" t="str">
            <v>2 X 8126 (4.833 FT/Box)</v>
          </cell>
          <cell r="AI98">
            <v>2</v>
          </cell>
          <cell r="AJ98" t="str">
            <v>(10X5)+0=50</v>
          </cell>
          <cell r="AK98">
            <v>10</v>
          </cell>
          <cell r="AL98">
            <v>5</v>
          </cell>
          <cell r="AM98">
            <v>0</v>
          </cell>
          <cell r="AN98">
            <v>50</v>
          </cell>
          <cell r="AO98" t="str">
            <v>8914 (48 X 44)</v>
          </cell>
          <cell r="AP98" t="str">
            <v>48X44</v>
          </cell>
          <cell r="AQ98">
            <v>55</v>
          </cell>
          <cell r="AR98" t="str">
            <v>8123 (12)</v>
          </cell>
          <cell r="AS98" t="str">
            <v>8051 (1 White) and 8305 (1 6 mil poly bag)</v>
          </cell>
          <cell r="AT98" t="str">
            <v>8121 (4 X 16FT)</v>
          </cell>
          <cell r="AU98">
            <v>0</v>
          </cell>
          <cell r="AV98" t="str">
            <v>8051 (1 White)</v>
          </cell>
          <cell r="AW98" t="str">
            <v>8050 (223FT Clear)</v>
          </cell>
          <cell r="AX98">
            <v>2310.5</v>
          </cell>
          <cell r="AY98">
            <v>2500</v>
          </cell>
          <cell r="AZ98">
            <v>0.92420000000000002</v>
          </cell>
          <cell r="BA98" t="str">
            <v>SC request 10/6/2015</v>
          </cell>
          <cell r="BB98">
            <v>0</v>
          </cell>
          <cell r="BC98">
            <v>133013</v>
          </cell>
          <cell r="BD98" t="str">
            <v>Yellow</v>
          </cell>
          <cell r="BE98" t="str">
            <v>2318 VLIF0204</v>
          </cell>
          <cell r="BF98" t="str">
            <v>12 months (+/- 5 days) from date of manufacture</v>
          </cell>
          <cell r="BG98" t="str">
            <v>Slow</v>
          </cell>
          <cell r="BH98" t="str">
            <v>23 mm</v>
          </cell>
          <cell r="BI98" t="str">
            <v>1 in</v>
          </cell>
          <cell r="BJ98" t="str">
            <v>18 in</v>
          </cell>
          <cell r="BK98" t="str">
            <v>3/4 in</v>
          </cell>
          <cell r="BL98" t="str">
            <v>I, II, III</v>
          </cell>
          <cell r="BM98">
            <v>2.0862401456799335</v>
          </cell>
          <cell r="BN98">
            <v>105</v>
          </cell>
          <cell r="BO98">
            <v>60</v>
          </cell>
          <cell r="BP98" t="str">
            <v>B or G</v>
          </cell>
          <cell r="BQ98">
            <v>3600</v>
          </cell>
          <cell r="BR98">
            <v>75</v>
          </cell>
        </row>
        <row r="99">
          <cell r="C99">
            <v>133014</v>
          </cell>
          <cell r="D99" t="str">
            <v>2318 M90 (2PB, 50 Bxs)</v>
          </cell>
          <cell r="E99" t="str">
            <v>70329</v>
          </cell>
          <cell r="F99" t="str">
            <v>72036</v>
          </cell>
          <cell r="G99" t="str">
            <v>30%</v>
          </cell>
          <cell r="H99" t="str">
            <v>2 X 8509 (12-8 4 X 1.25 OL)</v>
          </cell>
          <cell r="I99" t="str">
            <v>8030 (38 mm 142 GA X 1.604 FT)</v>
          </cell>
          <cell r="J99" t="str">
            <v>8032 (84 mm 200 GA X 1.604 FT)</v>
          </cell>
          <cell r="K99">
            <v>0.60353999999999997</v>
          </cell>
          <cell r="L99">
            <v>0.25866</v>
          </cell>
          <cell r="M99">
            <v>18</v>
          </cell>
          <cell r="N99">
            <v>25.034881748159204</v>
          </cell>
          <cell r="O99">
            <v>17.75</v>
          </cell>
          <cell r="P99">
            <v>18</v>
          </cell>
          <cell r="Q99">
            <v>18.25</v>
          </cell>
          <cell r="R99">
            <v>0.83247499999999997</v>
          </cell>
          <cell r="S99">
            <v>0.86219999999999997</v>
          </cell>
          <cell r="T99">
            <v>0.89242500000000002</v>
          </cell>
          <cell r="U99">
            <v>377.94364999999999</v>
          </cell>
          <cell r="V99">
            <v>391.43879999999996</v>
          </cell>
          <cell r="W99">
            <v>405.16095000000001</v>
          </cell>
          <cell r="X99" t="str">
            <v>8425/8426 (22"/ 2 pc)</v>
          </cell>
          <cell r="Y99" t="str">
            <v>22"/ 2 pc</v>
          </cell>
          <cell r="Z99">
            <v>2</v>
          </cell>
          <cell r="AA99">
            <v>50</v>
          </cell>
          <cell r="AB99">
            <v>41.623750000000001</v>
          </cell>
          <cell r="AC99">
            <v>43.11</v>
          </cell>
          <cell r="AD99">
            <v>44.621250000000003</v>
          </cell>
          <cell r="AE99">
            <v>43.623750000000001</v>
          </cell>
          <cell r="AF99">
            <v>45.11</v>
          </cell>
          <cell r="AG99">
            <v>46.621250000000003</v>
          </cell>
          <cell r="AH99" t="str">
            <v>2 X 8126 (4.833 FT/Box)</v>
          </cell>
          <cell r="AI99">
            <v>2</v>
          </cell>
          <cell r="AJ99" t="str">
            <v>(10X5)+0=50</v>
          </cell>
          <cell r="AK99">
            <v>10</v>
          </cell>
          <cell r="AL99">
            <v>5</v>
          </cell>
          <cell r="AM99">
            <v>0</v>
          </cell>
          <cell r="AN99">
            <v>50</v>
          </cell>
          <cell r="AO99" t="str">
            <v>8914 (48 X 44)</v>
          </cell>
          <cell r="AP99" t="str">
            <v>48X44</v>
          </cell>
          <cell r="AQ99">
            <v>55</v>
          </cell>
          <cell r="AR99" t="str">
            <v>8123 (12)</v>
          </cell>
          <cell r="AS99" t="str">
            <v>8051 (1 White) and 8305 (1 6 mil poly bag)</v>
          </cell>
          <cell r="AT99" t="str">
            <v>8121 (4 X 16FT)</v>
          </cell>
          <cell r="AU99">
            <v>0</v>
          </cell>
          <cell r="AV99" t="str">
            <v>8051 (1 White)</v>
          </cell>
          <cell r="AW99" t="str">
            <v>8050 (223FT Clear)</v>
          </cell>
          <cell r="AX99">
            <v>2310.5</v>
          </cell>
          <cell r="AY99">
            <v>2500</v>
          </cell>
          <cell r="AZ99">
            <v>0.92420000000000002</v>
          </cell>
          <cell r="BA99" t="str">
            <v>Minova request 11/9/10.</v>
          </cell>
          <cell r="BB99" t="str">
            <v>Place white pallet cover on pallet, place boxes on pallet, place a 2nd white pallet cover over boxes, place 6 mil poly bag over pallet, band and stretchwrap.</v>
          </cell>
          <cell r="BC99">
            <v>133014</v>
          </cell>
          <cell r="BD99" t="str">
            <v>Yellow</v>
          </cell>
          <cell r="BE99" t="str">
            <v>2318 M90</v>
          </cell>
          <cell r="BF99" t="str">
            <v>12 months (+/- 5 days) from date of manufacture</v>
          </cell>
          <cell r="BG99" t="str">
            <v>Slow</v>
          </cell>
          <cell r="BH99" t="str">
            <v>23 mm</v>
          </cell>
          <cell r="BI99" t="str">
            <v>1 in</v>
          </cell>
          <cell r="BJ99" t="str">
            <v>18 in</v>
          </cell>
          <cell r="BK99" t="str">
            <v>3/4 in</v>
          </cell>
          <cell r="BL99" t="str">
            <v>I, II, III</v>
          </cell>
          <cell r="BM99">
            <v>2.0862401456799335</v>
          </cell>
          <cell r="BN99">
            <v>105</v>
          </cell>
          <cell r="BO99">
            <v>60</v>
          </cell>
          <cell r="BP99" t="str">
            <v>B or G</v>
          </cell>
          <cell r="BQ99">
            <v>3600</v>
          </cell>
          <cell r="BR99">
            <v>75</v>
          </cell>
        </row>
        <row r="100">
          <cell r="C100">
            <v>133040</v>
          </cell>
          <cell r="D100" t="str">
            <v>2319 H10 (2PB, 42 Pcs/Bx)</v>
          </cell>
          <cell r="E100" t="str">
            <v>70298</v>
          </cell>
          <cell r="F100" t="str">
            <v>72036</v>
          </cell>
          <cell r="G100" t="str">
            <v>30%</v>
          </cell>
          <cell r="H100" t="str">
            <v>2 X 8509 (12-8 4 X 1.25 OL)</v>
          </cell>
          <cell r="I100" t="str">
            <v>8030 (38 mm 142 GA X 1.688 FT)</v>
          </cell>
          <cell r="J100" t="str">
            <v>8032 (84 mm 200 GA X 1.688 FT)</v>
          </cell>
          <cell r="K100">
            <v>0.65569</v>
          </cell>
          <cell r="L100">
            <v>0.28100999999999998</v>
          </cell>
          <cell r="M100">
            <v>19</v>
          </cell>
          <cell r="N100">
            <v>26.561961637832827</v>
          </cell>
          <cell r="O100">
            <v>18.75</v>
          </cell>
          <cell r="P100">
            <v>19</v>
          </cell>
          <cell r="Q100">
            <v>19.25</v>
          </cell>
          <cell r="R100">
            <v>0.90562500000000001</v>
          </cell>
          <cell r="S100">
            <v>0.93669999999999998</v>
          </cell>
          <cell r="T100">
            <v>0.968275</v>
          </cell>
          <cell r="U100">
            <v>411.15375</v>
          </cell>
          <cell r="V100">
            <v>425.26179999999999</v>
          </cell>
          <cell r="W100">
            <v>439.59685000000002</v>
          </cell>
          <cell r="X100" t="str">
            <v>8427/8428 (25"/2 pc)</v>
          </cell>
          <cell r="Y100" t="str">
            <v>25"/ 2 pc</v>
          </cell>
          <cell r="Z100">
            <v>2.5</v>
          </cell>
          <cell r="AA100">
            <v>42</v>
          </cell>
          <cell r="AB100">
            <v>38.036250000000003</v>
          </cell>
          <cell r="AC100">
            <v>39.3414</v>
          </cell>
          <cell r="AD100">
            <v>40.667549999999999</v>
          </cell>
          <cell r="AE100">
            <v>40.536250000000003</v>
          </cell>
          <cell r="AF100">
            <v>41.8414</v>
          </cell>
          <cell r="AG100">
            <v>43.167549999999999</v>
          </cell>
          <cell r="AH100" t="str">
            <v>2 X 8126 (4.833 FT/Box)</v>
          </cell>
          <cell r="AI100">
            <v>2</v>
          </cell>
          <cell r="AJ100" t="str">
            <v>(8X3)+0=24</v>
          </cell>
          <cell r="AK100">
            <v>8</v>
          </cell>
          <cell r="AL100">
            <v>3</v>
          </cell>
          <cell r="AM100">
            <v>0</v>
          </cell>
          <cell r="AN100">
            <v>24</v>
          </cell>
          <cell r="AO100" t="str">
            <v>8909 (44 X 44)</v>
          </cell>
          <cell r="AP100" t="str">
            <v>44X44</v>
          </cell>
          <cell r="AQ100">
            <v>55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 t="str">
            <v>8051 (1 White)</v>
          </cell>
          <cell r="AW100" t="str">
            <v>8050 (140FT Clear)</v>
          </cell>
          <cell r="AX100">
            <v>1059.1936000000001</v>
          </cell>
          <cell r="AY100">
            <v>1008</v>
          </cell>
          <cell r="AZ100">
            <v>1.0507873015873017</v>
          </cell>
          <cell r="BA100" t="str">
            <v>Minova request 9/15/08.</v>
          </cell>
          <cell r="BB100" t="str">
            <v xml:space="preserve">42 pieces per box special packaging. </v>
          </cell>
          <cell r="BC100">
            <v>133040</v>
          </cell>
          <cell r="BD100" t="str">
            <v>Red</v>
          </cell>
          <cell r="BE100" t="str">
            <v>2319 H10</v>
          </cell>
          <cell r="BF100" t="str">
            <v>12 months (+/- 5 days) from date of manufacture</v>
          </cell>
          <cell r="BG100" t="str">
            <v>Super Fast</v>
          </cell>
          <cell r="BH100" t="str">
            <v>23 mm</v>
          </cell>
          <cell r="BI100" t="str">
            <v>1 in</v>
          </cell>
          <cell r="BJ100" t="str">
            <v>19 in</v>
          </cell>
          <cell r="BK100" t="str">
            <v>3/4 in</v>
          </cell>
          <cell r="BL100" t="str">
            <v>I, II, III</v>
          </cell>
          <cell r="BM100">
            <v>2.2134968031527356</v>
          </cell>
          <cell r="BN100">
            <v>92.4</v>
          </cell>
          <cell r="BO100">
            <v>120</v>
          </cell>
          <cell r="BP100" t="str">
            <v>B or G</v>
          </cell>
          <cell r="BQ100">
            <v>7200</v>
          </cell>
          <cell r="BR100">
            <v>66.5</v>
          </cell>
        </row>
        <row r="101">
          <cell r="C101">
            <v>133046</v>
          </cell>
          <cell r="D101" t="str">
            <v>2319 LIF50 (2PB, 42 Pcs/Bx)</v>
          </cell>
          <cell r="E101" t="str">
            <v>70319</v>
          </cell>
          <cell r="F101" t="str">
            <v>72036</v>
          </cell>
          <cell r="G101" t="str">
            <v>30%</v>
          </cell>
          <cell r="H101" t="str">
            <v>2 X 8509 (12-8 4 X 1.25 OL)</v>
          </cell>
          <cell r="I101" t="str">
            <v>8030 (38 mm 142 GA X 1.688 FT)</v>
          </cell>
          <cell r="J101" t="str">
            <v>8032 (84 mm 200 GA X 1.688 FT)</v>
          </cell>
          <cell r="K101">
            <v>0.63706999999999991</v>
          </cell>
          <cell r="L101">
            <v>0.27302999999999994</v>
          </cell>
          <cell r="M101">
            <v>19</v>
          </cell>
          <cell r="N101">
            <v>26.561961637832827</v>
          </cell>
          <cell r="O101">
            <v>18.75</v>
          </cell>
          <cell r="P101">
            <v>19</v>
          </cell>
          <cell r="Q101">
            <v>19.25</v>
          </cell>
          <cell r="R101">
            <v>0.87937499999999991</v>
          </cell>
          <cell r="S101">
            <v>0.91009999999999991</v>
          </cell>
          <cell r="T101">
            <v>0.94132499999999997</v>
          </cell>
          <cell r="U101">
            <v>399.23624999999998</v>
          </cell>
          <cell r="V101">
            <v>413.18539999999996</v>
          </cell>
          <cell r="W101">
            <v>427.36154999999997</v>
          </cell>
          <cell r="X101" t="str">
            <v>8427/8428 (25"/2 pc)</v>
          </cell>
          <cell r="Y101" t="str">
            <v>25"/ 2 pc</v>
          </cell>
          <cell r="Z101">
            <v>2.5</v>
          </cell>
          <cell r="AA101">
            <v>42</v>
          </cell>
          <cell r="AB101">
            <v>36.933749999999996</v>
          </cell>
          <cell r="AC101">
            <v>38.224199999999996</v>
          </cell>
          <cell r="AD101">
            <v>39.535649999999997</v>
          </cell>
          <cell r="AE101">
            <v>39.433749999999996</v>
          </cell>
          <cell r="AF101">
            <v>40.724199999999996</v>
          </cell>
          <cell r="AG101">
            <v>42.035649999999997</v>
          </cell>
          <cell r="AH101" t="str">
            <v>2 X 8126 (4.833 FT/Box)</v>
          </cell>
          <cell r="AI101">
            <v>2</v>
          </cell>
          <cell r="AJ101" t="str">
            <v>(8X3)+0=24</v>
          </cell>
          <cell r="AK101">
            <v>8</v>
          </cell>
          <cell r="AL101">
            <v>3</v>
          </cell>
          <cell r="AM101">
            <v>0</v>
          </cell>
          <cell r="AN101">
            <v>24</v>
          </cell>
          <cell r="AO101" t="str">
            <v>8909 (44 X 44)</v>
          </cell>
          <cell r="AP101" t="str">
            <v>44X44</v>
          </cell>
          <cell r="AQ101">
            <v>55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 t="str">
            <v>8051 (1 White)</v>
          </cell>
          <cell r="AW101" t="str">
            <v>8050 (140FT Clear)</v>
          </cell>
          <cell r="AX101">
            <v>1032.3807999999999</v>
          </cell>
          <cell r="AY101">
            <v>1008</v>
          </cell>
          <cell r="AZ101">
            <v>1.0241873015873015</v>
          </cell>
          <cell r="BA101" t="str">
            <v>Minova request 9/15/08.</v>
          </cell>
          <cell r="BB101" t="str">
            <v xml:space="preserve">42 pieces per box special packaging. </v>
          </cell>
          <cell r="BC101">
            <v>133046</v>
          </cell>
          <cell r="BD101" t="str">
            <v>Green</v>
          </cell>
          <cell r="BE101" t="str">
            <v>2319 LIF50</v>
          </cell>
          <cell r="BF101" t="str">
            <v>12 months (+/- 5 days) from date of manufacture</v>
          </cell>
          <cell r="BG101" t="str">
            <v xml:space="preserve">Medium </v>
          </cell>
          <cell r="BH101" t="str">
            <v>23 mm</v>
          </cell>
          <cell r="BI101" t="str">
            <v>1 in</v>
          </cell>
          <cell r="BJ101" t="str">
            <v>19 in</v>
          </cell>
          <cell r="BK101" t="str">
            <v>3/4 in</v>
          </cell>
          <cell r="BL101" t="str">
            <v>I, II, III</v>
          </cell>
          <cell r="BM101">
            <v>2.2134968031527356</v>
          </cell>
          <cell r="BN101">
            <v>92.4</v>
          </cell>
          <cell r="BO101">
            <v>134</v>
          </cell>
          <cell r="BP101" t="str">
            <v>B or G</v>
          </cell>
          <cell r="BQ101">
            <v>8040</v>
          </cell>
          <cell r="BR101">
            <v>66.5</v>
          </cell>
        </row>
        <row r="102">
          <cell r="C102">
            <v>133047</v>
          </cell>
          <cell r="D102" t="str">
            <v>2320 M50 (2PB, 50 Bxs)</v>
          </cell>
          <cell r="E102" t="str">
            <v>70325</v>
          </cell>
          <cell r="F102" t="str">
            <v>72036</v>
          </cell>
          <cell r="G102" t="str">
            <v>30%</v>
          </cell>
          <cell r="H102" t="str">
            <v>2 X 8509 (12-8 4 X 1.25 OL)</v>
          </cell>
          <cell r="I102" t="str">
            <v>8030 (38 mm 142 GA X 1.771 FT)</v>
          </cell>
          <cell r="J102" t="str">
            <v>8032 (84 mm 200 GA X 1.771 FT)</v>
          </cell>
          <cell r="K102">
            <v>0.67059999999999997</v>
          </cell>
          <cell r="L102">
            <v>0.28739999999999999</v>
          </cell>
          <cell r="M102">
            <v>20</v>
          </cell>
          <cell r="N102">
            <v>28.089041527506456</v>
          </cell>
          <cell r="O102">
            <v>19.75</v>
          </cell>
          <cell r="P102">
            <v>20</v>
          </cell>
          <cell r="Q102">
            <v>20.25</v>
          </cell>
          <cell r="R102">
            <v>0.92627499999999996</v>
          </cell>
          <cell r="S102">
            <v>0.95799999999999996</v>
          </cell>
          <cell r="T102">
            <v>0.99022500000000002</v>
          </cell>
          <cell r="U102">
            <v>420.52884999999998</v>
          </cell>
          <cell r="V102">
            <v>434.93199999999996</v>
          </cell>
          <cell r="W102">
            <v>449.56215000000003</v>
          </cell>
          <cell r="X102" t="str">
            <v>8425/8426 (22"/ 2 pc)</v>
          </cell>
          <cell r="Y102" t="str">
            <v>22"/ 2 pc</v>
          </cell>
          <cell r="Z102">
            <v>2</v>
          </cell>
          <cell r="AA102">
            <v>50</v>
          </cell>
          <cell r="AB102">
            <v>46.313749999999999</v>
          </cell>
          <cell r="AC102">
            <v>47.9</v>
          </cell>
          <cell r="AD102">
            <v>49.511250000000004</v>
          </cell>
          <cell r="AE102">
            <v>48.313749999999999</v>
          </cell>
          <cell r="AF102">
            <v>49.9</v>
          </cell>
          <cell r="AG102">
            <v>51.511250000000004</v>
          </cell>
          <cell r="AH102" t="str">
            <v>2 X 8126 (4.833 FT/Box)</v>
          </cell>
          <cell r="AI102">
            <v>2</v>
          </cell>
          <cell r="AJ102" t="str">
            <v>(10X5)+0=50</v>
          </cell>
          <cell r="AK102">
            <v>10</v>
          </cell>
          <cell r="AL102">
            <v>5</v>
          </cell>
          <cell r="AM102">
            <v>0</v>
          </cell>
          <cell r="AN102">
            <v>50</v>
          </cell>
          <cell r="AO102" t="str">
            <v>8914 (48 X 44)</v>
          </cell>
          <cell r="AP102" t="str">
            <v>48X44</v>
          </cell>
          <cell r="AQ102">
            <v>55</v>
          </cell>
          <cell r="AR102" t="str">
            <v>8123 (12)</v>
          </cell>
          <cell r="AS102" t="str">
            <v>8051 (1 White) and 8305 (1 6 mil poly bag)</v>
          </cell>
          <cell r="AT102" t="str">
            <v>8121 (4 X 16FT)</v>
          </cell>
          <cell r="AU102">
            <v>0</v>
          </cell>
          <cell r="AV102" t="str">
            <v>8051 (1 White)</v>
          </cell>
          <cell r="AW102" t="str">
            <v>8050 (223FT Clear)</v>
          </cell>
          <cell r="AX102">
            <v>2550</v>
          </cell>
          <cell r="AY102">
            <v>2500</v>
          </cell>
          <cell r="AZ102">
            <v>1.02</v>
          </cell>
          <cell r="BA102" t="str">
            <v>Minova Request 12/10/10.</v>
          </cell>
          <cell r="BB102" t="str">
            <v>Place white pallet cover on pallet, place boxes on pallet, place a 2nd white pallet cover over boxes, place 6 mil poly bag over pallet, band and stretchwrap.</v>
          </cell>
          <cell r="BC102">
            <v>133047</v>
          </cell>
          <cell r="BD102" t="str">
            <v>Green</v>
          </cell>
          <cell r="BE102" t="str">
            <v>2320 M50</v>
          </cell>
          <cell r="BF102" t="str">
            <v>12 months (+/- 5 days) from date of manufacture</v>
          </cell>
          <cell r="BG102" t="str">
            <v xml:space="preserve">Medium </v>
          </cell>
          <cell r="BH102" t="str">
            <v>23 mm</v>
          </cell>
          <cell r="BI102" t="str">
            <v>1 in</v>
          </cell>
          <cell r="BJ102" t="str">
            <v>20 in</v>
          </cell>
          <cell r="BK102" t="str">
            <v>3/4 in</v>
          </cell>
          <cell r="BL102" t="str">
            <v>I, II, III</v>
          </cell>
          <cell r="BM102">
            <v>2.340753460625538</v>
          </cell>
          <cell r="BN102">
            <v>115</v>
          </cell>
          <cell r="BO102">
            <v>134</v>
          </cell>
          <cell r="BP102" t="str">
            <v>B or G</v>
          </cell>
          <cell r="BQ102">
            <v>8040</v>
          </cell>
          <cell r="BR102">
            <v>83.333333333333329</v>
          </cell>
        </row>
        <row r="103">
          <cell r="C103">
            <v>133048</v>
          </cell>
          <cell r="D103" t="str">
            <v>2320 M90 (2PB, 50 Bxs)</v>
          </cell>
          <cell r="E103" t="str">
            <v>70329</v>
          </cell>
          <cell r="F103" t="str">
            <v>72036</v>
          </cell>
          <cell r="G103" t="str">
            <v>30%</v>
          </cell>
          <cell r="H103" t="str">
            <v>2 X 8509 (12-8 4 X 1.25 OL)</v>
          </cell>
          <cell r="I103" t="str">
            <v>8030 (38 mm 142 GA X 1.771 FT)</v>
          </cell>
          <cell r="J103" t="str">
            <v>8032 (84 mm 200 GA X 1.771 FT)</v>
          </cell>
          <cell r="K103">
            <v>0.67059999999999997</v>
          </cell>
          <cell r="L103">
            <v>0.28739999999999999</v>
          </cell>
          <cell r="M103">
            <v>20</v>
          </cell>
          <cell r="N103">
            <v>28.089041527506456</v>
          </cell>
          <cell r="O103">
            <v>19.75</v>
          </cell>
          <cell r="P103">
            <v>20</v>
          </cell>
          <cell r="Q103">
            <v>20.25</v>
          </cell>
          <cell r="R103">
            <v>0.92627499999999996</v>
          </cell>
          <cell r="S103">
            <v>0.95799999999999996</v>
          </cell>
          <cell r="T103">
            <v>0.99022500000000002</v>
          </cell>
          <cell r="U103">
            <v>420.52884999999998</v>
          </cell>
          <cell r="V103">
            <v>434.93199999999996</v>
          </cell>
          <cell r="W103">
            <v>449.56215000000003</v>
          </cell>
          <cell r="X103" t="str">
            <v>8425/8426 (22"/ 2 pc)</v>
          </cell>
          <cell r="Y103" t="str">
            <v>22"/ 2 pc</v>
          </cell>
          <cell r="Z103">
            <v>2</v>
          </cell>
          <cell r="AA103">
            <v>50</v>
          </cell>
          <cell r="AB103">
            <v>46.313749999999999</v>
          </cell>
          <cell r="AC103">
            <v>47.9</v>
          </cell>
          <cell r="AD103">
            <v>49.511250000000004</v>
          </cell>
          <cell r="AE103">
            <v>48.313749999999999</v>
          </cell>
          <cell r="AF103">
            <v>49.9</v>
          </cell>
          <cell r="AG103">
            <v>51.511250000000004</v>
          </cell>
          <cell r="AH103" t="str">
            <v>2 X 8126 (4.833 FT/Box)</v>
          </cell>
          <cell r="AI103">
            <v>2</v>
          </cell>
          <cell r="AJ103" t="str">
            <v>(10X5)+0=50</v>
          </cell>
          <cell r="AK103">
            <v>10</v>
          </cell>
          <cell r="AL103">
            <v>5</v>
          </cell>
          <cell r="AM103">
            <v>0</v>
          </cell>
          <cell r="AN103">
            <v>50</v>
          </cell>
          <cell r="AO103" t="str">
            <v>8914 (48 X 44)</v>
          </cell>
          <cell r="AP103" t="str">
            <v>48X44</v>
          </cell>
          <cell r="AQ103">
            <v>55</v>
          </cell>
          <cell r="AR103" t="str">
            <v>8123 (12)</v>
          </cell>
          <cell r="AS103" t="str">
            <v>8051 (1 White) and 8305 (1 6 mil poly bag)</v>
          </cell>
          <cell r="AT103" t="str">
            <v>8121 (4 X 16FT)</v>
          </cell>
          <cell r="AU103">
            <v>0</v>
          </cell>
          <cell r="AV103" t="str">
            <v>8051 (1 White)</v>
          </cell>
          <cell r="AW103" t="str">
            <v>8050 (223FT Clear)</v>
          </cell>
          <cell r="AX103">
            <v>2550</v>
          </cell>
          <cell r="AY103">
            <v>2500</v>
          </cell>
          <cell r="AZ103">
            <v>1.02</v>
          </cell>
          <cell r="BA103" t="str">
            <v>Minova Request 12/10/10.</v>
          </cell>
          <cell r="BB103" t="str">
            <v>Place white pallet cover on pallet, place boxes on pallet, place a 2nd white pallet cover over boxes, place 6 mil poly bag over pallet, band and stretchwrap.</v>
          </cell>
          <cell r="BC103">
            <v>133048</v>
          </cell>
          <cell r="BD103" t="str">
            <v>Yellow</v>
          </cell>
          <cell r="BE103" t="str">
            <v>2320 M90</v>
          </cell>
          <cell r="BF103" t="str">
            <v>12 months (+/- 5 days) from date of manufacture</v>
          </cell>
          <cell r="BG103" t="str">
            <v>Slow</v>
          </cell>
          <cell r="BH103" t="str">
            <v>23 mm</v>
          </cell>
          <cell r="BI103" t="str">
            <v>1 in</v>
          </cell>
          <cell r="BJ103" t="str">
            <v>20 in</v>
          </cell>
          <cell r="BK103" t="str">
            <v>3/4 in</v>
          </cell>
          <cell r="BL103" t="str">
            <v>I, II, III</v>
          </cell>
          <cell r="BM103">
            <v>2.340753460625538</v>
          </cell>
          <cell r="BN103">
            <v>115</v>
          </cell>
          <cell r="BO103">
            <v>134</v>
          </cell>
          <cell r="BP103" t="str">
            <v>B or G</v>
          </cell>
          <cell r="BQ103">
            <v>8040</v>
          </cell>
          <cell r="BR103">
            <v>83.333333333333329</v>
          </cell>
        </row>
        <row r="104">
          <cell r="C104">
            <v>133049</v>
          </cell>
          <cell r="D104" t="str">
            <v>2320 M0204 (2PB, 50 Bxs)</v>
          </cell>
          <cell r="E104" t="str">
            <v>70350</v>
          </cell>
          <cell r="F104" t="str">
            <v>72036</v>
          </cell>
          <cell r="G104" t="str">
            <v>30%</v>
          </cell>
          <cell r="H104" t="str">
            <v>2 X 8509 (12-8 4 X 1.25 OL)</v>
          </cell>
          <cell r="I104" t="str">
            <v>8030 (38 mm 142 GA X 1.771 FT)</v>
          </cell>
          <cell r="J104" t="str">
            <v>8032 (84 mm 200 GA X 1.771 FT)</v>
          </cell>
          <cell r="K104">
            <v>0.67059999999999997</v>
          </cell>
          <cell r="L104">
            <v>0.28739999999999999</v>
          </cell>
          <cell r="M104">
            <v>20</v>
          </cell>
          <cell r="N104">
            <v>28.089041527506456</v>
          </cell>
          <cell r="O104">
            <v>19.75</v>
          </cell>
          <cell r="P104">
            <v>20</v>
          </cell>
          <cell r="Q104">
            <v>20.25</v>
          </cell>
          <cell r="R104">
            <v>0.92627499999999996</v>
          </cell>
          <cell r="S104">
            <v>0.95799999999999996</v>
          </cell>
          <cell r="T104">
            <v>0.99022500000000002</v>
          </cell>
          <cell r="U104">
            <v>420.52884999999998</v>
          </cell>
          <cell r="V104">
            <v>434.93199999999996</v>
          </cell>
          <cell r="W104">
            <v>449.56215000000003</v>
          </cell>
          <cell r="X104" t="str">
            <v>8425/8426 (22"/ 2 pc)</v>
          </cell>
          <cell r="Y104" t="str">
            <v>22"/ 2 pc</v>
          </cell>
          <cell r="Z104">
            <v>2</v>
          </cell>
          <cell r="AA104">
            <v>50</v>
          </cell>
          <cell r="AB104">
            <v>46.313749999999999</v>
          </cell>
          <cell r="AC104">
            <v>47.9</v>
          </cell>
          <cell r="AD104">
            <v>49.511250000000004</v>
          </cell>
          <cell r="AE104">
            <v>48.313749999999999</v>
          </cell>
          <cell r="AF104">
            <v>49.9</v>
          </cell>
          <cell r="AG104">
            <v>51.511250000000004</v>
          </cell>
          <cell r="AH104" t="str">
            <v>2 X 8126 (4.833 FT/Box)</v>
          </cell>
          <cell r="AI104">
            <v>2</v>
          </cell>
          <cell r="AJ104" t="str">
            <v>(10X5)+0=50</v>
          </cell>
          <cell r="AK104">
            <v>10</v>
          </cell>
          <cell r="AL104">
            <v>5</v>
          </cell>
          <cell r="AM104">
            <v>0</v>
          </cell>
          <cell r="AN104">
            <v>50</v>
          </cell>
          <cell r="AO104" t="str">
            <v>8914 (48 X 44)</v>
          </cell>
          <cell r="AP104" t="str">
            <v>48X44</v>
          </cell>
          <cell r="AQ104">
            <v>55</v>
          </cell>
          <cell r="AR104" t="str">
            <v>8123 (12)</v>
          </cell>
          <cell r="AS104" t="str">
            <v>8051 (1 White) and 8305 (1 6 mil poly bag)</v>
          </cell>
          <cell r="AT104" t="str">
            <v>8121 (4 X 16FT)</v>
          </cell>
          <cell r="AU104">
            <v>0</v>
          </cell>
          <cell r="AV104" t="str">
            <v>8051 (1 White)</v>
          </cell>
          <cell r="AW104" t="str">
            <v>8050 (223FT Clear)</v>
          </cell>
          <cell r="AX104">
            <v>2550</v>
          </cell>
          <cell r="AY104">
            <v>2500</v>
          </cell>
          <cell r="AZ104">
            <v>1.02</v>
          </cell>
          <cell r="BA104" t="str">
            <v>Minova Request 1/26/11.</v>
          </cell>
          <cell r="BB104" t="str">
            <v>Place white pallet cover on pallet, place boxes on pallet, place a 2nd white pallet cover over boxes, place 6 mil poly bag over pallet, band and stretchwrap.</v>
          </cell>
          <cell r="BC104">
            <v>133049</v>
          </cell>
          <cell r="BD104" t="str">
            <v>Yellow</v>
          </cell>
          <cell r="BE104" t="str">
            <v>2320 M0204</v>
          </cell>
          <cell r="BF104" t="str">
            <v>12 months (+/- 5 days) from date of manufacture</v>
          </cell>
          <cell r="BG104" t="str">
            <v>Slow</v>
          </cell>
          <cell r="BH104" t="str">
            <v>23 mm</v>
          </cell>
          <cell r="BI104" t="str">
            <v>1 in</v>
          </cell>
          <cell r="BJ104" t="str">
            <v>20 in</v>
          </cell>
          <cell r="BK104" t="str">
            <v>3/4 in</v>
          </cell>
          <cell r="BL104" t="str">
            <v>I, II, III</v>
          </cell>
          <cell r="BM104">
            <v>2.340753460625538</v>
          </cell>
          <cell r="BN104">
            <v>115</v>
          </cell>
          <cell r="BO104">
            <v>134</v>
          </cell>
          <cell r="BP104" t="str">
            <v>B or G</v>
          </cell>
          <cell r="BQ104">
            <v>8040</v>
          </cell>
          <cell r="BR104">
            <v>83.333333333333329</v>
          </cell>
        </row>
        <row r="105">
          <cell r="C105">
            <v>133050</v>
          </cell>
          <cell r="D105" t="str">
            <v>2320 M35 (2PB, 50 Bxs)</v>
          </cell>
          <cell r="E105" t="str">
            <v>70274</v>
          </cell>
          <cell r="F105" t="str">
            <v>72036</v>
          </cell>
          <cell r="G105" t="str">
            <v>30%</v>
          </cell>
          <cell r="H105" t="str">
            <v>2 X 8509 (12-8 4 X 1.25 OL)</v>
          </cell>
          <cell r="I105" t="str">
            <v>8030 (38 mm 142 GA X 1.771 FT)</v>
          </cell>
          <cell r="J105" t="str">
            <v>8032 (84 mm 200 GA X 1.771 FT)</v>
          </cell>
          <cell r="K105">
            <v>0.67059999999999997</v>
          </cell>
          <cell r="L105">
            <v>0.28739999999999999</v>
          </cell>
          <cell r="M105">
            <v>20</v>
          </cell>
          <cell r="N105">
            <v>28.089041527506456</v>
          </cell>
          <cell r="O105">
            <v>19.75</v>
          </cell>
          <cell r="P105">
            <v>20</v>
          </cell>
          <cell r="Q105">
            <v>20.25</v>
          </cell>
          <cell r="R105">
            <v>0.92627499999999996</v>
          </cell>
          <cell r="S105">
            <v>0.95799999999999996</v>
          </cell>
          <cell r="T105">
            <v>0.99022500000000002</v>
          </cell>
          <cell r="U105">
            <v>420.52884999999998</v>
          </cell>
          <cell r="V105">
            <v>434.93199999999996</v>
          </cell>
          <cell r="W105">
            <v>449.56215000000003</v>
          </cell>
          <cell r="X105" t="str">
            <v>8425/8426 (22"/ 2 pc)</v>
          </cell>
          <cell r="Y105" t="str">
            <v>22"/ 2 pc</v>
          </cell>
          <cell r="Z105">
            <v>2</v>
          </cell>
          <cell r="AA105">
            <v>50</v>
          </cell>
          <cell r="AB105">
            <v>46.313749999999999</v>
          </cell>
          <cell r="AC105">
            <v>47.9</v>
          </cell>
          <cell r="AD105">
            <v>49.511250000000004</v>
          </cell>
          <cell r="AE105">
            <v>48.313749999999999</v>
          </cell>
          <cell r="AF105">
            <v>49.9</v>
          </cell>
          <cell r="AG105">
            <v>51.511250000000004</v>
          </cell>
          <cell r="AH105" t="str">
            <v>2 X 8126 (4.833 FT/Box)</v>
          </cell>
          <cell r="AI105">
            <v>2</v>
          </cell>
          <cell r="AJ105" t="str">
            <v>(10X5)+0=50</v>
          </cell>
          <cell r="AK105">
            <v>10</v>
          </cell>
          <cell r="AL105">
            <v>5</v>
          </cell>
          <cell r="AM105">
            <v>0</v>
          </cell>
          <cell r="AN105">
            <v>50</v>
          </cell>
          <cell r="AO105" t="str">
            <v>8914 (48 X 44)</v>
          </cell>
          <cell r="AP105" t="str">
            <v>48X44</v>
          </cell>
          <cell r="AQ105">
            <v>55</v>
          </cell>
          <cell r="AR105" t="str">
            <v>8123 (12)</v>
          </cell>
          <cell r="AS105" t="str">
            <v>8051 (1 White) and 8305 (1 6 mil poly bag)</v>
          </cell>
          <cell r="AT105" t="str">
            <v>8121 (4 X 16FT)</v>
          </cell>
          <cell r="AU105">
            <v>0</v>
          </cell>
          <cell r="AV105" t="str">
            <v>8051 (1 White)</v>
          </cell>
          <cell r="AW105" t="str">
            <v>8050 (223FT Clear)</v>
          </cell>
          <cell r="AX105">
            <v>2550</v>
          </cell>
          <cell r="AY105">
            <v>2500</v>
          </cell>
          <cell r="AZ105">
            <v>1.02</v>
          </cell>
          <cell r="BA105" t="str">
            <v>Minova Request 2/3/11.</v>
          </cell>
          <cell r="BB105" t="str">
            <v>Place white pallet cover on pallet, place boxes on pallet, place a 2nd white pallet cover over boxes, place 6 mil poly bag over pallet, band and stretchwrap.</v>
          </cell>
          <cell r="BC105">
            <v>133050</v>
          </cell>
          <cell r="BD105" t="str">
            <v>Blue</v>
          </cell>
          <cell r="BE105" t="str">
            <v>2320 M35</v>
          </cell>
          <cell r="BF105" t="str">
            <v>12 months (+/- 5 days) from date of manufacture</v>
          </cell>
          <cell r="BG105" t="str">
            <v>Fast</v>
          </cell>
          <cell r="BH105" t="str">
            <v>23 mm</v>
          </cell>
          <cell r="BI105" t="str">
            <v>1 in</v>
          </cell>
          <cell r="BJ105" t="str">
            <v>20 in</v>
          </cell>
          <cell r="BK105" t="str">
            <v>3/4 in</v>
          </cell>
          <cell r="BL105" t="str">
            <v>I, II, III</v>
          </cell>
          <cell r="BM105">
            <v>2.340753460625538</v>
          </cell>
          <cell r="BN105">
            <v>115</v>
          </cell>
          <cell r="BO105">
            <v>134</v>
          </cell>
          <cell r="BP105" t="str">
            <v>B or G</v>
          </cell>
          <cell r="BQ105">
            <v>8040</v>
          </cell>
          <cell r="BR105">
            <v>83.333333333333329</v>
          </cell>
        </row>
        <row r="106">
          <cell r="C106">
            <v>133051</v>
          </cell>
          <cell r="D106" t="str">
            <v>2320 M10 (2PB, 50 Bxs)</v>
          </cell>
          <cell r="E106" t="str">
            <v>70296</v>
          </cell>
          <cell r="F106" t="str">
            <v>72036</v>
          </cell>
          <cell r="G106" t="str">
            <v>30%</v>
          </cell>
          <cell r="H106" t="str">
            <v>2 X 8509 (12-8 4 X 1.25 OL)</v>
          </cell>
          <cell r="I106" t="str">
            <v>8030 (38 mm 142 GA X 1.771 FT)</v>
          </cell>
          <cell r="J106" t="str">
            <v>8032 (84 mm 200 GA X 1.771 FT)</v>
          </cell>
          <cell r="K106">
            <v>0.67059999999999997</v>
          </cell>
          <cell r="L106">
            <v>0.28739999999999999</v>
          </cell>
          <cell r="M106">
            <v>20</v>
          </cell>
          <cell r="N106">
            <v>28.089041527506456</v>
          </cell>
          <cell r="O106">
            <v>19.75</v>
          </cell>
          <cell r="P106">
            <v>20</v>
          </cell>
          <cell r="Q106">
            <v>20.25</v>
          </cell>
          <cell r="R106">
            <v>0.92627499999999996</v>
          </cell>
          <cell r="S106">
            <v>0.95799999999999996</v>
          </cell>
          <cell r="T106">
            <v>0.99022500000000002</v>
          </cell>
          <cell r="U106">
            <v>420.52884999999998</v>
          </cell>
          <cell r="V106">
            <v>434.93199999999996</v>
          </cell>
          <cell r="W106">
            <v>449.56215000000003</v>
          </cell>
          <cell r="X106" t="str">
            <v>8425/8426 (22"/ 2 pc)</v>
          </cell>
          <cell r="Y106" t="str">
            <v>22"/ 2 pc</v>
          </cell>
          <cell r="Z106">
            <v>2</v>
          </cell>
          <cell r="AA106">
            <v>50</v>
          </cell>
          <cell r="AB106">
            <v>46.313749999999999</v>
          </cell>
          <cell r="AC106">
            <v>47.9</v>
          </cell>
          <cell r="AD106">
            <v>49.511250000000004</v>
          </cell>
          <cell r="AE106">
            <v>48.313749999999999</v>
          </cell>
          <cell r="AF106">
            <v>49.9</v>
          </cell>
          <cell r="AG106">
            <v>51.511250000000004</v>
          </cell>
          <cell r="AH106" t="str">
            <v>2 X 8126 (4.833 FT/Box)</v>
          </cell>
          <cell r="AI106">
            <v>2</v>
          </cell>
          <cell r="AJ106" t="str">
            <v>(10X5)+0=50</v>
          </cell>
          <cell r="AK106">
            <v>10</v>
          </cell>
          <cell r="AL106">
            <v>5</v>
          </cell>
          <cell r="AM106">
            <v>0</v>
          </cell>
          <cell r="AN106">
            <v>50</v>
          </cell>
          <cell r="AO106" t="str">
            <v>8914 (48 X 44)</v>
          </cell>
          <cell r="AP106" t="str">
            <v>48X44</v>
          </cell>
          <cell r="AQ106">
            <v>55</v>
          </cell>
          <cell r="AR106" t="str">
            <v>8123 (12)</v>
          </cell>
          <cell r="AS106" t="str">
            <v>8051 (1 White) and 8305 (1 6 mil poly bag)</v>
          </cell>
          <cell r="AT106" t="str">
            <v>8121 (4 X 16FT)</v>
          </cell>
          <cell r="AU106">
            <v>0</v>
          </cell>
          <cell r="AV106" t="str">
            <v>8051 (1 White)</v>
          </cell>
          <cell r="AW106" t="str">
            <v>8050 (223FT Clear)</v>
          </cell>
          <cell r="AX106">
            <v>2550</v>
          </cell>
          <cell r="AY106">
            <v>2500</v>
          </cell>
          <cell r="AZ106">
            <v>1.02</v>
          </cell>
          <cell r="BA106" t="str">
            <v>Minova Request 2/3/11.</v>
          </cell>
          <cell r="BB106" t="str">
            <v>Place white pallet cover on pallet, place boxes on pallet, place a 2nd white pallet cover over boxes, place 6 mil poly bag over pallet, band and stretchwrap.</v>
          </cell>
          <cell r="BC106">
            <v>133051</v>
          </cell>
          <cell r="BD106" t="str">
            <v>Red</v>
          </cell>
          <cell r="BE106" t="str">
            <v>2320 M10</v>
          </cell>
          <cell r="BF106" t="str">
            <v>12 months (+/- 5 days) from date of manufacture</v>
          </cell>
          <cell r="BG106" t="str">
            <v>Super Fast</v>
          </cell>
          <cell r="BH106" t="str">
            <v>23 mm</v>
          </cell>
          <cell r="BI106" t="str">
            <v>1 in</v>
          </cell>
          <cell r="BJ106" t="str">
            <v>20 in</v>
          </cell>
          <cell r="BK106" t="str">
            <v>3/4 in</v>
          </cell>
          <cell r="BL106" t="str">
            <v>I, II, III</v>
          </cell>
          <cell r="BM106">
            <v>2.340753460625538</v>
          </cell>
          <cell r="BN106">
            <v>115</v>
          </cell>
          <cell r="BO106">
            <v>134</v>
          </cell>
          <cell r="BP106" t="str">
            <v>B or G</v>
          </cell>
          <cell r="BQ106">
            <v>8040</v>
          </cell>
          <cell r="BR106">
            <v>83.333333333333329</v>
          </cell>
        </row>
        <row r="107">
          <cell r="C107">
            <v>137050</v>
          </cell>
          <cell r="D107" t="str">
            <v>A23 2.5' H5 (2PBSS, 40 Bxs)</v>
          </cell>
          <cell r="E107" t="str">
            <v>70295</v>
          </cell>
          <cell r="F107" t="str">
            <v>72036</v>
          </cell>
          <cell r="G107" t="str">
            <v>30%</v>
          </cell>
          <cell r="H107" t="str">
            <v>2 X 8509 (12-8 4 X 1.25 OL)</v>
          </cell>
          <cell r="I107" t="str">
            <v>8030 (38 mm 142 GA X 1.875 FT)</v>
          </cell>
          <cell r="J107" t="str">
            <v>8032 (84 mm 200 GA X 1.875 FT)</v>
          </cell>
          <cell r="K107">
            <v>0.73333749999999998</v>
          </cell>
          <cell r="L107">
            <v>0.3142875</v>
          </cell>
          <cell r="M107">
            <v>21.002047411056658</v>
          </cell>
          <cell r="N107">
            <v>30</v>
          </cell>
          <cell r="O107">
            <v>21</v>
          </cell>
          <cell r="P107">
            <v>21.25</v>
          </cell>
          <cell r="Q107">
            <v>21.5</v>
          </cell>
          <cell r="R107">
            <v>1.0143</v>
          </cell>
          <cell r="S107">
            <v>1.047625</v>
          </cell>
          <cell r="T107">
            <v>1.08145</v>
          </cell>
          <cell r="U107">
            <v>460.49219999999997</v>
          </cell>
          <cell r="V107">
            <v>475.62175000000002</v>
          </cell>
          <cell r="W107">
            <v>490.97829999999999</v>
          </cell>
          <cell r="X107" t="str">
            <v>8427/8428 (25"/2 pc)</v>
          </cell>
          <cell r="Y107" t="str">
            <v>25"/ 2 pc</v>
          </cell>
          <cell r="Z107">
            <v>2.5</v>
          </cell>
          <cell r="AA107">
            <v>50</v>
          </cell>
          <cell r="AB107">
            <v>50.714999999999996</v>
          </cell>
          <cell r="AC107">
            <v>52.381250000000001</v>
          </cell>
          <cell r="AD107">
            <v>54.072499999999998</v>
          </cell>
          <cell r="AE107">
            <v>53.214999999999996</v>
          </cell>
          <cell r="AF107">
            <v>54.881250000000001</v>
          </cell>
          <cell r="AG107">
            <v>56.572499999999998</v>
          </cell>
          <cell r="AH107" t="str">
            <v>2 X 8126 (4.833 FT/Box)</v>
          </cell>
          <cell r="AI107">
            <v>2</v>
          </cell>
          <cell r="AJ107" t="str">
            <v>(8X5)+0=40</v>
          </cell>
          <cell r="AK107">
            <v>8</v>
          </cell>
          <cell r="AL107">
            <v>5</v>
          </cell>
          <cell r="AM107">
            <v>0</v>
          </cell>
          <cell r="AN107">
            <v>40</v>
          </cell>
          <cell r="AO107" t="str">
            <v>8909 (44 X 44)</v>
          </cell>
          <cell r="AP107" t="str">
            <v>44X44</v>
          </cell>
          <cell r="AQ107">
            <v>55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 t="str">
            <v>8051 (1 White)</v>
          </cell>
          <cell r="AW107" t="str">
            <v>8050 (160FT Clear)</v>
          </cell>
          <cell r="AX107">
            <v>2250.25</v>
          </cell>
          <cell r="AY107">
            <v>2000</v>
          </cell>
          <cell r="AZ107">
            <v>1.1251249999999999</v>
          </cell>
          <cell r="BA107" t="str">
            <v>Minova request 8/12/09.</v>
          </cell>
          <cell r="BB107"/>
          <cell r="BC107">
            <v>137050</v>
          </cell>
          <cell r="BD107" t="str">
            <v>Purple</v>
          </cell>
          <cell r="BE107" t="str">
            <v>A23 2.5' H5</v>
          </cell>
          <cell r="BF107" t="str">
            <v>12 months (+/- 5 days) from date of manufacture</v>
          </cell>
          <cell r="BG107" t="str">
            <v>Ultra Fast</v>
          </cell>
          <cell r="BH107" t="str">
            <v>23 mm</v>
          </cell>
          <cell r="BI107" t="str">
            <v>1 in</v>
          </cell>
          <cell r="BJ107" t="str">
            <v>21 1/4 in</v>
          </cell>
          <cell r="BK107" t="str">
            <v>3/4 in</v>
          </cell>
          <cell r="BL107" t="str">
            <v>I, II, III</v>
          </cell>
          <cell r="BM107">
            <v>2.5</v>
          </cell>
          <cell r="BN107">
            <v>125</v>
          </cell>
          <cell r="BO107">
            <v>134</v>
          </cell>
          <cell r="BP107" t="str">
            <v>B or G</v>
          </cell>
          <cell r="BQ107">
            <v>8040</v>
          </cell>
          <cell r="BR107">
            <v>88.541666666666671</v>
          </cell>
        </row>
        <row r="108">
          <cell r="C108">
            <v>137051</v>
          </cell>
          <cell r="D108" t="str">
            <v>A23 2.5' H10 (SWP, 2160 Pcs)</v>
          </cell>
          <cell r="E108" t="str">
            <v>70298</v>
          </cell>
          <cell r="F108" t="str">
            <v>72036</v>
          </cell>
          <cell r="G108" t="str">
            <v>30%</v>
          </cell>
          <cell r="H108" t="str">
            <v>2 X 8509 (12-8 4 X 1.25 OL)</v>
          </cell>
          <cell r="I108" t="str">
            <v>8030 (38 mm 142 GA X 1.875 FT)</v>
          </cell>
          <cell r="J108" t="str">
            <v>8032 (84 mm 200 GA X 1.875 FT)</v>
          </cell>
          <cell r="K108">
            <v>0.73333749999999998</v>
          </cell>
          <cell r="L108">
            <v>0.3142875</v>
          </cell>
          <cell r="M108">
            <v>21.002047411056658</v>
          </cell>
          <cell r="N108">
            <v>30</v>
          </cell>
          <cell r="O108">
            <v>21</v>
          </cell>
          <cell r="P108">
            <v>21.25</v>
          </cell>
          <cell r="Q108">
            <v>21.5</v>
          </cell>
          <cell r="R108">
            <v>1.0143</v>
          </cell>
          <cell r="S108">
            <v>1.047625</v>
          </cell>
          <cell r="T108">
            <v>1.08145</v>
          </cell>
          <cell r="U108">
            <v>460.49219999999997</v>
          </cell>
          <cell r="V108">
            <v>475.62175000000002</v>
          </cell>
          <cell r="W108">
            <v>490.97829999999999</v>
          </cell>
          <cell r="X108" t="str">
            <v>8053 (5" X 115GA X 12FT)</v>
          </cell>
          <cell r="Y108" t="str">
            <v>SW (12 FT)</v>
          </cell>
          <cell r="Z108">
            <v>0.1</v>
          </cell>
          <cell r="AA108">
            <v>30</v>
          </cell>
          <cell r="AB108">
            <v>30.428999999999998</v>
          </cell>
          <cell r="AC108">
            <v>31.428750000000001</v>
          </cell>
          <cell r="AD108">
            <v>32.4435</v>
          </cell>
          <cell r="AE108">
            <v>30.529</v>
          </cell>
          <cell r="AF108">
            <v>31.528750000000002</v>
          </cell>
          <cell r="AG108">
            <v>32.543500000000002</v>
          </cell>
          <cell r="AH108" t="str">
            <v>8053 (12 FT/Bundle)</v>
          </cell>
          <cell r="AI108" t="str">
            <v>SW</v>
          </cell>
          <cell r="AJ108" t="str">
            <v>2X36 SW</v>
          </cell>
          <cell r="AK108" t="str">
            <v xml:space="preserve">Stack </v>
          </cell>
          <cell r="AL108" t="str">
            <v xml:space="preserve">Pyramid </v>
          </cell>
          <cell r="AM108" t="str">
            <v>On Pallet</v>
          </cell>
          <cell r="AN108">
            <v>72</v>
          </cell>
          <cell r="AO108" t="str">
            <v>8914 (48 X 44)</v>
          </cell>
          <cell r="AP108" t="str">
            <v>48X44</v>
          </cell>
          <cell r="AQ108">
            <v>55</v>
          </cell>
          <cell r="AR108" t="str">
            <v>8133 (4)</v>
          </cell>
          <cell r="AS108" t="str">
            <v xml:space="preserve">1 X 8114 (Pad) </v>
          </cell>
          <cell r="AT108">
            <v>0</v>
          </cell>
          <cell r="AU108">
            <v>0</v>
          </cell>
          <cell r="AV108">
            <v>0</v>
          </cell>
          <cell r="AW108" t="str">
            <v>8052 (394FT White)</v>
          </cell>
          <cell r="AX108">
            <v>2325.0700000000002</v>
          </cell>
          <cell r="AY108">
            <v>2160</v>
          </cell>
          <cell r="AZ108">
            <v>1.0764212962962965</v>
          </cell>
          <cell r="BA108" t="str">
            <v xml:space="preserve">GT Request 4/30/02.  Each bundle gets Part No. 8132 8.5 X 11 inch bundle sheet. </v>
          </cell>
          <cell r="BB108"/>
          <cell r="BC108">
            <v>137051</v>
          </cell>
          <cell r="BD108" t="str">
            <v>Red</v>
          </cell>
          <cell r="BE108" t="str">
            <v xml:space="preserve">A23 2.5' H10 </v>
          </cell>
          <cell r="BF108" t="str">
            <v>12 months (+/- 5 days) from date of manufacture</v>
          </cell>
          <cell r="BG108" t="str">
            <v>Super Fast</v>
          </cell>
          <cell r="BH108" t="str">
            <v>23 mm</v>
          </cell>
          <cell r="BI108" t="str">
            <v>1 in</v>
          </cell>
          <cell r="BJ108" t="str">
            <v>21 1/4 in</v>
          </cell>
          <cell r="BK108" t="str">
            <v>3/4 in</v>
          </cell>
          <cell r="BL108" t="str">
            <v>I, II, III</v>
          </cell>
          <cell r="BM108">
            <v>2.5</v>
          </cell>
          <cell r="BN108">
            <v>75</v>
          </cell>
          <cell r="BO108">
            <v>134</v>
          </cell>
          <cell r="BP108" t="str">
            <v>B or G</v>
          </cell>
          <cell r="BQ108">
            <v>8040</v>
          </cell>
          <cell r="BR108">
            <v>53.125</v>
          </cell>
        </row>
        <row r="109">
          <cell r="C109">
            <v>137052</v>
          </cell>
          <cell r="D109" t="str">
            <v>A23 2.5' H10 (2PBSS, 32 Bxs, VPL)</v>
          </cell>
          <cell r="E109" t="str">
            <v>70298</v>
          </cell>
          <cell r="F109" t="str">
            <v>72036</v>
          </cell>
          <cell r="G109" t="str">
            <v>30%</v>
          </cell>
          <cell r="H109" t="str">
            <v>2 X 8509 (12-8 4 X 1.25 OL)</v>
          </cell>
          <cell r="I109" t="str">
            <v>8030 (38 mm 142 GA X 1.875 FT)</v>
          </cell>
          <cell r="J109" t="str">
            <v>8032 (84 mm 200 GA X 1.875 FT)</v>
          </cell>
          <cell r="K109">
            <v>0.73333749999999998</v>
          </cell>
          <cell r="L109">
            <v>0.3142875</v>
          </cell>
          <cell r="M109">
            <v>21.002047411056658</v>
          </cell>
          <cell r="N109">
            <v>30</v>
          </cell>
          <cell r="O109">
            <v>21</v>
          </cell>
          <cell r="P109">
            <v>21.25</v>
          </cell>
          <cell r="Q109">
            <v>21.5</v>
          </cell>
          <cell r="R109">
            <v>1.0143</v>
          </cell>
          <cell r="S109">
            <v>1.047625</v>
          </cell>
          <cell r="T109">
            <v>1.08145</v>
          </cell>
          <cell r="U109">
            <v>460.49219999999997</v>
          </cell>
          <cell r="V109">
            <v>475.62175000000002</v>
          </cell>
          <cell r="W109">
            <v>490.97829999999999</v>
          </cell>
          <cell r="X109" t="str">
            <v>8427/8428 (25"/2 pc)</v>
          </cell>
          <cell r="Y109" t="str">
            <v>25"/ 2 pc</v>
          </cell>
          <cell r="Z109">
            <v>2.5</v>
          </cell>
          <cell r="AA109">
            <v>50</v>
          </cell>
          <cell r="AB109">
            <v>50.714999999999996</v>
          </cell>
          <cell r="AC109">
            <v>52.381250000000001</v>
          </cell>
          <cell r="AD109">
            <v>54.072499999999998</v>
          </cell>
          <cell r="AE109">
            <v>53.214999999999996</v>
          </cell>
          <cell r="AF109">
            <v>54.881250000000001</v>
          </cell>
          <cell r="AG109">
            <v>56.572499999999998</v>
          </cell>
          <cell r="AH109" t="str">
            <v>2 X 8126 (4.833 FT/Box)</v>
          </cell>
          <cell r="AI109">
            <v>2</v>
          </cell>
          <cell r="AJ109" t="str">
            <v>(8X4)+0=32</v>
          </cell>
          <cell r="AK109">
            <v>8</v>
          </cell>
          <cell r="AL109">
            <v>4</v>
          </cell>
          <cell r="AM109">
            <v>0</v>
          </cell>
          <cell r="AN109">
            <v>32</v>
          </cell>
          <cell r="AO109" t="str">
            <v>8909 (44 X 44)</v>
          </cell>
          <cell r="AP109" t="str">
            <v>44X44</v>
          </cell>
          <cell r="AQ109">
            <v>55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 t="str">
            <v>8051 (1 White)</v>
          </cell>
          <cell r="AW109" t="str">
            <v>8050 (160FT Clear)</v>
          </cell>
          <cell r="AX109">
            <v>1811.2</v>
          </cell>
          <cell r="AY109">
            <v>1600</v>
          </cell>
          <cell r="AZ109">
            <v>1.1320000000000001</v>
          </cell>
          <cell r="BA109" t="str">
            <v>Minova USA Inc. request to change packaging 10/1/06. "VPL"</v>
          </cell>
          <cell r="BB109" t="str">
            <v xml:space="preserve">Each pallet gets an additional Void In Pallet label to be placed on top-center of wrapped pallet.    </v>
          </cell>
          <cell r="BC109">
            <v>137052</v>
          </cell>
          <cell r="BD109" t="str">
            <v>Red</v>
          </cell>
          <cell r="BE109" t="str">
            <v xml:space="preserve">A23 2.5' H10 </v>
          </cell>
          <cell r="BF109" t="str">
            <v>12 months (+/- 5 days) from date of manufacture</v>
          </cell>
          <cell r="BG109" t="str">
            <v>Super Fast</v>
          </cell>
          <cell r="BH109" t="str">
            <v>23 mm</v>
          </cell>
          <cell r="BI109" t="str">
            <v>1 in</v>
          </cell>
          <cell r="BJ109" t="str">
            <v>21 1/4 in</v>
          </cell>
          <cell r="BK109" t="str">
            <v>3/4 in</v>
          </cell>
          <cell r="BL109" t="str">
            <v>I, II, III</v>
          </cell>
          <cell r="BM109">
            <v>2.5</v>
          </cell>
          <cell r="BN109">
            <v>125</v>
          </cell>
          <cell r="BO109">
            <v>134</v>
          </cell>
          <cell r="BP109" t="str">
            <v>B or G</v>
          </cell>
          <cell r="BQ109">
            <v>8040</v>
          </cell>
          <cell r="BR109">
            <v>88.541666666666671</v>
          </cell>
        </row>
        <row r="110">
          <cell r="C110">
            <v>137053</v>
          </cell>
          <cell r="D110" t="str">
            <v>A23 2.5' H10 (2PB, 42 Pcs/Bx)</v>
          </cell>
          <cell r="E110" t="str">
            <v>70298</v>
          </cell>
          <cell r="F110" t="str">
            <v>72036</v>
          </cell>
          <cell r="G110" t="str">
            <v>30%</v>
          </cell>
          <cell r="H110" t="str">
            <v>2 X 8509 (12-8 4 X 1.25 OL)</v>
          </cell>
          <cell r="I110" t="str">
            <v>8030 (38 mm 142 GA X 1.875 FT)</v>
          </cell>
          <cell r="J110" t="str">
            <v>8032 (84 mm 200 GA X 1.875 FT)</v>
          </cell>
          <cell r="K110">
            <v>0.73333749999999998</v>
          </cell>
          <cell r="L110">
            <v>0.3142875</v>
          </cell>
          <cell r="M110">
            <v>21.002047411056658</v>
          </cell>
          <cell r="N110">
            <v>30</v>
          </cell>
          <cell r="O110">
            <v>21</v>
          </cell>
          <cell r="P110">
            <v>21.25</v>
          </cell>
          <cell r="Q110">
            <v>21.5</v>
          </cell>
          <cell r="R110">
            <v>1.0143</v>
          </cell>
          <cell r="S110">
            <v>1.047625</v>
          </cell>
          <cell r="T110">
            <v>1.08145</v>
          </cell>
          <cell r="U110">
            <v>460.49219999999997</v>
          </cell>
          <cell r="V110">
            <v>475.62175000000002</v>
          </cell>
          <cell r="W110">
            <v>490.97829999999999</v>
          </cell>
          <cell r="X110" t="str">
            <v>8427/8428 (25"/2 pc)</v>
          </cell>
          <cell r="Y110" t="str">
            <v>25"/ 2 pc</v>
          </cell>
          <cell r="Z110">
            <v>2.5</v>
          </cell>
          <cell r="AA110">
            <v>42</v>
          </cell>
          <cell r="AB110">
            <v>42.6006</v>
          </cell>
          <cell r="AC110">
            <v>44.000250000000001</v>
          </cell>
          <cell r="AD110">
            <v>45.420900000000003</v>
          </cell>
          <cell r="AE110">
            <v>45.1006</v>
          </cell>
          <cell r="AF110">
            <v>46.500250000000001</v>
          </cell>
          <cell r="AG110">
            <v>47.920900000000003</v>
          </cell>
          <cell r="AH110" t="str">
            <v>2 X 8126 (4.833 FT/Box)</v>
          </cell>
          <cell r="AI110">
            <v>2</v>
          </cell>
          <cell r="AJ110" t="str">
            <v>(8X3)+0=24</v>
          </cell>
          <cell r="AK110">
            <v>8</v>
          </cell>
          <cell r="AL110">
            <v>3</v>
          </cell>
          <cell r="AM110">
            <v>0</v>
          </cell>
          <cell r="AN110">
            <v>24</v>
          </cell>
          <cell r="AO110" t="str">
            <v>8909 (44 X 44)</v>
          </cell>
          <cell r="AP110" t="str">
            <v>44X44</v>
          </cell>
          <cell r="AQ110">
            <v>55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 t="str">
            <v>8051 (1 White)</v>
          </cell>
          <cell r="AW110" t="str">
            <v>8050 (140FT Clear)</v>
          </cell>
          <cell r="AX110">
            <v>1171.0060000000001</v>
          </cell>
          <cell r="AY110">
            <v>1008</v>
          </cell>
          <cell r="AZ110">
            <v>1.1617123015873017</v>
          </cell>
          <cell r="BA110" t="str">
            <v>Minova request 7/18/08.</v>
          </cell>
          <cell r="BB110" t="str">
            <v xml:space="preserve">42 pieces per box special packaging. </v>
          </cell>
          <cell r="BC110">
            <v>137053</v>
          </cell>
          <cell r="BD110" t="str">
            <v>Red</v>
          </cell>
          <cell r="BE110" t="str">
            <v>A23 2.5' H10</v>
          </cell>
          <cell r="BF110" t="str">
            <v>12 months (+/- 5 days) from date of manufacture</v>
          </cell>
          <cell r="BG110" t="str">
            <v>Super Fast</v>
          </cell>
          <cell r="BH110" t="str">
            <v>23 mm</v>
          </cell>
          <cell r="BI110" t="str">
            <v>1 in</v>
          </cell>
          <cell r="BJ110" t="str">
            <v>21 1/4 in</v>
          </cell>
          <cell r="BK110" t="str">
            <v>3/4 in</v>
          </cell>
          <cell r="BL110" t="str">
            <v>I, II, III</v>
          </cell>
          <cell r="BM110">
            <v>2.5</v>
          </cell>
          <cell r="BN110">
            <v>105</v>
          </cell>
          <cell r="BO110">
            <v>134</v>
          </cell>
          <cell r="BP110" t="str">
            <v>B or G</v>
          </cell>
          <cell r="BQ110">
            <v>8040</v>
          </cell>
          <cell r="BR110">
            <v>74.375</v>
          </cell>
        </row>
        <row r="111">
          <cell r="C111">
            <v>137054</v>
          </cell>
          <cell r="D111" t="str">
            <v>A23 2.5' H10 (2PB, 50 Bxs)</v>
          </cell>
          <cell r="E111" t="str">
            <v>70298</v>
          </cell>
          <cell r="F111" t="str">
            <v>72036</v>
          </cell>
          <cell r="G111" t="str">
            <v>30%</v>
          </cell>
          <cell r="H111" t="str">
            <v>2 X 8509 (12-8 4 X 1.25 OL)</v>
          </cell>
          <cell r="I111" t="str">
            <v>8030 (38 mm 142 GA X 1.875 FT)</v>
          </cell>
          <cell r="J111" t="str">
            <v>8032 (84 mm 200 GA X 1.875 FT)</v>
          </cell>
          <cell r="K111">
            <v>0.73333749999999998</v>
          </cell>
          <cell r="L111">
            <v>0.3142875</v>
          </cell>
          <cell r="M111">
            <v>21.002047411056658</v>
          </cell>
          <cell r="N111">
            <v>30</v>
          </cell>
          <cell r="O111">
            <v>21</v>
          </cell>
          <cell r="P111">
            <v>21.25</v>
          </cell>
          <cell r="Q111">
            <v>21.5</v>
          </cell>
          <cell r="R111">
            <v>1.0143</v>
          </cell>
          <cell r="S111">
            <v>1.047625</v>
          </cell>
          <cell r="T111">
            <v>1.08145</v>
          </cell>
          <cell r="U111">
            <v>460.49219999999997</v>
          </cell>
          <cell r="V111">
            <v>475.62175000000002</v>
          </cell>
          <cell r="W111">
            <v>490.97829999999999</v>
          </cell>
          <cell r="X111" t="str">
            <v>8427/8428 (25"/2 pc)</v>
          </cell>
          <cell r="Y111" t="str">
            <v>25"/ 2 pc</v>
          </cell>
          <cell r="Z111">
            <v>2.5</v>
          </cell>
          <cell r="AA111">
            <v>50</v>
          </cell>
          <cell r="AB111">
            <v>50.714999999999996</v>
          </cell>
          <cell r="AC111">
            <v>52.381250000000001</v>
          </cell>
          <cell r="AD111">
            <v>54.072499999999998</v>
          </cell>
          <cell r="AE111">
            <v>53.214999999999996</v>
          </cell>
          <cell r="AF111">
            <v>54.881250000000001</v>
          </cell>
          <cell r="AG111">
            <v>56.572499999999998</v>
          </cell>
          <cell r="AH111" t="str">
            <v>2 X 8126 (4.833 FT/Box)</v>
          </cell>
          <cell r="AI111">
            <v>2</v>
          </cell>
          <cell r="AJ111" t="str">
            <v>(8X6)+2=50</v>
          </cell>
          <cell r="AK111">
            <v>8</v>
          </cell>
          <cell r="AL111">
            <v>6</v>
          </cell>
          <cell r="AM111">
            <v>2</v>
          </cell>
          <cell r="AN111">
            <v>50</v>
          </cell>
          <cell r="AO111" t="str">
            <v>8909 (44 X 44)</v>
          </cell>
          <cell r="AP111" t="str">
            <v>44X44</v>
          </cell>
          <cell r="AQ111">
            <v>55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 t="str">
            <v>8051 (1 White)</v>
          </cell>
          <cell r="AW111" t="str">
            <v>8050 (223FT Clear)</v>
          </cell>
          <cell r="AX111">
            <v>2799.0625</v>
          </cell>
          <cell r="AY111">
            <v>2500</v>
          </cell>
          <cell r="AZ111">
            <v>1.1196250000000001</v>
          </cell>
          <cell r="BA111" t="str">
            <v>Minova request special packaging 4/13/09.</v>
          </cell>
          <cell r="BB111">
            <v>0</v>
          </cell>
          <cell r="BC111">
            <v>137054</v>
          </cell>
          <cell r="BD111" t="str">
            <v>Red</v>
          </cell>
          <cell r="BE111" t="str">
            <v>A23 2.5' H10</v>
          </cell>
          <cell r="BF111" t="str">
            <v>12 months (+/- 5 days) from date of manufacture</v>
          </cell>
          <cell r="BG111" t="str">
            <v>Super Fast</v>
          </cell>
          <cell r="BH111" t="str">
            <v>23 mm</v>
          </cell>
          <cell r="BI111" t="str">
            <v>1 in</v>
          </cell>
          <cell r="BJ111" t="str">
            <v>21 1/4 in</v>
          </cell>
          <cell r="BK111" t="str">
            <v>3/4 in</v>
          </cell>
          <cell r="BL111" t="str">
            <v>I, II, III</v>
          </cell>
          <cell r="BM111">
            <v>2.5</v>
          </cell>
          <cell r="BN111">
            <v>125</v>
          </cell>
          <cell r="BO111">
            <v>134</v>
          </cell>
          <cell r="BP111" t="str">
            <v>B or G</v>
          </cell>
          <cell r="BQ111">
            <v>8040</v>
          </cell>
          <cell r="BR111">
            <v>88.541666666666671</v>
          </cell>
        </row>
        <row r="112">
          <cell r="C112">
            <v>137060</v>
          </cell>
          <cell r="D112" t="str">
            <v>A23 2.5' H20 (2PB, 42 Pcs/Bx)</v>
          </cell>
          <cell r="E112" t="str">
            <v>70301</v>
          </cell>
          <cell r="F112" t="str">
            <v>72036</v>
          </cell>
          <cell r="G112" t="str">
            <v>30%</v>
          </cell>
          <cell r="H112" t="str">
            <v>2 X 8509 (12-8 4 X 1.25 OL)</v>
          </cell>
          <cell r="I112" t="str">
            <v>8030 (38 mm 142 GA X 1.875 FT)</v>
          </cell>
          <cell r="J112" t="str">
            <v>8032 (84 mm 200 GA X 1.875 FT)</v>
          </cell>
          <cell r="K112">
            <v>0.71251249999999988</v>
          </cell>
          <cell r="L112">
            <v>0.30536249999999993</v>
          </cell>
          <cell r="M112">
            <v>21.002047411056658</v>
          </cell>
          <cell r="N112">
            <v>30</v>
          </cell>
          <cell r="O112">
            <v>21</v>
          </cell>
          <cell r="P112">
            <v>21.25</v>
          </cell>
          <cell r="Q112">
            <v>21.5</v>
          </cell>
          <cell r="R112">
            <v>0.98489999999999989</v>
          </cell>
          <cell r="S112">
            <v>1.0178749999999999</v>
          </cell>
          <cell r="T112">
            <v>1.05135</v>
          </cell>
          <cell r="U112">
            <v>447.14459999999997</v>
          </cell>
          <cell r="V112">
            <v>462.11524999999995</v>
          </cell>
          <cell r="W112">
            <v>477.31290000000001</v>
          </cell>
          <cell r="X112" t="str">
            <v>8427/8428 (25"/2 pc)</v>
          </cell>
          <cell r="Y112" t="str">
            <v>25"/ 2 pc</v>
          </cell>
          <cell r="Z112">
            <v>2.5</v>
          </cell>
          <cell r="AA112">
            <v>42</v>
          </cell>
          <cell r="AB112">
            <v>41.365799999999993</v>
          </cell>
          <cell r="AC112">
            <v>42.750749999999996</v>
          </cell>
          <cell r="AD112">
            <v>44.156700000000001</v>
          </cell>
          <cell r="AE112">
            <v>43.865799999999993</v>
          </cell>
          <cell r="AF112">
            <v>45.250749999999996</v>
          </cell>
          <cell r="AG112">
            <v>46.656700000000001</v>
          </cell>
          <cell r="AH112" t="str">
            <v>2 X 8126 (4.833 FT/Box)</v>
          </cell>
          <cell r="AI112">
            <v>2</v>
          </cell>
          <cell r="AJ112" t="str">
            <v>(8X3)+0=24</v>
          </cell>
          <cell r="AK112">
            <v>8</v>
          </cell>
          <cell r="AL112">
            <v>3</v>
          </cell>
          <cell r="AM112">
            <v>0</v>
          </cell>
          <cell r="AN112">
            <v>24</v>
          </cell>
          <cell r="AO112" t="str">
            <v>8909 (44 X 44)</v>
          </cell>
          <cell r="AP112" t="str">
            <v>44X44</v>
          </cell>
          <cell r="AQ112">
            <v>55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 t="str">
            <v>8051 (1 White)</v>
          </cell>
          <cell r="AW112" t="str">
            <v>8050 (140FT Clear)</v>
          </cell>
          <cell r="AX112">
            <v>1141.018</v>
          </cell>
          <cell r="AY112">
            <v>1008</v>
          </cell>
          <cell r="AZ112">
            <v>1.1319623015873017</v>
          </cell>
          <cell r="BA112" t="str">
            <v>Minova request 4/20/10.</v>
          </cell>
          <cell r="BB112" t="str">
            <v xml:space="preserve">Each pallet gets an additional Void In Pallet label to be placed on top-center of wrapped pallet.    </v>
          </cell>
          <cell r="BC112">
            <v>137060</v>
          </cell>
          <cell r="BD112" t="str">
            <v xml:space="preserve">Orange </v>
          </cell>
          <cell r="BE112" t="str">
            <v>A23 2.5' H20</v>
          </cell>
          <cell r="BF112" t="str">
            <v>12 months (+/- 5 days) from date of manufacture</v>
          </cell>
          <cell r="BG112" t="str">
            <v xml:space="preserve">X-Fast </v>
          </cell>
          <cell r="BH112" t="str">
            <v>23 mm</v>
          </cell>
          <cell r="BI112" t="str">
            <v>1 in</v>
          </cell>
          <cell r="BJ112" t="str">
            <v>21 1/4 in</v>
          </cell>
          <cell r="BK112" t="str">
            <v>3/4 in</v>
          </cell>
          <cell r="BL112" t="str">
            <v>I, II, III</v>
          </cell>
          <cell r="BM112">
            <v>2.5</v>
          </cell>
          <cell r="BN112">
            <v>105</v>
          </cell>
          <cell r="BO112">
            <v>134</v>
          </cell>
          <cell r="BP112" t="str">
            <v>B or G</v>
          </cell>
          <cell r="BQ112">
            <v>8040</v>
          </cell>
          <cell r="BR112">
            <v>74.375</v>
          </cell>
        </row>
        <row r="113">
          <cell r="C113">
            <v>137061</v>
          </cell>
          <cell r="D113" t="str">
            <v>A23 2.5' H20 (2PB, 48 Bxs, VPL)</v>
          </cell>
          <cell r="E113" t="str">
            <v>70301</v>
          </cell>
          <cell r="F113" t="str">
            <v>72036</v>
          </cell>
          <cell r="G113" t="str">
            <v>30%</v>
          </cell>
          <cell r="H113" t="str">
            <v>2 X 8509 (12-8 4 X 1.25 OL)</v>
          </cell>
          <cell r="I113" t="str">
            <v>8030 (38 mm 142 GA X 1.875 FT)</v>
          </cell>
          <cell r="J113" t="str">
            <v>8032 (84 mm 200 GA X 1.875 FT)</v>
          </cell>
          <cell r="K113">
            <v>0.71251249999999988</v>
          </cell>
          <cell r="L113">
            <v>0.30536249999999993</v>
          </cell>
          <cell r="M113">
            <v>21.002047411056658</v>
          </cell>
          <cell r="N113">
            <v>30</v>
          </cell>
          <cell r="O113">
            <v>21</v>
          </cell>
          <cell r="P113">
            <v>21.25</v>
          </cell>
          <cell r="Q113">
            <v>21.5</v>
          </cell>
          <cell r="R113">
            <v>0.98489999999999989</v>
          </cell>
          <cell r="S113">
            <v>1.0178749999999999</v>
          </cell>
          <cell r="T113">
            <v>1.05135</v>
          </cell>
          <cell r="U113">
            <v>447.14459999999997</v>
          </cell>
          <cell r="V113">
            <v>462.11524999999995</v>
          </cell>
          <cell r="W113">
            <v>477.31290000000001</v>
          </cell>
          <cell r="X113" t="str">
            <v>8427/8428 (25"/2 pc)</v>
          </cell>
          <cell r="Y113" t="str">
            <v>25"/ 2 pc</v>
          </cell>
          <cell r="Z113">
            <v>2.5</v>
          </cell>
          <cell r="AA113">
            <v>50</v>
          </cell>
          <cell r="AB113">
            <v>49.244999999999997</v>
          </cell>
          <cell r="AC113">
            <v>50.89374999999999</v>
          </cell>
          <cell r="AD113">
            <v>52.567500000000003</v>
          </cell>
          <cell r="AE113">
            <v>51.744999999999997</v>
          </cell>
          <cell r="AF113">
            <v>53.39374999999999</v>
          </cell>
          <cell r="AG113">
            <v>55.067500000000003</v>
          </cell>
          <cell r="AH113" t="str">
            <v>2 X 8126 (4.833 FT/Box)</v>
          </cell>
          <cell r="AI113">
            <v>2</v>
          </cell>
          <cell r="AJ113" t="str">
            <v>(8X6)+0=48</v>
          </cell>
          <cell r="AK113">
            <v>8</v>
          </cell>
          <cell r="AL113">
            <v>6</v>
          </cell>
          <cell r="AM113">
            <v>0</v>
          </cell>
          <cell r="AN113">
            <v>48</v>
          </cell>
          <cell r="AO113" t="str">
            <v>8909 (44 X 44)</v>
          </cell>
          <cell r="AP113" t="str">
            <v>44X44</v>
          </cell>
          <cell r="AQ113">
            <v>55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 t="str">
            <v>8051 (1 White)</v>
          </cell>
          <cell r="AW113" t="str">
            <v>8050 (223FT Clear)</v>
          </cell>
          <cell r="AX113">
            <v>2617.8999999999996</v>
          </cell>
          <cell r="AY113">
            <v>2400</v>
          </cell>
          <cell r="AZ113">
            <v>1.0907916666666666</v>
          </cell>
          <cell r="BA113" t="str">
            <v>Minova USA Inc. request to change packaging 10/1/06. "VPL"</v>
          </cell>
          <cell r="BB113" t="str">
            <v xml:space="preserve">Each pallet gets an additional Void In Pallet label to be placed on top-center of wrapped pallet.    </v>
          </cell>
          <cell r="BC113">
            <v>137061</v>
          </cell>
          <cell r="BD113" t="str">
            <v xml:space="preserve">Orange </v>
          </cell>
          <cell r="BE113" t="str">
            <v>A23 2.5' H20</v>
          </cell>
          <cell r="BF113" t="str">
            <v>12 months (+/- 5 days) from date of manufacture</v>
          </cell>
          <cell r="BG113" t="str">
            <v xml:space="preserve">X-Fast </v>
          </cell>
          <cell r="BH113" t="str">
            <v>23 mm</v>
          </cell>
          <cell r="BI113" t="str">
            <v>1 in</v>
          </cell>
          <cell r="BJ113" t="str">
            <v>21 1/4 in</v>
          </cell>
          <cell r="BK113" t="str">
            <v>3/4 in</v>
          </cell>
          <cell r="BL113" t="str">
            <v>I, II, III</v>
          </cell>
          <cell r="BM113">
            <v>2.5</v>
          </cell>
          <cell r="BN113">
            <v>125</v>
          </cell>
          <cell r="BO113">
            <v>134</v>
          </cell>
          <cell r="BP113" t="str">
            <v>B or G</v>
          </cell>
          <cell r="BQ113">
            <v>8040</v>
          </cell>
          <cell r="BR113">
            <v>88.541666666666671</v>
          </cell>
        </row>
        <row r="114">
          <cell r="C114">
            <v>137062</v>
          </cell>
          <cell r="D114" t="str">
            <v>A23 2.5' H35 (2PB, 48 Bxs, VPL)</v>
          </cell>
          <cell r="E114" t="str">
            <v>70300</v>
          </cell>
          <cell r="F114" t="str">
            <v>72036</v>
          </cell>
          <cell r="G114" t="str">
            <v>30%</v>
          </cell>
          <cell r="H114" t="str">
            <v>2 X 8509 (12-8 4 X 1.25 OL)</v>
          </cell>
          <cell r="I114" t="str">
            <v>8030 (38 mm 142 GA X 1.875 FT)</v>
          </cell>
          <cell r="J114" t="str">
            <v>8032 (84 mm 200 GA X 1.875 FT)</v>
          </cell>
          <cell r="K114">
            <v>0.71251249999999988</v>
          </cell>
          <cell r="L114">
            <v>0.30536249999999993</v>
          </cell>
          <cell r="M114">
            <v>21.002047411056658</v>
          </cell>
          <cell r="N114">
            <v>30</v>
          </cell>
          <cell r="O114">
            <v>21</v>
          </cell>
          <cell r="P114">
            <v>21.25</v>
          </cell>
          <cell r="Q114">
            <v>21.5</v>
          </cell>
          <cell r="R114">
            <v>0.98489999999999989</v>
          </cell>
          <cell r="S114">
            <v>1.0178749999999999</v>
          </cell>
          <cell r="T114">
            <v>1.05135</v>
          </cell>
          <cell r="U114">
            <v>447.14459999999997</v>
          </cell>
          <cell r="V114">
            <v>462.11524999999995</v>
          </cell>
          <cell r="W114">
            <v>477.31290000000001</v>
          </cell>
          <cell r="X114" t="str">
            <v>8427/8428 (25"/2 pc)</v>
          </cell>
          <cell r="Y114" t="str">
            <v>25"/ 2 pc</v>
          </cell>
          <cell r="Z114">
            <v>2.5</v>
          </cell>
          <cell r="AA114">
            <v>50</v>
          </cell>
          <cell r="AB114">
            <v>49.244999999999997</v>
          </cell>
          <cell r="AC114">
            <v>50.89374999999999</v>
          </cell>
          <cell r="AD114">
            <v>52.567500000000003</v>
          </cell>
          <cell r="AE114">
            <v>51.744999999999997</v>
          </cell>
          <cell r="AF114">
            <v>53.39374999999999</v>
          </cell>
          <cell r="AG114">
            <v>55.067500000000003</v>
          </cell>
          <cell r="AH114" t="str">
            <v>2 X 8126 (4.833 FT/Box)</v>
          </cell>
          <cell r="AI114">
            <v>2</v>
          </cell>
          <cell r="AJ114" t="str">
            <v>(8X6)+0=48</v>
          </cell>
          <cell r="AK114">
            <v>8</v>
          </cell>
          <cell r="AL114">
            <v>6</v>
          </cell>
          <cell r="AM114">
            <v>0</v>
          </cell>
          <cell r="AN114">
            <v>48</v>
          </cell>
          <cell r="AO114" t="str">
            <v>8909 (44 X 44)</v>
          </cell>
          <cell r="AP114" t="str">
            <v>44X44</v>
          </cell>
          <cell r="AQ114">
            <v>55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 t="str">
            <v>8051 (1 White)</v>
          </cell>
          <cell r="AW114" t="str">
            <v>8050 (223FT Clear)</v>
          </cell>
          <cell r="AX114">
            <v>2617.8999999999996</v>
          </cell>
          <cell r="AY114">
            <v>2400</v>
          </cell>
          <cell r="AZ114">
            <v>1.0907916666666666</v>
          </cell>
          <cell r="BA114" t="str">
            <v>Minova USA Inc. request to change packaging 10/1/06. "VPL"</v>
          </cell>
          <cell r="BB114" t="str">
            <v xml:space="preserve">Each pallet gets an additional Void In Pallet label to be placed on top-center of wrapped pallet.    </v>
          </cell>
          <cell r="BC114">
            <v>137062</v>
          </cell>
          <cell r="BD114" t="str">
            <v>Blue</v>
          </cell>
          <cell r="BE114" t="str">
            <v>A23 2.5' H35</v>
          </cell>
          <cell r="BF114" t="str">
            <v>12 months (+/- 5 days) from date of manufacture</v>
          </cell>
          <cell r="BG114" t="str">
            <v>Fast</v>
          </cell>
          <cell r="BH114" t="str">
            <v>23 mm</v>
          </cell>
          <cell r="BI114" t="str">
            <v>1 in</v>
          </cell>
          <cell r="BJ114" t="str">
            <v>21 1/4 in</v>
          </cell>
          <cell r="BK114" t="str">
            <v>3/4 in</v>
          </cell>
          <cell r="BL114" t="str">
            <v>I, II, III</v>
          </cell>
          <cell r="BM114">
            <v>2.5</v>
          </cell>
          <cell r="BN114">
            <v>125</v>
          </cell>
          <cell r="BO114">
            <v>134</v>
          </cell>
          <cell r="BP114" t="str">
            <v>B or G</v>
          </cell>
          <cell r="BQ114">
            <v>8040</v>
          </cell>
          <cell r="BR114">
            <v>88.541666666666671</v>
          </cell>
        </row>
        <row r="115">
          <cell r="C115">
            <v>137064</v>
          </cell>
          <cell r="D115" t="str">
            <v>A23 2.5' H50 (2PB, 48 Bxs, VPL)</v>
          </cell>
          <cell r="E115" t="str">
            <v>70320</v>
          </cell>
          <cell r="F115" t="str">
            <v>72036</v>
          </cell>
          <cell r="G115" t="str">
            <v>30%</v>
          </cell>
          <cell r="H115" t="str">
            <v>2 X 8509 (12-8 4 X 1.25 OL)</v>
          </cell>
          <cell r="I115" t="str">
            <v>8030 (38 mm 142 GA X 1.875 FT)</v>
          </cell>
          <cell r="J115" t="str">
            <v>8032 (84 mm 200 GA X 1.875 FT)</v>
          </cell>
          <cell r="K115">
            <v>0.71251249999999988</v>
          </cell>
          <cell r="L115">
            <v>0.30536249999999993</v>
          </cell>
          <cell r="M115">
            <v>21.002047411056658</v>
          </cell>
          <cell r="N115">
            <v>30</v>
          </cell>
          <cell r="O115">
            <v>21</v>
          </cell>
          <cell r="P115">
            <v>21.25</v>
          </cell>
          <cell r="Q115">
            <v>21.5</v>
          </cell>
          <cell r="R115">
            <v>0.98489999999999989</v>
          </cell>
          <cell r="S115">
            <v>1.0178749999999999</v>
          </cell>
          <cell r="T115">
            <v>1.05135</v>
          </cell>
          <cell r="U115">
            <v>447.14459999999997</v>
          </cell>
          <cell r="V115">
            <v>462.11524999999995</v>
          </cell>
          <cell r="W115">
            <v>477.31290000000001</v>
          </cell>
          <cell r="X115" t="str">
            <v>8427/8428 (25"/2 pc)</v>
          </cell>
          <cell r="Y115" t="str">
            <v>25"/ 2 pc</v>
          </cell>
          <cell r="Z115">
            <v>2.5</v>
          </cell>
          <cell r="AA115">
            <v>50</v>
          </cell>
          <cell r="AB115">
            <v>49.244999999999997</v>
          </cell>
          <cell r="AC115">
            <v>50.89374999999999</v>
          </cell>
          <cell r="AD115">
            <v>52.567500000000003</v>
          </cell>
          <cell r="AE115">
            <v>51.744999999999997</v>
          </cell>
          <cell r="AF115">
            <v>53.39374999999999</v>
          </cell>
          <cell r="AG115">
            <v>55.067500000000003</v>
          </cell>
          <cell r="AH115" t="str">
            <v>2 X 8126 (4.833 FT/Box)</v>
          </cell>
          <cell r="AI115">
            <v>2</v>
          </cell>
          <cell r="AJ115" t="str">
            <v>(8X6)+0=48</v>
          </cell>
          <cell r="AK115">
            <v>8</v>
          </cell>
          <cell r="AL115">
            <v>6</v>
          </cell>
          <cell r="AM115">
            <v>0</v>
          </cell>
          <cell r="AN115">
            <v>48</v>
          </cell>
          <cell r="AO115" t="str">
            <v>8909 (44 X 44)</v>
          </cell>
          <cell r="AP115" t="str">
            <v>44X44</v>
          </cell>
          <cell r="AQ115">
            <v>55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 t="str">
            <v>8051 (1 White)</v>
          </cell>
          <cell r="AW115" t="str">
            <v>8050 (223FT Clear)</v>
          </cell>
          <cell r="AX115">
            <v>2617.8999999999996</v>
          </cell>
          <cell r="AY115">
            <v>2400</v>
          </cell>
          <cell r="AZ115">
            <v>1.0907916666666666</v>
          </cell>
          <cell r="BA115" t="str">
            <v>Minova USA Inc. request to change packaging 10/1/06. "VPL"</v>
          </cell>
          <cell r="BB115" t="str">
            <v xml:space="preserve">Each pallet gets an additional Void In Pallet label to be placed on top-center of wrapped pallet.    </v>
          </cell>
          <cell r="BC115">
            <v>137064</v>
          </cell>
          <cell r="BD115" t="str">
            <v>Green</v>
          </cell>
          <cell r="BE115" t="str">
            <v>A23 2.5' H50</v>
          </cell>
          <cell r="BF115" t="str">
            <v>12 months (+/- 5 days) from date of manufacture</v>
          </cell>
          <cell r="BG115" t="str">
            <v xml:space="preserve">Medium </v>
          </cell>
          <cell r="BH115" t="str">
            <v>23 mm</v>
          </cell>
          <cell r="BI115" t="str">
            <v>1 in</v>
          </cell>
          <cell r="BJ115" t="str">
            <v>21 1/4 in</v>
          </cell>
          <cell r="BK115" t="str">
            <v>3/4 in</v>
          </cell>
          <cell r="BL115" t="str">
            <v>I, II, III</v>
          </cell>
          <cell r="BM115">
            <v>2.5</v>
          </cell>
          <cell r="BN115">
            <v>125</v>
          </cell>
          <cell r="BO115">
            <v>134</v>
          </cell>
          <cell r="BP115" t="str">
            <v>B or G</v>
          </cell>
          <cell r="BQ115">
            <v>8040</v>
          </cell>
          <cell r="BR115">
            <v>88.541666666666671</v>
          </cell>
        </row>
        <row r="116">
          <cell r="C116">
            <v>137065</v>
          </cell>
          <cell r="D116" t="str">
            <v>A23 2.5' H20N (2PB, 48 Bxs, VPL)</v>
          </cell>
          <cell r="E116" t="str">
            <v>70306</v>
          </cell>
          <cell r="F116" t="str">
            <v>72036</v>
          </cell>
          <cell r="G116" t="str">
            <v>30%</v>
          </cell>
          <cell r="H116" t="str">
            <v>2 X 8509 (12-8 4 X 1.25 OL)</v>
          </cell>
          <cell r="I116" t="str">
            <v>8030 (38 mm 142 GA X 1.875 FT)</v>
          </cell>
          <cell r="J116" t="str">
            <v>8032 (84 mm 200 GA X 1.875 FT)</v>
          </cell>
          <cell r="K116">
            <v>0.71251249999999988</v>
          </cell>
          <cell r="L116">
            <v>0.30536249999999993</v>
          </cell>
          <cell r="M116">
            <v>21.002047411056658</v>
          </cell>
          <cell r="N116">
            <v>30</v>
          </cell>
          <cell r="O116">
            <v>21</v>
          </cell>
          <cell r="P116">
            <v>21.25</v>
          </cell>
          <cell r="Q116">
            <v>21.5</v>
          </cell>
          <cell r="R116">
            <v>0.98489999999999989</v>
          </cell>
          <cell r="S116">
            <v>1.0178749999999999</v>
          </cell>
          <cell r="T116">
            <v>1.05135</v>
          </cell>
          <cell r="U116">
            <v>447.14459999999997</v>
          </cell>
          <cell r="V116">
            <v>462.11524999999995</v>
          </cell>
          <cell r="W116">
            <v>477.31290000000001</v>
          </cell>
          <cell r="X116" t="str">
            <v>8427/8428 (25"/2 pc)</v>
          </cell>
          <cell r="Y116" t="str">
            <v>25"/ 2 pc</v>
          </cell>
          <cell r="Z116">
            <v>2.5</v>
          </cell>
          <cell r="AA116">
            <v>50</v>
          </cell>
          <cell r="AB116">
            <v>49.244999999999997</v>
          </cell>
          <cell r="AC116">
            <v>50.89374999999999</v>
          </cell>
          <cell r="AD116">
            <v>52.567500000000003</v>
          </cell>
          <cell r="AE116">
            <v>51.744999999999997</v>
          </cell>
          <cell r="AF116">
            <v>53.39374999999999</v>
          </cell>
          <cell r="AG116">
            <v>55.067500000000003</v>
          </cell>
          <cell r="AH116" t="str">
            <v>2 X 8126 (4.833 FT/Box)</v>
          </cell>
          <cell r="AI116">
            <v>2</v>
          </cell>
          <cell r="AJ116" t="str">
            <v>(8X6)+0=48</v>
          </cell>
          <cell r="AK116">
            <v>8</v>
          </cell>
          <cell r="AL116">
            <v>6</v>
          </cell>
          <cell r="AM116">
            <v>0</v>
          </cell>
          <cell r="AN116">
            <v>48</v>
          </cell>
          <cell r="AO116" t="str">
            <v>8909 (44 X 44)</v>
          </cell>
          <cell r="AP116" t="str">
            <v>44X44</v>
          </cell>
          <cell r="AQ116">
            <v>55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 t="str">
            <v>8051 (1 White)</v>
          </cell>
          <cell r="AW116" t="str">
            <v>8050 (223FT Clear)</v>
          </cell>
          <cell r="AX116">
            <v>2617.8999999999996</v>
          </cell>
          <cell r="AY116">
            <v>2400</v>
          </cell>
          <cell r="AZ116">
            <v>1.0907916666666666</v>
          </cell>
          <cell r="BA116" t="str">
            <v>Minova request 4/27/09.</v>
          </cell>
          <cell r="BB116" t="str">
            <v xml:space="preserve">Each pallet gets an additional Void In Pallet label to be placed on top-center of wrapped pallet.    </v>
          </cell>
          <cell r="BC116">
            <v>137065</v>
          </cell>
          <cell r="BD116" t="str">
            <v xml:space="preserve">Orange </v>
          </cell>
          <cell r="BE116" t="str">
            <v>A23 2.5' H20N</v>
          </cell>
          <cell r="BF116" t="str">
            <v>12 months (+/- 5 days) from date of manufacture</v>
          </cell>
          <cell r="BG116" t="str">
            <v xml:space="preserve">X-Fast </v>
          </cell>
          <cell r="BH116" t="str">
            <v>23 mm</v>
          </cell>
          <cell r="BI116" t="str">
            <v>1 in</v>
          </cell>
          <cell r="BJ116" t="str">
            <v>21 1/4 in</v>
          </cell>
          <cell r="BK116" t="str">
            <v>3/4 in</v>
          </cell>
          <cell r="BL116" t="str">
            <v>I, II, III</v>
          </cell>
          <cell r="BM116">
            <v>2.5</v>
          </cell>
          <cell r="BN116">
            <v>125</v>
          </cell>
          <cell r="BO116">
            <v>134</v>
          </cell>
          <cell r="BP116" t="str">
            <v>B or G</v>
          </cell>
          <cell r="BQ116">
            <v>8040</v>
          </cell>
          <cell r="BR116">
            <v>88.541666666666671</v>
          </cell>
        </row>
        <row r="117">
          <cell r="C117">
            <v>137066</v>
          </cell>
          <cell r="D117" t="str">
            <v>A23 2.5' LIF20 (2PB, 48 Bxs, VPL)</v>
          </cell>
          <cell r="E117" t="str">
            <v>70415</v>
          </cell>
          <cell r="F117" t="str">
            <v>72036</v>
          </cell>
          <cell r="G117" t="str">
            <v>30%</v>
          </cell>
          <cell r="H117" t="str">
            <v>2 X 8509 (12-8 4 X 1.25 OL)</v>
          </cell>
          <cell r="I117" t="str">
            <v>8030 (38 mm 142 GA X 1.875 FT)</v>
          </cell>
          <cell r="J117" t="str">
            <v>8032 (84 mm 200 GA X 1.875 FT)</v>
          </cell>
          <cell r="K117">
            <v>0.71251249999999988</v>
          </cell>
          <cell r="L117">
            <v>0.30536249999999993</v>
          </cell>
          <cell r="M117">
            <v>21.002047411056658</v>
          </cell>
          <cell r="N117">
            <v>30</v>
          </cell>
          <cell r="O117">
            <v>21</v>
          </cell>
          <cell r="P117">
            <v>21.25</v>
          </cell>
          <cell r="Q117">
            <v>21.5</v>
          </cell>
          <cell r="R117">
            <v>0.98489999999999989</v>
          </cell>
          <cell r="S117">
            <v>1.0178749999999999</v>
          </cell>
          <cell r="T117">
            <v>1.05135</v>
          </cell>
          <cell r="U117">
            <v>447.14459999999997</v>
          </cell>
          <cell r="V117">
            <v>462.11524999999995</v>
          </cell>
          <cell r="W117">
            <v>477.31290000000001</v>
          </cell>
          <cell r="X117" t="str">
            <v>8427/8428 (25"/2 pc)</v>
          </cell>
          <cell r="Y117" t="str">
            <v>25"/ 2 pc</v>
          </cell>
          <cell r="Z117">
            <v>2.5</v>
          </cell>
          <cell r="AA117">
            <v>50</v>
          </cell>
          <cell r="AB117">
            <v>49.244999999999997</v>
          </cell>
          <cell r="AC117">
            <v>50.89374999999999</v>
          </cell>
          <cell r="AD117">
            <v>52.567500000000003</v>
          </cell>
          <cell r="AE117">
            <v>51.744999999999997</v>
          </cell>
          <cell r="AF117">
            <v>53.39374999999999</v>
          </cell>
          <cell r="AG117">
            <v>55.067500000000003</v>
          </cell>
          <cell r="AH117" t="str">
            <v>2 X 8126 (4.833 FT/Box)</v>
          </cell>
          <cell r="AI117">
            <v>2</v>
          </cell>
          <cell r="AJ117" t="str">
            <v>(8X6)+0=48</v>
          </cell>
          <cell r="AK117">
            <v>8</v>
          </cell>
          <cell r="AL117">
            <v>6</v>
          </cell>
          <cell r="AM117">
            <v>0</v>
          </cell>
          <cell r="AN117">
            <v>48</v>
          </cell>
          <cell r="AO117" t="str">
            <v>8909 (44 X 44)</v>
          </cell>
          <cell r="AP117" t="str">
            <v>44X44</v>
          </cell>
          <cell r="AQ117">
            <v>55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 t="str">
            <v>8051 (1 White)</v>
          </cell>
          <cell r="AW117" t="str">
            <v>8050 (223FT Clear)</v>
          </cell>
          <cell r="AX117">
            <v>2617.8999999999996</v>
          </cell>
          <cell r="AY117">
            <v>2400</v>
          </cell>
          <cell r="AZ117">
            <v>1.0907916666666666</v>
          </cell>
          <cell r="BA117" t="str">
            <v>Minova USA Inc. request to change packaging 10/1/06. "VPL"</v>
          </cell>
          <cell r="BB117" t="str">
            <v xml:space="preserve">Each pallet gets an additional Void In Pallet label to be placed on top-center of wrapped pallet.    </v>
          </cell>
          <cell r="BC117">
            <v>137066</v>
          </cell>
          <cell r="BD117" t="str">
            <v xml:space="preserve">Orange </v>
          </cell>
          <cell r="BE117" t="str">
            <v>A23 2.5' LIF20</v>
          </cell>
          <cell r="BF117" t="str">
            <v>12 months (+/- 5 days) from date of manufacture</v>
          </cell>
          <cell r="BG117" t="str">
            <v xml:space="preserve">X-Fast </v>
          </cell>
          <cell r="BH117" t="str">
            <v>23 mm</v>
          </cell>
          <cell r="BI117" t="str">
            <v>1 in</v>
          </cell>
          <cell r="BJ117" t="str">
            <v>21 1/4 in</v>
          </cell>
          <cell r="BK117" t="str">
            <v>3/4 in</v>
          </cell>
          <cell r="BL117" t="str">
            <v>I, II, III</v>
          </cell>
          <cell r="BM117">
            <v>2.5</v>
          </cell>
          <cell r="BN117">
            <v>125</v>
          </cell>
          <cell r="BO117">
            <v>134</v>
          </cell>
          <cell r="BP117" t="str">
            <v>B or G</v>
          </cell>
          <cell r="BQ117">
            <v>8040</v>
          </cell>
          <cell r="BR117">
            <v>88.541666666666671</v>
          </cell>
        </row>
        <row r="118">
          <cell r="C118">
            <v>137067</v>
          </cell>
          <cell r="D118" t="str">
            <v>A23 2.5' LIF35 (2PB, 48 Bxs, VPL)</v>
          </cell>
          <cell r="E118" t="str">
            <v>70311</v>
          </cell>
          <cell r="F118" t="str">
            <v>72036</v>
          </cell>
          <cell r="G118" t="str">
            <v>30%</v>
          </cell>
          <cell r="H118" t="str">
            <v>2 X 8509 (12-8 4 X 1.25 OL)</v>
          </cell>
          <cell r="I118" t="str">
            <v>8030 (38 mm 142 GA X 1.875 FT)</v>
          </cell>
          <cell r="J118" t="str">
            <v>8032 (84 mm 200 GA X 1.875 FT)</v>
          </cell>
          <cell r="K118">
            <v>0.71251249999999988</v>
          </cell>
          <cell r="L118">
            <v>0.30536249999999993</v>
          </cell>
          <cell r="M118">
            <v>21.002047411056658</v>
          </cell>
          <cell r="N118">
            <v>30</v>
          </cell>
          <cell r="O118">
            <v>21</v>
          </cell>
          <cell r="P118">
            <v>21.25</v>
          </cell>
          <cell r="Q118">
            <v>21.5</v>
          </cell>
          <cell r="R118">
            <v>0.98489999999999989</v>
          </cell>
          <cell r="S118">
            <v>1.0178749999999999</v>
          </cell>
          <cell r="T118">
            <v>1.05135</v>
          </cell>
          <cell r="U118">
            <v>447.14459999999997</v>
          </cell>
          <cell r="V118">
            <v>462.11524999999995</v>
          </cell>
          <cell r="W118">
            <v>477.31290000000001</v>
          </cell>
          <cell r="X118" t="str">
            <v>8427/8428 (25"/2 pc)</v>
          </cell>
          <cell r="Y118" t="str">
            <v>25"/ 2 pc</v>
          </cell>
          <cell r="Z118">
            <v>2.5</v>
          </cell>
          <cell r="AA118">
            <v>50</v>
          </cell>
          <cell r="AB118">
            <v>49.244999999999997</v>
          </cell>
          <cell r="AC118">
            <v>50.89374999999999</v>
          </cell>
          <cell r="AD118">
            <v>52.567500000000003</v>
          </cell>
          <cell r="AE118">
            <v>51.744999999999997</v>
          </cell>
          <cell r="AF118">
            <v>53.39374999999999</v>
          </cell>
          <cell r="AG118">
            <v>55.067500000000003</v>
          </cell>
          <cell r="AH118" t="str">
            <v>2 X 8126 (4.833 FT/Box)</v>
          </cell>
          <cell r="AI118">
            <v>2</v>
          </cell>
          <cell r="AJ118" t="str">
            <v>(8X6)+0=48</v>
          </cell>
          <cell r="AK118">
            <v>8</v>
          </cell>
          <cell r="AL118">
            <v>6</v>
          </cell>
          <cell r="AM118">
            <v>0</v>
          </cell>
          <cell r="AN118">
            <v>48</v>
          </cell>
          <cell r="AO118" t="str">
            <v>8909 (44 X 44)</v>
          </cell>
          <cell r="AP118" t="str">
            <v>44X44</v>
          </cell>
          <cell r="AQ118">
            <v>55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 t="str">
            <v>8051 (1 White)</v>
          </cell>
          <cell r="AW118" t="str">
            <v>8050 (223FT Clear)</v>
          </cell>
          <cell r="AX118">
            <v>2617.8999999999996</v>
          </cell>
          <cell r="AY118">
            <v>2400</v>
          </cell>
          <cell r="AZ118">
            <v>1.0907916666666666</v>
          </cell>
          <cell r="BA118" t="str">
            <v>Minova USA Inc. request to change packaging 10/1/06. "VPL"</v>
          </cell>
          <cell r="BB118" t="str">
            <v xml:space="preserve">Each pallet gets an additional Void In Pallet label to be placed on top-center of wrapped pallet.    </v>
          </cell>
          <cell r="BC118">
            <v>137067</v>
          </cell>
          <cell r="BD118" t="str">
            <v>Blue</v>
          </cell>
          <cell r="BE118" t="str">
            <v>A23 2.5' LIF35</v>
          </cell>
          <cell r="BF118" t="str">
            <v>12 months (+/- 5 days) from date of manufacture</v>
          </cell>
          <cell r="BG118" t="str">
            <v>Fast</v>
          </cell>
          <cell r="BH118" t="str">
            <v>23 mm</v>
          </cell>
          <cell r="BI118" t="str">
            <v>1 in</v>
          </cell>
          <cell r="BJ118" t="str">
            <v>21 1/4 in</v>
          </cell>
          <cell r="BK118" t="str">
            <v>3/4 in</v>
          </cell>
          <cell r="BL118" t="str">
            <v>I, II, III</v>
          </cell>
          <cell r="BM118">
            <v>2.5</v>
          </cell>
          <cell r="BN118">
            <v>125</v>
          </cell>
          <cell r="BO118">
            <v>134</v>
          </cell>
          <cell r="BP118" t="str">
            <v>B or G</v>
          </cell>
          <cell r="BQ118">
            <v>8040</v>
          </cell>
          <cell r="BR118">
            <v>88.541666666666671</v>
          </cell>
        </row>
        <row r="119">
          <cell r="C119">
            <v>137068</v>
          </cell>
          <cell r="D119" t="str">
            <v>A23 2.5' M50LIF (2PB, 48 Bxs, VPL)</v>
          </cell>
          <cell r="E119" t="str">
            <v>70325</v>
          </cell>
          <cell r="F119" t="str">
            <v>72036</v>
          </cell>
          <cell r="G119" t="str">
            <v>30%</v>
          </cell>
          <cell r="H119" t="str">
            <v>2 X 8509 (12-8 4 X 1.25 OL)</v>
          </cell>
          <cell r="I119" t="str">
            <v>8030 (38 mm 142 GA X 1.875 FT)</v>
          </cell>
          <cell r="J119" t="str">
            <v>8032 (84 mm 200 GA X 1.875 FT)</v>
          </cell>
          <cell r="K119">
            <v>0.71251249999999988</v>
          </cell>
          <cell r="L119">
            <v>0.30536249999999993</v>
          </cell>
          <cell r="M119">
            <v>21.002047411056658</v>
          </cell>
          <cell r="N119">
            <v>30</v>
          </cell>
          <cell r="O119">
            <v>21</v>
          </cell>
          <cell r="P119">
            <v>21.25</v>
          </cell>
          <cell r="Q119">
            <v>21.5</v>
          </cell>
          <cell r="R119">
            <v>0.98489999999999989</v>
          </cell>
          <cell r="S119">
            <v>1.0178749999999999</v>
          </cell>
          <cell r="T119">
            <v>1.05135</v>
          </cell>
          <cell r="U119">
            <v>447.14459999999997</v>
          </cell>
          <cell r="V119">
            <v>462.11524999999995</v>
          </cell>
          <cell r="W119">
            <v>477.31290000000001</v>
          </cell>
          <cell r="X119" t="str">
            <v>8427/8428 (25"/2 pc)</v>
          </cell>
          <cell r="Y119" t="str">
            <v>25"/ 2 pc</v>
          </cell>
          <cell r="Z119">
            <v>2.5</v>
          </cell>
          <cell r="AA119">
            <v>50</v>
          </cell>
          <cell r="AB119">
            <v>49.244999999999997</v>
          </cell>
          <cell r="AC119">
            <v>50.89374999999999</v>
          </cell>
          <cell r="AD119">
            <v>52.567500000000003</v>
          </cell>
          <cell r="AE119">
            <v>51.744999999999997</v>
          </cell>
          <cell r="AF119">
            <v>53.39374999999999</v>
          </cell>
          <cell r="AG119">
            <v>55.067500000000003</v>
          </cell>
          <cell r="AH119" t="str">
            <v>2 X 8126 (4.833 FT/Box)</v>
          </cell>
          <cell r="AI119">
            <v>2</v>
          </cell>
          <cell r="AJ119" t="str">
            <v>(8X6)+0=48</v>
          </cell>
          <cell r="AK119">
            <v>8</v>
          </cell>
          <cell r="AL119">
            <v>6</v>
          </cell>
          <cell r="AM119">
            <v>0</v>
          </cell>
          <cell r="AN119">
            <v>48</v>
          </cell>
          <cell r="AO119" t="str">
            <v>8909 (44 X 44)</v>
          </cell>
          <cell r="AP119" t="str">
            <v>44X44</v>
          </cell>
          <cell r="AQ119">
            <v>55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 t="str">
            <v>8051 (1 White)</v>
          </cell>
          <cell r="AW119" t="str">
            <v>8050 (223FT Clear)</v>
          </cell>
          <cell r="AX119">
            <v>2617.8999999999996</v>
          </cell>
          <cell r="AY119">
            <v>2400</v>
          </cell>
          <cell r="AZ119">
            <v>1.0907916666666666</v>
          </cell>
          <cell r="BA119" t="str">
            <v>Minova USA Inc. request to change packaging 10/1/06. "VPL"</v>
          </cell>
          <cell r="BB119" t="str">
            <v xml:space="preserve">Each pallet gets an additional Void In Pallet label to be placed on top-center of wrapped pallet.    </v>
          </cell>
          <cell r="BC119">
            <v>137068</v>
          </cell>
          <cell r="BD119" t="str">
            <v>Green</v>
          </cell>
          <cell r="BE119" t="str">
            <v>A23 2.5' M50LIF</v>
          </cell>
          <cell r="BF119" t="str">
            <v>12 months (+/- 5 days) from date of manufacture</v>
          </cell>
          <cell r="BG119" t="str">
            <v xml:space="preserve">Medium </v>
          </cell>
          <cell r="BH119" t="str">
            <v>23 mm</v>
          </cell>
          <cell r="BI119" t="str">
            <v>1 in</v>
          </cell>
          <cell r="BJ119" t="str">
            <v>21 1/4 in</v>
          </cell>
          <cell r="BK119" t="str">
            <v>3/4 in</v>
          </cell>
          <cell r="BL119" t="str">
            <v>I, II, III</v>
          </cell>
          <cell r="BM119">
            <v>2.5</v>
          </cell>
          <cell r="BN119">
            <v>125</v>
          </cell>
          <cell r="BO119">
            <v>134</v>
          </cell>
          <cell r="BP119" t="str">
            <v>B or G</v>
          </cell>
          <cell r="BQ119">
            <v>8040</v>
          </cell>
          <cell r="BR119">
            <v>88.541666666666671</v>
          </cell>
        </row>
        <row r="120">
          <cell r="C120">
            <v>137069</v>
          </cell>
          <cell r="D120" t="str">
            <v>A23 2.5' LIF50 (2PB, 42 Pcs/Bx)</v>
          </cell>
          <cell r="E120" t="str">
            <v>70319</v>
          </cell>
          <cell r="F120" t="str">
            <v>72036</v>
          </cell>
          <cell r="G120" t="str">
            <v>30%</v>
          </cell>
          <cell r="H120" t="str">
            <v>2 X 8509 (12-8 4 X 1.25 OL)</v>
          </cell>
          <cell r="I120" t="str">
            <v>8030 (38 mm 142 GA X 1.875 FT)</v>
          </cell>
          <cell r="J120" t="str">
            <v>8032 (84 mm 200 GA X 1.875 FT)</v>
          </cell>
          <cell r="K120">
            <v>0.71251249999999988</v>
          </cell>
          <cell r="L120">
            <v>0.30536249999999993</v>
          </cell>
          <cell r="M120">
            <v>21.002047411056658</v>
          </cell>
          <cell r="N120">
            <v>30</v>
          </cell>
          <cell r="O120">
            <v>21</v>
          </cell>
          <cell r="P120">
            <v>21.25</v>
          </cell>
          <cell r="Q120">
            <v>21.5</v>
          </cell>
          <cell r="R120">
            <v>0.98489999999999989</v>
          </cell>
          <cell r="S120">
            <v>1.0178749999999999</v>
          </cell>
          <cell r="T120">
            <v>1.05135</v>
          </cell>
          <cell r="U120">
            <v>447.14459999999997</v>
          </cell>
          <cell r="V120">
            <v>462.11524999999995</v>
          </cell>
          <cell r="W120">
            <v>477.31290000000001</v>
          </cell>
          <cell r="X120" t="str">
            <v>8427/8428 (25"/2 pc)</v>
          </cell>
          <cell r="Y120" t="str">
            <v>25"/ 2 pc</v>
          </cell>
          <cell r="Z120">
            <v>2.5</v>
          </cell>
          <cell r="AA120">
            <v>42</v>
          </cell>
          <cell r="AB120">
            <v>41.365799999999993</v>
          </cell>
          <cell r="AC120">
            <v>42.750749999999996</v>
          </cell>
          <cell r="AD120">
            <v>44.156700000000001</v>
          </cell>
          <cell r="AE120">
            <v>43.865799999999993</v>
          </cell>
          <cell r="AF120">
            <v>45.250749999999996</v>
          </cell>
          <cell r="AG120">
            <v>46.656700000000001</v>
          </cell>
          <cell r="AH120" t="str">
            <v>2 X 8126 (4.833 FT/Box)</v>
          </cell>
          <cell r="AI120">
            <v>2</v>
          </cell>
          <cell r="AJ120" t="str">
            <v>(8X3)+0=24</v>
          </cell>
          <cell r="AK120">
            <v>8</v>
          </cell>
          <cell r="AL120">
            <v>3</v>
          </cell>
          <cell r="AM120">
            <v>0</v>
          </cell>
          <cell r="AN120">
            <v>24</v>
          </cell>
          <cell r="AO120" t="str">
            <v>8909 (44 X 44)</v>
          </cell>
          <cell r="AP120" t="str">
            <v>44X44</v>
          </cell>
          <cell r="AQ120">
            <v>55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 t="str">
            <v>8051 (1 White)</v>
          </cell>
          <cell r="AW120" t="str">
            <v>8050 (140FT Clear)</v>
          </cell>
          <cell r="AX120">
            <v>1141.018</v>
          </cell>
          <cell r="AY120">
            <v>1008</v>
          </cell>
          <cell r="AZ120">
            <v>1.1319623015873017</v>
          </cell>
          <cell r="BA120" t="str">
            <v>Minova request 7/18/08.</v>
          </cell>
          <cell r="BB120" t="str">
            <v xml:space="preserve">42 pieces per box special packagin. </v>
          </cell>
          <cell r="BC120">
            <v>137069</v>
          </cell>
          <cell r="BD120" t="str">
            <v>Green</v>
          </cell>
          <cell r="BE120" t="str">
            <v>A23 2.5' LIF50</v>
          </cell>
          <cell r="BF120" t="str">
            <v>12 months (+/- 5 days) from date of manufacture</v>
          </cell>
          <cell r="BG120" t="str">
            <v xml:space="preserve">Medium </v>
          </cell>
          <cell r="BH120" t="str">
            <v>23 mm</v>
          </cell>
          <cell r="BI120" t="str">
            <v>1 in</v>
          </cell>
          <cell r="BJ120" t="str">
            <v>21 1/4 in</v>
          </cell>
          <cell r="BK120" t="str">
            <v>3/4 in</v>
          </cell>
          <cell r="BL120" t="str">
            <v>I, II, III</v>
          </cell>
          <cell r="BM120">
            <v>2.5</v>
          </cell>
          <cell r="BN120">
            <v>105</v>
          </cell>
          <cell r="BO120">
            <v>134</v>
          </cell>
          <cell r="BP120" t="str">
            <v>B or G</v>
          </cell>
          <cell r="BQ120">
            <v>8040</v>
          </cell>
          <cell r="BR120">
            <v>74.375</v>
          </cell>
        </row>
        <row r="121">
          <cell r="C121">
            <v>137070</v>
          </cell>
          <cell r="D121" t="str">
            <v>A23 2.5' M10LIF (2PB, 48 Bxs, VPL)</v>
          </cell>
          <cell r="E121" t="str">
            <v>70296</v>
          </cell>
          <cell r="F121" t="str">
            <v>72036</v>
          </cell>
          <cell r="G121" t="str">
            <v>30%</v>
          </cell>
          <cell r="H121" t="str">
            <v>2 X 8509 (12-8 4 X 1.25 OL)</v>
          </cell>
          <cell r="I121" t="str">
            <v>8030 (38 mm 142 GA X 1.875 FT)</v>
          </cell>
          <cell r="J121" t="str">
            <v>8032 (84 mm 200 GA X 1.875 FT)</v>
          </cell>
          <cell r="K121">
            <v>0.71251249999999988</v>
          </cell>
          <cell r="L121">
            <v>0.30536249999999993</v>
          </cell>
          <cell r="M121">
            <v>21.002047411056658</v>
          </cell>
          <cell r="N121">
            <v>30</v>
          </cell>
          <cell r="O121">
            <v>21</v>
          </cell>
          <cell r="P121">
            <v>21.25</v>
          </cell>
          <cell r="Q121">
            <v>21.5</v>
          </cell>
          <cell r="R121">
            <v>0.98489999999999989</v>
          </cell>
          <cell r="S121">
            <v>1.0178749999999999</v>
          </cell>
          <cell r="T121">
            <v>1.05135</v>
          </cell>
          <cell r="U121">
            <v>447.14459999999997</v>
          </cell>
          <cell r="V121">
            <v>462.11524999999995</v>
          </cell>
          <cell r="W121">
            <v>477.31290000000001</v>
          </cell>
          <cell r="X121" t="str">
            <v>8427/8428 (25"/2 pc)</v>
          </cell>
          <cell r="Y121" t="str">
            <v>25"/ 2 pc</v>
          </cell>
          <cell r="Z121">
            <v>2.5</v>
          </cell>
          <cell r="AA121">
            <v>50</v>
          </cell>
          <cell r="AB121">
            <v>49.244999999999997</v>
          </cell>
          <cell r="AC121">
            <v>50.89374999999999</v>
          </cell>
          <cell r="AD121">
            <v>52.567500000000003</v>
          </cell>
          <cell r="AE121">
            <v>51.744999999999997</v>
          </cell>
          <cell r="AF121">
            <v>53.39374999999999</v>
          </cell>
          <cell r="AG121">
            <v>55.067500000000003</v>
          </cell>
          <cell r="AH121" t="str">
            <v>2 X 8126 (4.833 FT/Box)</v>
          </cell>
          <cell r="AI121">
            <v>2</v>
          </cell>
          <cell r="AJ121" t="str">
            <v>(8X6)+0=48</v>
          </cell>
          <cell r="AK121">
            <v>8</v>
          </cell>
          <cell r="AL121">
            <v>6</v>
          </cell>
          <cell r="AM121">
            <v>0</v>
          </cell>
          <cell r="AN121">
            <v>48</v>
          </cell>
          <cell r="AO121" t="str">
            <v>8909 (44 X 44)</v>
          </cell>
          <cell r="AP121" t="str">
            <v>44X44</v>
          </cell>
          <cell r="AQ121">
            <v>55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 t="str">
            <v>8051 (1 White)</v>
          </cell>
          <cell r="AW121" t="str">
            <v>8050 (223FT Clear)</v>
          </cell>
          <cell r="AX121">
            <v>2617.8999999999996</v>
          </cell>
          <cell r="AY121">
            <v>2400</v>
          </cell>
          <cell r="AZ121">
            <v>1.0907916666666666</v>
          </cell>
          <cell r="BA121" t="str">
            <v>Minova USA Inc. request 11/17/09.</v>
          </cell>
          <cell r="BB121" t="str">
            <v xml:space="preserve">Each pallet gets an additional Void In Pallet label to be placed on top-center of wrapped pallet.    </v>
          </cell>
          <cell r="BC121">
            <v>137070</v>
          </cell>
          <cell r="BD121" t="str">
            <v>Red</v>
          </cell>
          <cell r="BE121" t="str">
            <v>A23 2.5' M10LIF</v>
          </cell>
          <cell r="BF121" t="str">
            <v>12 months (+/- 5 days) from date of manufacture</v>
          </cell>
          <cell r="BG121" t="str">
            <v>Super Fast</v>
          </cell>
          <cell r="BH121" t="str">
            <v>23 mm</v>
          </cell>
          <cell r="BI121" t="str">
            <v>1 in</v>
          </cell>
          <cell r="BJ121" t="str">
            <v>21 1/4 in</v>
          </cell>
          <cell r="BK121" t="str">
            <v>3/4 in</v>
          </cell>
          <cell r="BL121" t="str">
            <v>I, II, III</v>
          </cell>
          <cell r="BM121">
            <v>2.5</v>
          </cell>
          <cell r="BN121">
            <v>125</v>
          </cell>
          <cell r="BO121">
            <v>134</v>
          </cell>
          <cell r="BP121" t="str">
            <v>B or G</v>
          </cell>
          <cell r="BQ121">
            <v>8040</v>
          </cell>
          <cell r="BR121">
            <v>88.541666666666671</v>
          </cell>
        </row>
        <row r="122">
          <cell r="C122">
            <v>137071</v>
          </cell>
          <cell r="D122" t="str">
            <v xml:space="preserve">2322 LIF0204 (2PB, 48 Bxs, VPL, Extra Rigid) </v>
          </cell>
          <cell r="E122" t="str">
            <v>70314</v>
          </cell>
          <cell r="F122" t="str">
            <v>72036</v>
          </cell>
          <cell r="G122" t="str">
            <v>30%</v>
          </cell>
          <cell r="H122" t="str">
            <v>2 X 8509 (12-8 4 X 1.25 OL)</v>
          </cell>
          <cell r="I122" t="str">
            <v>8030 (38 mm 142 GA X 1.938 FT)</v>
          </cell>
          <cell r="J122" t="str">
            <v>8032 (84 mm 200 GA X 1.938 FT)</v>
          </cell>
          <cell r="K122">
            <v>0.73765999999999987</v>
          </cell>
          <cell r="L122">
            <v>0.31613999999999992</v>
          </cell>
          <cell r="M122">
            <v>22</v>
          </cell>
          <cell r="N122">
            <v>31.143201306853708</v>
          </cell>
          <cell r="O122">
            <v>21.75</v>
          </cell>
          <cell r="P122">
            <v>22</v>
          </cell>
          <cell r="Q122">
            <v>22.25</v>
          </cell>
          <cell r="R122">
            <v>1.0200749999999998</v>
          </cell>
          <cell r="S122">
            <v>1.0537999999999998</v>
          </cell>
          <cell r="T122">
            <v>1.088025</v>
          </cell>
          <cell r="U122">
            <v>463.11404999999991</v>
          </cell>
          <cell r="V122">
            <v>478.4251999999999</v>
          </cell>
          <cell r="W122">
            <v>493.96334999999999</v>
          </cell>
          <cell r="X122" t="str">
            <v>8427/8428 (25"/2 pc)</v>
          </cell>
          <cell r="Y122" t="str">
            <v>25"/ 2 pc</v>
          </cell>
          <cell r="Z122">
            <v>2.5</v>
          </cell>
          <cell r="AA122">
            <v>50</v>
          </cell>
          <cell r="AB122">
            <v>51.003749999999989</v>
          </cell>
          <cell r="AC122">
            <v>52.689999999999991</v>
          </cell>
          <cell r="AD122">
            <v>54.401250000000005</v>
          </cell>
          <cell r="AE122">
            <v>53.503749999999989</v>
          </cell>
          <cell r="AF122">
            <v>55.189999999999991</v>
          </cell>
          <cell r="AG122">
            <v>56.901250000000005</v>
          </cell>
          <cell r="AH122" t="str">
            <v>2 X 8126 (4.833 FT/Box) + 8053 (24 FT/Bundle)</v>
          </cell>
          <cell r="AI122">
            <v>2</v>
          </cell>
          <cell r="AJ122" t="str">
            <v>(8X6)+0=48</v>
          </cell>
          <cell r="AK122">
            <v>8</v>
          </cell>
          <cell r="AL122">
            <v>6</v>
          </cell>
          <cell r="AM122">
            <v>0</v>
          </cell>
          <cell r="AN122">
            <v>48</v>
          </cell>
          <cell r="AO122" t="str">
            <v>8909 (44 X 44)</v>
          </cell>
          <cell r="AP122" t="str">
            <v>44X44</v>
          </cell>
          <cell r="AQ122">
            <v>55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 t="str">
            <v>8051 (1 White)</v>
          </cell>
          <cell r="AW122" t="str">
            <v>8050 (223FT Clear)</v>
          </cell>
          <cell r="AX122">
            <v>2704.1199999999994</v>
          </cell>
          <cell r="AY122">
            <v>2400</v>
          </cell>
          <cell r="AZ122">
            <v>1.1267166666666664</v>
          </cell>
          <cell r="BA122" t="str">
            <v>Minova request 11/4/10.</v>
          </cell>
          <cell r="BB122" t="str">
            <v>Boxes need to be "Extra Rigid"(stretchwrapped individually.) Each pallet gets an additional Void In Pallet label to be placed on top-center of wrapped pallet.</v>
          </cell>
          <cell r="BC122">
            <v>137071</v>
          </cell>
          <cell r="BD122" t="str">
            <v>Yellow</v>
          </cell>
          <cell r="BE122" t="str">
            <v>2322 LIF0204</v>
          </cell>
          <cell r="BF122" t="str">
            <v>12 months (+/- 5 days) from date of manufacture</v>
          </cell>
          <cell r="BG122" t="str">
            <v>Slow</v>
          </cell>
          <cell r="BH122" t="str">
            <v>23 mm</v>
          </cell>
          <cell r="BI122" t="str">
            <v>1 in</v>
          </cell>
          <cell r="BJ122" t="str">
            <v>22 in</v>
          </cell>
          <cell r="BK122" t="str">
            <v>3/4 in</v>
          </cell>
          <cell r="BL122" t="str">
            <v>I, II, III</v>
          </cell>
          <cell r="BM122">
            <v>2.5952667755711425</v>
          </cell>
          <cell r="BN122">
            <v>130</v>
          </cell>
          <cell r="BO122">
            <v>134</v>
          </cell>
          <cell r="BP122" t="str">
            <v>B or G</v>
          </cell>
          <cell r="BQ122">
            <v>8040</v>
          </cell>
          <cell r="BR122">
            <v>91.666666666666671</v>
          </cell>
        </row>
        <row r="123">
          <cell r="C123">
            <v>137072</v>
          </cell>
          <cell r="D123" t="str">
            <v xml:space="preserve">2322 LIF45 (2PB, 48 Bxs, VPL, Extra Rigid) </v>
          </cell>
          <cell r="E123" t="str">
            <v>70332</v>
          </cell>
          <cell r="F123" t="str">
            <v>72036</v>
          </cell>
          <cell r="G123" t="str">
            <v>30%</v>
          </cell>
          <cell r="H123" t="str">
            <v>2 X 8509 (12-8 4 X 1.25 OL)</v>
          </cell>
          <cell r="I123" t="str">
            <v>8030 (38 mm 142 GA X 1.938 FT)</v>
          </cell>
          <cell r="J123" t="str">
            <v>8032 (84 mm 200 GA X 1.938 FT)</v>
          </cell>
          <cell r="K123">
            <v>0.73765999999999987</v>
          </cell>
          <cell r="L123">
            <v>0.31613999999999992</v>
          </cell>
          <cell r="M123">
            <v>22</v>
          </cell>
          <cell r="N123">
            <v>31.143201306853708</v>
          </cell>
          <cell r="O123">
            <v>21.75</v>
          </cell>
          <cell r="P123">
            <v>22</v>
          </cell>
          <cell r="Q123">
            <v>22.25</v>
          </cell>
          <cell r="R123">
            <v>1.0200749999999998</v>
          </cell>
          <cell r="S123">
            <v>1.0537999999999998</v>
          </cell>
          <cell r="T123">
            <v>1.088025</v>
          </cell>
          <cell r="U123">
            <v>463.11404999999991</v>
          </cell>
          <cell r="V123">
            <v>478.4251999999999</v>
          </cell>
          <cell r="W123">
            <v>493.96334999999999</v>
          </cell>
          <cell r="X123" t="str">
            <v>8427/8428 (25"/2 pc)</v>
          </cell>
          <cell r="Y123" t="str">
            <v>25"/ 2 pc</v>
          </cell>
          <cell r="Z123">
            <v>2.5</v>
          </cell>
          <cell r="AA123">
            <v>50</v>
          </cell>
          <cell r="AB123">
            <v>51.003749999999989</v>
          </cell>
          <cell r="AC123">
            <v>52.689999999999991</v>
          </cell>
          <cell r="AD123">
            <v>54.401250000000005</v>
          </cell>
          <cell r="AE123">
            <v>53.503749999999989</v>
          </cell>
          <cell r="AF123">
            <v>55.189999999999991</v>
          </cell>
          <cell r="AG123">
            <v>56.901250000000005</v>
          </cell>
          <cell r="AH123" t="str">
            <v>2 X 8126 (4.833 FT/Box) + 8053 (24 FT/Bundle)</v>
          </cell>
          <cell r="AI123">
            <v>2</v>
          </cell>
          <cell r="AJ123" t="str">
            <v>(8X6)+0=48</v>
          </cell>
          <cell r="AK123">
            <v>8</v>
          </cell>
          <cell r="AL123">
            <v>6</v>
          </cell>
          <cell r="AM123">
            <v>0</v>
          </cell>
          <cell r="AN123">
            <v>48</v>
          </cell>
          <cell r="AO123" t="str">
            <v>8909 (44 X 44)</v>
          </cell>
          <cell r="AP123" t="str">
            <v>44X44</v>
          </cell>
          <cell r="AQ123">
            <v>55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 t="str">
            <v>8051 (1 White)</v>
          </cell>
          <cell r="AW123" t="str">
            <v>8050 (223FT Clear)</v>
          </cell>
          <cell r="AX123">
            <v>2704.1199999999994</v>
          </cell>
          <cell r="AY123">
            <v>2400</v>
          </cell>
          <cell r="AZ123">
            <v>1.1267166666666664</v>
          </cell>
          <cell r="BA123" t="str">
            <v>Minova request 11/4/10.</v>
          </cell>
          <cell r="BB123" t="str">
            <v>Boxes need to be "Extra Rigid"(stretchwrapped individually.) Each pallet gets an additional Void In Pallet label to be placed on top-center of wrapped pallet.</v>
          </cell>
          <cell r="BC123">
            <v>137072</v>
          </cell>
          <cell r="BD123" t="str">
            <v>Green</v>
          </cell>
          <cell r="BE123" t="str">
            <v>2322 LIF45</v>
          </cell>
          <cell r="BF123" t="str">
            <v>12 months (+/- 5 days) from date of manufacture</v>
          </cell>
          <cell r="BG123" t="str">
            <v xml:space="preserve">Medium </v>
          </cell>
          <cell r="BH123" t="str">
            <v>23 mm</v>
          </cell>
          <cell r="BI123" t="str">
            <v>1 in</v>
          </cell>
          <cell r="BJ123" t="str">
            <v>22 in</v>
          </cell>
          <cell r="BK123" t="str">
            <v>3/4 in</v>
          </cell>
          <cell r="BL123" t="str">
            <v>I, II, III</v>
          </cell>
          <cell r="BM123">
            <v>2.5952667755711425</v>
          </cell>
          <cell r="BN123">
            <v>130</v>
          </cell>
          <cell r="BO123">
            <v>134</v>
          </cell>
          <cell r="BP123" t="str">
            <v>B or G</v>
          </cell>
          <cell r="BQ123">
            <v>8040</v>
          </cell>
          <cell r="BR123">
            <v>91.666666666666671</v>
          </cell>
        </row>
        <row r="124">
          <cell r="C124">
            <v>138026</v>
          </cell>
          <cell r="D124" t="str">
            <v xml:space="preserve">2324 H90 (2PB, 36 Bxs) </v>
          </cell>
          <cell r="E124" t="str">
            <v>70340</v>
          </cell>
          <cell r="F124" t="str">
            <v>72036</v>
          </cell>
          <cell r="G124" t="str">
            <v>30%</v>
          </cell>
          <cell r="H124" t="str">
            <v>2 X 8509 (12-8 4 X 1.25 OL)</v>
          </cell>
          <cell r="I124" t="str">
            <v>8030 (38 mm 142 GA X 2.105 FT)</v>
          </cell>
          <cell r="J124" t="str">
            <v>8032 (84 mm 200 GA X 2.105 FT)</v>
          </cell>
          <cell r="K124">
            <v>0.80471999999999988</v>
          </cell>
          <cell r="L124">
            <v>0.34487999999999996</v>
          </cell>
          <cell r="M124">
            <v>24</v>
          </cell>
          <cell r="N124">
            <v>34.197361086200956</v>
          </cell>
          <cell r="O124">
            <v>23.75</v>
          </cell>
          <cell r="P124">
            <v>24</v>
          </cell>
          <cell r="Q124">
            <v>24.25</v>
          </cell>
          <cell r="R124">
            <v>1.1138749999999999</v>
          </cell>
          <cell r="S124">
            <v>1.1496</v>
          </cell>
          <cell r="T124">
            <v>1.1858249999999999</v>
          </cell>
          <cell r="U124">
            <v>505.69924999999995</v>
          </cell>
          <cell r="V124">
            <v>521.91840000000002</v>
          </cell>
          <cell r="W124">
            <v>538.36455000000001</v>
          </cell>
          <cell r="X124" t="str">
            <v>8445/8446 (31"/2 pc)</v>
          </cell>
          <cell r="Y124" t="str">
            <v>31"/ 2 pc</v>
          </cell>
          <cell r="Z124">
            <v>2.5</v>
          </cell>
          <cell r="AA124">
            <v>50</v>
          </cell>
          <cell r="AB124">
            <v>55.693749999999994</v>
          </cell>
          <cell r="AC124">
            <v>57.48</v>
          </cell>
          <cell r="AD124">
            <v>59.291249999999998</v>
          </cell>
          <cell r="AE124">
            <v>58.193749999999994</v>
          </cell>
          <cell r="AF124">
            <v>59.98</v>
          </cell>
          <cell r="AG124">
            <v>61.791249999999998</v>
          </cell>
          <cell r="AH124" t="str">
            <v>2 X 8126 (4.854 FT/Box)</v>
          </cell>
          <cell r="AI124">
            <v>2</v>
          </cell>
          <cell r="AJ124" t="str">
            <v>(6X6)+0=36</v>
          </cell>
          <cell r="AK124">
            <v>6</v>
          </cell>
          <cell r="AL124">
            <v>6</v>
          </cell>
          <cell r="AM124">
            <v>0</v>
          </cell>
          <cell r="AN124">
            <v>36</v>
          </cell>
          <cell r="AO124" t="str">
            <v>8909 (44 X 44)</v>
          </cell>
          <cell r="AP124" t="str">
            <v>44X44</v>
          </cell>
          <cell r="AQ124">
            <v>55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 t="str">
            <v>8051 (1 White)</v>
          </cell>
          <cell r="AW124" t="str">
            <v>8050 (160FT Clear)</v>
          </cell>
          <cell r="AX124">
            <v>2214.2799999999997</v>
          </cell>
          <cell r="AY124">
            <v>1800</v>
          </cell>
          <cell r="AZ124">
            <v>1.2301555555555554</v>
          </cell>
          <cell r="BA124" t="str">
            <v>Minova USA Inc. request 1/20/04.A.</v>
          </cell>
          <cell r="BB124"/>
          <cell r="BC124">
            <v>138026</v>
          </cell>
          <cell r="BD124" t="str">
            <v>Yellow</v>
          </cell>
          <cell r="BE124" t="str">
            <v>2324 H90</v>
          </cell>
          <cell r="BF124" t="str">
            <v>12 months (+/- 5 days) from date of manufacture</v>
          </cell>
          <cell r="BG124" t="str">
            <v>Slow</v>
          </cell>
          <cell r="BH124" t="str">
            <v>23 mm</v>
          </cell>
          <cell r="BI124" t="str">
            <v>1 in</v>
          </cell>
          <cell r="BJ124" t="str">
            <v>24 in</v>
          </cell>
          <cell r="BK124" t="str">
            <v>3/4 in</v>
          </cell>
          <cell r="BL124" t="str">
            <v>I, II, III</v>
          </cell>
          <cell r="BM124">
            <v>2.8497800905167465</v>
          </cell>
          <cell r="BN124">
            <v>140</v>
          </cell>
          <cell r="BO124">
            <v>134</v>
          </cell>
          <cell r="BP124" t="str">
            <v>B or G</v>
          </cell>
          <cell r="BQ124">
            <v>8040</v>
          </cell>
          <cell r="BR124">
            <v>100</v>
          </cell>
        </row>
        <row r="125">
          <cell r="C125">
            <v>138028</v>
          </cell>
          <cell r="D125" t="str">
            <v>2324 LIF20 (2PB, 36 Bxs)</v>
          </cell>
          <cell r="E125" t="str">
            <v>70415</v>
          </cell>
          <cell r="F125" t="str">
            <v>72036</v>
          </cell>
          <cell r="G125" t="str">
            <v>30%</v>
          </cell>
          <cell r="H125" t="str">
            <v>2 X 8509 (12-8 4 X 1.25 OL)</v>
          </cell>
          <cell r="I125" t="str">
            <v>8030 (38 mm 142 GA X 2.105 FT)</v>
          </cell>
          <cell r="J125" t="str">
            <v>8032 (84 mm 200 GA X 2.105 FT)</v>
          </cell>
          <cell r="K125">
            <v>0.80471999999999988</v>
          </cell>
          <cell r="L125">
            <v>0.34487999999999996</v>
          </cell>
          <cell r="M125">
            <v>24</v>
          </cell>
          <cell r="N125">
            <v>34.197361086200956</v>
          </cell>
          <cell r="O125">
            <v>23.75</v>
          </cell>
          <cell r="P125">
            <v>24</v>
          </cell>
          <cell r="Q125">
            <v>24.25</v>
          </cell>
          <cell r="R125">
            <v>1.1138749999999999</v>
          </cell>
          <cell r="S125">
            <v>1.1496</v>
          </cell>
          <cell r="T125">
            <v>1.1858249999999999</v>
          </cell>
          <cell r="U125">
            <v>505.69924999999995</v>
          </cell>
          <cell r="V125">
            <v>521.91840000000002</v>
          </cell>
          <cell r="W125">
            <v>538.36455000000001</v>
          </cell>
          <cell r="X125" t="str">
            <v>8445/8446 (31"/2 pc)</v>
          </cell>
          <cell r="Y125" t="str">
            <v>31"/ 2 pc</v>
          </cell>
          <cell r="Z125">
            <v>2.5</v>
          </cell>
          <cell r="AA125">
            <v>50</v>
          </cell>
          <cell r="AB125">
            <v>55.693749999999994</v>
          </cell>
          <cell r="AC125">
            <v>57.48</v>
          </cell>
          <cell r="AD125">
            <v>59.291249999999998</v>
          </cell>
          <cell r="AE125">
            <v>58.193749999999994</v>
          </cell>
          <cell r="AF125">
            <v>59.98</v>
          </cell>
          <cell r="AG125">
            <v>61.791249999999998</v>
          </cell>
          <cell r="AH125" t="str">
            <v>2 X 8126 (4.854 FT/Box)</v>
          </cell>
          <cell r="AI125">
            <v>2</v>
          </cell>
          <cell r="AJ125" t="str">
            <v>(6X6)+0=36</v>
          </cell>
          <cell r="AK125">
            <v>6</v>
          </cell>
          <cell r="AL125">
            <v>6</v>
          </cell>
          <cell r="AM125">
            <v>0</v>
          </cell>
          <cell r="AN125">
            <v>36</v>
          </cell>
          <cell r="AO125" t="str">
            <v>8909 (44 X 44)</v>
          </cell>
          <cell r="AP125" t="str">
            <v>44X44</v>
          </cell>
          <cell r="AQ125">
            <v>55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 t="str">
            <v>8051 (1 White)</v>
          </cell>
          <cell r="AW125" t="str">
            <v>8050 (160FT Clear)</v>
          </cell>
          <cell r="AX125">
            <v>2214.2799999999997</v>
          </cell>
          <cell r="AY125">
            <v>1800</v>
          </cell>
          <cell r="AZ125">
            <v>1.2301555555555554</v>
          </cell>
          <cell r="BA125" t="str">
            <v>Minova request 9/20/05.</v>
          </cell>
          <cell r="BB125"/>
          <cell r="BC125">
            <v>138028</v>
          </cell>
          <cell r="BD125" t="str">
            <v xml:space="preserve">Orange </v>
          </cell>
          <cell r="BE125" t="str">
            <v>2324 LIF20</v>
          </cell>
          <cell r="BF125" t="str">
            <v>12 months (+/- 5 days) from date of manufacture</v>
          </cell>
          <cell r="BG125" t="str">
            <v xml:space="preserve">X-Fast </v>
          </cell>
          <cell r="BH125" t="str">
            <v>23 mm</v>
          </cell>
          <cell r="BI125" t="str">
            <v>1 in</v>
          </cell>
          <cell r="BJ125" t="str">
            <v>24 in</v>
          </cell>
          <cell r="BK125" t="str">
            <v>3/4 in</v>
          </cell>
          <cell r="BL125" t="str">
            <v>I, II, III</v>
          </cell>
          <cell r="BM125">
            <v>2.8497800905167465</v>
          </cell>
          <cell r="BN125">
            <v>140</v>
          </cell>
          <cell r="BO125">
            <v>134</v>
          </cell>
          <cell r="BP125" t="str">
            <v>B or G</v>
          </cell>
          <cell r="BQ125">
            <v>8040</v>
          </cell>
          <cell r="BR125">
            <v>100</v>
          </cell>
        </row>
        <row r="126">
          <cell r="C126">
            <v>138030</v>
          </cell>
          <cell r="D126" t="str">
            <v>2324 LIF90 (2PB, 36 Bxs)</v>
          </cell>
          <cell r="E126" t="str">
            <v>70416</v>
          </cell>
          <cell r="F126" t="str">
            <v>72036</v>
          </cell>
          <cell r="G126" t="str">
            <v>30%</v>
          </cell>
          <cell r="H126" t="str">
            <v>2 X 8509 (12-8 4 X 1.25 OL)</v>
          </cell>
          <cell r="I126" t="str">
            <v>8030 (38 mm 142 GA X 2.105 FT)</v>
          </cell>
          <cell r="J126" t="str">
            <v>8032 (84 mm 200 GA X 2.105 FT)</v>
          </cell>
          <cell r="K126">
            <v>0.80471999999999988</v>
          </cell>
          <cell r="L126">
            <v>0.34487999999999996</v>
          </cell>
          <cell r="M126">
            <v>24</v>
          </cell>
          <cell r="N126">
            <v>34.197361086200956</v>
          </cell>
          <cell r="O126">
            <v>23.75</v>
          </cell>
          <cell r="P126">
            <v>24</v>
          </cell>
          <cell r="Q126">
            <v>24.25</v>
          </cell>
          <cell r="R126">
            <v>1.1138749999999999</v>
          </cell>
          <cell r="S126">
            <v>1.1496</v>
          </cell>
          <cell r="T126">
            <v>1.1858249999999999</v>
          </cell>
          <cell r="U126">
            <v>505.69924999999995</v>
          </cell>
          <cell r="V126">
            <v>521.91840000000002</v>
          </cell>
          <cell r="W126">
            <v>538.36455000000001</v>
          </cell>
          <cell r="X126" t="str">
            <v>8445/8446 (31"/2 pc)</v>
          </cell>
          <cell r="Y126" t="str">
            <v>31"/ 2 pc</v>
          </cell>
          <cell r="Z126">
            <v>2.5</v>
          </cell>
          <cell r="AA126">
            <v>50</v>
          </cell>
          <cell r="AB126">
            <v>55.693749999999994</v>
          </cell>
          <cell r="AC126">
            <v>57.48</v>
          </cell>
          <cell r="AD126">
            <v>59.291249999999998</v>
          </cell>
          <cell r="AE126">
            <v>58.193749999999994</v>
          </cell>
          <cell r="AF126">
            <v>59.98</v>
          </cell>
          <cell r="AG126">
            <v>61.791249999999998</v>
          </cell>
          <cell r="AH126" t="str">
            <v>2 X 8126 (4.854 FT/Box)</v>
          </cell>
          <cell r="AI126">
            <v>2</v>
          </cell>
          <cell r="AJ126" t="str">
            <v>(6X6)+0=36</v>
          </cell>
          <cell r="AK126">
            <v>6</v>
          </cell>
          <cell r="AL126">
            <v>6</v>
          </cell>
          <cell r="AM126">
            <v>0</v>
          </cell>
          <cell r="AN126">
            <v>36</v>
          </cell>
          <cell r="AO126" t="str">
            <v>8909 (44 X 44)</v>
          </cell>
          <cell r="AP126" t="str">
            <v>44X44</v>
          </cell>
          <cell r="AQ126">
            <v>55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 t="str">
            <v>8051 (1 White)</v>
          </cell>
          <cell r="AW126" t="str">
            <v>8050 (160FT Clear)</v>
          </cell>
          <cell r="AX126">
            <v>2214.2799999999997</v>
          </cell>
          <cell r="AY126">
            <v>1800</v>
          </cell>
          <cell r="AZ126">
            <v>1.2301555555555554</v>
          </cell>
          <cell r="BA126" t="str">
            <v>Minova request 6/16/05.</v>
          </cell>
          <cell r="BB126"/>
          <cell r="BC126">
            <v>138030</v>
          </cell>
          <cell r="BD126" t="str">
            <v>Yellow</v>
          </cell>
          <cell r="BE126" t="str">
            <v>2324 LIF90</v>
          </cell>
          <cell r="BF126" t="str">
            <v>12 months (+/- 5 days) from date of manufacture</v>
          </cell>
          <cell r="BG126" t="str">
            <v>Slow</v>
          </cell>
          <cell r="BH126" t="str">
            <v>23 mm</v>
          </cell>
          <cell r="BI126" t="str">
            <v>1 in</v>
          </cell>
          <cell r="BJ126" t="str">
            <v>24 in</v>
          </cell>
          <cell r="BK126" t="str">
            <v>3/4 in</v>
          </cell>
          <cell r="BL126" t="str">
            <v>I, II, III</v>
          </cell>
          <cell r="BM126">
            <v>2.8497800905167465</v>
          </cell>
          <cell r="BN126">
            <v>140</v>
          </cell>
          <cell r="BO126">
            <v>134</v>
          </cell>
          <cell r="BP126" t="str">
            <v>B or G</v>
          </cell>
          <cell r="BQ126">
            <v>8040</v>
          </cell>
          <cell r="BR126">
            <v>100</v>
          </cell>
        </row>
        <row r="127">
          <cell r="C127">
            <v>138044</v>
          </cell>
          <cell r="D127" t="str">
            <v xml:space="preserve">2324 M50LIF (2PB, 36 Bxs) </v>
          </cell>
          <cell r="E127" t="str">
            <v>70325</v>
          </cell>
          <cell r="F127" t="str">
            <v>72036</v>
          </cell>
          <cell r="G127" t="str">
            <v>30%</v>
          </cell>
          <cell r="H127" t="str">
            <v>2 X 8509 (12-8 4 X 1.25 OL)</v>
          </cell>
          <cell r="I127" t="str">
            <v>8030 (38 mm 142 GA X 2.105 FT)</v>
          </cell>
          <cell r="J127" t="str">
            <v>8032 (84 mm 200 GA X 2.105 FT)</v>
          </cell>
          <cell r="K127">
            <v>0.80471999999999988</v>
          </cell>
          <cell r="L127">
            <v>0.34487999999999996</v>
          </cell>
          <cell r="M127">
            <v>24</v>
          </cell>
          <cell r="N127">
            <v>34.197361086200956</v>
          </cell>
          <cell r="O127">
            <v>23.75</v>
          </cell>
          <cell r="P127">
            <v>24</v>
          </cell>
          <cell r="Q127">
            <v>24.25</v>
          </cell>
          <cell r="R127">
            <v>1.1138749999999999</v>
          </cell>
          <cell r="S127">
            <v>1.1496</v>
          </cell>
          <cell r="T127">
            <v>1.1858249999999999</v>
          </cell>
          <cell r="U127">
            <v>505.69924999999995</v>
          </cell>
          <cell r="V127">
            <v>521.91840000000002</v>
          </cell>
          <cell r="W127">
            <v>538.36455000000001</v>
          </cell>
          <cell r="X127" t="str">
            <v>8445/8446 (31"/2 pc)</v>
          </cell>
          <cell r="Y127" t="str">
            <v>31"/ 2 pc</v>
          </cell>
          <cell r="Z127">
            <v>2.5</v>
          </cell>
          <cell r="AA127">
            <v>50</v>
          </cell>
          <cell r="AB127">
            <v>55.693749999999994</v>
          </cell>
          <cell r="AC127">
            <v>57.48</v>
          </cell>
          <cell r="AD127">
            <v>59.291249999999998</v>
          </cell>
          <cell r="AE127">
            <v>58.193749999999994</v>
          </cell>
          <cell r="AF127">
            <v>59.98</v>
          </cell>
          <cell r="AG127">
            <v>61.791249999999998</v>
          </cell>
          <cell r="AH127" t="str">
            <v>2 X 8126 (4.854 FT/Box)</v>
          </cell>
          <cell r="AI127">
            <v>2</v>
          </cell>
          <cell r="AJ127" t="str">
            <v>(6X6)+0=36</v>
          </cell>
          <cell r="AK127">
            <v>6</v>
          </cell>
          <cell r="AL127">
            <v>6</v>
          </cell>
          <cell r="AM127">
            <v>0</v>
          </cell>
          <cell r="AN127">
            <v>36</v>
          </cell>
          <cell r="AO127" t="str">
            <v>8909 (44 X 44)</v>
          </cell>
          <cell r="AP127" t="str">
            <v>44X44</v>
          </cell>
          <cell r="AQ127">
            <v>55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 t="str">
            <v>8051 (1 White)</v>
          </cell>
          <cell r="AW127" t="str">
            <v>8050 (160FT Clear)</v>
          </cell>
          <cell r="AX127">
            <v>2214.2799999999997</v>
          </cell>
          <cell r="AY127">
            <v>1800</v>
          </cell>
          <cell r="AZ127">
            <v>1.2301555555555554</v>
          </cell>
          <cell r="BA127" t="str">
            <v>Minova USA Inc. request 3/28/05.</v>
          </cell>
          <cell r="BB127"/>
          <cell r="BC127">
            <v>138044</v>
          </cell>
          <cell r="BD127" t="str">
            <v>Green</v>
          </cell>
          <cell r="BE127" t="str">
            <v>2324 M50LIF</v>
          </cell>
          <cell r="BF127" t="str">
            <v>12 months (+/- 5 days) from date of manufacture</v>
          </cell>
          <cell r="BG127" t="str">
            <v xml:space="preserve">Medium </v>
          </cell>
          <cell r="BH127" t="str">
            <v>23 mm</v>
          </cell>
          <cell r="BI127" t="str">
            <v>1 in</v>
          </cell>
          <cell r="BJ127" t="str">
            <v>24 in</v>
          </cell>
          <cell r="BK127" t="str">
            <v>3/4 in</v>
          </cell>
          <cell r="BL127" t="str">
            <v>I, II, III</v>
          </cell>
          <cell r="BM127">
            <v>2.8497800905167465</v>
          </cell>
          <cell r="BN127">
            <v>140</v>
          </cell>
          <cell r="BO127">
            <v>134</v>
          </cell>
          <cell r="BP127" t="str">
            <v>B or G</v>
          </cell>
          <cell r="BQ127">
            <v>8040</v>
          </cell>
          <cell r="BR127">
            <v>100</v>
          </cell>
        </row>
        <row r="128">
          <cell r="C128">
            <v>138071</v>
          </cell>
          <cell r="D128" t="str">
            <v xml:space="preserve">2324 VLIF0204 (2PB, 36 Bxs) </v>
          </cell>
          <cell r="E128" t="str">
            <v>70348</v>
          </cell>
          <cell r="F128" t="str">
            <v>72036</v>
          </cell>
          <cell r="G128" t="str">
            <v>30%</v>
          </cell>
          <cell r="H128" t="str">
            <v>2 X 8509 (12-8 4 X 1.25 OL)</v>
          </cell>
          <cell r="I128" t="str">
            <v>8030 (38 mm 142 GA X 2.105 FT)</v>
          </cell>
          <cell r="J128" t="str">
            <v>8032 (84 mm 200 GA X 2.105 FT)</v>
          </cell>
          <cell r="K128">
            <v>0.80471999999999988</v>
          </cell>
          <cell r="L128">
            <v>0.34487999999999996</v>
          </cell>
          <cell r="M128">
            <v>24</v>
          </cell>
          <cell r="N128">
            <v>34.197361086200956</v>
          </cell>
          <cell r="O128">
            <v>23.75</v>
          </cell>
          <cell r="P128">
            <v>24</v>
          </cell>
          <cell r="Q128">
            <v>24.25</v>
          </cell>
          <cell r="R128">
            <v>1.1138749999999999</v>
          </cell>
          <cell r="S128">
            <v>1.1496</v>
          </cell>
          <cell r="T128">
            <v>1.1858249999999999</v>
          </cell>
          <cell r="U128">
            <v>505.69924999999995</v>
          </cell>
          <cell r="V128">
            <v>521.91840000000002</v>
          </cell>
          <cell r="W128">
            <v>538.36455000000001</v>
          </cell>
          <cell r="X128" t="str">
            <v>8445/8446 (31"/2 pc)</v>
          </cell>
          <cell r="Y128" t="str">
            <v>31"/ 2 pc</v>
          </cell>
          <cell r="Z128">
            <v>2.5</v>
          </cell>
          <cell r="AA128">
            <v>45</v>
          </cell>
          <cell r="AB128">
            <v>50.124375000000001</v>
          </cell>
          <cell r="AC128">
            <v>51.731999999999999</v>
          </cell>
          <cell r="AD128">
            <v>53.362124999999999</v>
          </cell>
          <cell r="AE128">
            <v>52.624375000000001</v>
          </cell>
          <cell r="AF128">
            <v>54.231999999999999</v>
          </cell>
          <cell r="AG128">
            <v>55.862124999999999</v>
          </cell>
          <cell r="AH128" t="str">
            <v>2 X 8126 (4.854 FT/Box)</v>
          </cell>
          <cell r="AI128">
            <v>2</v>
          </cell>
          <cell r="AJ128" t="str">
            <v>(6X6)+0=36</v>
          </cell>
          <cell r="AK128">
            <v>6</v>
          </cell>
          <cell r="AL128">
            <v>6</v>
          </cell>
          <cell r="AM128">
            <v>0</v>
          </cell>
          <cell r="AN128">
            <v>36</v>
          </cell>
          <cell r="AO128" t="str">
            <v>8909 (44 X 44)</v>
          </cell>
          <cell r="AP128" t="str">
            <v>44X44</v>
          </cell>
          <cell r="AQ128">
            <v>55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 t="str">
            <v>8051 (1 White)</v>
          </cell>
          <cell r="AW128" t="str">
            <v>8050 (160FT Clear)</v>
          </cell>
          <cell r="AX128">
            <v>2007.3519999999999</v>
          </cell>
          <cell r="AY128">
            <v>1620</v>
          </cell>
          <cell r="AZ128">
            <v>1.2391061728395061</v>
          </cell>
          <cell r="BA128" t="str">
            <v>SC request 10/9/2015</v>
          </cell>
          <cell r="BB128"/>
          <cell r="BC128">
            <v>138071</v>
          </cell>
          <cell r="BD128" t="str">
            <v>Yellow</v>
          </cell>
          <cell r="BE128" t="str">
            <v>2324 VLIF0204</v>
          </cell>
          <cell r="BF128" t="str">
            <v>12 months (+/- 5 days) from date of manufacture</v>
          </cell>
          <cell r="BG128" t="str">
            <v>Slow</v>
          </cell>
          <cell r="BH128" t="str">
            <v>23 mm</v>
          </cell>
          <cell r="BI128" t="str">
            <v>1 in</v>
          </cell>
          <cell r="BJ128" t="str">
            <v>24 in</v>
          </cell>
          <cell r="BK128" t="str">
            <v>3/4 in</v>
          </cell>
          <cell r="BL128" t="str">
            <v>I, II, III</v>
          </cell>
          <cell r="BM128">
            <v>2.8497800905167465</v>
          </cell>
          <cell r="BN128">
            <v>140</v>
          </cell>
          <cell r="BO128">
            <v>134</v>
          </cell>
          <cell r="BP128" t="str">
            <v>B or G</v>
          </cell>
          <cell r="BQ128">
            <v>8040</v>
          </cell>
          <cell r="BR128">
            <v>90</v>
          </cell>
        </row>
        <row r="129">
          <cell r="C129">
            <v>138058</v>
          </cell>
          <cell r="D129" t="str">
            <v>2330 H10 (SWS, 1500 Pcs)</v>
          </cell>
          <cell r="E129" t="str">
            <v>70298</v>
          </cell>
          <cell r="F129" t="str">
            <v>72036</v>
          </cell>
          <cell r="G129" t="str">
            <v>30%</v>
          </cell>
          <cell r="H129" t="str">
            <v>2 X 8509 (12-8 4 X 1.25 OL)</v>
          </cell>
          <cell r="I129" t="str">
            <v>8030 (38 mm 142 GA X 2.604 FT)</v>
          </cell>
          <cell r="J129" t="str">
            <v>8032 (84 mm 200 GA X 2.604 FT)</v>
          </cell>
          <cell r="K129">
            <v>1.0352999999999999</v>
          </cell>
          <cell r="L129">
            <v>0.44369999999999993</v>
          </cell>
          <cell r="M129">
            <v>30</v>
          </cell>
          <cell r="N129">
            <v>43.359840424242705</v>
          </cell>
          <cell r="O129">
            <v>29.75</v>
          </cell>
          <cell r="P129">
            <v>30</v>
          </cell>
          <cell r="Q129">
            <v>30.25</v>
          </cell>
          <cell r="R129">
            <v>1.436925</v>
          </cell>
          <cell r="S129">
            <v>1.4789999999999999</v>
          </cell>
          <cell r="T129">
            <v>1.5215749999999999</v>
          </cell>
          <cell r="U129">
            <v>652.36395000000005</v>
          </cell>
          <cell r="V129">
            <v>671.46599999999989</v>
          </cell>
          <cell r="W129">
            <v>690.79504999999995</v>
          </cell>
          <cell r="X129" t="str">
            <v>8053 (5" X 115GA X 12FT)</v>
          </cell>
          <cell r="Y129" t="str">
            <v>SW (12 FT)</v>
          </cell>
          <cell r="Z129">
            <v>0.1</v>
          </cell>
          <cell r="AA129">
            <v>30</v>
          </cell>
          <cell r="AB129">
            <v>43.107750000000003</v>
          </cell>
          <cell r="AC129">
            <v>44.37</v>
          </cell>
          <cell r="AD129">
            <v>45.64725</v>
          </cell>
          <cell r="AE129">
            <v>43.207750000000004</v>
          </cell>
          <cell r="AF129">
            <v>44.47</v>
          </cell>
          <cell r="AG129">
            <v>45.747250000000001</v>
          </cell>
          <cell r="AH129" t="str">
            <v>8053 (12 FT/Bundle)</v>
          </cell>
          <cell r="AI129" t="str">
            <v>SW</v>
          </cell>
          <cell r="AJ129" t="str">
            <v xml:space="preserve">10 X 5 = 50 SW </v>
          </cell>
          <cell r="AK129" t="str">
            <v xml:space="preserve">Stack </v>
          </cell>
          <cell r="AL129" t="str">
            <v xml:space="preserve">Square </v>
          </cell>
          <cell r="AM129" t="str">
            <v>On Pallet</v>
          </cell>
          <cell r="AN129">
            <v>50</v>
          </cell>
          <cell r="AO129" t="str">
            <v>8909 (44 X 44)</v>
          </cell>
          <cell r="AP129" t="str">
            <v>44X44</v>
          </cell>
          <cell r="AQ129">
            <v>55</v>
          </cell>
          <cell r="AR129">
            <v>0</v>
          </cell>
          <cell r="AS129" t="str">
            <v>1 X 8114 (Pad)</v>
          </cell>
          <cell r="AT129">
            <v>0</v>
          </cell>
          <cell r="AU129">
            <v>0</v>
          </cell>
          <cell r="AV129" t="str">
            <v>8051 (1 White)</v>
          </cell>
          <cell r="AW129" t="str">
            <v>8052 (440FT White)</v>
          </cell>
          <cell r="AX129">
            <v>2278.5</v>
          </cell>
          <cell r="AY129">
            <v>1500</v>
          </cell>
          <cell r="AZ129">
            <v>1.5189999999999999</v>
          </cell>
          <cell r="BA129" t="str">
            <v xml:space="preserve">Updated 5/31/13. Each bundle gets Part No. 8132 8.5 X 11 inch bundle sheet. </v>
          </cell>
          <cell r="BB129" t="str">
            <v xml:space="preserve">Stack square on pallet.  Rotate each layer 180 degrees.   </v>
          </cell>
          <cell r="BC129">
            <v>138058</v>
          </cell>
          <cell r="BD129" t="str">
            <v>Red</v>
          </cell>
          <cell r="BE129" t="str">
            <v xml:space="preserve">2330 H10 </v>
          </cell>
          <cell r="BF129" t="str">
            <v>12 months (+/- 5 days) from date of manufacture</v>
          </cell>
          <cell r="BG129" t="str">
            <v>Super Fast</v>
          </cell>
          <cell r="BH129" t="str">
            <v>23 mm</v>
          </cell>
          <cell r="BI129" t="str">
            <v>1 in</v>
          </cell>
          <cell r="BJ129" t="str">
            <v>30 in</v>
          </cell>
          <cell r="BK129" t="str">
            <v>3/4 in</v>
          </cell>
          <cell r="BL129" t="str">
            <v>I, II, III</v>
          </cell>
          <cell r="BM129">
            <v>3.6</v>
          </cell>
          <cell r="BN129">
            <v>108</v>
          </cell>
          <cell r="BO129">
            <v>120</v>
          </cell>
          <cell r="BP129" t="str">
            <v>B or G</v>
          </cell>
          <cell r="BQ129">
            <v>7200</v>
          </cell>
          <cell r="BR129">
            <v>75</v>
          </cell>
        </row>
        <row r="130">
          <cell r="C130">
            <v>138070</v>
          </cell>
          <cell r="D130" t="str">
            <v>2326 LIF0204 (2PB, 36 Bxs)</v>
          </cell>
          <cell r="E130" t="str">
            <v>70314</v>
          </cell>
          <cell r="F130" t="str">
            <v>72036</v>
          </cell>
          <cell r="G130" t="str">
            <v>30%</v>
          </cell>
          <cell r="H130" t="str">
            <v>2 X 8509 (12-8 4 X 1.25 OL)</v>
          </cell>
          <cell r="I130" t="str">
            <v>8030 (38 mm 142 GA X 2.271 FT)</v>
          </cell>
          <cell r="J130" t="str">
            <v>8032 (84 mm 200 GA X 2.271 FT)</v>
          </cell>
          <cell r="K130">
            <v>0.87178</v>
          </cell>
          <cell r="L130">
            <v>0.37362000000000001</v>
          </cell>
          <cell r="M130">
            <v>26</v>
          </cell>
          <cell r="N130">
            <v>37.251520865548216</v>
          </cell>
          <cell r="O130">
            <v>25.75</v>
          </cell>
          <cell r="P130">
            <v>26</v>
          </cell>
          <cell r="Q130">
            <v>26.25</v>
          </cell>
          <cell r="R130">
            <v>1.2076749999999998</v>
          </cell>
          <cell r="S130">
            <v>1.2454000000000001</v>
          </cell>
          <cell r="T130">
            <v>1.283625</v>
          </cell>
          <cell r="U130">
            <v>548.28444999999988</v>
          </cell>
          <cell r="V130">
            <v>565.41160000000002</v>
          </cell>
          <cell r="W130">
            <v>582.76575000000003</v>
          </cell>
          <cell r="X130" t="str">
            <v>8445/8446 (31"/2 pc)</v>
          </cell>
          <cell r="Y130" t="str">
            <v>31"/ 2 pc</v>
          </cell>
          <cell r="Z130">
            <v>2.5</v>
          </cell>
          <cell r="AA130">
            <v>50</v>
          </cell>
          <cell r="AB130">
            <v>60.383749999999992</v>
          </cell>
          <cell r="AC130">
            <v>62.27</v>
          </cell>
          <cell r="AD130">
            <v>64.181250000000006</v>
          </cell>
          <cell r="AE130">
            <v>62.883749999999992</v>
          </cell>
          <cell r="AF130">
            <v>64.77000000000001</v>
          </cell>
          <cell r="AG130">
            <v>66.681250000000006</v>
          </cell>
          <cell r="AH130" t="str">
            <v>2 X 8126 (4.854 FT/Box)</v>
          </cell>
          <cell r="AI130">
            <v>2</v>
          </cell>
          <cell r="AJ130" t="str">
            <v>(6X6)+0=36</v>
          </cell>
          <cell r="AK130">
            <v>6</v>
          </cell>
          <cell r="AL130">
            <v>6</v>
          </cell>
          <cell r="AM130">
            <v>0</v>
          </cell>
          <cell r="AN130">
            <v>36</v>
          </cell>
          <cell r="AO130" t="str">
            <v>8909 (44 X 44)</v>
          </cell>
          <cell r="AP130" t="str">
            <v>44X44</v>
          </cell>
          <cell r="AQ130">
            <v>55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 t="str">
            <v>8051 (1 White)</v>
          </cell>
          <cell r="AW130" t="str">
            <v>8050 (160FT Clear)</v>
          </cell>
          <cell r="AX130">
            <v>2386.7200000000003</v>
          </cell>
          <cell r="AY130">
            <v>1800</v>
          </cell>
          <cell r="AZ130">
            <v>1.3259555555555558</v>
          </cell>
          <cell r="BA130" t="str">
            <v>Minova request 9/20/05.</v>
          </cell>
          <cell r="BB130"/>
          <cell r="BC130">
            <v>138070</v>
          </cell>
          <cell r="BD130" t="str">
            <v>Yellow</v>
          </cell>
          <cell r="BE130" t="str">
            <v>2326 LIF0204</v>
          </cell>
          <cell r="BF130" t="str">
            <v>12 months (+/- 5 days) from date of manufacture</v>
          </cell>
          <cell r="BG130" t="str">
            <v>Slow</v>
          </cell>
          <cell r="BH130" t="str">
            <v>23 mm</v>
          </cell>
          <cell r="BI130" t="str">
            <v>1 in</v>
          </cell>
          <cell r="BJ130" t="str">
            <v>26 in</v>
          </cell>
          <cell r="BK130" t="str">
            <v>3/4 in</v>
          </cell>
          <cell r="BL130" t="str">
            <v>I, II, III</v>
          </cell>
          <cell r="BM130">
            <v>3.1042934054623514</v>
          </cell>
          <cell r="BN130">
            <v>155</v>
          </cell>
          <cell r="BO130">
            <v>134</v>
          </cell>
          <cell r="BP130" t="str">
            <v>B or G</v>
          </cell>
          <cell r="BQ130">
            <v>8040</v>
          </cell>
          <cell r="BR130">
            <v>108.33333333333333</v>
          </cell>
        </row>
        <row r="131">
          <cell r="C131">
            <v>138079</v>
          </cell>
          <cell r="D131" t="str">
            <v>2328 H5 (SWS, 1500 Pcs)</v>
          </cell>
          <cell r="E131" t="str">
            <v>70295</v>
          </cell>
          <cell r="F131" t="str">
            <v>72036</v>
          </cell>
          <cell r="G131" t="str">
            <v>30%</v>
          </cell>
          <cell r="H131" t="str">
            <v>2 X 8509 (12-8 4 X 1.25 OL)</v>
          </cell>
          <cell r="I131" t="str">
            <v>8030 (38 mm 142 GA X 2.438 FT)</v>
          </cell>
          <cell r="J131" t="str">
            <v>8032 (84 mm 200 GA X 2.438 FT)</v>
          </cell>
          <cell r="K131">
            <v>0.96627999999999981</v>
          </cell>
          <cell r="L131">
            <v>0.41411999999999993</v>
          </cell>
          <cell r="M131">
            <v>28</v>
          </cell>
          <cell r="N131">
            <v>40.30568064489546</v>
          </cell>
          <cell r="O131">
            <v>27.75</v>
          </cell>
          <cell r="P131">
            <v>28</v>
          </cell>
          <cell r="Q131">
            <v>28.25</v>
          </cell>
          <cell r="R131">
            <v>1.340325</v>
          </cell>
          <cell r="S131">
            <v>1.3803999999999998</v>
          </cell>
          <cell r="T131">
            <v>1.4209749999999999</v>
          </cell>
          <cell r="U131">
            <v>608.50755000000004</v>
          </cell>
          <cell r="V131">
            <v>626.70159999999998</v>
          </cell>
          <cell r="W131">
            <v>645.12264999999991</v>
          </cell>
          <cell r="X131" t="str">
            <v>8053 (5" X 115GA X 12FT)</v>
          </cell>
          <cell r="Y131" t="str">
            <v>SW (12 FT)</v>
          </cell>
          <cell r="Z131">
            <v>0.1</v>
          </cell>
          <cell r="AA131">
            <v>30</v>
          </cell>
          <cell r="AB131">
            <v>40.20975</v>
          </cell>
          <cell r="AC131">
            <v>41.411999999999992</v>
          </cell>
          <cell r="AD131">
            <v>42.629249999999999</v>
          </cell>
          <cell r="AE131">
            <v>40.309750000000001</v>
          </cell>
          <cell r="AF131">
            <v>41.511999999999993</v>
          </cell>
          <cell r="AG131">
            <v>42.72925</v>
          </cell>
          <cell r="AH131" t="str">
            <v>8053 (12 FT/Bundle)</v>
          </cell>
          <cell r="AI131" t="str">
            <v>SW</v>
          </cell>
          <cell r="AJ131" t="str">
            <v xml:space="preserve">10 X 5 = 50 SW </v>
          </cell>
          <cell r="AK131" t="str">
            <v xml:space="preserve">Stack </v>
          </cell>
          <cell r="AL131" t="str">
            <v xml:space="preserve">Square </v>
          </cell>
          <cell r="AM131" t="str">
            <v>On Pallet</v>
          </cell>
          <cell r="AN131">
            <v>50</v>
          </cell>
          <cell r="AO131" t="str">
            <v>8909 (44 X 44)</v>
          </cell>
          <cell r="AP131" t="str">
            <v>44X44</v>
          </cell>
          <cell r="AQ131">
            <v>55</v>
          </cell>
          <cell r="AR131">
            <v>0</v>
          </cell>
          <cell r="AS131" t="str">
            <v xml:space="preserve">1 X 8114 (Pad) </v>
          </cell>
          <cell r="AT131">
            <v>0</v>
          </cell>
          <cell r="AU131">
            <v>0</v>
          </cell>
          <cell r="AV131" t="str">
            <v>8051 (1 White)</v>
          </cell>
          <cell r="AW131" t="str">
            <v>8052 (440FT White)</v>
          </cell>
          <cell r="AX131">
            <v>2130.5999999999995</v>
          </cell>
          <cell r="AY131">
            <v>1500</v>
          </cell>
          <cell r="AZ131">
            <v>1.4203999999999997</v>
          </cell>
          <cell r="BA131" t="str">
            <v xml:space="preserve">Updated 9/14/11. Each bundle gets Part No. 8132 8.5 X 11 inch bundle sheet. </v>
          </cell>
          <cell r="BB131"/>
          <cell r="BC131">
            <v>138079</v>
          </cell>
          <cell r="BD131" t="str">
            <v>Purple</v>
          </cell>
          <cell r="BE131" t="str">
            <v>2328 H5</v>
          </cell>
          <cell r="BF131" t="str">
            <v>12 months (+/- 5 days) from date of manufacture</v>
          </cell>
          <cell r="BG131" t="str">
            <v>Ultra Fast</v>
          </cell>
          <cell r="BH131" t="str">
            <v>23 mm</v>
          </cell>
          <cell r="BI131" t="str">
            <v>1 in</v>
          </cell>
          <cell r="BJ131" t="str">
            <v>28 in</v>
          </cell>
          <cell r="BK131" t="str">
            <v>3/4 in</v>
          </cell>
          <cell r="BL131" t="str">
            <v>I, II, III</v>
          </cell>
          <cell r="BM131">
            <v>3.358806720407955</v>
          </cell>
          <cell r="BN131">
            <v>102</v>
          </cell>
          <cell r="BO131">
            <v>120</v>
          </cell>
          <cell r="BP131" t="str">
            <v>B or G</v>
          </cell>
          <cell r="BQ131">
            <v>7200</v>
          </cell>
          <cell r="BR131">
            <v>70</v>
          </cell>
        </row>
        <row r="132">
          <cell r="C132">
            <v>138080</v>
          </cell>
          <cell r="D132" t="str">
            <v>2328 H10 (SWS, 1500 Pcs)</v>
          </cell>
          <cell r="E132" t="str">
            <v>70298</v>
          </cell>
          <cell r="F132" t="str">
            <v>72036</v>
          </cell>
          <cell r="G132" t="str">
            <v>30%</v>
          </cell>
          <cell r="H132" t="str">
            <v>2 X 8509 (12-8 4 X 1.25 OL)</v>
          </cell>
          <cell r="I132" t="str">
            <v>8030 (38 mm 142 GA X 2.438 FT)</v>
          </cell>
          <cell r="J132" t="str">
            <v>8032 (84 mm 200 GA X 2.438 FT)</v>
          </cell>
          <cell r="K132">
            <v>0.96627999999999981</v>
          </cell>
          <cell r="L132">
            <v>0.41411999999999993</v>
          </cell>
          <cell r="M132">
            <v>28</v>
          </cell>
          <cell r="N132">
            <v>40.30568064489546</v>
          </cell>
          <cell r="O132">
            <v>27.75</v>
          </cell>
          <cell r="P132">
            <v>28</v>
          </cell>
          <cell r="Q132">
            <v>28.25</v>
          </cell>
          <cell r="R132">
            <v>1.340325</v>
          </cell>
          <cell r="S132">
            <v>1.3803999999999998</v>
          </cell>
          <cell r="T132">
            <v>1.4209749999999999</v>
          </cell>
          <cell r="U132">
            <v>608.50755000000004</v>
          </cell>
          <cell r="V132">
            <v>626.70159999999998</v>
          </cell>
          <cell r="W132">
            <v>645.12264999999991</v>
          </cell>
          <cell r="X132" t="str">
            <v>8053 (5" X 115GA X 12FT)</v>
          </cell>
          <cell r="Y132" t="str">
            <v>SW (12 FT)</v>
          </cell>
          <cell r="Z132">
            <v>0.1</v>
          </cell>
          <cell r="AA132">
            <v>30</v>
          </cell>
          <cell r="AB132">
            <v>40.20975</v>
          </cell>
          <cell r="AC132">
            <v>41.411999999999992</v>
          </cell>
          <cell r="AD132">
            <v>42.629249999999999</v>
          </cell>
          <cell r="AE132">
            <v>40.309750000000001</v>
          </cell>
          <cell r="AF132">
            <v>41.511999999999993</v>
          </cell>
          <cell r="AG132">
            <v>42.72925</v>
          </cell>
          <cell r="AH132" t="str">
            <v>8053 (12 FT/Bundle)</v>
          </cell>
          <cell r="AI132" t="str">
            <v>SW</v>
          </cell>
          <cell r="AJ132" t="str">
            <v xml:space="preserve">10 X 5 = 50 SW </v>
          </cell>
          <cell r="AK132" t="str">
            <v xml:space="preserve">Stack </v>
          </cell>
          <cell r="AL132" t="str">
            <v xml:space="preserve">Square </v>
          </cell>
          <cell r="AM132" t="str">
            <v>On Pallet</v>
          </cell>
          <cell r="AN132">
            <v>50</v>
          </cell>
          <cell r="AO132" t="str">
            <v>8909 (44 X 44)</v>
          </cell>
          <cell r="AP132" t="str">
            <v>44X44</v>
          </cell>
          <cell r="AQ132">
            <v>55</v>
          </cell>
          <cell r="AR132">
            <v>0</v>
          </cell>
          <cell r="AS132" t="str">
            <v xml:space="preserve">1 X 8114 (Pad) </v>
          </cell>
          <cell r="AT132">
            <v>0</v>
          </cell>
          <cell r="AU132">
            <v>0</v>
          </cell>
          <cell r="AV132" t="str">
            <v>8051 (1 White)</v>
          </cell>
          <cell r="AW132" t="str">
            <v>8052 (440FT White)</v>
          </cell>
          <cell r="AX132">
            <v>2130.5999999999995</v>
          </cell>
          <cell r="AY132">
            <v>1500</v>
          </cell>
          <cell r="AZ132">
            <v>1.4203999999999997</v>
          </cell>
          <cell r="BA132" t="str">
            <v xml:space="preserve">Updated 9/14/11. Each bundle gets Part No. 8132 8.5 X 11 inch bundle sheet. </v>
          </cell>
          <cell r="BB132"/>
          <cell r="BC132">
            <v>138080</v>
          </cell>
          <cell r="BD132" t="str">
            <v>Red</v>
          </cell>
          <cell r="BE132" t="str">
            <v>2328 H10</v>
          </cell>
          <cell r="BF132" t="str">
            <v>12 months (+/- 5 days) from date of manufacture</v>
          </cell>
          <cell r="BG132" t="str">
            <v>Super Fast</v>
          </cell>
          <cell r="BH132" t="str">
            <v>23 mm</v>
          </cell>
          <cell r="BI132" t="str">
            <v>1 in</v>
          </cell>
          <cell r="BJ132" t="str">
            <v>28 in</v>
          </cell>
          <cell r="BK132" t="str">
            <v>3/4 in</v>
          </cell>
          <cell r="BL132" t="str">
            <v>I, II, III</v>
          </cell>
          <cell r="BM132">
            <v>3.358806720407955</v>
          </cell>
          <cell r="BN132">
            <v>102</v>
          </cell>
          <cell r="BO132">
            <v>120</v>
          </cell>
          <cell r="BP132" t="str">
            <v>B or G</v>
          </cell>
          <cell r="BQ132">
            <v>7200</v>
          </cell>
          <cell r="BR132">
            <v>70</v>
          </cell>
        </row>
        <row r="133">
          <cell r="C133">
            <v>138081</v>
          </cell>
          <cell r="D133" t="str">
            <v>2328 H10 (2PBSS, 24 Bxs)</v>
          </cell>
          <cell r="E133" t="str">
            <v>70298</v>
          </cell>
          <cell r="F133" t="str">
            <v>72036</v>
          </cell>
          <cell r="G133" t="str">
            <v>30%</v>
          </cell>
          <cell r="H133" t="str">
            <v>2 X 8509 (12-8 4 X 1.25 OL)</v>
          </cell>
          <cell r="I133" t="str">
            <v>8030 (38 mm 142 GA X 2.438 FT)</v>
          </cell>
          <cell r="J133" t="str">
            <v>8032 (84 mm 200 GA X 2.438 FT)</v>
          </cell>
          <cell r="K133">
            <v>0.96627999999999981</v>
          </cell>
          <cell r="L133">
            <v>0.41411999999999993</v>
          </cell>
          <cell r="M133">
            <v>28</v>
          </cell>
          <cell r="N133">
            <v>40.30568064489546</v>
          </cell>
          <cell r="O133">
            <v>27.75</v>
          </cell>
          <cell r="P133">
            <v>28</v>
          </cell>
          <cell r="Q133">
            <v>28.25</v>
          </cell>
          <cell r="R133">
            <v>1.340325</v>
          </cell>
          <cell r="S133">
            <v>1.3803999999999998</v>
          </cell>
          <cell r="T133">
            <v>1.4209749999999999</v>
          </cell>
          <cell r="U133">
            <v>608.50755000000004</v>
          </cell>
          <cell r="V133">
            <v>626.70159999999998</v>
          </cell>
          <cell r="W133">
            <v>645.12264999999991</v>
          </cell>
          <cell r="X133" t="str">
            <v>8445/8446 (31"/2 pc)</v>
          </cell>
          <cell r="Y133" t="str">
            <v>31"/ 2 pc</v>
          </cell>
          <cell r="Z133">
            <v>2.5</v>
          </cell>
          <cell r="AA133">
            <v>42</v>
          </cell>
          <cell r="AB133">
            <v>56.29365</v>
          </cell>
          <cell r="AC133">
            <v>57.976799999999997</v>
          </cell>
          <cell r="AD133">
            <v>59.680949999999996</v>
          </cell>
          <cell r="AE133">
            <v>58.79365</v>
          </cell>
          <cell r="AF133">
            <v>60.476799999999997</v>
          </cell>
          <cell r="AG133">
            <v>62.180949999999996</v>
          </cell>
          <cell r="AH133" t="str">
            <v>2 X 8126 (4.854 FT/Box)</v>
          </cell>
          <cell r="AI133">
            <v>2</v>
          </cell>
          <cell r="AJ133" t="str">
            <v>(6X4)+0=24</v>
          </cell>
          <cell r="AK133">
            <v>6</v>
          </cell>
          <cell r="AL133">
            <v>4</v>
          </cell>
          <cell r="AM133">
            <v>0</v>
          </cell>
          <cell r="AN133">
            <v>24</v>
          </cell>
          <cell r="AO133" t="str">
            <v>8909 (44 X 44)</v>
          </cell>
          <cell r="AP133" t="str">
            <v>44X44</v>
          </cell>
          <cell r="AQ133">
            <v>55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 t="str">
            <v>8051 (1 White)</v>
          </cell>
          <cell r="AW133" t="str">
            <v>8050 (160FT Clear)</v>
          </cell>
          <cell r="AX133">
            <v>1506.4431999999999</v>
          </cell>
          <cell r="AY133">
            <v>1008</v>
          </cell>
          <cell r="AZ133">
            <v>1.4944873015873015</v>
          </cell>
          <cell r="BA133" t="str">
            <v>Minova Request 6/25/08.</v>
          </cell>
          <cell r="BB133"/>
          <cell r="BC133">
            <v>138081</v>
          </cell>
          <cell r="BD133" t="str">
            <v>Red</v>
          </cell>
          <cell r="BE133" t="str">
            <v>2328 H10</v>
          </cell>
          <cell r="BF133" t="str">
            <v>12 months (+/- 5 days) from date of manufacture</v>
          </cell>
          <cell r="BG133" t="str">
            <v>Super Fast</v>
          </cell>
          <cell r="BH133" t="str">
            <v>23 mm</v>
          </cell>
          <cell r="BI133" t="str">
            <v>1 in</v>
          </cell>
          <cell r="BJ133" t="str">
            <v>28 in</v>
          </cell>
          <cell r="BK133" t="str">
            <v>3/4 in</v>
          </cell>
          <cell r="BL133" t="str">
            <v>I, II, III</v>
          </cell>
          <cell r="BM133">
            <v>3.358806720407955</v>
          </cell>
          <cell r="BN133">
            <v>142.80000000000001</v>
          </cell>
          <cell r="BO133">
            <v>120</v>
          </cell>
          <cell r="BP133" t="str">
            <v>B or G</v>
          </cell>
          <cell r="BQ133">
            <v>7200</v>
          </cell>
          <cell r="BR133">
            <v>98</v>
          </cell>
        </row>
        <row r="134">
          <cell r="C134">
            <v>138084</v>
          </cell>
          <cell r="D134" t="str">
            <v>2328 LIF50P (2PB, 36 Bxs)</v>
          </cell>
          <cell r="E134" t="str">
            <v>70319</v>
          </cell>
          <cell r="F134" t="str">
            <v>72036</v>
          </cell>
          <cell r="G134" t="str">
            <v>30%</v>
          </cell>
          <cell r="H134" t="str">
            <v>2 X 8509 (12-8 4 X 1.25 OL)</v>
          </cell>
          <cell r="I134" t="str">
            <v>8030 (38 mm 142 GA X 2.438 FT)</v>
          </cell>
          <cell r="J134" t="str">
            <v>8032 (84 mm 200 GA X 2.438 FT)</v>
          </cell>
          <cell r="K134">
            <v>0.9388399999999999</v>
          </cell>
          <cell r="L134">
            <v>0.40236</v>
          </cell>
          <cell r="M134">
            <v>28</v>
          </cell>
          <cell r="N134">
            <v>40.30568064489546</v>
          </cell>
          <cell r="O134">
            <v>27.75</v>
          </cell>
          <cell r="P134">
            <v>28</v>
          </cell>
          <cell r="Q134">
            <v>28.25</v>
          </cell>
          <cell r="R134">
            <v>1.3014749999999999</v>
          </cell>
          <cell r="S134">
            <v>1.3411999999999999</v>
          </cell>
          <cell r="T134">
            <v>1.3814249999999999</v>
          </cell>
          <cell r="U134">
            <v>590.86964999999998</v>
          </cell>
          <cell r="V134">
            <v>608.90480000000002</v>
          </cell>
          <cell r="W134">
            <v>627.16694999999993</v>
          </cell>
          <cell r="X134" t="str">
            <v>8445/8446 (31"/2 pc)</v>
          </cell>
          <cell r="Y134" t="str">
            <v>31"/ 2 pc</v>
          </cell>
          <cell r="Z134">
            <v>2.5</v>
          </cell>
          <cell r="AA134">
            <v>42</v>
          </cell>
          <cell r="AB134">
            <v>54.661949999999997</v>
          </cell>
          <cell r="AC134">
            <v>56.330399999999997</v>
          </cell>
          <cell r="AD134">
            <v>58.019849999999998</v>
          </cell>
          <cell r="AE134">
            <v>57.161949999999997</v>
          </cell>
          <cell r="AF134">
            <v>58.830399999999997</v>
          </cell>
          <cell r="AG134">
            <v>60.519849999999998</v>
          </cell>
          <cell r="AH134" t="str">
            <v>2 X 8126 (4.854 FT/Box)</v>
          </cell>
          <cell r="AI134">
            <v>2</v>
          </cell>
          <cell r="AJ134" t="str">
            <v>(6X6)+0=36</v>
          </cell>
          <cell r="AK134">
            <v>6</v>
          </cell>
          <cell r="AL134">
            <v>6</v>
          </cell>
          <cell r="AM134">
            <v>0</v>
          </cell>
          <cell r="AN134">
            <v>36</v>
          </cell>
          <cell r="AO134" t="str">
            <v>8909 (44 X 44)</v>
          </cell>
          <cell r="AP134" t="str">
            <v>44X44</v>
          </cell>
          <cell r="AQ134">
            <v>55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 t="str">
            <v>8051 (1 White)</v>
          </cell>
          <cell r="AW134" t="str">
            <v>8050 (160FT Clear)</v>
          </cell>
          <cell r="AX134">
            <v>2172.8944000000001</v>
          </cell>
          <cell r="AY134">
            <v>1512</v>
          </cell>
          <cell r="AZ134">
            <v>1.4370994708994709</v>
          </cell>
          <cell r="BA134" t="str">
            <v xml:space="preserve">Minova Request 1/27/10. Each cartridge gets Part No. 8508 Parachute Clip.   </v>
          </cell>
          <cell r="BB134"/>
          <cell r="BC134">
            <v>138084</v>
          </cell>
          <cell r="BD134" t="str">
            <v>Green</v>
          </cell>
          <cell r="BE134" t="str">
            <v>2328 LIF50P</v>
          </cell>
          <cell r="BF134" t="str">
            <v>12 months (+/- 5 days) from date of manufacture</v>
          </cell>
          <cell r="BG134" t="str">
            <v xml:space="preserve">Medium </v>
          </cell>
          <cell r="BH134" t="str">
            <v>23 mm</v>
          </cell>
          <cell r="BI134" t="str">
            <v>1 in</v>
          </cell>
          <cell r="BJ134" t="str">
            <v>28 in</v>
          </cell>
          <cell r="BK134" t="str">
            <v>3/4 in</v>
          </cell>
          <cell r="BL134" t="str">
            <v>I, II, III</v>
          </cell>
          <cell r="BM134">
            <v>3.358806720407955</v>
          </cell>
          <cell r="BN134">
            <v>142.80000000000001</v>
          </cell>
          <cell r="BO134">
            <v>134</v>
          </cell>
          <cell r="BP134" t="str">
            <v>B or G</v>
          </cell>
          <cell r="BQ134">
            <v>8040</v>
          </cell>
          <cell r="BR134">
            <v>98</v>
          </cell>
        </row>
        <row r="135">
          <cell r="C135">
            <v>138085</v>
          </cell>
          <cell r="D135" t="str">
            <v>2328 LIF90 (SWS, 1500 Pcs)</v>
          </cell>
          <cell r="E135" t="str">
            <v>70416</v>
          </cell>
          <cell r="F135" t="str">
            <v>72036</v>
          </cell>
          <cell r="G135" t="str">
            <v>30%</v>
          </cell>
          <cell r="H135" t="str">
            <v>2 X 8509 (12-8 4 X 1.25 OL)</v>
          </cell>
          <cell r="I135" t="str">
            <v>8030 (38 mm 142 GA X 2.438 FT)</v>
          </cell>
          <cell r="J135" t="str">
            <v>8032 (84 mm 200 GA X 2.438 FT)</v>
          </cell>
          <cell r="K135">
            <v>0.9388399999999999</v>
          </cell>
          <cell r="L135">
            <v>0.40236</v>
          </cell>
          <cell r="M135">
            <v>28</v>
          </cell>
          <cell r="N135">
            <v>40.30568064489546</v>
          </cell>
          <cell r="O135">
            <v>27.75</v>
          </cell>
          <cell r="P135">
            <v>28</v>
          </cell>
          <cell r="Q135">
            <v>28.25</v>
          </cell>
          <cell r="R135">
            <v>1.3014749999999999</v>
          </cell>
          <cell r="S135">
            <v>1.3411999999999999</v>
          </cell>
          <cell r="T135">
            <v>1.3814249999999999</v>
          </cell>
          <cell r="U135">
            <v>590.86964999999998</v>
          </cell>
          <cell r="V135">
            <v>608.90480000000002</v>
          </cell>
          <cell r="W135">
            <v>627.16694999999993</v>
          </cell>
          <cell r="X135" t="str">
            <v>8053 (5" X 115GA X 12FT)</v>
          </cell>
          <cell r="Y135" t="str">
            <v>SW (12 FT)</v>
          </cell>
          <cell r="Z135">
            <v>0.1</v>
          </cell>
          <cell r="AA135">
            <v>30</v>
          </cell>
          <cell r="AB135">
            <v>39.044249999999998</v>
          </cell>
          <cell r="AC135">
            <v>40.235999999999997</v>
          </cell>
          <cell r="AD135">
            <v>41.442749999999997</v>
          </cell>
          <cell r="AE135">
            <v>39.14425</v>
          </cell>
          <cell r="AF135">
            <v>40.335999999999999</v>
          </cell>
          <cell r="AG135">
            <v>41.542749999999998</v>
          </cell>
          <cell r="AH135" t="str">
            <v>8053 (12 FT/Bundle)</v>
          </cell>
          <cell r="AI135" t="str">
            <v>SW</v>
          </cell>
          <cell r="AJ135" t="str">
            <v xml:space="preserve">10 X 5 = 50 SW </v>
          </cell>
          <cell r="AK135" t="str">
            <v xml:space="preserve">Stack </v>
          </cell>
          <cell r="AL135" t="str">
            <v xml:space="preserve">Square </v>
          </cell>
          <cell r="AM135" t="str">
            <v>On Pallet</v>
          </cell>
          <cell r="AN135">
            <v>50</v>
          </cell>
          <cell r="AO135" t="str">
            <v>8909 (44 X 44)</v>
          </cell>
          <cell r="AP135" t="str">
            <v>44X44</v>
          </cell>
          <cell r="AQ135">
            <v>55</v>
          </cell>
          <cell r="AR135">
            <v>0</v>
          </cell>
          <cell r="AS135" t="str">
            <v xml:space="preserve">1 X 8114 (Pad) </v>
          </cell>
          <cell r="AT135">
            <v>0</v>
          </cell>
          <cell r="AU135">
            <v>0</v>
          </cell>
          <cell r="AV135" t="str">
            <v>8051 (1 White)</v>
          </cell>
          <cell r="AW135" t="str">
            <v>8052 (440FT White)</v>
          </cell>
          <cell r="AX135">
            <v>2071.8000000000002</v>
          </cell>
          <cell r="AY135">
            <v>1500</v>
          </cell>
          <cell r="AZ135">
            <v>1.3812000000000002</v>
          </cell>
          <cell r="BA135" t="str">
            <v xml:space="preserve">Updated 9/14/11. Each bundle gets Part No. 8132 8.5 X 11 inch bundle sheet. </v>
          </cell>
          <cell r="BB135"/>
          <cell r="BC135">
            <v>138085</v>
          </cell>
          <cell r="BD135" t="str">
            <v>Yellow</v>
          </cell>
          <cell r="BE135" t="str">
            <v>2328 LIF90</v>
          </cell>
          <cell r="BF135" t="str">
            <v>12 months (+/- 5 days) from date of manufacture</v>
          </cell>
          <cell r="BG135" t="str">
            <v>Slow</v>
          </cell>
          <cell r="BH135" t="str">
            <v>23 mm</v>
          </cell>
          <cell r="BI135" t="str">
            <v>1 in</v>
          </cell>
          <cell r="BJ135" t="str">
            <v>28 in</v>
          </cell>
          <cell r="BK135" t="str">
            <v>3/4 in</v>
          </cell>
          <cell r="BL135" t="str">
            <v>I, II, III</v>
          </cell>
          <cell r="BM135">
            <v>3.358806720407955</v>
          </cell>
          <cell r="BN135">
            <v>102</v>
          </cell>
          <cell r="BO135">
            <v>134</v>
          </cell>
          <cell r="BP135" t="str">
            <v>B or G</v>
          </cell>
          <cell r="BQ135">
            <v>8040</v>
          </cell>
          <cell r="BR135">
            <v>70</v>
          </cell>
        </row>
        <row r="136">
          <cell r="C136">
            <v>139025</v>
          </cell>
          <cell r="D136" t="str">
            <v>A23 3' M8 (2PB, 36 Bxs)</v>
          </cell>
          <cell r="E136" t="str">
            <v>70260</v>
          </cell>
          <cell r="F136" t="str">
            <v>72036</v>
          </cell>
          <cell r="G136" t="str">
            <v>30%</v>
          </cell>
          <cell r="H136" t="str">
            <v>2 X 8509 (12-8 4 X 1.25 OL)</v>
          </cell>
          <cell r="I136" t="str">
            <v>8030 (38 mm 142 GA X 2.198 FT)</v>
          </cell>
          <cell r="J136" t="str">
            <v>8032 (84 mm 200 GA X 2.198 FT)</v>
          </cell>
          <cell r="K136">
            <v>0.84244125000000003</v>
          </cell>
          <cell r="L136">
            <v>0.36104625000000001</v>
          </cell>
          <cell r="M136">
            <v>24.931248254145611</v>
          </cell>
          <cell r="N136">
            <v>36</v>
          </cell>
          <cell r="O136">
            <v>24.875</v>
          </cell>
          <cell r="P136">
            <v>25.125</v>
          </cell>
          <cell r="Q136">
            <v>25.375</v>
          </cell>
          <cell r="R136">
            <v>1.1666375</v>
          </cell>
          <cell r="S136">
            <v>1.2034875</v>
          </cell>
          <cell r="T136">
            <v>1.2408375</v>
          </cell>
          <cell r="U136">
            <v>529.65342499999997</v>
          </cell>
          <cell r="V136">
            <v>546.38332500000001</v>
          </cell>
          <cell r="W136">
            <v>563.34022500000003</v>
          </cell>
          <cell r="X136" t="str">
            <v>8445/8446 (31"/2 pc)</v>
          </cell>
          <cell r="Y136" t="str">
            <v>31"/ 2 pc</v>
          </cell>
          <cell r="Z136">
            <v>2.5</v>
          </cell>
          <cell r="AA136">
            <v>50</v>
          </cell>
          <cell r="AB136">
            <v>58.331874999999997</v>
          </cell>
          <cell r="AC136">
            <v>60.174375000000005</v>
          </cell>
          <cell r="AD136">
            <v>62.041875000000005</v>
          </cell>
          <cell r="AE136">
            <v>60.831874999999997</v>
          </cell>
          <cell r="AF136">
            <v>62.674375000000005</v>
          </cell>
          <cell r="AG136">
            <v>64.541875000000005</v>
          </cell>
          <cell r="AH136" t="str">
            <v>2 X 8126 (4.854 FT/Box)</v>
          </cell>
          <cell r="AI136">
            <v>2</v>
          </cell>
          <cell r="AJ136" t="str">
            <v>(6X6)+0=36</v>
          </cell>
          <cell r="AK136">
            <v>6</v>
          </cell>
          <cell r="AL136">
            <v>6</v>
          </cell>
          <cell r="AM136">
            <v>0</v>
          </cell>
          <cell r="AN136">
            <v>36</v>
          </cell>
          <cell r="AO136" t="str">
            <v>8909 (44 X 44)</v>
          </cell>
          <cell r="AP136" t="str">
            <v>44X44</v>
          </cell>
          <cell r="AQ136">
            <v>55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 t="str">
            <v>8051 (1 White)</v>
          </cell>
          <cell r="AW136" t="str">
            <v>8050 (160FT Clear)</v>
          </cell>
          <cell r="AX136">
            <v>2311.2775000000001</v>
          </cell>
          <cell r="AY136">
            <v>1800</v>
          </cell>
          <cell r="AZ136">
            <v>1.2840430555555555</v>
          </cell>
          <cell r="BA136" t="str">
            <v>Minova Request 1/21/05.</v>
          </cell>
          <cell r="BB136"/>
          <cell r="BC136">
            <v>139025</v>
          </cell>
          <cell r="BD136" t="str">
            <v>Purple</v>
          </cell>
          <cell r="BE136" t="str">
            <v>A23 3' M8</v>
          </cell>
          <cell r="BF136" t="str">
            <v>12 months (+/- 5 days) from date of manufacture</v>
          </cell>
          <cell r="BG136" t="str">
            <v>Ultra Fast</v>
          </cell>
          <cell r="BH136" t="str">
            <v>23 mm</v>
          </cell>
          <cell r="BI136" t="str">
            <v>1 in</v>
          </cell>
          <cell r="BJ136" t="str">
            <v>25 1/8 in</v>
          </cell>
          <cell r="BK136" t="str">
            <v>3/4 in</v>
          </cell>
          <cell r="BL136" t="str">
            <v>I, II, III</v>
          </cell>
          <cell r="BM136">
            <v>3</v>
          </cell>
          <cell r="BN136">
            <v>150</v>
          </cell>
          <cell r="BO136">
            <v>134</v>
          </cell>
          <cell r="BP136" t="str">
            <v>B or G</v>
          </cell>
          <cell r="BQ136">
            <v>8040</v>
          </cell>
          <cell r="BR136">
            <v>104.6875</v>
          </cell>
        </row>
        <row r="137">
          <cell r="C137">
            <v>139026</v>
          </cell>
          <cell r="D137" t="str">
            <v>A23 3' M20 (2PBLW, 36 Bxs)</v>
          </cell>
          <cell r="E137" t="str">
            <v>70302</v>
          </cell>
          <cell r="F137" t="str">
            <v>72036</v>
          </cell>
          <cell r="G137" t="str">
            <v>30%</v>
          </cell>
          <cell r="H137" t="str">
            <v>2 X 8509 (12-8 4 X 1.25 OL)</v>
          </cell>
          <cell r="I137" t="str">
            <v>8030 (38 mm 142 GA X 2.198 FT)</v>
          </cell>
          <cell r="J137" t="str">
            <v>8032 (84 mm 200 GA X 2.198 FT)</v>
          </cell>
          <cell r="K137">
            <v>0.84244125000000003</v>
          </cell>
          <cell r="L137">
            <v>0.36104625000000001</v>
          </cell>
          <cell r="M137">
            <v>24.931248254145611</v>
          </cell>
          <cell r="N137">
            <v>36</v>
          </cell>
          <cell r="O137">
            <v>24.875</v>
          </cell>
          <cell r="P137">
            <v>25.125</v>
          </cell>
          <cell r="Q137">
            <v>25.375</v>
          </cell>
          <cell r="R137">
            <v>1.1666375</v>
          </cell>
          <cell r="S137">
            <v>1.2034875</v>
          </cell>
          <cell r="T137">
            <v>1.2408375</v>
          </cell>
          <cell r="U137">
            <v>529.65342499999997</v>
          </cell>
          <cell r="V137">
            <v>546.38332500000001</v>
          </cell>
          <cell r="W137">
            <v>563.34022500000003</v>
          </cell>
          <cell r="X137" t="str">
            <v>8445/8446 (31"/2 pc)</v>
          </cell>
          <cell r="Y137" t="str">
            <v>31"/ 2 pc</v>
          </cell>
          <cell r="Z137">
            <v>2.5</v>
          </cell>
          <cell r="AA137">
            <v>35</v>
          </cell>
          <cell r="AB137">
            <v>40.8323125</v>
          </cell>
          <cell r="AC137">
            <v>42.122062499999998</v>
          </cell>
          <cell r="AD137">
            <v>43.429312500000002</v>
          </cell>
          <cell r="AE137">
            <v>43.3323125</v>
          </cell>
          <cell r="AF137">
            <v>44.622062499999998</v>
          </cell>
          <cell r="AG137">
            <v>45.929312500000002</v>
          </cell>
          <cell r="AH137" t="str">
            <v>2 X 8126 (4.854 FT/Box)</v>
          </cell>
          <cell r="AI137">
            <v>2</v>
          </cell>
          <cell r="AJ137" t="str">
            <v>(6X6)+0=36</v>
          </cell>
          <cell r="AK137">
            <v>6</v>
          </cell>
          <cell r="AL137">
            <v>6</v>
          </cell>
          <cell r="AM137">
            <v>0</v>
          </cell>
          <cell r="AN137">
            <v>36</v>
          </cell>
          <cell r="AO137" t="str">
            <v>8909 (44 X 44)</v>
          </cell>
          <cell r="AP137" t="str">
            <v>44X44</v>
          </cell>
          <cell r="AQ137">
            <v>55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 t="str">
            <v>8051 (1 White)</v>
          </cell>
          <cell r="AW137" t="str">
            <v>8050 (160FT Clear)</v>
          </cell>
          <cell r="AX137">
            <v>1661.3942499999998</v>
          </cell>
          <cell r="AY137">
            <v>1260</v>
          </cell>
          <cell r="AZ137">
            <v>1.3185668650793649</v>
          </cell>
          <cell r="BA137" t="str">
            <v>Minova request to change packaging 5/5/09.</v>
          </cell>
          <cell r="BB137"/>
          <cell r="BC137">
            <v>139026</v>
          </cell>
          <cell r="BD137" t="str">
            <v xml:space="preserve">Orange </v>
          </cell>
          <cell r="BE137" t="str">
            <v>A23 3' M20</v>
          </cell>
          <cell r="BF137" t="str">
            <v>12 months (+/- 5 days) from date of manufacture</v>
          </cell>
          <cell r="BG137" t="str">
            <v xml:space="preserve">X-Fast </v>
          </cell>
          <cell r="BH137" t="str">
            <v>23 mm</v>
          </cell>
          <cell r="BI137" t="str">
            <v>1 in</v>
          </cell>
          <cell r="BJ137" t="str">
            <v>25 1/8 in</v>
          </cell>
          <cell r="BK137" t="str">
            <v>3/4 in</v>
          </cell>
          <cell r="BL137" t="str">
            <v>I, II, III</v>
          </cell>
          <cell r="BM137">
            <v>3</v>
          </cell>
          <cell r="BN137">
            <v>105</v>
          </cell>
          <cell r="BO137">
            <v>134</v>
          </cell>
          <cell r="BP137" t="str">
            <v>B or G</v>
          </cell>
          <cell r="BQ137">
            <v>8040</v>
          </cell>
          <cell r="BR137">
            <v>73.28125</v>
          </cell>
        </row>
        <row r="138">
          <cell r="C138">
            <v>139028</v>
          </cell>
          <cell r="D138" t="str">
            <v>A23 3' M35LIF (2PB, 36 Bxs)</v>
          </cell>
          <cell r="E138" t="str">
            <v>70274</v>
          </cell>
          <cell r="F138" t="str">
            <v>72036</v>
          </cell>
          <cell r="G138" t="str">
            <v>30%</v>
          </cell>
          <cell r="H138" t="str">
            <v>2 X 8509 (12-8 4 X 1.25 OL)</v>
          </cell>
          <cell r="I138" t="str">
            <v>8030 (38 mm 142 GA X 2.198 FT)</v>
          </cell>
          <cell r="J138" t="str">
            <v>8032 (84 mm 200 GA X 2.198 FT)</v>
          </cell>
          <cell r="K138">
            <v>0.84244125000000003</v>
          </cell>
          <cell r="L138">
            <v>0.36104625000000001</v>
          </cell>
          <cell r="M138">
            <v>24.931248254145611</v>
          </cell>
          <cell r="N138">
            <v>36</v>
          </cell>
          <cell r="O138">
            <v>24.875</v>
          </cell>
          <cell r="P138">
            <v>25.125</v>
          </cell>
          <cell r="Q138">
            <v>25.375</v>
          </cell>
          <cell r="R138">
            <v>1.1666375</v>
          </cell>
          <cell r="S138">
            <v>1.2034875</v>
          </cell>
          <cell r="T138">
            <v>1.2408375</v>
          </cell>
          <cell r="U138">
            <v>529.65342499999997</v>
          </cell>
          <cell r="V138">
            <v>546.38332500000001</v>
          </cell>
          <cell r="W138">
            <v>563.34022500000003</v>
          </cell>
          <cell r="X138" t="str">
            <v>8445/8446 (31"/2 pc)</v>
          </cell>
          <cell r="Y138" t="str">
            <v>31"/ 2 pc</v>
          </cell>
          <cell r="Z138">
            <v>2.5</v>
          </cell>
          <cell r="AA138">
            <v>50</v>
          </cell>
          <cell r="AB138">
            <v>58.331874999999997</v>
          </cell>
          <cell r="AC138">
            <v>60.174375000000005</v>
          </cell>
          <cell r="AD138">
            <v>62.041875000000005</v>
          </cell>
          <cell r="AE138">
            <v>60.831874999999997</v>
          </cell>
          <cell r="AF138">
            <v>62.674375000000005</v>
          </cell>
          <cell r="AG138">
            <v>64.541875000000005</v>
          </cell>
          <cell r="AH138" t="str">
            <v>2 X 8126 (4.854 FT/Box)</v>
          </cell>
          <cell r="AI138">
            <v>2</v>
          </cell>
          <cell r="AJ138" t="str">
            <v>(6X6)+0=36</v>
          </cell>
          <cell r="AK138">
            <v>6</v>
          </cell>
          <cell r="AL138">
            <v>6</v>
          </cell>
          <cell r="AM138">
            <v>0</v>
          </cell>
          <cell r="AN138">
            <v>36</v>
          </cell>
          <cell r="AO138" t="str">
            <v>8909 (44 X 44)</v>
          </cell>
          <cell r="AP138" t="str">
            <v>44X44</v>
          </cell>
          <cell r="AQ138">
            <v>55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 t="str">
            <v>8051 (1 White)</v>
          </cell>
          <cell r="AW138" t="str">
            <v>8050 (160FT Clear)</v>
          </cell>
          <cell r="AX138">
            <v>2311.2775000000001</v>
          </cell>
          <cell r="AY138">
            <v>1800</v>
          </cell>
          <cell r="AZ138">
            <v>1.2840430555555555</v>
          </cell>
          <cell r="BA138" t="str">
            <v>Minova request 11/10/05.</v>
          </cell>
          <cell r="BB138"/>
          <cell r="BC138">
            <v>139028</v>
          </cell>
          <cell r="BD138" t="str">
            <v>Blue</v>
          </cell>
          <cell r="BE138" t="str">
            <v>A23 3' M35LIF</v>
          </cell>
          <cell r="BF138" t="str">
            <v>12 months (+/- 5 days) from date of manufacture</v>
          </cell>
          <cell r="BG138" t="str">
            <v>Fast</v>
          </cell>
          <cell r="BH138" t="str">
            <v>23 mm</v>
          </cell>
          <cell r="BI138" t="str">
            <v>1 in</v>
          </cell>
          <cell r="BJ138" t="str">
            <v>25 1/8 in</v>
          </cell>
          <cell r="BK138" t="str">
            <v>3/4 in</v>
          </cell>
          <cell r="BL138" t="str">
            <v>I, II, III</v>
          </cell>
          <cell r="BM138">
            <v>3</v>
          </cell>
          <cell r="BN138">
            <v>150</v>
          </cell>
          <cell r="BO138">
            <v>134</v>
          </cell>
          <cell r="BP138" t="str">
            <v>B or G</v>
          </cell>
          <cell r="BQ138">
            <v>8040</v>
          </cell>
          <cell r="BR138">
            <v>104.6875</v>
          </cell>
        </row>
        <row r="139">
          <cell r="C139">
            <v>139029</v>
          </cell>
          <cell r="D139" t="str">
            <v>A23 3' M35LIF (SWS, 1500 Pcs)</v>
          </cell>
          <cell r="E139" t="str">
            <v>70274</v>
          </cell>
          <cell r="F139" t="str">
            <v>72036</v>
          </cell>
          <cell r="G139" t="str">
            <v>30%</v>
          </cell>
          <cell r="H139" t="str">
            <v>2 X 8509 (12-8 4 X 1.25 OL)</v>
          </cell>
          <cell r="I139" t="str">
            <v>8030 (38 mm 142 GA X 2.198 FT)</v>
          </cell>
          <cell r="J139" t="str">
            <v>8032 (84 mm 200 GA X 2.198 FT)</v>
          </cell>
          <cell r="K139">
            <v>0.84244125000000003</v>
          </cell>
          <cell r="L139">
            <v>0.36104625000000001</v>
          </cell>
          <cell r="M139">
            <v>24.931248254145611</v>
          </cell>
          <cell r="N139">
            <v>36</v>
          </cell>
          <cell r="O139">
            <v>24.875</v>
          </cell>
          <cell r="P139">
            <v>25.125</v>
          </cell>
          <cell r="Q139">
            <v>25.375</v>
          </cell>
          <cell r="R139">
            <v>1.1666375</v>
          </cell>
          <cell r="S139">
            <v>1.2034875</v>
          </cell>
          <cell r="T139">
            <v>1.2408375</v>
          </cell>
          <cell r="U139">
            <v>529.65342499999997</v>
          </cell>
          <cell r="V139">
            <v>546.38332500000001</v>
          </cell>
          <cell r="W139">
            <v>563.34022500000003</v>
          </cell>
          <cell r="X139" t="str">
            <v>8053 (5" X 115GA X 12FT)</v>
          </cell>
          <cell r="Y139" t="str">
            <v>SW (12 FT)</v>
          </cell>
          <cell r="Z139">
            <v>0.1</v>
          </cell>
          <cell r="AA139">
            <v>30</v>
          </cell>
          <cell r="AB139">
            <v>34.999124999999999</v>
          </cell>
          <cell r="AC139">
            <v>36.104624999999999</v>
          </cell>
          <cell r="AD139">
            <v>37.225124999999998</v>
          </cell>
          <cell r="AE139">
            <v>35.099125000000001</v>
          </cell>
          <cell r="AF139">
            <v>36.204625</v>
          </cell>
          <cell r="AG139">
            <v>37.325125</v>
          </cell>
          <cell r="AH139" t="str">
            <v>8053 (12 FT/Bundle)</v>
          </cell>
          <cell r="AI139" t="str">
            <v>SW</v>
          </cell>
          <cell r="AJ139" t="str">
            <v xml:space="preserve">10 X 5 = 50 SW </v>
          </cell>
          <cell r="AK139" t="str">
            <v xml:space="preserve">Stack </v>
          </cell>
          <cell r="AL139" t="str">
            <v xml:space="preserve">Square </v>
          </cell>
          <cell r="AM139" t="str">
            <v>On Pallet</v>
          </cell>
          <cell r="AN139">
            <v>50</v>
          </cell>
          <cell r="AO139" t="str">
            <v>8909 (44 X 44)</v>
          </cell>
          <cell r="AP139" t="str">
            <v>44X44</v>
          </cell>
          <cell r="AQ139">
            <v>55</v>
          </cell>
          <cell r="AR139">
            <v>0</v>
          </cell>
          <cell r="AS139" t="str">
            <v xml:space="preserve">1 X 8114 (Pad) </v>
          </cell>
          <cell r="AT139">
            <v>0</v>
          </cell>
          <cell r="AU139">
            <v>0</v>
          </cell>
          <cell r="AV139" t="str">
            <v>8051 (1 White)</v>
          </cell>
          <cell r="AW139" t="str">
            <v>8052 (150FT White)</v>
          </cell>
          <cell r="AX139">
            <v>1865.23125</v>
          </cell>
          <cell r="AY139">
            <v>1500</v>
          </cell>
          <cell r="AZ139">
            <v>1.2434875000000001</v>
          </cell>
          <cell r="BA139" t="str">
            <v xml:space="preserve">Minova request packaging update 5/3/06.  Each bundle gets Part No. 8132 8.5 X 11 inch bundle sheet.  </v>
          </cell>
          <cell r="BB139" t="str">
            <v xml:space="preserve">Stack square on pallet.  Rotate each layer 180 degrees.   </v>
          </cell>
          <cell r="BC139">
            <v>139029</v>
          </cell>
          <cell r="BD139" t="str">
            <v>Blue</v>
          </cell>
          <cell r="BE139" t="str">
            <v xml:space="preserve">A23 3' M35LIF </v>
          </cell>
          <cell r="BF139" t="str">
            <v>12 months (+/- 5 days) from date of manufacture</v>
          </cell>
          <cell r="BG139" t="str">
            <v>Fast</v>
          </cell>
          <cell r="BH139" t="str">
            <v>23 mm</v>
          </cell>
          <cell r="BI139" t="str">
            <v>1 in</v>
          </cell>
          <cell r="BJ139" t="str">
            <v>25 1/8 in</v>
          </cell>
          <cell r="BK139" t="str">
            <v>3/4 in</v>
          </cell>
          <cell r="BL139" t="str">
            <v>I, II, III</v>
          </cell>
          <cell r="BM139">
            <v>3</v>
          </cell>
          <cell r="BN139">
            <v>90</v>
          </cell>
          <cell r="BO139">
            <v>134</v>
          </cell>
          <cell r="BP139" t="str">
            <v>B or G</v>
          </cell>
          <cell r="BQ139">
            <v>8040</v>
          </cell>
          <cell r="BR139">
            <v>62.8125</v>
          </cell>
        </row>
        <row r="140">
          <cell r="C140">
            <v>139030</v>
          </cell>
          <cell r="D140" t="str">
            <v>A23 3' M45 (2PB, 36 Bxs)</v>
          </cell>
          <cell r="E140" t="str">
            <v>70316</v>
          </cell>
          <cell r="F140" t="str">
            <v>72036</v>
          </cell>
          <cell r="G140" t="str">
            <v>30%</v>
          </cell>
          <cell r="H140" t="str">
            <v>2 X 8509 (12-8 4 X 1.25 OL)</v>
          </cell>
          <cell r="I140" t="str">
            <v>8030 (38 mm 142 GA X 2.198 FT)</v>
          </cell>
          <cell r="J140" t="str">
            <v>8032 (84 mm 200 GA X 2.198 FT)</v>
          </cell>
          <cell r="K140">
            <v>0.84244125000000003</v>
          </cell>
          <cell r="L140">
            <v>0.36104625000000001</v>
          </cell>
          <cell r="M140">
            <v>24.931248254145611</v>
          </cell>
          <cell r="N140">
            <v>36</v>
          </cell>
          <cell r="O140">
            <v>24.875</v>
          </cell>
          <cell r="P140">
            <v>25.125</v>
          </cell>
          <cell r="Q140">
            <v>25.375</v>
          </cell>
          <cell r="R140">
            <v>1.1666375</v>
          </cell>
          <cell r="S140">
            <v>1.2034875</v>
          </cell>
          <cell r="T140">
            <v>1.2408375</v>
          </cell>
          <cell r="U140">
            <v>529.65342499999997</v>
          </cell>
          <cell r="V140">
            <v>546.38332500000001</v>
          </cell>
          <cell r="W140">
            <v>563.34022500000003</v>
          </cell>
          <cell r="X140" t="str">
            <v>8445/8446 (31"/2 pc)</v>
          </cell>
          <cell r="Y140" t="str">
            <v>31"/ 2 pc</v>
          </cell>
          <cell r="Z140">
            <v>2.5</v>
          </cell>
          <cell r="AA140">
            <v>50</v>
          </cell>
          <cell r="AB140">
            <v>58.331874999999997</v>
          </cell>
          <cell r="AC140">
            <v>60.174375000000005</v>
          </cell>
          <cell r="AD140">
            <v>62.041875000000005</v>
          </cell>
          <cell r="AE140">
            <v>60.831874999999997</v>
          </cell>
          <cell r="AF140">
            <v>62.674375000000005</v>
          </cell>
          <cell r="AG140">
            <v>64.541875000000005</v>
          </cell>
          <cell r="AH140" t="str">
            <v>2 X 8126 (4.854 FT/Box)</v>
          </cell>
          <cell r="AI140">
            <v>2</v>
          </cell>
          <cell r="AJ140" t="str">
            <v>(6X6)+0=36</v>
          </cell>
          <cell r="AK140">
            <v>6</v>
          </cell>
          <cell r="AL140">
            <v>6</v>
          </cell>
          <cell r="AM140">
            <v>0</v>
          </cell>
          <cell r="AN140">
            <v>36</v>
          </cell>
          <cell r="AO140" t="str">
            <v>8909 (44 X 44)</v>
          </cell>
          <cell r="AP140" t="str">
            <v>44X44</v>
          </cell>
          <cell r="AQ140">
            <v>55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 t="str">
            <v>8051 (1 White)</v>
          </cell>
          <cell r="AW140" t="str">
            <v>8050 (160FT Clear)</v>
          </cell>
          <cell r="AX140">
            <v>2311.2775000000001</v>
          </cell>
          <cell r="AY140">
            <v>1800</v>
          </cell>
          <cell r="AZ140">
            <v>1.2840430555555555</v>
          </cell>
          <cell r="BA140" t="str">
            <v>BF Request 10/13/00.</v>
          </cell>
          <cell r="BB140"/>
          <cell r="BC140">
            <v>139030</v>
          </cell>
          <cell r="BD140" t="str">
            <v>Green</v>
          </cell>
          <cell r="BE140" t="str">
            <v xml:space="preserve">A23 3' M45 </v>
          </cell>
          <cell r="BF140" t="str">
            <v>12 months (+/- 5 days) from date of manufacture</v>
          </cell>
          <cell r="BG140" t="str">
            <v xml:space="preserve">Medium </v>
          </cell>
          <cell r="BH140" t="str">
            <v>23 mm</v>
          </cell>
          <cell r="BI140" t="str">
            <v>1 in</v>
          </cell>
          <cell r="BJ140" t="str">
            <v>25 1/8 in</v>
          </cell>
          <cell r="BK140" t="str">
            <v>3/4 in</v>
          </cell>
          <cell r="BL140" t="str">
            <v>I, II, III</v>
          </cell>
          <cell r="BM140">
            <v>3</v>
          </cell>
          <cell r="BN140">
            <v>150</v>
          </cell>
          <cell r="BO140">
            <v>134</v>
          </cell>
          <cell r="BP140" t="str">
            <v>B or G</v>
          </cell>
          <cell r="BQ140">
            <v>8040</v>
          </cell>
          <cell r="BR140">
            <v>104.6875</v>
          </cell>
        </row>
        <row r="141">
          <cell r="C141">
            <v>139031</v>
          </cell>
          <cell r="D141" t="str">
            <v>A23 3' M45LIF (2PB, 36 Bxs)</v>
          </cell>
          <cell r="E141" t="str">
            <v>70316</v>
          </cell>
          <cell r="F141" t="str">
            <v>72036</v>
          </cell>
          <cell r="G141" t="str">
            <v>30%</v>
          </cell>
          <cell r="H141" t="str">
            <v>2 X 8509 (12-8 4 X 1.25 OL)</v>
          </cell>
          <cell r="I141" t="str">
            <v>8030 (38 mm 142 GA X 2.198 FT)</v>
          </cell>
          <cell r="J141" t="str">
            <v>8032 (84 mm 200 GA X 2.198 FT)</v>
          </cell>
          <cell r="K141">
            <v>0.84244125000000003</v>
          </cell>
          <cell r="L141">
            <v>0.36104625000000001</v>
          </cell>
          <cell r="M141">
            <v>24.931248254145611</v>
          </cell>
          <cell r="N141">
            <v>36</v>
          </cell>
          <cell r="O141">
            <v>24.875</v>
          </cell>
          <cell r="P141">
            <v>25.125</v>
          </cell>
          <cell r="Q141">
            <v>25.375</v>
          </cell>
          <cell r="R141">
            <v>1.1666375</v>
          </cell>
          <cell r="S141">
            <v>1.2034875</v>
          </cell>
          <cell r="T141">
            <v>1.2408375</v>
          </cell>
          <cell r="U141">
            <v>529.65342499999997</v>
          </cell>
          <cell r="V141">
            <v>546.38332500000001</v>
          </cell>
          <cell r="W141">
            <v>563.34022500000003</v>
          </cell>
          <cell r="X141" t="str">
            <v>8445/8446 (31"/2 pc)</v>
          </cell>
          <cell r="Y141" t="str">
            <v>31"/ 2 pc</v>
          </cell>
          <cell r="Z141">
            <v>2.5</v>
          </cell>
          <cell r="AA141">
            <v>50</v>
          </cell>
          <cell r="AB141">
            <v>58.331874999999997</v>
          </cell>
          <cell r="AC141">
            <v>60.174375000000005</v>
          </cell>
          <cell r="AD141">
            <v>62.041875000000005</v>
          </cell>
          <cell r="AE141">
            <v>60.831874999999997</v>
          </cell>
          <cell r="AF141">
            <v>62.674375000000005</v>
          </cell>
          <cell r="AG141">
            <v>64.541875000000005</v>
          </cell>
          <cell r="AH141" t="str">
            <v>2 X 8126 (4.854 FT/Box)</v>
          </cell>
          <cell r="AI141">
            <v>2</v>
          </cell>
          <cell r="AJ141" t="str">
            <v>(6X6)+0=36</v>
          </cell>
          <cell r="AK141">
            <v>6</v>
          </cell>
          <cell r="AL141">
            <v>6</v>
          </cell>
          <cell r="AM141">
            <v>0</v>
          </cell>
          <cell r="AN141">
            <v>36</v>
          </cell>
          <cell r="AO141" t="str">
            <v>8909 (44 X 44)</v>
          </cell>
          <cell r="AP141" t="str">
            <v>44X44</v>
          </cell>
          <cell r="AQ141">
            <v>55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 t="str">
            <v>8051 (1 White)</v>
          </cell>
          <cell r="AW141" t="str">
            <v>8050 (160FT Clear)</v>
          </cell>
          <cell r="AX141">
            <v>2311.2775000000001</v>
          </cell>
          <cell r="AY141">
            <v>1800</v>
          </cell>
          <cell r="AZ141">
            <v>1.2840430555555555</v>
          </cell>
          <cell r="BA141" t="str">
            <v>GT Request 3/7/03.</v>
          </cell>
          <cell r="BB141"/>
          <cell r="BC141">
            <v>139031</v>
          </cell>
          <cell r="BD141" t="str">
            <v>Green</v>
          </cell>
          <cell r="BE141" t="str">
            <v>A23 3' M45LIF</v>
          </cell>
          <cell r="BF141" t="str">
            <v>12 months (+/- 5 days) from date of manufacture</v>
          </cell>
          <cell r="BG141" t="str">
            <v xml:space="preserve">Medium </v>
          </cell>
          <cell r="BH141" t="str">
            <v>23 mm</v>
          </cell>
          <cell r="BI141" t="str">
            <v>1 in</v>
          </cell>
          <cell r="BJ141" t="str">
            <v>25 1/8 in</v>
          </cell>
          <cell r="BK141" t="str">
            <v>3/4 in</v>
          </cell>
          <cell r="BL141" t="str">
            <v>I, II, III</v>
          </cell>
          <cell r="BM141">
            <v>3</v>
          </cell>
          <cell r="BN141">
            <v>150</v>
          </cell>
          <cell r="BO141">
            <v>134</v>
          </cell>
          <cell r="BP141" t="str">
            <v>B or G</v>
          </cell>
          <cell r="BQ141">
            <v>8040</v>
          </cell>
          <cell r="BR141">
            <v>104.6875</v>
          </cell>
        </row>
        <row r="142">
          <cell r="C142">
            <v>139032</v>
          </cell>
          <cell r="D142" t="str">
            <v>A23 3' M50LIF (SWS, 1500 Pcs)</v>
          </cell>
          <cell r="E142" t="str">
            <v>70325</v>
          </cell>
          <cell r="F142" t="str">
            <v>72036</v>
          </cell>
          <cell r="G142" t="str">
            <v>30%</v>
          </cell>
          <cell r="H142" t="str">
            <v>2 X 8509 (12-8 4 X 1.25 OL)</v>
          </cell>
          <cell r="I142" t="str">
            <v>8030 (38 mm 142 GA X 2.198 FT)</v>
          </cell>
          <cell r="J142" t="str">
            <v>8032 (84 mm 200 GA X 2.198 FT)</v>
          </cell>
          <cell r="K142">
            <v>0.84244125000000003</v>
          </cell>
          <cell r="L142">
            <v>0.36104625000000001</v>
          </cell>
          <cell r="M142">
            <v>24.931248254145611</v>
          </cell>
          <cell r="N142">
            <v>36</v>
          </cell>
          <cell r="O142">
            <v>24.875</v>
          </cell>
          <cell r="P142">
            <v>25.125</v>
          </cell>
          <cell r="Q142">
            <v>25.375</v>
          </cell>
          <cell r="R142">
            <v>1.1666375</v>
          </cell>
          <cell r="S142">
            <v>1.2034875</v>
          </cell>
          <cell r="T142">
            <v>1.2408375</v>
          </cell>
          <cell r="U142">
            <v>529.65342499999997</v>
          </cell>
          <cell r="V142">
            <v>546.38332500000001</v>
          </cell>
          <cell r="W142">
            <v>563.34022500000003</v>
          </cell>
          <cell r="X142" t="str">
            <v>8053 (5" X 115GA X 12FT)</v>
          </cell>
          <cell r="Y142" t="str">
            <v>SW (12 FT)</v>
          </cell>
          <cell r="Z142">
            <v>0.1</v>
          </cell>
          <cell r="AA142">
            <v>30</v>
          </cell>
          <cell r="AB142">
            <v>34.999124999999999</v>
          </cell>
          <cell r="AC142">
            <v>36.104624999999999</v>
          </cell>
          <cell r="AD142">
            <v>37.225124999999998</v>
          </cell>
          <cell r="AE142">
            <v>35.099125000000001</v>
          </cell>
          <cell r="AF142">
            <v>36.204625</v>
          </cell>
          <cell r="AG142">
            <v>37.325125</v>
          </cell>
          <cell r="AH142" t="str">
            <v>8053 (12 FT/Bundle)</v>
          </cell>
          <cell r="AI142" t="str">
            <v>SW</v>
          </cell>
          <cell r="AJ142" t="str">
            <v xml:space="preserve">10 X 5 = 50 SW </v>
          </cell>
          <cell r="AK142" t="str">
            <v xml:space="preserve">Stack </v>
          </cell>
          <cell r="AL142" t="str">
            <v xml:space="preserve">Square </v>
          </cell>
          <cell r="AM142" t="str">
            <v>On Pallet</v>
          </cell>
          <cell r="AN142">
            <v>50</v>
          </cell>
          <cell r="AO142" t="str">
            <v>8909 (44 X 44)</v>
          </cell>
          <cell r="AP142" t="str">
            <v>44X44</v>
          </cell>
          <cell r="AQ142">
            <v>55</v>
          </cell>
          <cell r="AR142">
            <v>0</v>
          </cell>
          <cell r="AS142" t="str">
            <v xml:space="preserve">1 X 8114 (Pad) </v>
          </cell>
          <cell r="AT142">
            <v>0</v>
          </cell>
          <cell r="AU142">
            <v>0</v>
          </cell>
          <cell r="AV142" t="str">
            <v>8051 (1 White)</v>
          </cell>
          <cell r="AW142" t="str">
            <v>8052 (440FT White)</v>
          </cell>
          <cell r="AX142">
            <v>1865.23125</v>
          </cell>
          <cell r="AY142">
            <v>1500</v>
          </cell>
          <cell r="AZ142">
            <v>1.2434875000000001</v>
          </cell>
          <cell r="BA142" t="str">
            <v xml:space="preserve">Minova request packaging update 5/3/06.  Each bundle gets Part No. 8132 8.5 X 11 inch bundle sheet.  </v>
          </cell>
          <cell r="BB142" t="str">
            <v xml:space="preserve">Stack square on pallet.  Rotate each layer 180 degrees.   </v>
          </cell>
          <cell r="BC142">
            <v>139032</v>
          </cell>
          <cell r="BD142" t="str">
            <v>Green</v>
          </cell>
          <cell r="BE142" t="str">
            <v>A23 3' M50LIF</v>
          </cell>
          <cell r="BF142" t="str">
            <v>12 months (+/- 5 days) from date of manufacture</v>
          </cell>
          <cell r="BG142" t="str">
            <v xml:space="preserve">Medium </v>
          </cell>
          <cell r="BH142" t="str">
            <v>23 mm</v>
          </cell>
          <cell r="BI142" t="str">
            <v>1 in</v>
          </cell>
          <cell r="BJ142" t="str">
            <v>25 1/8 in</v>
          </cell>
          <cell r="BK142" t="str">
            <v>3/4 in</v>
          </cell>
          <cell r="BL142" t="str">
            <v>I, II, III</v>
          </cell>
          <cell r="BM142">
            <v>3</v>
          </cell>
          <cell r="BN142">
            <v>90</v>
          </cell>
          <cell r="BO142">
            <v>134</v>
          </cell>
          <cell r="BP142" t="str">
            <v>B or G</v>
          </cell>
          <cell r="BQ142">
            <v>8040</v>
          </cell>
          <cell r="BR142">
            <v>62.8125</v>
          </cell>
        </row>
        <row r="143">
          <cell r="C143">
            <v>139033</v>
          </cell>
          <cell r="D143" t="str">
            <v>A23 3' M50 (2PB, 36 Bxs)</v>
          </cell>
          <cell r="E143" t="str">
            <v>70325</v>
          </cell>
          <cell r="F143" t="str">
            <v>72036</v>
          </cell>
          <cell r="G143" t="str">
            <v>30%</v>
          </cell>
          <cell r="H143" t="str">
            <v>2 X 8509 (12-8 4 X 1.25 OL)</v>
          </cell>
          <cell r="I143" t="str">
            <v>8030 (38 mm 142 GA X 2.198 FT)</v>
          </cell>
          <cell r="J143" t="str">
            <v>8032 (84 mm 200 GA X 2.198 FT)</v>
          </cell>
          <cell r="K143">
            <v>0.84244125000000003</v>
          </cell>
          <cell r="L143">
            <v>0.36104625000000001</v>
          </cell>
          <cell r="M143">
            <v>24.931248254145611</v>
          </cell>
          <cell r="N143">
            <v>36</v>
          </cell>
          <cell r="O143">
            <v>24.875</v>
          </cell>
          <cell r="P143">
            <v>25.125</v>
          </cell>
          <cell r="Q143">
            <v>25.375</v>
          </cell>
          <cell r="R143">
            <v>1.1666375</v>
          </cell>
          <cell r="S143">
            <v>1.2034875</v>
          </cell>
          <cell r="T143">
            <v>1.2408375</v>
          </cell>
          <cell r="U143">
            <v>529.65342499999997</v>
          </cell>
          <cell r="V143">
            <v>546.38332500000001</v>
          </cell>
          <cell r="W143">
            <v>563.34022500000003</v>
          </cell>
          <cell r="X143" t="str">
            <v>8445/8446 (31"/2 pc)</v>
          </cell>
          <cell r="Y143" t="str">
            <v>31"/ 2 pc</v>
          </cell>
          <cell r="Z143">
            <v>2.5</v>
          </cell>
          <cell r="AA143">
            <v>50</v>
          </cell>
          <cell r="AB143">
            <v>58.331874999999997</v>
          </cell>
          <cell r="AC143">
            <v>60.174375000000005</v>
          </cell>
          <cell r="AD143">
            <v>62.041875000000005</v>
          </cell>
          <cell r="AE143">
            <v>60.831874999999997</v>
          </cell>
          <cell r="AF143">
            <v>62.674375000000005</v>
          </cell>
          <cell r="AG143">
            <v>64.541875000000005</v>
          </cell>
          <cell r="AH143" t="str">
            <v>2 X 8126 (4.854 FT/Box)</v>
          </cell>
          <cell r="AI143">
            <v>2</v>
          </cell>
          <cell r="AJ143" t="str">
            <v>(6X6)+0=36</v>
          </cell>
          <cell r="AK143">
            <v>6</v>
          </cell>
          <cell r="AL143">
            <v>6</v>
          </cell>
          <cell r="AM143">
            <v>0</v>
          </cell>
          <cell r="AN143">
            <v>36</v>
          </cell>
          <cell r="AO143" t="str">
            <v>8909 (44 X 44)</v>
          </cell>
          <cell r="AP143" t="str">
            <v>44X44</v>
          </cell>
          <cell r="AQ143">
            <v>55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 t="str">
            <v>8051 (1 White)</v>
          </cell>
          <cell r="AW143" t="str">
            <v>8050 (160FT Clear)</v>
          </cell>
          <cell r="AX143">
            <v>2311.2775000000001</v>
          </cell>
          <cell r="AY143">
            <v>1800</v>
          </cell>
          <cell r="AZ143">
            <v>1.2840430555555555</v>
          </cell>
          <cell r="BA143" t="str">
            <v xml:space="preserve">BF Request 6/21/02.  </v>
          </cell>
          <cell r="BB143"/>
          <cell r="BC143">
            <v>139033</v>
          </cell>
          <cell r="BD143" t="str">
            <v>Green</v>
          </cell>
          <cell r="BE143" t="str">
            <v xml:space="preserve">A23 3' M50 </v>
          </cell>
          <cell r="BF143" t="str">
            <v>12 months (+/- 5 days) from date of manufacture</v>
          </cell>
          <cell r="BG143" t="str">
            <v xml:space="preserve">Medium </v>
          </cell>
          <cell r="BH143" t="str">
            <v>23 mm</v>
          </cell>
          <cell r="BI143" t="str">
            <v>1 in</v>
          </cell>
          <cell r="BJ143" t="str">
            <v>25 1/8 in</v>
          </cell>
          <cell r="BK143" t="str">
            <v>3/4 in</v>
          </cell>
          <cell r="BL143" t="str">
            <v>I, II, III</v>
          </cell>
          <cell r="BM143">
            <v>3</v>
          </cell>
          <cell r="BN143">
            <v>150</v>
          </cell>
          <cell r="BO143">
            <v>134</v>
          </cell>
          <cell r="BP143" t="str">
            <v>B or G</v>
          </cell>
          <cell r="BQ143">
            <v>8040</v>
          </cell>
          <cell r="BR143">
            <v>104.6875</v>
          </cell>
        </row>
        <row r="144">
          <cell r="C144">
            <v>139035</v>
          </cell>
          <cell r="D144" t="str">
            <v>A23 3' M50LIF (2PB, 36 Bxs)</v>
          </cell>
          <cell r="E144" t="str">
            <v>70325</v>
          </cell>
          <cell r="F144" t="str">
            <v>72036</v>
          </cell>
          <cell r="G144" t="str">
            <v>30%</v>
          </cell>
          <cell r="H144" t="str">
            <v>2 X 8509 (12-8 4 X 1.25 OL)</v>
          </cell>
          <cell r="I144" t="str">
            <v>8030 (38 mm 142 GA X 2.198 FT)</v>
          </cell>
          <cell r="J144" t="str">
            <v>8032 (84 mm 200 GA X 2.198 FT)</v>
          </cell>
          <cell r="K144">
            <v>0.84244125000000003</v>
          </cell>
          <cell r="L144">
            <v>0.36104625000000001</v>
          </cell>
          <cell r="M144">
            <v>24.931248254145611</v>
          </cell>
          <cell r="N144">
            <v>36</v>
          </cell>
          <cell r="O144">
            <v>24.875</v>
          </cell>
          <cell r="P144">
            <v>25.125</v>
          </cell>
          <cell r="Q144">
            <v>25.375</v>
          </cell>
          <cell r="R144">
            <v>1.1666375</v>
          </cell>
          <cell r="S144">
            <v>1.2034875</v>
          </cell>
          <cell r="T144">
            <v>1.2408375</v>
          </cell>
          <cell r="U144">
            <v>529.65342499999997</v>
          </cell>
          <cell r="V144">
            <v>546.38332500000001</v>
          </cell>
          <cell r="W144">
            <v>563.34022500000003</v>
          </cell>
          <cell r="X144" t="str">
            <v>8445/8446 (31"/2 pc)</v>
          </cell>
          <cell r="Y144" t="str">
            <v>31"/ 2 pc</v>
          </cell>
          <cell r="Z144">
            <v>2.5</v>
          </cell>
          <cell r="AA144">
            <v>50</v>
          </cell>
          <cell r="AB144">
            <v>58.331874999999997</v>
          </cell>
          <cell r="AC144">
            <v>60.174375000000005</v>
          </cell>
          <cell r="AD144">
            <v>62.041875000000005</v>
          </cell>
          <cell r="AE144">
            <v>60.831874999999997</v>
          </cell>
          <cell r="AF144">
            <v>62.674375000000005</v>
          </cell>
          <cell r="AG144">
            <v>64.541875000000005</v>
          </cell>
          <cell r="AH144" t="str">
            <v>2 X 8126 (4.854 FT/Box)</v>
          </cell>
          <cell r="AI144">
            <v>2</v>
          </cell>
          <cell r="AJ144" t="str">
            <v>(6X6)+0=36</v>
          </cell>
          <cell r="AK144">
            <v>6</v>
          </cell>
          <cell r="AL144">
            <v>6</v>
          </cell>
          <cell r="AM144">
            <v>0</v>
          </cell>
          <cell r="AN144">
            <v>36</v>
          </cell>
          <cell r="AO144" t="str">
            <v>8909 (44 X 44)</v>
          </cell>
          <cell r="AP144" t="str">
            <v>44X44</v>
          </cell>
          <cell r="AQ144">
            <v>55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 t="str">
            <v>8051 (1 White)</v>
          </cell>
          <cell r="AW144" t="str">
            <v>8050 (160FT Clear)</v>
          </cell>
          <cell r="AX144">
            <v>2311.2775000000001</v>
          </cell>
          <cell r="AY144">
            <v>1800</v>
          </cell>
          <cell r="AZ144">
            <v>1.2840430555555555</v>
          </cell>
          <cell r="BA144" t="str">
            <v xml:space="preserve">Minova request 10/22/04 to change to Minova part numbers. </v>
          </cell>
          <cell r="BB144"/>
          <cell r="BC144">
            <v>139035</v>
          </cell>
          <cell r="BD144" t="str">
            <v>Green</v>
          </cell>
          <cell r="BE144" t="str">
            <v>A23 3' M50LIF</v>
          </cell>
          <cell r="BF144" t="str">
            <v>12 months (+/- 5 days) from date of manufacture</v>
          </cell>
          <cell r="BG144" t="str">
            <v xml:space="preserve">Medium </v>
          </cell>
          <cell r="BH144" t="str">
            <v>23 mm</v>
          </cell>
          <cell r="BI144" t="str">
            <v>1 in</v>
          </cell>
          <cell r="BJ144" t="str">
            <v>25 1/8 in</v>
          </cell>
          <cell r="BK144" t="str">
            <v>3/4 in</v>
          </cell>
          <cell r="BL144" t="str">
            <v>I, II, III</v>
          </cell>
          <cell r="BM144">
            <v>3</v>
          </cell>
          <cell r="BN144">
            <v>150</v>
          </cell>
          <cell r="BO144">
            <v>134</v>
          </cell>
          <cell r="BP144" t="str">
            <v>B or G</v>
          </cell>
          <cell r="BQ144">
            <v>8040</v>
          </cell>
          <cell r="BR144">
            <v>104.6875</v>
          </cell>
        </row>
        <row r="145">
          <cell r="C145">
            <v>139036</v>
          </cell>
          <cell r="D145" t="str">
            <v>A23 3' M90 (1PB, 40 Bxs)</v>
          </cell>
          <cell r="E145" t="str">
            <v>70329</v>
          </cell>
          <cell r="F145" t="str">
            <v>72036</v>
          </cell>
          <cell r="G145" t="str">
            <v>30%</v>
          </cell>
          <cell r="H145" t="str">
            <v>2 X 8509 (12-8 4 X 1.25 OL)</v>
          </cell>
          <cell r="I145" t="str">
            <v>8030 (38 mm 142 GA X 2.198 FT)</v>
          </cell>
          <cell r="J145" t="str">
            <v>8032 (84 mm 200 GA X 2.198 FT)</v>
          </cell>
          <cell r="K145">
            <v>0.84244125000000003</v>
          </cell>
          <cell r="L145">
            <v>0.36104625000000001</v>
          </cell>
          <cell r="M145">
            <v>24.931248254145611</v>
          </cell>
          <cell r="N145">
            <v>36</v>
          </cell>
          <cell r="O145">
            <v>24.875</v>
          </cell>
          <cell r="P145">
            <v>25.125</v>
          </cell>
          <cell r="Q145">
            <v>25.375</v>
          </cell>
          <cell r="R145">
            <v>1.1666375</v>
          </cell>
          <cell r="S145">
            <v>1.2034875</v>
          </cell>
          <cell r="T145">
            <v>1.2408375</v>
          </cell>
          <cell r="U145">
            <v>529.65342499999997</v>
          </cell>
          <cell r="V145">
            <v>546.38332500000001</v>
          </cell>
          <cell r="W145">
            <v>563.34022500000003</v>
          </cell>
          <cell r="X145" t="str">
            <v>8447 (32"/1 pc)</v>
          </cell>
          <cell r="Y145" t="str">
            <v>32"/1 pc</v>
          </cell>
          <cell r="Z145">
            <v>1.4</v>
          </cell>
          <cell r="AA145">
            <v>30</v>
          </cell>
          <cell r="AB145">
            <v>34.999124999999999</v>
          </cell>
          <cell r="AC145">
            <v>36.104624999999999</v>
          </cell>
          <cell r="AD145">
            <v>37.225124999999998</v>
          </cell>
          <cell r="AE145">
            <v>36.399124999999998</v>
          </cell>
          <cell r="AF145">
            <v>37.504624999999997</v>
          </cell>
          <cell r="AG145">
            <v>38.625124999999997</v>
          </cell>
          <cell r="AH145" t="str">
            <v>2 X 8126 (3.583 FT/Box)</v>
          </cell>
          <cell r="AI145" t="str">
            <v>2 (Glue)</v>
          </cell>
          <cell r="AJ145" t="str">
            <v>(8X5)+0=40</v>
          </cell>
          <cell r="AK145">
            <v>8</v>
          </cell>
          <cell r="AL145">
            <v>5</v>
          </cell>
          <cell r="AM145">
            <v>0</v>
          </cell>
          <cell r="AN145">
            <v>40</v>
          </cell>
          <cell r="AO145" t="str">
            <v>8909 (44 X 44)</v>
          </cell>
          <cell r="AP145" t="str">
            <v>44X44</v>
          </cell>
          <cell r="AQ145">
            <v>55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 t="str">
            <v>8051 (1 White)</v>
          </cell>
          <cell r="AW145" t="str">
            <v>8050 (160FT Clear)</v>
          </cell>
          <cell r="AX145">
            <v>1555.1849999999999</v>
          </cell>
          <cell r="AY145">
            <v>1200</v>
          </cell>
          <cell r="AZ145">
            <v>1.2959874999999998</v>
          </cell>
          <cell r="BA145" t="str">
            <v xml:space="preserve">BF Request 8/5/03.E.  Box flaps are to be glued and turned into the pallet. </v>
          </cell>
          <cell r="BB145"/>
          <cell r="BC145">
            <v>139036</v>
          </cell>
          <cell r="BD145" t="str">
            <v>Yellow</v>
          </cell>
          <cell r="BE145" t="str">
            <v xml:space="preserve">A23 3' M90 </v>
          </cell>
          <cell r="BF145" t="str">
            <v>12 months (+/- 5 days) from date of manufacture</v>
          </cell>
          <cell r="BG145" t="str">
            <v>Slow</v>
          </cell>
          <cell r="BH145" t="str">
            <v>23 mm</v>
          </cell>
          <cell r="BI145" t="str">
            <v>1 in</v>
          </cell>
          <cell r="BJ145" t="str">
            <v>25 1/8 in</v>
          </cell>
          <cell r="BK145" t="str">
            <v>3/4 in</v>
          </cell>
          <cell r="BL145" t="str">
            <v>I, II, III</v>
          </cell>
          <cell r="BM145">
            <v>3</v>
          </cell>
          <cell r="BN145">
            <v>90</v>
          </cell>
          <cell r="BO145">
            <v>134</v>
          </cell>
          <cell r="BP145" t="str">
            <v>B or G</v>
          </cell>
          <cell r="BQ145">
            <v>8040</v>
          </cell>
          <cell r="BR145">
            <v>62.8125</v>
          </cell>
        </row>
        <row r="146">
          <cell r="C146">
            <v>139037</v>
          </cell>
          <cell r="D146" t="str">
            <v>A23 3' M50LIF (2PBLW, 36 Bxs)</v>
          </cell>
          <cell r="E146" t="str">
            <v>70325</v>
          </cell>
          <cell r="F146" t="str">
            <v>72036</v>
          </cell>
          <cell r="G146" t="str">
            <v>30%</v>
          </cell>
          <cell r="H146" t="str">
            <v>2 X 8509 (12-8 4 X 1.25 OL)</v>
          </cell>
          <cell r="I146" t="str">
            <v>8030 (38 mm 142 GA X 2.198 FT)</v>
          </cell>
          <cell r="J146" t="str">
            <v>8032 (84 mm 200 GA X 2.198 FT)</v>
          </cell>
          <cell r="K146">
            <v>0.84244125000000003</v>
          </cell>
          <cell r="L146">
            <v>0.36104625000000001</v>
          </cell>
          <cell r="M146">
            <v>24.931248254145611</v>
          </cell>
          <cell r="N146">
            <v>36</v>
          </cell>
          <cell r="O146">
            <v>24.875</v>
          </cell>
          <cell r="P146">
            <v>25.125</v>
          </cell>
          <cell r="Q146">
            <v>25.375</v>
          </cell>
          <cell r="R146">
            <v>1.1666375</v>
          </cell>
          <cell r="S146">
            <v>1.2034875</v>
          </cell>
          <cell r="T146">
            <v>1.2408375</v>
          </cell>
          <cell r="U146">
            <v>529.65342499999997</v>
          </cell>
          <cell r="V146">
            <v>546.38332500000001</v>
          </cell>
          <cell r="W146">
            <v>563.34022500000003</v>
          </cell>
          <cell r="X146" t="str">
            <v>8445/8446 (31"/2 pc)</v>
          </cell>
          <cell r="Y146" t="str">
            <v>31"/ 2 pc</v>
          </cell>
          <cell r="Z146">
            <v>2.5</v>
          </cell>
          <cell r="AA146">
            <v>30</v>
          </cell>
          <cell r="AB146">
            <v>34.999124999999999</v>
          </cell>
          <cell r="AC146">
            <v>36.104624999999999</v>
          </cell>
          <cell r="AD146">
            <v>37.225124999999998</v>
          </cell>
          <cell r="AE146">
            <v>37.499124999999999</v>
          </cell>
          <cell r="AF146">
            <v>38.604624999999999</v>
          </cell>
          <cell r="AG146">
            <v>39.725124999999998</v>
          </cell>
          <cell r="AH146" t="str">
            <v>2 X 8126 (4.854 FT/Box)</v>
          </cell>
          <cell r="AI146">
            <v>2</v>
          </cell>
          <cell r="AJ146" t="str">
            <v>(6X6)+0=36</v>
          </cell>
          <cell r="AK146">
            <v>6</v>
          </cell>
          <cell r="AL146">
            <v>6</v>
          </cell>
          <cell r="AM146">
            <v>0</v>
          </cell>
          <cell r="AN146">
            <v>36</v>
          </cell>
          <cell r="AO146" t="str">
            <v>8909 (44 X 44)</v>
          </cell>
          <cell r="AP146" t="str">
            <v>44X44</v>
          </cell>
          <cell r="AQ146">
            <v>55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 t="str">
            <v>8051 (1 White)</v>
          </cell>
          <cell r="AW146" t="str">
            <v>8050 (160FT Clear)</v>
          </cell>
          <cell r="AX146">
            <v>1444.7665</v>
          </cell>
          <cell r="AY146">
            <v>1080</v>
          </cell>
          <cell r="AZ146">
            <v>1.3377467592592591</v>
          </cell>
          <cell r="BA146" t="str">
            <v>Minova request to change packaging 5/5/09.</v>
          </cell>
          <cell r="BB146"/>
          <cell r="BC146">
            <v>139037</v>
          </cell>
          <cell r="BD146" t="str">
            <v>Green</v>
          </cell>
          <cell r="BE146" t="str">
            <v>A23 3' M50LIF</v>
          </cell>
          <cell r="BF146" t="str">
            <v>12 months (+/- 5 days) from date of manufacture</v>
          </cell>
          <cell r="BG146" t="str">
            <v xml:space="preserve">Medium </v>
          </cell>
          <cell r="BH146" t="str">
            <v>23 mm</v>
          </cell>
          <cell r="BI146" t="str">
            <v>1 in</v>
          </cell>
          <cell r="BJ146" t="str">
            <v>25 1/8 in</v>
          </cell>
          <cell r="BK146" t="str">
            <v>3/4 in</v>
          </cell>
          <cell r="BL146" t="str">
            <v>I, II, III</v>
          </cell>
          <cell r="BM146">
            <v>3</v>
          </cell>
          <cell r="BN146">
            <v>90</v>
          </cell>
          <cell r="BO146">
            <v>134</v>
          </cell>
          <cell r="BP146" t="str">
            <v>B or G</v>
          </cell>
          <cell r="BQ146">
            <v>8040</v>
          </cell>
          <cell r="BR146">
            <v>62.8125</v>
          </cell>
        </row>
        <row r="147">
          <cell r="C147">
            <v>139038</v>
          </cell>
          <cell r="D147" t="str">
            <v>B23 2' H5 (2PB, 48 Bxs, VPL)</v>
          </cell>
          <cell r="E147" t="str">
            <v>70295</v>
          </cell>
          <cell r="F147" t="str">
            <v>72036</v>
          </cell>
          <cell r="G147" t="str">
            <v>30%</v>
          </cell>
          <cell r="H147" t="str">
            <v>2 X 8509 (12-8 4 X 1.25 OL)</v>
          </cell>
          <cell r="I147" t="str">
            <v>8030 (38 mm 142 GA X 1.969 FT)</v>
          </cell>
          <cell r="J147" t="str">
            <v>8032 (84 mm 200 GA X 1.969 FT)</v>
          </cell>
          <cell r="K147">
            <v>0.77216124999999991</v>
          </cell>
          <cell r="L147">
            <v>0.33092624999999998</v>
          </cell>
          <cell r="M147">
            <v>22.214800401229081</v>
          </cell>
          <cell r="N147">
            <v>24</v>
          </cell>
          <cell r="O147">
            <v>22.125</v>
          </cell>
          <cell r="P147">
            <v>22.375</v>
          </cell>
          <cell r="Q147">
            <v>22.625</v>
          </cell>
          <cell r="R147">
            <v>1.0686375000000001</v>
          </cell>
          <cell r="S147">
            <v>1.1030875</v>
          </cell>
          <cell r="T147">
            <v>1.1380375</v>
          </cell>
          <cell r="U147">
            <v>485.16142500000007</v>
          </cell>
          <cell r="V147">
            <v>500.80172499999998</v>
          </cell>
          <cell r="W147">
            <v>516.66902500000003</v>
          </cell>
          <cell r="X147" t="str">
            <v>8427/8428 (25"/2 pc)</v>
          </cell>
          <cell r="Y147" t="str">
            <v>25"/ 2 pc</v>
          </cell>
          <cell r="Z147">
            <v>2.5</v>
          </cell>
          <cell r="AA147">
            <v>50</v>
          </cell>
          <cell r="AB147">
            <v>53.431875000000005</v>
          </cell>
          <cell r="AC147">
            <v>55.154375000000002</v>
          </cell>
          <cell r="AD147">
            <v>56.901875000000004</v>
          </cell>
          <cell r="AE147">
            <v>55.931875000000005</v>
          </cell>
          <cell r="AF147">
            <v>57.654375000000002</v>
          </cell>
          <cell r="AG147">
            <v>59.401875000000004</v>
          </cell>
          <cell r="AH147" t="str">
            <v>2 X 8126 (4.833 FT/Box)</v>
          </cell>
          <cell r="AI147">
            <v>2</v>
          </cell>
          <cell r="AJ147" t="str">
            <v>(8X6)+0=48</v>
          </cell>
          <cell r="AK147">
            <v>8</v>
          </cell>
          <cell r="AL147">
            <v>6</v>
          </cell>
          <cell r="AM147">
            <v>0</v>
          </cell>
          <cell r="AN147">
            <v>48</v>
          </cell>
          <cell r="AO147" t="str">
            <v>8909 (44 X 44)</v>
          </cell>
          <cell r="AP147" t="str">
            <v>44X44</v>
          </cell>
          <cell r="AQ147">
            <v>55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 t="str">
            <v>8051 (1 White)</v>
          </cell>
          <cell r="AW147" t="str">
            <v>8050 (223FT Clear)</v>
          </cell>
          <cell r="AX147">
            <v>2822.41</v>
          </cell>
          <cell r="AY147">
            <v>2400</v>
          </cell>
          <cell r="AZ147">
            <v>1.1760041666666665</v>
          </cell>
          <cell r="BA147" t="str">
            <v>Minova USA Inc. request to change packaging 10/1/06. "VPL"</v>
          </cell>
          <cell r="BB147" t="str">
            <v xml:space="preserve">Each pallet gets an additional Void In Pallet label to be placed on top-center of wrapped pallet.    </v>
          </cell>
          <cell r="BC147">
            <v>139038</v>
          </cell>
          <cell r="BD147" t="str">
            <v>Purple</v>
          </cell>
          <cell r="BE147" t="str">
            <v>B23 2' H5</v>
          </cell>
          <cell r="BF147" t="str">
            <v>12 months (+/- 5 days) from date of manufacture</v>
          </cell>
          <cell r="BG147" t="str">
            <v>Ultra Fast</v>
          </cell>
          <cell r="BH147" t="str">
            <v>23 mm</v>
          </cell>
          <cell r="BI147" t="str">
            <v>1 in</v>
          </cell>
          <cell r="BJ147" t="str">
            <v>22 3/8 in</v>
          </cell>
          <cell r="BK147" t="str">
            <v>5/8 in</v>
          </cell>
          <cell r="BL147" t="str">
            <v>I, II, III</v>
          </cell>
          <cell r="BM147">
            <v>2</v>
          </cell>
          <cell r="BN147">
            <v>100</v>
          </cell>
          <cell r="BO147">
            <v>134</v>
          </cell>
          <cell r="BP147" t="str">
            <v>B or G</v>
          </cell>
          <cell r="BQ147">
            <v>8040</v>
          </cell>
          <cell r="BR147">
            <v>93.229166666666671</v>
          </cell>
        </row>
        <row r="148">
          <cell r="C148">
            <v>139039</v>
          </cell>
          <cell r="D148" t="str">
            <v>A23 3' M0204LIF (2PB, 36 Bxs)</v>
          </cell>
          <cell r="E148" t="str">
            <v>70350</v>
          </cell>
          <cell r="F148" t="str">
            <v>72036</v>
          </cell>
          <cell r="G148" t="str">
            <v>30%</v>
          </cell>
          <cell r="H148" t="str">
            <v>2 X 8509 (12-8 4 X 1.25 OL)</v>
          </cell>
          <cell r="I148" t="str">
            <v>8030 (38 mm 142 GA X 2.198 FT)</v>
          </cell>
          <cell r="J148" t="str">
            <v>8032 (84 mm 200 GA X 2.198 FT)</v>
          </cell>
          <cell r="K148">
            <v>0.84244125000000003</v>
          </cell>
          <cell r="L148">
            <v>0.36104625000000001</v>
          </cell>
          <cell r="M148">
            <v>24.931248254145611</v>
          </cell>
          <cell r="N148">
            <v>36</v>
          </cell>
          <cell r="O148">
            <v>24.875</v>
          </cell>
          <cell r="P148">
            <v>25.125</v>
          </cell>
          <cell r="Q148">
            <v>25.375</v>
          </cell>
          <cell r="R148">
            <v>1.1666375</v>
          </cell>
          <cell r="S148">
            <v>1.2034875</v>
          </cell>
          <cell r="T148">
            <v>1.2408375</v>
          </cell>
          <cell r="U148">
            <v>529.65342499999997</v>
          </cell>
          <cell r="V148">
            <v>546.38332500000001</v>
          </cell>
          <cell r="W148">
            <v>563.34022500000003</v>
          </cell>
          <cell r="X148" t="str">
            <v>8445/8446 (31"/2 pc)</v>
          </cell>
          <cell r="Y148" t="str">
            <v>31"/ 2 pc</v>
          </cell>
          <cell r="Z148">
            <v>2.5</v>
          </cell>
          <cell r="AA148">
            <v>50</v>
          </cell>
          <cell r="AB148">
            <v>58.331874999999997</v>
          </cell>
          <cell r="AC148">
            <v>60.174375000000005</v>
          </cell>
          <cell r="AD148">
            <v>62.041875000000005</v>
          </cell>
          <cell r="AE148">
            <v>60.831874999999997</v>
          </cell>
          <cell r="AF148">
            <v>62.674375000000005</v>
          </cell>
          <cell r="AG148">
            <v>64.541875000000005</v>
          </cell>
          <cell r="AH148" t="str">
            <v>2 X 8126 (4.854 FT/Box)</v>
          </cell>
          <cell r="AI148">
            <v>2</v>
          </cell>
          <cell r="AJ148" t="str">
            <v>(6X6)+0=36</v>
          </cell>
          <cell r="AK148">
            <v>6</v>
          </cell>
          <cell r="AL148">
            <v>6</v>
          </cell>
          <cell r="AM148">
            <v>0</v>
          </cell>
          <cell r="AN148">
            <v>36</v>
          </cell>
          <cell r="AO148" t="str">
            <v>8909 (44 X 44)</v>
          </cell>
          <cell r="AP148" t="str">
            <v>44X44</v>
          </cell>
          <cell r="AQ148">
            <v>55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 t="str">
            <v>8051 (1 White)</v>
          </cell>
          <cell r="AW148" t="str">
            <v>8050 (160FT Clear)</v>
          </cell>
          <cell r="AX148">
            <v>2311.2775000000001</v>
          </cell>
          <cell r="AY148">
            <v>1800</v>
          </cell>
          <cell r="AZ148">
            <v>1.2840430555555555</v>
          </cell>
          <cell r="BA148" t="str">
            <v xml:space="preserve">Minova request 10/22/04 to change to Minova part numbers. </v>
          </cell>
          <cell r="BB148"/>
          <cell r="BC148">
            <v>139039</v>
          </cell>
          <cell r="BD148" t="str">
            <v>Yellow</v>
          </cell>
          <cell r="BE148" t="str">
            <v>A23 3' M0204LIF</v>
          </cell>
          <cell r="BF148" t="str">
            <v>12 months (+/- 5 days) from date of manufacture</v>
          </cell>
          <cell r="BG148" t="str">
            <v>Slow</v>
          </cell>
          <cell r="BH148" t="str">
            <v>23 mm</v>
          </cell>
          <cell r="BI148" t="str">
            <v>1 in</v>
          </cell>
          <cell r="BJ148" t="str">
            <v>25 1/8 in</v>
          </cell>
          <cell r="BK148" t="str">
            <v>3/4 in</v>
          </cell>
          <cell r="BL148" t="str">
            <v>I, II, III</v>
          </cell>
          <cell r="BM148">
            <v>3</v>
          </cell>
          <cell r="BN148">
            <v>150</v>
          </cell>
          <cell r="BO148">
            <v>134</v>
          </cell>
          <cell r="BP148" t="str">
            <v>B or G</v>
          </cell>
          <cell r="BQ148">
            <v>8040</v>
          </cell>
          <cell r="BR148">
            <v>104.6875</v>
          </cell>
        </row>
        <row r="149">
          <cell r="C149">
            <v>139040</v>
          </cell>
          <cell r="D149" t="str">
            <v>A23 3' M35LIF (SWS, 510 Pcs)</v>
          </cell>
          <cell r="E149" t="str">
            <v>70274</v>
          </cell>
          <cell r="F149" t="str">
            <v>72036</v>
          </cell>
          <cell r="G149" t="str">
            <v>30%</v>
          </cell>
          <cell r="H149" t="str">
            <v>2 X 8509 (12-8 4 X 1.25 OL)</v>
          </cell>
          <cell r="I149" t="str">
            <v>8030 (38 mm 142 GA X 2.198 FT)</v>
          </cell>
          <cell r="J149" t="str">
            <v>8032 (84 mm 200 GA X 2.198 FT)</v>
          </cell>
          <cell r="K149">
            <v>0.84244125000000003</v>
          </cell>
          <cell r="L149">
            <v>0.36104625000000001</v>
          </cell>
          <cell r="M149">
            <v>24.931248254145611</v>
          </cell>
          <cell r="N149">
            <v>36</v>
          </cell>
          <cell r="O149">
            <v>24.875</v>
          </cell>
          <cell r="P149">
            <v>25.125</v>
          </cell>
          <cell r="Q149">
            <v>25.375</v>
          </cell>
          <cell r="R149">
            <v>1.1666375</v>
          </cell>
          <cell r="S149">
            <v>1.2034875</v>
          </cell>
          <cell r="T149">
            <v>1.2408375</v>
          </cell>
          <cell r="U149">
            <v>529.65342499999997</v>
          </cell>
          <cell r="V149">
            <v>546.38332500000001</v>
          </cell>
          <cell r="W149">
            <v>563.34022500000003</v>
          </cell>
          <cell r="X149" t="str">
            <v>8053 (5" X 115GA X 12FT)</v>
          </cell>
          <cell r="Y149" t="str">
            <v>SW (12 FT)</v>
          </cell>
          <cell r="Z149">
            <v>0.1</v>
          </cell>
          <cell r="AA149">
            <v>30</v>
          </cell>
          <cell r="AB149">
            <v>34.999124999999999</v>
          </cell>
          <cell r="AC149">
            <v>36.104624999999999</v>
          </cell>
          <cell r="AD149">
            <v>37.225124999999998</v>
          </cell>
          <cell r="AE149">
            <v>35.099125000000001</v>
          </cell>
          <cell r="AF149">
            <v>36.204625</v>
          </cell>
          <cell r="AG149">
            <v>37.325125</v>
          </cell>
          <cell r="AH149" t="str">
            <v>8053 (12 FT/Bundle)</v>
          </cell>
          <cell r="AI149" t="str">
            <v>SW</v>
          </cell>
          <cell r="AJ149" t="str">
            <v xml:space="preserve">9 + 8 = 17 SW </v>
          </cell>
          <cell r="AK149" t="str">
            <v xml:space="preserve">Stack </v>
          </cell>
          <cell r="AL149" t="str">
            <v xml:space="preserve">Square </v>
          </cell>
          <cell r="AM149" t="str">
            <v>On Pallet</v>
          </cell>
          <cell r="AN149">
            <v>17</v>
          </cell>
          <cell r="AO149" t="str">
            <v>8909 (44 X 44)</v>
          </cell>
          <cell r="AP149" t="str">
            <v>44X44</v>
          </cell>
          <cell r="AQ149">
            <v>55</v>
          </cell>
          <cell r="AR149">
            <v>0</v>
          </cell>
          <cell r="AS149" t="str">
            <v xml:space="preserve">1 X 8114 (Pad) </v>
          </cell>
          <cell r="AT149">
            <v>0</v>
          </cell>
          <cell r="AU149">
            <v>0</v>
          </cell>
          <cell r="AV149" t="str">
            <v>8051 (1 White)</v>
          </cell>
          <cell r="AW149" t="str">
            <v>8052 (150FT White)</v>
          </cell>
          <cell r="AX149">
            <v>670.47862499999997</v>
          </cell>
          <cell r="AY149">
            <v>510</v>
          </cell>
          <cell r="AZ149">
            <v>1.3146639705882353</v>
          </cell>
          <cell r="BA149" t="str">
            <v xml:space="preserve">Minova USA Inc. request 10/23/03.  Each bundle gets Part No. 8132 8.5 X 11 inch bundle sheet.  </v>
          </cell>
          <cell r="BB149" t="str">
            <v xml:space="preserve">Stack square on pallet.  9 bundles on first layer and then 8 bundles on next layer.  Rotate each layer 180 degrees.   </v>
          </cell>
          <cell r="BC149">
            <v>139040</v>
          </cell>
          <cell r="BD149" t="str">
            <v>Blue</v>
          </cell>
          <cell r="BE149" t="str">
            <v xml:space="preserve">A23 3' M35LIF </v>
          </cell>
          <cell r="BF149" t="str">
            <v>12 months (+/- 5 days) from date of manufacture</v>
          </cell>
          <cell r="BG149" t="str">
            <v>Fast</v>
          </cell>
          <cell r="BH149" t="str">
            <v>23 mm</v>
          </cell>
          <cell r="BI149" t="str">
            <v>1 in</v>
          </cell>
          <cell r="BJ149" t="str">
            <v>25 1/8 in</v>
          </cell>
          <cell r="BK149" t="str">
            <v>3/4 in</v>
          </cell>
          <cell r="BL149" t="str">
            <v>I, II, III</v>
          </cell>
          <cell r="BM149">
            <v>3</v>
          </cell>
          <cell r="BN149">
            <v>90</v>
          </cell>
          <cell r="BO149">
            <v>134</v>
          </cell>
          <cell r="BP149" t="str">
            <v>B or G</v>
          </cell>
          <cell r="BQ149">
            <v>8040</v>
          </cell>
          <cell r="BR149">
            <v>62.8125</v>
          </cell>
        </row>
        <row r="150">
          <cell r="C150">
            <v>139041</v>
          </cell>
          <cell r="D150" t="str">
            <v>A23 3' H35 (SWS, 1500 Pcs)</v>
          </cell>
          <cell r="E150" t="str">
            <v>70300</v>
          </cell>
          <cell r="F150" t="str">
            <v>72036</v>
          </cell>
          <cell r="G150" t="str">
            <v>30%</v>
          </cell>
          <cell r="H150" t="str">
            <v>2 X 8509 (12-8 4 X 1.25 OL)</v>
          </cell>
          <cell r="I150" t="str">
            <v>8030 (38 mm 142 GA X 2.198 FT)</v>
          </cell>
          <cell r="J150" t="str">
            <v>8032 (84 mm 200 GA X 2.198 FT)</v>
          </cell>
          <cell r="K150">
            <v>0.84244125000000003</v>
          </cell>
          <cell r="L150">
            <v>0.36104625000000001</v>
          </cell>
          <cell r="M150">
            <v>24.931248254145611</v>
          </cell>
          <cell r="N150">
            <v>36</v>
          </cell>
          <cell r="O150">
            <v>24.875</v>
          </cell>
          <cell r="P150">
            <v>25.125</v>
          </cell>
          <cell r="Q150">
            <v>25.375</v>
          </cell>
          <cell r="R150">
            <v>1.1666375</v>
          </cell>
          <cell r="S150">
            <v>1.2034875</v>
          </cell>
          <cell r="T150">
            <v>1.2408375</v>
          </cell>
          <cell r="U150">
            <v>529.65342499999997</v>
          </cell>
          <cell r="V150">
            <v>546.38332500000001</v>
          </cell>
          <cell r="W150">
            <v>563.34022500000003</v>
          </cell>
          <cell r="X150" t="str">
            <v>8053 (5" X 115GA X 12FT)</v>
          </cell>
          <cell r="Y150" t="str">
            <v>SW (12 FT)</v>
          </cell>
          <cell r="Z150">
            <v>0.1</v>
          </cell>
          <cell r="AA150">
            <v>30</v>
          </cell>
          <cell r="AB150">
            <v>34.999124999999999</v>
          </cell>
          <cell r="AC150">
            <v>36.104624999999999</v>
          </cell>
          <cell r="AD150">
            <v>37.225124999999998</v>
          </cell>
          <cell r="AE150">
            <v>35.099125000000001</v>
          </cell>
          <cell r="AF150">
            <v>36.204625</v>
          </cell>
          <cell r="AG150">
            <v>37.325125</v>
          </cell>
          <cell r="AH150" t="str">
            <v>8053 (12 FT/Bundle)</v>
          </cell>
          <cell r="AI150" t="str">
            <v>SW</v>
          </cell>
          <cell r="AJ150" t="str">
            <v xml:space="preserve">10 X 5 = 50 SW </v>
          </cell>
          <cell r="AK150" t="str">
            <v xml:space="preserve">Stack </v>
          </cell>
          <cell r="AL150" t="str">
            <v xml:space="preserve">Square </v>
          </cell>
          <cell r="AM150" t="str">
            <v>On Pallet</v>
          </cell>
          <cell r="AN150">
            <v>50</v>
          </cell>
          <cell r="AO150" t="str">
            <v>8909 (44 X 44)</v>
          </cell>
          <cell r="AP150" t="str">
            <v>44X44</v>
          </cell>
          <cell r="AQ150">
            <v>55</v>
          </cell>
          <cell r="AR150">
            <v>0</v>
          </cell>
          <cell r="AS150" t="str">
            <v xml:space="preserve">1 X 8114 (Pad) </v>
          </cell>
          <cell r="AT150">
            <v>0</v>
          </cell>
          <cell r="AU150">
            <v>0</v>
          </cell>
          <cell r="AV150" t="str">
            <v>8051 (1 White)</v>
          </cell>
          <cell r="AW150" t="str">
            <v>8052 (440FT White)</v>
          </cell>
          <cell r="AX150">
            <v>1865.23125</v>
          </cell>
          <cell r="AY150">
            <v>1500</v>
          </cell>
          <cell r="AZ150">
            <v>1.2434875000000001</v>
          </cell>
          <cell r="BA150" t="str">
            <v xml:space="preserve">Minova request packaging update 5/3/06.  Each bundle gets Part No. 8132 8.5 X 11 inch bundle sheet.  </v>
          </cell>
          <cell r="BB150" t="str">
            <v xml:space="preserve">Stack square on pallet.  Rotate each layer 180 degrees.   </v>
          </cell>
          <cell r="BC150">
            <v>139041</v>
          </cell>
          <cell r="BD150" t="str">
            <v>Blue</v>
          </cell>
          <cell r="BE150" t="str">
            <v xml:space="preserve">A23 3' H35 </v>
          </cell>
          <cell r="BF150" t="str">
            <v>12 months (+/- 5 days) from date of manufacture</v>
          </cell>
          <cell r="BG150" t="str">
            <v>Fast</v>
          </cell>
          <cell r="BH150" t="str">
            <v>23 mm</v>
          </cell>
          <cell r="BI150" t="str">
            <v>1 in</v>
          </cell>
          <cell r="BJ150" t="str">
            <v>25 1/8 in</v>
          </cell>
          <cell r="BK150" t="str">
            <v>3/4 in</v>
          </cell>
          <cell r="BL150" t="str">
            <v>I, II, III</v>
          </cell>
          <cell r="BM150">
            <v>3</v>
          </cell>
          <cell r="BN150">
            <v>90</v>
          </cell>
          <cell r="BO150">
            <v>134</v>
          </cell>
          <cell r="BP150" t="str">
            <v>B or G</v>
          </cell>
          <cell r="BQ150">
            <v>8040</v>
          </cell>
          <cell r="BR150">
            <v>62.8125</v>
          </cell>
        </row>
        <row r="151">
          <cell r="C151">
            <v>139042</v>
          </cell>
          <cell r="D151" t="str">
            <v>A23 3' M45 (SWS, 1500 Pcs)</v>
          </cell>
          <cell r="E151" t="str">
            <v>70316</v>
          </cell>
          <cell r="F151" t="str">
            <v>72036</v>
          </cell>
          <cell r="G151" t="str">
            <v>30%</v>
          </cell>
          <cell r="H151" t="str">
            <v>2 X 8509 (12-8 4 X 1.25 OL)</v>
          </cell>
          <cell r="I151" t="str">
            <v>8030 (38 mm 142 GA X 2.198 FT)</v>
          </cell>
          <cell r="J151" t="str">
            <v>8032 (84 mm 200 GA X 2.198 FT)</v>
          </cell>
          <cell r="K151">
            <v>0.84244125000000003</v>
          </cell>
          <cell r="L151">
            <v>0.36104625000000001</v>
          </cell>
          <cell r="M151">
            <v>24.931248254145611</v>
          </cell>
          <cell r="N151">
            <v>36</v>
          </cell>
          <cell r="O151">
            <v>24.875</v>
          </cell>
          <cell r="P151">
            <v>25.125</v>
          </cell>
          <cell r="Q151">
            <v>25.375</v>
          </cell>
          <cell r="R151">
            <v>1.1666375</v>
          </cell>
          <cell r="S151">
            <v>1.2034875</v>
          </cell>
          <cell r="T151">
            <v>1.2408375</v>
          </cell>
          <cell r="U151">
            <v>529.65342499999997</v>
          </cell>
          <cell r="V151">
            <v>546.38332500000001</v>
          </cell>
          <cell r="W151">
            <v>563.34022500000003</v>
          </cell>
          <cell r="X151" t="str">
            <v>8053 (5" X 115GA X 12FT)</v>
          </cell>
          <cell r="Y151" t="str">
            <v>SW (12 FT)</v>
          </cell>
          <cell r="Z151">
            <v>0.1</v>
          </cell>
          <cell r="AA151">
            <v>30</v>
          </cell>
          <cell r="AB151">
            <v>34.999124999999999</v>
          </cell>
          <cell r="AC151">
            <v>36.104624999999999</v>
          </cell>
          <cell r="AD151">
            <v>37.225124999999998</v>
          </cell>
          <cell r="AE151">
            <v>35.099125000000001</v>
          </cell>
          <cell r="AF151">
            <v>36.204625</v>
          </cell>
          <cell r="AG151">
            <v>37.325125</v>
          </cell>
          <cell r="AH151" t="str">
            <v>8053 (12 FT/Bundle)</v>
          </cell>
          <cell r="AI151" t="str">
            <v>SW</v>
          </cell>
          <cell r="AJ151" t="str">
            <v xml:space="preserve">10 X 5 = 50 SW </v>
          </cell>
          <cell r="AK151" t="str">
            <v xml:space="preserve">Stack </v>
          </cell>
          <cell r="AL151" t="str">
            <v xml:space="preserve">Square </v>
          </cell>
          <cell r="AM151" t="str">
            <v>On Pallet</v>
          </cell>
          <cell r="AN151">
            <v>50</v>
          </cell>
          <cell r="AO151" t="str">
            <v>8909 (44 X 44)</v>
          </cell>
          <cell r="AP151" t="str">
            <v>44X44</v>
          </cell>
          <cell r="AQ151">
            <v>55</v>
          </cell>
          <cell r="AR151">
            <v>0</v>
          </cell>
          <cell r="AS151" t="str">
            <v xml:space="preserve">1 X 8114 (Pad) </v>
          </cell>
          <cell r="AT151">
            <v>0</v>
          </cell>
          <cell r="AU151">
            <v>0</v>
          </cell>
          <cell r="AV151" t="str">
            <v>8051 (1 White)</v>
          </cell>
          <cell r="AW151" t="str">
            <v>8052 (150FT White)</v>
          </cell>
          <cell r="AX151">
            <v>1865.23125</v>
          </cell>
          <cell r="AY151">
            <v>1500</v>
          </cell>
          <cell r="AZ151">
            <v>1.2434875000000001</v>
          </cell>
          <cell r="BA151" t="str">
            <v>Minova request packaging update 10/27/06.  Each bundle gets Part No. 8132 8.5 X 11 inch bundle sheet.</v>
          </cell>
          <cell r="BB151" t="str">
            <v xml:space="preserve">Stack square on pallet.  Rotate each layer 180 degrees.   </v>
          </cell>
          <cell r="BC151">
            <v>139042</v>
          </cell>
          <cell r="BD151" t="str">
            <v>Green</v>
          </cell>
          <cell r="BE151" t="str">
            <v>A23 3' M45</v>
          </cell>
          <cell r="BF151" t="str">
            <v>12 months (+/- 5 days) from date of manufacture</v>
          </cell>
          <cell r="BG151" t="str">
            <v xml:space="preserve">Medium </v>
          </cell>
          <cell r="BH151" t="str">
            <v>23 mm</v>
          </cell>
          <cell r="BI151" t="str">
            <v>1 in</v>
          </cell>
          <cell r="BJ151" t="str">
            <v>25 1/8 in</v>
          </cell>
          <cell r="BK151" t="str">
            <v>3/4 in</v>
          </cell>
          <cell r="BL151" t="str">
            <v>I, II, III</v>
          </cell>
          <cell r="BM151">
            <v>3</v>
          </cell>
          <cell r="BN151">
            <v>90</v>
          </cell>
          <cell r="BO151">
            <v>134</v>
          </cell>
          <cell r="BP151" t="str">
            <v>B or G</v>
          </cell>
          <cell r="BQ151">
            <v>8040</v>
          </cell>
          <cell r="BR151">
            <v>62.8125</v>
          </cell>
        </row>
        <row r="152">
          <cell r="C152">
            <v>139043</v>
          </cell>
          <cell r="D152" t="str">
            <v>A23 3' M45LIF (SWS, 1500 Pcs)</v>
          </cell>
          <cell r="E152" t="str">
            <v>70316</v>
          </cell>
          <cell r="F152" t="str">
            <v>72036</v>
          </cell>
          <cell r="G152" t="str">
            <v>30%</v>
          </cell>
          <cell r="H152" t="str">
            <v>2 X 8509 (12-8 4 X 1.25 OL)</v>
          </cell>
          <cell r="I152" t="str">
            <v>8030 (38 mm 142 GA X 2.198 FT)</v>
          </cell>
          <cell r="J152" t="str">
            <v>8032 (84 mm 200 GA X 2.198 FT)</v>
          </cell>
          <cell r="K152">
            <v>0.84244125000000003</v>
          </cell>
          <cell r="L152">
            <v>0.36104625000000001</v>
          </cell>
          <cell r="M152">
            <v>24.931248254145611</v>
          </cell>
          <cell r="N152">
            <v>36</v>
          </cell>
          <cell r="O152">
            <v>24.875</v>
          </cell>
          <cell r="P152">
            <v>25.125</v>
          </cell>
          <cell r="Q152">
            <v>25.375</v>
          </cell>
          <cell r="R152">
            <v>1.1666375</v>
          </cell>
          <cell r="S152">
            <v>1.2034875</v>
          </cell>
          <cell r="T152">
            <v>1.2408375</v>
          </cell>
          <cell r="U152">
            <v>529.65342499999997</v>
          </cell>
          <cell r="V152">
            <v>546.38332500000001</v>
          </cell>
          <cell r="W152">
            <v>563.34022500000003</v>
          </cell>
          <cell r="X152" t="str">
            <v>8053 (5" X 115GA X 12FT)</v>
          </cell>
          <cell r="Y152" t="str">
            <v>SW (12 FT)</v>
          </cell>
          <cell r="Z152">
            <v>0.1</v>
          </cell>
          <cell r="AA152">
            <v>30</v>
          </cell>
          <cell r="AB152">
            <v>34.999124999999999</v>
          </cell>
          <cell r="AC152">
            <v>36.104624999999999</v>
          </cell>
          <cell r="AD152">
            <v>37.225124999999998</v>
          </cell>
          <cell r="AE152">
            <v>35.099125000000001</v>
          </cell>
          <cell r="AF152">
            <v>36.204625</v>
          </cell>
          <cell r="AG152">
            <v>37.325125</v>
          </cell>
          <cell r="AH152" t="str">
            <v>8053 (12 FT/Bundle)</v>
          </cell>
          <cell r="AI152" t="str">
            <v>SW</v>
          </cell>
          <cell r="AJ152" t="str">
            <v xml:space="preserve">10 X 5 = 50 SW </v>
          </cell>
          <cell r="AK152" t="str">
            <v xml:space="preserve">Stack </v>
          </cell>
          <cell r="AL152" t="str">
            <v xml:space="preserve">Square </v>
          </cell>
          <cell r="AM152" t="str">
            <v>On Pallet</v>
          </cell>
          <cell r="AN152">
            <v>50</v>
          </cell>
          <cell r="AO152" t="str">
            <v>8909 (44 X 44)</v>
          </cell>
          <cell r="AP152" t="str">
            <v>44X44</v>
          </cell>
          <cell r="AQ152">
            <v>55</v>
          </cell>
          <cell r="AR152">
            <v>0</v>
          </cell>
          <cell r="AS152" t="str">
            <v xml:space="preserve">1 X 8114 (Pad) </v>
          </cell>
          <cell r="AT152">
            <v>0</v>
          </cell>
          <cell r="AU152">
            <v>0</v>
          </cell>
          <cell r="AV152" t="str">
            <v>8051 (1 White)</v>
          </cell>
          <cell r="AW152" t="str">
            <v>8052 (440FT White)</v>
          </cell>
          <cell r="AX152">
            <v>1865.23125</v>
          </cell>
          <cell r="AY152">
            <v>1500</v>
          </cell>
          <cell r="AZ152">
            <v>1.2434875000000001</v>
          </cell>
          <cell r="BA152" t="str">
            <v>Minova request 2/19/08.  Each bundle gets Part No. 8132 8.5 X 11 inch bundle sheet.</v>
          </cell>
          <cell r="BB152" t="str">
            <v xml:space="preserve">Stack square on pallet.  Rotate each layer 180 degrees.   </v>
          </cell>
          <cell r="BC152">
            <v>139043</v>
          </cell>
          <cell r="BD152" t="str">
            <v>Green</v>
          </cell>
          <cell r="BE152" t="str">
            <v>A23 3' M45LIF</v>
          </cell>
          <cell r="BF152" t="str">
            <v>12 months (+/- 5 days) from date of manufacture</v>
          </cell>
          <cell r="BG152" t="str">
            <v xml:space="preserve">Medium </v>
          </cell>
          <cell r="BH152" t="str">
            <v>23 mm</v>
          </cell>
          <cell r="BI152" t="str">
            <v>1 in</v>
          </cell>
          <cell r="BJ152" t="str">
            <v>25 1/8 in</v>
          </cell>
          <cell r="BK152" t="str">
            <v>3/4 in</v>
          </cell>
          <cell r="BL152" t="str">
            <v>I, II, III</v>
          </cell>
          <cell r="BM152">
            <v>3</v>
          </cell>
          <cell r="BN152">
            <v>90</v>
          </cell>
          <cell r="BO152">
            <v>134</v>
          </cell>
          <cell r="BP152" t="str">
            <v>B or G</v>
          </cell>
          <cell r="BQ152">
            <v>8040</v>
          </cell>
          <cell r="BR152">
            <v>62.8125</v>
          </cell>
        </row>
        <row r="153">
          <cell r="C153">
            <v>139048</v>
          </cell>
          <cell r="D153" t="str">
            <v>A23 3' H5 (2PB, 36 Bxs)</v>
          </cell>
          <cell r="E153" t="str">
            <v>70295</v>
          </cell>
          <cell r="F153" t="str">
            <v>72036</v>
          </cell>
          <cell r="G153" t="str">
            <v>30%</v>
          </cell>
          <cell r="H153" t="str">
            <v>2 X 8509 (12-8 4 X 1.25 OL)</v>
          </cell>
          <cell r="I153" t="str">
            <v>8030 (38 mm 142 GA X 2.198 FT)</v>
          </cell>
          <cell r="J153" t="str">
            <v>8032 (84 mm 200 GA X 2.198 FT)</v>
          </cell>
          <cell r="K153">
            <v>0.86706374999999991</v>
          </cell>
          <cell r="L153">
            <v>0.37159874999999998</v>
          </cell>
          <cell r="M153">
            <v>24.931248254145611</v>
          </cell>
          <cell r="N153">
            <v>36</v>
          </cell>
          <cell r="O153">
            <v>24.875</v>
          </cell>
          <cell r="P153">
            <v>25.125</v>
          </cell>
          <cell r="Q153">
            <v>25.375</v>
          </cell>
          <cell r="R153">
            <v>1.2014625000000001</v>
          </cell>
          <cell r="S153">
            <v>1.2386625</v>
          </cell>
          <cell r="T153">
            <v>1.2763624999999998</v>
          </cell>
          <cell r="U153">
            <v>545.463975</v>
          </cell>
          <cell r="V153">
            <v>562.35277499999995</v>
          </cell>
          <cell r="W153">
            <v>579.46857499999987</v>
          </cell>
          <cell r="X153" t="str">
            <v>8445/8446 (31"/2 pc)</v>
          </cell>
          <cell r="Y153" t="str">
            <v>31"/ 2 pc</v>
          </cell>
          <cell r="Z153">
            <v>2.5</v>
          </cell>
          <cell r="AA153">
            <v>50</v>
          </cell>
          <cell r="AB153">
            <v>60.073125000000005</v>
          </cell>
          <cell r="AC153">
            <v>61.933124999999997</v>
          </cell>
          <cell r="AD153">
            <v>63.818124999999995</v>
          </cell>
          <cell r="AE153">
            <v>62.573125000000005</v>
          </cell>
          <cell r="AF153">
            <v>64.43312499999999</v>
          </cell>
          <cell r="AG153">
            <v>66.318124999999995</v>
          </cell>
          <cell r="AH153" t="str">
            <v>2 X 8126 (4.854 FT/Box)</v>
          </cell>
          <cell r="AI153">
            <v>2</v>
          </cell>
          <cell r="AJ153" t="str">
            <v>(6X6)+0=36</v>
          </cell>
          <cell r="AK153">
            <v>6</v>
          </cell>
          <cell r="AL153">
            <v>6</v>
          </cell>
          <cell r="AM153">
            <v>0</v>
          </cell>
          <cell r="AN153">
            <v>36</v>
          </cell>
          <cell r="AO153" t="str">
            <v>8909 (44 X 44)</v>
          </cell>
          <cell r="AP153" t="str">
            <v>44X44</v>
          </cell>
          <cell r="AQ153">
            <v>55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 t="str">
            <v>8051 (1 White)</v>
          </cell>
          <cell r="AW153" t="str">
            <v>8050 (160FT Clear)</v>
          </cell>
          <cell r="AX153">
            <v>2374.5924999999997</v>
          </cell>
          <cell r="AY153">
            <v>1800</v>
          </cell>
          <cell r="AZ153">
            <v>1.3192180555555555</v>
          </cell>
          <cell r="BA153" t="str">
            <v>Minova USA Inc. request 7/26/04.B.</v>
          </cell>
          <cell r="BB153"/>
          <cell r="BC153">
            <v>139048</v>
          </cell>
          <cell r="BD153" t="str">
            <v>Purple</v>
          </cell>
          <cell r="BE153" t="str">
            <v>A23 3' H5</v>
          </cell>
          <cell r="BF153" t="str">
            <v>12 months (+/- 5 days) from date of manufacture</v>
          </cell>
          <cell r="BG153" t="str">
            <v>Ultra Fast</v>
          </cell>
          <cell r="BH153" t="str">
            <v>23 mm</v>
          </cell>
          <cell r="BI153" t="str">
            <v>1 in</v>
          </cell>
          <cell r="BJ153" t="str">
            <v>25 1/8 in</v>
          </cell>
          <cell r="BK153" t="str">
            <v>3/4 in</v>
          </cell>
          <cell r="BL153" t="str">
            <v>I, II, III</v>
          </cell>
          <cell r="BM153">
            <v>3</v>
          </cell>
          <cell r="BN153">
            <v>150</v>
          </cell>
          <cell r="BO153">
            <v>134</v>
          </cell>
          <cell r="BP153" t="str">
            <v>B or G</v>
          </cell>
          <cell r="BQ153">
            <v>8040</v>
          </cell>
          <cell r="BR153">
            <v>104.6875</v>
          </cell>
        </row>
        <row r="154">
          <cell r="C154">
            <v>139049</v>
          </cell>
          <cell r="D154" t="str">
            <v>A23 3' H10 (2PBSS, 30 Bxs)</v>
          </cell>
          <cell r="E154" t="str">
            <v>70298</v>
          </cell>
          <cell r="F154" t="str">
            <v>72036</v>
          </cell>
          <cell r="G154" t="str">
            <v>30%</v>
          </cell>
          <cell r="H154" t="str">
            <v>2 X 8509 (12-8 4 X 1.25 OL)</v>
          </cell>
          <cell r="I154" t="str">
            <v>8030 (38 mm 142 GA X 2.198 FT)</v>
          </cell>
          <cell r="J154" t="str">
            <v>8032 (84 mm 200 GA X 2.198 FT)</v>
          </cell>
          <cell r="K154">
            <v>0.86706374999999991</v>
          </cell>
          <cell r="L154">
            <v>0.37159874999999998</v>
          </cell>
          <cell r="M154">
            <v>24.931248254145611</v>
          </cell>
          <cell r="N154">
            <v>36</v>
          </cell>
          <cell r="O154">
            <v>24.875</v>
          </cell>
          <cell r="P154">
            <v>25.125</v>
          </cell>
          <cell r="Q154">
            <v>25.375</v>
          </cell>
          <cell r="R154">
            <v>1.2014625000000001</v>
          </cell>
          <cell r="S154">
            <v>1.2386625</v>
          </cell>
          <cell r="T154">
            <v>1.2763624999999998</v>
          </cell>
          <cell r="U154">
            <v>545.463975</v>
          </cell>
          <cell r="V154">
            <v>562.35277499999995</v>
          </cell>
          <cell r="W154">
            <v>579.46857499999987</v>
          </cell>
          <cell r="X154" t="str">
            <v>8445/8446 (31"/2 pc)</v>
          </cell>
          <cell r="Y154" t="str">
            <v>31"/2 pc</v>
          </cell>
          <cell r="Z154">
            <v>2.5</v>
          </cell>
          <cell r="AA154">
            <v>50</v>
          </cell>
          <cell r="AB154">
            <v>60.073125000000005</v>
          </cell>
          <cell r="AC154">
            <v>61.933124999999997</v>
          </cell>
          <cell r="AD154">
            <v>63.818124999999995</v>
          </cell>
          <cell r="AE154">
            <v>62.573125000000005</v>
          </cell>
          <cell r="AF154">
            <v>64.43312499999999</v>
          </cell>
          <cell r="AG154">
            <v>66.318124999999995</v>
          </cell>
          <cell r="AH154" t="str">
            <v>2 X 8126 (4.854 FT/Box)</v>
          </cell>
          <cell r="AI154">
            <v>2</v>
          </cell>
          <cell r="AJ154" t="str">
            <v>(6X5)+0=30</v>
          </cell>
          <cell r="AK154">
            <v>6</v>
          </cell>
          <cell r="AL154">
            <v>5</v>
          </cell>
          <cell r="AM154">
            <v>0</v>
          </cell>
          <cell r="AN154">
            <v>30</v>
          </cell>
          <cell r="AO154" t="str">
            <v>8909 (44 X 44)</v>
          </cell>
          <cell r="AP154" t="str">
            <v>44X44</v>
          </cell>
          <cell r="AQ154">
            <v>55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 t="str">
            <v>8051 (1 White)</v>
          </cell>
          <cell r="AW154" t="str">
            <v>8050 (160FT Clear)</v>
          </cell>
          <cell r="AX154">
            <v>1987.9937499999996</v>
          </cell>
          <cell r="AY154">
            <v>1500</v>
          </cell>
          <cell r="AZ154">
            <v>1.3253291666666664</v>
          </cell>
          <cell r="BA154" t="str">
            <v xml:space="preserve">Minova request 1/12/04. </v>
          </cell>
          <cell r="BB154"/>
          <cell r="BC154">
            <v>139049</v>
          </cell>
          <cell r="BD154" t="str">
            <v>Red</v>
          </cell>
          <cell r="BE154" t="str">
            <v xml:space="preserve">A23 3' H10 </v>
          </cell>
          <cell r="BF154" t="str">
            <v>12 months (+/- 5 days) from date of manufacture</v>
          </cell>
          <cell r="BG154" t="str">
            <v>Super Fast</v>
          </cell>
          <cell r="BH154" t="str">
            <v>23 mm</v>
          </cell>
          <cell r="BI154" t="str">
            <v>1 in</v>
          </cell>
          <cell r="BJ154" t="str">
            <v>25 1/8 in</v>
          </cell>
          <cell r="BK154" t="str">
            <v>3/4 in</v>
          </cell>
          <cell r="BL154" t="str">
            <v>I, II, III</v>
          </cell>
          <cell r="BM154">
            <v>3</v>
          </cell>
          <cell r="BN154">
            <v>150</v>
          </cell>
          <cell r="BO154">
            <v>134</v>
          </cell>
          <cell r="BP154" t="str">
            <v>B or G</v>
          </cell>
          <cell r="BQ154">
            <v>8040</v>
          </cell>
          <cell r="BR154">
            <v>104.6875</v>
          </cell>
        </row>
        <row r="155">
          <cell r="C155">
            <v>139050</v>
          </cell>
          <cell r="D155" t="str">
            <v>A23 3' H10 (2PB, 36 Bxs)</v>
          </cell>
          <cell r="E155" t="str">
            <v>70298</v>
          </cell>
          <cell r="F155" t="str">
            <v>72036</v>
          </cell>
          <cell r="G155" t="str">
            <v>30%</v>
          </cell>
          <cell r="H155" t="str">
            <v>2 X 8509 (12-8 4 X 1.25 OL)</v>
          </cell>
          <cell r="I155" t="str">
            <v>8030 (38 mm 142 GA X 2.198 FT)</v>
          </cell>
          <cell r="J155" t="str">
            <v>8032 (84 mm 200 GA X 2.198 FT)</v>
          </cell>
          <cell r="K155">
            <v>0.86706374999999991</v>
          </cell>
          <cell r="L155">
            <v>0.37159874999999998</v>
          </cell>
          <cell r="M155">
            <v>24.931248254145611</v>
          </cell>
          <cell r="N155">
            <v>36</v>
          </cell>
          <cell r="O155">
            <v>24.875</v>
          </cell>
          <cell r="P155">
            <v>25.125</v>
          </cell>
          <cell r="Q155">
            <v>25.375</v>
          </cell>
          <cell r="R155">
            <v>1.2014625000000001</v>
          </cell>
          <cell r="S155">
            <v>1.2386625</v>
          </cell>
          <cell r="T155">
            <v>1.2763624999999998</v>
          </cell>
          <cell r="U155">
            <v>545.463975</v>
          </cell>
          <cell r="V155">
            <v>562.35277499999995</v>
          </cell>
          <cell r="W155">
            <v>579.46857499999987</v>
          </cell>
          <cell r="X155" t="str">
            <v>8445/8446 (31"/2 pc)</v>
          </cell>
          <cell r="Y155" t="str">
            <v>31"/ 2 pc</v>
          </cell>
          <cell r="Z155">
            <v>2.5</v>
          </cell>
          <cell r="AA155">
            <v>50</v>
          </cell>
          <cell r="AB155">
            <v>60.073125000000005</v>
          </cell>
          <cell r="AC155">
            <v>61.933124999999997</v>
          </cell>
          <cell r="AD155">
            <v>63.818124999999995</v>
          </cell>
          <cell r="AE155">
            <v>62.573125000000005</v>
          </cell>
          <cell r="AF155">
            <v>64.43312499999999</v>
          </cell>
          <cell r="AG155">
            <v>66.318124999999995</v>
          </cell>
          <cell r="AH155" t="str">
            <v>2 X 8126 (4.854 FT/Box)</v>
          </cell>
          <cell r="AI155">
            <v>2</v>
          </cell>
          <cell r="AJ155" t="str">
            <v>(6X6)+0=36</v>
          </cell>
          <cell r="AK155">
            <v>6</v>
          </cell>
          <cell r="AL155">
            <v>6</v>
          </cell>
          <cell r="AM155">
            <v>0</v>
          </cell>
          <cell r="AN155">
            <v>36</v>
          </cell>
          <cell r="AO155" t="str">
            <v>8909 (44 X 44)</v>
          </cell>
          <cell r="AP155" t="str">
            <v>44X44</v>
          </cell>
          <cell r="AQ155">
            <v>55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 t="str">
            <v>8051 (1 White)</v>
          </cell>
          <cell r="AW155" t="str">
            <v>8050 (160FT Clear)</v>
          </cell>
          <cell r="AX155">
            <v>2374.5924999999997</v>
          </cell>
          <cell r="AY155">
            <v>1800</v>
          </cell>
          <cell r="AZ155">
            <v>1.3192180555555555</v>
          </cell>
          <cell r="BA155" t="str">
            <v xml:space="preserve">BF Request 6/21/02.  </v>
          </cell>
          <cell r="BB155"/>
          <cell r="BC155">
            <v>139050</v>
          </cell>
          <cell r="BD155" t="str">
            <v>Red</v>
          </cell>
          <cell r="BE155" t="str">
            <v xml:space="preserve">A23 3' H10 </v>
          </cell>
          <cell r="BF155" t="str">
            <v>12 months (+/- 5 days) from date of manufacture</v>
          </cell>
          <cell r="BG155" t="str">
            <v>Super Fast</v>
          </cell>
          <cell r="BH155" t="str">
            <v>23 mm</v>
          </cell>
          <cell r="BI155" t="str">
            <v>1 in</v>
          </cell>
          <cell r="BJ155" t="str">
            <v>25 1/8 in</v>
          </cell>
          <cell r="BK155" t="str">
            <v>3/4 in</v>
          </cell>
          <cell r="BL155" t="str">
            <v>I, II, III</v>
          </cell>
          <cell r="BM155">
            <v>3</v>
          </cell>
          <cell r="BN155">
            <v>150</v>
          </cell>
          <cell r="BO155">
            <v>134</v>
          </cell>
          <cell r="BP155" t="str">
            <v>B or G</v>
          </cell>
          <cell r="BQ155">
            <v>8040</v>
          </cell>
          <cell r="BR155">
            <v>104.6875</v>
          </cell>
        </row>
        <row r="156">
          <cell r="C156">
            <v>139051</v>
          </cell>
          <cell r="D156" t="str">
            <v>A23 3' H10 (SWS, 1500 Pcs)</v>
          </cell>
          <cell r="E156" t="str">
            <v>70298</v>
          </cell>
          <cell r="F156" t="str">
            <v>72036</v>
          </cell>
          <cell r="G156" t="str">
            <v>30%</v>
          </cell>
          <cell r="H156" t="str">
            <v>2 X 8509 (12-8 4 X 1.25 OL)</v>
          </cell>
          <cell r="I156" t="str">
            <v>8030 (38 mm 142 GA X 2.198 FT)</v>
          </cell>
          <cell r="J156" t="str">
            <v>8032 (84 mm 200 GA X 2.198 FT)</v>
          </cell>
          <cell r="K156">
            <v>0.86706374999999991</v>
          </cell>
          <cell r="L156">
            <v>0.37159874999999998</v>
          </cell>
          <cell r="M156">
            <v>24.931248254145611</v>
          </cell>
          <cell r="N156">
            <v>36</v>
          </cell>
          <cell r="O156">
            <v>24.875</v>
          </cell>
          <cell r="P156">
            <v>25.125</v>
          </cell>
          <cell r="Q156">
            <v>25.375</v>
          </cell>
          <cell r="R156">
            <v>1.2014625000000001</v>
          </cell>
          <cell r="S156">
            <v>1.2386625</v>
          </cell>
          <cell r="T156">
            <v>1.2763624999999998</v>
          </cell>
          <cell r="U156">
            <v>545.463975</v>
          </cell>
          <cell r="V156">
            <v>562.35277499999995</v>
          </cell>
          <cell r="W156">
            <v>579.46857499999987</v>
          </cell>
          <cell r="X156" t="str">
            <v>8053 (5" X 115GA X 12FT)</v>
          </cell>
          <cell r="Y156" t="str">
            <v>SW (12 FT)</v>
          </cell>
          <cell r="Z156">
            <v>0.1</v>
          </cell>
          <cell r="AA156">
            <v>30</v>
          </cell>
          <cell r="AB156">
            <v>36.043875</v>
          </cell>
          <cell r="AC156">
            <v>37.159875</v>
          </cell>
          <cell r="AD156">
            <v>38.290874999999993</v>
          </cell>
          <cell r="AE156">
            <v>36.143875000000001</v>
          </cell>
          <cell r="AF156">
            <v>37.259875000000001</v>
          </cell>
          <cell r="AG156">
            <v>38.390874999999994</v>
          </cell>
          <cell r="AH156" t="str">
            <v>8053 (12 FT/Bundle)</v>
          </cell>
          <cell r="AI156" t="str">
            <v>SW</v>
          </cell>
          <cell r="AJ156" t="str">
            <v xml:space="preserve">10 X 5 = 50 SW </v>
          </cell>
          <cell r="AK156" t="str">
            <v xml:space="preserve">Stack </v>
          </cell>
          <cell r="AL156" t="str">
            <v xml:space="preserve">Square </v>
          </cell>
          <cell r="AM156" t="str">
            <v>On Pallet</v>
          </cell>
          <cell r="AN156">
            <v>50</v>
          </cell>
          <cell r="AO156" t="str">
            <v>8909 (44 X 44)</v>
          </cell>
          <cell r="AP156" t="str">
            <v>44X44</v>
          </cell>
          <cell r="AQ156">
            <v>55</v>
          </cell>
          <cell r="AR156">
            <v>0</v>
          </cell>
          <cell r="AS156" t="str">
            <v xml:space="preserve">1 X 8114 (Pad) </v>
          </cell>
          <cell r="AT156">
            <v>0</v>
          </cell>
          <cell r="AU156">
            <v>0</v>
          </cell>
          <cell r="AV156" t="str">
            <v>8051 (1 White)</v>
          </cell>
          <cell r="AW156" t="str">
            <v>8052 (440FT White)</v>
          </cell>
          <cell r="AX156">
            <v>1917.9937500000001</v>
          </cell>
          <cell r="AY156">
            <v>1500</v>
          </cell>
          <cell r="AZ156">
            <v>1.2786625</v>
          </cell>
          <cell r="BA156" t="str">
            <v xml:space="preserve">Minova request packaging update 5/3/06.  Each bundle gets Part No. 8132 8.5 X 11 inch bundle sheet.  </v>
          </cell>
          <cell r="BB156" t="str">
            <v xml:space="preserve">Stack square on pallet.  Rotate each layer 180 degrees.   </v>
          </cell>
          <cell r="BC156">
            <v>139051</v>
          </cell>
          <cell r="BD156" t="str">
            <v>Red</v>
          </cell>
          <cell r="BE156" t="str">
            <v xml:space="preserve">A23 3' H10 </v>
          </cell>
          <cell r="BF156" t="str">
            <v>12 months (+/- 5 days) from date of manufacture</v>
          </cell>
          <cell r="BG156" t="str">
            <v>Super Fast</v>
          </cell>
          <cell r="BH156" t="str">
            <v>23 mm</v>
          </cell>
          <cell r="BI156" t="str">
            <v>1 in</v>
          </cell>
          <cell r="BJ156" t="str">
            <v>25 1/8 in</v>
          </cell>
          <cell r="BK156" t="str">
            <v>3/4 in</v>
          </cell>
          <cell r="BL156" t="str">
            <v>I, II, III</v>
          </cell>
          <cell r="BM156">
            <v>3</v>
          </cell>
          <cell r="BN156">
            <v>90</v>
          </cell>
          <cell r="BO156">
            <v>134</v>
          </cell>
          <cell r="BP156" t="str">
            <v>B or G</v>
          </cell>
          <cell r="BQ156">
            <v>8040</v>
          </cell>
          <cell r="BR156">
            <v>62.8125</v>
          </cell>
        </row>
        <row r="157">
          <cell r="C157">
            <v>139052</v>
          </cell>
          <cell r="D157" t="str">
            <v>A23 3' H20 (SWS, 1500 Pcs)</v>
          </cell>
          <cell r="E157" t="str">
            <v>70301</v>
          </cell>
          <cell r="F157" t="str">
            <v>72036</v>
          </cell>
          <cell r="G157" t="str">
            <v>30%</v>
          </cell>
          <cell r="H157" t="str">
            <v>2 X 8509 (12-8 4 X 1.25 OL)</v>
          </cell>
          <cell r="I157" t="str">
            <v>8030 (38 mm 142 GA X 2.198 FT)</v>
          </cell>
          <cell r="J157" t="str">
            <v>8032 (84 mm 200 GA X 2.198 FT)</v>
          </cell>
          <cell r="K157">
            <v>0.86706374999999991</v>
          </cell>
          <cell r="L157">
            <v>0.37159874999999998</v>
          </cell>
          <cell r="M157">
            <v>24.931248254145611</v>
          </cell>
          <cell r="N157">
            <v>36</v>
          </cell>
          <cell r="O157">
            <v>24.875</v>
          </cell>
          <cell r="P157">
            <v>25.125</v>
          </cell>
          <cell r="Q157">
            <v>25.375</v>
          </cell>
          <cell r="R157">
            <v>1.2014625000000001</v>
          </cell>
          <cell r="S157">
            <v>1.2386625</v>
          </cell>
          <cell r="T157">
            <v>1.2763624999999998</v>
          </cell>
          <cell r="U157">
            <v>545.463975</v>
          </cell>
          <cell r="V157">
            <v>562.35277499999995</v>
          </cell>
          <cell r="W157">
            <v>579.46857499999987</v>
          </cell>
          <cell r="X157" t="str">
            <v>8053 (5" X 115GA X 12FT)</v>
          </cell>
          <cell r="Y157" t="str">
            <v>SW (12 FT)</v>
          </cell>
          <cell r="Z157">
            <v>0.1</v>
          </cell>
          <cell r="AA157">
            <v>30</v>
          </cell>
          <cell r="AB157">
            <v>36.043875</v>
          </cell>
          <cell r="AC157">
            <v>37.159875</v>
          </cell>
          <cell r="AD157">
            <v>38.290874999999993</v>
          </cell>
          <cell r="AE157">
            <v>36.143875000000001</v>
          </cell>
          <cell r="AF157">
            <v>37.259875000000001</v>
          </cell>
          <cell r="AG157">
            <v>38.390874999999994</v>
          </cell>
          <cell r="AH157" t="str">
            <v>8053 (12 FT/Bundle)</v>
          </cell>
          <cell r="AI157" t="str">
            <v>SW</v>
          </cell>
          <cell r="AJ157" t="str">
            <v xml:space="preserve">10 X 5 = 50 SW </v>
          </cell>
          <cell r="AK157" t="str">
            <v xml:space="preserve">Stack </v>
          </cell>
          <cell r="AL157" t="str">
            <v xml:space="preserve">Square </v>
          </cell>
          <cell r="AM157" t="str">
            <v>On Pallet</v>
          </cell>
          <cell r="AN157">
            <v>50</v>
          </cell>
          <cell r="AO157" t="str">
            <v>8909 (44 X 44)</v>
          </cell>
          <cell r="AP157" t="str">
            <v>44X44</v>
          </cell>
          <cell r="AQ157">
            <v>55</v>
          </cell>
          <cell r="AR157">
            <v>0</v>
          </cell>
          <cell r="AS157" t="str">
            <v xml:space="preserve">1 X 8114 (Pad) </v>
          </cell>
          <cell r="AT157">
            <v>0</v>
          </cell>
          <cell r="AU157">
            <v>0</v>
          </cell>
          <cell r="AV157" t="str">
            <v>8051 (1 White)</v>
          </cell>
          <cell r="AW157" t="str">
            <v>8052 (440FT White)</v>
          </cell>
          <cell r="AX157">
            <v>1917.9937500000001</v>
          </cell>
          <cell r="AY157">
            <v>1500</v>
          </cell>
          <cell r="AZ157">
            <v>1.2786625</v>
          </cell>
          <cell r="BA157" t="str">
            <v xml:space="preserve">Minova request packaging update 5/3/06.  Each bundle gets Part No. 8132 8.5 X 11 inch bundle sheet.  </v>
          </cell>
          <cell r="BB157" t="str">
            <v xml:space="preserve">Stack square on pallet.  Rotate each layer 180 degrees.   </v>
          </cell>
          <cell r="BC157">
            <v>139052</v>
          </cell>
          <cell r="BD157" t="str">
            <v xml:space="preserve">Orange </v>
          </cell>
          <cell r="BE157" t="str">
            <v>A23 3' H20</v>
          </cell>
          <cell r="BF157" t="str">
            <v>12 months (+/- 5 days) from date of manufacture</v>
          </cell>
          <cell r="BG157" t="str">
            <v xml:space="preserve">X-Fast </v>
          </cell>
          <cell r="BH157" t="str">
            <v>23 mm</v>
          </cell>
          <cell r="BI157" t="str">
            <v>1 in</v>
          </cell>
          <cell r="BJ157" t="str">
            <v>25 1/8 in</v>
          </cell>
          <cell r="BK157" t="str">
            <v>3/4 in</v>
          </cell>
          <cell r="BL157" t="str">
            <v>I, II, III</v>
          </cell>
          <cell r="BM157">
            <v>3</v>
          </cell>
          <cell r="BN157">
            <v>90</v>
          </cell>
          <cell r="BO157">
            <v>134</v>
          </cell>
          <cell r="BP157" t="str">
            <v>B or G</v>
          </cell>
          <cell r="BQ157">
            <v>8040</v>
          </cell>
          <cell r="BR157">
            <v>62.8125</v>
          </cell>
        </row>
        <row r="158">
          <cell r="C158">
            <v>139059</v>
          </cell>
          <cell r="D158" t="str">
            <v>A23 3' H20 (2PBSS, 30 Bxs)</v>
          </cell>
          <cell r="E158" t="str">
            <v>70301</v>
          </cell>
          <cell r="F158" t="str">
            <v>72036</v>
          </cell>
          <cell r="G158" t="str">
            <v>30%</v>
          </cell>
          <cell r="H158" t="str">
            <v>2 X 8509 (12-8 4 X 1.25 OL)</v>
          </cell>
          <cell r="I158" t="str">
            <v>8030 (38 mm 142 GA X 2.198 FT)</v>
          </cell>
          <cell r="J158" t="str">
            <v>8032 (84 mm 200 GA X 2.198 FT)</v>
          </cell>
          <cell r="K158">
            <v>0.84244125000000003</v>
          </cell>
          <cell r="L158">
            <v>0.36104625000000001</v>
          </cell>
          <cell r="M158">
            <v>24.931248254145611</v>
          </cell>
          <cell r="N158">
            <v>36</v>
          </cell>
          <cell r="O158">
            <v>24.875</v>
          </cell>
          <cell r="P158">
            <v>25.125</v>
          </cell>
          <cell r="Q158">
            <v>25.375</v>
          </cell>
          <cell r="R158">
            <v>1.1666375</v>
          </cell>
          <cell r="S158">
            <v>1.2034875</v>
          </cell>
          <cell r="T158">
            <v>1.2408375</v>
          </cell>
          <cell r="U158">
            <v>529.65342499999997</v>
          </cell>
          <cell r="V158">
            <v>546.38332500000001</v>
          </cell>
          <cell r="W158">
            <v>563.34022500000003</v>
          </cell>
          <cell r="X158" t="str">
            <v>8445/8446 (31"/2 pc)</v>
          </cell>
          <cell r="Y158" t="str">
            <v>31"/ 2 pc</v>
          </cell>
          <cell r="Z158">
            <v>2.5</v>
          </cell>
          <cell r="AA158">
            <v>50</v>
          </cell>
          <cell r="AB158">
            <v>58.331874999999997</v>
          </cell>
          <cell r="AC158">
            <v>60.174375000000005</v>
          </cell>
          <cell r="AD158">
            <v>62.041875000000005</v>
          </cell>
          <cell r="AE158">
            <v>60.831874999999997</v>
          </cell>
          <cell r="AF158">
            <v>62.674375000000005</v>
          </cell>
          <cell r="AG158">
            <v>64.541875000000005</v>
          </cell>
          <cell r="AH158" t="str">
            <v>2 X 8126 (4.854 FT/Box)</v>
          </cell>
          <cell r="AI158">
            <v>2</v>
          </cell>
          <cell r="AJ158" t="str">
            <v>(6X5)+0=30</v>
          </cell>
          <cell r="AK158">
            <v>6</v>
          </cell>
          <cell r="AL158">
            <v>5</v>
          </cell>
          <cell r="AM158">
            <v>0</v>
          </cell>
          <cell r="AN158">
            <v>30</v>
          </cell>
          <cell r="AO158" t="str">
            <v>8909 (44 X 44)</v>
          </cell>
          <cell r="AP158" t="str">
            <v>44X44</v>
          </cell>
          <cell r="AQ158">
            <v>55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 t="str">
            <v>8051 (1 White)</v>
          </cell>
          <cell r="AW158" t="str">
            <v>8050 (160FT Clear)</v>
          </cell>
          <cell r="AX158">
            <v>1935.23125</v>
          </cell>
          <cell r="AY158">
            <v>1500</v>
          </cell>
          <cell r="AZ158">
            <v>1.2901541666666667</v>
          </cell>
          <cell r="BA158" t="str">
            <v>Request 5/1/08.</v>
          </cell>
          <cell r="BB158"/>
          <cell r="BC158">
            <v>139059</v>
          </cell>
          <cell r="BD158" t="str">
            <v xml:space="preserve">Orange </v>
          </cell>
          <cell r="BE158" t="str">
            <v>A23 3' H20</v>
          </cell>
          <cell r="BF158" t="str">
            <v>12 months (+/- 5 days) from date of manufacture</v>
          </cell>
          <cell r="BG158" t="str">
            <v xml:space="preserve">X-Fast </v>
          </cell>
          <cell r="BH158" t="str">
            <v>23 mm</v>
          </cell>
          <cell r="BI158" t="str">
            <v>1 in</v>
          </cell>
          <cell r="BJ158" t="str">
            <v>25 1/8 in</v>
          </cell>
          <cell r="BK158" t="str">
            <v>3/4 in</v>
          </cell>
          <cell r="BL158" t="str">
            <v>I, II, III</v>
          </cell>
          <cell r="BM158">
            <v>3</v>
          </cell>
          <cell r="BN158">
            <v>150</v>
          </cell>
          <cell r="BO158">
            <v>134</v>
          </cell>
          <cell r="BP158" t="str">
            <v>B or G</v>
          </cell>
          <cell r="BQ158">
            <v>8040</v>
          </cell>
          <cell r="BR158">
            <v>104.6875</v>
          </cell>
        </row>
        <row r="159">
          <cell r="C159">
            <v>139060</v>
          </cell>
          <cell r="D159" t="str">
            <v>A23 3' H20 (2PB, 36 Bxs)</v>
          </cell>
          <cell r="E159" t="str">
            <v>70301</v>
          </cell>
          <cell r="F159" t="str">
            <v>72036</v>
          </cell>
          <cell r="G159" t="str">
            <v>30%</v>
          </cell>
          <cell r="H159" t="str">
            <v>2 X 8509 (12-8 4 X 1.25 OL)</v>
          </cell>
          <cell r="I159" t="str">
            <v>8030 (38 mm 142 GA X 2.198 FT)</v>
          </cell>
          <cell r="J159" t="str">
            <v>8032 (84 mm 200 GA X 2.198 FT)</v>
          </cell>
          <cell r="K159">
            <v>0.84244125000000003</v>
          </cell>
          <cell r="L159">
            <v>0.36104625000000001</v>
          </cell>
          <cell r="M159">
            <v>24.931248254145611</v>
          </cell>
          <cell r="N159">
            <v>36</v>
          </cell>
          <cell r="O159">
            <v>24.875</v>
          </cell>
          <cell r="P159">
            <v>25.125</v>
          </cell>
          <cell r="Q159">
            <v>25.375</v>
          </cell>
          <cell r="R159">
            <v>1.1666375</v>
          </cell>
          <cell r="S159">
            <v>1.2034875</v>
          </cell>
          <cell r="T159">
            <v>1.2408375</v>
          </cell>
          <cell r="U159">
            <v>529.65342499999997</v>
          </cell>
          <cell r="V159">
            <v>546.38332500000001</v>
          </cell>
          <cell r="W159">
            <v>563.34022500000003</v>
          </cell>
          <cell r="X159" t="str">
            <v>8445/8446 (31"/2 pc)</v>
          </cell>
          <cell r="Y159" t="str">
            <v>31"/ 2 pc</v>
          </cell>
          <cell r="Z159">
            <v>2.5</v>
          </cell>
          <cell r="AA159">
            <v>50</v>
          </cell>
          <cell r="AB159">
            <v>58.331874999999997</v>
          </cell>
          <cell r="AC159">
            <v>60.174375000000005</v>
          </cell>
          <cell r="AD159">
            <v>62.041875000000005</v>
          </cell>
          <cell r="AE159">
            <v>60.831874999999997</v>
          </cell>
          <cell r="AF159">
            <v>62.674375000000005</v>
          </cell>
          <cell r="AG159">
            <v>64.541875000000005</v>
          </cell>
          <cell r="AH159" t="str">
            <v>2 X 8126 (4.854 FT/Box)</v>
          </cell>
          <cell r="AI159">
            <v>2</v>
          </cell>
          <cell r="AJ159" t="str">
            <v>(6X6)+0=36</v>
          </cell>
          <cell r="AK159">
            <v>6</v>
          </cell>
          <cell r="AL159">
            <v>6</v>
          </cell>
          <cell r="AM159">
            <v>0</v>
          </cell>
          <cell r="AN159">
            <v>36</v>
          </cell>
          <cell r="AO159" t="str">
            <v>8909 (44 X 44)</v>
          </cell>
          <cell r="AP159" t="str">
            <v>44X44</v>
          </cell>
          <cell r="AQ159">
            <v>55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 t="str">
            <v>8051 (1 White)</v>
          </cell>
          <cell r="AW159" t="str">
            <v>8050 (160FT Clear)</v>
          </cell>
          <cell r="AX159">
            <v>2311.2775000000001</v>
          </cell>
          <cell r="AY159">
            <v>1800</v>
          </cell>
          <cell r="AZ159">
            <v>1.2840430555555555</v>
          </cell>
          <cell r="BA159" t="str">
            <v xml:space="preserve">BF Request 6/21/02.  </v>
          </cell>
          <cell r="BB159"/>
          <cell r="BC159">
            <v>139060</v>
          </cell>
          <cell r="BD159" t="str">
            <v xml:space="preserve">Orange </v>
          </cell>
          <cell r="BE159" t="str">
            <v xml:space="preserve">A23 3' H20 </v>
          </cell>
          <cell r="BF159" t="str">
            <v>12 months (+/- 5 days) from date of manufacture</v>
          </cell>
          <cell r="BG159" t="str">
            <v xml:space="preserve">X-Fast </v>
          </cell>
          <cell r="BH159" t="str">
            <v>23 mm</v>
          </cell>
          <cell r="BI159" t="str">
            <v>1 in</v>
          </cell>
          <cell r="BJ159" t="str">
            <v>25 1/8 in</v>
          </cell>
          <cell r="BK159" t="str">
            <v>3/4 in</v>
          </cell>
          <cell r="BL159" t="str">
            <v>I, II, III</v>
          </cell>
          <cell r="BM159">
            <v>3</v>
          </cell>
          <cell r="BN159">
            <v>150</v>
          </cell>
          <cell r="BO159">
            <v>134</v>
          </cell>
          <cell r="BP159" t="str">
            <v>B or G</v>
          </cell>
          <cell r="BQ159">
            <v>8040</v>
          </cell>
          <cell r="BR159">
            <v>104.6875</v>
          </cell>
        </row>
        <row r="160">
          <cell r="C160">
            <v>139061</v>
          </cell>
          <cell r="D160" t="str">
            <v>A23 3' H35 (1PB, 42 Bxs, Norway)</v>
          </cell>
          <cell r="E160" t="str">
            <v>70300</v>
          </cell>
          <cell r="F160" t="str">
            <v>72036</v>
          </cell>
          <cell r="G160" t="str">
            <v>30%</v>
          </cell>
          <cell r="H160" t="str">
            <v>2 X 8509 (12-8 4 X 1.25 OL)</v>
          </cell>
          <cell r="I160" t="str">
            <v>8030 (38 mm 142 GA X 2.198 FT)</v>
          </cell>
          <cell r="J160" t="str">
            <v>8032 (84 mm 200 GA X 2.198 FT)</v>
          </cell>
          <cell r="K160">
            <v>0.84244125000000003</v>
          </cell>
          <cell r="L160">
            <v>0.36104625000000001</v>
          </cell>
          <cell r="M160">
            <v>24.931248254145611</v>
          </cell>
          <cell r="N160">
            <v>36</v>
          </cell>
          <cell r="O160">
            <v>24.875</v>
          </cell>
          <cell r="P160">
            <v>25.125</v>
          </cell>
          <cell r="Q160">
            <v>25.375</v>
          </cell>
          <cell r="R160">
            <v>1.1666375</v>
          </cell>
          <cell r="S160">
            <v>1.2034875</v>
          </cell>
          <cell r="T160">
            <v>1.2408375</v>
          </cell>
          <cell r="U160">
            <v>529.65342499999997</v>
          </cell>
          <cell r="V160">
            <v>546.38332500000001</v>
          </cell>
          <cell r="W160">
            <v>563.34022500000003</v>
          </cell>
          <cell r="X160" t="str">
            <v>8447 (32"/1 pc)</v>
          </cell>
          <cell r="Y160" t="str">
            <v>32"/1 pc</v>
          </cell>
          <cell r="Z160">
            <v>1.4</v>
          </cell>
          <cell r="AA160">
            <v>30</v>
          </cell>
          <cell r="AB160">
            <v>34.999124999999999</v>
          </cell>
          <cell r="AC160">
            <v>36.104624999999999</v>
          </cell>
          <cell r="AD160">
            <v>37.225124999999998</v>
          </cell>
          <cell r="AE160">
            <v>36.399124999999998</v>
          </cell>
          <cell r="AF160">
            <v>37.504624999999997</v>
          </cell>
          <cell r="AG160">
            <v>38.625124999999997</v>
          </cell>
          <cell r="AH160" t="str">
            <v>2 X 8126 (3.583 FT/Box)</v>
          </cell>
          <cell r="AI160" t="str">
            <v>2 (Glue)</v>
          </cell>
          <cell r="AJ160" t="str">
            <v>(7X6)+0=42</v>
          </cell>
          <cell r="AK160">
            <v>7</v>
          </cell>
          <cell r="AL160">
            <v>6</v>
          </cell>
          <cell r="AM160">
            <v>0</v>
          </cell>
          <cell r="AN160">
            <v>42</v>
          </cell>
          <cell r="AO160" t="str">
            <v>8900 (45X45X40 Crate)</v>
          </cell>
          <cell r="AP160" t="str">
            <v>45X45X40 Crate</v>
          </cell>
          <cell r="AQ160">
            <v>90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1665.1942499999998</v>
          </cell>
          <cell r="AY160">
            <v>1260</v>
          </cell>
          <cell r="AZ160">
            <v>1.3215827380952379</v>
          </cell>
          <cell r="BA160" t="str">
            <v xml:space="preserve">Request July'2004 for special packaging for Norway order.  Box flaps are to be glued and turned into the crate if possible.  </v>
          </cell>
          <cell r="BB160"/>
          <cell r="BC160">
            <v>139061</v>
          </cell>
          <cell r="BD160" t="str">
            <v>Blue</v>
          </cell>
          <cell r="BE160" t="str">
            <v xml:space="preserve">A23 3' H35 </v>
          </cell>
          <cell r="BF160" t="str">
            <v>12 months (+/- 5 days) from date of manufacture</v>
          </cell>
          <cell r="BG160" t="str">
            <v>Fast</v>
          </cell>
          <cell r="BH160" t="str">
            <v>23 mm</v>
          </cell>
          <cell r="BI160" t="str">
            <v>1 in</v>
          </cell>
          <cell r="BJ160" t="str">
            <v>25 1/8 in</v>
          </cell>
          <cell r="BK160" t="str">
            <v>3/4 in</v>
          </cell>
          <cell r="BL160" t="str">
            <v>I, II, III</v>
          </cell>
          <cell r="BM160">
            <v>3</v>
          </cell>
          <cell r="BN160">
            <v>90</v>
          </cell>
          <cell r="BO160">
            <v>134</v>
          </cell>
          <cell r="BP160" t="str">
            <v>B or G</v>
          </cell>
          <cell r="BQ160">
            <v>8040</v>
          </cell>
          <cell r="BR160">
            <v>62.8125</v>
          </cell>
        </row>
        <row r="161">
          <cell r="C161">
            <v>139062</v>
          </cell>
          <cell r="D161" t="str">
            <v>A23 3' H35 (2PB, 36 Bxs)</v>
          </cell>
          <cell r="E161" t="str">
            <v>70300</v>
          </cell>
          <cell r="F161" t="str">
            <v>72036</v>
          </cell>
          <cell r="G161" t="str">
            <v>30%</v>
          </cell>
          <cell r="H161" t="str">
            <v>2 X 8509 (12-8 4 X 1.25 OL)</v>
          </cell>
          <cell r="I161" t="str">
            <v>8030 (38 mm 142 GA X 2.198 FT)</v>
          </cell>
          <cell r="J161" t="str">
            <v>8032 (84 mm 200 GA X 2.198 FT)</v>
          </cell>
          <cell r="K161">
            <v>0.84244125000000003</v>
          </cell>
          <cell r="L161">
            <v>0.36104625000000001</v>
          </cell>
          <cell r="M161">
            <v>24.931248254145611</v>
          </cell>
          <cell r="N161">
            <v>36</v>
          </cell>
          <cell r="O161">
            <v>24.875</v>
          </cell>
          <cell r="P161">
            <v>25.125</v>
          </cell>
          <cell r="Q161">
            <v>25.375</v>
          </cell>
          <cell r="R161">
            <v>1.1666375</v>
          </cell>
          <cell r="S161">
            <v>1.2034875</v>
          </cell>
          <cell r="T161">
            <v>1.2408375</v>
          </cell>
          <cell r="U161">
            <v>529.65342499999997</v>
          </cell>
          <cell r="V161">
            <v>546.38332500000001</v>
          </cell>
          <cell r="W161">
            <v>563.34022500000003</v>
          </cell>
          <cell r="X161" t="str">
            <v>8445/8446 (31"/2 pc)</v>
          </cell>
          <cell r="Y161" t="str">
            <v>31"/ 2 pc</v>
          </cell>
          <cell r="Z161">
            <v>2.5</v>
          </cell>
          <cell r="AA161">
            <v>50</v>
          </cell>
          <cell r="AB161">
            <v>58.331874999999997</v>
          </cell>
          <cell r="AC161">
            <v>60.174375000000005</v>
          </cell>
          <cell r="AD161">
            <v>62.041875000000005</v>
          </cell>
          <cell r="AE161">
            <v>60.831874999999997</v>
          </cell>
          <cell r="AF161">
            <v>62.674375000000005</v>
          </cell>
          <cell r="AG161">
            <v>64.541875000000005</v>
          </cell>
          <cell r="AH161" t="str">
            <v>2 X 8126 (4.854 FT/Box)</v>
          </cell>
          <cell r="AI161">
            <v>2</v>
          </cell>
          <cell r="AJ161" t="str">
            <v>(6X6)+0=36</v>
          </cell>
          <cell r="AK161">
            <v>6</v>
          </cell>
          <cell r="AL161">
            <v>6</v>
          </cell>
          <cell r="AM161">
            <v>0</v>
          </cell>
          <cell r="AN161">
            <v>36</v>
          </cell>
          <cell r="AO161" t="str">
            <v>8909 (44 X 44)</v>
          </cell>
          <cell r="AP161" t="str">
            <v>44X44</v>
          </cell>
          <cell r="AQ161">
            <v>55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 t="str">
            <v>8051 (1 White)</v>
          </cell>
          <cell r="AW161" t="str">
            <v>8050 (160FT Clear)</v>
          </cell>
          <cell r="AX161">
            <v>2311.2775000000001</v>
          </cell>
          <cell r="AY161">
            <v>1800</v>
          </cell>
          <cell r="AZ161">
            <v>1.2840430555555555</v>
          </cell>
          <cell r="BA161" t="str">
            <v xml:space="preserve">BF Request 6/21/02.  </v>
          </cell>
          <cell r="BB161"/>
          <cell r="BC161">
            <v>139062</v>
          </cell>
          <cell r="BD161" t="str">
            <v>Blue</v>
          </cell>
          <cell r="BE161" t="str">
            <v xml:space="preserve">A23 3' H35 </v>
          </cell>
          <cell r="BF161" t="str">
            <v>12 months (+/- 5 days) from date of manufacture</v>
          </cell>
          <cell r="BG161" t="str">
            <v>Fast</v>
          </cell>
          <cell r="BH161" t="str">
            <v>23 mm</v>
          </cell>
          <cell r="BI161" t="str">
            <v>1 in</v>
          </cell>
          <cell r="BJ161" t="str">
            <v>25 1/8 in</v>
          </cell>
          <cell r="BK161" t="str">
            <v>3/4 in</v>
          </cell>
          <cell r="BL161" t="str">
            <v>I, II, III</v>
          </cell>
          <cell r="BM161">
            <v>3</v>
          </cell>
          <cell r="BN161">
            <v>150</v>
          </cell>
          <cell r="BO161">
            <v>134</v>
          </cell>
          <cell r="BP161" t="str">
            <v>B or G</v>
          </cell>
          <cell r="BQ161">
            <v>8040</v>
          </cell>
          <cell r="BR161">
            <v>104.6875</v>
          </cell>
        </row>
        <row r="162">
          <cell r="C162">
            <v>139070</v>
          </cell>
          <cell r="D162" t="str">
            <v>A23 3' H45 (2PB, 36 Bxs)</v>
          </cell>
          <cell r="E162" t="str">
            <v>70310</v>
          </cell>
          <cell r="F162" t="str">
            <v>72036</v>
          </cell>
          <cell r="G162" t="str">
            <v>30%</v>
          </cell>
          <cell r="H162" t="str">
            <v>2 X 8509 (12-8 4 X 1.25 OL)</v>
          </cell>
          <cell r="I162" t="str">
            <v>8030 (38 mm 142 GA X 2.198 FT)</v>
          </cell>
          <cell r="J162" t="str">
            <v>8032 (84 mm 200 GA X 2.198 FT)</v>
          </cell>
          <cell r="K162">
            <v>0.84244125000000003</v>
          </cell>
          <cell r="L162">
            <v>0.36104625000000001</v>
          </cell>
          <cell r="M162">
            <v>24.931248254145611</v>
          </cell>
          <cell r="N162">
            <v>36</v>
          </cell>
          <cell r="O162">
            <v>24.875</v>
          </cell>
          <cell r="P162">
            <v>25.125</v>
          </cell>
          <cell r="Q162">
            <v>25.375</v>
          </cell>
          <cell r="R162">
            <v>1.1666375</v>
          </cell>
          <cell r="S162">
            <v>1.2034875</v>
          </cell>
          <cell r="T162">
            <v>1.2408375</v>
          </cell>
          <cell r="U162">
            <v>529.65342499999997</v>
          </cell>
          <cell r="V162">
            <v>546.38332500000001</v>
          </cell>
          <cell r="W162">
            <v>563.34022500000003</v>
          </cell>
          <cell r="X162" t="str">
            <v>8445/8446 (31"/2 pc)</v>
          </cell>
          <cell r="Y162" t="str">
            <v>31"/ 2 pc</v>
          </cell>
          <cell r="Z162">
            <v>2.5</v>
          </cell>
          <cell r="AA162">
            <v>50</v>
          </cell>
          <cell r="AB162">
            <v>58.331874999999997</v>
          </cell>
          <cell r="AC162">
            <v>60.174375000000005</v>
          </cell>
          <cell r="AD162">
            <v>62.041875000000005</v>
          </cell>
          <cell r="AE162">
            <v>60.831874999999997</v>
          </cell>
          <cell r="AF162">
            <v>62.674375000000005</v>
          </cell>
          <cell r="AG162">
            <v>64.541875000000005</v>
          </cell>
          <cell r="AH162" t="str">
            <v>2 X 8126 (4.854 FT/Box)</v>
          </cell>
          <cell r="AI162">
            <v>2</v>
          </cell>
          <cell r="AJ162" t="str">
            <v>(6X6)+0=36</v>
          </cell>
          <cell r="AK162">
            <v>6</v>
          </cell>
          <cell r="AL162">
            <v>6</v>
          </cell>
          <cell r="AM162">
            <v>0</v>
          </cell>
          <cell r="AN162">
            <v>36</v>
          </cell>
          <cell r="AO162" t="str">
            <v>8909 (44 X 44)</v>
          </cell>
          <cell r="AP162" t="str">
            <v>44X44</v>
          </cell>
          <cell r="AQ162">
            <v>55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 t="str">
            <v>8051 (1 White)</v>
          </cell>
          <cell r="AW162" t="str">
            <v>8050 (160FT Clear)</v>
          </cell>
          <cell r="AX162">
            <v>2311.2775000000001</v>
          </cell>
          <cell r="AY162">
            <v>1800</v>
          </cell>
          <cell r="AZ162">
            <v>1.2840430555555555</v>
          </cell>
          <cell r="BA162" t="str">
            <v>Minova Request 8/5/03.</v>
          </cell>
          <cell r="BB162"/>
          <cell r="BC162">
            <v>139070</v>
          </cell>
          <cell r="BD162" t="str">
            <v>Green</v>
          </cell>
          <cell r="BE162" t="str">
            <v>A23 3' H45</v>
          </cell>
          <cell r="BF162" t="str">
            <v>12 months (+/- 5 days) from date of manufacture</v>
          </cell>
          <cell r="BG162" t="str">
            <v xml:space="preserve">Medium </v>
          </cell>
          <cell r="BH162" t="str">
            <v>23 mm</v>
          </cell>
          <cell r="BI162" t="str">
            <v>1 in</v>
          </cell>
          <cell r="BJ162" t="str">
            <v>25 1/8 in</v>
          </cell>
          <cell r="BK162" t="str">
            <v>3/4 in</v>
          </cell>
          <cell r="BL162" t="str">
            <v>I, II, III</v>
          </cell>
          <cell r="BM162">
            <v>3</v>
          </cell>
          <cell r="BN162">
            <v>150</v>
          </cell>
          <cell r="BO162">
            <v>134</v>
          </cell>
          <cell r="BP162" t="str">
            <v>B or G</v>
          </cell>
          <cell r="BQ162">
            <v>8040</v>
          </cell>
          <cell r="BR162">
            <v>104.6875</v>
          </cell>
        </row>
        <row r="163">
          <cell r="C163">
            <v>139071</v>
          </cell>
          <cell r="D163" t="str">
            <v>A23 3' M45 (2PBLW, 40 Bxs)</v>
          </cell>
          <cell r="E163" t="str">
            <v>70316</v>
          </cell>
          <cell r="F163" t="str">
            <v>72036</v>
          </cell>
          <cell r="G163" t="str">
            <v>30%</v>
          </cell>
          <cell r="H163" t="str">
            <v>2 X 8509 (12-8 4 X 1.25 OL)</v>
          </cell>
          <cell r="I163" t="str">
            <v>8030 (38 mm 142 GA X 2.198 FT)</v>
          </cell>
          <cell r="J163" t="str">
            <v>8032 (84 mm 200 GA X 2.198 FT)</v>
          </cell>
          <cell r="K163">
            <v>0.84244125000000003</v>
          </cell>
          <cell r="L163">
            <v>0.36104625000000001</v>
          </cell>
          <cell r="M163">
            <v>24.931248254145611</v>
          </cell>
          <cell r="N163">
            <v>36</v>
          </cell>
          <cell r="O163">
            <v>24.875</v>
          </cell>
          <cell r="P163">
            <v>25.125</v>
          </cell>
          <cell r="Q163">
            <v>25.375</v>
          </cell>
          <cell r="R163">
            <v>1.1666375</v>
          </cell>
          <cell r="S163">
            <v>1.2034875</v>
          </cell>
          <cell r="T163">
            <v>1.2408375</v>
          </cell>
          <cell r="U163">
            <v>529.65342499999997</v>
          </cell>
          <cell r="V163">
            <v>546.38332500000001</v>
          </cell>
          <cell r="W163">
            <v>563.34022500000003</v>
          </cell>
          <cell r="X163" t="str">
            <v>8445/8446 (31"/2 pc)</v>
          </cell>
          <cell r="Y163" t="str">
            <v>31"/ 2 pc</v>
          </cell>
          <cell r="Z163">
            <v>2.5</v>
          </cell>
          <cell r="AA163">
            <v>30</v>
          </cell>
          <cell r="AB163">
            <v>34.999124999999999</v>
          </cell>
          <cell r="AC163">
            <v>36.104624999999999</v>
          </cell>
          <cell r="AD163">
            <v>37.225124999999998</v>
          </cell>
          <cell r="AE163">
            <v>37.499124999999999</v>
          </cell>
          <cell r="AF163">
            <v>38.604624999999999</v>
          </cell>
          <cell r="AG163">
            <v>39.725124999999998</v>
          </cell>
          <cell r="AH163" t="str">
            <v>1 X 8126 (4.854 FT/Box)</v>
          </cell>
          <cell r="AI163">
            <v>2</v>
          </cell>
          <cell r="AJ163" t="str">
            <v>(6X6)+4=40</v>
          </cell>
          <cell r="AK163">
            <v>6</v>
          </cell>
          <cell r="AL163">
            <v>6</v>
          </cell>
          <cell r="AM163">
            <v>4</v>
          </cell>
          <cell r="AN163">
            <v>40</v>
          </cell>
          <cell r="AO163" t="str">
            <v>8909 (44 X 44)</v>
          </cell>
          <cell r="AP163" t="str">
            <v>44X44</v>
          </cell>
          <cell r="AQ163">
            <v>55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 t="str">
            <v>8051 (1 White)</v>
          </cell>
          <cell r="AW163" t="str">
            <v>8050 (160FT Clear)</v>
          </cell>
          <cell r="AX163">
            <v>1599.1849999999999</v>
          </cell>
          <cell r="AY163">
            <v>1200</v>
          </cell>
          <cell r="AZ163">
            <v>1.3326541666666667</v>
          </cell>
          <cell r="BA163" t="str">
            <v>Minova Request 8/5/03.</v>
          </cell>
          <cell r="BB163"/>
          <cell r="BC163">
            <v>139071</v>
          </cell>
          <cell r="BD163" t="str">
            <v>Green</v>
          </cell>
          <cell r="BE163" t="str">
            <v xml:space="preserve">A23 3' M45 </v>
          </cell>
          <cell r="BF163" t="str">
            <v>12 months (+/- 5 days) from date of manufacture</v>
          </cell>
          <cell r="BG163" t="str">
            <v xml:space="preserve">Medium </v>
          </cell>
          <cell r="BH163" t="str">
            <v>23 mm</v>
          </cell>
          <cell r="BI163" t="str">
            <v>1 in</v>
          </cell>
          <cell r="BJ163" t="str">
            <v>25 1/8 in</v>
          </cell>
          <cell r="BK163" t="str">
            <v>3/4 in</v>
          </cell>
          <cell r="BL163" t="str">
            <v>I, II, III</v>
          </cell>
          <cell r="BM163">
            <v>3</v>
          </cell>
          <cell r="BN163">
            <v>90</v>
          </cell>
          <cell r="BO163">
            <v>134</v>
          </cell>
          <cell r="BP163" t="str">
            <v>B or G</v>
          </cell>
          <cell r="BQ163">
            <v>8040</v>
          </cell>
          <cell r="BR163">
            <v>62.8125</v>
          </cell>
        </row>
        <row r="164">
          <cell r="C164">
            <v>139072</v>
          </cell>
          <cell r="D164" t="str">
            <v>A23 3' H50 (2PB, 36 Bxs)</v>
          </cell>
          <cell r="E164" t="str">
            <v>70320</v>
          </cell>
          <cell r="F164" t="str">
            <v>72036</v>
          </cell>
          <cell r="G164" t="str">
            <v>30%</v>
          </cell>
          <cell r="H164" t="str">
            <v>2 X 8509 (12-8 4 X 1.25 OL)</v>
          </cell>
          <cell r="I164" t="str">
            <v>8030 (38 mm 142 GA X 2.198 FT)</v>
          </cell>
          <cell r="J164" t="str">
            <v>8032 (84 mm 200 GA X 2.198 FT)</v>
          </cell>
          <cell r="K164">
            <v>0.84244125000000003</v>
          </cell>
          <cell r="L164">
            <v>0.36104625000000001</v>
          </cell>
          <cell r="M164">
            <v>24.931248254145611</v>
          </cell>
          <cell r="N164">
            <v>36</v>
          </cell>
          <cell r="O164">
            <v>24.875</v>
          </cell>
          <cell r="P164">
            <v>25.125</v>
          </cell>
          <cell r="Q164">
            <v>25.375</v>
          </cell>
          <cell r="R164">
            <v>1.1666375</v>
          </cell>
          <cell r="S164">
            <v>1.2034875</v>
          </cell>
          <cell r="T164">
            <v>1.2408375</v>
          </cell>
          <cell r="U164">
            <v>529.65342499999997</v>
          </cell>
          <cell r="V164">
            <v>546.38332500000001</v>
          </cell>
          <cell r="W164">
            <v>563.34022500000003</v>
          </cell>
          <cell r="X164" t="str">
            <v>8445/8446 (31"/2 pc)</v>
          </cell>
          <cell r="Y164" t="str">
            <v>31"/ 2 pc</v>
          </cell>
          <cell r="Z164">
            <v>2.5</v>
          </cell>
          <cell r="AA164">
            <v>50</v>
          </cell>
          <cell r="AB164">
            <v>58.331874999999997</v>
          </cell>
          <cell r="AC164">
            <v>60.174375000000005</v>
          </cell>
          <cell r="AD164">
            <v>62.041875000000005</v>
          </cell>
          <cell r="AE164">
            <v>60.831874999999997</v>
          </cell>
          <cell r="AF164">
            <v>62.674375000000005</v>
          </cell>
          <cell r="AG164">
            <v>64.541875000000005</v>
          </cell>
          <cell r="AH164" t="str">
            <v>2 X 8126 (4.854 FT/Box)</v>
          </cell>
          <cell r="AI164">
            <v>2</v>
          </cell>
          <cell r="AJ164" t="str">
            <v>(6X6)+0=36</v>
          </cell>
          <cell r="AK164">
            <v>6</v>
          </cell>
          <cell r="AL164">
            <v>6</v>
          </cell>
          <cell r="AM164">
            <v>0</v>
          </cell>
          <cell r="AN164">
            <v>36</v>
          </cell>
          <cell r="AO164" t="str">
            <v>8909 (44 X 44)</v>
          </cell>
          <cell r="AP164" t="str">
            <v>44X44</v>
          </cell>
          <cell r="AQ164">
            <v>55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 t="str">
            <v>8051 (1 White)</v>
          </cell>
          <cell r="AW164" t="str">
            <v>8050 (160FT Clear)</v>
          </cell>
          <cell r="AX164">
            <v>2311.2775000000001</v>
          </cell>
          <cell r="AY164">
            <v>1800</v>
          </cell>
          <cell r="AZ164">
            <v>1.2840430555555555</v>
          </cell>
          <cell r="BA164" t="str">
            <v xml:space="preserve">Minova request 10/22/04 to change to Minova part numbers. </v>
          </cell>
          <cell r="BB164"/>
          <cell r="BC164">
            <v>139072</v>
          </cell>
          <cell r="BD164" t="str">
            <v>Green</v>
          </cell>
          <cell r="BE164" t="str">
            <v>A23 3' H50</v>
          </cell>
          <cell r="BF164" t="str">
            <v>12 months (+/- 5 days) from date of manufacture</v>
          </cell>
          <cell r="BG164" t="str">
            <v xml:space="preserve">Medium </v>
          </cell>
          <cell r="BH164" t="str">
            <v>23 mm</v>
          </cell>
          <cell r="BI164" t="str">
            <v>1 in</v>
          </cell>
          <cell r="BJ164" t="str">
            <v>25 1/8 in</v>
          </cell>
          <cell r="BK164" t="str">
            <v>3/4 in</v>
          </cell>
          <cell r="BL164" t="str">
            <v>I, II, III</v>
          </cell>
          <cell r="BM164">
            <v>3</v>
          </cell>
          <cell r="BN164">
            <v>150</v>
          </cell>
          <cell r="BO164">
            <v>134</v>
          </cell>
          <cell r="BP164" t="str">
            <v>B or G</v>
          </cell>
          <cell r="BQ164">
            <v>8040</v>
          </cell>
          <cell r="BR164">
            <v>104.6875</v>
          </cell>
        </row>
        <row r="165">
          <cell r="C165">
            <v>139073</v>
          </cell>
          <cell r="D165" t="str">
            <v>A23 3' LIF35 (2PB, 36 Bxs)</v>
          </cell>
          <cell r="E165" t="str">
            <v>70311</v>
          </cell>
          <cell r="F165" t="str">
            <v>72036</v>
          </cell>
          <cell r="G165" t="str">
            <v>30%</v>
          </cell>
          <cell r="H165" t="str">
            <v>2 X 8509 (12-8 4 X 1.25 OL)</v>
          </cell>
          <cell r="I165" t="str">
            <v>8030 (38 mm 142 GA X 2.198 FT)</v>
          </cell>
          <cell r="J165" t="str">
            <v>8032 (84 mm 200 GA X 2.198 FT)</v>
          </cell>
          <cell r="K165">
            <v>0.84244125000000003</v>
          </cell>
          <cell r="L165">
            <v>0.36104625000000001</v>
          </cell>
          <cell r="M165">
            <v>24.931248254145611</v>
          </cell>
          <cell r="N165">
            <v>36</v>
          </cell>
          <cell r="O165">
            <v>24.875</v>
          </cell>
          <cell r="P165">
            <v>25.125</v>
          </cell>
          <cell r="Q165">
            <v>25.375</v>
          </cell>
          <cell r="R165">
            <v>1.1666375</v>
          </cell>
          <cell r="S165">
            <v>1.2034875</v>
          </cell>
          <cell r="T165">
            <v>1.2408375</v>
          </cell>
          <cell r="U165">
            <v>529.65342499999997</v>
          </cell>
          <cell r="V165">
            <v>546.38332500000001</v>
          </cell>
          <cell r="W165">
            <v>563.34022500000003</v>
          </cell>
          <cell r="X165" t="str">
            <v>8445/8446 (31"/2 pc)</v>
          </cell>
          <cell r="Y165" t="str">
            <v>31"/ 2 pc</v>
          </cell>
          <cell r="Z165">
            <v>2.5</v>
          </cell>
          <cell r="AA165">
            <v>50</v>
          </cell>
          <cell r="AB165">
            <v>58.331874999999997</v>
          </cell>
          <cell r="AC165">
            <v>60.174375000000005</v>
          </cell>
          <cell r="AD165">
            <v>62.041875000000005</v>
          </cell>
          <cell r="AE165">
            <v>60.831874999999997</v>
          </cell>
          <cell r="AF165">
            <v>62.674375000000005</v>
          </cell>
          <cell r="AG165">
            <v>64.541875000000005</v>
          </cell>
          <cell r="AH165" t="str">
            <v>2 X 8126 (4.854 FT/Box)</v>
          </cell>
          <cell r="AI165">
            <v>2</v>
          </cell>
          <cell r="AJ165" t="str">
            <v>(6X6)+0=36</v>
          </cell>
          <cell r="AK165">
            <v>6</v>
          </cell>
          <cell r="AL165">
            <v>6</v>
          </cell>
          <cell r="AM165">
            <v>0</v>
          </cell>
          <cell r="AN165">
            <v>36</v>
          </cell>
          <cell r="AO165" t="str">
            <v>8909 (44 X 44)</v>
          </cell>
          <cell r="AP165" t="str">
            <v>44X44</v>
          </cell>
          <cell r="AQ165">
            <v>55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 t="str">
            <v>8051 (1 White)</v>
          </cell>
          <cell r="AW165" t="str">
            <v>8050 (160FT Clear)</v>
          </cell>
          <cell r="AX165">
            <v>2311.2775000000001</v>
          </cell>
          <cell r="AY165">
            <v>1800</v>
          </cell>
          <cell r="AZ165">
            <v>1.2840430555555555</v>
          </cell>
          <cell r="BA165" t="str">
            <v>Minova request 1/12/06.</v>
          </cell>
          <cell r="BB165"/>
          <cell r="BC165">
            <v>139073</v>
          </cell>
          <cell r="BD165" t="str">
            <v>Blue</v>
          </cell>
          <cell r="BE165" t="str">
            <v>A23 3' LIF35</v>
          </cell>
          <cell r="BF165" t="str">
            <v>12 months (+/- 5 days) from date of manufacture</v>
          </cell>
          <cell r="BG165" t="str">
            <v>Fast</v>
          </cell>
          <cell r="BH165" t="str">
            <v>23 mm</v>
          </cell>
          <cell r="BI165" t="str">
            <v>1 in</v>
          </cell>
          <cell r="BJ165" t="str">
            <v>25 1/8 in</v>
          </cell>
          <cell r="BK165" t="str">
            <v>3/4 in</v>
          </cell>
          <cell r="BL165" t="str">
            <v>I, II, III</v>
          </cell>
          <cell r="BM165">
            <v>3</v>
          </cell>
          <cell r="BN165">
            <v>150</v>
          </cell>
          <cell r="BO165">
            <v>134</v>
          </cell>
          <cell r="BP165" t="str">
            <v>B or G</v>
          </cell>
          <cell r="BQ165">
            <v>8040</v>
          </cell>
          <cell r="BR165">
            <v>104.6875</v>
          </cell>
        </row>
        <row r="166">
          <cell r="C166">
            <v>139075</v>
          </cell>
          <cell r="D166" t="str">
            <v>A23 3' LIF90 (SWS, 1500 Pcs)</v>
          </cell>
          <cell r="E166" t="str">
            <v>70416</v>
          </cell>
          <cell r="F166" t="str">
            <v>72036</v>
          </cell>
          <cell r="G166" t="str">
            <v>30%</v>
          </cell>
          <cell r="H166" t="str">
            <v>2 X 8509 (12-8 4 X 1.25 OL)</v>
          </cell>
          <cell r="I166" t="str">
            <v>8030 (38 mm 142 GA X 2.198 FT)</v>
          </cell>
          <cell r="J166" t="str">
            <v>8032 (84 mm 200 GA X 2.198 FT)</v>
          </cell>
          <cell r="K166">
            <v>0.84244125000000003</v>
          </cell>
          <cell r="L166">
            <v>0.36104625000000001</v>
          </cell>
          <cell r="M166">
            <v>24.931248254145611</v>
          </cell>
          <cell r="N166">
            <v>36</v>
          </cell>
          <cell r="O166">
            <v>24.875</v>
          </cell>
          <cell r="P166">
            <v>25.125</v>
          </cell>
          <cell r="Q166">
            <v>25.375</v>
          </cell>
          <cell r="R166">
            <v>1.1666375</v>
          </cell>
          <cell r="S166">
            <v>1.2034875</v>
          </cell>
          <cell r="T166">
            <v>1.2408375</v>
          </cell>
          <cell r="U166">
            <v>529.65342499999997</v>
          </cell>
          <cell r="V166">
            <v>546.38332500000001</v>
          </cell>
          <cell r="W166">
            <v>563.34022500000003</v>
          </cell>
          <cell r="X166" t="str">
            <v>8053 (5" X 115GA X 12FT)</v>
          </cell>
          <cell r="Y166" t="str">
            <v>SW (12 FT)</v>
          </cell>
          <cell r="Z166">
            <v>0.1</v>
          </cell>
          <cell r="AA166">
            <v>30</v>
          </cell>
          <cell r="AB166">
            <v>34.999124999999999</v>
          </cell>
          <cell r="AC166">
            <v>36.104624999999999</v>
          </cell>
          <cell r="AD166">
            <v>37.225124999999998</v>
          </cell>
          <cell r="AE166">
            <v>35.099125000000001</v>
          </cell>
          <cell r="AF166">
            <v>36.204625</v>
          </cell>
          <cell r="AG166">
            <v>37.325125</v>
          </cell>
          <cell r="AH166" t="str">
            <v>8053 (12 FT/Bundle)</v>
          </cell>
          <cell r="AI166" t="str">
            <v>SW</v>
          </cell>
          <cell r="AJ166" t="str">
            <v xml:space="preserve">10 X 5 = 50 SW </v>
          </cell>
          <cell r="AK166" t="str">
            <v xml:space="preserve">Stack </v>
          </cell>
          <cell r="AL166" t="str">
            <v xml:space="preserve">Square </v>
          </cell>
          <cell r="AM166" t="str">
            <v>On Pallet</v>
          </cell>
          <cell r="AN166">
            <v>50</v>
          </cell>
          <cell r="AO166" t="str">
            <v>8909 (44 X 44)</v>
          </cell>
          <cell r="AP166" t="str">
            <v>44X44</v>
          </cell>
          <cell r="AQ166">
            <v>55</v>
          </cell>
          <cell r="AR166">
            <v>0</v>
          </cell>
          <cell r="AS166" t="str">
            <v xml:space="preserve">1 X 8114 (Pad) </v>
          </cell>
          <cell r="AT166">
            <v>0</v>
          </cell>
          <cell r="AU166">
            <v>0</v>
          </cell>
          <cell r="AV166" t="str">
            <v>8051 (1 White)</v>
          </cell>
          <cell r="AW166" t="str">
            <v>8052 (440FT White)</v>
          </cell>
          <cell r="AX166">
            <v>1865.23125</v>
          </cell>
          <cell r="AY166">
            <v>1500</v>
          </cell>
          <cell r="AZ166">
            <v>1.2434875000000001</v>
          </cell>
          <cell r="BA166" t="str">
            <v>Minova request 2/19/08.  Each bundle gets Part No. 8132 8.5 X 11 inch bundle sheet.</v>
          </cell>
          <cell r="BB166" t="str">
            <v xml:space="preserve">Stack square on pallet.  Rotate each layer 180 degrees.   </v>
          </cell>
          <cell r="BC166">
            <v>139075</v>
          </cell>
          <cell r="BD166" t="str">
            <v>Yellow</v>
          </cell>
          <cell r="BE166" t="str">
            <v>A23 3' LIF90</v>
          </cell>
          <cell r="BF166" t="str">
            <v>12 months (+/- 5 days) from date of manufacture</v>
          </cell>
          <cell r="BG166" t="str">
            <v>Slow</v>
          </cell>
          <cell r="BH166" t="str">
            <v>23 mm</v>
          </cell>
          <cell r="BI166" t="str">
            <v>1 in</v>
          </cell>
          <cell r="BJ166" t="str">
            <v>25 1/8 in</v>
          </cell>
          <cell r="BK166" t="str">
            <v>3/4 in</v>
          </cell>
          <cell r="BL166" t="str">
            <v>I, II, III</v>
          </cell>
          <cell r="BM166">
            <v>3</v>
          </cell>
          <cell r="BN166">
            <v>90</v>
          </cell>
          <cell r="BO166">
            <v>134</v>
          </cell>
          <cell r="BP166" t="str">
            <v>B or G</v>
          </cell>
          <cell r="BQ166">
            <v>8040</v>
          </cell>
          <cell r="BR166">
            <v>62.8125</v>
          </cell>
        </row>
        <row r="167">
          <cell r="C167">
            <v>139076</v>
          </cell>
          <cell r="D167" t="str">
            <v>A23 3' LIF35P (2PB, 36 Bxs)</v>
          </cell>
          <cell r="E167" t="str">
            <v>70311</v>
          </cell>
          <cell r="F167" t="str">
            <v>72036</v>
          </cell>
          <cell r="G167" t="str">
            <v>30%</v>
          </cell>
          <cell r="H167" t="str">
            <v>2 X 8509 (12-8 4 X 1.25 OL)</v>
          </cell>
          <cell r="I167" t="str">
            <v>8030 (38 mm 142 GA X 2.198 FT)</v>
          </cell>
          <cell r="J167" t="str">
            <v>8032 (84 mm 200 GA X 2.198 FT)</v>
          </cell>
          <cell r="K167">
            <v>0.84244125000000003</v>
          </cell>
          <cell r="L167">
            <v>0.36104625000000001</v>
          </cell>
          <cell r="M167">
            <v>24.931248254145611</v>
          </cell>
          <cell r="N167">
            <v>36</v>
          </cell>
          <cell r="O167">
            <v>24.875</v>
          </cell>
          <cell r="P167">
            <v>25.125</v>
          </cell>
          <cell r="Q167">
            <v>25.375</v>
          </cell>
          <cell r="R167">
            <v>1.1666375</v>
          </cell>
          <cell r="S167">
            <v>1.2034875</v>
          </cell>
          <cell r="T167">
            <v>1.2408375</v>
          </cell>
          <cell r="U167">
            <v>529.65342499999997</v>
          </cell>
          <cell r="V167">
            <v>546.38332500000001</v>
          </cell>
          <cell r="W167">
            <v>563.34022500000003</v>
          </cell>
          <cell r="X167" t="str">
            <v>8445/8446 (31"/2 pc)</v>
          </cell>
          <cell r="Y167" t="str">
            <v>31"/ 2 pc</v>
          </cell>
          <cell r="Z167">
            <v>2.5</v>
          </cell>
          <cell r="AA167">
            <v>50</v>
          </cell>
          <cell r="AB167">
            <v>58.331874999999997</v>
          </cell>
          <cell r="AC167">
            <v>60.174375000000005</v>
          </cell>
          <cell r="AD167">
            <v>62.041875000000005</v>
          </cell>
          <cell r="AE167">
            <v>60.831874999999997</v>
          </cell>
          <cell r="AF167">
            <v>62.674375000000005</v>
          </cell>
          <cell r="AG167">
            <v>64.541875000000005</v>
          </cell>
          <cell r="AH167" t="str">
            <v>2 X 8126 (4.854 FT/Box)</v>
          </cell>
          <cell r="AI167">
            <v>2</v>
          </cell>
          <cell r="AJ167" t="str">
            <v>(6X6)+0=36</v>
          </cell>
          <cell r="AK167">
            <v>6</v>
          </cell>
          <cell r="AL167">
            <v>6</v>
          </cell>
          <cell r="AM167">
            <v>0</v>
          </cell>
          <cell r="AN167">
            <v>36</v>
          </cell>
          <cell r="AO167" t="str">
            <v>8909 (44 X 44)</v>
          </cell>
          <cell r="AP167" t="str">
            <v>44X44</v>
          </cell>
          <cell r="AQ167">
            <v>55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 t="str">
            <v>8051 (1 White)</v>
          </cell>
          <cell r="AW167" t="str">
            <v>8050 (160FT Clear)</v>
          </cell>
          <cell r="AX167">
            <v>2311.2775000000001</v>
          </cell>
          <cell r="AY167">
            <v>1800</v>
          </cell>
          <cell r="AZ167">
            <v>1.2840430555555555</v>
          </cell>
          <cell r="BA167" t="str">
            <v xml:space="preserve">Minova request 8/6/08.  Each cartridge gets Part No. 8508 Parachute Clip.   </v>
          </cell>
          <cell r="BB167"/>
          <cell r="BC167">
            <v>139076</v>
          </cell>
          <cell r="BD167" t="str">
            <v>Blue</v>
          </cell>
          <cell r="BE167" t="str">
            <v>A23 3' LIF35P</v>
          </cell>
          <cell r="BF167" t="str">
            <v>12 months (+/- 5 days) from date of manufacture</v>
          </cell>
          <cell r="BG167" t="str">
            <v>Fast</v>
          </cell>
          <cell r="BH167" t="str">
            <v>23 mm</v>
          </cell>
          <cell r="BI167" t="str">
            <v>1 in</v>
          </cell>
          <cell r="BJ167" t="str">
            <v>25 1/8 in</v>
          </cell>
          <cell r="BK167" t="str">
            <v>3/4 in</v>
          </cell>
          <cell r="BL167" t="str">
            <v>I, II, III</v>
          </cell>
          <cell r="BM167">
            <v>3</v>
          </cell>
          <cell r="BN167">
            <v>150</v>
          </cell>
          <cell r="BO167">
            <v>134</v>
          </cell>
          <cell r="BP167" t="str">
            <v>B or G</v>
          </cell>
          <cell r="BQ167">
            <v>8040</v>
          </cell>
          <cell r="BR167">
            <v>104.6875</v>
          </cell>
        </row>
        <row r="168">
          <cell r="C168">
            <v>139077</v>
          </cell>
          <cell r="D168" t="str">
            <v>A23 3' LIF45 (2PB, 36 Bxs)</v>
          </cell>
          <cell r="E168" t="str">
            <v>70332</v>
          </cell>
          <cell r="F168" t="str">
            <v>72036</v>
          </cell>
          <cell r="G168" t="str">
            <v>30%</v>
          </cell>
          <cell r="H168" t="str">
            <v>2 X 8509 (12-8 4 X 1.25 OL)</v>
          </cell>
          <cell r="I168" t="str">
            <v>8030 (38 mm 142 GA X 2.198 FT)</v>
          </cell>
          <cell r="J168" t="str">
            <v>8032 (84 mm 200 GA X 2.198 FT)</v>
          </cell>
          <cell r="K168">
            <v>0.84244125000000003</v>
          </cell>
          <cell r="L168">
            <v>0.36104625000000001</v>
          </cell>
          <cell r="M168">
            <v>24.931248254145611</v>
          </cell>
          <cell r="N168">
            <v>36</v>
          </cell>
          <cell r="O168">
            <v>24.875</v>
          </cell>
          <cell r="P168">
            <v>25.125</v>
          </cell>
          <cell r="Q168">
            <v>25.375</v>
          </cell>
          <cell r="R168">
            <v>1.1666375</v>
          </cell>
          <cell r="S168">
            <v>1.2034875</v>
          </cell>
          <cell r="T168">
            <v>1.2408375</v>
          </cell>
          <cell r="U168">
            <v>529.65342499999997</v>
          </cell>
          <cell r="V168">
            <v>546.38332500000001</v>
          </cell>
          <cell r="W168">
            <v>563.34022500000003</v>
          </cell>
          <cell r="X168" t="str">
            <v>8445/8446 (31"/2 pc)</v>
          </cell>
          <cell r="Y168" t="str">
            <v>31"/ 2 pc</v>
          </cell>
          <cell r="Z168">
            <v>2.5</v>
          </cell>
          <cell r="AA168">
            <v>50</v>
          </cell>
          <cell r="AB168">
            <v>58.331874999999997</v>
          </cell>
          <cell r="AC168">
            <v>60.174375000000005</v>
          </cell>
          <cell r="AD168">
            <v>62.041875000000005</v>
          </cell>
          <cell r="AE168">
            <v>60.831874999999997</v>
          </cell>
          <cell r="AF168">
            <v>62.674375000000005</v>
          </cell>
          <cell r="AG168">
            <v>64.541875000000005</v>
          </cell>
          <cell r="AH168" t="str">
            <v>2 X 8126 (4.854 FT/Box)</v>
          </cell>
          <cell r="AI168">
            <v>2</v>
          </cell>
          <cell r="AJ168" t="str">
            <v>(6X6)+0=36</v>
          </cell>
          <cell r="AK168">
            <v>6</v>
          </cell>
          <cell r="AL168">
            <v>6</v>
          </cell>
          <cell r="AM168">
            <v>0</v>
          </cell>
          <cell r="AN168">
            <v>36</v>
          </cell>
          <cell r="AO168" t="str">
            <v>8909 (44 X 44)</v>
          </cell>
          <cell r="AP168" t="str">
            <v>44X44</v>
          </cell>
          <cell r="AQ168">
            <v>55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 t="str">
            <v>8051 (1 White)</v>
          </cell>
          <cell r="AW168" t="str">
            <v>8050 (160FT Clear)</v>
          </cell>
          <cell r="AX168">
            <v>2311.2775000000001</v>
          </cell>
          <cell r="AY168">
            <v>1800</v>
          </cell>
          <cell r="AZ168">
            <v>1.2840430555555555</v>
          </cell>
          <cell r="BA168" t="str">
            <v>Minova Request 11/5/10.</v>
          </cell>
          <cell r="BB168"/>
          <cell r="BC168">
            <v>139077</v>
          </cell>
          <cell r="BD168" t="str">
            <v>Green</v>
          </cell>
          <cell r="BE168" t="str">
            <v>A23 3' LIF45</v>
          </cell>
          <cell r="BF168" t="str">
            <v>12 months (+/- 5 days) from date of manufacture</v>
          </cell>
          <cell r="BG168" t="str">
            <v xml:space="preserve">Medium </v>
          </cell>
          <cell r="BH168" t="str">
            <v>23 mm</v>
          </cell>
          <cell r="BI168" t="str">
            <v>1 in</v>
          </cell>
          <cell r="BJ168" t="str">
            <v>25 1/8 in</v>
          </cell>
          <cell r="BK168" t="str">
            <v>3/4 in</v>
          </cell>
          <cell r="BL168" t="str">
            <v>I, II, III</v>
          </cell>
          <cell r="BM168">
            <v>3</v>
          </cell>
          <cell r="BN168">
            <v>150</v>
          </cell>
          <cell r="BO168">
            <v>134</v>
          </cell>
          <cell r="BP168" t="str">
            <v>B or G</v>
          </cell>
          <cell r="BQ168">
            <v>8040</v>
          </cell>
          <cell r="BR168">
            <v>104.6875</v>
          </cell>
        </row>
        <row r="169">
          <cell r="C169">
            <v>139105</v>
          </cell>
          <cell r="D169" t="str">
            <v>A23 3.2' H10 (SWS, 1500 Pcs)</v>
          </cell>
          <cell r="E169" t="str">
            <v>70298</v>
          </cell>
          <cell r="F169" t="str">
            <v>72036</v>
          </cell>
          <cell r="G169" t="str">
            <v>30%</v>
          </cell>
          <cell r="H169" t="str">
            <v>2 X 8509 (12-8 4 X 1.25 OL)</v>
          </cell>
          <cell r="I169" t="str">
            <v>8030 (38 mm 142 GA X 2.333 FT)</v>
          </cell>
          <cell r="J169" t="str">
            <v>8032 (84 mm 200 GA X 2.333 FT)</v>
          </cell>
          <cell r="K169">
            <v>0.92314249999999975</v>
          </cell>
          <cell r="L169">
            <v>0.39563249999999994</v>
          </cell>
          <cell r="M169">
            <v>26.502928591381192</v>
          </cell>
          <cell r="N169">
            <v>38.4</v>
          </cell>
          <cell r="O169">
            <v>26.5</v>
          </cell>
          <cell r="P169">
            <v>26.75</v>
          </cell>
          <cell r="Q169">
            <v>27</v>
          </cell>
          <cell r="R169">
            <v>1.2799500000000001</v>
          </cell>
          <cell r="S169">
            <v>1.3187749999999998</v>
          </cell>
          <cell r="T169">
            <v>1.3580999999999999</v>
          </cell>
          <cell r="U169">
            <v>581.09730000000002</v>
          </cell>
          <cell r="V169">
            <v>598.72384999999986</v>
          </cell>
          <cell r="W169">
            <v>616.5773999999999</v>
          </cell>
          <cell r="X169" t="str">
            <v>8053 (5" X 115GA X 12FT)</v>
          </cell>
          <cell r="Y169" t="str">
            <v>SW (12 FT)</v>
          </cell>
          <cell r="Z169">
            <v>0.1</v>
          </cell>
          <cell r="AA169">
            <v>30</v>
          </cell>
          <cell r="AB169">
            <v>38.398500000000006</v>
          </cell>
          <cell r="AC169">
            <v>39.563249999999996</v>
          </cell>
          <cell r="AD169">
            <v>40.742999999999995</v>
          </cell>
          <cell r="AE169">
            <v>38.498500000000007</v>
          </cell>
          <cell r="AF169">
            <v>39.663249999999998</v>
          </cell>
          <cell r="AG169">
            <v>40.842999999999996</v>
          </cell>
          <cell r="AH169" t="str">
            <v>8053 (12 FT/Bundle)</v>
          </cell>
          <cell r="AI169" t="str">
            <v>SW</v>
          </cell>
          <cell r="AJ169" t="str">
            <v xml:space="preserve">10 X 5 = 50 SW </v>
          </cell>
          <cell r="AK169" t="str">
            <v xml:space="preserve">Stack </v>
          </cell>
          <cell r="AL169" t="str">
            <v xml:space="preserve">Square </v>
          </cell>
          <cell r="AM169" t="str">
            <v>On Pallet</v>
          </cell>
          <cell r="AN169">
            <v>50</v>
          </cell>
          <cell r="AO169" t="str">
            <v>8909 (44 X 44)</v>
          </cell>
          <cell r="AP169" t="str">
            <v>44X44</v>
          </cell>
          <cell r="AQ169">
            <v>55</v>
          </cell>
          <cell r="AR169">
            <v>0</v>
          </cell>
          <cell r="AS169" t="str">
            <v xml:space="preserve">1 X 8114 (Pad) </v>
          </cell>
          <cell r="AT169">
            <v>0</v>
          </cell>
          <cell r="AU169">
            <v>0</v>
          </cell>
          <cell r="AV169" t="str">
            <v>8051 (1 White)</v>
          </cell>
          <cell r="AW169" t="str">
            <v>8052 (440FT White)</v>
          </cell>
          <cell r="AX169">
            <v>2038.1624999999999</v>
          </cell>
          <cell r="AY169">
            <v>1500</v>
          </cell>
          <cell r="AZ169">
            <v>1.3587749999999998</v>
          </cell>
          <cell r="BA169" t="str">
            <v>Minova request 12/1/09. Each bundle gets Part No. 8132 8.5 X 11 inch bundle sheet.</v>
          </cell>
          <cell r="BB169" t="str">
            <v xml:space="preserve">Stack square on pallet.  Rotate each layer 180 degrees.   </v>
          </cell>
          <cell r="BC169">
            <v>139105</v>
          </cell>
          <cell r="BD169" t="str">
            <v>Red</v>
          </cell>
          <cell r="BE169" t="str">
            <v>A23 3.2' H10</v>
          </cell>
          <cell r="BF169" t="str">
            <v>12 months (+/- 5 days) from date of manufacture</v>
          </cell>
          <cell r="BG169" t="str">
            <v>Super Fast</v>
          </cell>
          <cell r="BH169" t="str">
            <v>23 mm</v>
          </cell>
          <cell r="BI169" t="str">
            <v>1 in</v>
          </cell>
          <cell r="BJ169" t="str">
            <v>26 3/4 in</v>
          </cell>
          <cell r="BK169" t="str">
            <v>3/4 in</v>
          </cell>
          <cell r="BL169" t="str">
            <v>I, II, III</v>
          </cell>
          <cell r="BM169">
            <v>3.1999999999999997</v>
          </cell>
          <cell r="BN169">
            <v>96</v>
          </cell>
          <cell r="BO169">
            <v>134</v>
          </cell>
          <cell r="BP169" t="str">
            <v>B or G</v>
          </cell>
          <cell r="BQ169">
            <v>8040</v>
          </cell>
          <cell r="BR169">
            <v>66.875</v>
          </cell>
        </row>
        <row r="170">
          <cell r="C170">
            <v>139110</v>
          </cell>
          <cell r="D170" t="str">
            <v>A23 3.3' H10 (2PB, 36 Bxs)</v>
          </cell>
          <cell r="E170" t="str">
            <v>70298</v>
          </cell>
          <cell r="F170" t="str">
            <v>72036</v>
          </cell>
          <cell r="G170" t="str">
            <v>30%</v>
          </cell>
          <cell r="H170" t="str">
            <v>2 X 8509 (12-8 4 X 1.25 OL)</v>
          </cell>
          <cell r="I170" t="str">
            <v>8030 (38 mm 142 GA X 2.396 FT)</v>
          </cell>
          <cell r="J170" t="str">
            <v>8032 (84 mm 200 GA X 2.396 FT)</v>
          </cell>
          <cell r="K170">
            <v>0.9490249999999999</v>
          </cell>
          <cell r="L170">
            <v>0.406725</v>
          </cell>
          <cell r="M170">
            <v>27.288768759998984</v>
          </cell>
          <cell r="N170">
            <v>39.6</v>
          </cell>
          <cell r="O170">
            <v>27.25</v>
          </cell>
          <cell r="P170">
            <v>27.5</v>
          </cell>
          <cell r="Q170">
            <v>27.75</v>
          </cell>
          <cell r="R170">
            <v>1.3161750000000001</v>
          </cell>
          <cell r="S170">
            <v>1.35575</v>
          </cell>
          <cell r="T170">
            <v>1.3958249999999999</v>
          </cell>
          <cell r="U170">
            <v>597.54345000000001</v>
          </cell>
          <cell r="V170">
            <v>615.51049999999998</v>
          </cell>
          <cell r="W170">
            <v>633.70454999999993</v>
          </cell>
          <cell r="X170" t="str">
            <v>8445/8446 (31"/2 pc)</v>
          </cell>
          <cell r="Y170" t="str">
            <v>31"/ 2 pc</v>
          </cell>
          <cell r="Z170">
            <v>2.5</v>
          </cell>
          <cell r="AA170">
            <v>40</v>
          </cell>
          <cell r="AB170">
            <v>52.647000000000006</v>
          </cell>
          <cell r="AC170">
            <v>54.230000000000004</v>
          </cell>
          <cell r="AD170">
            <v>55.832999999999998</v>
          </cell>
          <cell r="AE170">
            <v>55.147000000000006</v>
          </cell>
          <cell r="AF170">
            <v>56.730000000000004</v>
          </cell>
          <cell r="AG170">
            <v>58.332999999999998</v>
          </cell>
          <cell r="AH170" t="str">
            <v>2 X 8126 (4.854 FT/Box)</v>
          </cell>
          <cell r="AI170">
            <v>2</v>
          </cell>
          <cell r="AJ170" t="str">
            <v>(6X6)+0=36</v>
          </cell>
          <cell r="AK170">
            <v>6</v>
          </cell>
          <cell r="AL170">
            <v>6</v>
          </cell>
          <cell r="AM170">
            <v>0</v>
          </cell>
          <cell r="AN170">
            <v>36</v>
          </cell>
          <cell r="AO170" t="str">
            <v>8909 (44 X 44)</v>
          </cell>
          <cell r="AP170" t="str">
            <v>44X44</v>
          </cell>
          <cell r="AQ170">
            <v>55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 t="str">
            <v>8051 (1 White)</v>
          </cell>
          <cell r="AW170" t="str">
            <v>8050 (160FT Clear)</v>
          </cell>
          <cell r="AX170">
            <v>2097.2800000000002</v>
          </cell>
          <cell r="AY170">
            <v>1440</v>
          </cell>
          <cell r="AZ170">
            <v>1.4564444444444447</v>
          </cell>
          <cell r="BA170" t="str">
            <v xml:space="preserve">GT Request 7/18/02.  </v>
          </cell>
          <cell r="BB170"/>
          <cell r="BC170">
            <v>139110</v>
          </cell>
          <cell r="BD170" t="str">
            <v>Red</v>
          </cell>
          <cell r="BE170" t="str">
            <v xml:space="preserve">A23 3.3' H10 </v>
          </cell>
          <cell r="BF170" t="str">
            <v>12 months (+/- 5 days) from date of manufacture</v>
          </cell>
          <cell r="BG170" t="str">
            <v>Super Fast</v>
          </cell>
          <cell r="BH170" t="str">
            <v>23 mm</v>
          </cell>
          <cell r="BI170" t="str">
            <v>1 in</v>
          </cell>
          <cell r="BJ170" t="str">
            <v>27 1/2 in</v>
          </cell>
          <cell r="BK170" t="str">
            <v>3/4 in</v>
          </cell>
          <cell r="BL170" t="str">
            <v>I, II, III</v>
          </cell>
          <cell r="BM170">
            <v>3.3000000000000003</v>
          </cell>
          <cell r="BN170">
            <v>132</v>
          </cell>
          <cell r="BO170">
            <v>134</v>
          </cell>
          <cell r="BP170" t="str">
            <v>B or G</v>
          </cell>
          <cell r="BQ170">
            <v>8040</v>
          </cell>
          <cell r="BR170">
            <v>91.666666666666671</v>
          </cell>
        </row>
        <row r="171">
          <cell r="C171">
            <v>141056</v>
          </cell>
          <cell r="D171" t="str">
            <v>A23 3.5' H5  (2PB, 36 Bxs)</v>
          </cell>
          <cell r="E171" t="str">
            <v>70295</v>
          </cell>
          <cell r="F171" t="str">
            <v>72036</v>
          </cell>
          <cell r="G171" t="str">
            <v>30%</v>
          </cell>
          <cell r="H171" t="str">
            <v>2 X 8509 (12-8 4 X 1.25 OL)</v>
          </cell>
          <cell r="I171" t="str">
            <v>8030 (38 mm 142 GA X 2.521 FT)</v>
          </cell>
          <cell r="J171" t="str">
            <v>8032 (84 mm 200 GA X 2.521 FT)</v>
          </cell>
          <cell r="K171">
            <v>1.0007899999999998</v>
          </cell>
          <cell r="L171">
            <v>0.42890999999999996</v>
          </cell>
          <cell r="M171">
            <v>28.860449097234568</v>
          </cell>
          <cell r="N171">
            <v>42</v>
          </cell>
          <cell r="O171">
            <v>28.75</v>
          </cell>
          <cell r="P171">
            <v>29</v>
          </cell>
          <cell r="Q171">
            <v>29.25</v>
          </cell>
          <cell r="R171">
            <v>1.388625</v>
          </cell>
          <cell r="S171">
            <v>1.4297</v>
          </cell>
          <cell r="T171">
            <v>1.4712749999999999</v>
          </cell>
          <cell r="U171">
            <v>630.43574999999998</v>
          </cell>
          <cell r="V171">
            <v>649.0838</v>
          </cell>
          <cell r="W171">
            <v>667.95884999999998</v>
          </cell>
          <cell r="X171" t="str">
            <v>8445/8446 (31"/2 pc)</v>
          </cell>
          <cell r="Y171" t="str">
            <v>31"/ 2 pc</v>
          </cell>
          <cell r="Z171">
            <v>2.5</v>
          </cell>
          <cell r="AA171">
            <v>40</v>
          </cell>
          <cell r="AB171">
            <v>55.545000000000002</v>
          </cell>
          <cell r="AC171">
            <v>57.188000000000002</v>
          </cell>
          <cell r="AD171">
            <v>58.850999999999999</v>
          </cell>
          <cell r="AE171">
            <v>58.045000000000002</v>
          </cell>
          <cell r="AF171">
            <v>59.688000000000002</v>
          </cell>
          <cell r="AG171">
            <v>61.350999999999999</v>
          </cell>
          <cell r="AH171" t="str">
            <v>2 X 8126 (4.854 FT/Box)</v>
          </cell>
          <cell r="AI171">
            <v>2</v>
          </cell>
          <cell r="AJ171" t="str">
            <v>(6X6)+0=36</v>
          </cell>
          <cell r="AK171">
            <v>6</v>
          </cell>
          <cell r="AL171">
            <v>6</v>
          </cell>
          <cell r="AM171">
            <v>0</v>
          </cell>
          <cell r="AN171">
            <v>36</v>
          </cell>
          <cell r="AO171" t="str">
            <v>8909 (44 X 44)</v>
          </cell>
          <cell r="AP171" t="str">
            <v>44X44</v>
          </cell>
          <cell r="AQ171">
            <v>55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 t="str">
            <v>8051 (1 White)</v>
          </cell>
          <cell r="AW171" t="str">
            <v>8050 (160FT Clear)</v>
          </cell>
          <cell r="AX171">
            <v>2203.768</v>
          </cell>
          <cell r="AY171">
            <v>1440</v>
          </cell>
          <cell r="AZ171">
            <v>1.5303944444444444</v>
          </cell>
          <cell r="BA171" t="str">
            <v>Minova USA Inc. request 7/26/04.A.</v>
          </cell>
          <cell r="BB171"/>
          <cell r="BC171">
            <v>141056</v>
          </cell>
          <cell r="BD171" t="str">
            <v>Purple</v>
          </cell>
          <cell r="BE171" t="str">
            <v>A23 3.5' H5</v>
          </cell>
          <cell r="BF171" t="str">
            <v>12 months (+/- 5 days) from date of manufacture</v>
          </cell>
          <cell r="BG171" t="str">
            <v>Ultra Fast</v>
          </cell>
          <cell r="BH171" t="str">
            <v>23 mm</v>
          </cell>
          <cell r="BI171" t="str">
            <v>1 in</v>
          </cell>
          <cell r="BJ171" t="str">
            <v>29 in</v>
          </cell>
          <cell r="BK171" t="str">
            <v>3/4 in</v>
          </cell>
          <cell r="BL171" t="str">
            <v>I, II, III</v>
          </cell>
          <cell r="BM171">
            <v>3.5</v>
          </cell>
          <cell r="BN171">
            <v>140</v>
          </cell>
          <cell r="BO171">
            <v>134</v>
          </cell>
          <cell r="BP171" t="str">
            <v>B or G</v>
          </cell>
          <cell r="BQ171">
            <v>8040</v>
          </cell>
          <cell r="BR171">
            <v>96.666666666666671</v>
          </cell>
        </row>
        <row r="172">
          <cell r="C172">
            <v>141057</v>
          </cell>
          <cell r="D172" t="str">
            <v>A23 3.5' H10 (SWS, 1500 Pcs)</v>
          </cell>
          <cell r="E172" t="str">
            <v>70298</v>
          </cell>
          <cell r="F172" t="str">
            <v>72036</v>
          </cell>
          <cell r="G172" t="str">
            <v>30%</v>
          </cell>
          <cell r="H172" t="str">
            <v>2 X 8509 (12-8 4 X 1.25 OL)</v>
          </cell>
          <cell r="I172" t="str">
            <v>8030 (38 mm 142 GA X 2.521 FT)</v>
          </cell>
          <cell r="J172" t="str">
            <v>8032 (84 mm 200 GA X 2.521 FT)</v>
          </cell>
          <cell r="K172">
            <v>1.0007899999999998</v>
          </cell>
          <cell r="L172">
            <v>0.42890999999999996</v>
          </cell>
          <cell r="M172">
            <v>28.860449097234568</v>
          </cell>
          <cell r="N172">
            <v>42</v>
          </cell>
          <cell r="O172">
            <v>28.75</v>
          </cell>
          <cell r="P172">
            <v>29</v>
          </cell>
          <cell r="Q172">
            <v>29.25</v>
          </cell>
          <cell r="R172">
            <v>1.388625</v>
          </cell>
          <cell r="S172">
            <v>1.4297</v>
          </cell>
          <cell r="T172">
            <v>1.4712749999999999</v>
          </cell>
          <cell r="U172">
            <v>630.43574999999998</v>
          </cell>
          <cell r="V172">
            <v>649.0838</v>
          </cell>
          <cell r="W172">
            <v>667.95884999999998</v>
          </cell>
          <cell r="X172" t="str">
            <v>8053 (5" X 115GA X 12FT)</v>
          </cell>
          <cell r="Y172" t="str">
            <v>SW (12 FT)</v>
          </cell>
          <cell r="Z172">
            <v>0.1</v>
          </cell>
          <cell r="AA172">
            <v>30</v>
          </cell>
          <cell r="AB172">
            <v>41.658749999999998</v>
          </cell>
          <cell r="AC172">
            <v>42.890999999999998</v>
          </cell>
          <cell r="AD172">
            <v>44.138249999999999</v>
          </cell>
          <cell r="AE172">
            <v>41.758749999999999</v>
          </cell>
          <cell r="AF172">
            <v>42.991</v>
          </cell>
          <cell r="AG172">
            <v>44.238250000000001</v>
          </cell>
          <cell r="AH172" t="str">
            <v>8053 (12 FT/Bundle)</v>
          </cell>
          <cell r="AI172" t="str">
            <v>SW</v>
          </cell>
          <cell r="AJ172" t="str">
            <v xml:space="preserve">10 X 5 = 50 SW </v>
          </cell>
          <cell r="AK172" t="str">
            <v xml:space="preserve">Stack </v>
          </cell>
          <cell r="AL172" t="str">
            <v xml:space="preserve">Square </v>
          </cell>
          <cell r="AM172" t="str">
            <v>On Pallet</v>
          </cell>
          <cell r="AN172">
            <v>50</v>
          </cell>
          <cell r="AO172" t="str">
            <v>8909 (44 X 44)</v>
          </cell>
          <cell r="AP172" t="str">
            <v>44X44</v>
          </cell>
          <cell r="AQ172">
            <v>55</v>
          </cell>
          <cell r="AR172">
            <v>0</v>
          </cell>
          <cell r="AS172" t="str">
            <v xml:space="preserve">1 X 8114 (Pad) </v>
          </cell>
          <cell r="AT172">
            <v>0</v>
          </cell>
          <cell r="AU172">
            <v>0</v>
          </cell>
          <cell r="AV172" t="str">
            <v>8051 (1 White)</v>
          </cell>
          <cell r="AW172" t="str">
            <v>8052 (440FT White)</v>
          </cell>
          <cell r="AX172">
            <v>2204.5500000000002</v>
          </cell>
          <cell r="AY172">
            <v>1500</v>
          </cell>
          <cell r="AZ172">
            <v>1.4697000000000002</v>
          </cell>
          <cell r="BA172" t="str">
            <v xml:space="preserve">Updated 9/14/11. Each bundle gets Part No. 8132 8.5 X 11 inch bundle sheet. </v>
          </cell>
          <cell r="BB172"/>
          <cell r="BC172">
            <v>141057</v>
          </cell>
          <cell r="BD172" t="str">
            <v>Red</v>
          </cell>
          <cell r="BE172" t="str">
            <v xml:space="preserve">A23 3.5' H10 </v>
          </cell>
          <cell r="BF172" t="str">
            <v>12 months (+/- 5 days) from date of manufacture</v>
          </cell>
          <cell r="BG172" t="str">
            <v>Super Fast</v>
          </cell>
          <cell r="BH172" t="str">
            <v>23 mm</v>
          </cell>
          <cell r="BI172" t="str">
            <v>1 in</v>
          </cell>
          <cell r="BJ172" t="str">
            <v>29 in</v>
          </cell>
          <cell r="BK172" t="str">
            <v>3/4 in</v>
          </cell>
          <cell r="BL172" t="str">
            <v>I, II, III</v>
          </cell>
          <cell r="BM172">
            <v>3.5</v>
          </cell>
          <cell r="BN172">
            <v>105</v>
          </cell>
          <cell r="BO172">
            <v>134</v>
          </cell>
          <cell r="BP172" t="str">
            <v>B or G</v>
          </cell>
          <cell r="BQ172">
            <v>8040</v>
          </cell>
          <cell r="BR172">
            <v>72.5</v>
          </cell>
        </row>
        <row r="173">
          <cell r="C173">
            <v>141058</v>
          </cell>
          <cell r="D173" t="str">
            <v>A23 3.5' H10 (2PB, 36 Bxs)</v>
          </cell>
          <cell r="E173" t="str">
            <v>70298</v>
          </cell>
          <cell r="F173" t="str">
            <v>72036</v>
          </cell>
          <cell r="G173" t="str">
            <v>30%</v>
          </cell>
          <cell r="H173" t="str">
            <v>2 X 8509 (12-8 4 X 1.25 OL)</v>
          </cell>
          <cell r="I173" t="str">
            <v>8030 (38 mm 142 GA X 2.521 FT)</v>
          </cell>
          <cell r="J173" t="str">
            <v>8032 (84 mm 200 GA X 2.521 FT)</v>
          </cell>
          <cell r="K173">
            <v>1.0007899999999998</v>
          </cell>
          <cell r="L173">
            <v>0.42890999999999996</v>
          </cell>
          <cell r="M173">
            <v>28.860449097234568</v>
          </cell>
          <cell r="N173">
            <v>42</v>
          </cell>
          <cell r="O173">
            <v>28.75</v>
          </cell>
          <cell r="P173">
            <v>29</v>
          </cell>
          <cell r="Q173">
            <v>29.25</v>
          </cell>
          <cell r="R173">
            <v>1.388625</v>
          </cell>
          <cell r="S173">
            <v>1.4297</v>
          </cell>
          <cell r="T173">
            <v>1.4712749999999999</v>
          </cell>
          <cell r="U173">
            <v>630.43574999999998</v>
          </cell>
          <cell r="V173">
            <v>649.0838</v>
          </cell>
          <cell r="W173">
            <v>667.95884999999998</v>
          </cell>
          <cell r="X173" t="str">
            <v>8445/8446 (31"/2 pc)</v>
          </cell>
          <cell r="Y173" t="str">
            <v>31"/ 2 pc</v>
          </cell>
          <cell r="Z173">
            <v>2.5</v>
          </cell>
          <cell r="AA173">
            <v>40</v>
          </cell>
          <cell r="AB173">
            <v>55.545000000000002</v>
          </cell>
          <cell r="AC173">
            <v>57.188000000000002</v>
          </cell>
          <cell r="AD173">
            <v>58.850999999999999</v>
          </cell>
          <cell r="AE173">
            <v>58.045000000000002</v>
          </cell>
          <cell r="AF173">
            <v>59.688000000000002</v>
          </cell>
          <cell r="AG173">
            <v>61.350999999999999</v>
          </cell>
          <cell r="AH173" t="str">
            <v>2 X 8126 (4.854 FT/Box)</v>
          </cell>
          <cell r="AI173">
            <v>2</v>
          </cell>
          <cell r="AJ173" t="str">
            <v>(6X6)+0=36</v>
          </cell>
          <cell r="AK173">
            <v>6</v>
          </cell>
          <cell r="AL173">
            <v>6</v>
          </cell>
          <cell r="AM173">
            <v>0</v>
          </cell>
          <cell r="AN173">
            <v>36</v>
          </cell>
          <cell r="AO173" t="str">
            <v>8909 (44 X 44)</v>
          </cell>
          <cell r="AP173" t="str">
            <v>44X44</v>
          </cell>
          <cell r="AQ173">
            <v>55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 t="str">
            <v>8051 (1 White)</v>
          </cell>
          <cell r="AW173" t="str">
            <v>8050 (160FT Clear)</v>
          </cell>
          <cell r="AX173">
            <v>2203.768</v>
          </cell>
          <cell r="AY173">
            <v>1440</v>
          </cell>
          <cell r="AZ173">
            <v>1.5303944444444444</v>
          </cell>
          <cell r="BA173" t="str">
            <v>BF Request 6/21/02.</v>
          </cell>
          <cell r="BB173"/>
          <cell r="BC173">
            <v>141058</v>
          </cell>
          <cell r="BD173" t="str">
            <v>Red</v>
          </cell>
          <cell r="BE173" t="str">
            <v xml:space="preserve">A23 3.5' H10 </v>
          </cell>
          <cell r="BF173" t="str">
            <v>12 months (+/- 5 days) from date of manufacture</v>
          </cell>
          <cell r="BG173" t="str">
            <v>Super Fast</v>
          </cell>
          <cell r="BH173" t="str">
            <v>23 mm</v>
          </cell>
          <cell r="BI173" t="str">
            <v>1 in</v>
          </cell>
          <cell r="BJ173" t="str">
            <v>29 in</v>
          </cell>
          <cell r="BK173" t="str">
            <v>3/4 in</v>
          </cell>
          <cell r="BL173" t="str">
            <v>I, II, III</v>
          </cell>
          <cell r="BM173">
            <v>3.5</v>
          </cell>
          <cell r="BN173">
            <v>140</v>
          </cell>
          <cell r="BO173">
            <v>134</v>
          </cell>
          <cell r="BP173" t="str">
            <v>B or G</v>
          </cell>
          <cell r="BQ173">
            <v>8040</v>
          </cell>
          <cell r="BR173">
            <v>96.666666666666671</v>
          </cell>
        </row>
        <row r="174">
          <cell r="C174">
            <v>141059</v>
          </cell>
          <cell r="D174" t="str">
            <v>A23 3.5' H10 (2PBLW, 36 Bxs)</v>
          </cell>
          <cell r="E174" t="str">
            <v>70298</v>
          </cell>
          <cell r="F174" t="str">
            <v>72036</v>
          </cell>
          <cell r="G174" t="str">
            <v>30%</v>
          </cell>
          <cell r="H174" t="str">
            <v>2 X 8509 (12-8 4 X 1.25 OL)</v>
          </cell>
          <cell r="I174" t="str">
            <v>8030 (38 mm 142 GA X 2.521 FT)</v>
          </cell>
          <cell r="J174" t="str">
            <v>8032 (84 mm 200 GA X 2.521 FT)</v>
          </cell>
          <cell r="K174">
            <v>1.0007899999999998</v>
          </cell>
          <cell r="L174">
            <v>0.42890999999999996</v>
          </cell>
          <cell r="M174">
            <v>28.860449097234568</v>
          </cell>
          <cell r="N174">
            <v>42</v>
          </cell>
          <cell r="O174">
            <v>28.75</v>
          </cell>
          <cell r="P174">
            <v>29</v>
          </cell>
          <cell r="Q174">
            <v>29.25</v>
          </cell>
          <cell r="R174">
            <v>1.388625</v>
          </cell>
          <cell r="S174">
            <v>1.4297</v>
          </cell>
          <cell r="T174">
            <v>1.4712749999999999</v>
          </cell>
          <cell r="U174">
            <v>630.43574999999998</v>
          </cell>
          <cell r="V174">
            <v>649.0838</v>
          </cell>
          <cell r="W174">
            <v>667.95884999999998</v>
          </cell>
          <cell r="X174" t="str">
            <v>8445/8446 (31"/2 pc)</v>
          </cell>
          <cell r="Y174" t="str">
            <v>31"/ 2 pc</v>
          </cell>
          <cell r="Z174">
            <v>2.5</v>
          </cell>
          <cell r="AA174">
            <v>30</v>
          </cell>
          <cell r="AB174">
            <v>41.658749999999998</v>
          </cell>
          <cell r="AC174">
            <v>42.890999999999998</v>
          </cell>
          <cell r="AD174">
            <v>44.138249999999999</v>
          </cell>
          <cell r="AE174">
            <v>44.158749999999998</v>
          </cell>
          <cell r="AF174">
            <v>45.390999999999998</v>
          </cell>
          <cell r="AG174">
            <v>46.638249999999999</v>
          </cell>
          <cell r="AH174" t="str">
            <v>2 X 8126 (4.854 FT/Box)</v>
          </cell>
          <cell r="AI174">
            <v>2</v>
          </cell>
          <cell r="AJ174" t="str">
            <v>(6X6)+0=36</v>
          </cell>
          <cell r="AK174">
            <v>6</v>
          </cell>
          <cell r="AL174">
            <v>6</v>
          </cell>
          <cell r="AM174">
            <v>0</v>
          </cell>
          <cell r="AN174">
            <v>36</v>
          </cell>
          <cell r="AO174" t="str">
            <v>8909 (44 X 44)</v>
          </cell>
          <cell r="AP174" t="str">
            <v>44X44</v>
          </cell>
          <cell r="AQ174">
            <v>55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 t="str">
            <v>8051 (1 White)</v>
          </cell>
          <cell r="AW174" t="str">
            <v>8050 (160FT Clear)</v>
          </cell>
          <cell r="AX174">
            <v>1689.076</v>
          </cell>
          <cell r="AY174">
            <v>1080</v>
          </cell>
          <cell r="AZ174">
            <v>1.5639592592592593</v>
          </cell>
          <cell r="BA174" t="str">
            <v>Minova request to change packaging 5/5/09.</v>
          </cell>
          <cell r="BB174"/>
          <cell r="BC174">
            <v>141059</v>
          </cell>
          <cell r="BD174" t="str">
            <v>Red</v>
          </cell>
          <cell r="BE174" t="str">
            <v>A23 3.5' H10</v>
          </cell>
          <cell r="BF174" t="str">
            <v>12 months (+/- 5 days) from date of manufacture</v>
          </cell>
          <cell r="BG174" t="str">
            <v>Super Fast</v>
          </cell>
          <cell r="BH174" t="str">
            <v>23 mm</v>
          </cell>
          <cell r="BI174" t="str">
            <v>1 in</v>
          </cell>
          <cell r="BJ174" t="str">
            <v>29 in</v>
          </cell>
          <cell r="BK174" t="str">
            <v>3/4 in</v>
          </cell>
          <cell r="BL174" t="str">
            <v>I, II, III</v>
          </cell>
          <cell r="BM174">
            <v>3.5</v>
          </cell>
          <cell r="BN174">
            <v>105</v>
          </cell>
          <cell r="BO174">
            <v>134</v>
          </cell>
          <cell r="BP174" t="str">
            <v>B or G</v>
          </cell>
          <cell r="BQ174">
            <v>8040</v>
          </cell>
          <cell r="BR174">
            <v>72.5</v>
          </cell>
        </row>
        <row r="175">
          <cell r="C175">
            <v>141060</v>
          </cell>
          <cell r="D175" t="str">
            <v>A23 3.5' H20 (2PB, 36 Bxs)</v>
          </cell>
          <cell r="E175" t="str">
            <v>70301</v>
          </cell>
          <cell r="F175" t="str">
            <v>72036</v>
          </cell>
          <cell r="G175" t="str">
            <v>30%</v>
          </cell>
          <cell r="H175" t="str">
            <v>2 X 8509 (12-8 4 X 1.25 OL)</v>
          </cell>
          <cell r="I175" t="str">
            <v>8030 (38 mm 142 GA X 2.521 FT)</v>
          </cell>
          <cell r="J175" t="str">
            <v>8032 (84 mm 200 GA X 2.521 FT)</v>
          </cell>
          <cell r="K175">
            <v>0.97236999999999996</v>
          </cell>
          <cell r="L175">
            <v>0.41672999999999999</v>
          </cell>
          <cell r="M175">
            <v>28.860449097234568</v>
          </cell>
          <cell r="N175">
            <v>42</v>
          </cell>
          <cell r="O175">
            <v>28.75</v>
          </cell>
          <cell r="P175">
            <v>29</v>
          </cell>
          <cell r="Q175">
            <v>29.25</v>
          </cell>
          <cell r="R175">
            <v>1.3483749999999999</v>
          </cell>
          <cell r="S175">
            <v>1.3891</v>
          </cell>
          <cell r="T175">
            <v>1.4303250000000001</v>
          </cell>
          <cell r="U175">
            <v>612.16224999999997</v>
          </cell>
          <cell r="V175">
            <v>630.65139999999997</v>
          </cell>
          <cell r="W175">
            <v>649.36755000000005</v>
          </cell>
          <cell r="X175" t="str">
            <v>8445/8446 (31"/2 pc)</v>
          </cell>
          <cell r="Y175" t="str">
            <v>31"/ 2 pc</v>
          </cell>
          <cell r="Z175">
            <v>2.5</v>
          </cell>
          <cell r="AA175">
            <v>40</v>
          </cell>
          <cell r="AB175">
            <v>53.934999999999995</v>
          </cell>
          <cell r="AC175">
            <v>55.564</v>
          </cell>
          <cell r="AD175">
            <v>57.213000000000001</v>
          </cell>
          <cell r="AE175">
            <v>56.434999999999995</v>
          </cell>
          <cell r="AF175">
            <v>58.064</v>
          </cell>
          <cell r="AG175">
            <v>59.713000000000001</v>
          </cell>
          <cell r="AH175" t="str">
            <v>2 X 8126 (4.854 FT/Box)</v>
          </cell>
          <cell r="AI175">
            <v>2</v>
          </cell>
          <cell r="AJ175" t="str">
            <v>(6X6)+0=36</v>
          </cell>
          <cell r="AK175">
            <v>6</v>
          </cell>
          <cell r="AL175">
            <v>6</v>
          </cell>
          <cell r="AM175">
            <v>0</v>
          </cell>
          <cell r="AN175">
            <v>36</v>
          </cell>
          <cell r="AO175" t="str">
            <v>8909 (44 X 44)</v>
          </cell>
          <cell r="AP175" t="str">
            <v>44X44</v>
          </cell>
          <cell r="AQ175">
            <v>55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 t="str">
            <v>8051 (1 White)</v>
          </cell>
          <cell r="AW175" t="str">
            <v>8050 (160FT Clear)</v>
          </cell>
          <cell r="AX175">
            <v>2145.3040000000001</v>
          </cell>
          <cell r="AY175">
            <v>1440</v>
          </cell>
          <cell r="AZ175">
            <v>1.4897944444444444</v>
          </cell>
          <cell r="BA175" t="str">
            <v xml:space="preserve">BF Request 6/21/02.  </v>
          </cell>
          <cell r="BB175"/>
          <cell r="BC175">
            <v>141060</v>
          </cell>
          <cell r="BD175" t="str">
            <v xml:space="preserve">Orange </v>
          </cell>
          <cell r="BE175" t="str">
            <v xml:space="preserve">A23 3.5' H20 </v>
          </cell>
          <cell r="BF175" t="str">
            <v>12 months (+/- 5 days) from date of manufacture</v>
          </cell>
          <cell r="BG175" t="str">
            <v xml:space="preserve">X-Fast </v>
          </cell>
          <cell r="BH175" t="str">
            <v>23 mm</v>
          </cell>
          <cell r="BI175" t="str">
            <v>1 in</v>
          </cell>
          <cell r="BJ175" t="str">
            <v>29 in</v>
          </cell>
          <cell r="BK175" t="str">
            <v>3/4 in</v>
          </cell>
          <cell r="BL175" t="str">
            <v>I, II, III</v>
          </cell>
          <cell r="BM175">
            <v>3.5</v>
          </cell>
          <cell r="BN175">
            <v>140</v>
          </cell>
          <cell r="BO175">
            <v>134</v>
          </cell>
          <cell r="BP175" t="str">
            <v>B or G</v>
          </cell>
          <cell r="BQ175">
            <v>8040</v>
          </cell>
          <cell r="BR175">
            <v>96.666666666666671</v>
          </cell>
        </row>
        <row r="176">
          <cell r="C176">
            <v>141061</v>
          </cell>
          <cell r="D176" t="str">
            <v>A23 3.5' LIF20 (2PB, 36 Bxs)</v>
          </cell>
          <cell r="E176" t="str">
            <v>70415</v>
          </cell>
          <cell r="F176" t="str">
            <v>72036</v>
          </cell>
          <cell r="G176" t="str">
            <v>30%</v>
          </cell>
          <cell r="H176" t="str">
            <v>2 X 8509 (12-8 4 X 1.25 OL)</v>
          </cell>
          <cell r="I176" t="str">
            <v>8030 (38 mm 142 GA X 2.521 FT)</v>
          </cell>
          <cell r="J176" t="str">
            <v>8032 (84 mm 200 GA X 2.521 FT)</v>
          </cell>
          <cell r="K176">
            <v>0.97236999999999996</v>
          </cell>
          <cell r="L176">
            <v>0.41672999999999999</v>
          </cell>
          <cell r="M176">
            <v>28.860449097234568</v>
          </cell>
          <cell r="N176">
            <v>42</v>
          </cell>
          <cell r="O176">
            <v>28.75</v>
          </cell>
          <cell r="P176">
            <v>29</v>
          </cell>
          <cell r="Q176">
            <v>29.25</v>
          </cell>
          <cell r="R176">
            <v>1.3483749999999999</v>
          </cell>
          <cell r="S176">
            <v>1.3891</v>
          </cell>
          <cell r="T176">
            <v>1.4303250000000001</v>
          </cell>
          <cell r="U176">
            <v>612.16224999999997</v>
          </cell>
          <cell r="V176">
            <v>630.65139999999997</v>
          </cell>
          <cell r="W176">
            <v>649.36755000000005</v>
          </cell>
          <cell r="X176" t="str">
            <v>8445/8446 (31"/2 pc)</v>
          </cell>
          <cell r="Y176" t="str">
            <v>31"/ 2 pc</v>
          </cell>
          <cell r="Z176">
            <v>2.5</v>
          </cell>
          <cell r="AA176">
            <v>40</v>
          </cell>
          <cell r="AB176">
            <v>53.934999999999995</v>
          </cell>
          <cell r="AC176">
            <v>55.564</v>
          </cell>
          <cell r="AD176">
            <v>57.213000000000001</v>
          </cell>
          <cell r="AE176">
            <v>56.434999999999995</v>
          </cell>
          <cell r="AF176">
            <v>58.064</v>
          </cell>
          <cell r="AG176">
            <v>59.713000000000001</v>
          </cell>
          <cell r="AH176" t="str">
            <v>2 X 8126 (4.854 FT/Box)</v>
          </cell>
          <cell r="AI176">
            <v>2</v>
          </cell>
          <cell r="AJ176" t="str">
            <v>(6X6)+0=36</v>
          </cell>
          <cell r="AK176">
            <v>6</v>
          </cell>
          <cell r="AL176">
            <v>6</v>
          </cell>
          <cell r="AM176">
            <v>0</v>
          </cell>
          <cell r="AN176">
            <v>36</v>
          </cell>
          <cell r="AO176" t="str">
            <v>8909 (44 X 44)</v>
          </cell>
          <cell r="AP176" t="str">
            <v>44X44</v>
          </cell>
          <cell r="AQ176">
            <v>55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 t="str">
            <v>8051 (1 White)</v>
          </cell>
          <cell r="AW176" t="str">
            <v>8050 (160FT Clear)</v>
          </cell>
          <cell r="AX176">
            <v>2145.3040000000001</v>
          </cell>
          <cell r="AY176">
            <v>1440</v>
          </cell>
          <cell r="AZ176">
            <v>1.4897944444444444</v>
          </cell>
          <cell r="BA176" t="str">
            <v>Minova Request 2/15/08.</v>
          </cell>
          <cell r="BB176"/>
          <cell r="BC176">
            <v>141061</v>
          </cell>
          <cell r="BD176" t="str">
            <v xml:space="preserve">Orange </v>
          </cell>
          <cell r="BE176" t="str">
            <v>A23 3.5' LIF20</v>
          </cell>
          <cell r="BF176" t="str">
            <v>12 months (+/- 5 days) from date of manufacture</v>
          </cell>
          <cell r="BG176" t="str">
            <v xml:space="preserve">X-Fast </v>
          </cell>
          <cell r="BH176" t="str">
            <v>23 mm</v>
          </cell>
          <cell r="BI176" t="str">
            <v>1 in</v>
          </cell>
          <cell r="BJ176" t="str">
            <v>29 in</v>
          </cell>
          <cell r="BK176" t="str">
            <v>3/4 in</v>
          </cell>
          <cell r="BL176" t="str">
            <v>I, II, III</v>
          </cell>
          <cell r="BM176">
            <v>3.5</v>
          </cell>
          <cell r="BN176">
            <v>140</v>
          </cell>
          <cell r="BO176">
            <v>134</v>
          </cell>
          <cell r="BP176" t="str">
            <v>B or G</v>
          </cell>
          <cell r="BQ176">
            <v>8040</v>
          </cell>
          <cell r="BR176">
            <v>96.666666666666671</v>
          </cell>
        </row>
        <row r="177">
          <cell r="C177">
            <v>141062</v>
          </cell>
          <cell r="D177" t="str">
            <v>A23 3.5' H35 (2PB, 36 Bxs)</v>
          </cell>
          <cell r="E177" t="str">
            <v>70300</v>
          </cell>
          <cell r="F177" t="str">
            <v>72036</v>
          </cell>
          <cell r="G177" t="str">
            <v>30%</v>
          </cell>
          <cell r="H177" t="str">
            <v>2 X 8509 (12-8 4 X 1.25 OL)</v>
          </cell>
          <cell r="I177" t="str">
            <v>8030 (38 mm 142 GA X 2.521 FT)</v>
          </cell>
          <cell r="J177" t="str">
            <v>8032 (84 mm 200 GA X 2.521 FT)</v>
          </cell>
          <cell r="K177">
            <v>0.97236999999999996</v>
          </cell>
          <cell r="L177">
            <v>0.41672999999999999</v>
          </cell>
          <cell r="M177">
            <v>28.860449097234568</v>
          </cell>
          <cell r="N177">
            <v>42</v>
          </cell>
          <cell r="O177">
            <v>28.75</v>
          </cell>
          <cell r="P177">
            <v>29</v>
          </cell>
          <cell r="Q177">
            <v>29.25</v>
          </cell>
          <cell r="R177">
            <v>1.3483749999999999</v>
          </cell>
          <cell r="S177">
            <v>1.3891</v>
          </cell>
          <cell r="T177">
            <v>1.4303250000000001</v>
          </cell>
          <cell r="U177">
            <v>612.16224999999997</v>
          </cell>
          <cell r="V177">
            <v>630.65139999999997</v>
          </cell>
          <cell r="W177">
            <v>649.36755000000005</v>
          </cell>
          <cell r="X177" t="str">
            <v>8445/8446 (31"/2 pc)</v>
          </cell>
          <cell r="Y177" t="str">
            <v>31"/ 2 pc</v>
          </cell>
          <cell r="Z177">
            <v>2.5</v>
          </cell>
          <cell r="AA177">
            <v>40</v>
          </cell>
          <cell r="AB177">
            <v>53.934999999999995</v>
          </cell>
          <cell r="AC177">
            <v>55.564</v>
          </cell>
          <cell r="AD177">
            <v>57.213000000000001</v>
          </cell>
          <cell r="AE177">
            <v>56.434999999999995</v>
          </cell>
          <cell r="AF177">
            <v>58.064</v>
          </cell>
          <cell r="AG177">
            <v>59.713000000000001</v>
          </cell>
          <cell r="AH177" t="str">
            <v>2 X 8126 (4.854 FT/Box)</v>
          </cell>
          <cell r="AI177">
            <v>2</v>
          </cell>
          <cell r="AJ177" t="str">
            <v>(6X6)+0=36</v>
          </cell>
          <cell r="AK177">
            <v>6</v>
          </cell>
          <cell r="AL177">
            <v>6</v>
          </cell>
          <cell r="AM177">
            <v>0</v>
          </cell>
          <cell r="AN177">
            <v>36</v>
          </cell>
          <cell r="AO177" t="str">
            <v>8909 (44 X 44)</v>
          </cell>
          <cell r="AP177" t="str">
            <v>44X44</v>
          </cell>
          <cell r="AQ177">
            <v>55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 t="str">
            <v>8051 (1 White)</v>
          </cell>
          <cell r="AW177" t="str">
            <v>8050 (160FT Clear)</v>
          </cell>
          <cell r="AX177">
            <v>2145.3040000000001</v>
          </cell>
          <cell r="AY177">
            <v>1440</v>
          </cell>
          <cell r="AZ177">
            <v>1.4897944444444444</v>
          </cell>
          <cell r="BA177" t="str">
            <v xml:space="preserve">BF Request 6/21/02.  </v>
          </cell>
          <cell r="BB177"/>
          <cell r="BC177">
            <v>141062</v>
          </cell>
          <cell r="BD177" t="str">
            <v>Blue</v>
          </cell>
          <cell r="BE177" t="str">
            <v>A23 3.5' H35</v>
          </cell>
          <cell r="BF177" t="str">
            <v>12 months (+/- 5 days) from date of manufacture</v>
          </cell>
          <cell r="BG177" t="str">
            <v>Fast</v>
          </cell>
          <cell r="BH177" t="str">
            <v>23 mm</v>
          </cell>
          <cell r="BI177" t="str">
            <v>1 in</v>
          </cell>
          <cell r="BJ177" t="str">
            <v>29 in</v>
          </cell>
          <cell r="BK177" t="str">
            <v>3/4 in</v>
          </cell>
          <cell r="BL177" t="str">
            <v>I, II, III</v>
          </cell>
          <cell r="BM177">
            <v>3.5</v>
          </cell>
          <cell r="BN177">
            <v>140</v>
          </cell>
          <cell r="BO177">
            <v>134</v>
          </cell>
          <cell r="BP177" t="str">
            <v>B or G</v>
          </cell>
          <cell r="BQ177">
            <v>8040</v>
          </cell>
          <cell r="BR177">
            <v>96.666666666666671</v>
          </cell>
        </row>
        <row r="178">
          <cell r="C178">
            <v>141063</v>
          </cell>
          <cell r="D178" t="str">
            <v>A23 3.5' H20 (1PBSS, 24 Bxs)</v>
          </cell>
          <cell r="E178" t="str">
            <v>70301</v>
          </cell>
          <cell r="F178" t="str">
            <v>72036</v>
          </cell>
          <cell r="G178" t="str">
            <v>30%</v>
          </cell>
          <cell r="H178" t="str">
            <v>2 X 8509 (12-8 4 X 1.25 OL)</v>
          </cell>
          <cell r="I178" t="str">
            <v>8030 (38 mm 142 GA X 2.521 FT)</v>
          </cell>
          <cell r="J178" t="str">
            <v>8032 (84 mm 200 GA X 2.521 FT)</v>
          </cell>
          <cell r="K178">
            <v>0.97236999999999996</v>
          </cell>
          <cell r="L178">
            <v>0.41672999999999999</v>
          </cell>
          <cell r="M178">
            <v>28.860449097234568</v>
          </cell>
          <cell r="N178">
            <v>42</v>
          </cell>
          <cell r="O178">
            <v>28.75</v>
          </cell>
          <cell r="P178">
            <v>29</v>
          </cell>
          <cell r="Q178">
            <v>29.25</v>
          </cell>
          <cell r="R178">
            <v>1.3483749999999999</v>
          </cell>
          <cell r="S178">
            <v>1.3891</v>
          </cell>
          <cell r="T178">
            <v>1.4303250000000001</v>
          </cell>
          <cell r="U178">
            <v>612.16224999999997</v>
          </cell>
          <cell r="V178">
            <v>630.65139999999997</v>
          </cell>
          <cell r="W178">
            <v>649.36755000000005</v>
          </cell>
          <cell r="X178" t="str">
            <v>8447 (32"/1 pc)</v>
          </cell>
          <cell r="Y178" t="str">
            <v>32"/1 pc</v>
          </cell>
          <cell r="Z178">
            <v>1.4</v>
          </cell>
          <cell r="AA178">
            <v>30</v>
          </cell>
          <cell r="AB178">
            <v>40.451249999999995</v>
          </cell>
          <cell r="AC178">
            <v>41.673000000000002</v>
          </cell>
          <cell r="AD178">
            <v>42.909750000000003</v>
          </cell>
          <cell r="AE178">
            <v>41.851249999999993</v>
          </cell>
          <cell r="AF178">
            <v>43.073</v>
          </cell>
          <cell r="AG178">
            <v>44.309750000000001</v>
          </cell>
          <cell r="AH178" t="str">
            <v>2 X 8126 (3.583 FT/Box)</v>
          </cell>
          <cell r="AI178" t="str">
            <v>2 (Glue)</v>
          </cell>
          <cell r="AJ178" t="str">
            <v>(8X3)+0=24</v>
          </cell>
          <cell r="AK178">
            <v>8</v>
          </cell>
          <cell r="AL178">
            <v>3</v>
          </cell>
          <cell r="AM178">
            <v>0</v>
          </cell>
          <cell r="AN178">
            <v>24</v>
          </cell>
          <cell r="AO178" t="str">
            <v>8909 (44 X 44)</v>
          </cell>
          <cell r="AP178" t="str">
            <v>44X44</v>
          </cell>
          <cell r="AQ178">
            <v>55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 t="str">
            <v>8051 (1 White)</v>
          </cell>
          <cell r="AW178" t="str">
            <v>8050 (160FT Clear)</v>
          </cell>
          <cell r="AX178">
            <v>1088.752</v>
          </cell>
          <cell r="AY178">
            <v>720</v>
          </cell>
          <cell r="AZ178">
            <v>1.5121555555555555</v>
          </cell>
          <cell r="BA178" t="str">
            <v>Minova Request 3/3/08. Box flaps are to be glued and turned into the pallet.</v>
          </cell>
          <cell r="BB178"/>
          <cell r="BC178">
            <v>141063</v>
          </cell>
          <cell r="BD178" t="str">
            <v xml:space="preserve">Orange </v>
          </cell>
          <cell r="BE178" t="str">
            <v xml:space="preserve">A23 3.5' H20 </v>
          </cell>
          <cell r="BF178" t="str">
            <v>12 months (+/- 5 days) from date of manufacture</v>
          </cell>
          <cell r="BG178" t="str">
            <v xml:space="preserve">X-Fast </v>
          </cell>
          <cell r="BH178" t="str">
            <v>23 mm</v>
          </cell>
          <cell r="BI178" t="str">
            <v>1 in</v>
          </cell>
          <cell r="BJ178" t="str">
            <v>29 in</v>
          </cell>
          <cell r="BK178" t="str">
            <v>3/4 in</v>
          </cell>
          <cell r="BL178" t="str">
            <v>I, II, III</v>
          </cell>
          <cell r="BM178">
            <v>3.5</v>
          </cell>
          <cell r="BN178">
            <v>105</v>
          </cell>
          <cell r="BO178">
            <v>134</v>
          </cell>
          <cell r="BP178" t="str">
            <v>B or G</v>
          </cell>
          <cell r="BQ178">
            <v>8040</v>
          </cell>
          <cell r="BR178">
            <v>72.5</v>
          </cell>
        </row>
        <row r="179">
          <cell r="C179">
            <v>141064</v>
          </cell>
          <cell r="D179" t="str">
            <v>A23 3.5' LIF50 (2PB, 36 Bxs)</v>
          </cell>
          <cell r="E179" t="str">
            <v>70319</v>
          </cell>
          <cell r="F179" t="str">
            <v>72036</v>
          </cell>
          <cell r="G179" t="str">
            <v>30%</v>
          </cell>
          <cell r="H179" t="str">
            <v>2 X 8509 (12-8 4 X 1.25 OL)</v>
          </cell>
          <cell r="I179" t="str">
            <v>8030 (38 mm 142 GA X 1.969 FT)</v>
          </cell>
          <cell r="J179" t="str">
            <v>8032 (84 mm 200 GA X 1.969 FT)</v>
          </cell>
          <cell r="K179">
            <v>0.97236999999999996</v>
          </cell>
          <cell r="L179">
            <v>0.41672999999999999</v>
          </cell>
          <cell r="M179">
            <v>28.860449097234568</v>
          </cell>
          <cell r="N179">
            <v>42</v>
          </cell>
          <cell r="O179">
            <v>28.75</v>
          </cell>
          <cell r="P179">
            <v>29</v>
          </cell>
          <cell r="Q179">
            <v>29.25</v>
          </cell>
          <cell r="R179">
            <v>1.3483749999999999</v>
          </cell>
          <cell r="S179">
            <v>1.3891</v>
          </cell>
          <cell r="T179">
            <v>1.4303250000000001</v>
          </cell>
          <cell r="U179">
            <v>612.16224999999997</v>
          </cell>
          <cell r="V179">
            <v>630.65139999999997</v>
          </cell>
          <cell r="W179">
            <v>649.36755000000005</v>
          </cell>
          <cell r="X179" t="str">
            <v>8445/8446 (31"/2 pc)</v>
          </cell>
          <cell r="Y179" t="str">
            <v>31"/ 2 pc</v>
          </cell>
          <cell r="Z179">
            <v>2.5</v>
          </cell>
          <cell r="AA179">
            <v>40</v>
          </cell>
          <cell r="AB179">
            <v>53.934999999999995</v>
          </cell>
          <cell r="AC179">
            <v>55.564</v>
          </cell>
          <cell r="AD179">
            <v>57.213000000000001</v>
          </cell>
          <cell r="AE179">
            <v>56.434999999999995</v>
          </cell>
          <cell r="AF179">
            <v>58.064</v>
          </cell>
          <cell r="AG179">
            <v>59.713000000000001</v>
          </cell>
          <cell r="AH179" t="str">
            <v>2 X 8126 (4.854 FT/Box)</v>
          </cell>
          <cell r="AI179">
            <v>2</v>
          </cell>
          <cell r="AJ179" t="str">
            <v>(6X6)+0=36</v>
          </cell>
          <cell r="AK179">
            <v>6</v>
          </cell>
          <cell r="AL179">
            <v>6</v>
          </cell>
          <cell r="AM179">
            <v>0</v>
          </cell>
          <cell r="AN179">
            <v>36</v>
          </cell>
          <cell r="AO179" t="str">
            <v>8909 (44 X 44)</v>
          </cell>
          <cell r="AP179" t="str">
            <v>44X44</v>
          </cell>
          <cell r="AQ179">
            <v>55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 t="str">
            <v>8051 (1 White)</v>
          </cell>
          <cell r="AW179" t="str">
            <v>8050 (160FT Clear)</v>
          </cell>
          <cell r="AX179">
            <v>2145.3040000000001</v>
          </cell>
          <cell r="AY179">
            <v>1440</v>
          </cell>
          <cell r="AZ179">
            <v>1.4897944444444444</v>
          </cell>
          <cell r="BA179" t="str">
            <v>Minova Request 6/25/08.</v>
          </cell>
          <cell r="BB179"/>
          <cell r="BC179">
            <v>141064</v>
          </cell>
          <cell r="BD179" t="str">
            <v>Green</v>
          </cell>
          <cell r="BE179" t="str">
            <v>A23 3.5' LIF50</v>
          </cell>
          <cell r="BF179" t="str">
            <v>12 months (+/- 5 days) from date of manufacture</v>
          </cell>
          <cell r="BG179" t="str">
            <v xml:space="preserve">Medium </v>
          </cell>
          <cell r="BH179" t="str">
            <v>23 mm</v>
          </cell>
          <cell r="BI179" t="str">
            <v>1 in</v>
          </cell>
          <cell r="BJ179" t="str">
            <v>29 in</v>
          </cell>
          <cell r="BK179" t="str">
            <v>3/4 in</v>
          </cell>
          <cell r="BL179" t="str">
            <v>I, II, III</v>
          </cell>
          <cell r="BM179">
            <v>3.5</v>
          </cell>
          <cell r="BN179">
            <v>140</v>
          </cell>
          <cell r="BO179">
            <v>134</v>
          </cell>
          <cell r="BP179" t="str">
            <v>B or G</v>
          </cell>
          <cell r="BQ179">
            <v>8040</v>
          </cell>
          <cell r="BR179">
            <v>96.666666666666671</v>
          </cell>
        </row>
        <row r="180">
          <cell r="C180">
            <v>141065</v>
          </cell>
          <cell r="D180" t="str">
            <v>A23 3.5' LIF90 (2PB, 36 Bxs)</v>
          </cell>
          <cell r="E180" t="str">
            <v>70416</v>
          </cell>
          <cell r="F180" t="str">
            <v>72036</v>
          </cell>
          <cell r="G180" t="str">
            <v>30%</v>
          </cell>
          <cell r="H180" t="str">
            <v>2 X 8509 (12-8 4 X 1.25 OL)</v>
          </cell>
          <cell r="I180" t="str">
            <v>8030 (38 mm 142 GA X 1.969 FT)</v>
          </cell>
          <cell r="J180" t="str">
            <v>8032 (84 mm 200 GA X 1.969 FT)</v>
          </cell>
          <cell r="K180">
            <v>0.97236999999999996</v>
          </cell>
          <cell r="L180">
            <v>0.41672999999999999</v>
          </cell>
          <cell r="M180">
            <v>28.860449097234568</v>
          </cell>
          <cell r="N180">
            <v>42</v>
          </cell>
          <cell r="O180">
            <v>28.75</v>
          </cell>
          <cell r="P180">
            <v>29</v>
          </cell>
          <cell r="Q180">
            <v>29.25</v>
          </cell>
          <cell r="R180">
            <v>1.3483749999999999</v>
          </cell>
          <cell r="S180">
            <v>1.3891</v>
          </cell>
          <cell r="T180">
            <v>1.4303250000000001</v>
          </cell>
          <cell r="U180">
            <v>612.16224999999997</v>
          </cell>
          <cell r="V180">
            <v>630.65139999999997</v>
          </cell>
          <cell r="W180">
            <v>649.36755000000005</v>
          </cell>
          <cell r="X180" t="str">
            <v>8445/8446 (31"/2 pc)</v>
          </cell>
          <cell r="Y180" t="str">
            <v>31"/ 2 pc</v>
          </cell>
          <cell r="Z180">
            <v>2.5</v>
          </cell>
          <cell r="AA180">
            <v>40</v>
          </cell>
          <cell r="AB180">
            <v>53.934999999999995</v>
          </cell>
          <cell r="AC180">
            <v>55.564</v>
          </cell>
          <cell r="AD180">
            <v>57.213000000000001</v>
          </cell>
          <cell r="AE180">
            <v>56.434999999999995</v>
          </cell>
          <cell r="AF180">
            <v>58.064</v>
          </cell>
          <cell r="AG180">
            <v>59.713000000000001</v>
          </cell>
          <cell r="AH180" t="str">
            <v>2 X 8126 (4.854 FT/Box)</v>
          </cell>
          <cell r="AI180">
            <v>2</v>
          </cell>
          <cell r="AJ180" t="str">
            <v>(6X6)+0=36</v>
          </cell>
          <cell r="AK180">
            <v>6</v>
          </cell>
          <cell r="AL180">
            <v>6</v>
          </cell>
          <cell r="AM180">
            <v>0</v>
          </cell>
          <cell r="AN180">
            <v>36</v>
          </cell>
          <cell r="AO180" t="str">
            <v>8909 (44 X 44)</v>
          </cell>
          <cell r="AP180" t="str">
            <v>44X44</v>
          </cell>
          <cell r="AQ180">
            <v>55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 t="str">
            <v>8051 (1 White)</v>
          </cell>
          <cell r="AW180" t="str">
            <v>8050 (160FT Clear)</v>
          </cell>
          <cell r="AX180">
            <v>2145.3040000000001</v>
          </cell>
          <cell r="AY180">
            <v>1440</v>
          </cell>
          <cell r="AZ180">
            <v>1.4897944444444444</v>
          </cell>
          <cell r="BA180" t="str">
            <v>Minova USA Inc. request 9/26/09.</v>
          </cell>
          <cell r="BB180"/>
          <cell r="BC180">
            <v>141065</v>
          </cell>
          <cell r="BD180" t="str">
            <v>Yellow</v>
          </cell>
          <cell r="BE180" t="str">
            <v>A23 3.5' LIF90</v>
          </cell>
          <cell r="BF180" t="str">
            <v>12 months (+/- 5 days) from date of manufacture</v>
          </cell>
          <cell r="BG180" t="str">
            <v>Slow</v>
          </cell>
          <cell r="BH180" t="str">
            <v>23 mm</v>
          </cell>
          <cell r="BI180" t="str">
            <v>1 in</v>
          </cell>
          <cell r="BJ180" t="str">
            <v>29 in</v>
          </cell>
          <cell r="BK180" t="str">
            <v>3/4 in</v>
          </cell>
          <cell r="BL180" t="str">
            <v>I, II, III</v>
          </cell>
          <cell r="BM180">
            <v>3.5</v>
          </cell>
          <cell r="BN180">
            <v>140</v>
          </cell>
          <cell r="BO180">
            <v>134</v>
          </cell>
          <cell r="BP180" t="str">
            <v>B or G</v>
          </cell>
          <cell r="BQ180">
            <v>8040</v>
          </cell>
          <cell r="BR180">
            <v>96.666666666666671</v>
          </cell>
        </row>
        <row r="181">
          <cell r="C181">
            <v>141066</v>
          </cell>
          <cell r="D181" t="str">
            <v>A23 3.5' M10 (SWS, 1500 Pcs)</v>
          </cell>
          <cell r="E181" t="str">
            <v>70296</v>
          </cell>
          <cell r="F181" t="str">
            <v>72036</v>
          </cell>
          <cell r="G181" t="str">
            <v>30%</v>
          </cell>
          <cell r="H181" t="str">
            <v>2 X 8509 (12-8 4 X 1.25 OL)</v>
          </cell>
          <cell r="I181" t="str">
            <v>8030 (38 mm 142 GA X 2.521 FT)</v>
          </cell>
          <cell r="J181" t="str">
            <v>8032 (84 mm 200 GA X 2.521 FT)</v>
          </cell>
          <cell r="K181">
            <v>0.97236999999999996</v>
          </cell>
          <cell r="L181">
            <v>0.41672999999999999</v>
          </cell>
          <cell r="M181">
            <v>28.860449097234568</v>
          </cell>
          <cell r="N181">
            <v>42</v>
          </cell>
          <cell r="O181">
            <v>28.75</v>
          </cell>
          <cell r="P181">
            <v>29</v>
          </cell>
          <cell r="Q181">
            <v>29.25</v>
          </cell>
          <cell r="R181">
            <v>1.3483749999999999</v>
          </cell>
          <cell r="S181">
            <v>1.3891</v>
          </cell>
          <cell r="T181">
            <v>1.4303250000000001</v>
          </cell>
          <cell r="U181">
            <v>612.16224999999997</v>
          </cell>
          <cell r="V181">
            <v>630.65139999999997</v>
          </cell>
          <cell r="W181">
            <v>649.36755000000005</v>
          </cell>
          <cell r="X181" t="str">
            <v>8053 (5" X 115GA X 12FT)</v>
          </cell>
          <cell r="Y181" t="str">
            <v>SW (12 FT)</v>
          </cell>
          <cell r="Z181">
            <v>0.1</v>
          </cell>
          <cell r="AA181">
            <v>30</v>
          </cell>
          <cell r="AB181">
            <v>40.451249999999995</v>
          </cell>
          <cell r="AC181">
            <v>41.673000000000002</v>
          </cell>
          <cell r="AD181">
            <v>42.909750000000003</v>
          </cell>
          <cell r="AE181">
            <v>40.551249999999996</v>
          </cell>
          <cell r="AF181">
            <v>41.773000000000003</v>
          </cell>
          <cell r="AG181">
            <v>43.009750000000004</v>
          </cell>
          <cell r="AH181" t="str">
            <v>8053 (12 FT/Bundle)</v>
          </cell>
          <cell r="AI181" t="str">
            <v>SW</v>
          </cell>
          <cell r="AJ181" t="str">
            <v xml:space="preserve">10 X 5 = 50 SW </v>
          </cell>
          <cell r="AK181" t="str">
            <v xml:space="preserve">Stack </v>
          </cell>
          <cell r="AL181" t="str">
            <v xml:space="preserve">Square </v>
          </cell>
          <cell r="AM181" t="str">
            <v>On Pallet</v>
          </cell>
          <cell r="AN181">
            <v>50</v>
          </cell>
          <cell r="AO181" t="str">
            <v>8909 (44 X 44)</v>
          </cell>
          <cell r="AP181" t="str">
            <v>44X44</v>
          </cell>
          <cell r="AQ181">
            <v>55</v>
          </cell>
          <cell r="AR181">
            <v>0</v>
          </cell>
          <cell r="AS181" t="str">
            <v xml:space="preserve">1 X 8114 (Pad) </v>
          </cell>
          <cell r="AT181">
            <v>0</v>
          </cell>
          <cell r="AU181">
            <v>0</v>
          </cell>
          <cell r="AV181" t="str">
            <v>8051 (1 White)</v>
          </cell>
          <cell r="AW181" t="str">
            <v>8052 (440FT White)</v>
          </cell>
          <cell r="AX181">
            <v>2143.65</v>
          </cell>
          <cell r="AY181">
            <v>1500</v>
          </cell>
          <cell r="AZ181">
            <v>1.4291</v>
          </cell>
          <cell r="BA181" t="str">
            <v xml:space="preserve">Updated 9/14/11. Each bundle gets Part No. 8132 8.5 X 11 inch bundle sheet. </v>
          </cell>
          <cell r="BB181"/>
          <cell r="BC181">
            <v>141066</v>
          </cell>
          <cell r="BD181" t="str">
            <v>Red</v>
          </cell>
          <cell r="BE181" t="str">
            <v>A23 3.5' M10</v>
          </cell>
          <cell r="BF181" t="str">
            <v>12 months (+/- 5 days) from date of manufacture</v>
          </cell>
          <cell r="BG181" t="str">
            <v>Super Fast</v>
          </cell>
          <cell r="BH181" t="str">
            <v>23 mm</v>
          </cell>
          <cell r="BI181" t="str">
            <v>1 in</v>
          </cell>
          <cell r="BJ181" t="str">
            <v>29 in</v>
          </cell>
          <cell r="BK181" t="str">
            <v>3/4 in</v>
          </cell>
          <cell r="BL181" t="str">
            <v>I, II, III</v>
          </cell>
          <cell r="BM181">
            <v>3.5</v>
          </cell>
          <cell r="BN181">
            <v>105</v>
          </cell>
          <cell r="BO181">
            <v>134</v>
          </cell>
          <cell r="BP181" t="str">
            <v>B or G</v>
          </cell>
          <cell r="BQ181">
            <v>8040</v>
          </cell>
          <cell r="BR181">
            <v>72.5</v>
          </cell>
        </row>
        <row r="182">
          <cell r="C182">
            <v>141067</v>
          </cell>
          <cell r="D182" t="str">
            <v>A23 3.5' LIF90 (Green Clips, 2PBLW, 36 Bxs)</v>
          </cell>
          <cell r="E182" t="str">
            <v>70416</v>
          </cell>
          <cell r="F182" t="str">
            <v>72036</v>
          </cell>
          <cell r="G182" t="str">
            <v>30%</v>
          </cell>
          <cell r="H182" t="str">
            <v>2 X 8514 (12-8 4 X 1.25 OL)</v>
          </cell>
          <cell r="I182" t="str">
            <v>8030 (38 mm 142 GA X 1.969 FT)</v>
          </cell>
          <cell r="J182" t="str">
            <v>8032 (84 mm 200 GA X 1.969 FT)</v>
          </cell>
          <cell r="K182">
            <v>0.97236999999999996</v>
          </cell>
          <cell r="L182">
            <v>0.41672999999999999</v>
          </cell>
          <cell r="M182">
            <v>28.860449097234568</v>
          </cell>
          <cell r="N182">
            <v>42</v>
          </cell>
          <cell r="O182">
            <v>28.75</v>
          </cell>
          <cell r="P182">
            <v>29</v>
          </cell>
          <cell r="Q182">
            <v>29.25</v>
          </cell>
          <cell r="R182">
            <v>1.3483749999999999</v>
          </cell>
          <cell r="S182">
            <v>1.3891</v>
          </cell>
          <cell r="T182">
            <v>1.4303250000000001</v>
          </cell>
          <cell r="U182">
            <v>612.16224999999997</v>
          </cell>
          <cell r="V182">
            <v>630.65139999999997</v>
          </cell>
          <cell r="W182">
            <v>649.36755000000005</v>
          </cell>
          <cell r="X182" t="str">
            <v>8445/8446 (31"/2 pc)</v>
          </cell>
          <cell r="Y182" t="str">
            <v>31"/ 2 pc</v>
          </cell>
          <cell r="Z182">
            <v>2.5</v>
          </cell>
          <cell r="AA182">
            <v>30</v>
          </cell>
          <cell r="AB182">
            <v>40.451249999999995</v>
          </cell>
          <cell r="AC182">
            <v>41.673000000000002</v>
          </cell>
          <cell r="AD182">
            <v>42.909750000000003</v>
          </cell>
          <cell r="AE182">
            <v>42.951249999999995</v>
          </cell>
          <cell r="AF182">
            <v>44.173000000000002</v>
          </cell>
          <cell r="AG182">
            <v>45.409750000000003</v>
          </cell>
          <cell r="AH182" t="str">
            <v>2 X 8126 (4.854 FT/Box)</v>
          </cell>
          <cell r="AI182">
            <v>2</v>
          </cell>
          <cell r="AJ182" t="str">
            <v>(6X6)+0=36</v>
          </cell>
          <cell r="AK182">
            <v>6</v>
          </cell>
          <cell r="AL182">
            <v>6</v>
          </cell>
          <cell r="AM182">
            <v>0</v>
          </cell>
          <cell r="AN182">
            <v>36</v>
          </cell>
          <cell r="AO182" t="str">
            <v>8909 (44 X 44)</v>
          </cell>
          <cell r="AP182" t="str">
            <v>44X44</v>
          </cell>
          <cell r="AQ182">
            <v>55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 t="str">
            <v>8051 (1 White)</v>
          </cell>
          <cell r="AW182" t="str">
            <v>8050 (160FT Clear)</v>
          </cell>
          <cell r="AX182">
            <v>1645.2280000000001</v>
          </cell>
          <cell r="AY182">
            <v>1080</v>
          </cell>
          <cell r="AZ182">
            <v>1.5233592592592593</v>
          </cell>
          <cell r="BA182" t="str">
            <v>Minova Request 10/29/10.  Each cartridge is to be made using the Green Clips.</v>
          </cell>
          <cell r="BB182"/>
          <cell r="BC182">
            <v>141067</v>
          </cell>
          <cell r="BD182" t="str">
            <v>Yellow</v>
          </cell>
          <cell r="BE182" t="str">
            <v>A23 3.5' LIF90</v>
          </cell>
          <cell r="BF182" t="str">
            <v>12 months (+/- 5 days) from date of manufacture</v>
          </cell>
          <cell r="BG182" t="str">
            <v>Slow</v>
          </cell>
          <cell r="BH182" t="str">
            <v>23 mm</v>
          </cell>
          <cell r="BI182" t="str">
            <v>1 in</v>
          </cell>
          <cell r="BJ182" t="str">
            <v>29 in</v>
          </cell>
          <cell r="BK182" t="str">
            <v>3/4 in</v>
          </cell>
          <cell r="BL182" t="str">
            <v>I, II, III</v>
          </cell>
          <cell r="BM182">
            <v>3.5</v>
          </cell>
          <cell r="BN182">
            <v>105</v>
          </cell>
          <cell r="BO182">
            <v>134</v>
          </cell>
          <cell r="BP182" t="str">
            <v>B or G</v>
          </cell>
          <cell r="BQ182">
            <v>8040</v>
          </cell>
          <cell r="BR182">
            <v>72.5</v>
          </cell>
        </row>
        <row r="183">
          <cell r="C183">
            <v>141068</v>
          </cell>
          <cell r="D183" t="str">
            <v>A23 3.5' LIF90 (SWS, 1500 Pcs)</v>
          </cell>
          <cell r="E183" t="str">
            <v>70416</v>
          </cell>
          <cell r="F183" t="str">
            <v>72036</v>
          </cell>
          <cell r="G183" t="str">
            <v>30%</v>
          </cell>
          <cell r="H183" t="str">
            <v>2 X 8509 (12-8 4 X 1.25 OL)</v>
          </cell>
          <cell r="I183" t="str">
            <v>8030 (38 mm 142 GA X 2.521 FT)</v>
          </cell>
          <cell r="J183" t="str">
            <v>8032 (84 mm 200 GA X 2.521 FT)</v>
          </cell>
          <cell r="K183">
            <v>0.97236999999999996</v>
          </cell>
          <cell r="L183">
            <v>0.41672999999999999</v>
          </cell>
          <cell r="M183">
            <v>28.860449097234568</v>
          </cell>
          <cell r="N183">
            <v>42</v>
          </cell>
          <cell r="O183">
            <v>28.75</v>
          </cell>
          <cell r="P183">
            <v>29</v>
          </cell>
          <cell r="Q183">
            <v>29.25</v>
          </cell>
          <cell r="R183">
            <v>1.3483749999999999</v>
          </cell>
          <cell r="S183">
            <v>1.3891</v>
          </cell>
          <cell r="T183">
            <v>1.4303250000000001</v>
          </cell>
          <cell r="U183">
            <v>612.16224999999997</v>
          </cell>
          <cell r="V183">
            <v>630.65139999999997</v>
          </cell>
          <cell r="W183">
            <v>649.36755000000005</v>
          </cell>
          <cell r="X183" t="str">
            <v>8053 (5" X 115GA X 12FT)</v>
          </cell>
          <cell r="Y183" t="str">
            <v>SW (12 FT)</v>
          </cell>
          <cell r="Z183">
            <v>0.1</v>
          </cell>
          <cell r="AA183">
            <v>30</v>
          </cell>
          <cell r="AB183">
            <v>40.451249999999995</v>
          </cell>
          <cell r="AC183">
            <v>41.673000000000002</v>
          </cell>
          <cell r="AD183">
            <v>42.909750000000003</v>
          </cell>
          <cell r="AE183">
            <v>40.551249999999996</v>
          </cell>
          <cell r="AF183">
            <v>41.773000000000003</v>
          </cell>
          <cell r="AG183">
            <v>43.009750000000004</v>
          </cell>
          <cell r="AH183" t="str">
            <v>8053 (12 FT/Bundle)</v>
          </cell>
          <cell r="AI183" t="str">
            <v>SW</v>
          </cell>
          <cell r="AJ183" t="str">
            <v xml:space="preserve">10 X 5 = 50 SW </v>
          </cell>
          <cell r="AK183" t="str">
            <v xml:space="preserve">Stack </v>
          </cell>
          <cell r="AL183" t="str">
            <v xml:space="preserve">Square </v>
          </cell>
          <cell r="AM183" t="str">
            <v>On Pallet</v>
          </cell>
          <cell r="AN183">
            <v>50</v>
          </cell>
          <cell r="AO183" t="str">
            <v>8909 (44 X 44)</v>
          </cell>
          <cell r="AP183" t="str">
            <v>44X44</v>
          </cell>
          <cell r="AQ183">
            <v>55</v>
          </cell>
          <cell r="AR183">
            <v>0</v>
          </cell>
          <cell r="AS183" t="str">
            <v xml:space="preserve">1 X 8114 (Pad) </v>
          </cell>
          <cell r="AT183">
            <v>0</v>
          </cell>
          <cell r="AU183">
            <v>0</v>
          </cell>
          <cell r="AV183" t="str">
            <v>8051 (1 White)</v>
          </cell>
          <cell r="AW183" t="str">
            <v>8052 (440FT White)</v>
          </cell>
          <cell r="AX183">
            <v>2143.65</v>
          </cell>
          <cell r="AY183">
            <v>1500</v>
          </cell>
          <cell r="AZ183">
            <v>1.4291</v>
          </cell>
          <cell r="BA183" t="str">
            <v xml:space="preserve">Updated 9/14/11. Each bundle gets Part No. 8132 8.5 X 11 inch bundle sheet. </v>
          </cell>
          <cell r="BB183" t="str">
            <v xml:space="preserve"> </v>
          </cell>
          <cell r="BC183">
            <v>141068</v>
          </cell>
          <cell r="BD183" t="str">
            <v>Yellow</v>
          </cell>
          <cell r="BE183" t="str">
            <v>A23 3.5' LIF90</v>
          </cell>
          <cell r="BF183" t="str">
            <v>12 months (+/- 5 days) from date of manufacture</v>
          </cell>
          <cell r="BG183" t="str">
            <v>Slow</v>
          </cell>
          <cell r="BH183" t="str">
            <v>23 mm</v>
          </cell>
          <cell r="BI183" t="str">
            <v>1 in</v>
          </cell>
          <cell r="BJ183" t="str">
            <v>29 in</v>
          </cell>
          <cell r="BK183" t="str">
            <v>3/4 in</v>
          </cell>
          <cell r="BL183" t="str">
            <v>I, II, III</v>
          </cell>
          <cell r="BM183">
            <v>3.5</v>
          </cell>
          <cell r="BN183">
            <v>105</v>
          </cell>
          <cell r="BO183">
            <v>134</v>
          </cell>
          <cell r="BP183" t="str">
            <v>B or G</v>
          </cell>
          <cell r="BQ183">
            <v>8040</v>
          </cell>
          <cell r="BR183">
            <v>72.5</v>
          </cell>
        </row>
        <row r="184">
          <cell r="C184">
            <v>141069</v>
          </cell>
          <cell r="D184" t="str">
            <v>A23 3.5' LIF35 (2PB, 36 Bxs)</v>
          </cell>
          <cell r="E184" t="str">
            <v>70311</v>
          </cell>
          <cell r="F184" t="str">
            <v>72036</v>
          </cell>
          <cell r="G184" t="str">
            <v>30%</v>
          </cell>
          <cell r="H184" t="str">
            <v>2 X 8509 (12-8 4 X 1.25 OL)</v>
          </cell>
          <cell r="I184" t="str">
            <v>8030 (38 mm 142 GA X 2.521 FT)</v>
          </cell>
          <cell r="J184" t="str">
            <v>8032 (84 mm 200 GA X 2.521 FT)</v>
          </cell>
          <cell r="K184">
            <v>0.97236999999999996</v>
          </cell>
          <cell r="L184">
            <v>0.41672999999999999</v>
          </cell>
          <cell r="M184">
            <v>28.860449097234568</v>
          </cell>
          <cell r="N184">
            <v>42</v>
          </cell>
          <cell r="O184">
            <v>28.75</v>
          </cell>
          <cell r="P184">
            <v>29</v>
          </cell>
          <cell r="Q184">
            <v>29.25</v>
          </cell>
          <cell r="R184">
            <v>1.3483749999999999</v>
          </cell>
          <cell r="S184">
            <v>1.3891</v>
          </cell>
          <cell r="T184">
            <v>1.4303250000000001</v>
          </cell>
          <cell r="U184">
            <v>612.16224999999997</v>
          </cell>
          <cell r="V184">
            <v>630.65139999999997</v>
          </cell>
          <cell r="W184">
            <v>649.36755000000005</v>
          </cell>
          <cell r="X184" t="str">
            <v>8445/8446 (31"/2 pc)</v>
          </cell>
          <cell r="Y184" t="str">
            <v>31"/ 2 pc</v>
          </cell>
          <cell r="Z184">
            <v>2.5</v>
          </cell>
          <cell r="AA184">
            <v>40</v>
          </cell>
          <cell r="AB184">
            <v>53.934999999999995</v>
          </cell>
          <cell r="AC184">
            <v>55.564</v>
          </cell>
          <cell r="AD184">
            <v>57.213000000000001</v>
          </cell>
          <cell r="AE184">
            <v>56.434999999999995</v>
          </cell>
          <cell r="AF184">
            <v>58.064</v>
          </cell>
          <cell r="AG184">
            <v>59.713000000000001</v>
          </cell>
          <cell r="AH184" t="str">
            <v>2 X 8126 (4.854 FT/Box)</v>
          </cell>
          <cell r="AI184">
            <v>2</v>
          </cell>
          <cell r="AJ184" t="str">
            <v>(6X6)+0=36</v>
          </cell>
          <cell r="AK184">
            <v>6</v>
          </cell>
          <cell r="AL184">
            <v>6</v>
          </cell>
          <cell r="AM184">
            <v>0</v>
          </cell>
          <cell r="AN184">
            <v>36</v>
          </cell>
          <cell r="AO184" t="str">
            <v>8909 (44 X 44)</v>
          </cell>
          <cell r="AP184" t="str">
            <v>44X44</v>
          </cell>
          <cell r="AQ184">
            <v>55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 t="str">
            <v>8051 (1 White)</v>
          </cell>
          <cell r="AW184" t="str">
            <v>8050 (160FT Clear)</v>
          </cell>
          <cell r="AX184">
            <v>2145.3040000000001</v>
          </cell>
          <cell r="AY184">
            <v>1440</v>
          </cell>
          <cell r="AZ184">
            <v>1.4897944444444444</v>
          </cell>
          <cell r="BA184" t="str">
            <v>Minova Request 5/19/11.</v>
          </cell>
          <cell r="BB184"/>
          <cell r="BC184">
            <v>141069</v>
          </cell>
          <cell r="BD184" t="str">
            <v>Blue</v>
          </cell>
          <cell r="BE184" t="str">
            <v>A23 3.5' LIF35</v>
          </cell>
          <cell r="BF184" t="str">
            <v>12 months (+/- 5 days) from date of manufacture</v>
          </cell>
          <cell r="BG184" t="str">
            <v>Fast</v>
          </cell>
          <cell r="BH184" t="str">
            <v>23 mm</v>
          </cell>
          <cell r="BI184" t="str">
            <v>1 in</v>
          </cell>
          <cell r="BJ184" t="str">
            <v>29 in</v>
          </cell>
          <cell r="BK184" t="str">
            <v>3/4 in</v>
          </cell>
          <cell r="BL184" t="str">
            <v>I, II, III</v>
          </cell>
          <cell r="BM184">
            <v>3.5</v>
          </cell>
          <cell r="BN184">
            <v>140</v>
          </cell>
          <cell r="BO184">
            <v>134</v>
          </cell>
          <cell r="BP184" t="str">
            <v>B or G</v>
          </cell>
          <cell r="BQ184">
            <v>8040</v>
          </cell>
          <cell r="BR184">
            <v>96.666666666666671</v>
          </cell>
        </row>
        <row r="185">
          <cell r="C185">
            <v>141077</v>
          </cell>
          <cell r="D185" t="str">
            <v>A23 3.5' M45LIF (2PB, 36 Bxs)</v>
          </cell>
          <cell r="E185" t="str">
            <v>70316</v>
          </cell>
          <cell r="F185" t="str">
            <v>72036</v>
          </cell>
          <cell r="G185" t="str">
            <v>30%</v>
          </cell>
          <cell r="H185" t="str">
            <v>2 X 8509 (12-8 4 X 1.25 OL)</v>
          </cell>
          <cell r="I185" t="str">
            <v>8030 (38 mm 142 GA X 1.969 FT)</v>
          </cell>
          <cell r="J185" t="str">
            <v>8032 (84 mm 200 GA X 1.969 FT)</v>
          </cell>
          <cell r="K185">
            <v>0.97236999999999996</v>
          </cell>
          <cell r="L185">
            <v>0.41672999999999999</v>
          </cell>
          <cell r="M185">
            <v>28.860449097234568</v>
          </cell>
          <cell r="N185">
            <v>42</v>
          </cell>
          <cell r="O185">
            <v>28.75</v>
          </cell>
          <cell r="P185">
            <v>29</v>
          </cell>
          <cell r="Q185">
            <v>29.25</v>
          </cell>
          <cell r="R185">
            <v>1.3483749999999999</v>
          </cell>
          <cell r="S185">
            <v>1.3891</v>
          </cell>
          <cell r="T185">
            <v>1.4303250000000001</v>
          </cell>
          <cell r="U185">
            <v>612.16224999999997</v>
          </cell>
          <cell r="V185">
            <v>630.65139999999997</v>
          </cell>
          <cell r="W185">
            <v>649.36755000000005</v>
          </cell>
          <cell r="X185" t="str">
            <v>8445/8446 (31"/2 pc)</v>
          </cell>
          <cell r="Y185" t="str">
            <v>31"/ 2 pc</v>
          </cell>
          <cell r="Z185">
            <v>2.5</v>
          </cell>
          <cell r="AA185">
            <v>40</v>
          </cell>
          <cell r="AB185">
            <v>53.934999999999995</v>
          </cell>
          <cell r="AC185">
            <v>55.564</v>
          </cell>
          <cell r="AD185">
            <v>57.213000000000001</v>
          </cell>
          <cell r="AE185">
            <v>56.434999999999995</v>
          </cell>
          <cell r="AF185">
            <v>58.064</v>
          </cell>
          <cell r="AG185">
            <v>59.713000000000001</v>
          </cell>
          <cell r="AH185" t="str">
            <v>2 X 8126 (4.854 FT/Box)</v>
          </cell>
          <cell r="AI185">
            <v>2</v>
          </cell>
          <cell r="AJ185" t="str">
            <v>(6X6)+0=36</v>
          </cell>
          <cell r="AK185">
            <v>6</v>
          </cell>
          <cell r="AL185">
            <v>6</v>
          </cell>
          <cell r="AM185">
            <v>0</v>
          </cell>
          <cell r="AN185">
            <v>36</v>
          </cell>
          <cell r="AO185" t="str">
            <v>8909 (44 X 44)</v>
          </cell>
          <cell r="AP185" t="str">
            <v>44X44</v>
          </cell>
          <cell r="AQ185">
            <v>55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 t="str">
            <v>8051 (1 White)</v>
          </cell>
          <cell r="AW185" t="str">
            <v>8050 (160FT Clear)</v>
          </cell>
          <cell r="AX185">
            <v>2145.3040000000001</v>
          </cell>
          <cell r="AY185">
            <v>1440</v>
          </cell>
          <cell r="AZ185">
            <v>1.4897944444444444</v>
          </cell>
          <cell r="BA185" t="str">
            <v>GT Request 8/26/03.</v>
          </cell>
          <cell r="BB185"/>
          <cell r="BC185">
            <v>141077</v>
          </cell>
          <cell r="BD185" t="str">
            <v>Green</v>
          </cell>
          <cell r="BE185" t="str">
            <v>A23 3.5' M45LIF</v>
          </cell>
          <cell r="BF185" t="str">
            <v>12 months (+/- 5 days) from date of manufacture</v>
          </cell>
          <cell r="BG185" t="str">
            <v xml:space="preserve">Medium </v>
          </cell>
          <cell r="BH185" t="str">
            <v>23 mm</v>
          </cell>
          <cell r="BI185" t="str">
            <v>1 in</v>
          </cell>
          <cell r="BJ185" t="str">
            <v>29 in</v>
          </cell>
          <cell r="BK185" t="str">
            <v>3/4 in</v>
          </cell>
          <cell r="BL185" t="str">
            <v>I, II, III</v>
          </cell>
          <cell r="BM185">
            <v>3.5</v>
          </cell>
          <cell r="BN185">
            <v>140</v>
          </cell>
          <cell r="BO185">
            <v>134</v>
          </cell>
          <cell r="BP185" t="str">
            <v>B or G</v>
          </cell>
          <cell r="BQ185">
            <v>8040</v>
          </cell>
          <cell r="BR185">
            <v>96.666666666666671</v>
          </cell>
        </row>
        <row r="186">
          <cell r="C186">
            <v>141078</v>
          </cell>
          <cell r="D186" t="str">
            <v>A23 3.5' M90LIF (2PB, 36 Bxs)</v>
          </cell>
          <cell r="E186" t="str">
            <v>70329</v>
          </cell>
          <cell r="F186" t="str">
            <v>72036</v>
          </cell>
          <cell r="G186" t="str">
            <v>30%</v>
          </cell>
          <cell r="H186" t="str">
            <v>2 X 8509 (12-8 4 X 1.25 OL)</v>
          </cell>
          <cell r="I186" t="str">
            <v>8030 (38 mm 142 GA X 1.969 FT)</v>
          </cell>
          <cell r="J186" t="str">
            <v>8032 (84 mm 200 GA X 1.969 FT)</v>
          </cell>
          <cell r="K186">
            <v>0.97236999999999996</v>
          </cell>
          <cell r="L186">
            <v>0.41672999999999999</v>
          </cell>
          <cell r="M186">
            <v>28.860449097234568</v>
          </cell>
          <cell r="N186">
            <v>42</v>
          </cell>
          <cell r="O186">
            <v>28.75</v>
          </cell>
          <cell r="P186">
            <v>29</v>
          </cell>
          <cell r="Q186">
            <v>29.25</v>
          </cell>
          <cell r="R186">
            <v>1.3483749999999999</v>
          </cell>
          <cell r="S186">
            <v>1.3891</v>
          </cell>
          <cell r="T186">
            <v>1.4303250000000001</v>
          </cell>
          <cell r="U186">
            <v>612.16224999999997</v>
          </cell>
          <cell r="V186">
            <v>630.65139999999997</v>
          </cell>
          <cell r="W186">
            <v>649.36755000000005</v>
          </cell>
          <cell r="X186" t="str">
            <v>8445/8446 (31"/2 pc)</v>
          </cell>
          <cell r="Y186" t="str">
            <v>31"/ 2 pc</v>
          </cell>
          <cell r="Z186">
            <v>2.5</v>
          </cell>
          <cell r="AA186">
            <v>40</v>
          </cell>
          <cell r="AB186">
            <v>53.934999999999995</v>
          </cell>
          <cell r="AC186">
            <v>55.564</v>
          </cell>
          <cell r="AD186">
            <v>57.213000000000001</v>
          </cell>
          <cell r="AE186">
            <v>56.434999999999995</v>
          </cell>
          <cell r="AF186">
            <v>58.064</v>
          </cell>
          <cell r="AG186">
            <v>59.713000000000001</v>
          </cell>
          <cell r="AH186" t="str">
            <v>2 X 8126 (4.854 FT/Box)</v>
          </cell>
          <cell r="AI186">
            <v>2</v>
          </cell>
          <cell r="AJ186" t="str">
            <v>(6X6)+0=36</v>
          </cell>
          <cell r="AK186">
            <v>6</v>
          </cell>
          <cell r="AL186">
            <v>6</v>
          </cell>
          <cell r="AM186">
            <v>0</v>
          </cell>
          <cell r="AN186">
            <v>36</v>
          </cell>
          <cell r="AO186" t="str">
            <v>8909 (44 X 44)</v>
          </cell>
          <cell r="AP186" t="str">
            <v>44X44</v>
          </cell>
          <cell r="AQ186">
            <v>55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 t="str">
            <v>8051 (1 White)</v>
          </cell>
          <cell r="AW186" t="str">
            <v>8050 (160FT Clear)</v>
          </cell>
          <cell r="AX186">
            <v>2145.3040000000001</v>
          </cell>
          <cell r="AY186">
            <v>1440</v>
          </cell>
          <cell r="AZ186">
            <v>1.4897944444444444</v>
          </cell>
          <cell r="BA186" t="str">
            <v>Minova USA Inc. request 3/17/04.</v>
          </cell>
          <cell r="BB186"/>
          <cell r="BC186">
            <v>141078</v>
          </cell>
          <cell r="BD186" t="str">
            <v>Yellow</v>
          </cell>
          <cell r="BE186" t="str">
            <v>A23 3.5' M90LIF</v>
          </cell>
          <cell r="BF186" t="str">
            <v>12 months (+/- 5 days) from date of manufacture</v>
          </cell>
          <cell r="BG186" t="str">
            <v>Slow</v>
          </cell>
          <cell r="BH186" t="str">
            <v>23 mm</v>
          </cell>
          <cell r="BI186" t="str">
            <v>1 in</v>
          </cell>
          <cell r="BJ186" t="str">
            <v>29 in</v>
          </cell>
          <cell r="BK186" t="str">
            <v>3/4 in</v>
          </cell>
          <cell r="BL186" t="str">
            <v>I, II, III</v>
          </cell>
          <cell r="BM186">
            <v>3.5</v>
          </cell>
          <cell r="BN186">
            <v>140</v>
          </cell>
          <cell r="BO186">
            <v>134</v>
          </cell>
          <cell r="BP186" t="str">
            <v>B or G</v>
          </cell>
          <cell r="BQ186">
            <v>8040</v>
          </cell>
          <cell r="BR186">
            <v>96.666666666666671</v>
          </cell>
        </row>
        <row r="187">
          <cell r="C187">
            <v>141079</v>
          </cell>
          <cell r="D187" t="str">
            <v>A23 3.5' M50LIF (2PB, 36 Bxs)</v>
          </cell>
          <cell r="E187" t="str">
            <v>70325</v>
          </cell>
          <cell r="F187" t="str">
            <v>72036</v>
          </cell>
          <cell r="G187" t="str">
            <v>30%</v>
          </cell>
          <cell r="H187" t="str">
            <v>2 X 8509 (12-8 4 X 1.25 OL)</v>
          </cell>
          <cell r="I187" t="str">
            <v>8030 (38 mm 142 GA X 1.969 FT)</v>
          </cell>
          <cell r="J187" t="str">
            <v>8032 (84 mm 200 GA X 1.969 FT)</v>
          </cell>
          <cell r="K187">
            <v>0.97236999999999996</v>
          </cell>
          <cell r="L187">
            <v>0.41672999999999999</v>
          </cell>
          <cell r="M187">
            <v>28.860449097234568</v>
          </cell>
          <cell r="N187">
            <v>42</v>
          </cell>
          <cell r="O187">
            <v>28.75</v>
          </cell>
          <cell r="P187">
            <v>29</v>
          </cell>
          <cell r="Q187">
            <v>29.25</v>
          </cell>
          <cell r="R187">
            <v>1.3483749999999999</v>
          </cell>
          <cell r="S187">
            <v>1.3891</v>
          </cell>
          <cell r="T187">
            <v>1.4303250000000001</v>
          </cell>
          <cell r="U187">
            <v>612.16224999999997</v>
          </cell>
          <cell r="V187">
            <v>630.65139999999997</v>
          </cell>
          <cell r="W187">
            <v>649.36755000000005</v>
          </cell>
          <cell r="X187" t="str">
            <v>8445/8446 (31"/2 pc)</v>
          </cell>
          <cell r="Y187" t="str">
            <v>31"/ 2 pc</v>
          </cell>
          <cell r="Z187">
            <v>2.5</v>
          </cell>
          <cell r="AA187">
            <v>30</v>
          </cell>
          <cell r="AB187">
            <v>40.451249999999995</v>
          </cell>
          <cell r="AC187">
            <v>41.673000000000002</v>
          </cell>
          <cell r="AD187">
            <v>42.909750000000003</v>
          </cell>
          <cell r="AE187">
            <v>42.951249999999995</v>
          </cell>
          <cell r="AF187">
            <v>44.173000000000002</v>
          </cell>
          <cell r="AG187">
            <v>45.409750000000003</v>
          </cell>
          <cell r="AH187" t="str">
            <v>2 X 8126 (4.854 FT/Box)</v>
          </cell>
          <cell r="AI187">
            <v>2</v>
          </cell>
          <cell r="AJ187" t="str">
            <v>(6X6)+0=36</v>
          </cell>
          <cell r="AK187">
            <v>6</v>
          </cell>
          <cell r="AL187">
            <v>6</v>
          </cell>
          <cell r="AM187">
            <v>0</v>
          </cell>
          <cell r="AN187">
            <v>36</v>
          </cell>
          <cell r="AO187" t="str">
            <v>8909 (44 X 44)</v>
          </cell>
          <cell r="AP187" t="str">
            <v>44X44</v>
          </cell>
          <cell r="AQ187">
            <v>55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 t="str">
            <v>8051 (1 White)</v>
          </cell>
          <cell r="AW187" t="str">
            <v>8050 (160FT Clear)</v>
          </cell>
          <cell r="AX187">
            <v>1645.2280000000001</v>
          </cell>
          <cell r="AY187">
            <v>1080</v>
          </cell>
          <cell r="AZ187">
            <v>1.5233592592592593</v>
          </cell>
          <cell r="BA187" t="str">
            <v>Minova Request 4/20/10.</v>
          </cell>
          <cell r="BB187"/>
          <cell r="BC187">
            <v>141079</v>
          </cell>
          <cell r="BD187" t="str">
            <v>Green</v>
          </cell>
          <cell r="BE187" t="str">
            <v>A23 3.5' M50LIF</v>
          </cell>
          <cell r="BF187" t="str">
            <v>12 months (+/- 5 days) from date of manufacture</v>
          </cell>
          <cell r="BG187" t="str">
            <v xml:space="preserve">Medium </v>
          </cell>
          <cell r="BH187" t="str">
            <v>23 mm</v>
          </cell>
          <cell r="BI187" t="str">
            <v>1 in</v>
          </cell>
          <cell r="BJ187" t="str">
            <v>29 in</v>
          </cell>
          <cell r="BK187" t="str">
            <v>3/4 in</v>
          </cell>
          <cell r="BL187" t="str">
            <v>I, II, III</v>
          </cell>
          <cell r="BM187">
            <v>3.5</v>
          </cell>
          <cell r="BN187">
            <v>105</v>
          </cell>
          <cell r="BO187">
            <v>134</v>
          </cell>
          <cell r="BP187" t="str">
            <v>B or G</v>
          </cell>
          <cell r="BQ187">
            <v>8040</v>
          </cell>
          <cell r="BR187">
            <v>72.5</v>
          </cell>
        </row>
        <row r="188">
          <cell r="C188" t="str">
            <v>Request 2/4/14</v>
          </cell>
          <cell r="D188" t="str">
            <v>2330 M70LIF (2PB, 36 Bxs)</v>
          </cell>
          <cell r="E188">
            <v>70326</v>
          </cell>
          <cell r="F188" t="str">
            <v>72036</v>
          </cell>
          <cell r="G188" t="str">
            <v>30%</v>
          </cell>
          <cell r="H188" t="str">
            <v>2 X 8509 (12-8 4 X 1.25 OL)</v>
          </cell>
          <cell r="I188" t="str">
            <v>8030 (38 mm 142 GA X 2.604 FT)</v>
          </cell>
          <cell r="J188" t="str">
            <v>8032 (84 mm 200 GA X 2.604 FT)</v>
          </cell>
          <cell r="K188">
            <v>1.0058999999999998</v>
          </cell>
          <cell r="L188">
            <v>0.43109999999999993</v>
          </cell>
          <cell r="M188">
            <v>30</v>
          </cell>
          <cell r="N188">
            <v>43.359840424242705</v>
          </cell>
          <cell r="O188">
            <v>29.75</v>
          </cell>
          <cell r="P188">
            <v>30</v>
          </cell>
          <cell r="Q188">
            <v>30.25</v>
          </cell>
          <cell r="R188">
            <v>1.3952749999999998</v>
          </cell>
          <cell r="S188">
            <v>1.4369999999999998</v>
          </cell>
          <cell r="T188">
            <v>1.479225</v>
          </cell>
          <cell r="U188">
            <v>633.45484999999996</v>
          </cell>
          <cell r="V188">
            <v>652.39799999999991</v>
          </cell>
          <cell r="W188">
            <v>671.56815000000006</v>
          </cell>
          <cell r="X188" t="str">
            <v>8445/8446 (31"/2 pc)</v>
          </cell>
          <cell r="Y188" t="str">
            <v>31"/ 2 pc</v>
          </cell>
          <cell r="Z188">
            <v>2.5</v>
          </cell>
          <cell r="AA188">
            <v>35</v>
          </cell>
          <cell r="AB188">
            <v>48.834624999999996</v>
          </cell>
          <cell r="AC188">
            <v>50.294999999999995</v>
          </cell>
          <cell r="AD188">
            <v>51.772874999999999</v>
          </cell>
          <cell r="AE188">
            <v>51.334624999999996</v>
          </cell>
          <cell r="AF188">
            <v>52.794999999999995</v>
          </cell>
          <cell r="AG188">
            <v>54.272874999999999</v>
          </cell>
          <cell r="AH188" t="str">
            <v>2 X 8126 (4.854 FT/Box)</v>
          </cell>
          <cell r="AI188">
            <v>2</v>
          </cell>
          <cell r="AJ188" t="str">
            <v>(6X6)+0=36</v>
          </cell>
          <cell r="AK188">
            <v>6</v>
          </cell>
          <cell r="AL188">
            <v>6</v>
          </cell>
          <cell r="AM188">
            <v>0</v>
          </cell>
          <cell r="AN188">
            <v>36</v>
          </cell>
          <cell r="AO188" t="str">
            <v>8909 (44 X 44)</v>
          </cell>
          <cell r="AP188" t="str">
            <v>44X44</v>
          </cell>
          <cell r="AQ188">
            <v>55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 t="str">
            <v>8051 (1 White)</v>
          </cell>
          <cell r="AW188" t="str">
            <v>8050 (160FT Clear)</v>
          </cell>
          <cell r="AX188">
            <v>1955.62</v>
          </cell>
          <cell r="AY188">
            <v>1260</v>
          </cell>
          <cell r="AZ188">
            <v>1.5520793650793649</v>
          </cell>
          <cell r="BA188" t="str">
            <v xml:space="preserve">Minova Request 2/4/14. </v>
          </cell>
          <cell r="BB188"/>
          <cell r="BC188" t="str">
            <v>Request 2/4/14</v>
          </cell>
          <cell r="BD188" t="str">
            <v>Yellow</v>
          </cell>
          <cell r="BE188" t="str">
            <v>2330 M70LIF</v>
          </cell>
          <cell r="BF188" t="str">
            <v>12 months (+/- 5 days) from date of manufacture</v>
          </cell>
          <cell r="BG188" t="str">
            <v>Slow</v>
          </cell>
          <cell r="BH188" t="str">
            <v>23 mm</v>
          </cell>
          <cell r="BI188" t="str">
            <v>1 in</v>
          </cell>
          <cell r="BJ188" t="str">
            <v>30 in</v>
          </cell>
          <cell r="BK188" t="str">
            <v>3/4 in</v>
          </cell>
          <cell r="BL188" t="str">
            <v>I, II, III</v>
          </cell>
          <cell r="BM188">
            <v>3.6133200353535586</v>
          </cell>
          <cell r="BN188">
            <v>142.80000000000001</v>
          </cell>
          <cell r="BO188">
            <v>134</v>
          </cell>
          <cell r="BP188" t="str">
            <v>B or G</v>
          </cell>
          <cell r="BQ188">
            <v>8040</v>
          </cell>
          <cell r="BR188">
            <v>87.5</v>
          </cell>
        </row>
        <row r="189">
          <cell r="C189">
            <v>141080</v>
          </cell>
          <cell r="D189" t="str">
            <v>A23 3.6' H35 (1PB, 42 Bxs, Norway)</v>
          </cell>
          <cell r="E189" t="str">
            <v>70300</v>
          </cell>
          <cell r="F189" t="str">
            <v>72036</v>
          </cell>
          <cell r="G189" t="str">
            <v>30%</v>
          </cell>
          <cell r="H189" t="str">
            <v>2 X 8509 (12-8 4 X 1.25 OL)</v>
          </cell>
          <cell r="I189" t="str">
            <v>8030 (38 mm 142 GA X 2.594 FT)</v>
          </cell>
          <cell r="J189" t="str">
            <v>8032 (84 mm 200 GA X 2.594 FT)</v>
          </cell>
          <cell r="K189">
            <v>1.0017087499999999</v>
          </cell>
          <cell r="L189">
            <v>0.42930374999999998</v>
          </cell>
          <cell r="M189">
            <v>29.646289265852364</v>
          </cell>
          <cell r="N189">
            <v>43.2</v>
          </cell>
          <cell r="O189">
            <v>29.625</v>
          </cell>
          <cell r="P189">
            <v>29.875</v>
          </cell>
          <cell r="Q189">
            <v>30.125</v>
          </cell>
          <cell r="R189">
            <v>1.3894124999999999</v>
          </cell>
          <cell r="S189">
            <v>1.4310125</v>
          </cell>
          <cell r="T189">
            <v>1.4731125</v>
          </cell>
          <cell r="U189">
            <v>630.79327499999999</v>
          </cell>
          <cell r="V189">
            <v>649.67967499999997</v>
          </cell>
          <cell r="W189">
            <v>668.79307500000004</v>
          </cell>
          <cell r="X189" t="str">
            <v>8447 (32"/1 pc)</v>
          </cell>
          <cell r="Y189" t="str">
            <v>32"/1 pc</v>
          </cell>
          <cell r="Z189">
            <v>1.4</v>
          </cell>
          <cell r="AA189">
            <v>30</v>
          </cell>
          <cell r="AB189">
            <v>41.682375</v>
          </cell>
          <cell r="AC189">
            <v>42.930374999999998</v>
          </cell>
          <cell r="AD189">
            <v>44.193375000000003</v>
          </cell>
          <cell r="AE189">
            <v>43.082374999999999</v>
          </cell>
          <cell r="AF189">
            <v>44.330374999999997</v>
          </cell>
          <cell r="AG189">
            <v>45.593375000000002</v>
          </cell>
          <cell r="AH189" t="str">
            <v>2 X 8126 (3.583 FT/Box)</v>
          </cell>
          <cell r="AI189" t="str">
            <v>2 (Glue)</v>
          </cell>
          <cell r="AJ189" t="str">
            <v>(7X6)+0=42</v>
          </cell>
          <cell r="AK189">
            <v>7</v>
          </cell>
          <cell r="AL189">
            <v>6</v>
          </cell>
          <cell r="AM189">
            <v>0</v>
          </cell>
          <cell r="AN189">
            <v>42</v>
          </cell>
          <cell r="AO189" t="str">
            <v>8909 (44 X 44)</v>
          </cell>
          <cell r="AP189" t="str">
            <v>44X44</v>
          </cell>
          <cell r="AQ189">
            <v>55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 t="str">
            <v>8051 (1 White)</v>
          </cell>
          <cell r="AW189" t="str">
            <v>8050 (320FT Clear)</v>
          </cell>
          <cell r="AX189">
            <v>1916.8757499999999</v>
          </cell>
          <cell r="AY189">
            <v>1260</v>
          </cell>
          <cell r="AZ189">
            <v>1.5213299603174602</v>
          </cell>
          <cell r="BA189" t="str">
            <v xml:space="preserve">Box flaps are to be glued and turned inward if possible.  </v>
          </cell>
          <cell r="BB189"/>
          <cell r="BC189">
            <v>141080</v>
          </cell>
          <cell r="BD189" t="str">
            <v>Blue</v>
          </cell>
          <cell r="BE189" t="str">
            <v xml:space="preserve">A23 3.6' H35 </v>
          </cell>
          <cell r="BF189" t="str">
            <v>12 months (+/- 5 days) from date of manufacture</v>
          </cell>
          <cell r="BG189" t="str">
            <v>Fast</v>
          </cell>
          <cell r="BH189" t="str">
            <v>23 mm</v>
          </cell>
          <cell r="BI189" t="str">
            <v>1 in</v>
          </cell>
          <cell r="BJ189" t="str">
            <v>29 7/8 in</v>
          </cell>
          <cell r="BK189" t="str">
            <v>3/4 in</v>
          </cell>
          <cell r="BL189" t="str">
            <v>I, II, III</v>
          </cell>
          <cell r="BM189">
            <v>3.6</v>
          </cell>
          <cell r="BN189">
            <v>108</v>
          </cell>
          <cell r="BO189">
            <v>134</v>
          </cell>
          <cell r="BP189" t="str">
            <v>B or G</v>
          </cell>
          <cell r="BQ189">
            <v>8040</v>
          </cell>
          <cell r="BR189">
            <v>74.6875</v>
          </cell>
        </row>
        <row r="190">
          <cell r="C190">
            <v>141081</v>
          </cell>
          <cell r="D190" t="str">
            <v>A23 3.8' LIF50 (2PBLW, 42 Bxs)</v>
          </cell>
          <cell r="E190" t="str">
            <v>70319</v>
          </cell>
          <cell r="F190" t="str">
            <v>72036</v>
          </cell>
          <cell r="G190" t="str">
            <v>30%</v>
          </cell>
          <cell r="H190" t="str">
            <v>2 X 8509 (12-8 4 X 1.25 OL)</v>
          </cell>
          <cell r="I190" t="str">
            <v>8030 (38 mm 142 GA X 2.729 FT)</v>
          </cell>
          <cell r="J190" t="str">
            <v>8032 (84 mm 200 GA X 2.729 FT)</v>
          </cell>
          <cell r="K190">
            <v>1.056195</v>
          </cell>
          <cell r="L190">
            <v>0.45265499999999997</v>
          </cell>
          <cell r="M190">
            <v>31.479916325960538</v>
          </cell>
          <cell r="N190">
            <v>46</v>
          </cell>
          <cell r="O190">
            <v>31.25</v>
          </cell>
          <cell r="P190">
            <v>31.5</v>
          </cell>
          <cell r="Q190">
            <v>31.75</v>
          </cell>
          <cell r="R190">
            <v>1.465625</v>
          </cell>
          <cell r="S190">
            <v>1.50885</v>
          </cell>
          <cell r="T190">
            <v>1.552575</v>
          </cell>
          <cell r="U190">
            <v>665.39374999999995</v>
          </cell>
          <cell r="V190">
            <v>685.01790000000005</v>
          </cell>
          <cell r="W190">
            <v>704.86905000000002</v>
          </cell>
          <cell r="X190" t="str">
            <v>8465/8466 (39"/2 pc)</v>
          </cell>
          <cell r="Y190" t="str">
            <v>39"/ 2 pc</v>
          </cell>
          <cell r="Z190">
            <v>2.8</v>
          </cell>
          <cell r="AA190">
            <v>25</v>
          </cell>
          <cell r="AB190">
            <v>36.640625</v>
          </cell>
          <cell r="AC190">
            <v>37.721249999999998</v>
          </cell>
          <cell r="AD190">
            <v>38.814374999999998</v>
          </cell>
          <cell r="AE190">
            <v>39.440624999999997</v>
          </cell>
          <cell r="AF190">
            <v>40.521249999999995</v>
          </cell>
          <cell r="AG190">
            <v>41.614374999999995</v>
          </cell>
          <cell r="AH190" t="str">
            <v xml:space="preserve">2 X 8126 (4.625 FT/Box) </v>
          </cell>
          <cell r="AI190">
            <v>2</v>
          </cell>
          <cell r="AJ190" t="str">
            <v>(6X7)+0=42</v>
          </cell>
          <cell r="AK190">
            <v>6</v>
          </cell>
          <cell r="AL190">
            <v>7</v>
          </cell>
          <cell r="AM190">
            <v>0</v>
          </cell>
          <cell r="AN190">
            <v>42</v>
          </cell>
          <cell r="AO190" t="str">
            <v>8914 (48 X 44)</v>
          </cell>
          <cell r="AP190" t="str">
            <v>48X44</v>
          </cell>
          <cell r="AQ190">
            <v>55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 t="str">
            <v>8051 (1 White)</v>
          </cell>
          <cell r="AW190" t="str">
            <v>8050 (160FT Clear)</v>
          </cell>
          <cell r="AX190">
            <v>1756.8924999999997</v>
          </cell>
          <cell r="AY190">
            <v>1050</v>
          </cell>
          <cell r="AZ190">
            <v>1.6732309523809521</v>
          </cell>
          <cell r="BA190" t="str">
            <v>Minova Request 5/4/11.</v>
          </cell>
          <cell r="BB190"/>
          <cell r="BC190">
            <v>141081</v>
          </cell>
          <cell r="BD190" t="str">
            <v>Green</v>
          </cell>
          <cell r="BE190" t="str">
            <v>A23 3.8' LIF50</v>
          </cell>
          <cell r="BF190" t="str">
            <v>12 months (+/- 5 days) from date of manufacture</v>
          </cell>
          <cell r="BG190" t="str">
            <v xml:space="preserve">Medium </v>
          </cell>
          <cell r="BH190" t="str">
            <v>23 mm</v>
          </cell>
          <cell r="BI190" t="str">
            <v>1 in</v>
          </cell>
          <cell r="BJ190" t="str">
            <v>31 1/2 in</v>
          </cell>
          <cell r="BK190" t="str">
            <v>3/4 in</v>
          </cell>
          <cell r="BL190" t="str">
            <v>I, II, III</v>
          </cell>
          <cell r="BM190">
            <v>3.8333333333333335</v>
          </cell>
          <cell r="BN190">
            <v>95</v>
          </cell>
          <cell r="BO190">
            <v>134</v>
          </cell>
          <cell r="BP190" t="str">
            <v>B or G</v>
          </cell>
          <cell r="BQ190">
            <v>8040</v>
          </cell>
          <cell r="BR190">
            <v>65.625</v>
          </cell>
        </row>
        <row r="191">
          <cell r="C191">
            <v>143017</v>
          </cell>
          <cell r="D191" t="str">
            <v>A23 4' H10 (2PB, 36 Bxs)</v>
          </cell>
          <cell r="E191" t="str">
            <v>70298</v>
          </cell>
          <cell r="F191" t="str">
            <v>72036</v>
          </cell>
          <cell r="G191" t="str">
            <v>30%</v>
          </cell>
          <cell r="H191" t="str">
            <v>2 X 8509 (12-8 4 X 1.25 OL)</v>
          </cell>
          <cell r="I191" t="str">
            <v>8030 (38 mm 142 GA X 2.855 FT)</v>
          </cell>
          <cell r="J191" t="str">
            <v>8032 (84 mm 200 GA X 2.855 FT)</v>
          </cell>
          <cell r="K191">
            <v>1.1388299999999998</v>
          </cell>
          <cell r="L191">
            <v>0.48806999999999989</v>
          </cell>
          <cell r="M191">
            <v>32.789649940323521</v>
          </cell>
          <cell r="N191">
            <v>48</v>
          </cell>
          <cell r="O191">
            <v>32.75</v>
          </cell>
          <cell r="P191">
            <v>33</v>
          </cell>
          <cell r="Q191">
            <v>33.25</v>
          </cell>
          <cell r="R191">
            <v>1.581825</v>
          </cell>
          <cell r="S191">
            <v>1.6268999999999998</v>
          </cell>
          <cell r="T191">
            <v>1.6724749999999999</v>
          </cell>
          <cell r="U191">
            <v>718.14855</v>
          </cell>
          <cell r="V191">
            <v>738.61259999999993</v>
          </cell>
          <cell r="W191">
            <v>759.30364999999995</v>
          </cell>
          <cell r="X191" t="str">
            <v>8465/8466 (39"/2 pc)</v>
          </cell>
          <cell r="Y191" t="str">
            <v>39"/ 2 pc</v>
          </cell>
          <cell r="Z191">
            <v>2.8</v>
          </cell>
          <cell r="AA191">
            <v>40</v>
          </cell>
          <cell r="AB191">
            <v>63.273000000000003</v>
          </cell>
          <cell r="AC191">
            <v>65.075999999999993</v>
          </cell>
          <cell r="AD191">
            <v>66.899000000000001</v>
          </cell>
          <cell r="AE191">
            <v>66.073000000000008</v>
          </cell>
          <cell r="AF191">
            <v>67.875999999999991</v>
          </cell>
          <cell r="AG191">
            <v>69.698999999999998</v>
          </cell>
          <cell r="AH191" t="str">
            <v xml:space="preserve">2 X 8126 (4.625 FT/Box) </v>
          </cell>
          <cell r="AI191">
            <v>2</v>
          </cell>
          <cell r="AJ191" t="str">
            <v>(6X6)+0=36</v>
          </cell>
          <cell r="AK191">
            <v>6</v>
          </cell>
          <cell r="AL191">
            <v>6</v>
          </cell>
          <cell r="AM191">
            <v>0</v>
          </cell>
          <cell r="AN191">
            <v>36</v>
          </cell>
          <cell r="AO191" t="str">
            <v>8914 (48 X 44)</v>
          </cell>
          <cell r="AP191" t="str">
            <v>48X44</v>
          </cell>
          <cell r="AQ191">
            <v>55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 t="str">
            <v>8051 (1 White)</v>
          </cell>
          <cell r="AW191" t="str">
            <v>8050 (160FT Clear)</v>
          </cell>
          <cell r="AX191">
            <v>2498.5359999999996</v>
          </cell>
          <cell r="AY191">
            <v>1440</v>
          </cell>
          <cell r="AZ191">
            <v>1.7350944444444443</v>
          </cell>
          <cell r="BA191" t="str">
            <v>BF Request 10/3/02.</v>
          </cell>
          <cell r="BB191"/>
          <cell r="BC191">
            <v>143017</v>
          </cell>
          <cell r="BD191" t="str">
            <v>Red</v>
          </cell>
          <cell r="BE191" t="str">
            <v>A23 4' H10</v>
          </cell>
          <cell r="BF191" t="str">
            <v>12 months (+/- 5 days) from date of manufacture</v>
          </cell>
          <cell r="BG191" t="str">
            <v>Super Fast</v>
          </cell>
          <cell r="BH191" t="str">
            <v>23 mm</v>
          </cell>
          <cell r="BI191" t="str">
            <v>1 in</v>
          </cell>
          <cell r="BJ191" t="str">
            <v>33 in</v>
          </cell>
          <cell r="BK191" t="str">
            <v>3/4 in</v>
          </cell>
          <cell r="BL191" t="str">
            <v>I, II, III</v>
          </cell>
          <cell r="BM191">
            <v>4</v>
          </cell>
          <cell r="BN191">
            <v>160</v>
          </cell>
          <cell r="BO191">
            <v>134</v>
          </cell>
          <cell r="BP191" t="str">
            <v>B or G</v>
          </cell>
          <cell r="BQ191">
            <v>8040</v>
          </cell>
          <cell r="BR191">
            <v>110</v>
          </cell>
        </row>
        <row r="192">
          <cell r="C192">
            <v>143018</v>
          </cell>
          <cell r="D192" t="str">
            <v>A23 4' M90 (2PB, 36 Bxs)</v>
          </cell>
          <cell r="E192" t="str">
            <v>70329</v>
          </cell>
          <cell r="F192" t="str">
            <v>72036</v>
          </cell>
          <cell r="G192" t="str">
            <v>30%</v>
          </cell>
          <cell r="H192" t="str">
            <v>2 X 8509 (12-8 4 X 1.25 OL)</v>
          </cell>
          <cell r="I192" t="str">
            <v>8030 (38 mm 142 GA X 2.855 FT)</v>
          </cell>
          <cell r="J192" t="str">
            <v>8032 (84 mm 200 GA X 2.855 FT)</v>
          </cell>
          <cell r="K192">
            <v>1.10649</v>
          </cell>
          <cell r="L192">
            <v>0.47420999999999996</v>
          </cell>
          <cell r="M192">
            <v>32.789649940323521</v>
          </cell>
          <cell r="N192">
            <v>48</v>
          </cell>
          <cell r="O192">
            <v>32.75</v>
          </cell>
          <cell r="P192">
            <v>33</v>
          </cell>
          <cell r="Q192">
            <v>33.25</v>
          </cell>
          <cell r="R192">
            <v>1.5359749999999999</v>
          </cell>
          <cell r="S192">
            <v>1.5807</v>
          </cell>
          <cell r="T192">
            <v>1.6259250000000001</v>
          </cell>
          <cell r="U192">
            <v>697.33264999999994</v>
          </cell>
          <cell r="V192">
            <v>717.63779999999997</v>
          </cell>
          <cell r="W192">
            <v>738.16995000000009</v>
          </cell>
          <cell r="X192" t="str">
            <v>8465/8466 (39"/2 pc)</v>
          </cell>
          <cell r="Y192" t="str">
            <v>39"/ 2 pc</v>
          </cell>
          <cell r="Z192">
            <v>2.8</v>
          </cell>
          <cell r="AA192">
            <v>40</v>
          </cell>
          <cell r="AB192">
            <v>61.438999999999993</v>
          </cell>
          <cell r="AC192">
            <v>63.228000000000002</v>
          </cell>
          <cell r="AD192">
            <v>65.037000000000006</v>
          </cell>
          <cell r="AE192">
            <v>64.23899999999999</v>
          </cell>
          <cell r="AF192">
            <v>66.028000000000006</v>
          </cell>
          <cell r="AG192">
            <v>67.837000000000003</v>
          </cell>
          <cell r="AH192" t="str">
            <v xml:space="preserve">2 X 8126 (4.625 FT/Box) </v>
          </cell>
          <cell r="AI192">
            <v>2</v>
          </cell>
          <cell r="AJ192" t="str">
            <v>(6X6)+0=36</v>
          </cell>
          <cell r="AK192">
            <v>6</v>
          </cell>
          <cell r="AL192">
            <v>6</v>
          </cell>
          <cell r="AM192">
            <v>0</v>
          </cell>
          <cell r="AN192">
            <v>36</v>
          </cell>
          <cell r="AO192" t="str">
            <v>8914 (48 X 44)</v>
          </cell>
          <cell r="AP192" t="str">
            <v>48X44</v>
          </cell>
          <cell r="AQ192">
            <v>55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 t="str">
            <v>8051 (1 White)</v>
          </cell>
          <cell r="AW192" t="str">
            <v>8050 (160FT Clear)</v>
          </cell>
          <cell r="AX192">
            <v>2432.0080000000003</v>
          </cell>
          <cell r="AY192">
            <v>1440</v>
          </cell>
          <cell r="AZ192">
            <v>1.6888944444444447</v>
          </cell>
          <cell r="BA192" t="str">
            <v xml:space="preserve">BF Request 6/21/02.  </v>
          </cell>
          <cell r="BB192"/>
          <cell r="BC192">
            <v>143018</v>
          </cell>
          <cell r="BD192" t="str">
            <v>Yellow</v>
          </cell>
          <cell r="BE192" t="str">
            <v>A23 4' M90</v>
          </cell>
          <cell r="BF192" t="str">
            <v>12 months (+/- 5 days) from date of manufacture</v>
          </cell>
          <cell r="BG192" t="str">
            <v>Slow</v>
          </cell>
          <cell r="BH192" t="str">
            <v>23 mm</v>
          </cell>
          <cell r="BI192" t="str">
            <v>1 in</v>
          </cell>
          <cell r="BJ192" t="str">
            <v>33 in</v>
          </cell>
          <cell r="BK192" t="str">
            <v>3/4 in</v>
          </cell>
          <cell r="BL192" t="str">
            <v>I, II, III</v>
          </cell>
          <cell r="BM192">
            <v>4</v>
          </cell>
          <cell r="BN192">
            <v>160</v>
          </cell>
          <cell r="BO192">
            <v>134</v>
          </cell>
          <cell r="BP192" t="str">
            <v>B or G</v>
          </cell>
          <cell r="BQ192">
            <v>8040</v>
          </cell>
          <cell r="BR192">
            <v>110</v>
          </cell>
        </row>
        <row r="193">
          <cell r="C193">
            <v>143019</v>
          </cell>
          <cell r="D193" t="str">
            <v>A23 4' M90LIFP (2PB, 36 Bxs)</v>
          </cell>
          <cell r="E193" t="str">
            <v>70329</v>
          </cell>
          <cell r="F193" t="str">
            <v>72036</v>
          </cell>
          <cell r="G193" t="str">
            <v>30%</v>
          </cell>
          <cell r="H193" t="str">
            <v>2 X 8509 (12-8 4 X 1.25 OL)</v>
          </cell>
          <cell r="I193" t="str">
            <v>8030 (38 mm 142 GA X 2.855 FT)</v>
          </cell>
          <cell r="J193" t="str">
            <v>8032 (84 mm 200 GA X 2.855 FT)</v>
          </cell>
          <cell r="K193">
            <v>1.10649</v>
          </cell>
          <cell r="L193">
            <v>0.47420999999999996</v>
          </cell>
          <cell r="M193">
            <v>32.789649940323521</v>
          </cell>
          <cell r="N193">
            <v>48</v>
          </cell>
          <cell r="O193">
            <v>32.75</v>
          </cell>
          <cell r="P193">
            <v>33</v>
          </cell>
          <cell r="Q193">
            <v>33.25</v>
          </cell>
          <cell r="R193">
            <v>1.5359749999999999</v>
          </cell>
          <cell r="S193">
            <v>1.5807</v>
          </cell>
          <cell r="T193">
            <v>1.6259250000000001</v>
          </cell>
          <cell r="U193">
            <v>697.33264999999994</v>
          </cell>
          <cell r="V193">
            <v>717.63779999999997</v>
          </cell>
          <cell r="W193">
            <v>738.16995000000009</v>
          </cell>
          <cell r="X193" t="str">
            <v>8465/8466 (39"/2 pc)</v>
          </cell>
          <cell r="Y193" t="str">
            <v>39"/ 2 pc</v>
          </cell>
          <cell r="Z193">
            <v>2.8</v>
          </cell>
          <cell r="AA193">
            <v>40</v>
          </cell>
          <cell r="AB193">
            <v>61.438999999999993</v>
          </cell>
          <cell r="AC193">
            <v>63.228000000000002</v>
          </cell>
          <cell r="AD193">
            <v>65.037000000000006</v>
          </cell>
          <cell r="AE193">
            <v>64.23899999999999</v>
          </cell>
          <cell r="AF193">
            <v>66.028000000000006</v>
          </cell>
          <cell r="AG193">
            <v>67.837000000000003</v>
          </cell>
          <cell r="AH193" t="str">
            <v xml:space="preserve">2 X 8126 (4.625 FT/Box) </v>
          </cell>
          <cell r="AI193">
            <v>2</v>
          </cell>
          <cell r="AJ193" t="str">
            <v>(6X6)+0=36</v>
          </cell>
          <cell r="AK193">
            <v>6</v>
          </cell>
          <cell r="AL193">
            <v>6</v>
          </cell>
          <cell r="AM193">
            <v>0</v>
          </cell>
          <cell r="AN193">
            <v>36</v>
          </cell>
          <cell r="AO193" t="str">
            <v>8914 (48 X 44)</v>
          </cell>
          <cell r="AP193" t="str">
            <v>48X44</v>
          </cell>
          <cell r="AQ193">
            <v>55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 t="str">
            <v>8051 (1 White)</v>
          </cell>
          <cell r="AW193" t="str">
            <v>8050 (160FT Clear)</v>
          </cell>
          <cell r="AX193">
            <v>2432.0080000000003</v>
          </cell>
          <cell r="AY193">
            <v>1440</v>
          </cell>
          <cell r="AZ193">
            <v>1.6888944444444447</v>
          </cell>
          <cell r="BA193" t="str">
            <v xml:space="preserve">GT Request 8/12/04.  Each cartridge gets Part No. 8508 Parachute Clip.   </v>
          </cell>
          <cell r="BB193"/>
          <cell r="BC193">
            <v>143019</v>
          </cell>
          <cell r="BD193" t="str">
            <v>Yellow</v>
          </cell>
          <cell r="BE193" t="str">
            <v>A23 4' M90LIFP</v>
          </cell>
          <cell r="BF193" t="str">
            <v>12 months (+/- 5 days) from date of manufacture</v>
          </cell>
          <cell r="BG193" t="str">
            <v>Slow</v>
          </cell>
          <cell r="BH193" t="str">
            <v>23 mm</v>
          </cell>
          <cell r="BI193" t="str">
            <v>1 in</v>
          </cell>
          <cell r="BJ193" t="str">
            <v>33 in</v>
          </cell>
          <cell r="BK193" t="str">
            <v>3/4 in</v>
          </cell>
          <cell r="BL193" t="str">
            <v>I, II, III</v>
          </cell>
          <cell r="BM193">
            <v>4</v>
          </cell>
          <cell r="BN193">
            <v>160</v>
          </cell>
          <cell r="BO193">
            <v>134</v>
          </cell>
          <cell r="BP193" t="str">
            <v>B or G</v>
          </cell>
          <cell r="BQ193">
            <v>8040</v>
          </cell>
          <cell r="BR193">
            <v>110</v>
          </cell>
        </row>
        <row r="194">
          <cell r="C194">
            <v>143020</v>
          </cell>
          <cell r="D194" t="str">
            <v>A23 4' LIF50 (2PBLW, 36 Bxs)</v>
          </cell>
          <cell r="E194" t="str">
            <v>70319</v>
          </cell>
          <cell r="F194" t="str">
            <v>72036</v>
          </cell>
          <cell r="G194" t="str">
            <v>30%</v>
          </cell>
          <cell r="H194" t="str">
            <v>2 X 8509 (12-8 4 X 1.25 OL)</v>
          </cell>
          <cell r="I194" t="str">
            <v>8030 (38 mm 142 GA X 2.855 FT)</v>
          </cell>
          <cell r="J194" t="str">
            <v>8032 (84 mm 200 GA X 2.855 FT)</v>
          </cell>
          <cell r="K194">
            <v>1.10649</v>
          </cell>
          <cell r="L194">
            <v>0.47420999999999996</v>
          </cell>
          <cell r="M194">
            <v>32.789649940323521</v>
          </cell>
          <cell r="N194">
            <v>48</v>
          </cell>
          <cell r="O194">
            <v>32.75</v>
          </cell>
          <cell r="P194">
            <v>33</v>
          </cell>
          <cell r="Q194">
            <v>33.25</v>
          </cell>
          <cell r="R194">
            <v>1.5359749999999999</v>
          </cell>
          <cell r="S194">
            <v>1.5807</v>
          </cell>
          <cell r="T194">
            <v>1.6259250000000001</v>
          </cell>
          <cell r="U194">
            <v>697.33264999999994</v>
          </cell>
          <cell r="V194">
            <v>717.63779999999997</v>
          </cell>
          <cell r="W194">
            <v>738.16995000000009</v>
          </cell>
          <cell r="X194" t="str">
            <v>8465/8466 (39"/2 pc)</v>
          </cell>
          <cell r="Y194" t="str">
            <v>39"/ 2 pc</v>
          </cell>
          <cell r="Z194">
            <v>2.8</v>
          </cell>
          <cell r="AA194">
            <v>25</v>
          </cell>
          <cell r="AB194">
            <v>38.399374999999999</v>
          </cell>
          <cell r="AC194">
            <v>39.517499999999998</v>
          </cell>
          <cell r="AD194">
            <v>40.648125</v>
          </cell>
          <cell r="AE194">
            <v>41.199374999999996</v>
          </cell>
          <cell r="AF194">
            <v>42.317499999999995</v>
          </cell>
          <cell r="AG194">
            <v>43.448124999999997</v>
          </cell>
          <cell r="AH194" t="str">
            <v xml:space="preserve">2 X 8126 (4.625 FT/Box) </v>
          </cell>
          <cell r="AI194">
            <v>2</v>
          </cell>
          <cell r="AJ194" t="str">
            <v>(6X6)+0=36</v>
          </cell>
          <cell r="AK194">
            <v>6</v>
          </cell>
          <cell r="AL194">
            <v>6</v>
          </cell>
          <cell r="AM194">
            <v>0</v>
          </cell>
          <cell r="AN194">
            <v>36</v>
          </cell>
          <cell r="AO194" t="str">
            <v>8914 (48 X 44)</v>
          </cell>
          <cell r="AP194" t="str">
            <v>48X44</v>
          </cell>
          <cell r="AQ194">
            <v>55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 t="str">
            <v>8051 (1 White)</v>
          </cell>
          <cell r="AW194" t="str">
            <v>8050 (160FT Clear)</v>
          </cell>
          <cell r="AX194">
            <v>1578.4299999999998</v>
          </cell>
          <cell r="AY194">
            <v>900</v>
          </cell>
          <cell r="AZ194">
            <v>1.753811111111111</v>
          </cell>
          <cell r="BA194" t="str">
            <v xml:space="preserve">Minova USA Inc. request 4/21/04.  </v>
          </cell>
          <cell r="BB194"/>
          <cell r="BC194">
            <v>143020</v>
          </cell>
          <cell r="BD194" t="str">
            <v>Green</v>
          </cell>
          <cell r="BE194" t="str">
            <v xml:space="preserve">A23 4' LIF50 </v>
          </cell>
          <cell r="BF194" t="str">
            <v>12 months (+/- 5 days) from date of manufacture</v>
          </cell>
          <cell r="BG194" t="str">
            <v xml:space="preserve">Medium </v>
          </cell>
          <cell r="BH194" t="str">
            <v>23 mm</v>
          </cell>
          <cell r="BI194" t="str">
            <v>1 in</v>
          </cell>
          <cell r="BJ194" t="str">
            <v>33 in</v>
          </cell>
          <cell r="BK194" t="str">
            <v>3/4 in</v>
          </cell>
          <cell r="BL194" t="str">
            <v>I, II, III</v>
          </cell>
          <cell r="BM194">
            <v>4</v>
          </cell>
          <cell r="BN194">
            <v>100</v>
          </cell>
          <cell r="BO194">
            <v>134</v>
          </cell>
          <cell r="BP194" t="str">
            <v>B or G</v>
          </cell>
          <cell r="BQ194">
            <v>8040</v>
          </cell>
          <cell r="BR194">
            <v>68.75</v>
          </cell>
        </row>
        <row r="195">
          <cell r="C195">
            <v>143021</v>
          </cell>
          <cell r="D195" t="str">
            <v>A23 4' LIF50 (2PB, 36 Bxs)</v>
          </cell>
          <cell r="E195" t="str">
            <v>70319</v>
          </cell>
          <cell r="F195" t="str">
            <v>72036</v>
          </cell>
          <cell r="G195" t="str">
            <v>30%</v>
          </cell>
          <cell r="H195" t="str">
            <v>2 X 8509 (12-8 4 X 1.25 OL)</v>
          </cell>
          <cell r="I195" t="str">
            <v>8030 (38 mm 142 GA X 2.855 FT)</v>
          </cell>
          <cell r="J195" t="str">
            <v>8032 (84 mm 200 GA X 2.855 FT)</v>
          </cell>
          <cell r="K195">
            <v>1.10649</v>
          </cell>
          <cell r="L195">
            <v>0.47420999999999996</v>
          </cell>
          <cell r="M195">
            <v>32.789649940323521</v>
          </cell>
          <cell r="N195">
            <v>48</v>
          </cell>
          <cell r="O195">
            <v>32.75</v>
          </cell>
          <cell r="P195">
            <v>33</v>
          </cell>
          <cell r="Q195">
            <v>33.25</v>
          </cell>
          <cell r="R195">
            <v>1.5359749999999999</v>
          </cell>
          <cell r="S195">
            <v>1.5807</v>
          </cell>
          <cell r="T195">
            <v>1.6259250000000001</v>
          </cell>
          <cell r="U195">
            <v>697.33264999999994</v>
          </cell>
          <cell r="V195">
            <v>717.63779999999997</v>
          </cell>
          <cell r="W195">
            <v>738.16995000000009</v>
          </cell>
          <cell r="X195" t="str">
            <v>8465/8466 (39"/2 pc)</v>
          </cell>
          <cell r="Y195" t="str">
            <v>39"/ 2 pc</v>
          </cell>
          <cell r="Z195">
            <v>2.8</v>
          </cell>
          <cell r="AA195">
            <v>40</v>
          </cell>
          <cell r="AB195">
            <v>61.438999999999993</v>
          </cell>
          <cell r="AC195">
            <v>63.228000000000002</v>
          </cell>
          <cell r="AD195">
            <v>65.037000000000006</v>
          </cell>
          <cell r="AE195">
            <v>64.23899999999999</v>
          </cell>
          <cell r="AF195">
            <v>66.028000000000006</v>
          </cell>
          <cell r="AG195">
            <v>67.837000000000003</v>
          </cell>
          <cell r="AH195" t="str">
            <v xml:space="preserve">2 X 8126 (4.625 FT/Box) </v>
          </cell>
          <cell r="AI195">
            <v>2</v>
          </cell>
          <cell r="AJ195" t="str">
            <v>(6X6)+0=36</v>
          </cell>
          <cell r="AK195">
            <v>6</v>
          </cell>
          <cell r="AL195">
            <v>6</v>
          </cell>
          <cell r="AM195">
            <v>0</v>
          </cell>
          <cell r="AN195">
            <v>36</v>
          </cell>
          <cell r="AO195" t="str">
            <v>8914 (48 X 44)</v>
          </cell>
          <cell r="AP195" t="str">
            <v>48X44</v>
          </cell>
          <cell r="AQ195">
            <v>55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 t="str">
            <v>8051 (1 White)</v>
          </cell>
          <cell r="AW195" t="str">
            <v>8050 (160FT Clear)</v>
          </cell>
          <cell r="AX195">
            <v>2432.0080000000003</v>
          </cell>
          <cell r="AY195">
            <v>1440</v>
          </cell>
          <cell r="AZ195">
            <v>1.6888944444444447</v>
          </cell>
          <cell r="BA195" t="str">
            <v>Minova Request 11/30/05.</v>
          </cell>
          <cell r="BB195"/>
          <cell r="BC195">
            <v>143021</v>
          </cell>
          <cell r="BD195" t="str">
            <v>Green</v>
          </cell>
          <cell r="BE195" t="str">
            <v xml:space="preserve">A23 4' LIF50 </v>
          </cell>
          <cell r="BF195" t="str">
            <v>12 months (+/- 5 days) from date of manufacture</v>
          </cell>
          <cell r="BG195" t="str">
            <v xml:space="preserve">Medium </v>
          </cell>
          <cell r="BH195" t="str">
            <v>23 mm</v>
          </cell>
          <cell r="BI195" t="str">
            <v>1 in</v>
          </cell>
          <cell r="BJ195" t="str">
            <v>33 in</v>
          </cell>
          <cell r="BK195" t="str">
            <v>3/4 in</v>
          </cell>
          <cell r="BL195" t="str">
            <v>I, II, III</v>
          </cell>
          <cell r="BM195">
            <v>4</v>
          </cell>
          <cell r="BN195">
            <v>160</v>
          </cell>
          <cell r="BO195">
            <v>134</v>
          </cell>
          <cell r="BP195" t="str">
            <v>B or G</v>
          </cell>
          <cell r="BQ195">
            <v>8040</v>
          </cell>
          <cell r="BR195">
            <v>110</v>
          </cell>
        </row>
        <row r="196">
          <cell r="C196">
            <v>143022</v>
          </cell>
          <cell r="D196" t="str">
            <v>A23 4' LIF90 (2PBLW, 36 Bxs)</v>
          </cell>
          <cell r="E196" t="str">
            <v>70416</v>
          </cell>
          <cell r="F196" t="str">
            <v>72036</v>
          </cell>
          <cell r="G196" t="str">
            <v>30%</v>
          </cell>
          <cell r="H196" t="str">
            <v>2 X 8509 (12-8 4 X 1.25 OL)</v>
          </cell>
          <cell r="I196" t="str">
            <v>8030 (38 mm 142 GA X 2.855 FT)</v>
          </cell>
          <cell r="J196" t="str">
            <v>8032 (84 mm 200 GA X 2.855 FT)</v>
          </cell>
          <cell r="K196">
            <v>1.10649</v>
          </cell>
          <cell r="L196">
            <v>0.47420999999999996</v>
          </cell>
          <cell r="M196">
            <v>32.789649940323521</v>
          </cell>
          <cell r="N196">
            <v>48</v>
          </cell>
          <cell r="O196">
            <v>32.75</v>
          </cell>
          <cell r="P196">
            <v>33</v>
          </cell>
          <cell r="Q196">
            <v>33.25</v>
          </cell>
          <cell r="R196">
            <v>1.5359749999999999</v>
          </cell>
          <cell r="S196">
            <v>1.5807</v>
          </cell>
          <cell r="T196">
            <v>1.6259250000000001</v>
          </cell>
          <cell r="U196">
            <v>697.33264999999994</v>
          </cell>
          <cell r="V196">
            <v>717.63779999999997</v>
          </cell>
          <cell r="W196">
            <v>738.16995000000009</v>
          </cell>
          <cell r="X196" t="str">
            <v>8465/8466 (39"/2 pc)</v>
          </cell>
          <cell r="Y196" t="str">
            <v>39"/ 2 pc</v>
          </cell>
          <cell r="Z196">
            <v>2.8</v>
          </cell>
          <cell r="AA196">
            <v>25</v>
          </cell>
          <cell r="AB196">
            <v>38.399374999999999</v>
          </cell>
          <cell r="AC196">
            <v>39.517499999999998</v>
          </cell>
          <cell r="AD196">
            <v>40.648125</v>
          </cell>
          <cell r="AE196">
            <v>41.199374999999996</v>
          </cell>
          <cell r="AF196">
            <v>42.317499999999995</v>
          </cell>
          <cell r="AG196">
            <v>43.448124999999997</v>
          </cell>
          <cell r="AH196" t="str">
            <v xml:space="preserve">2 X 8126 (4.625 FT/Box) </v>
          </cell>
          <cell r="AI196">
            <v>2</v>
          </cell>
          <cell r="AJ196" t="str">
            <v>(6X6)+0=36</v>
          </cell>
          <cell r="AK196">
            <v>6</v>
          </cell>
          <cell r="AL196">
            <v>6</v>
          </cell>
          <cell r="AM196">
            <v>0</v>
          </cell>
          <cell r="AN196">
            <v>36</v>
          </cell>
          <cell r="AO196" t="str">
            <v>8914 (48 X 44)</v>
          </cell>
          <cell r="AP196" t="str">
            <v>48X44</v>
          </cell>
          <cell r="AQ196">
            <v>55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 t="str">
            <v>8051 (1 White)</v>
          </cell>
          <cell r="AW196" t="str">
            <v>8050 (160FT Clear)</v>
          </cell>
          <cell r="AX196">
            <v>1578.4299999999998</v>
          </cell>
          <cell r="AY196">
            <v>900</v>
          </cell>
          <cell r="AZ196">
            <v>1.753811111111111</v>
          </cell>
          <cell r="BA196" t="str">
            <v>Minova Request 2/14/08.</v>
          </cell>
          <cell r="BB196"/>
          <cell r="BC196">
            <v>143022</v>
          </cell>
          <cell r="BD196" t="str">
            <v>Yellow</v>
          </cell>
          <cell r="BE196" t="str">
            <v>A23 4' LIF90</v>
          </cell>
          <cell r="BF196" t="str">
            <v>12 months (+/- 5 days) from date of manufacture</v>
          </cell>
          <cell r="BG196" t="str">
            <v>Slow</v>
          </cell>
          <cell r="BH196" t="str">
            <v>23 mm</v>
          </cell>
          <cell r="BI196" t="str">
            <v>1 in</v>
          </cell>
          <cell r="BJ196" t="str">
            <v>33 in</v>
          </cell>
          <cell r="BK196" t="str">
            <v>3/4 in</v>
          </cell>
          <cell r="BL196" t="str">
            <v>I, II, III</v>
          </cell>
          <cell r="BM196">
            <v>4</v>
          </cell>
          <cell r="BN196">
            <v>100</v>
          </cell>
          <cell r="BO196">
            <v>134</v>
          </cell>
          <cell r="BP196" t="str">
            <v>B or G</v>
          </cell>
          <cell r="BQ196">
            <v>8040</v>
          </cell>
          <cell r="BR196">
            <v>68.75</v>
          </cell>
        </row>
        <row r="197">
          <cell r="C197">
            <v>143023</v>
          </cell>
          <cell r="D197" t="str">
            <v>A23 4' LIF70 (SWS, 1250 Pcs)</v>
          </cell>
          <cell r="E197" t="str">
            <v>70313</v>
          </cell>
          <cell r="F197" t="str">
            <v>72036</v>
          </cell>
          <cell r="G197" t="str">
            <v>30%</v>
          </cell>
          <cell r="H197" t="str">
            <v>2 X 8509 (12-8 4 X 1.25 OL)</v>
          </cell>
          <cell r="I197" t="str">
            <v>8030 (38 mm 142 GA X 2.855 FT)</v>
          </cell>
          <cell r="J197" t="str">
            <v>8032 (84 mm 200 GA X 2.855 FT)</v>
          </cell>
          <cell r="K197">
            <v>1.10649</v>
          </cell>
          <cell r="L197">
            <v>0.47420999999999996</v>
          </cell>
          <cell r="M197">
            <v>32.789649940323521</v>
          </cell>
          <cell r="N197">
            <v>48</v>
          </cell>
          <cell r="O197">
            <v>32.75</v>
          </cell>
          <cell r="P197">
            <v>33</v>
          </cell>
          <cell r="Q197">
            <v>33.25</v>
          </cell>
          <cell r="R197">
            <v>1.5359749999999999</v>
          </cell>
          <cell r="S197">
            <v>1.5807</v>
          </cell>
          <cell r="T197">
            <v>1.6259250000000001</v>
          </cell>
          <cell r="U197">
            <v>697.33264999999994</v>
          </cell>
          <cell r="V197">
            <v>717.63779999999997</v>
          </cell>
          <cell r="W197">
            <v>738.16995000000009</v>
          </cell>
          <cell r="X197" t="str">
            <v>8053 (5" X 115GA X 16FT)</v>
          </cell>
          <cell r="Y197" t="str">
            <v>SW (16 FT)</v>
          </cell>
          <cell r="Z197">
            <v>0.1</v>
          </cell>
          <cell r="AA197">
            <v>25</v>
          </cell>
          <cell r="AB197">
            <v>38.399374999999999</v>
          </cell>
          <cell r="AC197">
            <v>39.517499999999998</v>
          </cell>
          <cell r="AD197">
            <v>40.648125</v>
          </cell>
          <cell r="AE197">
            <v>38.499375000000001</v>
          </cell>
          <cell r="AF197">
            <v>39.6175</v>
          </cell>
          <cell r="AG197">
            <v>40.748125000000002</v>
          </cell>
          <cell r="AH197" t="str">
            <v>8053 (16 FT/Bundle)</v>
          </cell>
          <cell r="AI197" t="str">
            <v>SW</v>
          </cell>
          <cell r="AJ197" t="str">
            <v xml:space="preserve">10 X 5 = 50 SW </v>
          </cell>
          <cell r="AK197" t="str">
            <v xml:space="preserve">Stack </v>
          </cell>
          <cell r="AL197" t="str">
            <v xml:space="preserve">Square </v>
          </cell>
          <cell r="AM197" t="str">
            <v>On Pallet</v>
          </cell>
          <cell r="AN197">
            <v>50</v>
          </cell>
          <cell r="AO197" t="str">
            <v>8909 (44 X 44)</v>
          </cell>
          <cell r="AP197" t="str">
            <v>44X44</v>
          </cell>
          <cell r="AQ197">
            <v>55</v>
          </cell>
          <cell r="AR197">
            <v>0</v>
          </cell>
          <cell r="AS197" t="str">
            <v xml:space="preserve">1 X 8114 (Pad) </v>
          </cell>
          <cell r="AT197">
            <v>0</v>
          </cell>
          <cell r="AU197">
            <v>0</v>
          </cell>
          <cell r="AV197" t="str">
            <v>8051 (1 White)</v>
          </cell>
          <cell r="AW197" t="str">
            <v>8052 (440FT White)</v>
          </cell>
          <cell r="AX197">
            <v>2035.875</v>
          </cell>
          <cell r="AY197">
            <v>1250</v>
          </cell>
          <cell r="AZ197">
            <v>1.6287</v>
          </cell>
          <cell r="BA197" t="str">
            <v xml:space="preserve">Minova USA Inc. request 1/15/08  Each bundle gets Part No. 8132 8.5 X 11 inch bundle sheet.  </v>
          </cell>
          <cell r="BB197" t="str">
            <v xml:space="preserve">Stack square on pallet.  Rotate each layer 180 degrees.   </v>
          </cell>
          <cell r="BC197">
            <v>143023</v>
          </cell>
          <cell r="BD197" t="str">
            <v>Yellow</v>
          </cell>
          <cell r="BE197" t="str">
            <v>A23 4' LIF70</v>
          </cell>
          <cell r="BF197" t="str">
            <v>12 months (+/- 5 days) from date of manufacture</v>
          </cell>
          <cell r="BG197" t="str">
            <v>Slow</v>
          </cell>
          <cell r="BH197" t="str">
            <v>23 mm</v>
          </cell>
          <cell r="BI197" t="str">
            <v>1 in</v>
          </cell>
          <cell r="BJ197" t="str">
            <v>33 in</v>
          </cell>
          <cell r="BK197" t="str">
            <v>3/4 in</v>
          </cell>
          <cell r="BL197" t="str">
            <v>I, II, III</v>
          </cell>
          <cell r="BM197">
            <v>4</v>
          </cell>
          <cell r="BN197">
            <v>100</v>
          </cell>
          <cell r="BO197">
            <v>134</v>
          </cell>
          <cell r="BP197" t="str">
            <v>B or G</v>
          </cell>
          <cell r="BQ197">
            <v>8040</v>
          </cell>
          <cell r="BR197">
            <v>68.75</v>
          </cell>
        </row>
        <row r="198">
          <cell r="C198">
            <v>143024</v>
          </cell>
          <cell r="D198" t="str">
            <v>A23 4' LIF90 (2PB, 36 Bxs)</v>
          </cell>
          <cell r="E198" t="str">
            <v>70416</v>
          </cell>
          <cell r="F198" t="str">
            <v>72036</v>
          </cell>
          <cell r="G198" t="str">
            <v>30%</v>
          </cell>
          <cell r="H198" t="str">
            <v>2 X 8509 (12-8 4 X 1.25 OL)</v>
          </cell>
          <cell r="I198" t="str">
            <v>8030 (38 mm 142 GA X 2.855 FT)</v>
          </cell>
          <cell r="J198" t="str">
            <v>8032 (84 mm 200 GA X 2.855 FT)</v>
          </cell>
          <cell r="K198">
            <v>1.10649</v>
          </cell>
          <cell r="L198">
            <v>0.47420999999999996</v>
          </cell>
          <cell r="M198">
            <v>32.789649940323521</v>
          </cell>
          <cell r="N198">
            <v>48</v>
          </cell>
          <cell r="O198">
            <v>32.75</v>
          </cell>
          <cell r="P198">
            <v>33</v>
          </cell>
          <cell r="Q198">
            <v>33.25</v>
          </cell>
          <cell r="R198">
            <v>1.5359749999999999</v>
          </cell>
          <cell r="S198">
            <v>1.5807</v>
          </cell>
          <cell r="T198">
            <v>1.6259250000000001</v>
          </cell>
          <cell r="U198">
            <v>697.33264999999994</v>
          </cell>
          <cell r="V198">
            <v>717.63779999999997</v>
          </cell>
          <cell r="W198">
            <v>738.16995000000009</v>
          </cell>
          <cell r="X198" t="str">
            <v>8465/8466 (39"/2 pc)</v>
          </cell>
          <cell r="Y198" t="str">
            <v>39"/ 2 pc</v>
          </cell>
          <cell r="Z198">
            <v>2.8</v>
          </cell>
          <cell r="AA198">
            <v>40</v>
          </cell>
          <cell r="AB198">
            <v>61.438999999999993</v>
          </cell>
          <cell r="AC198">
            <v>63.228000000000002</v>
          </cell>
          <cell r="AD198">
            <v>65.037000000000006</v>
          </cell>
          <cell r="AE198">
            <v>64.23899999999999</v>
          </cell>
          <cell r="AF198">
            <v>66.028000000000006</v>
          </cell>
          <cell r="AG198">
            <v>67.837000000000003</v>
          </cell>
          <cell r="AH198" t="str">
            <v xml:space="preserve">2 X 8126 (4.625 FT/Box) </v>
          </cell>
          <cell r="AI198">
            <v>2</v>
          </cell>
          <cell r="AJ198" t="str">
            <v>(6X6)+0=36</v>
          </cell>
          <cell r="AK198">
            <v>6</v>
          </cell>
          <cell r="AL198">
            <v>6</v>
          </cell>
          <cell r="AM198">
            <v>0</v>
          </cell>
          <cell r="AN198">
            <v>36</v>
          </cell>
          <cell r="AO198" t="str">
            <v>8914 (48 X 44)</v>
          </cell>
          <cell r="AP198" t="str">
            <v>48X44</v>
          </cell>
          <cell r="AQ198">
            <v>55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 t="str">
            <v>8051 (1 White)</v>
          </cell>
          <cell r="AW198" t="str">
            <v>8050 (160FT Clear)</v>
          </cell>
          <cell r="AX198">
            <v>2432.0080000000003</v>
          </cell>
          <cell r="AY198">
            <v>1440</v>
          </cell>
          <cell r="AZ198">
            <v>1.6888944444444447</v>
          </cell>
          <cell r="BA198" t="str">
            <v>Minova Request 5/21/07.</v>
          </cell>
          <cell r="BB198"/>
          <cell r="BC198">
            <v>143024</v>
          </cell>
          <cell r="BD198" t="str">
            <v>Yellow</v>
          </cell>
          <cell r="BE198" t="str">
            <v>A23 4' LIF90</v>
          </cell>
          <cell r="BF198" t="str">
            <v>12 months (+/- 5 days) from date of manufacture</v>
          </cell>
          <cell r="BG198" t="str">
            <v>Slow</v>
          </cell>
          <cell r="BH198" t="str">
            <v>23 mm</v>
          </cell>
          <cell r="BI198" t="str">
            <v>1 in</v>
          </cell>
          <cell r="BJ198" t="str">
            <v>33 in</v>
          </cell>
          <cell r="BK198" t="str">
            <v>3/4 in</v>
          </cell>
          <cell r="BL198" t="str">
            <v>I, II, III</v>
          </cell>
          <cell r="BM198">
            <v>4</v>
          </cell>
          <cell r="BN198">
            <v>160</v>
          </cell>
          <cell r="BO198">
            <v>134</v>
          </cell>
          <cell r="BP198" t="str">
            <v>B or G</v>
          </cell>
          <cell r="BQ198">
            <v>8040</v>
          </cell>
          <cell r="BR198">
            <v>110</v>
          </cell>
        </row>
        <row r="199">
          <cell r="C199">
            <v>143025</v>
          </cell>
          <cell r="D199" t="str">
            <v>A23 4' M35 (2PB, 36 Bxs)</v>
          </cell>
          <cell r="E199" t="str">
            <v>70274</v>
          </cell>
          <cell r="F199" t="str">
            <v>72036</v>
          </cell>
          <cell r="G199" t="str">
            <v>30%</v>
          </cell>
          <cell r="H199" t="str">
            <v>2 X 8509 (12-8 4 X 1.25 OL)</v>
          </cell>
          <cell r="I199" t="str">
            <v>8030 (38 mm 142 GA X 2.855 FT)</v>
          </cell>
          <cell r="J199" t="str">
            <v>8032 (84 mm 200 GA X 2.855 FT)</v>
          </cell>
          <cell r="K199">
            <v>1.10649</v>
          </cell>
          <cell r="L199">
            <v>0.47420999999999996</v>
          </cell>
          <cell r="M199">
            <v>32.789649940323521</v>
          </cell>
          <cell r="N199">
            <v>48</v>
          </cell>
          <cell r="O199">
            <v>32.75</v>
          </cell>
          <cell r="P199">
            <v>33</v>
          </cell>
          <cell r="Q199">
            <v>33.25</v>
          </cell>
          <cell r="R199">
            <v>1.5359749999999999</v>
          </cell>
          <cell r="S199">
            <v>1.5807</v>
          </cell>
          <cell r="T199">
            <v>1.6259250000000001</v>
          </cell>
          <cell r="U199">
            <v>697.33264999999994</v>
          </cell>
          <cell r="V199">
            <v>717.63779999999997</v>
          </cell>
          <cell r="W199">
            <v>738.16995000000009</v>
          </cell>
          <cell r="X199" t="str">
            <v>8465/8466 (39"/2 pc)</v>
          </cell>
          <cell r="Y199" t="str">
            <v>39"/ 2 pc</v>
          </cell>
          <cell r="Z199">
            <v>2.8</v>
          </cell>
          <cell r="AA199">
            <v>40</v>
          </cell>
          <cell r="AB199">
            <v>61.438999999999993</v>
          </cell>
          <cell r="AC199">
            <v>63.228000000000002</v>
          </cell>
          <cell r="AD199">
            <v>65.037000000000006</v>
          </cell>
          <cell r="AE199">
            <v>64.23899999999999</v>
          </cell>
          <cell r="AF199">
            <v>66.028000000000006</v>
          </cell>
          <cell r="AG199">
            <v>67.837000000000003</v>
          </cell>
          <cell r="AH199" t="str">
            <v xml:space="preserve">2 X 8126 (4.625 FT/Box) </v>
          </cell>
          <cell r="AI199">
            <v>2</v>
          </cell>
          <cell r="AJ199" t="str">
            <v>(6X6)+0=36</v>
          </cell>
          <cell r="AK199">
            <v>6</v>
          </cell>
          <cell r="AL199">
            <v>6</v>
          </cell>
          <cell r="AM199">
            <v>0</v>
          </cell>
          <cell r="AN199">
            <v>36</v>
          </cell>
          <cell r="AO199" t="str">
            <v>8914 (48 X 44)</v>
          </cell>
          <cell r="AP199" t="str">
            <v>48X44</v>
          </cell>
          <cell r="AQ199">
            <v>55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 t="str">
            <v>8051 (1 White)</v>
          </cell>
          <cell r="AW199" t="str">
            <v>8050 (160FT Clear)</v>
          </cell>
          <cell r="AX199">
            <v>2432.0080000000003</v>
          </cell>
          <cell r="AY199">
            <v>1440</v>
          </cell>
          <cell r="AZ199">
            <v>1.6888944444444447</v>
          </cell>
          <cell r="BA199" t="str">
            <v xml:space="preserve">Mnova USA Inc. request 3/1/04.  </v>
          </cell>
          <cell r="BB199"/>
          <cell r="BC199">
            <v>143025</v>
          </cell>
          <cell r="BD199" t="str">
            <v>Blue</v>
          </cell>
          <cell r="BE199" t="str">
            <v xml:space="preserve">A23 4' M35 </v>
          </cell>
          <cell r="BF199" t="str">
            <v>12 months (+/- 5 days) from date of manufacture</v>
          </cell>
          <cell r="BG199" t="str">
            <v>Fast</v>
          </cell>
          <cell r="BH199" t="str">
            <v>23 mm</v>
          </cell>
          <cell r="BI199" t="str">
            <v>1 in</v>
          </cell>
          <cell r="BJ199" t="str">
            <v>33 in</v>
          </cell>
          <cell r="BK199" t="str">
            <v>3/4 in</v>
          </cell>
          <cell r="BL199" t="str">
            <v>I, II, III</v>
          </cell>
          <cell r="BM199">
            <v>4</v>
          </cell>
          <cell r="BN199">
            <v>160</v>
          </cell>
          <cell r="BO199">
            <v>134</v>
          </cell>
          <cell r="BP199" t="str">
            <v>B or G</v>
          </cell>
          <cell r="BQ199">
            <v>8040</v>
          </cell>
          <cell r="BR199">
            <v>110</v>
          </cell>
        </row>
        <row r="200">
          <cell r="C200">
            <v>143026</v>
          </cell>
          <cell r="D200" t="str">
            <v>A23 4' M35LIF (2PB, 36 Bxs)</v>
          </cell>
          <cell r="E200" t="str">
            <v>70274</v>
          </cell>
          <cell r="F200" t="str">
            <v>72036</v>
          </cell>
          <cell r="G200" t="str">
            <v>30%</v>
          </cell>
          <cell r="H200" t="str">
            <v>2 X 8509 (12-8 4 X 1.25 OL)</v>
          </cell>
          <cell r="I200" t="str">
            <v>8030 (38 mm 142 GA X 2.855 FT)</v>
          </cell>
          <cell r="J200" t="str">
            <v>8032 (84 mm 200 GA X 2.855 FT)</v>
          </cell>
          <cell r="K200">
            <v>1.10649</v>
          </cell>
          <cell r="L200">
            <v>0.47420999999999996</v>
          </cell>
          <cell r="M200">
            <v>32.789649940323521</v>
          </cell>
          <cell r="N200">
            <v>48</v>
          </cell>
          <cell r="O200">
            <v>32.75</v>
          </cell>
          <cell r="P200">
            <v>33</v>
          </cell>
          <cell r="Q200">
            <v>33.25</v>
          </cell>
          <cell r="R200">
            <v>1.5359749999999999</v>
          </cell>
          <cell r="S200">
            <v>1.5807</v>
          </cell>
          <cell r="T200">
            <v>1.6259250000000001</v>
          </cell>
          <cell r="U200">
            <v>697.33264999999994</v>
          </cell>
          <cell r="V200">
            <v>717.63779999999997</v>
          </cell>
          <cell r="W200">
            <v>738.16995000000009</v>
          </cell>
          <cell r="X200" t="str">
            <v>8465/8466 (39"/2 pc)</v>
          </cell>
          <cell r="Y200" t="str">
            <v>39"/ 2 pc</v>
          </cell>
          <cell r="Z200">
            <v>2.8</v>
          </cell>
          <cell r="AA200">
            <v>40</v>
          </cell>
          <cell r="AB200">
            <v>61.438999999999993</v>
          </cell>
          <cell r="AC200">
            <v>63.228000000000002</v>
          </cell>
          <cell r="AD200">
            <v>65.037000000000006</v>
          </cell>
          <cell r="AE200">
            <v>64.23899999999999</v>
          </cell>
          <cell r="AF200">
            <v>66.028000000000006</v>
          </cell>
          <cell r="AG200">
            <v>67.837000000000003</v>
          </cell>
          <cell r="AH200" t="str">
            <v xml:space="preserve">2 X 8126 (4.625 FT/Box) </v>
          </cell>
          <cell r="AI200">
            <v>2</v>
          </cell>
          <cell r="AJ200" t="str">
            <v>(6X6)+0=36</v>
          </cell>
          <cell r="AK200">
            <v>6</v>
          </cell>
          <cell r="AL200">
            <v>6</v>
          </cell>
          <cell r="AM200">
            <v>0</v>
          </cell>
          <cell r="AN200">
            <v>36</v>
          </cell>
          <cell r="AO200" t="str">
            <v>8914 (48 X 44)</v>
          </cell>
          <cell r="AP200" t="str">
            <v>48X44</v>
          </cell>
          <cell r="AQ200">
            <v>55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 t="str">
            <v>8051 (1 White)</v>
          </cell>
          <cell r="AW200" t="str">
            <v>8050 (160FT Clear)</v>
          </cell>
          <cell r="AX200">
            <v>2432.0080000000003</v>
          </cell>
          <cell r="AY200">
            <v>1440</v>
          </cell>
          <cell r="AZ200">
            <v>1.6888944444444447</v>
          </cell>
          <cell r="BA200" t="str">
            <v>Mnova request 10/1/09.</v>
          </cell>
          <cell r="BB200"/>
          <cell r="BC200">
            <v>143026</v>
          </cell>
          <cell r="BD200" t="str">
            <v>Blue</v>
          </cell>
          <cell r="BE200" t="str">
            <v>A23 4' M35LIF</v>
          </cell>
          <cell r="BF200" t="str">
            <v>12 months (+/- 5 days) from date of manufacture</v>
          </cell>
          <cell r="BG200" t="str">
            <v>Fast</v>
          </cell>
          <cell r="BH200" t="str">
            <v>23 mm</v>
          </cell>
          <cell r="BI200" t="str">
            <v>1 in</v>
          </cell>
          <cell r="BJ200" t="str">
            <v>33 in</v>
          </cell>
          <cell r="BK200" t="str">
            <v>3/4 in</v>
          </cell>
          <cell r="BL200" t="str">
            <v>I, II, III</v>
          </cell>
          <cell r="BM200">
            <v>4</v>
          </cell>
          <cell r="BN200">
            <v>160</v>
          </cell>
          <cell r="BO200">
            <v>134</v>
          </cell>
          <cell r="BP200" t="str">
            <v>B or G</v>
          </cell>
          <cell r="BQ200">
            <v>8040</v>
          </cell>
          <cell r="BR200">
            <v>110</v>
          </cell>
        </row>
        <row r="201">
          <cell r="C201">
            <v>143027</v>
          </cell>
          <cell r="D201" t="str">
            <v>A23 4' M45 (2PB, 36 Bxs)</v>
          </cell>
          <cell r="E201" t="str">
            <v>70316</v>
          </cell>
          <cell r="F201" t="str">
            <v>72036</v>
          </cell>
          <cell r="G201" t="str">
            <v>30%</v>
          </cell>
          <cell r="H201" t="str">
            <v>2 X 8509 (12-8 4 X 1.25 OL)</v>
          </cell>
          <cell r="I201" t="str">
            <v>8030 (38 mm 142 GA X 2.855 FT)</v>
          </cell>
          <cell r="J201" t="str">
            <v>8032 (84 mm 200 GA X 2.855 FT)</v>
          </cell>
          <cell r="K201">
            <v>1.10649</v>
          </cell>
          <cell r="L201">
            <v>0.47420999999999996</v>
          </cell>
          <cell r="M201">
            <v>32.789649940323521</v>
          </cell>
          <cell r="N201">
            <v>48</v>
          </cell>
          <cell r="O201">
            <v>32.75</v>
          </cell>
          <cell r="P201">
            <v>33</v>
          </cell>
          <cell r="Q201">
            <v>33.25</v>
          </cell>
          <cell r="R201">
            <v>1.5359749999999999</v>
          </cell>
          <cell r="S201">
            <v>1.5807</v>
          </cell>
          <cell r="T201">
            <v>1.6259250000000001</v>
          </cell>
          <cell r="U201">
            <v>697.33264999999994</v>
          </cell>
          <cell r="V201">
            <v>717.63779999999997</v>
          </cell>
          <cell r="W201">
            <v>738.16995000000009</v>
          </cell>
          <cell r="X201" t="str">
            <v>8465/8466 (39"/2 pc)</v>
          </cell>
          <cell r="Y201" t="str">
            <v>39"/ 2 pc</v>
          </cell>
          <cell r="Z201">
            <v>2.8</v>
          </cell>
          <cell r="AA201">
            <v>40</v>
          </cell>
          <cell r="AB201">
            <v>61.438999999999993</v>
          </cell>
          <cell r="AC201">
            <v>63.228000000000002</v>
          </cell>
          <cell r="AD201">
            <v>65.037000000000006</v>
          </cell>
          <cell r="AE201">
            <v>64.23899999999999</v>
          </cell>
          <cell r="AF201">
            <v>66.028000000000006</v>
          </cell>
          <cell r="AG201">
            <v>67.837000000000003</v>
          </cell>
          <cell r="AH201" t="str">
            <v xml:space="preserve">2 X 8126 (4.625 FT/Box) </v>
          </cell>
          <cell r="AI201">
            <v>2</v>
          </cell>
          <cell r="AJ201" t="str">
            <v>(6X6)+0=36</v>
          </cell>
          <cell r="AK201">
            <v>6</v>
          </cell>
          <cell r="AL201">
            <v>6</v>
          </cell>
          <cell r="AM201">
            <v>0</v>
          </cell>
          <cell r="AN201">
            <v>36</v>
          </cell>
          <cell r="AO201" t="str">
            <v>8914 (48 X 44)</v>
          </cell>
          <cell r="AP201" t="str">
            <v>48X44</v>
          </cell>
          <cell r="AQ201">
            <v>55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 t="str">
            <v>8051 (1 White)</v>
          </cell>
          <cell r="AW201" t="str">
            <v>8050 (160FT Clear)</v>
          </cell>
          <cell r="AX201">
            <v>2432.0080000000003</v>
          </cell>
          <cell r="AY201">
            <v>1440</v>
          </cell>
          <cell r="AZ201">
            <v>1.6888944444444447</v>
          </cell>
          <cell r="BA201" t="str">
            <v>BF Request 2/7/03.</v>
          </cell>
          <cell r="BB201"/>
          <cell r="BC201">
            <v>143027</v>
          </cell>
          <cell r="BD201" t="str">
            <v>Green</v>
          </cell>
          <cell r="BE201" t="str">
            <v>A23 4' M45</v>
          </cell>
          <cell r="BF201" t="str">
            <v>12 months (+/- 5 days) from date of manufacture</v>
          </cell>
          <cell r="BG201" t="str">
            <v xml:space="preserve">Medium </v>
          </cell>
          <cell r="BH201" t="str">
            <v>23 mm</v>
          </cell>
          <cell r="BI201" t="str">
            <v>1 in</v>
          </cell>
          <cell r="BJ201" t="str">
            <v>33 in</v>
          </cell>
          <cell r="BK201" t="str">
            <v>3/4 in</v>
          </cell>
          <cell r="BL201" t="str">
            <v>I, II, III</v>
          </cell>
          <cell r="BM201">
            <v>4</v>
          </cell>
          <cell r="BN201">
            <v>160</v>
          </cell>
          <cell r="BO201">
            <v>134</v>
          </cell>
          <cell r="BP201" t="str">
            <v>B or G</v>
          </cell>
          <cell r="BQ201">
            <v>8040</v>
          </cell>
          <cell r="BR201">
            <v>110</v>
          </cell>
        </row>
        <row r="202">
          <cell r="C202">
            <v>143028</v>
          </cell>
          <cell r="D202" t="str">
            <v>A23 4' M45 (SWS, 1250 Pcs)</v>
          </cell>
          <cell r="E202" t="str">
            <v>70316</v>
          </cell>
          <cell r="F202" t="str">
            <v>72036</v>
          </cell>
          <cell r="G202" t="str">
            <v>30%</v>
          </cell>
          <cell r="H202" t="str">
            <v>2 X 8509 (12-8 4 X 1.25 OL)</v>
          </cell>
          <cell r="I202" t="str">
            <v>8030 (38 mm 142 GA X 2.855 FT)</v>
          </cell>
          <cell r="J202" t="str">
            <v>8032 (84 mm 200 GA X 2.855 FT)</v>
          </cell>
          <cell r="K202">
            <v>1.10649</v>
          </cell>
          <cell r="L202">
            <v>0.47420999999999996</v>
          </cell>
          <cell r="M202">
            <v>32.789649940323521</v>
          </cell>
          <cell r="N202">
            <v>48</v>
          </cell>
          <cell r="O202">
            <v>32.75</v>
          </cell>
          <cell r="P202">
            <v>33</v>
          </cell>
          <cell r="Q202">
            <v>33.25</v>
          </cell>
          <cell r="R202">
            <v>1.5359749999999999</v>
          </cell>
          <cell r="S202">
            <v>1.5807</v>
          </cell>
          <cell r="T202">
            <v>1.6259250000000001</v>
          </cell>
          <cell r="U202">
            <v>697.33264999999994</v>
          </cell>
          <cell r="V202">
            <v>717.63779999999997</v>
          </cell>
          <cell r="W202">
            <v>738.16995000000009</v>
          </cell>
          <cell r="X202" t="str">
            <v>8053 (5" X 115GA X 16FT)</v>
          </cell>
          <cell r="Y202" t="str">
            <v>SW (16 FT)</v>
          </cell>
          <cell r="Z202">
            <v>0.1</v>
          </cell>
          <cell r="AA202">
            <v>25</v>
          </cell>
          <cell r="AB202">
            <v>38.399374999999999</v>
          </cell>
          <cell r="AC202">
            <v>39.517499999999998</v>
          </cell>
          <cell r="AD202">
            <v>40.648125</v>
          </cell>
          <cell r="AE202">
            <v>38.499375000000001</v>
          </cell>
          <cell r="AF202">
            <v>39.6175</v>
          </cell>
          <cell r="AG202">
            <v>40.748125000000002</v>
          </cell>
          <cell r="AH202" t="str">
            <v>8053 (16 FT/Bundle)</v>
          </cell>
          <cell r="AI202" t="str">
            <v>SW</v>
          </cell>
          <cell r="AJ202" t="str">
            <v xml:space="preserve">10 X 5 = 50 SW </v>
          </cell>
          <cell r="AK202" t="str">
            <v xml:space="preserve">Stack </v>
          </cell>
          <cell r="AL202" t="str">
            <v xml:space="preserve">Square </v>
          </cell>
          <cell r="AM202" t="str">
            <v>On Pallet</v>
          </cell>
          <cell r="AN202">
            <v>50</v>
          </cell>
          <cell r="AO202" t="str">
            <v>8909 (44 X 44)</v>
          </cell>
          <cell r="AP202" t="str">
            <v>44X44</v>
          </cell>
          <cell r="AQ202">
            <v>55</v>
          </cell>
          <cell r="AR202">
            <v>0</v>
          </cell>
          <cell r="AS202" t="str">
            <v xml:space="preserve">1 X 8114 (Pad) </v>
          </cell>
          <cell r="AT202">
            <v>0</v>
          </cell>
          <cell r="AU202">
            <v>0</v>
          </cell>
          <cell r="AV202" t="str">
            <v>8051 (1 White)</v>
          </cell>
          <cell r="AW202" t="str">
            <v>8052 (440FT White)</v>
          </cell>
          <cell r="AX202">
            <v>2035.875</v>
          </cell>
          <cell r="AY202">
            <v>1250</v>
          </cell>
          <cell r="AZ202">
            <v>1.6287</v>
          </cell>
          <cell r="BA202" t="str">
            <v xml:space="preserve">Minova USA Inc. request 8/15/03.  Each bundle gets Part No. 8132 8.5 X 11 inch bundle sheet.  </v>
          </cell>
          <cell r="BB202" t="str">
            <v xml:space="preserve">Stack square on pallet.  Rotate each layer 180 degrees.   </v>
          </cell>
          <cell r="BC202">
            <v>143028</v>
          </cell>
          <cell r="BD202" t="str">
            <v>Green</v>
          </cell>
          <cell r="BE202" t="str">
            <v xml:space="preserve">A23 4' M45 </v>
          </cell>
          <cell r="BF202" t="str">
            <v>12 months (+/- 5 days) from date of manufacture</v>
          </cell>
          <cell r="BG202" t="str">
            <v xml:space="preserve">Medium </v>
          </cell>
          <cell r="BH202" t="str">
            <v>23 mm</v>
          </cell>
          <cell r="BI202" t="str">
            <v>1 in</v>
          </cell>
          <cell r="BJ202" t="str">
            <v>33 in</v>
          </cell>
          <cell r="BK202" t="str">
            <v>3/4 in</v>
          </cell>
          <cell r="BL202" t="str">
            <v>I, II, III</v>
          </cell>
          <cell r="BM202">
            <v>4</v>
          </cell>
          <cell r="BN202">
            <v>100</v>
          </cell>
          <cell r="BO202">
            <v>134</v>
          </cell>
          <cell r="BP202" t="str">
            <v>B or G</v>
          </cell>
          <cell r="BQ202">
            <v>8040</v>
          </cell>
          <cell r="BR202">
            <v>68.75</v>
          </cell>
        </row>
        <row r="203">
          <cell r="C203">
            <v>143029</v>
          </cell>
          <cell r="D203" t="str">
            <v>A23 4' M45LIF (2PB, 36 Bxs)</v>
          </cell>
          <cell r="E203" t="str">
            <v>70316</v>
          </cell>
          <cell r="F203" t="str">
            <v>72036</v>
          </cell>
          <cell r="G203" t="str">
            <v>30%</v>
          </cell>
          <cell r="H203" t="str">
            <v>2 X 8509 (12-8 4 X 1.25 OL)</v>
          </cell>
          <cell r="I203" t="str">
            <v>8030 (38 mm 142 GA X 2.855 FT)</v>
          </cell>
          <cell r="J203" t="str">
            <v>8032 (84 mm 200 GA X 2.855 FT)</v>
          </cell>
          <cell r="K203">
            <v>1.10649</v>
          </cell>
          <cell r="L203">
            <v>0.47420999999999996</v>
          </cell>
          <cell r="M203">
            <v>32.789649940323521</v>
          </cell>
          <cell r="N203">
            <v>48</v>
          </cell>
          <cell r="O203">
            <v>32.75</v>
          </cell>
          <cell r="P203">
            <v>33</v>
          </cell>
          <cell r="Q203">
            <v>33.25</v>
          </cell>
          <cell r="R203">
            <v>1.5359749999999999</v>
          </cell>
          <cell r="S203">
            <v>1.5807</v>
          </cell>
          <cell r="T203">
            <v>1.6259250000000001</v>
          </cell>
          <cell r="U203">
            <v>697.33264999999994</v>
          </cell>
          <cell r="V203">
            <v>717.63779999999997</v>
          </cell>
          <cell r="W203">
            <v>738.16995000000009</v>
          </cell>
          <cell r="X203" t="str">
            <v>8465/8466 (39"/2 pc)</v>
          </cell>
          <cell r="Y203" t="str">
            <v>39"/ 2 pc</v>
          </cell>
          <cell r="Z203">
            <v>2.8</v>
          </cell>
          <cell r="AA203">
            <v>40</v>
          </cell>
          <cell r="AB203">
            <v>61.438999999999993</v>
          </cell>
          <cell r="AC203">
            <v>63.228000000000002</v>
          </cell>
          <cell r="AD203">
            <v>65.037000000000006</v>
          </cell>
          <cell r="AE203">
            <v>64.23899999999999</v>
          </cell>
          <cell r="AF203">
            <v>66.028000000000006</v>
          </cell>
          <cell r="AG203">
            <v>67.837000000000003</v>
          </cell>
          <cell r="AH203" t="str">
            <v xml:space="preserve">2 X 8126 (4.625 FT/Box) </v>
          </cell>
          <cell r="AI203">
            <v>2</v>
          </cell>
          <cell r="AJ203" t="str">
            <v>(6X6)+0=36</v>
          </cell>
          <cell r="AK203">
            <v>6</v>
          </cell>
          <cell r="AL203">
            <v>6</v>
          </cell>
          <cell r="AM203">
            <v>0</v>
          </cell>
          <cell r="AN203">
            <v>36</v>
          </cell>
          <cell r="AO203" t="str">
            <v>8914 (48 X 44)</v>
          </cell>
          <cell r="AP203" t="str">
            <v>48X44</v>
          </cell>
          <cell r="AQ203">
            <v>55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 t="str">
            <v>8051 (1 White)</v>
          </cell>
          <cell r="AW203" t="str">
            <v>8050 (160FT Clear)</v>
          </cell>
          <cell r="AX203">
            <v>2432.0080000000003</v>
          </cell>
          <cell r="AY203">
            <v>1440</v>
          </cell>
          <cell r="AZ203">
            <v>1.6888944444444447</v>
          </cell>
          <cell r="BA203" t="str">
            <v xml:space="preserve">BF Request 6/21/02.  Cartridges are supplied by the Georgetown facility. </v>
          </cell>
          <cell r="BB203"/>
          <cell r="BC203">
            <v>143029</v>
          </cell>
          <cell r="BD203" t="str">
            <v>Green</v>
          </cell>
          <cell r="BE203" t="str">
            <v>A23 4' M45LIF</v>
          </cell>
          <cell r="BF203" t="str">
            <v>12 months (+/- 5 days) from date of manufacture</v>
          </cell>
          <cell r="BG203" t="str">
            <v xml:space="preserve">Medium </v>
          </cell>
          <cell r="BH203" t="str">
            <v>23 mm</v>
          </cell>
          <cell r="BI203" t="str">
            <v>1 in</v>
          </cell>
          <cell r="BJ203" t="str">
            <v>33 in</v>
          </cell>
          <cell r="BK203" t="str">
            <v>3/4 in</v>
          </cell>
          <cell r="BL203" t="str">
            <v>I, II, III</v>
          </cell>
          <cell r="BM203">
            <v>4</v>
          </cell>
          <cell r="BN203">
            <v>160</v>
          </cell>
          <cell r="BO203">
            <v>134</v>
          </cell>
          <cell r="BP203" t="str">
            <v>B or G</v>
          </cell>
          <cell r="BQ203">
            <v>8040</v>
          </cell>
          <cell r="BR203">
            <v>110</v>
          </cell>
        </row>
        <row r="204">
          <cell r="C204">
            <v>143030</v>
          </cell>
          <cell r="D204" t="str">
            <v>A23 4' H45 (2PB, 36 Bxs)</v>
          </cell>
          <cell r="E204" t="str">
            <v>70310</v>
          </cell>
          <cell r="F204" t="str">
            <v>72036</v>
          </cell>
          <cell r="G204" t="str">
            <v>30%</v>
          </cell>
          <cell r="H204" t="str">
            <v>2 X 8509 (12-8 4 X 1.25 OL)</v>
          </cell>
          <cell r="I204" t="str">
            <v>8030 (38 mm 142 GA X 2.855 FT)</v>
          </cell>
          <cell r="J204" t="str">
            <v>8032 (84 mm 200 GA X 2.855 FT)</v>
          </cell>
          <cell r="K204">
            <v>1.10649</v>
          </cell>
          <cell r="L204">
            <v>0.47420999999999996</v>
          </cell>
          <cell r="M204">
            <v>32.789649940323521</v>
          </cell>
          <cell r="N204">
            <v>48</v>
          </cell>
          <cell r="O204">
            <v>32.75</v>
          </cell>
          <cell r="P204">
            <v>33</v>
          </cell>
          <cell r="Q204">
            <v>33.25</v>
          </cell>
          <cell r="R204">
            <v>1.5359749999999999</v>
          </cell>
          <cell r="S204">
            <v>1.5807</v>
          </cell>
          <cell r="T204">
            <v>1.6259250000000001</v>
          </cell>
          <cell r="U204">
            <v>697.33264999999994</v>
          </cell>
          <cell r="V204">
            <v>717.63779999999997</v>
          </cell>
          <cell r="W204">
            <v>738.16995000000009</v>
          </cell>
          <cell r="X204" t="str">
            <v>8465/8466 (39"/2 pc)</v>
          </cell>
          <cell r="Y204" t="str">
            <v>39"/ 2 pc</v>
          </cell>
          <cell r="Z204">
            <v>2.8</v>
          </cell>
          <cell r="AA204">
            <v>40</v>
          </cell>
          <cell r="AB204">
            <v>61.438999999999993</v>
          </cell>
          <cell r="AC204">
            <v>63.228000000000002</v>
          </cell>
          <cell r="AD204">
            <v>65.037000000000006</v>
          </cell>
          <cell r="AE204">
            <v>64.23899999999999</v>
          </cell>
          <cell r="AF204">
            <v>66.028000000000006</v>
          </cell>
          <cell r="AG204">
            <v>67.837000000000003</v>
          </cell>
          <cell r="AH204" t="str">
            <v xml:space="preserve">2 X 8126 (4.625 FT/Box) </v>
          </cell>
          <cell r="AI204">
            <v>2</v>
          </cell>
          <cell r="AJ204" t="str">
            <v>(6X6)+0=36</v>
          </cell>
          <cell r="AK204">
            <v>6</v>
          </cell>
          <cell r="AL204">
            <v>6</v>
          </cell>
          <cell r="AM204">
            <v>0</v>
          </cell>
          <cell r="AN204">
            <v>36</v>
          </cell>
          <cell r="AO204" t="str">
            <v>8914 (48 X 44)</v>
          </cell>
          <cell r="AP204" t="str">
            <v>48X44</v>
          </cell>
          <cell r="AQ204">
            <v>55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 t="str">
            <v>8051 (1 White)</v>
          </cell>
          <cell r="AW204" t="str">
            <v>8050 (160FT Clear)</v>
          </cell>
          <cell r="AX204">
            <v>2432.0080000000003</v>
          </cell>
          <cell r="AY204">
            <v>1440</v>
          </cell>
          <cell r="AZ204">
            <v>1.6888944444444447</v>
          </cell>
          <cell r="BA204" t="str">
            <v>Minova USA Inc. request 9/18/03.</v>
          </cell>
          <cell r="BB204"/>
          <cell r="BC204">
            <v>143030</v>
          </cell>
          <cell r="BD204" t="str">
            <v>Green</v>
          </cell>
          <cell r="BE204" t="str">
            <v>A23 4' H45</v>
          </cell>
          <cell r="BF204" t="str">
            <v>12 months (+/- 5 days) from date of manufacture</v>
          </cell>
          <cell r="BG204" t="str">
            <v xml:space="preserve">Medium </v>
          </cell>
          <cell r="BH204" t="str">
            <v>23 mm</v>
          </cell>
          <cell r="BI204" t="str">
            <v>1 in</v>
          </cell>
          <cell r="BJ204" t="str">
            <v>33 in</v>
          </cell>
          <cell r="BK204" t="str">
            <v>3/4 in</v>
          </cell>
          <cell r="BL204" t="str">
            <v>I, II, III</v>
          </cell>
          <cell r="BM204">
            <v>4</v>
          </cell>
          <cell r="BN204">
            <v>160</v>
          </cell>
          <cell r="BO204">
            <v>134</v>
          </cell>
          <cell r="BP204" t="str">
            <v>B or G</v>
          </cell>
          <cell r="BQ204">
            <v>8040</v>
          </cell>
          <cell r="BR204">
            <v>110</v>
          </cell>
        </row>
        <row r="205">
          <cell r="C205">
            <v>143031</v>
          </cell>
          <cell r="D205" t="str">
            <v>A23 4' M45LIFP (2PB, 36 Bxs)</v>
          </cell>
          <cell r="E205" t="str">
            <v>70316</v>
          </cell>
          <cell r="F205" t="str">
            <v>72036</v>
          </cell>
          <cell r="G205" t="str">
            <v>30%</v>
          </cell>
          <cell r="H205" t="str">
            <v>2 X 8509 (12-8 4 X 1.25 OL)</v>
          </cell>
          <cell r="I205" t="str">
            <v>8030 (38 mm 142 GA X 2.855 FT)</v>
          </cell>
          <cell r="J205" t="str">
            <v>8032 (84 mm 200 GA X 2.855 FT)</v>
          </cell>
          <cell r="K205">
            <v>1.10649</v>
          </cell>
          <cell r="L205">
            <v>0.47420999999999996</v>
          </cell>
          <cell r="M205">
            <v>32.789649940323521</v>
          </cell>
          <cell r="N205">
            <v>48</v>
          </cell>
          <cell r="O205">
            <v>32.75</v>
          </cell>
          <cell r="P205">
            <v>33</v>
          </cell>
          <cell r="Q205">
            <v>33.25</v>
          </cell>
          <cell r="R205">
            <v>1.5359749999999999</v>
          </cell>
          <cell r="S205">
            <v>1.5807</v>
          </cell>
          <cell r="T205">
            <v>1.6259250000000001</v>
          </cell>
          <cell r="U205">
            <v>697.33264999999994</v>
          </cell>
          <cell r="V205">
            <v>717.63779999999997</v>
          </cell>
          <cell r="W205">
            <v>738.16995000000009</v>
          </cell>
          <cell r="X205" t="str">
            <v>8465/8466 (39"/2 pc)</v>
          </cell>
          <cell r="Y205" t="str">
            <v>39"/ 2 pc</v>
          </cell>
          <cell r="Z205">
            <v>2.8</v>
          </cell>
          <cell r="AA205">
            <v>40</v>
          </cell>
          <cell r="AB205">
            <v>61.438999999999993</v>
          </cell>
          <cell r="AC205">
            <v>63.228000000000002</v>
          </cell>
          <cell r="AD205">
            <v>65.037000000000006</v>
          </cell>
          <cell r="AE205">
            <v>64.23899999999999</v>
          </cell>
          <cell r="AF205">
            <v>66.028000000000006</v>
          </cell>
          <cell r="AG205">
            <v>67.837000000000003</v>
          </cell>
          <cell r="AH205" t="str">
            <v xml:space="preserve">2 X 8126 (4.625 FT/Box) </v>
          </cell>
          <cell r="AI205">
            <v>2</v>
          </cell>
          <cell r="AJ205" t="str">
            <v>(6X6)+0=36</v>
          </cell>
          <cell r="AK205">
            <v>6</v>
          </cell>
          <cell r="AL205">
            <v>6</v>
          </cell>
          <cell r="AM205">
            <v>0</v>
          </cell>
          <cell r="AN205">
            <v>36</v>
          </cell>
          <cell r="AO205" t="str">
            <v>8914 (48 X 44)</v>
          </cell>
          <cell r="AP205" t="str">
            <v>48X44</v>
          </cell>
          <cell r="AQ205">
            <v>55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 t="str">
            <v>8051 (1 White)</v>
          </cell>
          <cell r="AW205" t="str">
            <v>8050 (160FT Clear)</v>
          </cell>
          <cell r="AX205">
            <v>2432.0080000000003</v>
          </cell>
          <cell r="AY205">
            <v>1440</v>
          </cell>
          <cell r="AZ205">
            <v>1.6888944444444447</v>
          </cell>
          <cell r="BA205" t="str">
            <v xml:space="preserve">GT Request 10/16/01.  Each cartridge gets Part No. 8508 Parachute Clip.   </v>
          </cell>
          <cell r="BB205"/>
          <cell r="BC205">
            <v>143031</v>
          </cell>
          <cell r="BD205" t="str">
            <v>Green</v>
          </cell>
          <cell r="BE205" t="str">
            <v>A23 4' M45LIFP</v>
          </cell>
          <cell r="BF205" t="str">
            <v>12 months (+/- 5 days) from date of manufacture</v>
          </cell>
          <cell r="BG205" t="str">
            <v xml:space="preserve">Medium </v>
          </cell>
          <cell r="BH205" t="str">
            <v>23 mm</v>
          </cell>
          <cell r="BI205" t="str">
            <v>1 in</v>
          </cell>
          <cell r="BJ205" t="str">
            <v>33 in</v>
          </cell>
          <cell r="BK205" t="str">
            <v>3/4 in</v>
          </cell>
          <cell r="BL205" t="str">
            <v>I, II, III</v>
          </cell>
          <cell r="BM205">
            <v>4</v>
          </cell>
          <cell r="BN205">
            <v>160</v>
          </cell>
          <cell r="BO205">
            <v>134</v>
          </cell>
          <cell r="BP205" t="str">
            <v>B or G</v>
          </cell>
          <cell r="BQ205">
            <v>8040</v>
          </cell>
          <cell r="BR205">
            <v>110</v>
          </cell>
        </row>
        <row r="206">
          <cell r="C206">
            <v>143032</v>
          </cell>
          <cell r="D206" t="str">
            <v>A23 4' M50LIF (SWS, 1250 Pcs)</v>
          </cell>
          <cell r="E206" t="str">
            <v>70325</v>
          </cell>
          <cell r="F206" t="str">
            <v>72036</v>
          </cell>
          <cell r="G206" t="str">
            <v>30%</v>
          </cell>
          <cell r="H206" t="str">
            <v>2 X 8509 (12-8 4 X 1.25 OL)</v>
          </cell>
          <cell r="I206" t="str">
            <v>8030 (38 mm 142 GA X 2.855 FT)</v>
          </cell>
          <cell r="J206" t="str">
            <v>8032 (84 mm 200 GA X 2.855 FT)</v>
          </cell>
          <cell r="K206">
            <v>1.10649</v>
          </cell>
          <cell r="L206">
            <v>0.47420999999999996</v>
          </cell>
          <cell r="M206">
            <v>32.789649940323521</v>
          </cell>
          <cell r="N206">
            <v>48</v>
          </cell>
          <cell r="O206">
            <v>32.75</v>
          </cell>
          <cell r="P206">
            <v>33</v>
          </cell>
          <cell r="Q206">
            <v>33.25</v>
          </cell>
          <cell r="R206">
            <v>1.5359749999999999</v>
          </cell>
          <cell r="S206">
            <v>1.5807</v>
          </cell>
          <cell r="T206">
            <v>1.6259250000000001</v>
          </cell>
          <cell r="U206">
            <v>697.33264999999994</v>
          </cell>
          <cell r="V206">
            <v>717.63779999999997</v>
          </cell>
          <cell r="W206">
            <v>738.16995000000009</v>
          </cell>
          <cell r="X206" t="str">
            <v>8053 (5" X 115GA X 16FT)</v>
          </cell>
          <cell r="Y206" t="str">
            <v>SW (16 FT)</v>
          </cell>
          <cell r="Z206">
            <v>0.1</v>
          </cell>
          <cell r="AA206">
            <v>25</v>
          </cell>
          <cell r="AB206">
            <v>38.399374999999999</v>
          </cell>
          <cell r="AC206">
            <v>39.517499999999998</v>
          </cell>
          <cell r="AD206">
            <v>40.648125</v>
          </cell>
          <cell r="AE206">
            <v>38.499375000000001</v>
          </cell>
          <cell r="AF206">
            <v>39.6175</v>
          </cell>
          <cell r="AG206">
            <v>40.748125000000002</v>
          </cell>
          <cell r="AH206" t="str">
            <v>8053 (16 FT/Bundle)</v>
          </cell>
          <cell r="AI206" t="str">
            <v>SW</v>
          </cell>
          <cell r="AJ206" t="str">
            <v xml:space="preserve">10 X 5 = 50 SW </v>
          </cell>
          <cell r="AK206" t="str">
            <v xml:space="preserve">Stack </v>
          </cell>
          <cell r="AL206" t="str">
            <v xml:space="preserve">Square </v>
          </cell>
          <cell r="AM206" t="str">
            <v>On Pallet</v>
          </cell>
          <cell r="AN206">
            <v>50</v>
          </cell>
          <cell r="AO206" t="str">
            <v>8909 (44 X 44)</v>
          </cell>
          <cell r="AP206" t="str">
            <v>44X44</v>
          </cell>
          <cell r="AQ206">
            <v>55</v>
          </cell>
          <cell r="AR206">
            <v>0</v>
          </cell>
          <cell r="AS206" t="str">
            <v xml:space="preserve">1 X 8114 (Pad) </v>
          </cell>
          <cell r="AT206">
            <v>0</v>
          </cell>
          <cell r="AU206">
            <v>0</v>
          </cell>
          <cell r="AV206" t="str">
            <v>8051 (1 White)</v>
          </cell>
          <cell r="AW206" t="str">
            <v>8052 (440FT White)</v>
          </cell>
          <cell r="AX206">
            <v>2035.875</v>
          </cell>
          <cell r="AY206">
            <v>1250</v>
          </cell>
          <cell r="AZ206">
            <v>1.6287</v>
          </cell>
          <cell r="BA206" t="str">
            <v xml:space="preserve">Minova USA Inc. request 3/4/04.  Each bundle gets Part No. 8132 8.5 X 11 inch bundle sheet.  </v>
          </cell>
          <cell r="BB206" t="str">
            <v xml:space="preserve">Stack square on pallet.  Rotate each layer 180 degrees.   </v>
          </cell>
          <cell r="BC206">
            <v>143032</v>
          </cell>
          <cell r="BD206" t="str">
            <v>Green</v>
          </cell>
          <cell r="BE206" t="str">
            <v>A23 4' M50LIF</v>
          </cell>
          <cell r="BF206" t="str">
            <v>12 months (+/- 5 days) from date of manufacture</v>
          </cell>
          <cell r="BG206" t="str">
            <v xml:space="preserve">Medium </v>
          </cell>
          <cell r="BH206" t="str">
            <v>23 mm</v>
          </cell>
          <cell r="BI206" t="str">
            <v>1 in</v>
          </cell>
          <cell r="BJ206" t="str">
            <v>33 in</v>
          </cell>
          <cell r="BK206" t="str">
            <v>3/4 in</v>
          </cell>
          <cell r="BL206" t="str">
            <v>I, II, III</v>
          </cell>
          <cell r="BM206">
            <v>4</v>
          </cell>
          <cell r="BN206">
            <v>100</v>
          </cell>
          <cell r="BO206">
            <v>134</v>
          </cell>
          <cell r="BP206" t="str">
            <v>B or G</v>
          </cell>
          <cell r="BQ206">
            <v>8040</v>
          </cell>
          <cell r="BR206">
            <v>68.75</v>
          </cell>
        </row>
        <row r="207">
          <cell r="C207">
            <v>143035</v>
          </cell>
          <cell r="D207" t="str">
            <v>A23 4' M50LIF (2PB, 36 Bxs)</v>
          </cell>
          <cell r="E207" t="str">
            <v>70325</v>
          </cell>
          <cell r="F207" t="str">
            <v>72036</v>
          </cell>
          <cell r="G207" t="str">
            <v>30%</v>
          </cell>
          <cell r="H207" t="str">
            <v>2 X 8509 (12-8 4 X 1.25 OL)</v>
          </cell>
          <cell r="I207" t="str">
            <v>8030 (38 mm 142 GA X 2.855 FT)</v>
          </cell>
          <cell r="J207" t="str">
            <v>8032 (84 mm 200 GA X 2.855 FT)</v>
          </cell>
          <cell r="K207">
            <v>1.10649</v>
          </cell>
          <cell r="L207">
            <v>0.47420999999999996</v>
          </cell>
          <cell r="M207">
            <v>32.789649940323521</v>
          </cell>
          <cell r="N207">
            <v>48</v>
          </cell>
          <cell r="O207">
            <v>32.75</v>
          </cell>
          <cell r="P207">
            <v>33</v>
          </cell>
          <cell r="Q207">
            <v>33.25</v>
          </cell>
          <cell r="R207">
            <v>1.5359749999999999</v>
          </cell>
          <cell r="S207">
            <v>1.5807</v>
          </cell>
          <cell r="T207">
            <v>1.6259250000000001</v>
          </cell>
          <cell r="U207">
            <v>697.33264999999994</v>
          </cell>
          <cell r="V207">
            <v>717.63779999999997</v>
          </cell>
          <cell r="W207">
            <v>738.16995000000009</v>
          </cell>
          <cell r="X207" t="str">
            <v>8465/8466 (39"/2 pc)</v>
          </cell>
          <cell r="Y207" t="str">
            <v>39"/ 2 pc</v>
          </cell>
          <cell r="Z207">
            <v>2.8</v>
          </cell>
          <cell r="AA207">
            <v>40</v>
          </cell>
          <cell r="AB207">
            <v>61.438999999999993</v>
          </cell>
          <cell r="AC207">
            <v>63.228000000000002</v>
          </cell>
          <cell r="AD207">
            <v>65.037000000000006</v>
          </cell>
          <cell r="AE207">
            <v>64.23899999999999</v>
          </cell>
          <cell r="AF207">
            <v>66.028000000000006</v>
          </cell>
          <cell r="AG207">
            <v>67.837000000000003</v>
          </cell>
          <cell r="AH207" t="str">
            <v xml:space="preserve">2 X 8126 (4.625 FT/Box) </v>
          </cell>
          <cell r="AI207">
            <v>2</v>
          </cell>
          <cell r="AJ207" t="str">
            <v>(6X6)+0=36</v>
          </cell>
          <cell r="AK207">
            <v>6</v>
          </cell>
          <cell r="AL207">
            <v>6</v>
          </cell>
          <cell r="AM207">
            <v>0</v>
          </cell>
          <cell r="AN207">
            <v>36</v>
          </cell>
          <cell r="AO207" t="str">
            <v>8914 (48 X 44)</v>
          </cell>
          <cell r="AP207" t="str">
            <v>48X44</v>
          </cell>
          <cell r="AQ207">
            <v>55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 t="str">
            <v>8051 (1 White)</v>
          </cell>
          <cell r="AW207" t="str">
            <v>8050 (160FT Clear)</v>
          </cell>
          <cell r="AX207">
            <v>2432.0080000000003</v>
          </cell>
          <cell r="AY207">
            <v>1440</v>
          </cell>
          <cell r="AZ207">
            <v>1.6888944444444447</v>
          </cell>
          <cell r="BA207" t="str">
            <v>Minova Request 6/14/04.</v>
          </cell>
          <cell r="BB207"/>
          <cell r="BC207">
            <v>143035</v>
          </cell>
          <cell r="BD207" t="str">
            <v>Green</v>
          </cell>
          <cell r="BE207" t="str">
            <v>A23 4' M50LIF</v>
          </cell>
          <cell r="BF207" t="str">
            <v>12 months (+/- 5 days) from date of manufacture</v>
          </cell>
          <cell r="BG207" t="str">
            <v xml:space="preserve">Medium </v>
          </cell>
          <cell r="BH207" t="str">
            <v>23 mm</v>
          </cell>
          <cell r="BI207" t="str">
            <v>1 in</v>
          </cell>
          <cell r="BJ207" t="str">
            <v>33 in</v>
          </cell>
          <cell r="BK207" t="str">
            <v>3/4 in</v>
          </cell>
          <cell r="BL207" t="str">
            <v>I, II, III</v>
          </cell>
          <cell r="BM207">
            <v>4</v>
          </cell>
          <cell r="BN207">
            <v>160</v>
          </cell>
          <cell r="BO207">
            <v>134</v>
          </cell>
          <cell r="BP207" t="str">
            <v>B or G</v>
          </cell>
          <cell r="BQ207">
            <v>8040</v>
          </cell>
          <cell r="BR207">
            <v>110</v>
          </cell>
        </row>
        <row r="208">
          <cell r="C208">
            <v>143036</v>
          </cell>
          <cell r="D208" t="str">
            <v>A23 4' M50LIF (2PBLW, 36 Bxs)</v>
          </cell>
          <cell r="E208" t="str">
            <v>70325</v>
          </cell>
          <cell r="F208" t="str">
            <v>72036</v>
          </cell>
          <cell r="G208" t="str">
            <v>30%</v>
          </cell>
          <cell r="H208" t="str">
            <v>2 X 8509 (12-8 4 X 1.25 OL)</v>
          </cell>
          <cell r="I208" t="str">
            <v>8030 (38 mm 142 GA X 2.855 FT)</v>
          </cell>
          <cell r="J208" t="str">
            <v>8032 (84 mm 200 GA X 2.855 FT)</v>
          </cell>
          <cell r="K208">
            <v>1.10649</v>
          </cell>
          <cell r="L208">
            <v>0.47420999999999996</v>
          </cell>
          <cell r="M208">
            <v>32.789649940323521</v>
          </cell>
          <cell r="N208">
            <v>48</v>
          </cell>
          <cell r="O208">
            <v>32.75</v>
          </cell>
          <cell r="P208">
            <v>33</v>
          </cell>
          <cell r="Q208">
            <v>33.25</v>
          </cell>
          <cell r="R208">
            <v>1.5359749999999999</v>
          </cell>
          <cell r="S208">
            <v>1.5807</v>
          </cell>
          <cell r="T208">
            <v>1.6259250000000001</v>
          </cell>
          <cell r="U208">
            <v>697.33264999999994</v>
          </cell>
          <cell r="V208">
            <v>717.63779999999997</v>
          </cell>
          <cell r="W208">
            <v>738.16995000000009</v>
          </cell>
          <cell r="X208" t="str">
            <v>8465/8466 (39"/2 pc)</v>
          </cell>
          <cell r="Y208" t="str">
            <v>39"/ 2 pc</v>
          </cell>
          <cell r="Z208">
            <v>2.8</v>
          </cell>
          <cell r="AA208">
            <v>25</v>
          </cell>
          <cell r="AB208">
            <v>38.399374999999999</v>
          </cell>
          <cell r="AC208">
            <v>39.517499999999998</v>
          </cell>
          <cell r="AD208">
            <v>40.648125</v>
          </cell>
          <cell r="AE208">
            <v>41.199374999999996</v>
          </cell>
          <cell r="AF208">
            <v>42.317499999999995</v>
          </cell>
          <cell r="AG208">
            <v>43.448124999999997</v>
          </cell>
          <cell r="AH208" t="str">
            <v xml:space="preserve">2 X 8126 (4.625 FT/Box) </v>
          </cell>
          <cell r="AI208">
            <v>2</v>
          </cell>
          <cell r="AJ208" t="str">
            <v>(6X6)+0=36</v>
          </cell>
          <cell r="AK208">
            <v>6</v>
          </cell>
          <cell r="AL208">
            <v>6</v>
          </cell>
          <cell r="AM208">
            <v>0</v>
          </cell>
          <cell r="AN208">
            <v>36</v>
          </cell>
          <cell r="AO208" t="str">
            <v>8914 (48 X 44)</v>
          </cell>
          <cell r="AP208" t="str">
            <v>48X44</v>
          </cell>
          <cell r="AQ208">
            <v>55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 t="str">
            <v>8051 (1 White)</v>
          </cell>
          <cell r="AW208" t="str">
            <v>8050 (160FT Clear)</v>
          </cell>
          <cell r="AX208">
            <v>1578.4299999999998</v>
          </cell>
          <cell r="AY208">
            <v>900</v>
          </cell>
          <cell r="AZ208">
            <v>1.753811111111111</v>
          </cell>
          <cell r="BA208" t="str">
            <v>Minova request to change packaging 5/5/09.</v>
          </cell>
          <cell r="BB208"/>
          <cell r="BC208">
            <v>143036</v>
          </cell>
          <cell r="BD208" t="str">
            <v>Green</v>
          </cell>
          <cell r="BE208" t="str">
            <v>A23 4' M50LIF</v>
          </cell>
          <cell r="BF208" t="str">
            <v>12 months (+/- 5 days) from date of manufacture</v>
          </cell>
          <cell r="BG208" t="str">
            <v xml:space="preserve">Medium </v>
          </cell>
          <cell r="BH208" t="str">
            <v>23 mm</v>
          </cell>
          <cell r="BI208" t="str">
            <v>1 in</v>
          </cell>
          <cell r="BJ208" t="str">
            <v>33 in</v>
          </cell>
          <cell r="BK208" t="str">
            <v>3/4 in</v>
          </cell>
          <cell r="BL208" t="str">
            <v>I, II, III</v>
          </cell>
          <cell r="BM208">
            <v>4</v>
          </cell>
          <cell r="BN208">
            <v>100</v>
          </cell>
          <cell r="BO208">
            <v>134</v>
          </cell>
          <cell r="BP208" t="str">
            <v>B or G</v>
          </cell>
          <cell r="BQ208">
            <v>8040</v>
          </cell>
          <cell r="BR208">
            <v>68.75</v>
          </cell>
        </row>
        <row r="209">
          <cell r="C209">
            <v>143037</v>
          </cell>
          <cell r="D209" t="str">
            <v>A23 4' M45LIF (SWS, 1250 Pcs)</v>
          </cell>
          <cell r="E209" t="str">
            <v>70316</v>
          </cell>
          <cell r="F209" t="str">
            <v>72036</v>
          </cell>
          <cell r="G209" t="str">
            <v>30%</v>
          </cell>
          <cell r="H209" t="str">
            <v>2 X 8509 (12-8 4 X 1.25 OL)</v>
          </cell>
          <cell r="I209" t="str">
            <v>8030 (38 mm 142 GA X 2.855 FT)</v>
          </cell>
          <cell r="J209" t="str">
            <v>8032 (84 mm 200 GA X 2.855 FT)</v>
          </cell>
          <cell r="K209">
            <v>1.10649</v>
          </cell>
          <cell r="L209">
            <v>0.47420999999999996</v>
          </cell>
          <cell r="M209">
            <v>32.789649940323521</v>
          </cell>
          <cell r="N209">
            <v>48</v>
          </cell>
          <cell r="O209">
            <v>32.75</v>
          </cell>
          <cell r="P209">
            <v>33</v>
          </cell>
          <cell r="Q209">
            <v>33.25</v>
          </cell>
          <cell r="R209">
            <v>1.5359749999999999</v>
          </cell>
          <cell r="S209">
            <v>1.5807</v>
          </cell>
          <cell r="T209">
            <v>1.6259250000000001</v>
          </cell>
          <cell r="U209">
            <v>697.33264999999994</v>
          </cell>
          <cell r="V209">
            <v>717.63779999999997</v>
          </cell>
          <cell r="W209">
            <v>738.16995000000009</v>
          </cell>
          <cell r="X209" t="str">
            <v>8053 (5" X 115GA X 16FT)</v>
          </cell>
          <cell r="Y209" t="str">
            <v>SW (16 FT)</v>
          </cell>
          <cell r="Z209">
            <v>0.1</v>
          </cell>
          <cell r="AA209">
            <v>25</v>
          </cell>
          <cell r="AB209">
            <v>38.399374999999999</v>
          </cell>
          <cell r="AC209">
            <v>39.517499999999998</v>
          </cell>
          <cell r="AD209">
            <v>40.648125</v>
          </cell>
          <cell r="AE209">
            <v>38.499375000000001</v>
          </cell>
          <cell r="AF209">
            <v>39.6175</v>
          </cell>
          <cell r="AG209">
            <v>40.748125000000002</v>
          </cell>
          <cell r="AH209" t="str">
            <v>8053 (16 FT/Bundle)</v>
          </cell>
          <cell r="AI209" t="str">
            <v>SW</v>
          </cell>
          <cell r="AJ209" t="str">
            <v xml:space="preserve">10 X 5 = 50 SW </v>
          </cell>
          <cell r="AK209" t="str">
            <v xml:space="preserve">Stack </v>
          </cell>
          <cell r="AL209" t="str">
            <v xml:space="preserve">Square </v>
          </cell>
          <cell r="AM209" t="str">
            <v>On Pallet</v>
          </cell>
          <cell r="AN209">
            <v>50</v>
          </cell>
          <cell r="AO209" t="str">
            <v>8909 (44 X 44)</v>
          </cell>
          <cell r="AP209" t="str">
            <v>44X44</v>
          </cell>
          <cell r="AQ209">
            <v>55</v>
          </cell>
          <cell r="AR209">
            <v>0</v>
          </cell>
          <cell r="AS209" t="str">
            <v xml:space="preserve">1 X 8114 (Pad) </v>
          </cell>
          <cell r="AT209">
            <v>0</v>
          </cell>
          <cell r="AU209">
            <v>0</v>
          </cell>
          <cell r="AV209" t="str">
            <v>8051 (1 White)</v>
          </cell>
          <cell r="AW209" t="str">
            <v>8052 (440FT White)</v>
          </cell>
          <cell r="AX209">
            <v>2035.875</v>
          </cell>
          <cell r="AY209">
            <v>1250</v>
          </cell>
          <cell r="AZ209">
            <v>1.6287</v>
          </cell>
          <cell r="BA209" t="str">
            <v>Minova request 4/7/05.  Each bundle gets Part No. 8132 8.5 X 11 inch bundle sheet.</v>
          </cell>
          <cell r="BB209">
            <v>0</v>
          </cell>
          <cell r="BC209">
            <v>143037</v>
          </cell>
          <cell r="BD209" t="str">
            <v>Green</v>
          </cell>
          <cell r="BE209" t="str">
            <v>A23 4' M45LIF</v>
          </cell>
          <cell r="BF209" t="str">
            <v>12 months (+/- 5 days) from date of manufacture</v>
          </cell>
          <cell r="BG209" t="str">
            <v xml:space="preserve">Medium </v>
          </cell>
          <cell r="BH209" t="str">
            <v>23 mm</v>
          </cell>
          <cell r="BI209" t="str">
            <v>1 in</v>
          </cell>
          <cell r="BJ209" t="str">
            <v>33 in</v>
          </cell>
          <cell r="BK209" t="str">
            <v>3/4 in</v>
          </cell>
          <cell r="BL209" t="str">
            <v>I, II, III</v>
          </cell>
          <cell r="BM209">
            <v>4</v>
          </cell>
          <cell r="BN209">
            <v>100</v>
          </cell>
          <cell r="BO209">
            <v>134</v>
          </cell>
          <cell r="BP209" t="str">
            <v>B or G</v>
          </cell>
          <cell r="BQ209">
            <v>8040</v>
          </cell>
          <cell r="BR209">
            <v>68.75</v>
          </cell>
        </row>
        <row r="210">
          <cell r="C210">
            <v>143038</v>
          </cell>
          <cell r="D210" t="str">
            <v>A23 4' M50LIFP (2PB, 36 Bxs)</v>
          </cell>
          <cell r="E210" t="str">
            <v>70325</v>
          </cell>
          <cell r="F210" t="str">
            <v>72036</v>
          </cell>
          <cell r="G210" t="str">
            <v>30%</v>
          </cell>
          <cell r="H210" t="str">
            <v>2 X 8509 (12-8 4 X 1.25 OL)</v>
          </cell>
          <cell r="I210" t="str">
            <v>8030 (38 mm 142 GA X 2.855 FT)</v>
          </cell>
          <cell r="J210" t="str">
            <v>8032 (84 mm 200 GA X 2.855 FT)</v>
          </cell>
          <cell r="K210">
            <v>1.10649</v>
          </cell>
          <cell r="L210">
            <v>0.47420999999999996</v>
          </cell>
          <cell r="M210">
            <v>32.789649940323521</v>
          </cell>
          <cell r="N210">
            <v>48</v>
          </cell>
          <cell r="O210">
            <v>32.75</v>
          </cell>
          <cell r="P210">
            <v>33</v>
          </cell>
          <cell r="Q210">
            <v>33.25</v>
          </cell>
          <cell r="R210">
            <v>1.5359749999999999</v>
          </cell>
          <cell r="S210">
            <v>1.5807</v>
          </cell>
          <cell r="T210">
            <v>1.6259250000000001</v>
          </cell>
          <cell r="U210">
            <v>697.33264999999994</v>
          </cell>
          <cell r="V210">
            <v>717.63779999999997</v>
          </cell>
          <cell r="W210">
            <v>738.16995000000009</v>
          </cell>
          <cell r="X210" t="str">
            <v>8465/8466 (39"/2 pc)</v>
          </cell>
          <cell r="Y210" t="str">
            <v>39"/ 2 pc</v>
          </cell>
          <cell r="Z210">
            <v>2.8</v>
          </cell>
          <cell r="AA210">
            <v>40</v>
          </cell>
          <cell r="AB210">
            <v>61.438999999999993</v>
          </cell>
          <cell r="AC210">
            <v>63.228000000000002</v>
          </cell>
          <cell r="AD210">
            <v>65.037000000000006</v>
          </cell>
          <cell r="AE210">
            <v>64.23899999999999</v>
          </cell>
          <cell r="AF210">
            <v>66.028000000000006</v>
          </cell>
          <cell r="AG210">
            <v>67.837000000000003</v>
          </cell>
          <cell r="AH210" t="str">
            <v xml:space="preserve">2 X 8126 (4.625 FT/Box) </v>
          </cell>
          <cell r="AI210">
            <v>2</v>
          </cell>
          <cell r="AJ210" t="str">
            <v>(6X6)+0=36</v>
          </cell>
          <cell r="AK210">
            <v>6</v>
          </cell>
          <cell r="AL210">
            <v>6</v>
          </cell>
          <cell r="AM210">
            <v>0</v>
          </cell>
          <cell r="AN210">
            <v>36</v>
          </cell>
          <cell r="AO210" t="str">
            <v>8914 (48 X 44)</v>
          </cell>
          <cell r="AP210" t="str">
            <v>48X44</v>
          </cell>
          <cell r="AQ210">
            <v>55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 t="str">
            <v>8051 (1 White)</v>
          </cell>
          <cell r="AW210" t="str">
            <v>8050 (160FT Clear)</v>
          </cell>
          <cell r="AX210">
            <v>2432.0080000000003</v>
          </cell>
          <cell r="AY210">
            <v>1440</v>
          </cell>
          <cell r="AZ210">
            <v>1.6888944444444447</v>
          </cell>
          <cell r="BA210" t="str">
            <v>Minova Request 2/8/08.  Each cartridge gets Part No. 8508 Parachute Clip.</v>
          </cell>
          <cell r="BB210"/>
          <cell r="BC210">
            <v>143038</v>
          </cell>
          <cell r="BD210" t="str">
            <v>Green</v>
          </cell>
          <cell r="BE210" t="str">
            <v>A23 4' M50LIFP</v>
          </cell>
          <cell r="BF210" t="str">
            <v>12 months (+/- 5 days) from date of manufacture</v>
          </cell>
          <cell r="BG210" t="str">
            <v xml:space="preserve">Medium </v>
          </cell>
          <cell r="BH210" t="str">
            <v>23 mm</v>
          </cell>
          <cell r="BI210" t="str">
            <v>1 in</v>
          </cell>
          <cell r="BJ210" t="str">
            <v>33 in</v>
          </cell>
          <cell r="BK210" t="str">
            <v>3/4 in</v>
          </cell>
          <cell r="BL210" t="str">
            <v>I, II, III</v>
          </cell>
          <cell r="BM210">
            <v>4</v>
          </cell>
          <cell r="BN210">
            <v>160</v>
          </cell>
          <cell r="BO210">
            <v>134</v>
          </cell>
          <cell r="BP210" t="str">
            <v>B or G</v>
          </cell>
          <cell r="BQ210">
            <v>8040</v>
          </cell>
          <cell r="BR210">
            <v>110</v>
          </cell>
        </row>
        <row r="211">
          <cell r="C211">
            <v>143039</v>
          </cell>
          <cell r="D211" t="str">
            <v>A23 4' LIF50 (SWS, 1250 Pcs)</v>
          </cell>
          <cell r="E211" t="str">
            <v>70319</v>
          </cell>
          <cell r="F211" t="str">
            <v>72036</v>
          </cell>
          <cell r="G211" t="str">
            <v>30%</v>
          </cell>
          <cell r="H211" t="str">
            <v>2 X 8509 (12-8 4 X 1.25 OL)</v>
          </cell>
          <cell r="I211" t="str">
            <v>8030 (38 mm 142 GA X 2.855 FT)</v>
          </cell>
          <cell r="J211" t="str">
            <v>8032 (84 mm 200 GA X 2.855 FT)</v>
          </cell>
          <cell r="K211">
            <v>1.10649</v>
          </cell>
          <cell r="L211">
            <v>0.47420999999999996</v>
          </cell>
          <cell r="M211">
            <v>32.789649940323521</v>
          </cell>
          <cell r="N211">
            <v>48</v>
          </cell>
          <cell r="O211">
            <v>32.75</v>
          </cell>
          <cell r="P211">
            <v>33</v>
          </cell>
          <cell r="Q211">
            <v>33.25</v>
          </cell>
          <cell r="R211">
            <v>1.5359749999999999</v>
          </cell>
          <cell r="S211">
            <v>1.5807</v>
          </cell>
          <cell r="T211">
            <v>1.6259250000000001</v>
          </cell>
          <cell r="U211">
            <v>697.33264999999994</v>
          </cell>
          <cell r="V211">
            <v>717.63779999999997</v>
          </cell>
          <cell r="W211">
            <v>738.16995000000009</v>
          </cell>
          <cell r="X211" t="str">
            <v>8053 (5" X 115GA X 16FT)</v>
          </cell>
          <cell r="Y211" t="str">
            <v>SW (16 FT)</v>
          </cell>
          <cell r="Z211">
            <v>0.1</v>
          </cell>
          <cell r="AA211">
            <v>25</v>
          </cell>
          <cell r="AB211">
            <v>38.399374999999999</v>
          </cell>
          <cell r="AC211">
            <v>39.517499999999998</v>
          </cell>
          <cell r="AD211">
            <v>40.648125</v>
          </cell>
          <cell r="AE211">
            <v>38.499375000000001</v>
          </cell>
          <cell r="AF211">
            <v>39.6175</v>
          </cell>
          <cell r="AG211">
            <v>40.748125000000002</v>
          </cell>
          <cell r="AH211" t="str">
            <v>8053 (16 FT/Bundle)</v>
          </cell>
          <cell r="AI211" t="str">
            <v>SW</v>
          </cell>
          <cell r="AJ211" t="str">
            <v xml:space="preserve">10 X 5 = 50 SW </v>
          </cell>
          <cell r="AK211" t="str">
            <v xml:space="preserve">Stack </v>
          </cell>
          <cell r="AL211" t="str">
            <v xml:space="preserve">Square </v>
          </cell>
          <cell r="AM211" t="str">
            <v>On Pallet</v>
          </cell>
          <cell r="AN211">
            <v>50</v>
          </cell>
          <cell r="AO211" t="str">
            <v>8909 (44 X 44)</v>
          </cell>
          <cell r="AP211" t="str">
            <v>44X44</v>
          </cell>
          <cell r="AQ211">
            <v>55</v>
          </cell>
          <cell r="AR211">
            <v>0</v>
          </cell>
          <cell r="AS211" t="str">
            <v xml:space="preserve">1 X 8114 (Pad) </v>
          </cell>
          <cell r="AT211">
            <v>0</v>
          </cell>
          <cell r="AU211">
            <v>0</v>
          </cell>
          <cell r="AV211" t="str">
            <v>8051 (1 White)</v>
          </cell>
          <cell r="AW211" t="str">
            <v>8052 (440FT White)</v>
          </cell>
          <cell r="AX211">
            <v>2035.875</v>
          </cell>
          <cell r="AY211">
            <v>1250</v>
          </cell>
          <cell r="AZ211">
            <v>1.6287</v>
          </cell>
          <cell r="BA211" t="str">
            <v>Minova USA Inc. request 8/21/08.  Each bundle gets Part No. 8132 8.5 X 11 inch bundle sheet.</v>
          </cell>
          <cell r="BB211" t="str">
            <v xml:space="preserve">Stack square on pallet.  Rotate each layer 180 degrees.   </v>
          </cell>
          <cell r="BC211">
            <v>143039</v>
          </cell>
          <cell r="BD211" t="str">
            <v>Green</v>
          </cell>
          <cell r="BE211" t="str">
            <v>A23 4' LIF50</v>
          </cell>
          <cell r="BF211" t="str">
            <v>12 months (+/- 5 days) from date of manufacture</v>
          </cell>
          <cell r="BG211" t="str">
            <v xml:space="preserve">Medium </v>
          </cell>
          <cell r="BH211" t="str">
            <v>23 mm</v>
          </cell>
          <cell r="BI211" t="str">
            <v>1 in</v>
          </cell>
          <cell r="BJ211" t="str">
            <v>33 in</v>
          </cell>
          <cell r="BK211" t="str">
            <v>3/4 in</v>
          </cell>
          <cell r="BL211" t="str">
            <v>I, II, III</v>
          </cell>
          <cell r="BM211">
            <v>4</v>
          </cell>
          <cell r="BN211">
            <v>100</v>
          </cell>
          <cell r="BO211">
            <v>134</v>
          </cell>
          <cell r="BP211" t="str">
            <v>B or G</v>
          </cell>
          <cell r="BQ211">
            <v>8040</v>
          </cell>
          <cell r="BR211">
            <v>68.75</v>
          </cell>
        </row>
        <row r="212">
          <cell r="C212">
            <v>143040</v>
          </cell>
          <cell r="D212" t="str">
            <v>A23 4' LIF0204 (2PBLW, 36 Bxs)</v>
          </cell>
          <cell r="E212" t="str">
            <v>70314</v>
          </cell>
          <cell r="F212" t="str">
            <v>72036</v>
          </cell>
          <cell r="G212" t="str">
            <v>30%</v>
          </cell>
          <cell r="H212" t="str">
            <v>2 X 8509 (12-8 4 X 1.25 OL)</v>
          </cell>
          <cell r="I212" t="str">
            <v>8030 (38 mm 142 GA X 2.855 FT)</v>
          </cell>
          <cell r="J212" t="str">
            <v>8032 (84 mm 200 GA X 2.855 FT)</v>
          </cell>
          <cell r="K212">
            <v>1.10649</v>
          </cell>
          <cell r="L212">
            <v>0.47420999999999996</v>
          </cell>
          <cell r="M212">
            <v>32.789649940323521</v>
          </cell>
          <cell r="N212">
            <v>48</v>
          </cell>
          <cell r="O212">
            <v>32.75</v>
          </cell>
          <cell r="P212">
            <v>33</v>
          </cell>
          <cell r="Q212">
            <v>33.25</v>
          </cell>
          <cell r="R212">
            <v>1.5359749999999999</v>
          </cell>
          <cell r="S212">
            <v>1.5807</v>
          </cell>
          <cell r="T212">
            <v>1.6259250000000001</v>
          </cell>
          <cell r="U212">
            <v>697.33264999999994</v>
          </cell>
          <cell r="V212">
            <v>717.63779999999997</v>
          </cell>
          <cell r="W212">
            <v>738.16995000000009</v>
          </cell>
          <cell r="X212" t="str">
            <v>8465/8466 (39"/2 pc)</v>
          </cell>
          <cell r="Y212" t="str">
            <v>39"/ 2 pc</v>
          </cell>
          <cell r="Z212">
            <v>2.8</v>
          </cell>
          <cell r="AA212">
            <v>25</v>
          </cell>
          <cell r="AB212">
            <v>38.399374999999999</v>
          </cell>
          <cell r="AC212">
            <v>39.517499999999998</v>
          </cell>
          <cell r="AD212">
            <v>40.648125</v>
          </cell>
          <cell r="AE212">
            <v>41.199374999999996</v>
          </cell>
          <cell r="AF212">
            <v>42.317499999999995</v>
          </cell>
          <cell r="AG212">
            <v>43.448124999999997</v>
          </cell>
          <cell r="AH212" t="str">
            <v xml:space="preserve">2 X 8126 (4.625 FT/Box) </v>
          </cell>
          <cell r="AI212">
            <v>2</v>
          </cell>
          <cell r="AJ212" t="str">
            <v>(6X6)+0=36</v>
          </cell>
          <cell r="AK212">
            <v>6</v>
          </cell>
          <cell r="AL212">
            <v>6</v>
          </cell>
          <cell r="AM212">
            <v>0</v>
          </cell>
          <cell r="AN212">
            <v>36</v>
          </cell>
          <cell r="AO212" t="str">
            <v>8914 (48 X 44)</v>
          </cell>
          <cell r="AP212" t="str">
            <v>48X44</v>
          </cell>
          <cell r="AQ212">
            <v>55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 t="str">
            <v>8051 (1 White)</v>
          </cell>
          <cell r="AW212" t="str">
            <v>8050 (160FT Clear)</v>
          </cell>
          <cell r="AX212">
            <v>1578.4299999999998</v>
          </cell>
          <cell r="AY212">
            <v>900</v>
          </cell>
          <cell r="AZ212">
            <v>1.753811111111111</v>
          </cell>
          <cell r="BA212" t="str">
            <v>Minova Request 11/3/08.</v>
          </cell>
          <cell r="BB212"/>
          <cell r="BC212">
            <v>143040</v>
          </cell>
          <cell r="BD212" t="str">
            <v>Yellow</v>
          </cell>
          <cell r="BE212" t="str">
            <v xml:space="preserve">A23 4' LIF0204 </v>
          </cell>
          <cell r="BF212" t="str">
            <v>12 months (+/- 5 days) from date of manufacture</v>
          </cell>
          <cell r="BG212" t="str">
            <v>Slow</v>
          </cell>
          <cell r="BH212" t="str">
            <v>23 mm</v>
          </cell>
          <cell r="BI212" t="str">
            <v>1 in</v>
          </cell>
          <cell r="BJ212" t="str">
            <v>33 in</v>
          </cell>
          <cell r="BK212" t="str">
            <v>3/4 in</v>
          </cell>
          <cell r="BL212" t="str">
            <v>I, II, III</v>
          </cell>
          <cell r="BM212">
            <v>4</v>
          </cell>
          <cell r="BN212">
            <v>100</v>
          </cell>
          <cell r="BO212">
            <v>134</v>
          </cell>
          <cell r="BP212" t="str">
            <v>B or G</v>
          </cell>
          <cell r="BQ212">
            <v>8040</v>
          </cell>
          <cell r="BR212">
            <v>68.75</v>
          </cell>
        </row>
        <row r="213">
          <cell r="C213">
            <v>143041</v>
          </cell>
          <cell r="D213" t="str">
            <v>A23 4' H35 (2PBLW, 42 Bxs)</v>
          </cell>
          <cell r="E213" t="str">
            <v>70300</v>
          </cell>
          <cell r="F213" t="str">
            <v>72036</v>
          </cell>
          <cell r="G213" t="str">
            <v>30%</v>
          </cell>
          <cell r="H213" t="str">
            <v>2 X 8509 (12-8 4 X 1.25 OL)</v>
          </cell>
          <cell r="I213" t="str">
            <v>8030 (38 mm 142 GA X 2.855 FT)</v>
          </cell>
          <cell r="J213" t="str">
            <v>8032 (84 mm 200 GA X 2.855 FT)</v>
          </cell>
          <cell r="K213">
            <v>1.10649</v>
          </cell>
          <cell r="L213">
            <v>0.47420999999999996</v>
          </cell>
          <cell r="M213">
            <v>32.789649940323521</v>
          </cell>
          <cell r="N213">
            <v>48</v>
          </cell>
          <cell r="O213">
            <v>32.75</v>
          </cell>
          <cell r="P213">
            <v>33</v>
          </cell>
          <cell r="Q213">
            <v>33.25</v>
          </cell>
          <cell r="R213">
            <v>1.5359749999999999</v>
          </cell>
          <cell r="S213">
            <v>1.5807</v>
          </cell>
          <cell r="T213">
            <v>1.6259250000000001</v>
          </cell>
          <cell r="U213">
            <v>697.33264999999994</v>
          </cell>
          <cell r="V213">
            <v>717.63779999999997</v>
          </cell>
          <cell r="W213">
            <v>738.16995000000009</v>
          </cell>
          <cell r="X213" t="str">
            <v>8465/8466 (39"/2 pc)</v>
          </cell>
          <cell r="Y213" t="str">
            <v>39"/ 2 pc</v>
          </cell>
          <cell r="Z213">
            <v>2.8</v>
          </cell>
          <cell r="AA213">
            <v>25</v>
          </cell>
          <cell r="AB213">
            <v>38.399374999999999</v>
          </cell>
          <cell r="AC213">
            <v>39.517499999999998</v>
          </cell>
          <cell r="AD213">
            <v>40.648125</v>
          </cell>
          <cell r="AE213">
            <v>41.199374999999996</v>
          </cell>
          <cell r="AF213">
            <v>42.317499999999995</v>
          </cell>
          <cell r="AG213">
            <v>43.448124999999997</v>
          </cell>
          <cell r="AH213" t="str">
            <v xml:space="preserve">2 X 8126 (4.625 FT/Box) </v>
          </cell>
          <cell r="AI213">
            <v>2</v>
          </cell>
          <cell r="AJ213" t="str">
            <v>(6X7)+0=42</v>
          </cell>
          <cell r="AK213">
            <v>6</v>
          </cell>
          <cell r="AL213">
            <v>7</v>
          </cell>
          <cell r="AM213">
            <v>0</v>
          </cell>
          <cell r="AN213">
            <v>42</v>
          </cell>
          <cell r="AO213" t="str">
            <v>8914 (48 X 44)</v>
          </cell>
          <cell r="AP213" t="str">
            <v>48X44</v>
          </cell>
          <cell r="AQ213">
            <v>55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 t="str">
            <v>8051 (1 White)</v>
          </cell>
          <cell r="AW213" t="str">
            <v>8050 (160FT Clear)</v>
          </cell>
          <cell r="AX213">
            <v>1832.3349999999998</v>
          </cell>
          <cell r="AY213">
            <v>1050</v>
          </cell>
          <cell r="AZ213">
            <v>1.7450809523809523</v>
          </cell>
          <cell r="BA213" t="str">
            <v>Minova Request 5/2/11.</v>
          </cell>
          <cell r="BB213"/>
          <cell r="BC213">
            <v>143041</v>
          </cell>
          <cell r="BD213" t="str">
            <v>Blue</v>
          </cell>
          <cell r="BE213" t="str">
            <v xml:space="preserve">A23 4' H35 </v>
          </cell>
          <cell r="BF213" t="str">
            <v>12 months (+/- 5 days) from date of manufacture</v>
          </cell>
          <cell r="BG213" t="str">
            <v>Fast</v>
          </cell>
          <cell r="BH213" t="str">
            <v>23 mm</v>
          </cell>
          <cell r="BI213" t="str">
            <v>1 in</v>
          </cell>
          <cell r="BJ213" t="str">
            <v>33 in</v>
          </cell>
          <cell r="BK213" t="str">
            <v>3/4 in</v>
          </cell>
          <cell r="BL213" t="str">
            <v>I, II, III</v>
          </cell>
          <cell r="BM213">
            <v>4</v>
          </cell>
          <cell r="BN213">
            <v>100</v>
          </cell>
          <cell r="BO213">
            <v>134</v>
          </cell>
          <cell r="BP213" t="str">
            <v>B or G</v>
          </cell>
          <cell r="BQ213">
            <v>8040</v>
          </cell>
          <cell r="BR213">
            <v>68.75</v>
          </cell>
        </row>
        <row r="214">
          <cell r="C214">
            <v>143042</v>
          </cell>
          <cell r="D214" t="str">
            <v>A23 4' LIF45P (2PB, 36 Bxs)</v>
          </cell>
          <cell r="E214" t="str">
            <v>70332</v>
          </cell>
          <cell r="F214" t="str">
            <v>72036</v>
          </cell>
          <cell r="G214" t="str">
            <v>30%</v>
          </cell>
          <cell r="H214" t="str">
            <v>2 X 8509 (12-8 4 X 1.25 OL)</v>
          </cell>
          <cell r="I214" t="str">
            <v>8030 (38 mm 142 GA X 2.855 FT)</v>
          </cell>
          <cell r="J214" t="str">
            <v>8032 (84 mm 200 GA X 2.855 FT)</v>
          </cell>
          <cell r="K214">
            <v>1.10649</v>
          </cell>
          <cell r="L214">
            <v>0.47420999999999996</v>
          </cell>
          <cell r="M214">
            <v>32.789649940323521</v>
          </cell>
          <cell r="N214">
            <v>48</v>
          </cell>
          <cell r="O214">
            <v>32.75</v>
          </cell>
          <cell r="P214">
            <v>33</v>
          </cell>
          <cell r="Q214">
            <v>33.25</v>
          </cell>
          <cell r="R214">
            <v>1.5359749999999999</v>
          </cell>
          <cell r="S214">
            <v>1.5807</v>
          </cell>
          <cell r="T214">
            <v>1.6259250000000001</v>
          </cell>
          <cell r="U214">
            <v>697.33264999999994</v>
          </cell>
          <cell r="V214">
            <v>717.63779999999997</v>
          </cell>
          <cell r="W214">
            <v>738.16995000000009</v>
          </cell>
          <cell r="X214" t="str">
            <v>8465/8466 (39"/2 pc)</v>
          </cell>
          <cell r="Y214" t="str">
            <v>39"/ 2 pc</v>
          </cell>
          <cell r="Z214">
            <v>2.8</v>
          </cell>
          <cell r="AA214">
            <v>40</v>
          </cell>
          <cell r="AB214">
            <v>61.438999999999993</v>
          </cell>
          <cell r="AC214">
            <v>63.228000000000002</v>
          </cell>
          <cell r="AD214">
            <v>65.037000000000006</v>
          </cell>
          <cell r="AE214">
            <v>64.23899999999999</v>
          </cell>
          <cell r="AF214">
            <v>66.028000000000006</v>
          </cell>
          <cell r="AG214">
            <v>67.837000000000003</v>
          </cell>
          <cell r="AH214" t="str">
            <v xml:space="preserve">2 X 8126 (4.625 FT/Box) </v>
          </cell>
          <cell r="AI214">
            <v>2</v>
          </cell>
          <cell r="AJ214" t="str">
            <v>(6X6)+0=36</v>
          </cell>
          <cell r="AK214">
            <v>6</v>
          </cell>
          <cell r="AL214">
            <v>6</v>
          </cell>
          <cell r="AM214">
            <v>0</v>
          </cell>
          <cell r="AN214">
            <v>36</v>
          </cell>
          <cell r="AO214" t="str">
            <v>8914 (48 X 44)</v>
          </cell>
          <cell r="AP214" t="str">
            <v>48X44</v>
          </cell>
          <cell r="AQ214">
            <v>55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 t="str">
            <v>8051 (1 White)</v>
          </cell>
          <cell r="AW214" t="str">
            <v>8050 (160FT Clear)</v>
          </cell>
          <cell r="AX214">
            <v>2432.0080000000003</v>
          </cell>
          <cell r="AY214">
            <v>1440</v>
          </cell>
          <cell r="AZ214">
            <v>1.6888944444444447</v>
          </cell>
          <cell r="BA214" t="str">
            <v>Minova Request 3/28/12.  Each cartridge gets Part No. 8508 Parachute Clip.</v>
          </cell>
          <cell r="BB214"/>
          <cell r="BC214">
            <v>143042</v>
          </cell>
          <cell r="BD214" t="str">
            <v>Green</v>
          </cell>
          <cell r="BE214" t="str">
            <v>A23 4' LIF45P</v>
          </cell>
          <cell r="BF214" t="str">
            <v>12 months (+/- 5 days) from date of manufacture</v>
          </cell>
          <cell r="BG214" t="str">
            <v xml:space="preserve">Medium </v>
          </cell>
          <cell r="BH214" t="str">
            <v>23 mm</v>
          </cell>
          <cell r="BI214" t="str">
            <v>1 in</v>
          </cell>
          <cell r="BJ214" t="str">
            <v>33 in</v>
          </cell>
          <cell r="BK214" t="str">
            <v>3/4 in</v>
          </cell>
          <cell r="BL214" t="str">
            <v>I, II, III</v>
          </cell>
          <cell r="BM214">
            <v>4</v>
          </cell>
          <cell r="BN214">
            <v>160</v>
          </cell>
          <cell r="BO214">
            <v>134</v>
          </cell>
          <cell r="BP214" t="str">
            <v>B or G</v>
          </cell>
          <cell r="BQ214">
            <v>8040</v>
          </cell>
          <cell r="BR214">
            <v>110</v>
          </cell>
        </row>
        <row r="215">
          <cell r="C215">
            <v>143044</v>
          </cell>
          <cell r="D215" t="str">
            <v>A23 4' H20 (2PB, 32 Bxs)</v>
          </cell>
          <cell r="E215" t="str">
            <v>70301</v>
          </cell>
          <cell r="F215" t="str">
            <v>72036</v>
          </cell>
          <cell r="G215" t="str">
            <v>30%</v>
          </cell>
          <cell r="H215" t="str">
            <v>2 X 8509 (12-8 4 X 1.25 OL)</v>
          </cell>
          <cell r="I215" t="str">
            <v>8030 (38 mm 142 GA X 2.855 FT)</v>
          </cell>
          <cell r="J215" t="str">
            <v>8032 (84 mm 200 GA X 2.855 FT)</v>
          </cell>
          <cell r="K215">
            <v>1.10649</v>
          </cell>
          <cell r="L215">
            <v>0.47420999999999996</v>
          </cell>
          <cell r="M215">
            <v>32.789649940323521</v>
          </cell>
          <cell r="N215">
            <v>48</v>
          </cell>
          <cell r="O215">
            <v>32.75</v>
          </cell>
          <cell r="P215">
            <v>33</v>
          </cell>
          <cell r="Q215">
            <v>33.25</v>
          </cell>
          <cell r="R215">
            <v>1.5359749999999999</v>
          </cell>
          <cell r="S215">
            <v>1.5807</v>
          </cell>
          <cell r="T215">
            <v>1.6259250000000001</v>
          </cell>
          <cell r="U215">
            <v>697.33264999999994</v>
          </cell>
          <cell r="V215">
            <v>717.63779999999997</v>
          </cell>
          <cell r="W215">
            <v>738.16995000000009</v>
          </cell>
          <cell r="X215" t="str">
            <v>8465/8466 (39"/2 pc)</v>
          </cell>
          <cell r="Y215" t="str">
            <v>39"/ 2 pc</v>
          </cell>
          <cell r="Z215">
            <v>2.8</v>
          </cell>
          <cell r="AA215">
            <v>32</v>
          </cell>
          <cell r="AB215">
            <v>49.151199999999996</v>
          </cell>
          <cell r="AC215">
            <v>50.5824</v>
          </cell>
          <cell r="AD215">
            <v>52.029600000000002</v>
          </cell>
          <cell r="AE215">
            <v>51.951199999999993</v>
          </cell>
          <cell r="AF215">
            <v>53.382399999999997</v>
          </cell>
          <cell r="AG215">
            <v>54.829599999999999</v>
          </cell>
          <cell r="AH215" t="str">
            <v xml:space="preserve">2 X 8126 (4.625 FT/Box) </v>
          </cell>
          <cell r="AI215">
            <v>2</v>
          </cell>
          <cell r="AJ215" t="str">
            <v>(8X4)+0=32</v>
          </cell>
          <cell r="AK215">
            <v>8</v>
          </cell>
          <cell r="AL215">
            <v>4</v>
          </cell>
          <cell r="AM215">
            <v>0</v>
          </cell>
          <cell r="AN215">
            <v>32</v>
          </cell>
          <cell r="AO215" t="str">
            <v>8921 (42 X 66)</v>
          </cell>
          <cell r="AP215" t="str">
            <v>42X66</v>
          </cell>
          <cell r="AQ215">
            <v>90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 t="str">
            <v>8051 (1 White)</v>
          </cell>
          <cell r="AW215" t="str">
            <v>8050 (134FT Clear)</v>
          </cell>
          <cell r="AX215">
            <v>1798.2367999999999</v>
          </cell>
          <cell r="AY215">
            <v>1024</v>
          </cell>
          <cell r="AZ215">
            <v>1.7560906249999999</v>
          </cell>
          <cell r="BA215" t="str">
            <v>Minova Request 5/10/12.</v>
          </cell>
          <cell r="BB215"/>
          <cell r="BC215">
            <v>143044</v>
          </cell>
          <cell r="BD215" t="str">
            <v xml:space="preserve">Orange </v>
          </cell>
          <cell r="BE215" t="str">
            <v xml:space="preserve">A23 4' H20 </v>
          </cell>
          <cell r="BF215" t="str">
            <v>12 months (+/- 5 days) from date of manufacture</v>
          </cell>
          <cell r="BG215" t="str">
            <v xml:space="preserve">X-Fast </v>
          </cell>
          <cell r="BH215" t="str">
            <v>23 mm</v>
          </cell>
          <cell r="BI215" t="str">
            <v>1 in</v>
          </cell>
          <cell r="BJ215" t="str">
            <v>33 in</v>
          </cell>
          <cell r="BK215" t="str">
            <v>3/4 in</v>
          </cell>
          <cell r="BL215" t="str">
            <v>I, II, III</v>
          </cell>
          <cell r="BM215">
            <v>4</v>
          </cell>
          <cell r="BN215">
            <v>128</v>
          </cell>
          <cell r="BO215">
            <v>134</v>
          </cell>
          <cell r="BP215" t="str">
            <v>B or G</v>
          </cell>
          <cell r="BQ215">
            <v>8040</v>
          </cell>
          <cell r="BR215">
            <v>88</v>
          </cell>
        </row>
        <row r="216">
          <cell r="C216">
            <v>143045</v>
          </cell>
          <cell r="D216" t="str">
            <v>A23 4.2' H20 (2PB, 32 Bxs)</v>
          </cell>
          <cell r="E216" t="str">
            <v>70301</v>
          </cell>
          <cell r="F216" t="str">
            <v>72036</v>
          </cell>
          <cell r="G216" t="str">
            <v>30%</v>
          </cell>
          <cell r="H216" t="str">
            <v>2 X 8509 (12-8 4 X 1.25 OL)</v>
          </cell>
          <cell r="I216" t="str">
            <v>8030 (38 mm 142 GA X 2.855 FT)</v>
          </cell>
          <cell r="J216" t="str">
            <v>8032 (84 mm 200 GA X 2.855 FT)</v>
          </cell>
          <cell r="K216">
            <v>1.156785</v>
          </cell>
          <cell r="L216">
            <v>0.49576499999999996</v>
          </cell>
          <cell r="M216">
            <v>34.361330277559105</v>
          </cell>
          <cell r="N216">
            <v>50.4</v>
          </cell>
          <cell r="O216">
            <v>34.25</v>
          </cell>
          <cell r="P216">
            <v>34.5</v>
          </cell>
          <cell r="Q216">
            <v>34.75</v>
          </cell>
          <cell r="R216">
            <v>1.606325</v>
          </cell>
          <cell r="S216">
            <v>1.65255</v>
          </cell>
          <cell r="T216">
            <v>1.6992749999999999</v>
          </cell>
          <cell r="U216">
            <v>729.27155000000005</v>
          </cell>
          <cell r="V216">
            <v>750.2577</v>
          </cell>
          <cell r="W216">
            <v>771.47084999999993</v>
          </cell>
          <cell r="X216" t="str">
            <v>8465/8466 (39"/2 pc)</v>
          </cell>
          <cell r="Y216" t="str">
            <v>39"/ 2 pc</v>
          </cell>
          <cell r="Z216">
            <v>2.8</v>
          </cell>
          <cell r="AA216">
            <v>30</v>
          </cell>
          <cell r="AB216">
            <v>48.189750000000004</v>
          </cell>
          <cell r="AC216">
            <v>49.576499999999996</v>
          </cell>
          <cell r="AD216">
            <v>50.978249999999996</v>
          </cell>
          <cell r="AE216">
            <v>50.989750000000001</v>
          </cell>
          <cell r="AF216">
            <v>52.376499999999993</v>
          </cell>
          <cell r="AG216">
            <v>53.778249999999993</v>
          </cell>
          <cell r="AH216" t="str">
            <v xml:space="preserve">2 X 8126 (4.625 FT/Box) </v>
          </cell>
          <cell r="AI216">
            <v>2</v>
          </cell>
          <cell r="AJ216" t="str">
            <v>(8X4)+0=32</v>
          </cell>
          <cell r="AK216">
            <v>8</v>
          </cell>
          <cell r="AL216">
            <v>4</v>
          </cell>
          <cell r="AM216">
            <v>0</v>
          </cell>
          <cell r="AN216">
            <v>32</v>
          </cell>
          <cell r="AO216" t="str">
            <v>8921 (42 X 66)</v>
          </cell>
          <cell r="AP216" t="str">
            <v>42X66</v>
          </cell>
          <cell r="AQ216">
            <v>90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 t="str">
            <v>8051 (1 White)</v>
          </cell>
          <cell r="AW216" t="str">
            <v>8050 (134FT Clear)</v>
          </cell>
          <cell r="AX216">
            <v>1766.0479999999998</v>
          </cell>
          <cell r="AY216">
            <v>960</v>
          </cell>
          <cell r="AZ216">
            <v>1.839633333333333</v>
          </cell>
          <cell r="BA216" t="str">
            <v>Minova Request 3/4/13.</v>
          </cell>
          <cell r="BB216"/>
          <cell r="BC216">
            <v>143045</v>
          </cell>
          <cell r="BD216" t="str">
            <v xml:space="preserve">Orange </v>
          </cell>
          <cell r="BE216" t="str">
            <v xml:space="preserve">A23 4.2' H20 </v>
          </cell>
          <cell r="BF216" t="str">
            <v>12 months (+/- 5 days) from date of manufacture</v>
          </cell>
          <cell r="BG216" t="str">
            <v xml:space="preserve">X-Fast </v>
          </cell>
          <cell r="BH216" t="str">
            <v>23 mm</v>
          </cell>
          <cell r="BI216" t="str">
            <v>1 in</v>
          </cell>
          <cell r="BJ216" t="str">
            <v>34 1/2 in</v>
          </cell>
          <cell r="BK216" t="str">
            <v>3/4 in</v>
          </cell>
          <cell r="BL216" t="str">
            <v>I, II, III</v>
          </cell>
          <cell r="BM216">
            <v>4.2</v>
          </cell>
          <cell r="BN216">
            <v>126</v>
          </cell>
          <cell r="BO216">
            <v>134</v>
          </cell>
          <cell r="BP216" t="str">
            <v>B or G</v>
          </cell>
          <cell r="BQ216">
            <v>8040</v>
          </cell>
          <cell r="BR216">
            <v>86.25</v>
          </cell>
        </row>
        <row r="217">
          <cell r="C217">
            <v>143057</v>
          </cell>
          <cell r="D217" t="str">
            <v>A23 4' H20 (2PB, 18 Bxs)</v>
          </cell>
          <cell r="E217" t="str">
            <v>70301</v>
          </cell>
          <cell r="F217" t="str">
            <v>72036</v>
          </cell>
          <cell r="G217" t="str">
            <v>30%</v>
          </cell>
          <cell r="H217" t="str">
            <v>2 X 8509 (12-8 4 X 1.25 OL)</v>
          </cell>
          <cell r="I217" t="str">
            <v>8030 (38 mm 142 GA X 2.855 FT)</v>
          </cell>
          <cell r="J217" t="str">
            <v>8032 (84 mm 200 GA X 2.855 FT)</v>
          </cell>
          <cell r="K217">
            <v>1.10649</v>
          </cell>
          <cell r="L217">
            <v>0.47420999999999996</v>
          </cell>
          <cell r="M217">
            <v>32.789649940323521</v>
          </cell>
          <cell r="N217">
            <v>48</v>
          </cell>
          <cell r="O217">
            <v>32.75</v>
          </cell>
          <cell r="P217">
            <v>33</v>
          </cell>
          <cell r="Q217">
            <v>33.25</v>
          </cell>
          <cell r="R217">
            <v>1.5359749999999999</v>
          </cell>
          <cell r="S217">
            <v>1.5807</v>
          </cell>
          <cell r="T217">
            <v>1.6259250000000001</v>
          </cell>
          <cell r="U217">
            <v>697.33264999999994</v>
          </cell>
          <cell r="V217">
            <v>717.63779999999997</v>
          </cell>
          <cell r="W217">
            <v>738.16995000000009</v>
          </cell>
          <cell r="X217" t="str">
            <v>8465/8466 (39"/2 pc)</v>
          </cell>
          <cell r="Y217" t="str">
            <v>39"/ 2 pc</v>
          </cell>
          <cell r="Z217">
            <v>2.8</v>
          </cell>
          <cell r="AA217">
            <v>30</v>
          </cell>
          <cell r="AB217">
            <v>46.079249999999995</v>
          </cell>
          <cell r="AC217">
            <v>47.420999999999999</v>
          </cell>
          <cell r="AD217">
            <v>48.777750000000005</v>
          </cell>
          <cell r="AE217">
            <v>48.879249999999992</v>
          </cell>
          <cell r="AF217">
            <v>50.220999999999997</v>
          </cell>
          <cell r="AG217">
            <v>51.577750000000002</v>
          </cell>
          <cell r="AH217" t="str">
            <v xml:space="preserve">2 X 8126 (4.625 FT/Box) </v>
          </cell>
          <cell r="AI217">
            <v>2</v>
          </cell>
          <cell r="AJ217" t="str">
            <v>(6X3)+0=18</v>
          </cell>
          <cell r="AK217">
            <v>6</v>
          </cell>
          <cell r="AL217">
            <v>3</v>
          </cell>
          <cell r="AM217">
            <v>0</v>
          </cell>
          <cell r="AN217">
            <v>18</v>
          </cell>
          <cell r="AO217" t="str">
            <v>8914 (48 X 44)</v>
          </cell>
          <cell r="AP217" t="str">
            <v>48X44</v>
          </cell>
          <cell r="AQ217">
            <v>55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 t="str">
            <v>8051 (1 White)</v>
          </cell>
          <cell r="AW217" t="str">
            <v>8050 (160FT Clear)</v>
          </cell>
          <cell r="AX217">
            <v>958.97799999999995</v>
          </cell>
          <cell r="AY217">
            <v>540</v>
          </cell>
          <cell r="AZ217">
            <v>1.7758851851851851</v>
          </cell>
          <cell r="BA217" t="str">
            <v>Armstrong Request 11/26/13.</v>
          </cell>
          <cell r="BB217"/>
          <cell r="BC217">
            <v>143057</v>
          </cell>
          <cell r="BD217" t="str">
            <v xml:space="preserve">Orange </v>
          </cell>
          <cell r="BE217" t="str">
            <v xml:space="preserve">A23 4' H20 </v>
          </cell>
          <cell r="BF217" t="str">
            <v>12 months (+/- 5 days) from date of manufacture</v>
          </cell>
          <cell r="BG217" t="str">
            <v xml:space="preserve">X-Fast </v>
          </cell>
          <cell r="BH217" t="str">
            <v>23 mm</v>
          </cell>
          <cell r="BI217" t="str">
            <v>1 in</v>
          </cell>
          <cell r="BJ217" t="str">
            <v>33 in</v>
          </cell>
          <cell r="BK217" t="str">
            <v>3/4 in</v>
          </cell>
          <cell r="BL217" t="str">
            <v>I, II, III</v>
          </cell>
          <cell r="BM217">
            <v>4</v>
          </cell>
          <cell r="BN217">
            <v>120</v>
          </cell>
          <cell r="BO217">
            <v>134</v>
          </cell>
          <cell r="BP217" t="str">
            <v>B or G</v>
          </cell>
          <cell r="BQ217">
            <v>8040</v>
          </cell>
          <cell r="BR217">
            <v>82.5</v>
          </cell>
        </row>
        <row r="218">
          <cell r="C218">
            <v>143058</v>
          </cell>
          <cell r="D218" t="str">
            <v>A23 4' H20 (SWSDS, 567 Pcs, 2XPLT)</v>
          </cell>
          <cell r="E218" t="str">
            <v>70301</v>
          </cell>
          <cell r="F218" t="str">
            <v>72036</v>
          </cell>
          <cell r="G218" t="str">
            <v>30%</v>
          </cell>
          <cell r="H218" t="str">
            <v>2 X 8509 (12-8 4 X 1.25 OL)</v>
          </cell>
          <cell r="I218" t="str">
            <v>8030 (38 mm 142 GA X 2.855 FT)</v>
          </cell>
          <cell r="J218" t="str">
            <v>8032 (84 mm 200 GA X 2.855 FT)</v>
          </cell>
          <cell r="K218">
            <v>1.10649</v>
          </cell>
          <cell r="L218">
            <v>0.47420999999999996</v>
          </cell>
          <cell r="M218">
            <v>32.789649940323521</v>
          </cell>
          <cell r="N218">
            <v>48</v>
          </cell>
          <cell r="O218">
            <v>32.75</v>
          </cell>
          <cell r="P218">
            <v>33</v>
          </cell>
          <cell r="Q218">
            <v>33.25</v>
          </cell>
          <cell r="R218">
            <v>1.5359749999999999</v>
          </cell>
          <cell r="S218">
            <v>1.5807</v>
          </cell>
          <cell r="T218">
            <v>1.6259250000000001</v>
          </cell>
          <cell r="U218">
            <v>697.33264999999994</v>
          </cell>
          <cell r="V218">
            <v>717.63779999999997</v>
          </cell>
          <cell r="W218">
            <v>738.16995000000009</v>
          </cell>
          <cell r="X218" t="str">
            <v>8053 (5" X 115GA X 14FT)</v>
          </cell>
          <cell r="Y218" t="str">
            <v>SW (14 FT)</v>
          </cell>
          <cell r="Z218">
            <v>0.1</v>
          </cell>
          <cell r="AA218">
            <v>21</v>
          </cell>
          <cell r="AB218">
            <v>32.255474999999997</v>
          </cell>
          <cell r="AC218">
            <v>33.194699999999997</v>
          </cell>
          <cell r="AD218">
            <v>34.144424999999998</v>
          </cell>
          <cell r="AE218">
            <v>32.355474999999998</v>
          </cell>
          <cell r="AF218">
            <v>33.294699999999999</v>
          </cell>
          <cell r="AG218">
            <v>34.244425</v>
          </cell>
          <cell r="AH218" t="str">
            <v>8053 (14 FT/Bundle)</v>
          </cell>
          <cell r="AI218" t="str">
            <v>SW</v>
          </cell>
          <cell r="AJ218" t="str">
            <v>(9X3)=27 SW</v>
          </cell>
          <cell r="AK218">
            <v>7</v>
          </cell>
          <cell r="AL218">
            <v>3</v>
          </cell>
          <cell r="AM218">
            <v>6</v>
          </cell>
          <cell r="AN218">
            <v>27</v>
          </cell>
          <cell r="AO218" t="str">
            <v>8909 (44 X 44)</v>
          </cell>
          <cell r="AP218" t="str">
            <v>44X44</v>
          </cell>
          <cell r="AQ218">
            <v>55</v>
          </cell>
          <cell r="AR218" t="str">
            <v>8133 (8)</v>
          </cell>
          <cell r="AS218" t="str">
            <v xml:space="preserve">1 X 8114 (Pad) </v>
          </cell>
          <cell r="AT218">
            <v>0</v>
          </cell>
          <cell r="AU218">
            <v>0</v>
          </cell>
          <cell r="AV218" t="str">
            <v>1 X 8114 (Pad)</v>
          </cell>
          <cell r="AW218" t="str">
            <v>8052 (352FT White)</v>
          </cell>
          <cell r="AX218">
            <v>953.95690000000002</v>
          </cell>
          <cell r="AY218">
            <v>567</v>
          </cell>
          <cell r="AZ218">
            <v>1.6824636684303351</v>
          </cell>
          <cell r="BA218" t="str">
            <v>Minova request 6/12/08 to change packaging. NOTE: Pallets are double stacked together.</v>
          </cell>
          <cell r="BB218">
            <v>0</v>
          </cell>
          <cell r="BC218">
            <v>143058</v>
          </cell>
          <cell r="BD218" t="str">
            <v xml:space="preserve">Orange </v>
          </cell>
          <cell r="BE218" t="str">
            <v xml:space="preserve">A23 4' H20 </v>
          </cell>
          <cell r="BF218" t="str">
            <v>12 months (+/- 5 days) from date of manufacture</v>
          </cell>
          <cell r="BG218" t="str">
            <v xml:space="preserve">X-Fast </v>
          </cell>
          <cell r="BH218" t="str">
            <v>23 mm</v>
          </cell>
          <cell r="BI218" t="str">
            <v>1 in</v>
          </cell>
          <cell r="BJ218" t="str">
            <v>33 in</v>
          </cell>
          <cell r="BK218" t="str">
            <v>3/4 in</v>
          </cell>
          <cell r="BL218" t="str">
            <v>I, II, III</v>
          </cell>
          <cell r="BM218">
            <v>4</v>
          </cell>
          <cell r="BN218">
            <v>84</v>
          </cell>
          <cell r="BO218">
            <v>134</v>
          </cell>
          <cell r="BP218" t="str">
            <v>B or G</v>
          </cell>
          <cell r="BQ218">
            <v>8040</v>
          </cell>
          <cell r="BR218">
            <v>57.75</v>
          </cell>
        </row>
        <row r="219">
          <cell r="C219">
            <v>143059</v>
          </cell>
          <cell r="D219" t="str">
            <v>A23 4' H10 (SWS, 1250 Pcs)</v>
          </cell>
          <cell r="E219" t="str">
            <v>70298</v>
          </cell>
          <cell r="F219" t="str">
            <v>72036</v>
          </cell>
          <cell r="G219" t="str">
            <v>30%</v>
          </cell>
          <cell r="H219" t="str">
            <v>2 X 8509 (12-8 4 X 1.25 OL)</v>
          </cell>
          <cell r="I219" t="str">
            <v>8030 (38 mm 142 GA X 2.855 FT)</v>
          </cell>
          <cell r="J219" t="str">
            <v>8032 (84 mm 200 GA X 2.855 FT)</v>
          </cell>
          <cell r="K219">
            <v>1.1388299999999998</v>
          </cell>
          <cell r="L219">
            <v>0.48806999999999989</v>
          </cell>
          <cell r="M219">
            <v>32.789649940323521</v>
          </cell>
          <cell r="N219">
            <v>48</v>
          </cell>
          <cell r="O219">
            <v>32.75</v>
          </cell>
          <cell r="P219">
            <v>33</v>
          </cell>
          <cell r="Q219">
            <v>33.25</v>
          </cell>
          <cell r="R219">
            <v>1.581825</v>
          </cell>
          <cell r="S219">
            <v>1.6268999999999998</v>
          </cell>
          <cell r="T219">
            <v>1.6724749999999999</v>
          </cell>
          <cell r="U219">
            <v>718.14855</v>
          </cell>
          <cell r="V219">
            <v>738.61259999999993</v>
          </cell>
          <cell r="W219">
            <v>759.30364999999995</v>
          </cell>
          <cell r="X219" t="str">
            <v>8053 (5" X 115GA X 16FT)</v>
          </cell>
          <cell r="Y219" t="str">
            <v>SW (16 FT)</v>
          </cell>
          <cell r="Z219">
            <v>0.1</v>
          </cell>
          <cell r="AA219">
            <v>25</v>
          </cell>
          <cell r="AB219">
            <v>39.545625000000001</v>
          </cell>
          <cell r="AC219">
            <v>40.672499999999992</v>
          </cell>
          <cell r="AD219">
            <v>41.811875000000001</v>
          </cell>
          <cell r="AE219">
            <v>39.645625000000003</v>
          </cell>
          <cell r="AF219">
            <v>40.772499999999994</v>
          </cell>
          <cell r="AG219">
            <v>41.911875000000002</v>
          </cell>
          <cell r="AH219" t="str">
            <v>8053 (16 FT/Bundle)</v>
          </cell>
          <cell r="AI219" t="str">
            <v>SW</v>
          </cell>
          <cell r="AJ219" t="str">
            <v xml:space="preserve">10 X 5 = 50 SW </v>
          </cell>
          <cell r="AK219" t="str">
            <v xml:space="preserve">Stack </v>
          </cell>
          <cell r="AL219" t="str">
            <v xml:space="preserve">Square </v>
          </cell>
          <cell r="AM219" t="str">
            <v>On Pallet</v>
          </cell>
          <cell r="AN219">
            <v>50</v>
          </cell>
          <cell r="AO219" t="str">
            <v>8909 (44 X 44)</v>
          </cell>
          <cell r="AP219" t="str">
            <v>44X44</v>
          </cell>
          <cell r="AQ219">
            <v>55</v>
          </cell>
          <cell r="AR219">
            <v>0</v>
          </cell>
          <cell r="AS219" t="str">
            <v xml:space="preserve">1 X 8114 (Pad) </v>
          </cell>
          <cell r="AT219">
            <v>0</v>
          </cell>
          <cell r="AU219">
            <v>0</v>
          </cell>
          <cell r="AV219" t="str">
            <v>8051 (1 White)</v>
          </cell>
          <cell r="AW219" t="str">
            <v>8052 (440FT White)</v>
          </cell>
          <cell r="AX219">
            <v>2093.625</v>
          </cell>
          <cell r="AY219">
            <v>1250</v>
          </cell>
          <cell r="AZ219">
            <v>1.6749000000000001</v>
          </cell>
          <cell r="BA219" t="str">
            <v>Minova request 7/15/08. Each bundle gets Part No. 8132 8.5 X 11 inch bundle sheet.</v>
          </cell>
          <cell r="BB219" t="str">
            <v xml:space="preserve">Stack square on pallet.  Rotate each layer 180 degrees.   </v>
          </cell>
          <cell r="BC219">
            <v>143059</v>
          </cell>
          <cell r="BD219" t="str">
            <v>Red</v>
          </cell>
          <cell r="BE219" t="str">
            <v>A23 4' H10</v>
          </cell>
          <cell r="BF219" t="str">
            <v>12 months (+/- 5 days) from date of manufacture</v>
          </cell>
          <cell r="BG219" t="str">
            <v>Super Fast</v>
          </cell>
          <cell r="BH219" t="str">
            <v>23 mm</v>
          </cell>
          <cell r="BI219" t="str">
            <v>1 in</v>
          </cell>
          <cell r="BJ219" t="str">
            <v>33 in</v>
          </cell>
          <cell r="BK219" t="str">
            <v>3/4 in</v>
          </cell>
          <cell r="BL219" t="str">
            <v>I, II, III</v>
          </cell>
          <cell r="BM219">
            <v>4</v>
          </cell>
          <cell r="BN219">
            <v>100</v>
          </cell>
          <cell r="BO219">
            <v>134</v>
          </cell>
          <cell r="BP219" t="str">
            <v>B or G</v>
          </cell>
          <cell r="BQ219">
            <v>8040</v>
          </cell>
          <cell r="BR219">
            <v>68.75</v>
          </cell>
        </row>
        <row r="220">
          <cell r="C220">
            <v>143060</v>
          </cell>
          <cell r="D220" t="str">
            <v>A23 4' H20 (2PB, 36 Bxs)</v>
          </cell>
          <cell r="E220" t="str">
            <v>70301</v>
          </cell>
          <cell r="F220" t="str">
            <v>72036</v>
          </cell>
          <cell r="G220" t="str">
            <v>30%</v>
          </cell>
          <cell r="H220" t="str">
            <v>2 X 8509 (12-8 4 X 1.25 OL)</v>
          </cell>
          <cell r="I220" t="str">
            <v>8030 (38 mm 142 GA X 2.855 FT)</v>
          </cell>
          <cell r="J220" t="str">
            <v>8032 (84 mm 200 GA X 2.855 FT)</v>
          </cell>
          <cell r="K220">
            <v>1.10649</v>
          </cell>
          <cell r="L220">
            <v>0.47420999999999996</v>
          </cell>
          <cell r="M220">
            <v>32.789649940323521</v>
          </cell>
          <cell r="N220">
            <v>48</v>
          </cell>
          <cell r="O220">
            <v>32.75</v>
          </cell>
          <cell r="P220">
            <v>33</v>
          </cell>
          <cell r="Q220">
            <v>33.25</v>
          </cell>
          <cell r="R220">
            <v>1.5359749999999999</v>
          </cell>
          <cell r="S220">
            <v>1.5807</v>
          </cell>
          <cell r="T220">
            <v>1.6259250000000001</v>
          </cell>
          <cell r="U220">
            <v>697.33264999999994</v>
          </cell>
          <cell r="V220">
            <v>717.63779999999997</v>
          </cell>
          <cell r="W220">
            <v>738.16995000000009</v>
          </cell>
          <cell r="X220" t="str">
            <v>8465/8466 (39"/2 pc)</v>
          </cell>
          <cell r="Y220" t="str">
            <v>39"/ 2 pc</v>
          </cell>
          <cell r="Z220">
            <v>2.8</v>
          </cell>
          <cell r="AA220">
            <v>40</v>
          </cell>
          <cell r="AB220">
            <v>61.438999999999993</v>
          </cell>
          <cell r="AC220">
            <v>63.228000000000002</v>
          </cell>
          <cell r="AD220">
            <v>65.037000000000006</v>
          </cell>
          <cell r="AE220">
            <v>64.23899999999999</v>
          </cell>
          <cell r="AF220">
            <v>66.028000000000006</v>
          </cell>
          <cell r="AG220">
            <v>67.837000000000003</v>
          </cell>
          <cell r="AH220" t="str">
            <v xml:space="preserve">2 X 8126 (4.625 FT/Box) </v>
          </cell>
          <cell r="AI220">
            <v>2</v>
          </cell>
          <cell r="AJ220" t="str">
            <v>(6X6)+0=36</v>
          </cell>
          <cell r="AK220">
            <v>6</v>
          </cell>
          <cell r="AL220">
            <v>6</v>
          </cell>
          <cell r="AM220">
            <v>0</v>
          </cell>
          <cell r="AN220">
            <v>36</v>
          </cell>
          <cell r="AO220" t="str">
            <v>8914 (48 X 44)</v>
          </cell>
          <cell r="AP220" t="str">
            <v>48X44</v>
          </cell>
          <cell r="AQ220">
            <v>55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 t="str">
            <v>8051 (1 White)</v>
          </cell>
          <cell r="AW220" t="str">
            <v>8050 (160FT Clear)</v>
          </cell>
          <cell r="AX220">
            <v>2432.0080000000003</v>
          </cell>
          <cell r="AY220">
            <v>1440</v>
          </cell>
          <cell r="AZ220">
            <v>1.6888944444444447</v>
          </cell>
          <cell r="BA220" t="str">
            <v xml:space="preserve">BF Request 6/21/02.  </v>
          </cell>
          <cell r="BB220"/>
          <cell r="BC220">
            <v>143060</v>
          </cell>
          <cell r="BD220" t="str">
            <v xml:space="preserve">Orange </v>
          </cell>
          <cell r="BE220" t="str">
            <v xml:space="preserve">A23 4' H20 </v>
          </cell>
          <cell r="BF220" t="str">
            <v>12 months (+/- 5 days) from date of manufacture</v>
          </cell>
          <cell r="BG220" t="str">
            <v xml:space="preserve">X-Fast </v>
          </cell>
          <cell r="BH220" t="str">
            <v>23 mm</v>
          </cell>
          <cell r="BI220" t="str">
            <v>1 in</v>
          </cell>
          <cell r="BJ220" t="str">
            <v>33 in</v>
          </cell>
          <cell r="BK220" t="str">
            <v>3/4 in</v>
          </cell>
          <cell r="BL220" t="str">
            <v>I, II, III</v>
          </cell>
          <cell r="BM220">
            <v>4</v>
          </cell>
          <cell r="BN220">
            <v>160</v>
          </cell>
          <cell r="BO220">
            <v>134</v>
          </cell>
          <cell r="BP220" t="str">
            <v>B or G</v>
          </cell>
          <cell r="BQ220">
            <v>8040</v>
          </cell>
          <cell r="BR220">
            <v>110</v>
          </cell>
        </row>
        <row r="221">
          <cell r="C221">
            <v>143061</v>
          </cell>
          <cell r="D221" t="str">
            <v>A23 4' H20 (2PB, 30 Bxs)</v>
          </cell>
          <cell r="E221" t="str">
            <v>70301</v>
          </cell>
          <cell r="F221" t="str">
            <v>72036</v>
          </cell>
          <cell r="G221" t="str">
            <v>30%</v>
          </cell>
          <cell r="H221" t="str">
            <v>2 X 8509 (12-8 4 X 1.25 OL)</v>
          </cell>
          <cell r="I221" t="str">
            <v>8030 (38 mm 142 GA X 2.855 FT)</v>
          </cell>
          <cell r="J221" t="str">
            <v>8032 (84 mm 200 GA X 2.855 FT)</v>
          </cell>
          <cell r="K221">
            <v>1.10649</v>
          </cell>
          <cell r="L221">
            <v>0.47420999999999996</v>
          </cell>
          <cell r="M221">
            <v>32.789649940323521</v>
          </cell>
          <cell r="N221">
            <v>48</v>
          </cell>
          <cell r="O221">
            <v>32.75</v>
          </cell>
          <cell r="P221">
            <v>33</v>
          </cell>
          <cell r="Q221">
            <v>33.25</v>
          </cell>
          <cell r="R221">
            <v>1.5359749999999999</v>
          </cell>
          <cell r="S221">
            <v>1.5807</v>
          </cell>
          <cell r="T221">
            <v>1.6259250000000001</v>
          </cell>
          <cell r="U221">
            <v>697.33264999999994</v>
          </cell>
          <cell r="V221">
            <v>717.63779999999997</v>
          </cell>
          <cell r="W221">
            <v>738.16995000000009</v>
          </cell>
          <cell r="X221" t="str">
            <v>8465/8466 (39"/2 pc)</v>
          </cell>
          <cell r="Y221" t="str">
            <v>39"/ 2 pc</v>
          </cell>
          <cell r="Z221">
            <v>2.8</v>
          </cell>
          <cell r="AA221">
            <v>40</v>
          </cell>
          <cell r="AB221">
            <v>61.438999999999993</v>
          </cell>
          <cell r="AC221">
            <v>63.228000000000002</v>
          </cell>
          <cell r="AD221">
            <v>65.037000000000006</v>
          </cell>
          <cell r="AE221">
            <v>64.23899999999999</v>
          </cell>
          <cell r="AF221">
            <v>66.028000000000006</v>
          </cell>
          <cell r="AG221">
            <v>67.837000000000003</v>
          </cell>
          <cell r="AH221" t="str">
            <v xml:space="preserve">2 X 8126 (4.625 FT/Box) </v>
          </cell>
          <cell r="AI221">
            <v>2</v>
          </cell>
          <cell r="AJ221" t="str">
            <v>(6X5)+0=30</v>
          </cell>
          <cell r="AK221">
            <v>6</v>
          </cell>
          <cell r="AL221">
            <v>5</v>
          </cell>
          <cell r="AM221">
            <v>0</v>
          </cell>
          <cell r="AN221">
            <v>30</v>
          </cell>
          <cell r="AO221" t="str">
            <v>8914 (48 X 44)</v>
          </cell>
          <cell r="AP221" t="str">
            <v>48X44</v>
          </cell>
          <cell r="AQ221">
            <v>55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 t="str">
            <v>8051 (1 White)</v>
          </cell>
          <cell r="AW221" t="str">
            <v>8050 (134FT Clear)</v>
          </cell>
          <cell r="AX221">
            <v>2035.8400000000001</v>
          </cell>
          <cell r="AY221">
            <v>1200</v>
          </cell>
          <cell r="AZ221">
            <v>1.6965333333333334</v>
          </cell>
          <cell r="BA221" t="str">
            <v>GT Request 10/23/02.</v>
          </cell>
          <cell r="BB221"/>
          <cell r="BC221">
            <v>143061</v>
          </cell>
          <cell r="BD221" t="str">
            <v xml:space="preserve">Orange </v>
          </cell>
          <cell r="BE221" t="str">
            <v xml:space="preserve">A23 4' H20 </v>
          </cell>
          <cell r="BF221" t="str">
            <v>12 months (+/- 5 days) from date of manufacture</v>
          </cell>
          <cell r="BG221" t="str">
            <v xml:space="preserve">X-Fast </v>
          </cell>
          <cell r="BH221" t="str">
            <v>23 mm</v>
          </cell>
          <cell r="BI221" t="str">
            <v>1 in</v>
          </cell>
          <cell r="BJ221" t="str">
            <v>33 in</v>
          </cell>
          <cell r="BK221" t="str">
            <v>3/4 in</v>
          </cell>
          <cell r="BL221" t="str">
            <v>I, II, III</v>
          </cell>
          <cell r="BM221">
            <v>4</v>
          </cell>
          <cell r="BN221">
            <v>160</v>
          </cell>
          <cell r="BO221">
            <v>134</v>
          </cell>
          <cell r="BP221" t="str">
            <v>B or G</v>
          </cell>
          <cell r="BQ221">
            <v>8040</v>
          </cell>
          <cell r="BR221">
            <v>110</v>
          </cell>
        </row>
        <row r="222">
          <cell r="C222">
            <v>143062</v>
          </cell>
          <cell r="D222" t="str">
            <v>A23 4' H35 (2PB, 36 Bxs)</v>
          </cell>
          <cell r="E222" t="str">
            <v>70300</v>
          </cell>
          <cell r="F222" t="str">
            <v>72036</v>
          </cell>
          <cell r="G222" t="str">
            <v>30%</v>
          </cell>
          <cell r="H222" t="str">
            <v>2 X 8509 (12-8 4 X 1.25 OL)</v>
          </cell>
          <cell r="I222" t="str">
            <v>8030 (38 mm 142 GA X 2.855 FT)</v>
          </cell>
          <cell r="J222" t="str">
            <v>8032 (84 mm 200 GA X 2.855 FT)</v>
          </cell>
          <cell r="K222">
            <v>1.10649</v>
          </cell>
          <cell r="L222">
            <v>0.47420999999999996</v>
          </cell>
          <cell r="M222">
            <v>32.789649940323521</v>
          </cell>
          <cell r="N222">
            <v>48</v>
          </cell>
          <cell r="O222">
            <v>32.75</v>
          </cell>
          <cell r="P222">
            <v>33</v>
          </cell>
          <cell r="Q222">
            <v>33.25</v>
          </cell>
          <cell r="R222">
            <v>1.5359749999999999</v>
          </cell>
          <cell r="S222">
            <v>1.5807</v>
          </cell>
          <cell r="T222">
            <v>1.6259250000000001</v>
          </cell>
          <cell r="U222">
            <v>697.33264999999994</v>
          </cell>
          <cell r="V222">
            <v>717.63779999999997</v>
          </cell>
          <cell r="W222">
            <v>738.16995000000009</v>
          </cell>
          <cell r="X222" t="str">
            <v>8465/8466 (39"/2 pc)</v>
          </cell>
          <cell r="Y222" t="str">
            <v>39"/ 2 pc</v>
          </cell>
          <cell r="Z222">
            <v>2.8</v>
          </cell>
          <cell r="AA222">
            <v>40</v>
          </cell>
          <cell r="AB222">
            <v>61.438999999999993</v>
          </cell>
          <cell r="AC222">
            <v>63.228000000000002</v>
          </cell>
          <cell r="AD222">
            <v>65.037000000000006</v>
          </cell>
          <cell r="AE222">
            <v>64.23899999999999</v>
          </cell>
          <cell r="AF222">
            <v>66.028000000000006</v>
          </cell>
          <cell r="AG222">
            <v>67.837000000000003</v>
          </cell>
          <cell r="AH222" t="str">
            <v xml:space="preserve">2 X 8126 (4.625 FT/Box) </v>
          </cell>
          <cell r="AI222">
            <v>2</v>
          </cell>
          <cell r="AJ222" t="str">
            <v>(6X6)+0=36</v>
          </cell>
          <cell r="AK222">
            <v>6</v>
          </cell>
          <cell r="AL222">
            <v>6</v>
          </cell>
          <cell r="AM222">
            <v>0</v>
          </cell>
          <cell r="AN222">
            <v>36</v>
          </cell>
          <cell r="AO222" t="str">
            <v>8914 (48 X 44)</v>
          </cell>
          <cell r="AP222" t="str">
            <v>48X44</v>
          </cell>
          <cell r="AQ222">
            <v>55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 t="str">
            <v>8051 (1 White)</v>
          </cell>
          <cell r="AW222" t="str">
            <v>8050 (160FT Clear)</v>
          </cell>
          <cell r="AX222">
            <v>2432.0080000000003</v>
          </cell>
          <cell r="AY222">
            <v>1440</v>
          </cell>
          <cell r="AZ222">
            <v>1.6888944444444447</v>
          </cell>
          <cell r="BA222" t="str">
            <v xml:space="preserve">BF Request 6/21/02.  </v>
          </cell>
          <cell r="BB222"/>
          <cell r="BC222">
            <v>143062</v>
          </cell>
          <cell r="BD222" t="str">
            <v>Blue</v>
          </cell>
          <cell r="BE222" t="str">
            <v xml:space="preserve">A23 4' H35 </v>
          </cell>
          <cell r="BF222" t="str">
            <v>12 months (+/- 5 days) from date of manufacture</v>
          </cell>
          <cell r="BG222" t="str">
            <v>Fast</v>
          </cell>
          <cell r="BH222" t="str">
            <v>23 mm</v>
          </cell>
          <cell r="BI222" t="str">
            <v>1 in</v>
          </cell>
          <cell r="BJ222" t="str">
            <v>33 in</v>
          </cell>
          <cell r="BK222" t="str">
            <v>3/4 in</v>
          </cell>
          <cell r="BL222" t="str">
            <v>I, II, III</v>
          </cell>
          <cell r="BM222">
            <v>4</v>
          </cell>
          <cell r="BN222">
            <v>160</v>
          </cell>
          <cell r="BO222">
            <v>134</v>
          </cell>
          <cell r="BP222" t="str">
            <v>B or G</v>
          </cell>
          <cell r="BQ222">
            <v>8040</v>
          </cell>
          <cell r="BR222">
            <v>110</v>
          </cell>
        </row>
        <row r="223">
          <cell r="C223">
            <v>143063</v>
          </cell>
          <cell r="D223" t="str">
            <v>A23 4' H20 (2PB, 23 Bxs)</v>
          </cell>
          <cell r="E223" t="str">
            <v>70301</v>
          </cell>
          <cell r="F223" t="str">
            <v>72036</v>
          </cell>
          <cell r="G223" t="str">
            <v>30%</v>
          </cell>
          <cell r="H223" t="str">
            <v>2 X 8509 (12-8 4 X 1.25 OL)</v>
          </cell>
          <cell r="I223" t="str">
            <v>8030 (38 mm 142 GA X 2.855 FT)</v>
          </cell>
          <cell r="J223" t="str">
            <v>8032 (84 mm 200 GA X 2.855 FT)</v>
          </cell>
          <cell r="K223">
            <v>1.10649</v>
          </cell>
          <cell r="L223">
            <v>0.47420999999999996</v>
          </cell>
          <cell r="M223">
            <v>32.789649940323521</v>
          </cell>
          <cell r="N223">
            <v>48</v>
          </cell>
          <cell r="O223">
            <v>32.75</v>
          </cell>
          <cell r="P223">
            <v>33</v>
          </cell>
          <cell r="Q223">
            <v>33.25</v>
          </cell>
          <cell r="R223">
            <v>1.5359749999999999</v>
          </cell>
          <cell r="S223">
            <v>1.5807</v>
          </cell>
          <cell r="T223">
            <v>1.6259250000000001</v>
          </cell>
          <cell r="U223">
            <v>697.33264999999994</v>
          </cell>
          <cell r="V223">
            <v>717.63779999999997</v>
          </cell>
          <cell r="W223">
            <v>738.16995000000009</v>
          </cell>
          <cell r="X223" t="str">
            <v>8465/8466 (39"/2 pc)</v>
          </cell>
          <cell r="Y223" t="str">
            <v>39"/ 2 pc</v>
          </cell>
          <cell r="Z223">
            <v>2.8</v>
          </cell>
          <cell r="AA223">
            <v>40</v>
          </cell>
          <cell r="AB223">
            <v>61.438999999999993</v>
          </cell>
          <cell r="AC223">
            <v>63.228000000000002</v>
          </cell>
          <cell r="AD223">
            <v>65.037000000000006</v>
          </cell>
          <cell r="AE223">
            <v>64.23899999999999</v>
          </cell>
          <cell r="AF223">
            <v>66.028000000000006</v>
          </cell>
          <cell r="AG223">
            <v>67.837000000000003</v>
          </cell>
          <cell r="AH223" t="str">
            <v xml:space="preserve">2 X 8126 (4.625 FT/Box) </v>
          </cell>
          <cell r="AI223">
            <v>2</v>
          </cell>
          <cell r="AJ223" t="str">
            <v>(6X3)+5=23</v>
          </cell>
          <cell r="AK223">
            <v>6</v>
          </cell>
          <cell r="AL223">
            <v>3</v>
          </cell>
          <cell r="AM223">
            <v>5</v>
          </cell>
          <cell r="AN223">
            <v>23</v>
          </cell>
          <cell r="AO223" t="str">
            <v>8914 (48 X 44)</v>
          </cell>
          <cell r="AP223" t="str">
            <v>48X44</v>
          </cell>
          <cell r="AQ223">
            <v>55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 t="str">
            <v>8051 (1 White)</v>
          </cell>
          <cell r="AW223" t="str">
            <v>8050 (103FT Clear)</v>
          </cell>
          <cell r="AX223">
            <v>1573.6440000000002</v>
          </cell>
          <cell r="AY223">
            <v>920</v>
          </cell>
          <cell r="AZ223">
            <v>1.7104826086956524</v>
          </cell>
          <cell r="BA223" t="str">
            <v xml:space="preserve">BF Request 3/3/03.  Place  6 boxes per layer, 3 layers per pallet plus 5 extra boxes.  </v>
          </cell>
          <cell r="BB223"/>
          <cell r="BC223">
            <v>143063</v>
          </cell>
          <cell r="BD223" t="str">
            <v xml:space="preserve">Orange </v>
          </cell>
          <cell r="BE223" t="str">
            <v xml:space="preserve">A23 4' H20 </v>
          </cell>
          <cell r="BF223" t="str">
            <v>12 months (+/- 5 days) from date of manufacture</v>
          </cell>
          <cell r="BG223" t="str">
            <v xml:space="preserve">X-Fast </v>
          </cell>
          <cell r="BH223" t="str">
            <v>23 mm</v>
          </cell>
          <cell r="BI223" t="str">
            <v>1 in</v>
          </cell>
          <cell r="BJ223" t="str">
            <v>33 in</v>
          </cell>
          <cell r="BK223" t="str">
            <v>3/4 in</v>
          </cell>
          <cell r="BL223" t="str">
            <v>I, II, III</v>
          </cell>
          <cell r="BM223">
            <v>4</v>
          </cell>
          <cell r="BN223">
            <v>160</v>
          </cell>
          <cell r="BO223">
            <v>134</v>
          </cell>
          <cell r="BP223" t="str">
            <v>B or G</v>
          </cell>
          <cell r="BQ223">
            <v>8040</v>
          </cell>
          <cell r="BR223">
            <v>110</v>
          </cell>
        </row>
        <row r="224">
          <cell r="C224">
            <v>143065</v>
          </cell>
          <cell r="D224" t="str">
            <v>A23 4' H20 (SWS, 1250 Pcs)</v>
          </cell>
          <cell r="E224" t="str">
            <v>70301</v>
          </cell>
          <cell r="F224" t="str">
            <v>72036</v>
          </cell>
          <cell r="G224" t="str">
            <v>30%</v>
          </cell>
          <cell r="H224" t="str">
            <v>2 X 8509 (12-8 4 X 1.25 OL)</v>
          </cell>
          <cell r="I224" t="str">
            <v>8030 (38 mm 142 GA X 2.855 FT)</v>
          </cell>
          <cell r="J224" t="str">
            <v>8032 (84 mm 200 GA X 2.855 FT)</v>
          </cell>
          <cell r="K224">
            <v>1.10649</v>
          </cell>
          <cell r="L224">
            <v>0.47420999999999996</v>
          </cell>
          <cell r="M224">
            <v>32.789649940323521</v>
          </cell>
          <cell r="N224">
            <v>48</v>
          </cell>
          <cell r="O224">
            <v>32.75</v>
          </cell>
          <cell r="P224">
            <v>33</v>
          </cell>
          <cell r="Q224">
            <v>33.25</v>
          </cell>
          <cell r="R224">
            <v>1.5359749999999999</v>
          </cell>
          <cell r="S224">
            <v>1.5807</v>
          </cell>
          <cell r="T224">
            <v>1.6259250000000001</v>
          </cell>
          <cell r="U224">
            <v>697.33264999999994</v>
          </cell>
          <cell r="V224">
            <v>717.63779999999997</v>
          </cell>
          <cell r="W224">
            <v>738.16995000000009</v>
          </cell>
          <cell r="X224" t="str">
            <v>8053 (5" X 115GA X 16FT)</v>
          </cell>
          <cell r="Y224" t="str">
            <v>SW (16 FT)</v>
          </cell>
          <cell r="Z224">
            <v>0.1</v>
          </cell>
          <cell r="AA224">
            <v>25</v>
          </cell>
          <cell r="AB224">
            <v>38.399374999999999</v>
          </cell>
          <cell r="AC224">
            <v>39.517499999999998</v>
          </cell>
          <cell r="AD224">
            <v>40.648125</v>
          </cell>
          <cell r="AE224">
            <v>38.499375000000001</v>
          </cell>
          <cell r="AF224">
            <v>39.6175</v>
          </cell>
          <cell r="AG224">
            <v>40.748125000000002</v>
          </cell>
          <cell r="AH224" t="str">
            <v>8053 (16 FT/Bundle)</v>
          </cell>
          <cell r="AI224" t="str">
            <v>SW</v>
          </cell>
          <cell r="AJ224" t="str">
            <v xml:space="preserve">10 X 5 = 50 SW </v>
          </cell>
          <cell r="AK224" t="str">
            <v xml:space="preserve">Stack </v>
          </cell>
          <cell r="AL224" t="str">
            <v xml:space="preserve">Square </v>
          </cell>
          <cell r="AM224" t="str">
            <v>On Pallet</v>
          </cell>
          <cell r="AN224">
            <v>50</v>
          </cell>
          <cell r="AO224" t="str">
            <v>8909 (44 X 44)</v>
          </cell>
          <cell r="AP224" t="str">
            <v>44X44</v>
          </cell>
          <cell r="AQ224">
            <v>55</v>
          </cell>
          <cell r="AR224">
            <v>0</v>
          </cell>
          <cell r="AS224" t="str">
            <v xml:space="preserve">1 X 8114 (Pad) </v>
          </cell>
          <cell r="AT224">
            <v>0</v>
          </cell>
          <cell r="AU224">
            <v>0</v>
          </cell>
          <cell r="AV224" t="str">
            <v>8051 (1 White)</v>
          </cell>
          <cell r="AW224" t="str">
            <v>8052 (440FT White)</v>
          </cell>
          <cell r="AX224">
            <v>2035.875</v>
          </cell>
          <cell r="AY224">
            <v>1250</v>
          </cell>
          <cell r="AZ224">
            <v>1.6287</v>
          </cell>
          <cell r="BA224" t="str">
            <v xml:space="preserve">Minova USA Inc. request 8/15/03.  Each bundle gets Part No. 8132 8.5 X 11 inch bundle sheet.  </v>
          </cell>
          <cell r="BB224" t="str">
            <v xml:space="preserve">Stack square on pallet.  Rotate each layer 180 degrees.   </v>
          </cell>
          <cell r="BC224">
            <v>143065</v>
          </cell>
          <cell r="BD224" t="str">
            <v xml:space="preserve">Orange </v>
          </cell>
          <cell r="BE224" t="str">
            <v xml:space="preserve">A23 4' H20 </v>
          </cell>
          <cell r="BF224" t="str">
            <v>12 months (+/- 5 days) from date of manufacture</v>
          </cell>
          <cell r="BG224" t="str">
            <v xml:space="preserve">X-Fast </v>
          </cell>
          <cell r="BH224" t="str">
            <v>23 mm</v>
          </cell>
          <cell r="BI224" t="str">
            <v>1 in</v>
          </cell>
          <cell r="BJ224" t="str">
            <v>33 in</v>
          </cell>
          <cell r="BK224" t="str">
            <v>3/4 in</v>
          </cell>
          <cell r="BL224" t="str">
            <v>I, II, III</v>
          </cell>
          <cell r="BM224">
            <v>4</v>
          </cell>
          <cell r="BN224">
            <v>100</v>
          </cell>
          <cell r="BO224">
            <v>134</v>
          </cell>
          <cell r="BP224" t="str">
            <v>B or G</v>
          </cell>
          <cell r="BQ224">
            <v>8040</v>
          </cell>
          <cell r="BR224">
            <v>68.75</v>
          </cell>
        </row>
        <row r="225">
          <cell r="C225">
            <v>143066</v>
          </cell>
          <cell r="D225" t="str">
            <v>A23 4' H20 (1PB, 56 Bxs)</v>
          </cell>
          <cell r="E225" t="str">
            <v>70301</v>
          </cell>
          <cell r="F225" t="str">
            <v>72036</v>
          </cell>
          <cell r="G225" t="str">
            <v>30%</v>
          </cell>
          <cell r="H225" t="str">
            <v>2 X 8509 (12-8 4 X 1.25 OL)</v>
          </cell>
          <cell r="I225" t="str">
            <v>8030 (38 mm 142 GA X 2.855 FT)</v>
          </cell>
          <cell r="J225" t="str">
            <v>8032 (84 mm 200 GA X 2.855 FT)</v>
          </cell>
          <cell r="K225">
            <v>1.10649</v>
          </cell>
          <cell r="L225">
            <v>0.47420999999999996</v>
          </cell>
          <cell r="M225">
            <v>32.789649940323521</v>
          </cell>
          <cell r="N225">
            <v>48</v>
          </cell>
          <cell r="O225">
            <v>32.75</v>
          </cell>
          <cell r="P225">
            <v>33</v>
          </cell>
          <cell r="Q225">
            <v>33.25</v>
          </cell>
          <cell r="R225">
            <v>1.5359749999999999</v>
          </cell>
          <cell r="S225">
            <v>1.5807</v>
          </cell>
          <cell r="T225">
            <v>1.6259250000000001</v>
          </cell>
          <cell r="U225">
            <v>697.33264999999994</v>
          </cell>
          <cell r="V225">
            <v>717.63779999999997</v>
          </cell>
          <cell r="W225">
            <v>738.16995000000009</v>
          </cell>
          <cell r="X225" t="str">
            <v>8464 (39"/1 pc)</v>
          </cell>
          <cell r="Y225" t="str">
            <v>39"/ 1 pc</v>
          </cell>
          <cell r="Z225">
            <v>1.4</v>
          </cell>
          <cell r="AA225">
            <v>25</v>
          </cell>
          <cell r="AB225">
            <v>38.399374999999999</v>
          </cell>
          <cell r="AC225">
            <v>39.517499999999998</v>
          </cell>
          <cell r="AD225">
            <v>40.648125</v>
          </cell>
          <cell r="AE225">
            <v>39.799374999999998</v>
          </cell>
          <cell r="AF225">
            <v>40.917499999999997</v>
          </cell>
          <cell r="AG225">
            <v>42.048124999999999</v>
          </cell>
          <cell r="AH225" t="str">
            <v xml:space="preserve">2 X 8126 (3.583 FT/Box) </v>
          </cell>
          <cell r="AI225" t="str">
            <v>2 (Glue)</v>
          </cell>
          <cell r="AJ225" t="str">
            <v>(8X7)+0=56</v>
          </cell>
          <cell r="AK225">
            <v>8</v>
          </cell>
          <cell r="AL225">
            <v>7</v>
          </cell>
          <cell r="AM225">
            <v>0</v>
          </cell>
          <cell r="AN225">
            <v>56</v>
          </cell>
          <cell r="AO225" t="str">
            <v>8914 (48 X 44)</v>
          </cell>
          <cell r="AP225" t="str">
            <v>48X44</v>
          </cell>
          <cell r="AQ225">
            <v>55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 t="str">
            <v>8051 (1 White)</v>
          </cell>
          <cell r="AW225" t="str">
            <v>8050 (160FT Clear)</v>
          </cell>
          <cell r="AX225">
            <v>2346.3799999999997</v>
          </cell>
          <cell r="AY225">
            <v>1400</v>
          </cell>
          <cell r="AZ225">
            <v>1.675985714285714</v>
          </cell>
          <cell r="BA225" t="str">
            <v>BF Request 5/6/03.A. AZ260</v>
          </cell>
          <cell r="BB225"/>
          <cell r="BC225">
            <v>143066</v>
          </cell>
          <cell r="BD225" t="str">
            <v xml:space="preserve">Orange </v>
          </cell>
          <cell r="BE225" t="str">
            <v>A23 4' H20</v>
          </cell>
          <cell r="BF225" t="str">
            <v>12 months (+/- 5 days) from date of manufacture</v>
          </cell>
          <cell r="BG225" t="str">
            <v xml:space="preserve">X-Fast </v>
          </cell>
          <cell r="BH225" t="str">
            <v>23 mm</v>
          </cell>
          <cell r="BI225" t="str">
            <v>1 in</v>
          </cell>
          <cell r="BJ225" t="str">
            <v>33 in</v>
          </cell>
          <cell r="BK225" t="str">
            <v>3/4 in</v>
          </cell>
          <cell r="BL225" t="str">
            <v>I, II, III</v>
          </cell>
          <cell r="BM225">
            <v>4</v>
          </cell>
          <cell r="BN225">
            <v>100</v>
          </cell>
          <cell r="BO225">
            <v>134</v>
          </cell>
          <cell r="BP225" t="str">
            <v>B or G</v>
          </cell>
          <cell r="BQ225">
            <v>8040</v>
          </cell>
          <cell r="BR225">
            <v>68.75</v>
          </cell>
        </row>
        <row r="226">
          <cell r="C226">
            <v>143069</v>
          </cell>
          <cell r="D226" t="str">
            <v>A23 4' H35 (SWS, 1250 Pcs)</v>
          </cell>
          <cell r="E226" t="str">
            <v>70300</v>
          </cell>
          <cell r="F226" t="str">
            <v>72036</v>
          </cell>
          <cell r="G226" t="str">
            <v>30%</v>
          </cell>
          <cell r="H226" t="str">
            <v>2 X 8509 (12-8 4 X 1.25 OL)</v>
          </cell>
          <cell r="I226" t="str">
            <v>8030 (38 mm 142 GA X 2.855 FT)</v>
          </cell>
          <cell r="J226" t="str">
            <v>8032 (84 mm 200 GA X 2.855 FT)</v>
          </cell>
          <cell r="K226">
            <v>1.10649</v>
          </cell>
          <cell r="L226">
            <v>0.47420999999999996</v>
          </cell>
          <cell r="M226">
            <v>32.789649940323521</v>
          </cell>
          <cell r="N226">
            <v>48</v>
          </cell>
          <cell r="O226">
            <v>32.75</v>
          </cell>
          <cell r="P226">
            <v>33</v>
          </cell>
          <cell r="Q226">
            <v>33.25</v>
          </cell>
          <cell r="R226">
            <v>1.5359749999999999</v>
          </cell>
          <cell r="S226">
            <v>1.5807</v>
          </cell>
          <cell r="T226">
            <v>1.6259250000000001</v>
          </cell>
          <cell r="U226">
            <v>697.33264999999994</v>
          </cell>
          <cell r="V226">
            <v>717.63779999999997</v>
          </cell>
          <cell r="W226">
            <v>738.16995000000009</v>
          </cell>
          <cell r="X226" t="str">
            <v>8053 (5" X 115GA X 16FT)</v>
          </cell>
          <cell r="Y226" t="str">
            <v>SW (16 FT)</v>
          </cell>
          <cell r="Z226">
            <v>0.1</v>
          </cell>
          <cell r="AA226">
            <v>25</v>
          </cell>
          <cell r="AB226">
            <v>38.399374999999999</v>
          </cell>
          <cell r="AC226">
            <v>39.517499999999998</v>
          </cell>
          <cell r="AD226">
            <v>40.648125</v>
          </cell>
          <cell r="AE226">
            <v>38.499375000000001</v>
          </cell>
          <cell r="AF226">
            <v>39.6175</v>
          </cell>
          <cell r="AG226">
            <v>40.748125000000002</v>
          </cell>
          <cell r="AH226" t="str">
            <v>8053 (16 FT/Bundle)</v>
          </cell>
          <cell r="AI226" t="str">
            <v>SW</v>
          </cell>
          <cell r="AJ226" t="str">
            <v xml:space="preserve">10 X 5 = 50 SW </v>
          </cell>
          <cell r="AK226" t="str">
            <v xml:space="preserve">Stack </v>
          </cell>
          <cell r="AL226" t="str">
            <v xml:space="preserve">Square </v>
          </cell>
          <cell r="AM226" t="str">
            <v>On Pallet</v>
          </cell>
          <cell r="AN226">
            <v>50</v>
          </cell>
          <cell r="AO226" t="str">
            <v>8909 (44 X 44)</v>
          </cell>
          <cell r="AP226" t="str">
            <v>44X44</v>
          </cell>
          <cell r="AQ226">
            <v>55</v>
          </cell>
          <cell r="AR226">
            <v>0</v>
          </cell>
          <cell r="AS226" t="str">
            <v xml:space="preserve">1 X 8114 (Pad) </v>
          </cell>
          <cell r="AT226">
            <v>0</v>
          </cell>
          <cell r="AU226">
            <v>0</v>
          </cell>
          <cell r="AV226" t="str">
            <v>8051 (1 White)</v>
          </cell>
          <cell r="AW226" t="str">
            <v>8052 (440FT White)</v>
          </cell>
          <cell r="AX226">
            <v>2035.875</v>
          </cell>
          <cell r="AY226">
            <v>1250</v>
          </cell>
          <cell r="AZ226">
            <v>1.6287</v>
          </cell>
          <cell r="BA226" t="str">
            <v xml:space="preserve">Minova USA Inc. request 9/22/04.  Each bundle gets Part No. 8132 8.5 X 11 inch bundle sheet.  </v>
          </cell>
          <cell r="BB226" t="str">
            <v xml:space="preserve">Stack square on pallet.  Rotate each layer 180 degrees.   </v>
          </cell>
          <cell r="BC226">
            <v>143069</v>
          </cell>
          <cell r="BD226" t="str">
            <v>Blue</v>
          </cell>
          <cell r="BE226" t="str">
            <v xml:space="preserve">A23 4' H35 </v>
          </cell>
          <cell r="BF226" t="str">
            <v>12 months (+/- 5 days) from date of manufacture</v>
          </cell>
          <cell r="BG226" t="str">
            <v>Fast</v>
          </cell>
          <cell r="BH226" t="str">
            <v>23 mm</v>
          </cell>
          <cell r="BI226" t="str">
            <v>1 in</v>
          </cell>
          <cell r="BJ226" t="str">
            <v>33 in</v>
          </cell>
          <cell r="BK226" t="str">
            <v>3/4 in</v>
          </cell>
          <cell r="BL226" t="str">
            <v>I, II, III</v>
          </cell>
          <cell r="BM226">
            <v>4</v>
          </cell>
          <cell r="BN226">
            <v>100</v>
          </cell>
          <cell r="BO226">
            <v>134</v>
          </cell>
          <cell r="BP226" t="str">
            <v>B or G</v>
          </cell>
          <cell r="BQ226">
            <v>8040</v>
          </cell>
          <cell r="BR226">
            <v>68.75</v>
          </cell>
        </row>
        <row r="227">
          <cell r="C227">
            <v>143070</v>
          </cell>
          <cell r="D227" t="str">
            <v>A23 4' M90LIF (2PB, 36 Bxs)</v>
          </cell>
          <cell r="E227" t="str">
            <v>70329</v>
          </cell>
          <cell r="F227" t="str">
            <v>72036</v>
          </cell>
          <cell r="G227" t="str">
            <v>30%</v>
          </cell>
          <cell r="H227" t="str">
            <v>2 X 8509 (12-8 4 X 1.25 OL)</v>
          </cell>
          <cell r="I227" t="str">
            <v>8030 (38 mm 142 GA X 2.855 FT)</v>
          </cell>
          <cell r="J227" t="str">
            <v>8032 (84 mm 200 GA X 2.855 FT)</v>
          </cell>
          <cell r="K227">
            <v>1.10649</v>
          </cell>
          <cell r="L227">
            <v>0.47420999999999996</v>
          </cell>
          <cell r="M227">
            <v>32.789649940323521</v>
          </cell>
          <cell r="N227">
            <v>48</v>
          </cell>
          <cell r="O227">
            <v>32.75</v>
          </cell>
          <cell r="P227">
            <v>33</v>
          </cell>
          <cell r="Q227">
            <v>33.25</v>
          </cell>
          <cell r="R227">
            <v>1.5359749999999999</v>
          </cell>
          <cell r="S227">
            <v>1.5807</v>
          </cell>
          <cell r="T227">
            <v>1.6259250000000001</v>
          </cell>
          <cell r="U227">
            <v>697.33264999999994</v>
          </cell>
          <cell r="V227">
            <v>717.63779999999997</v>
          </cell>
          <cell r="W227">
            <v>738.16995000000009</v>
          </cell>
          <cell r="X227" t="str">
            <v>8465/8466 (39"/2 pc)</v>
          </cell>
          <cell r="Y227" t="str">
            <v>39"/ 2 pc</v>
          </cell>
          <cell r="Z227">
            <v>2.8</v>
          </cell>
          <cell r="AA227">
            <v>40</v>
          </cell>
          <cell r="AB227">
            <v>61.438999999999993</v>
          </cell>
          <cell r="AC227">
            <v>63.228000000000002</v>
          </cell>
          <cell r="AD227">
            <v>65.037000000000006</v>
          </cell>
          <cell r="AE227">
            <v>64.23899999999999</v>
          </cell>
          <cell r="AF227">
            <v>66.028000000000006</v>
          </cell>
          <cell r="AG227">
            <v>67.837000000000003</v>
          </cell>
          <cell r="AH227" t="str">
            <v xml:space="preserve">2 X 8126 (4.625 FT/Box) </v>
          </cell>
          <cell r="AI227">
            <v>2</v>
          </cell>
          <cell r="AJ227" t="str">
            <v>(6X6)+0=36</v>
          </cell>
          <cell r="AK227">
            <v>6</v>
          </cell>
          <cell r="AL227">
            <v>6</v>
          </cell>
          <cell r="AM227">
            <v>0</v>
          </cell>
          <cell r="AN227">
            <v>36</v>
          </cell>
          <cell r="AO227" t="str">
            <v>8914 (48 X 44)</v>
          </cell>
          <cell r="AP227" t="str">
            <v>48X44</v>
          </cell>
          <cell r="AQ227">
            <v>55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 t="str">
            <v>8051 (1 White)</v>
          </cell>
          <cell r="AW227" t="str">
            <v>8050 (160FT Clear)</v>
          </cell>
          <cell r="AX227">
            <v>2432.0080000000003</v>
          </cell>
          <cell r="AY227">
            <v>1440</v>
          </cell>
          <cell r="AZ227">
            <v>1.6888944444444447</v>
          </cell>
          <cell r="BA227" t="str">
            <v>GT Request 8/15/03.</v>
          </cell>
          <cell r="BB227"/>
          <cell r="BC227">
            <v>143070</v>
          </cell>
          <cell r="BD227" t="str">
            <v>Yellow</v>
          </cell>
          <cell r="BE227" t="str">
            <v xml:space="preserve">A23 4' M90LIF </v>
          </cell>
          <cell r="BF227" t="str">
            <v>12 months (+/- 5 days) from date of manufacture</v>
          </cell>
          <cell r="BG227" t="str">
            <v>Slow</v>
          </cell>
          <cell r="BH227" t="str">
            <v>23 mm</v>
          </cell>
          <cell r="BI227" t="str">
            <v>1 in</v>
          </cell>
          <cell r="BJ227" t="str">
            <v>33 in</v>
          </cell>
          <cell r="BK227" t="str">
            <v>3/4 in</v>
          </cell>
          <cell r="BL227" t="str">
            <v>I, II, III</v>
          </cell>
          <cell r="BM227">
            <v>4</v>
          </cell>
          <cell r="BN227">
            <v>160</v>
          </cell>
          <cell r="BO227">
            <v>134</v>
          </cell>
          <cell r="BP227" t="str">
            <v>B or G</v>
          </cell>
          <cell r="BQ227">
            <v>8040</v>
          </cell>
          <cell r="BR227">
            <v>110</v>
          </cell>
        </row>
        <row r="228">
          <cell r="C228">
            <v>143072</v>
          </cell>
          <cell r="D228" t="str">
            <v>A23 4' H45 (2PBLW, 36 Bxs)</v>
          </cell>
          <cell r="E228" t="str">
            <v>70310</v>
          </cell>
          <cell r="F228" t="str">
            <v>72036</v>
          </cell>
          <cell r="G228" t="str">
            <v>30%</v>
          </cell>
          <cell r="H228" t="str">
            <v>2 X 8509 (12-8 4 X 1.25 OL)</v>
          </cell>
          <cell r="I228" t="str">
            <v>8030 (38 mm 142 GA X 2.855 FT)</v>
          </cell>
          <cell r="J228" t="str">
            <v>8032 (84 mm 200 GA X 2.855 FT)</v>
          </cell>
          <cell r="K228">
            <v>1.10649</v>
          </cell>
          <cell r="L228">
            <v>0.47420999999999996</v>
          </cell>
          <cell r="M228">
            <v>32.789649940323521</v>
          </cell>
          <cell r="N228">
            <v>48</v>
          </cell>
          <cell r="O228">
            <v>32.75</v>
          </cell>
          <cell r="P228">
            <v>33</v>
          </cell>
          <cell r="Q228">
            <v>33.25</v>
          </cell>
          <cell r="R228">
            <v>1.5359749999999999</v>
          </cell>
          <cell r="S228">
            <v>1.5807</v>
          </cell>
          <cell r="T228">
            <v>1.6259250000000001</v>
          </cell>
          <cell r="U228">
            <v>697.33264999999994</v>
          </cell>
          <cell r="V228">
            <v>717.63779999999997</v>
          </cell>
          <cell r="W228">
            <v>738.16995000000009</v>
          </cell>
          <cell r="X228" t="str">
            <v>8465/8466 (39"/2 pc)</v>
          </cell>
          <cell r="Y228" t="str">
            <v>39"/ 2 pc</v>
          </cell>
          <cell r="Z228">
            <v>2.8</v>
          </cell>
          <cell r="AA228">
            <v>25</v>
          </cell>
          <cell r="AB228">
            <v>38.399374999999999</v>
          </cell>
          <cell r="AC228">
            <v>39.517499999999998</v>
          </cell>
          <cell r="AD228">
            <v>40.648125</v>
          </cell>
          <cell r="AE228">
            <v>41.199374999999996</v>
          </cell>
          <cell r="AF228">
            <v>42.317499999999995</v>
          </cell>
          <cell r="AG228">
            <v>43.448124999999997</v>
          </cell>
          <cell r="AH228" t="str">
            <v xml:space="preserve">2 X 8126 (4.625 FT/Box) </v>
          </cell>
          <cell r="AI228">
            <v>2</v>
          </cell>
          <cell r="AJ228" t="str">
            <v>(6X6)+0=36</v>
          </cell>
          <cell r="AK228">
            <v>6</v>
          </cell>
          <cell r="AL228">
            <v>6</v>
          </cell>
          <cell r="AM228">
            <v>0</v>
          </cell>
          <cell r="AN228">
            <v>36</v>
          </cell>
          <cell r="AO228" t="str">
            <v>8914 (48 X 44)</v>
          </cell>
          <cell r="AP228" t="str">
            <v>48X44</v>
          </cell>
          <cell r="AQ228">
            <v>55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 t="str">
            <v>8051 (1 White)</v>
          </cell>
          <cell r="AW228" t="str">
            <v>8050 (160FT Clear)</v>
          </cell>
          <cell r="AX228">
            <v>1578.4299999999998</v>
          </cell>
          <cell r="AY228">
            <v>900</v>
          </cell>
          <cell r="AZ228">
            <v>1.753811111111111</v>
          </cell>
          <cell r="BA228" t="str">
            <v>Minova request to change packaging 5/5/09.</v>
          </cell>
          <cell r="BB228"/>
          <cell r="BC228">
            <v>143072</v>
          </cell>
          <cell r="BD228" t="str">
            <v>Green</v>
          </cell>
          <cell r="BE228" t="str">
            <v>A23 4' H45</v>
          </cell>
          <cell r="BF228" t="str">
            <v>12 months (+/- 5 days) from date of manufacture</v>
          </cell>
          <cell r="BG228" t="str">
            <v xml:space="preserve">Medium </v>
          </cell>
          <cell r="BH228" t="str">
            <v>23 mm</v>
          </cell>
          <cell r="BI228" t="str">
            <v>1 in</v>
          </cell>
          <cell r="BJ228" t="str">
            <v>33 in</v>
          </cell>
          <cell r="BK228" t="str">
            <v>3/4 in</v>
          </cell>
          <cell r="BL228" t="str">
            <v>I, II, III</v>
          </cell>
          <cell r="BM228">
            <v>4</v>
          </cell>
          <cell r="BN228">
            <v>100</v>
          </cell>
          <cell r="BO228">
            <v>134</v>
          </cell>
          <cell r="BP228" t="str">
            <v>B or G</v>
          </cell>
          <cell r="BQ228">
            <v>8040</v>
          </cell>
          <cell r="BR228">
            <v>68.75</v>
          </cell>
        </row>
        <row r="229">
          <cell r="C229">
            <v>143073</v>
          </cell>
          <cell r="D229" t="str">
            <v>A23 4' H45P (2PB, 36 Bxs)</v>
          </cell>
          <cell r="E229" t="str">
            <v>70310</v>
          </cell>
          <cell r="F229" t="str">
            <v>72036</v>
          </cell>
          <cell r="G229" t="str">
            <v>30%</v>
          </cell>
          <cell r="H229" t="str">
            <v>2 X 8509 (12-8 4 X 1.25 OL)</v>
          </cell>
          <cell r="I229" t="str">
            <v>8030 (38 mm 142 GA X 2.855 FT)</v>
          </cell>
          <cell r="J229" t="str">
            <v>8032 (84 mm 200 GA X 2.855 FT)</v>
          </cell>
          <cell r="K229">
            <v>1.10649</v>
          </cell>
          <cell r="L229">
            <v>0.47420999999999996</v>
          </cell>
          <cell r="M229">
            <v>32.789649940323521</v>
          </cell>
          <cell r="N229">
            <v>48</v>
          </cell>
          <cell r="O229">
            <v>32.75</v>
          </cell>
          <cell r="P229">
            <v>33</v>
          </cell>
          <cell r="Q229">
            <v>33.25</v>
          </cell>
          <cell r="R229">
            <v>1.5359749999999999</v>
          </cell>
          <cell r="S229">
            <v>1.5807</v>
          </cell>
          <cell r="T229">
            <v>1.6259250000000001</v>
          </cell>
          <cell r="U229">
            <v>697.33264999999994</v>
          </cell>
          <cell r="V229">
            <v>717.63779999999997</v>
          </cell>
          <cell r="W229">
            <v>738.16995000000009</v>
          </cell>
          <cell r="X229" t="str">
            <v>8465/8466 (39"/2 pc)</v>
          </cell>
          <cell r="Y229" t="str">
            <v>39"/ 2 pc</v>
          </cell>
          <cell r="Z229">
            <v>2.8</v>
          </cell>
          <cell r="AA229">
            <v>40</v>
          </cell>
          <cell r="AB229">
            <v>61.438999999999993</v>
          </cell>
          <cell r="AC229">
            <v>63.228000000000002</v>
          </cell>
          <cell r="AD229">
            <v>65.037000000000006</v>
          </cell>
          <cell r="AE229">
            <v>64.23899999999999</v>
          </cell>
          <cell r="AF229">
            <v>66.028000000000006</v>
          </cell>
          <cell r="AG229">
            <v>67.837000000000003</v>
          </cell>
          <cell r="AH229" t="str">
            <v xml:space="preserve">2 X 8126 (4.625 FT/Box) </v>
          </cell>
          <cell r="AI229">
            <v>2</v>
          </cell>
          <cell r="AJ229" t="str">
            <v>(6X6)+0=36</v>
          </cell>
          <cell r="AK229">
            <v>6</v>
          </cell>
          <cell r="AL229">
            <v>6</v>
          </cell>
          <cell r="AM229">
            <v>0</v>
          </cell>
          <cell r="AN229">
            <v>36</v>
          </cell>
          <cell r="AO229" t="str">
            <v>8914 (48 X 44)</v>
          </cell>
          <cell r="AP229" t="str">
            <v>48X44</v>
          </cell>
          <cell r="AQ229">
            <v>55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 t="str">
            <v>8051 (1 White)</v>
          </cell>
          <cell r="AW229" t="str">
            <v>8050 (160FT Clear)</v>
          </cell>
          <cell r="AX229">
            <v>2432.0080000000003</v>
          </cell>
          <cell r="AY229">
            <v>1440</v>
          </cell>
          <cell r="AZ229">
            <v>1.6888944444444447</v>
          </cell>
          <cell r="BA229" t="str">
            <v xml:space="preserve">GT Request 11/27/02.  Each cartridge gets Part No. 8508 Parachute Clip.   </v>
          </cell>
          <cell r="BB229"/>
          <cell r="BC229">
            <v>143073</v>
          </cell>
          <cell r="BD229" t="str">
            <v>Green</v>
          </cell>
          <cell r="BE229" t="str">
            <v>A23 4' H45P</v>
          </cell>
          <cell r="BF229" t="str">
            <v>12 months (+/- 5 days) from date of manufacture</v>
          </cell>
          <cell r="BG229" t="str">
            <v xml:space="preserve">Medium </v>
          </cell>
          <cell r="BH229" t="str">
            <v>23 mm</v>
          </cell>
          <cell r="BI229" t="str">
            <v>1 in</v>
          </cell>
          <cell r="BJ229" t="str">
            <v>33 in</v>
          </cell>
          <cell r="BK229" t="str">
            <v>3/4 in</v>
          </cell>
          <cell r="BL229" t="str">
            <v>I, II, III</v>
          </cell>
          <cell r="BM229">
            <v>4</v>
          </cell>
          <cell r="BN229">
            <v>160</v>
          </cell>
          <cell r="BO229">
            <v>134</v>
          </cell>
          <cell r="BP229" t="str">
            <v>B or G</v>
          </cell>
          <cell r="BQ229">
            <v>8040</v>
          </cell>
          <cell r="BR229">
            <v>110</v>
          </cell>
        </row>
        <row r="230">
          <cell r="C230">
            <v>143074</v>
          </cell>
          <cell r="D230" t="str">
            <v>A23 4' H35 (2PBLWSS, 30 Bxs)</v>
          </cell>
          <cell r="E230" t="str">
            <v>70300</v>
          </cell>
          <cell r="F230" t="str">
            <v>72036</v>
          </cell>
          <cell r="G230" t="str">
            <v>30%</v>
          </cell>
          <cell r="H230" t="str">
            <v>2 X 8509 (12-8 4 X 1.25 OL)</v>
          </cell>
          <cell r="I230" t="str">
            <v>8030 (38 mm 142 GA X 2.855 FT)</v>
          </cell>
          <cell r="J230" t="str">
            <v>8032 (84 mm 200 GA X 2.855 FT)</v>
          </cell>
          <cell r="K230">
            <v>1.10649</v>
          </cell>
          <cell r="L230">
            <v>0.47420999999999996</v>
          </cell>
          <cell r="M230">
            <v>32.789649940323521</v>
          </cell>
          <cell r="N230">
            <v>48</v>
          </cell>
          <cell r="O230">
            <v>32.75</v>
          </cell>
          <cell r="P230">
            <v>33</v>
          </cell>
          <cell r="Q230">
            <v>33.25</v>
          </cell>
          <cell r="R230">
            <v>1.5359749999999999</v>
          </cell>
          <cell r="S230">
            <v>1.5807</v>
          </cell>
          <cell r="T230">
            <v>1.6259250000000001</v>
          </cell>
          <cell r="U230">
            <v>697.33264999999994</v>
          </cell>
          <cell r="V230">
            <v>717.63779999999997</v>
          </cell>
          <cell r="W230">
            <v>738.16995000000009</v>
          </cell>
          <cell r="X230" t="str">
            <v>8465/8466 (39"/2 pc)</v>
          </cell>
          <cell r="Y230" t="str">
            <v>39"/ 2 pc</v>
          </cell>
          <cell r="Z230">
            <v>2.8</v>
          </cell>
          <cell r="AA230">
            <v>25</v>
          </cell>
          <cell r="AB230">
            <v>38.399374999999999</v>
          </cell>
          <cell r="AC230">
            <v>39.517499999999998</v>
          </cell>
          <cell r="AD230">
            <v>40.648125</v>
          </cell>
          <cell r="AE230">
            <v>41.199374999999996</v>
          </cell>
          <cell r="AF230">
            <v>42.317499999999995</v>
          </cell>
          <cell r="AG230">
            <v>43.448124999999997</v>
          </cell>
          <cell r="AH230" t="str">
            <v xml:space="preserve">2 X 8126 (4.625 FT/Box) </v>
          </cell>
          <cell r="AI230">
            <v>2</v>
          </cell>
          <cell r="AJ230" t="str">
            <v>(6X5)+0=30</v>
          </cell>
          <cell r="AK230">
            <v>6</v>
          </cell>
          <cell r="AL230">
            <v>5</v>
          </cell>
          <cell r="AM230">
            <v>0</v>
          </cell>
          <cell r="AN230">
            <v>30</v>
          </cell>
          <cell r="AO230" t="str">
            <v>8914 (48 X 44)</v>
          </cell>
          <cell r="AP230" t="str">
            <v>48X44</v>
          </cell>
          <cell r="AQ230">
            <v>55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 t="str">
            <v>8051 (1 White)</v>
          </cell>
          <cell r="AW230" t="str">
            <v>8050 (160FT Clear)</v>
          </cell>
          <cell r="AX230">
            <v>1324.5249999999999</v>
          </cell>
          <cell r="AY230">
            <v>750</v>
          </cell>
          <cell r="AZ230">
            <v>1.7660333333333331</v>
          </cell>
          <cell r="BA230" t="str">
            <v>Minova request to change packaging 5/5/09.</v>
          </cell>
          <cell r="BB230"/>
          <cell r="BC230">
            <v>143074</v>
          </cell>
          <cell r="BD230" t="str">
            <v>Blue</v>
          </cell>
          <cell r="BE230" t="str">
            <v xml:space="preserve">A23 4' H35 </v>
          </cell>
          <cell r="BF230" t="str">
            <v>12 months (+/- 5 days) from date of manufacture</v>
          </cell>
          <cell r="BG230" t="str">
            <v>Fast</v>
          </cell>
          <cell r="BH230" t="str">
            <v>23 mm</v>
          </cell>
          <cell r="BI230" t="str">
            <v>1 in</v>
          </cell>
          <cell r="BJ230" t="str">
            <v>33 in</v>
          </cell>
          <cell r="BK230" t="str">
            <v>3/4 in</v>
          </cell>
          <cell r="BL230" t="str">
            <v>I, II, III</v>
          </cell>
          <cell r="BM230">
            <v>4</v>
          </cell>
          <cell r="BN230">
            <v>100</v>
          </cell>
          <cell r="BO230">
            <v>134</v>
          </cell>
          <cell r="BP230" t="str">
            <v>B or G</v>
          </cell>
          <cell r="BQ230">
            <v>8040</v>
          </cell>
          <cell r="BR230">
            <v>68.75</v>
          </cell>
        </row>
        <row r="231">
          <cell r="C231">
            <v>143075</v>
          </cell>
          <cell r="D231" t="str">
            <v>A23 4' H50 (2PBLW, 36 Bxs)</v>
          </cell>
          <cell r="E231" t="str">
            <v>70320</v>
          </cell>
          <cell r="F231" t="str">
            <v>72036</v>
          </cell>
          <cell r="G231" t="str">
            <v>30%</v>
          </cell>
          <cell r="H231" t="str">
            <v>2 X 8509 (12-8 4 X 1.25 OL)</v>
          </cell>
          <cell r="I231" t="str">
            <v>8030 (38 mm 142 GA X 2.855 FT)</v>
          </cell>
          <cell r="J231" t="str">
            <v>8032 (84 mm 200 GA X 2.855 FT)</v>
          </cell>
          <cell r="K231">
            <v>1.10649</v>
          </cell>
          <cell r="L231">
            <v>0.47420999999999996</v>
          </cell>
          <cell r="M231">
            <v>32.789649940323521</v>
          </cell>
          <cell r="N231">
            <v>48</v>
          </cell>
          <cell r="O231">
            <v>32.75</v>
          </cell>
          <cell r="P231">
            <v>33</v>
          </cell>
          <cell r="Q231">
            <v>33.25</v>
          </cell>
          <cell r="R231">
            <v>1.5359749999999999</v>
          </cell>
          <cell r="S231">
            <v>1.5807</v>
          </cell>
          <cell r="T231">
            <v>1.6259250000000001</v>
          </cell>
          <cell r="U231">
            <v>697.33264999999994</v>
          </cell>
          <cell r="V231">
            <v>717.63779999999997</v>
          </cell>
          <cell r="W231">
            <v>738.16995000000009</v>
          </cell>
          <cell r="X231" t="str">
            <v>8465/8466 (39"/2 pc)</v>
          </cell>
          <cell r="Y231" t="str">
            <v>39"/ 2 pc</v>
          </cell>
          <cell r="Z231">
            <v>2.8</v>
          </cell>
          <cell r="AA231">
            <v>25</v>
          </cell>
          <cell r="AB231">
            <v>38.399374999999999</v>
          </cell>
          <cell r="AC231">
            <v>39.517499999999998</v>
          </cell>
          <cell r="AD231">
            <v>40.648125</v>
          </cell>
          <cell r="AE231">
            <v>41.199374999999996</v>
          </cell>
          <cell r="AF231">
            <v>42.317499999999995</v>
          </cell>
          <cell r="AG231">
            <v>43.448124999999997</v>
          </cell>
          <cell r="AH231" t="str">
            <v xml:space="preserve">2 X 8126 (4.625 FT/Box) </v>
          </cell>
          <cell r="AI231">
            <v>2</v>
          </cell>
          <cell r="AJ231" t="str">
            <v>(6X6)+0=36</v>
          </cell>
          <cell r="AK231">
            <v>6</v>
          </cell>
          <cell r="AL231">
            <v>6</v>
          </cell>
          <cell r="AM231">
            <v>0</v>
          </cell>
          <cell r="AN231">
            <v>36</v>
          </cell>
          <cell r="AO231" t="str">
            <v>8914 (48 X 44)</v>
          </cell>
          <cell r="AP231" t="str">
            <v>48X44</v>
          </cell>
          <cell r="AQ231">
            <v>55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 t="str">
            <v>8051 (1 White)</v>
          </cell>
          <cell r="AW231" t="str">
            <v>8050 (160FT Clear)</v>
          </cell>
          <cell r="AX231">
            <v>1578.4299999999998</v>
          </cell>
          <cell r="AY231">
            <v>900</v>
          </cell>
          <cell r="AZ231">
            <v>1.753811111111111</v>
          </cell>
          <cell r="BA231" t="str">
            <v>Minova request to change packaging 5/5/09.</v>
          </cell>
          <cell r="BB231"/>
          <cell r="BC231">
            <v>143075</v>
          </cell>
          <cell r="BD231" t="str">
            <v>Green</v>
          </cell>
          <cell r="BE231" t="str">
            <v xml:space="preserve">A23 4' H50 </v>
          </cell>
          <cell r="BF231" t="str">
            <v>12 months (+/- 5 days) from date of manufacture</v>
          </cell>
          <cell r="BG231" t="str">
            <v xml:space="preserve">Medium </v>
          </cell>
          <cell r="BH231" t="str">
            <v>23 mm</v>
          </cell>
          <cell r="BI231" t="str">
            <v>1 in</v>
          </cell>
          <cell r="BJ231" t="str">
            <v>33 in</v>
          </cell>
          <cell r="BK231" t="str">
            <v>3/4 in</v>
          </cell>
          <cell r="BL231" t="str">
            <v>I, II, III</v>
          </cell>
          <cell r="BM231">
            <v>4</v>
          </cell>
          <cell r="BN231">
            <v>100</v>
          </cell>
          <cell r="BO231">
            <v>134</v>
          </cell>
          <cell r="BP231" t="str">
            <v>B or G</v>
          </cell>
          <cell r="BQ231">
            <v>8040</v>
          </cell>
          <cell r="BR231">
            <v>68.75</v>
          </cell>
        </row>
        <row r="232">
          <cell r="C232">
            <v>143076</v>
          </cell>
          <cell r="D232" t="str">
            <v>A23 4' H50 (Green Clips, 2PB, 36 Bxs)</v>
          </cell>
          <cell r="E232" t="str">
            <v>70320</v>
          </cell>
          <cell r="F232" t="str">
            <v>72036</v>
          </cell>
          <cell r="G232" t="str">
            <v>30%</v>
          </cell>
          <cell r="H232" t="str">
            <v>2 X 8514 (12-8 4 X 1.25 OL)</v>
          </cell>
          <cell r="I232" t="str">
            <v>8030 (38 mm 142 GA X 2.855 FT)</v>
          </cell>
          <cell r="J232" t="str">
            <v>8032 (84 mm 200 GA X 2.855 FT)</v>
          </cell>
          <cell r="K232">
            <v>1.10649</v>
          </cell>
          <cell r="L232">
            <v>0.47420999999999996</v>
          </cell>
          <cell r="M232">
            <v>32.789649940323521</v>
          </cell>
          <cell r="N232">
            <v>48</v>
          </cell>
          <cell r="O232">
            <v>32.75</v>
          </cell>
          <cell r="P232">
            <v>33</v>
          </cell>
          <cell r="Q232">
            <v>33.25</v>
          </cell>
          <cell r="R232">
            <v>1.5359749999999999</v>
          </cell>
          <cell r="S232">
            <v>1.5807</v>
          </cell>
          <cell r="T232">
            <v>1.6259250000000001</v>
          </cell>
          <cell r="U232">
            <v>697.33264999999994</v>
          </cell>
          <cell r="V232">
            <v>717.63779999999997</v>
          </cell>
          <cell r="W232">
            <v>738.16995000000009</v>
          </cell>
          <cell r="X232" t="str">
            <v>8465/8466 (39"/2 pc)</v>
          </cell>
          <cell r="Y232" t="str">
            <v>39"/ 2 pc</v>
          </cell>
          <cell r="Z232">
            <v>2.8</v>
          </cell>
          <cell r="AA232">
            <v>40</v>
          </cell>
          <cell r="AB232">
            <v>61.438999999999993</v>
          </cell>
          <cell r="AC232">
            <v>63.228000000000002</v>
          </cell>
          <cell r="AD232">
            <v>65.037000000000006</v>
          </cell>
          <cell r="AE232">
            <v>64.23899999999999</v>
          </cell>
          <cell r="AF232">
            <v>66.028000000000006</v>
          </cell>
          <cell r="AG232">
            <v>67.837000000000003</v>
          </cell>
          <cell r="AH232" t="str">
            <v xml:space="preserve">2 X 8126 (4.625 FT/Box) </v>
          </cell>
          <cell r="AI232">
            <v>2</v>
          </cell>
          <cell r="AJ232" t="str">
            <v>(6X6)+0=36</v>
          </cell>
          <cell r="AK232">
            <v>6</v>
          </cell>
          <cell r="AL232">
            <v>6</v>
          </cell>
          <cell r="AM232">
            <v>0</v>
          </cell>
          <cell r="AN232">
            <v>36</v>
          </cell>
          <cell r="AO232" t="str">
            <v>8914 (48 X 44)</v>
          </cell>
          <cell r="AP232" t="str">
            <v>48X44</v>
          </cell>
          <cell r="AQ232">
            <v>55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 t="str">
            <v>8051 (1 White)</v>
          </cell>
          <cell r="AW232" t="str">
            <v>8050 (160FT Clear)</v>
          </cell>
          <cell r="AX232">
            <v>2432.0080000000003</v>
          </cell>
          <cell r="AY232">
            <v>1440</v>
          </cell>
          <cell r="AZ232">
            <v>1.6888944444444447</v>
          </cell>
          <cell r="BA232" t="str">
            <v>GT Request 6/21/02.  Each cartridge is to be made using the Green Clips.</v>
          </cell>
          <cell r="BB232"/>
          <cell r="BC232">
            <v>143076</v>
          </cell>
          <cell r="BD232" t="str">
            <v>Green</v>
          </cell>
          <cell r="BE232" t="str">
            <v xml:space="preserve">A23 4' H50 </v>
          </cell>
          <cell r="BF232" t="str">
            <v>12 months (+/- 5 days) from date of manufacture</v>
          </cell>
          <cell r="BG232" t="str">
            <v xml:space="preserve">Medium </v>
          </cell>
          <cell r="BH232" t="str">
            <v>23 mm</v>
          </cell>
          <cell r="BI232" t="str">
            <v>1 in</v>
          </cell>
          <cell r="BJ232" t="str">
            <v>33 in</v>
          </cell>
          <cell r="BK232" t="str">
            <v>3/4 in</v>
          </cell>
          <cell r="BL232" t="str">
            <v>I, II, III</v>
          </cell>
          <cell r="BM232">
            <v>4</v>
          </cell>
          <cell r="BN232">
            <v>160</v>
          </cell>
          <cell r="BO232">
            <v>134</v>
          </cell>
          <cell r="BP232" t="str">
            <v>B or G</v>
          </cell>
          <cell r="BQ232">
            <v>8040</v>
          </cell>
          <cell r="BR232">
            <v>110</v>
          </cell>
        </row>
        <row r="233">
          <cell r="C233">
            <v>143078</v>
          </cell>
          <cell r="D233" t="str">
            <v>A23 4' H50 (SWS, 1250 Pcs)</v>
          </cell>
          <cell r="E233" t="str">
            <v>70320</v>
          </cell>
          <cell r="F233" t="str">
            <v>72036</v>
          </cell>
          <cell r="G233" t="str">
            <v>30%</v>
          </cell>
          <cell r="H233" t="str">
            <v>2 X 8509 (12-8 4 X 1.25 OL)</v>
          </cell>
          <cell r="I233" t="str">
            <v>8030 (38 mm 142 GA X 2.855 FT)</v>
          </cell>
          <cell r="J233" t="str">
            <v>8032 (84 mm 200 GA X 2.855 FT)</v>
          </cell>
          <cell r="K233">
            <v>1.10649</v>
          </cell>
          <cell r="L233">
            <v>0.47420999999999996</v>
          </cell>
          <cell r="M233">
            <v>32.789649940323521</v>
          </cell>
          <cell r="N233">
            <v>48</v>
          </cell>
          <cell r="O233">
            <v>32.75</v>
          </cell>
          <cell r="P233">
            <v>33</v>
          </cell>
          <cell r="Q233">
            <v>33.25</v>
          </cell>
          <cell r="R233">
            <v>1.5359749999999999</v>
          </cell>
          <cell r="S233">
            <v>1.5807</v>
          </cell>
          <cell r="T233">
            <v>1.6259250000000001</v>
          </cell>
          <cell r="U233">
            <v>697.33264999999994</v>
          </cell>
          <cell r="V233">
            <v>717.63779999999997</v>
          </cell>
          <cell r="W233">
            <v>738.16995000000009</v>
          </cell>
          <cell r="X233" t="str">
            <v>8053 (5" X 115GA X 16FT)</v>
          </cell>
          <cell r="Y233" t="str">
            <v>SW (16 FT)</v>
          </cell>
          <cell r="Z233">
            <v>0.1</v>
          </cell>
          <cell r="AA233">
            <v>25</v>
          </cell>
          <cell r="AB233">
            <v>38.399374999999999</v>
          </cell>
          <cell r="AC233">
            <v>39.517499999999998</v>
          </cell>
          <cell r="AD233">
            <v>40.648125</v>
          </cell>
          <cell r="AE233">
            <v>38.499375000000001</v>
          </cell>
          <cell r="AF233">
            <v>39.6175</v>
          </cell>
          <cell r="AG233">
            <v>40.748125000000002</v>
          </cell>
          <cell r="AH233" t="str">
            <v>8053 (16 FT/Bundle)</v>
          </cell>
          <cell r="AI233" t="str">
            <v>SW</v>
          </cell>
          <cell r="AJ233" t="str">
            <v xml:space="preserve">10 X 5 = 50 SW </v>
          </cell>
          <cell r="AK233" t="str">
            <v xml:space="preserve">Stack </v>
          </cell>
          <cell r="AL233" t="str">
            <v xml:space="preserve">Square </v>
          </cell>
          <cell r="AM233" t="str">
            <v>On Pallet</v>
          </cell>
          <cell r="AN233">
            <v>50</v>
          </cell>
          <cell r="AO233" t="str">
            <v>8909 (44 X 44)</v>
          </cell>
          <cell r="AP233" t="str">
            <v>44X44</v>
          </cell>
          <cell r="AQ233">
            <v>55</v>
          </cell>
          <cell r="AR233">
            <v>0</v>
          </cell>
          <cell r="AS233" t="str">
            <v xml:space="preserve">1 X 8114 (Pad) </v>
          </cell>
          <cell r="AT233">
            <v>0</v>
          </cell>
          <cell r="AU233">
            <v>0</v>
          </cell>
          <cell r="AV233" t="str">
            <v>8051 (1 White)</v>
          </cell>
          <cell r="AW233" t="str">
            <v>8052 (440FT White)</v>
          </cell>
          <cell r="AX233">
            <v>2035.875</v>
          </cell>
          <cell r="AY233">
            <v>1250</v>
          </cell>
          <cell r="AZ233">
            <v>1.6287</v>
          </cell>
          <cell r="BA233" t="str">
            <v xml:space="preserve">Updated 9/14/11. Each bundle gets Part No. 8132 8.5 X 11 inch bundle sheet. </v>
          </cell>
          <cell r="BB233" t="str">
            <v xml:space="preserve">Stack square on pallet.  Rotate each layer 180 degrees.   </v>
          </cell>
          <cell r="BC233">
            <v>143078</v>
          </cell>
          <cell r="BD233" t="str">
            <v>Green</v>
          </cell>
          <cell r="BE233" t="str">
            <v>A23 4' H50</v>
          </cell>
          <cell r="BF233" t="str">
            <v>12 months (+/- 5 days) from date of manufacture</v>
          </cell>
          <cell r="BG233" t="str">
            <v xml:space="preserve">Medium </v>
          </cell>
          <cell r="BH233" t="str">
            <v>23 mm</v>
          </cell>
          <cell r="BI233" t="str">
            <v>1 in</v>
          </cell>
          <cell r="BJ233" t="str">
            <v>33 in</v>
          </cell>
          <cell r="BK233" t="str">
            <v>3/4 in</v>
          </cell>
          <cell r="BL233" t="str">
            <v>I, II, III</v>
          </cell>
          <cell r="BM233">
            <v>4</v>
          </cell>
          <cell r="BN233">
            <v>100</v>
          </cell>
          <cell r="BO233">
            <v>134</v>
          </cell>
          <cell r="BP233" t="str">
            <v>B or G</v>
          </cell>
          <cell r="BQ233">
            <v>8040</v>
          </cell>
          <cell r="BR233">
            <v>68.75</v>
          </cell>
        </row>
        <row r="234">
          <cell r="C234">
            <v>145000</v>
          </cell>
          <cell r="D234" t="str">
            <v>2331 LIF20P (2PB, 36 Bxs)</v>
          </cell>
          <cell r="E234" t="str">
            <v>70415</v>
          </cell>
          <cell r="F234" t="str">
            <v>72036</v>
          </cell>
          <cell r="G234" t="str">
            <v>30%</v>
          </cell>
          <cell r="H234" t="str">
            <v>2 X 8509 (12-8 4 X 1.25 OL)</v>
          </cell>
          <cell r="I234" t="str">
            <v>8030 (38 mm 142 GA X 2.688 FT)</v>
          </cell>
          <cell r="J234" t="str">
            <v>8032 (84 mm 200 GA X 2.688 FT)</v>
          </cell>
          <cell r="K234">
            <v>1.0394299999999999</v>
          </cell>
          <cell r="L234">
            <v>0.44546999999999998</v>
          </cell>
          <cell r="M234">
            <v>31</v>
          </cell>
          <cell r="N234">
            <v>44.886920313916335</v>
          </cell>
          <cell r="O234">
            <v>30.75</v>
          </cell>
          <cell r="P234">
            <v>31</v>
          </cell>
          <cell r="Q234">
            <v>31.25</v>
          </cell>
          <cell r="R234">
            <v>1.442175</v>
          </cell>
          <cell r="S234">
            <v>1.4848999999999999</v>
          </cell>
          <cell r="T234">
            <v>1.528125</v>
          </cell>
          <cell r="U234">
            <v>654.74744999999996</v>
          </cell>
          <cell r="V234">
            <v>674.14459999999997</v>
          </cell>
          <cell r="W234">
            <v>693.76874999999995</v>
          </cell>
          <cell r="X234" t="str">
            <v>8465/8466 (39"/2 pc)</v>
          </cell>
          <cell r="Y234" t="str">
            <v>39"/ 2 pc</v>
          </cell>
          <cell r="Z234">
            <v>2.8</v>
          </cell>
          <cell r="AA234">
            <v>30</v>
          </cell>
          <cell r="AB234">
            <v>43.265250000000002</v>
          </cell>
          <cell r="AC234">
            <v>44.546999999999997</v>
          </cell>
          <cell r="AD234">
            <v>45.84375</v>
          </cell>
          <cell r="AE234">
            <v>46.065249999999999</v>
          </cell>
          <cell r="AF234">
            <v>47.346999999999994</v>
          </cell>
          <cell r="AG234">
            <v>48.643749999999997</v>
          </cell>
          <cell r="AH234" t="str">
            <v xml:space="preserve">2 X 8126 (4.625 FT/Box) </v>
          </cell>
          <cell r="AI234">
            <v>2</v>
          </cell>
          <cell r="AJ234" t="str">
            <v>(6X6)+0=36</v>
          </cell>
          <cell r="AK234">
            <v>6</v>
          </cell>
          <cell r="AL234">
            <v>6</v>
          </cell>
          <cell r="AM234">
            <v>0</v>
          </cell>
          <cell r="AN234">
            <v>36</v>
          </cell>
          <cell r="AO234" t="str">
            <v>8914 (48 X 44)</v>
          </cell>
          <cell r="AP234" t="str">
            <v>48X44</v>
          </cell>
          <cell r="AQ234">
            <v>55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 t="str">
            <v>8051 (1 White)</v>
          </cell>
          <cell r="AW234" t="str">
            <v>8050 (160FT Clear)</v>
          </cell>
          <cell r="AX234">
            <v>1759.4919999999997</v>
          </cell>
          <cell r="AY234">
            <v>1080</v>
          </cell>
          <cell r="AZ234">
            <v>1.629159259259259</v>
          </cell>
          <cell r="BA234" t="str">
            <v>Minova Request 11/27/12.</v>
          </cell>
          <cell r="BB234" t="str">
            <v>Each cartridge gets Part No. 8508 Parachute Clip.</v>
          </cell>
          <cell r="BC234">
            <v>145000</v>
          </cell>
          <cell r="BD234" t="str">
            <v>Orange</v>
          </cell>
          <cell r="BE234" t="str">
            <v>2331 LIF20P</v>
          </cell>
          <cell r="BF234" t="str">
            <v>12 months (+/- 5 days) from date of manufacture</v>
          </cell>
          <cell r="BG234" t="str">
            <v>X-Fast</v>
          </cell>
          <cell r="BH234" t="str">
            <v>23 mm</v>
          </cell>
          <cell r="BI234" t="str">
            <v>1 in</v>
          </cell>
          <cell r="BJ234" t="str">
            <v>31 in</v>
          </cell>
          <cell r="BK234" t="str">
            <v>3/4 in</v>
          </cell>
          <cell r="BL234" t="str">
            <v>I, II, III</v>
          </cell>
          <cell r="BM234">
            <v>3.7405766928263611</v>
          </cell>
          <cell r="BN234">
            <v>111</v>
          </cell>
          <cell r="BO234">
            <v>134</v>
          </cell>
          <cell r="BP234" t="str">
            <v>B or G</v>
          </cell>
          <cell r="BQ234">
            <v>8040</v>
          </cell>
          <cell r="BR234">
            <v>77.5</v>
          </cell>
        </row>
        <row r="235">
          <cell r="C235">
            <v>145001</v>
          </cell>
          <cell r="D235" t="str">
            <v>2331 LIF50P (2PB, 36 Bxs)</v>
          </cell>
          <cell r="E235" t="str">
            <v>70319</v>
          </cell>
          <cell r="F235" t="str">
            <v>72036</v>
          </cell>
          <cell r="G235" t="str">
            <v>30%</v>
          </cell>
          <cell r="H235" t="str">
            <v>2 X 8509 (12-8 4 X 1.25 OL)</v>
          </cell>
          <cell r="I235" t="str">
            <v>8030 (38 mm 142 GA X 2.688 FT)</v>
          </cell>
          <cell r="J235" t="str">
            <v>8032 (84 mm 200 GA X 2.688 FT)</v>
          </cell>
          <cell r="K235">
            <v>1.0394299999999999</v>
          </cell>
          <cell r="L235">
            <v>0.44546999999999998</v>
          </cell>
          <cell r="M235">
            <v>31</v>
          </cell>
          <cell r="N235">
            <v>44.886920313916335</v>
          </cell>
          <cell r="O235">
            <v>30.75</v>
          </cell>
          <cell r="P235">
            <v>31</v>
          </cell>
          <cell r="Q235">
            <v>31.25</v>
          </cell>
          <cell r="R235">
            <v>1.442175</v>
          </cell>
          <cell r="S235">
            <v>1.4848999999999999</v>
          </cell>
          <cell r="T235">
            <v>1.528125</v>
          </cell>
          <cell r="U235">
            <v>654.74744999999996</v>
          </cell>
          <cell r="V235">
            <v>674.14459999999997</v>
          </cell>
          <cell r="W235">
            <v>693.76874999999995</v>
          </cell>
          <cell r="X235" t="str">
            <v>8465/8466 (39"/2 pc)</v>
          </cell>
          <cell r="Y235" t="str">
            <v>39"/ 2 pc</v>
          </cell>
          <cell r="Z235">
            <v>2.8</v>
          </cell>
          <cell r="AA235">
            <v>30</v>
          </cell>
          <cell r="AB235">
            <v>43.265250000000002</v>
          </cell>
          <cell r="AC235">
            <v>44.546999999999997</v>
          </cell>
          <cell r="AD235">
            <v>45.84375</v>
          </cell>
          <cell r="AE235">
            <v>46.065249999999999</v>
          </cell>
          <cell r="AF235">
            <v>47.346999999999994</v>
          </cell>
          <cell r="AG235">
            <v>48.643749999999997</v>
          </cell>
          <cell r="AH235" t="str">
            <v xml:space="preserve">2 X 8126 (4.625 FT/Box) </v>
          </cell>
          <cell r="AI235">
            <v>2</v>
          </cell>
          <cell r="AJ235" t="str">
            <v>(6X6)+0=36</v>
          </cell>
          <cell r="AK235">
            <v>6</v>
          </cell>
          <cell r="AL235">
            <v>6</v>
          </cell>
          <cell r="AM235">
            <v>0</v>
          </cell>
          <cell r="AN235">
            <v>36</v>
          </cell>
          <cell r="AO235" t="str">
            <v>8914 (48 X 44)</v>
          </cell>
          <cell r="AP235" t="str">
            <v>48X44</v>
          </cell>
          <cell r="AQ235">
            <v>55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 t="str">
            <v>8051 (1 White)</v>
          </cell>
          <cell r="AW235" t="str">
            <v>8050 (160FT Clear)</v>
          </cell>
          <cell r="AX235">
            <v>1759.4919999999997</v>
          </cell>
          <cell r="AY235">
            <v>1080</v>
          </cell>
          <cell r="AZ235">
            <v>1.629159259259259</v>
          </cell>
          <cell r="BA235" t="str">
            <v>Minova Request 11/27/12.</v>
          </cell>
          <cell r="BB235" t="str">
            <v>Each cartridge gets Part No. 8508 Parachute Clip.</v>
          </cell>
          <cell r="BC235">
            <v>145001</v>
          </cell>
          <cell r="BD235" t="str">
            <v>Green</v>
          </cell>
          <cell r="BE235" t="str">
            <v>2331 LIF50P</v>
          </cell>
          <cell r="BF235" t="str">
            <v>12 months (+/- 5 days) from date of manufacture</v>
          </cell>
          <cell r="BG235" t="str">
            <v xml:space="preserve">Medium </v>
          </cell>
          <cell r="BH235" t="str">
            <v>23 mm</v>
          </cell>
          <cell r="BI235" t="str">
            <v>1 in</v>
          </cell>
          <cell r="BJ235" t="str">
            <v>31 in</v>
          </cell>
          <cell r="BK235" t="str">
            <v>3/4 in</v>
          </cell>
          <cell r="BL235" t="str">
            <v>I, II, III</v>
          </cell>
          <cell r="BM235">
            <v>3.7405766928263611</v>
          </cell>
          <cell r="BN235">
            <v>111</v>
          </cell>
          <cell r="BO235">
            <v>134</v>
          </cell>
          <cell r="BP235" t="str">
            <v>B or G</v>
          </cell>
          <cell r="BQ235">
            <v>8040</v>
          </cell>
          <cell r="BR235">
            <v>77.5</v>
          </cell>
        </row>
        <row r="236">
          <cell r="C236">
            <v>145024</v>
          </cell>
          <cell r="D236" t="str">
            <v>2333 LIF90 (2PB, 36 Bxs)</v>
          </cell>
          <cell r="E236" t="str">
            <v>70416</v>
          </cell>
          <cell r="F236" t="str">
            <v>72036</v>
          </cell>
          <cell r="G236" t="str">
            <v>30%</v>
          </cell>
          <cell r="H236" t="str">
            <v>2 X 8509 (12-8 4 X 1.25 OL)</v>
          </cell>
          <cell r="I236" t="str">
            <v>8030 (38 mm 142 GA X 2.855 FT)</v>
          </cell>
          <cell r="J236" t="str">
            <v>8032 (84 mm 200 GA X 2.855 FT)</v>
          </cell>
          <cell r="K236">
            <v>1.10649</v>
          </cell>
          <cell r="L236">
            <v>0.47420999999999996</v>
          </cell>
          <cell r="M236">
            <v>33</v>
          </cell>
          <cell r="N236">
            <v>47.941080093263594</v>
          </cell>
          <cell r="O236">
            <v>32.75</v>
          </cell>
          <cell r="P236">
            <v>33</v>
          </cell>
          <cell r="Q236">
            <v>33.25</v>
          </cell>
          <cell r="R236">
            <v>1.5359749999999999</v>
          </cell>
          <cell r="S236">
            <v>1.5807</v>
          </cell>
          <cell r="T236">
            <v>1.6259250000000001</v>
          </cell>
          <cell r="U236">
            <v>697.33264999999994</v>
          </cell>
          <cell r="V236">
            <v>717.63779999999997</v>
          </cell>
          <cell r="W236">
            <v>738.16995000000009</v>
          </cell>
          <cell r="X236" t="str">
            <v>8465/8466 (39"/2 pc)</v>
          </cell>
          <cell r="Y236" t="str">
            <v>39"/ 2 pc</v>
          </cell>
          <cell r="Z236">
            <v>2.8</v>
          </cell>
          <cell r="AA236">
            <v>40</v>
          </cell>
          <cell r="AB236">
            <v>61.438999999999993</v>
          </cell>
          <cell r="AC236">
            <v>63.228000000000002</v>
          </cell>
          <cell r="AD236">
            <v>65.037000000000006</v>
          </cell>
          <cell r="AE236">
            <v>64.23899999999999</v>
          </cell>
          <cell r="AF236">
            <v>66.028000000000006</v>
          </cell>
          <cell r="AG236">
            <v>67.837000000000003</v>
          </cell>
          <cell r="AH236" t="str">
            <v xml:space="preserve">2 X 8126 (4.625 FT/Box) </v>
          </cell>
          <cell r="AI236">
            <v>2</v>
          </cell>
          <cell r="AJ236" t="str">
            <v>(6X6)+0=36</v>
          </cell>
          <cell r="AK236">
            <v>6</v>
          </cell>
          <cell r="AL236">
            <v>6</v>
          </cell>
          <cell r="AM236">
            <v>0</v>
          </cell>
          <cell r="AN236">
            <v>36</v>
          </cell>
          <cell r="AO236" t="str">
            <v>8914 (48 X 44)</v>
          </cell>
          <cell r="AP236" t="str">
            <v>48X44</v>
          </cell>
          <cell r="AQ236">
            <v>55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 t="str">
            <v>8051 (1 White)</v>
          </cell>
          <cell r="AW236" t="str">
            <v>8050 (160FT Clear)</v>
          </cell>
          <cell r="AX236">
            <v>2432.0080000000003</v>
          </cell>
          <cell r="AY236">
            <v>1440</v>
          </cell>
          <cell r="AZ236">
            <v>1.6888944444444447</v>
          </cell>
          <cell r="BA236" t="str">
            <v>Minova Request 10/30/08.</v>
          </cell>
          <cell r="BB236"/>
          <cell r="BC236">
            <v>145024</v>
          </cell>
          <cell r="BD236" t="str">
            <v>Yellow</v>
          </cell>
          <cell r="BE236" t="str">
            <v>2333 LIF90</v>
          </cell>
          <cell r="BF236" t="str">
            <v>12 months (+/- 5 days) from date of manufacture</v>
          </cell>
          <cell r="BG236" t="str">
            <v>Slow</v>
          </cell>
          <cell r="BH236" t="str">
            <v>23 mm</v>
          </cell>
          <cell r="BI236" t="str">
            <v>1 in</v>
          </cell>
          <cell r="BJ236" t="str">
            <v>33 in</v>
          </cell>
          <cell r="BK236" t="str">
            <v>3/4 in</v>
          </cell>
          <cell r="BL236" t="str">
            <v>I, II, III</v>
          </cell>
          <cell r="BM236">
            <v>3.995090007771966</v>
          </cell>
          <cell r="BN236">
            <v>160</v>
          </cell>
          <cell r="BO236">
            <v>134</v>
          </cell>
          <cell r="BP236" t="str">
            <v>B or G</v>
          </cell>
          <cell r="BQ236">
            <v>8040</v>
          </cell>
          <cell r="BR236">
            <v>110</v>
          </cell>
        </row>
        <row r="237">
          <cell r="C237">
            <v>145028</v>
          </cell>
          <cell r="D237" t="str">
            <v>2334 VLIF90 (SWS, 1250 Pcs)</v>
          </cell>
          <cell r="E237" t="str">
            <v>70346</v>
          </cell>
          <cell r="F237" t="str">
            <v>72036</v>
          </cell>
          <cell r="G237" t="str">
            <v>30%</v>
          </cell>
          <cell r="H237" t="str">
            <v>2 X 8509 (12-8 4 X 1.25 OL)</v>
          </cell>
          <cell r="I237" t="str">
            <v>8030 (38 mm 142 GA X 2.938 FT)</v>
          </cell>
          <cell r="J237" t="str">
            <v>8032 (84 mm 200 GA X 2.938 FT)</v>
          </cell>
          <cell r="K237">
            <v>1.14002</v>
          </cell>
          <cell r="L237">
            <v>0.48858000000000001</v>
          </cell>
          <cell r="M237">
            <v>34</v>
          </cell>
          <cell r="N237">
            <v>49.468159982937223</v>
          </cell>
          <cell r="O237">
            <v>33.75</v>
          </cell>
          <cell r="P237">
            <v>34</v>
          </cell>
          <cell r="Q237">
            <v>34.25</v>
          </cell>
          <cell r="R237">
            <v>1.5828749999999998</v>
          </cell>
          <cell r="S237">
            <v>1.6286</v>
          </cell>
          <cell r="T237">
            <v>1.674825</v>
          </cell>
          <cell r="U237">
            <v>718.62524999999994</v>
          </cell>
          <cell r="V237">
            <v>739.38440000000003</v>
          </cell>
          <cell r="W237">
            <v>760.37054999999998</v>
          </cell>
          <cell r="X237" t="str">
            <v>8053 (5" X 115GA X 16FT)</v>
          </cell>
          <cell r="Y237" t="str">
            <v>SW (16 FT)</v>
          </cell>
          <cell r="Z237">
            <v>0.1</v>
          </cell>
          <cell r="AA237">
            <v>25</v>
          </cell>
          <cell r="AB237">
            <v>39.571874999999999</v>
          </cell>
          <cell r="AC237">
            <v>40.715000000000003</v>
          </cell>
          <cell r="AD237">
            <v>41.870624999999997</v>
          </cell>
          <cell r="AE237">
            <v>39.671875</v>
          </cell>
          <cell r="AF237">
            <v>40.815000000000005</v>
          </cell>
          <cell r="AG237">
            <v>41.970624999999998</v>
          </cell>
          <cell r="AH237" t="str">
            <v>8053 (16 FT/Bundle)</v>
          </cell>
          <cell r="AI237" t="str">
            <v>SW</v>
          </cell>
          <cell r="AJ237" t="str">
            <v xml:space="preserve">10 X 5 = 50 SW </v>
          </cell>
          <cell r="AK237" t="str">
            <v xml:space="preserve">Stack </v>
          </cell>
          <cell r="AL237" t="str">
            <v xml:space="preserve">Square </v>
          </cell>
          <cell r="AM237" t="str">
            <v>On Pallet</v>
          </cell>
          <cell r="AN237">
            <v>50</v>
          </cell>
          <cell r="AO237" t="str">
            <v>8909 (44 X 44)</v>
          </cell>
          <cell r="AP237" t="str">
            <v>44X44</v>
          </cell>
          <cell r="AQ237">
            <v>55</v>
          </cell>
          <cell r="AR237">
            <v>0</v>
          </cell>
          <cell r="AS237" t="str">
            <v xml:space="preserve">1 X 8114 (Pad) </v>
          </cell>
          <cell r="AT237">
            <v>0</v>
          </cell>
          <cell r="AU237">
            <v>0</v>
          </cell>
          <cell r="AV237" t="str">
            <v>8051 (1 White)</v>
          </cell>
          <cell r="AW237" t="str">
            <v>8052 (440FT White)</v>
          </cell>
          <cell r="AX237">
            <v>2095.75</v>
          </cell>
          <cell r="AY237">
            <v>1250</v>
          </cell>
          <cell r="AZ237">
            <v>1.6766000000000001</v>
          </cell>
          <cell r="BA237" t="str">
            <v xml:space="preserve">Minova Request 5/31/013.  Each bundle gets Part No. 8132 8.5 X 11 inch bundle sheet.  </v>
          </cell>
          <cell r="BB237" t="str">
            <v xml:space="preserve"> </v>
          </cell>
          <cell r="BC237">
            <v>145028</v>
          </cell>
          <cell r="BD237" t="str">
            <v>Yellow</v>
          </cell>
          <cell r="BE237" t="str">
            <v>2334 VLIF90</v>
          </cell>
          <cell r="BF237" t="str">
            <v>12 months (+/- 5 days) from date of manufacture</v>
          </cell>
          <cell r="BG237" t="str">
            <v>Slow</v>
          </cell>
          <cell r="BH237" t="str">
            <v>23 mm</v>
          </cell>
          <cell r="BI237" t="str">
            <v>1 in</v>
          </cell>
          <cell r="BJ237" t="str">
            <v>34 in</v>
          </cell>
          <cell r="BK237" t="str">
            <v>3/4 in</v>
          </cell>
          <cell r="BL237" t="str">
            <v>I, II, III</v>
          </cell>
          <cell r="BM237">
            <v>4.1223466652447689</v>
          </cell>
          <cell r="BN237">
            <v>102.5</v>
          </cell>
          <cell r="BO237">
            <v>134</v>
          </cell>
          <cell r="BP237" t="str">
            <v>B or G</v>
          </cell>
          <cell r="BQ237">
            <v>8040</v>
          </cell>
          <cell r="BR237">
            <v>70.833333333333329</v>
          </cell>
        </row>
        <row r="238">
          <cell r="C238">
            <v>145046</v>
          </cell>
          <cell r="D238" t="str">
            <v>2339 M10LIF ( SWS, 1250 Pcs)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1.8812</v>
          </cell>
          <cell r="L238">
            <v>0</v>
          </cell>
          <cell r="M238">
            <v>0</v>
          </cell>
          <cell r="N238">
            <v>0</v>
          </cell>
          <cell r="O238">
            <v>39.25</v>
          </cell>
          <cell r="P238">
            <v>39.25</v>
          </cell>
          <cell r="Q238">
            <v>39.75</v>
          </cell>
          <cell r="R238">
            <v>1.8812</v>
          </cell>
          <cell r="S238">
            <v>1.8812</v>
          </cell>
          <cell r="T238">
            <v>1.943775</v>
          </cell>
          <cell r="U238">
            <v>0</v>
          </cell>
          <cell r="V238">
            <v>0</v>
          </cell>
          <cell r="W238">
            <v>882.47384999999997</v>
          </cell>
          <cell r="X238">
            <v>0</v>
          </cell>
          <cell r="Y238">
            <v>0</v>
          </cell>
          <cell r="Z238">
            <v>0</v>
          </cell>
          <cell r="AA238">
            <v>25</v>
          </cell>
          <cell r="AB238">
            <v>0</v>
          </cell>
          <cell r="AC238">
            <v>0</v>
          </cell>
          <cell r="AD238">
            <v>48.594374999999999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50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1250</v>
          </cell>
          <cell r="AZ238">
            <v>1.8812</v>
          </cell>
          <cell r="BA238">
            <v>0</v>
          </cell>
          <cell r="BB238">
            <v>0</v>
          </cell>
          <cell r="BC238">
            <v>145046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39.25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134</v>
          </cell>
          <cell r="BP238">
            <v>0</v>
          </cell>
          <cell r="BQ238">
            <v>8040</v>
          </cell>
          <cell r="BR238">
            <v>81.770833333333329</v>
          </cell>
        </row>
        <row r="239">
          <cell r="C239">
            <v>145049</v>
          </cell>
          <cell r="D239" t="str">
            <v>2336 LIF90 (2PB, 36 Bxs)</v>
          </cell>
          <cell r="E239" t="str">
            <v>70416</v>
          </cell>
          <cell r="F239" t="str">
            <v>72036</v>
          </cell>
          <cell r="G239" t="str">
            <v>30%</v>
          </cell>
          <cell r="H239" t="str">
            <v>2 X 8509 (12-8 4 X 1.25 OL)</v>
          </cell>
          <cell r="I239" t="str">
            <v>8030 (38 mm 142 GA X 3.188 FT)</v>
          </cell>
          <cell r="J239" t="str">
            <v>8032 (84 mm 200 GA X 3.188 FT)</v>
          </cell>
          <cell r="K239">
            <v>1.2070799999999999</v>
          </cell>
          <cell r="L239">
            <v>0.51732</v>
          </cell>
          <cell r="M239">
            <v>36</v>
          </cell>
          <cell r="N239">
            <v>52.522319762284468</v>
          </cell>
          <cell r="O239">
            <v>35.75</v>
          </cell>
          <cell r="P239">
            <v>36</v>
          </cell>
          <cell r="Q239">
            <v>36.25</v>
          </cell>
          <cell r="R239">
            <v>1.6766749999999999</v>
          </cell>
          <cell r="S239">
            <v>1.7243999999999999</v>
          </cell>
          <cell r="T239">
            <v>1.7726249999999999</v>
          </cell>
          <cell r="U239">
            <v>761.21044999999992</v>
          </cell>
          <cell r="V239">
            <v>782.87759999999992</v>
          </cell>
          <cell r="W239">
            <v>804.77175</v>
          </cell>
          <cell r="X239" t="str">
            <v>8465/8466 (39"/2 pc)</v>
          </cell>
          <cell r="Y239" t="str">
            <v>39"/ 2 pc</v>
          </cell>
          <cell r="Z239">
            <v>2.8</v>
          </cell>
          <cell r="AA239">
            <v>40</v>
          </cell>
          <cell r="AB239">
            <v>67.066999999999993</v>
          </cell>
          <cell r="AC239">
            <v>68.975999999999999</v>
          </cell>
          <cell r="AD239">
            <v>70.905000000000001</v>
          </cell>
          <cell r="AE239">
            <v>69.86699999999999</v>
          </cell>
          <cell r="AF239">
            <v>71.775999999999996</v>
          </cell>
          <cell r="AG239">
            <v>73.704999999999998</v>
          </cell>
          <cell r="AH239" t="str">
            <v xml:space="preserve">2 X 8126 (4.625 FT/Box) </v>
          </cell>
          <cell r="AI239">
            <v>2</v>
          </cell>
          <cell r="AJ239" t="str">
            <v>(6X6)+0=36</v>
          </cell>
          <cell r="AK239">
            <v>6</v>
          </cell>
          <cell r="AL239">
            <v>6</v>
          </cell>
          <cell r="AM239">
            <v>0</v>
          </cell>
          <cell r="AN239">
            <v>36</v>
          </cell>
          <cell r="AO239" t="str">
            <v>8914 (48 X 44)</v>
          </cell>
          <cell r="AP239" t="str">
            <v>48X44</v>
          </cell>
          <cell r="AQ239">
            <v>55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 t="str">
            <v>8051 (1 White)</v>
          </cell>
          <cell r="AW239" t="str">
            <v>8050 (160FT Clear)</v>
          </cell>
          <cell r="AX239">
            <v>2638.9359999999997</v>
          </cell>
          <cell r="AY239">
            <v>1440</v>
          </cell>
          <cell r="AZ239">
            <v>1.8325944444444442</v>
          </cell>
          <cell r="BA239" t="str">
            <v>Minova request 10/6/08.</v>
          </cell>
          <cell r="BB239"/>
          <cell r="BC239">
            <v>145049</v>
          </cell>
          <cell r="BD239" t="str">
            <v>Yellow</v>
          </cell>
          <cell r="BE239" t="str">
            <v>2336 LIF90</v>
          </cell>
          <cell r="BF239" t="str">
            <v>12 months (+/- 5 days) from date of manufacture</v>
          </cell>
          <cell r="BG239" t="str">
            <v>Slow</v>
          </cell>
          <cell r="BH239" t="str">
            <v>23 mm</v>
          </cell>
          <cell r="BI239" t="str">
            <v>1 in</v>
          </cell>
          <cell r="BJ239" t="str">
            <v>36 in</v>
          </cell>
          <cell r="BK239" t="str">
            <v>3/4 in</v>
          </cell>
          <cell r="BL239" t="str">
            <v>I, II, III</v>
          </cell>
          <cell r="BM239">
            <v>4.376859980190372</v>
          </cell>
          <cell r="BN239">
            <v>176</v>
          </cell>
          <cell r="BO239">
            <v>134</v>
          </cell>
          <cell r="BP239" t="str">
            <v>B or G</v>
          </cell>
          <cell r="BQ239">
            <v>8040</v>
          </cell>
          <cell r="BR239">
            <v>120</v>
          </cell>
        </row>
        <row r="240">
          <cell r="C240">
            <v>145051</v>
          </cell>
          <cell r="D240" t="str">
            <v>2336 H90 (2PB, 36 Bxs)</v>
          </cell>
          <cell r="E240" t="str">
            <v>70340</v>
          </cell>
          <cell r="F240" t="str">
            <v>72036</v>
          </cell>
          <cell r="G240" t="str">
            <v>30%</v>
          </cell>
          <cell r="H240" t="str">
            <v>2 X 8509 (12-8 4 X 1.25 OL)</v>
          </cell>
          <cell r="I240" t="str">
            <v>8030 (38 mm 142 GA X 3.188 FT)</v>
          </cell>
          <cell r="J240" t="str">
            <v>8032 (84 mm 200 GA X 3.188 FT)</v>
          </cell>
          <cell r="K240">
            <v>1.2070799999999999</v>
          </cell>
          <cell r="L240">
            <v>0.51732</v>
          </cell>
          <cell r="M240">
            <v>36</v>
          </cell>
          <cell r="N240">
            <v>52.522319762284468</v>
          </cell>
          <cell r="O240">
            <v>35.75</v>
          </cell>
          <cell r="P240">
            <v>36</v>
          </cell>
          <cell r="Q240">
            <v>36.25</v>
          </cell>
          <cell r="R240">
            <v>1.6766749999999999</v>
          </cell>
          <cell r="S240">
            <v>1.7243999999999999</v>
          </cell>
          <cell r="T240">
            <v>1.7726249999999999</v>
          </cell>
          <cell r="U240">
            <v>761.21044999999992</v>
          </cell>
          <cell r="V240">
            <v>782.87759999999992</v>
          </cell>
          <cell r="W240">
            <v>804.77175</v>
          </cell>
          <cell r="X240" t="str">
            <v>8465/8466 (39"/2 pc)</v>
          </cell>
          <cell r="Y240" t="str">
            <v>39"/ 2 pc</v>
          </cell>
          <cell r="Z240">
            <v>2.8</v>
          </cell>
          <cell r="AA240">
            <v>40</v>
          </cell>
          <cell r="AB240">
            <v>67.066999999999993</v>
          </cell>
          <cell r="AC240">
            <v>68.975999999999999</v>
          </cell>
          <cell r="AD240">
            <v>70.905000000000001</v>
          </cell>
          <cell r="AE240">
            <v>69.86699999999999</v>
          </cell>
          <cell r="AF240">
            <v>71.775999999999996</v>
          </cell>
          <cell r="AG240">
            <v>73.704999999999998</v>
          </cell>
          <cell r="AH240" t="str">
            <v xml:space="preserve">2 X 8126 (4.625 FT/Box) </v>
          </cell>
          <cell r="AI240">
            <v>2</v>
          </cell>
          <cell r="AJ240" t="str">
            <v>(6X6)+0=36</v>
          </cell>
          <cell r="AK240">
            <v>6</v>
          </cell>
          <cell r="AL240">
            <v>6</v>
          </cell>
          <cell r="AM240">
            <v>0</v>
          </cell>
          <cell r="AN240">
            <v>36</v>
          </cell>
          <cell r="AO240" t="str">
            <v>8914 (48 X 44)</v>
          </cell>
          <cell r="AP240" t="str">
            <v>48X44</v>
          </cell>
          <cell r="AQ240">
            <v>55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 t="str">
            <v>8051 (1 White)</v>
          </cell>
          <cell r="AW240" t="str">
            <v>8050 (160FT Clear)</v>
          </cell>
          <cell r="AX240">
            <v>2638.9359999999997</v>
          </cell>
          <cell r="AY240">
            <v>1440</v>
          </cell>
          <cell r="AZ240">
            <v>1.8325944444444442</v>
          </cell>
          <cell r="BA240" t="str">
            <v>Minova USA Inc. request 1/20/04.</v>
          </cell>
          <cell r="BB240"/>
          <cell r="BC240">
            <v>145051</v>
          </cell>
          <cell r="BD240" t="str">
            <v>Yellow</v>
          </cell>
          <cell r="BE240" t="str">
            <v>2336 H90</v>
          </cell>
          <cell r="BF240" t="str">
            <v>12 months (+/- 5 days) from date of manufacture</v>
          </cell>
          <cell r="BG240" t="str">
            <v>Slow</v>
          </cell>
          <cell r="BH240" t="str">
            <v>23 mm</v>
          </cell>
          <cell r="BI240" t="str">
            <v>1 in</v>
          </cell>
          <cell r="BJ240" t="str">
            <v>36 in</v>
          </cell>
          <cell r="BK240" t="str">
            <v>3/4 in</v>
          </cell>
          <cell r="BL240" t="str">
            <v>I, II, III</v>
          </cell>
          <cell r="BM240">
            <v>4.376859980190372</v>
          </cell>
          <cell r="BN240">
            <v>176</v>
          </cell>
          <cell r="BO240">
            <v>134</v>
          </cell>
          <cell r="BP240" t="str">
            <v>B or G</v>
          </cell>
          <cell r="BQ240">
            <v>8040</v>
          </cell>
          <cell r="BR240">
            <v>120</v>
          </cell>
        </row>
        <row r="241">
          <cell r="C241">
            <v>145056</v>
          </cell>
          <cell r="D241" t="str">
            <v>2337 H20P (SWP, 900 Pcs)</v>
          </cell>
          <cell r="E241" t="str">
            <v>70301</v>
          </cell>
          <cell r="F241" t="str">
            <v>72036</v>
          </cell>
          <cell r="G241" t="str">
            <v>30%</v>
          </cell>
          <cell r="H241" t="str">
            <v>2 X 8509 (12-8 4 X 1.25 OL)</v>
          </cell>
          <cell r="I241" t="str">
            <v>8030 (38 mm 142 GA X 3.188 FT)</v>
          </cell>
          <cell r="J241" t="str">
            <v>8032 (84 mm 200 GA X 3.188 FT)</v>
          </cell>
          <cell r="K241">
            <v>1.24061</v>
          </cell>
          <cell r="L241">
            <v>0.53169</v>
          </cell>
          <cell r="M241">
            <v>37</v>
          </cell>
          <cell r="N241">
            <v>54.049399651958097</v>
          </cell>
          <cell r="O241">
            <v>36.75</v>
          </cell>
          <cell r="P241">
            <v>37</v>
          </cell>
          <cell r="Q241">
            <v>37.25</v>
          </cell>
          <cell r="R241">
            <v>1.7235749999999999</v>
          </cell>
          <cell r="S241">
            <v>1.7723</v>
          </cell>
          <cell r="T241">
            <v>1.8215250000000001</v>
          </cell>
          <cell r="U241">
            <v>782.50304999999992</v>
          </cell>
          <cell r="V241">
            <v>804.62419999999997</v>
          </cell>
          <cell r="W241">
            <v>826.97235000000001</v>
          </cell>
          <cell r="X241" t="str">
            <v>8053 (5" X 115GA X 14FT)</v>
          </cell>
          <cell r="Y241" t="str">
            <v>SW (14 FT)</v>
          </cell>
          <cell r="Z241">
            <v>0.1</v>
          </cell>
          <cell r="AA241">
            <v>20</v>
          </cell>
          <cell r="AB241">
            <v>34.471499999999999</v>
          </cell>
          <cell r="AC241">
            <v>35.445999999999998</v>
          </cell>
          <cell r="AD241">
            <v>36.430500000000002</v>
          </cell>
          <cell r="AE241">
            <v>34.5715</v>
          </cell>
          <cell r="AF241">
            <v>35.545999999999999</v>
          </cell>
          <cell r="AG241">
            <v>36.530500000000004</v>
          </cell>
          <cell r="AH241" t="str">
            <v>8053 (14 FT/Bundle)</v>
          </cell>
          <cell r="AI241" t="str">
            <v>SW</v>
          </cell>
          <cell r="AJ241" t="str">
            <v>45 SW</v>
          </cell>
          <cell r="AK241" t="str">
            <v xml:space="preserve">Stack </v>
          </cell>
          <cell r="AL241" t="str">
            <v xml:space="preserve">Pyramid </v>
          </cell>
          <cell r="AM241" t="str">
            <v>On Pallet</v>
          </cell>
          <cell r="AN241">
            <v>45</v>
          </cell>
          <cell r="AO241" t="str">
            <v>8909 (44 X 44)</v>
          </cell>
          <cell r="AP241" t="str">
            <v>44X44</v>
          </cell>
          <cell r="AQ241">
            <v>55</v>
          </cell>
          <cell r="AR241" t="str">
            <v>8133 (2)</v>
          </cell>
          <cell r="AS241" t="str">
            <v xml:space="preserve">1 X 8114 (Pad) </v>
          </cell>
          <cell r="AT241">
            <v>0</v>
          </cell>
          <cell r="AU241">
            <v>0</v>
          </cell>
          <cell r="AV241">
            <v>0</v>
          </cell>
          <cell r="AW241" t="str">
            <v>8052 (352FT White)</v>
          </cell>
          <cell r="AX241">
            <v>1654.57</v>
          </cell>
          <cell r="AY241">
            <v>900</v>
          </cell>
          <cell r="AZ241">
            <v>1.838411111111111</v>
          </cell>
          <cell r="BA241" t="str">
            <v xml:space="preserve">GT Request 4/27/01.  Each cartridge gets Part No. 8508 Parachute Clip.  Each bundle gets Part No. 8132 8.5 X 11 inch bundle sheet. </v>
          </cell>
          <cell r="BB241"/>
          <cell r="BC241">
            <v>145056</v>
          </cell>
          <cell r="BD241" t="str">
            <v xml:space="preserve">Orange </v>
          </cell>
          <cell r="BE241" t="str">
            <v xml:space="preserve">2337 H20P </v>
          </cell>
          <cell r="BF241" t="str">
            <v>12 months (+/- 5 days) from date of manufacture</v>
          </cell>
          <cell r="BG241" t="str">
            <v xml:space="preserve">X-Fast </v>
          </cell>
          <cell r="BH241" t="str">
            <v>23 mm</v>
          </cell>
          <cell r="BI241" t="str">
            <v>1 in</v>
          </cell>
          <cell r="BJ241" t="str">
            <v>37 in</v>
          </cell>
          <cell r="BK241" t="str">
            <v>3/4 in</v>
          </cell>
          <cell r="BL241" t="str">
            <v>I, II, III</v>
          </cell>
          <cell r="BM241">
            <v>4.5041166376631745</v>
          </cell>
          <cell r="BN241">
            <v>90</v>
          </cell>
          <cell r="BO241">
            <v>134</v>
          </cell>
          <cell r="BP241" t="str">
            <v>B or G</v>
          </cell>
          <cell r="BQ241">
            <v>8040</v>
          </cell>
          <cell r="BR241">
            <v>61.666666666666664</v>
          </cell>
        </row>
        <row r="242">
          <cell r="C242">
            <v>145057</v>
          </cell>
          <cell r="D242" t="str">
            <v>2337 M90 (2PB, 36 Bxs)</v>
          </cell>
          <cell r="E242" t="str">
            <v>70329</v>
          </cell>
          <cell r="F242" t="str">
            <v>72036</v>
          </cell>
          <cell r="G242" t="str">
            <v>30%</v>
          </cell>
          <cell r="H242" t="str">
            <v>2 X 8509 (12-8 4 X 1.25 OL)</v>
          </cell>
          <cell r="I242" t="str">
            <v>8030 (38 mm 142 GA X 3.188 FT)</v>
          </cell>
          <cell r="J242" t="str">
            <v>8032 (84 mm 200 GA X 3.188 FT)</v>
          </cell>
          <cell r="K242">
            <v>1.24061</v>
          </cell>
          <cell r="L242">
            <v>0.53169</v>
          </cell>
          <cell r="M242">
            <v>37</v>
          </cell>
          <cell r="N242">
            <v>54.049399651958097</v>
          </cell>
          <cell r="O242">
            <v>36.75</v>
          </cell>
          <cell r="P242">
            <v>37</v>
          </cell>
          <cell r="Q242">
            <v>37.25</v>
          </cell>
          <cell r="R242">
            <v>1.7235749999999999</v>
          </cell>
          <cell r="S242">
            <v>1.7723</v>
          </cell>
          <cell r="T242">
            <v>1.8215250000000001</v>
          </cell>
          <cell r="U242">
            <v>782.50304999999992</v>
          </cell>
          <cell r="V242">
            <v>804.62419999999997</v>
          </cell>
          <cell r="W242">
            <v>826.97235000000001</v>
          </cell>
          <cell r="X242" t="str">
            <v>8465/8466 (39"/2 pc)</v>
          </cell>
          <cell r="Y242" t="str">
            <v>39"/ 2 pc</v>
          </cell>
          <cell r="Z242">
            <v>2.8</v>
          </cell>
          <cell r="AA242">
            <v>40</v>
          </cell>
          <cell r="AB242">
            <v>68.942999999999998</v>
          </cell>
          <cell r="AC242">
            <v>70.891999999999996</v>
          </cell>
          <cell r="AD242">
            <v>72.861000000000004</v>
          </cell>
          <cell r="AE242">
            <v>71.742999999999995</v>
          </cell>
          <cell r="AF242">
            <v>73.691999999999993</v>
          </cell>
          <cell r="AG242">
            <v>75.661000000000001</v>
          </cell>
          <cell r="AH242" t="str">
            <v xml:space="preserve">2 X 8126 (4.625 FT/Box) </v>
          </cell>
          <cell r="AI242">
            <v>2</v>
          </cell>
          <cell r="AJ242" t="str">
            <v>(6X6)+0=36</v>
          </cell>
          <cell r="AK242">
            <v>6</v>
          </cell>
          <cell r="AL242">
            <v>6</v>
          </cell>
          <cell r="AM242">
            <v>0</v>
          </cell>
          <cell r="AN242">
            <v>36</v>
          </cell>
          <cell r="AO242" t="str">
            <v>8914 (48 X 44)</v>
          </cell>
          <cell r="AP242" t="str">
            <v>48X44</v>
          </cell>
          <cell r="AQ242">
            <v>55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 t="str">
            <v>8051 (1 White)</v>
          </cell>
          <cell r="AW242" t="str">
            <v>8050 (160FT Clear)</v>
          </cell>
          <cell r="AX242">
            <v>2707.9119999999998</v>
          </cell>
          <cell r="AY242">
            <v>1440</v>
          </cell>
          <cell r="AZ242">
            <v>1.8804944444444442</v>
          </cell>
          <cell r="BA242" t="str">
            <v>GT Request 3/28/01.</v>
          </cell>
          <cell r="BB242"/>
          <cell r="BC242">
            <v>145057</v>
          </cell>
          <cell r="BD242" t="str">
            <v>Yellow</v>
          </cell>
          <cell r="BE242" t="str">
            <v>2337 M90</v>
          </cell>
          <cell r="BF242" t="str">
            <v>12 months (+/- 5 days) from date of manufacture</v>
          </cell>
          <cell r="BG242" t="str">
            <v>Slow</v>
          </cell>
          <cell r="BH242" t="str">
            <v>23 mm</v>
          </cell>
          <cell r="BI242" t="str">
            <v>1 in</v>
          </cell>
          <cell r="BJ242" t="str">
            <v>37 in</v>
          </cell>
          <cell r="BK242" t="str">
            <v>3/4 in</v>
          </cell>
          <cell r="BL242" t="str">
            <v>I, II, III</v>
          </cell>
          <cell r="BM242">
            <v>4.5041166376631745</v>
          </cell>
          <cell r="BN242">
            <v>180</v>
          </cell>
          <cell r="BO242">
            <v>134</v>
          </cell>
          <cell r="BP242" t="str">
            <v>B or G</v>
          </cell>
          <cell r="BQ242">
            <v>8040</v>
          </cell>
          <cell r="BR242">
            <v>123.33333333333333</v>
          </cell>
        </row>
        <row r="243">
          <cell r="C243">
            <v>145062</v>
          </cell>
          <cell r="D243" t="str">
            <v>2336 LIF50 (2PB, 36 Bxs)</v>
          </cell>
          <cell r="E243" t="str">
            <v>70319</v>
          </cell>
          <cell r="F243" t="str">
            <v>72036</v>
          </cell>
          <cell r="G243" t="str">
            <v>30%</v>
          </cell>
          <cell r="H243" t="str">
            <v>2 X 8509 (12-8 4 X 1.25 OL)</v>
          </cell>
          <cell r="I243" t="str">
            <v>8030 (38 mm 142 GA X 3.188 FT)</v>
          </cell>
          <cell r="J243" t="str">
            <v>8032 (84 mm 200 GA X 3.188 FT)</v>
          </cell>
          <cell r="K243">
            <v>1.2070799999999999</v>
          </cell>
          <cell r="L243">
            <v>0.51732</v>
          </cell>
          <cell r="M243">
            <v>36</v>
          </cell>
          <cell r="N243">
            <v>52.522319762284468</v>
          </cell>
          <cell r="O243">
            <v>35.75</v>
          </cell>
          <cell r="P243">
            <v>36</v>
          </cell>
          <cell r="Q243">
            <v>36.25</v>
          </cell>
          <cell r="R243">
            <v>1.6766749999999999</v>
          </cell>
          <cell r="S243">
            <v>1.7243999999999999</v>
          </cell>
          <cell r="T243">
            <v>1.7726249999999999</v>
          </cell>
          <cell r="U243">
            <v>761.21044999999992</v>
          </cell>
          <cell r="V243">
            <v>782.87759999999992</v>
          </cell>
          <cell r="W243">
            <v>804.77175</v>
          </cell>
          <cell r="X243" t="str">
            <v>8465/8466 (39"/2 pc)</v>
          </cell>
          <cell r="Y243" t="str">
            <v>39"/ 2 pc</v>
          </cell>
          <cell r="Z243">
            <v>2.8</v>
          </cell>
          <cell r="AA243">
            <v>40</v>
          </cell>
          <cell r="AB243">
            <v>67.066999999999993</v>
          </cell>
          <cell r="AC243">
            <v>68.975999999999999</v>
          </cell>
          <cell r="AD243">
            <v>70.905000000000001</v>
          </cell>
          <cell r="AE243">
            <v>69.86699999999999</v>
          </cell>
          <cell r="AF243">
            <v>71.775999999999996</v>
          </cell>
          <cell r="AG243">
            <v>73.704999999999998</v>
          </cell>
          <cell r="AH243" t="str">
            <v xml:space="preserve">2 X 8126 (4.625 FT/Box) </v>
          </cell>
          <cell r="AI243">
            <v>2</v>
          </cell>
          <cell r="AJ243" t="str">
            <v>(6X6)+0=36</v>
          </cell>
          <cell r="AK243">
            <v>6</v>
          </cell>
          <cell r="AL243">
            <v>6</v>
          </cell>
          <cell r="AM243">
            <v>0</v>
          </cell>
          <cell r="AN243">
            <v>36</v>
          </cell>
          <cell r="AO243" t="str">
            <v>8914 (48 X 44)</v>
          </cell>
          <cell r="AP243" t="str">
            <v>48X44</v>
          </cell>
          <cell r="AQ243">
            <v>55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 t="str">
            <v>8051 (1 White)</v>
          </cell>
          <cell r="AW243" t="str">
            <v>8050 (160FT Clear)</v>
          </cell>
          <cell r="AX243">
            <v>2638.9359999999997</v>
          </cell>
          <cell r="AY243">
            <v>1440</v>
          </cell>
          <cell r="AZ243">
            <v>1.8325944444444442</v>
          </cell>
          <cell r="BA243" t="str">
            <v>Minova request 1/4/10.</v>
          </cell>
          <cell r="BB243"/>
          <cell r="BC243">
            <v>145062</v>
          </cell>
          <cell r="BD243" t="str">
            <v>Green</v>
          </cell>
          <cell r="BE243" t="str">
            <v>2336 LIF50</v>
          </cell>
          <cell r="BF243" t="str">
            <v>12 months (+/- 5 days) from date of manufacture</v>
          </cell>
          <cell r="BG243" t="str">
            <v xml:space="preserve">Medium </v>
          </cell>
          <cell r="BH243" t="str">
            <v>23 mm</v>
          </cell>
          <cell r="BI243" t="str">
            <v>1 in</v>
          </cell>
          <cell r="BJ243" t="str">
            <v>36 in</v>
          </cell>
          <cell r="BK243" t="str">
            <v>3/4 in</v>
          </cell>
          <cell r="BL243" t="str">
            <v>I, II, III</v>
          </cell>
          <cell r="BM243">
            <v>4.376859980190372</v>
          </cell>
          <cell r="BN243">
            <v>176</v>
          </cell>
          <cell r="BO243">
            <v>134</v>
          </cell>
          <cell r="BP243" t="str">
            <v>B or G</v>
          </cell>
          <cell r="BQ243">
            <v>8040</v>
          </cell>
          <cell r="BR243">
            <v>120</v>
          </cell>
        </row>
        <row r="244">
          <cell r="C244">
            <v>145066</v>
          </cell>
          <cell r="D244" t="str">
            <v>2338 LIF90 (2PB, 36 Bxs)</v>
          </cell>
          <cell r="E244" t="str">
            <v>70416</v>
          </cell>
          <cell r="F244" t="str">
            <v>72036</v>
          </cell>
          <cell r="G244" t="str">
            <v>30%</v>
          </cell>
          <cell r="H244" t="str">
            <v>2 X 8509 (12-8 4 X 1.25 OL)</v>
          </cell>
          <cell r="I244" t="str">
            <v>8030 (38 mm 142 GA X 3.271 FT)</v>
          </cell>
          <cell r="J244" t="str">
            <v>8032 (84 mm 200 GA X 3.271 FT)</v>
          </cell>
          <cell r="K244">
            <v>1.2741399999999998</v>
          </cell>
          <cell r="L244">
            <v>0.54605999999999988</v>
          </cell>
          <cell r="M244">
            <v>38</v>
          </cell>
          <cell r="N244">
            <v>55.576479541631713</v>
          </cell>
          <cell r="O244">
            <v>37.75</v>
          </cell>
          <cell r="P244">
            <v>38</v>
          </cell>
          <cell r="Q244">
            <v>38.25</v>
          </cell>
          <cell r="R244">
            <v>1.7704749999999998</v>
          </cell>
          <cell r="S244">
            <v>1.8201999999999998</v>
          </cell>
          <cell r="T244">
            <v>1.870425</v>
          </cell>
          <cell r="U244">
            <v>803.79564999999991</v>
          </cell>
          <cell r="V244">
            <v>826.37079999999992</v>
          </cell>
          <cell r="W244">
            <v>849.17295000000001</v>
          </cell>
          <cell r="X244" t="str">
            <v>8465/8466 (39"/2 pc)</v>
          </cell>
          <cell r="Y244" t="str">
            <v>39"/ 2 pc</v>
          </cell>
          <cell r="Z244">
            <v>2.8</v>
          </cell>
          <cell r="AA244">
            <v>40</v>
          </cell>
          <cell r="AB244">
            <v>70.818999999999988</v>
          </cell>
          <cell r="AC244">
            <v>72.807999999999993</v>
          </cell>
          <cell r="AD244">
            <v>74.817000000000007</v>
          </cell>
          <cell r="AE244">
            <v>73.618999999999986</v>
          </cell>
          <cell r="AF244">
            <v>75.60799999999999</v>
          </cell>
          <cell r="AG244">
            <v>77.617000000000004</v>
          </cell>
          <cell r="AH244" t="str">
            <v xml:space="preserve">2 X 8126 (4.625 FT/Box) </v>
          </cell>
          <cell r="AI244">
            <v>2</v>
          </cell>
          <cell r="AJ244" t="str">
            <v>(6X6)+0=36</v>
          </cell>
          <cell r="AK244">
            <v>6</v>
          </cell>
          <cell r="AL244">
            <v>6</v>
          </cell>
          <cell r="AM244">
            <v>0</v>
          </cell>
          <cell r="AN244">
            <v>36</v>
          </cell>
          <cell r="AO244" t="str">
            <v>8914 (48 X 44)</v>
          </cell>
          <cell r="AP244" t="str">
            <v>48X44</v>
          </cell>
          <cell r="AQ244">
            <v>55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 t="str">
            <v>8051 (1 White)</v>
          </cell>
          <cell r="AW244" t="str">
            <v>8050 (160FT Clear)</v>
          </cell>
          <cell r="AX244">
            <v>2776.8879999999995</v>
          </cell>
          <cell r="AY244">
            <v>1440</v>
          </cell>
          <cell r="AZ244">
            <v>1.9283944444444441</v>
          </cell>
          <cell r="BA244" t="str">
            <v>Minova Request 5/13/11.</v>
          </cell>
          <cell r="BB244"/>
          <cell r="BC244">
            <v>145066</v>
          </cell>
          <cell r="BD244" t="str">
            <v>Yellow</v>
          </cell>
          <cell r="BE244" t="str">
            <v>2338 LIF90</v>
          </cell>
          <cell r="BF244" t="str">
            <v>12 months (+/- 5 days) from date of manufacture</v>
          </cell>
          <cell r="BG244" t="str">
            <v>Slow</v>
          </cell>
          <cell r="BH244" t="str">
            <v>23 mm</v>
          </cell>
          <cell r="BI244" t="str">
            <v>1 in</v>
          </cell>
          <cell r="BJ244" t="str">
            <v>38 in</v>
          </cell>
          <cell r="BK244" t="str">
            <v>3/4 in</v>
          </cell>
          <cell r="BL244" t="str">
            <v>I, II, III</v>
          </cell>
          <cell r="BM244">
            <v>4.6313732951359761</v>
          </cell>
          <cell r="BN244">
            <v>184</v>
          </cell>
          <cell r="BO244">
            <v>134</v>
          </cell>
          <cell r="BP244" t="str">
            <v>B or G</v>
          </cell>
          <cell r="BQ244">
            <v>8040</v>
          </cell>
          <cell r="BR244">
            <v>126.66666666666667</v>
          </cell>
        </row>
        <row r="245">
          <cell r="C245">
            <v>145067</v>
          </cell>
          <cell r="D245" t="str">
            <v>2336 LIF0204 (2PB, 36 Bxs)</v>
          </cell>
          <cell r="E245" t="str">
            <v>70314</v>
          </cell>
          <cell r="F245" t="str">
            <v>72036</v>
          </cell>
          <cell r="G245" t="str">
            <v>30%</v>
          </cell>
          <cell r="H245" t="str">
            <v>2 X 8509 (12-8 4 X 1.25 OL)</v>
          </cell>
          <cell r="I245" t="str">
            <v>8030 (38 mm 142 GA X 3.188 FT)</v>
          </cell>
          <cell r="J245" t="str">
            <v>8032 (84 mm 200 GA X 3.188 FT)</v>
          </cell>
          <cell r="K245">
            <v>1.2070799999999999</v>
          </cell>
          <cell r="L245">
            <v>0.51732</v>
          </cell>
          <cell r="M245">
            <v>36</v>
          </cell>
          <cell r="N245">
            <v>52.522319762284468</v>
          </cell>
          <cell r="O245">
            <v>35.75</v>
          </cell>
          <cell r="P245">
            <v>36</v>
          </cell>
          <cell r="Q245">
            <v>36.25</v>
          </cell>
          <cell r="R245">
            <v>1.6766749999999999</v>
          </cell>
          <cell r="S245">
            <v>1.7243999999999999</v>
          </cell>
          <cell r="T245">
            <v>1.7726249999999999</v>
          </cell>
          <cell r="U245">
            <v>761.21044999999992</v>
          </cell>
          <cell r="V245">
            <v>782.87759999999992</v>
          </cell>
          <cell r="W245">
            <v>804.77175</v>
          </cell>
          <cell r="X245" t="str">
            <v>8465/8466 (39"/2 pc)</v>
          </cell>
          <cell r="Y245" t="str">
            <v>39"/ 2 pc</v>
          </cell>
          <cell r="Z245">
            <v>2.8</v>
          </cell>
          <cell r="AA245">
            <v>40</v>
          </cell>
          <cell r="AB245">
            <v>67.066999999999993</v>
          </cell>
          <cell r="AC245">
            <v>68.975999999999999</v>
          </cell>
          <cell r="AD245">
            <v>70.905000000000001</v>
          </cell>
          <cell r="AE245">
            <v>69.86699999999999</v>
          </cell>
          <cell r="AF245">
            <v>71.775999999999996</v>
          </cell>
          <cell r="AG245">
            <v>73.704999999999998</v>
          </cell>
          <cell r="AH245" t="str">
            <v xml:space="preserve">2 X 8126 (4.625 FT/Box) </v>
          </cell>
          <cell r="AI245">
            <v>2</v>
          </cell>
          <cell r="AJ245" t="str">
            <v>(6X6)+0=36</v>
          </cell>
          <cell r="AK245">
            <v>6</v>
          </cell>
          <cell r="AL245">
            <v>6</v>
          </cell>
          <cell r="AM245">
            <v>0</v>
          </cell>
          <cell r="AN245">
            <v>36</v>
          </cell>
          <cell r="AO245" t="str">
            <v>8914 (48 X 44)</v>
          </cell>
          <cell r="AP245" t="str">
            <v>48X44</v>
          </cell>
          <cell r="AQ245">
            <v>55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 t="str">
            <v>8051 (1 White)</v>
          </cell>
          <cell r="AW245" t="str">
            <v>8050 (160FT Clear)</v>
          </cell>
          <cell r="AX245">
            <v>2638.9359999999997</v>
          </cell>
          <cell r="AY245">
            <v>1440</v>
          </cell>
          <cell r="AZ245">
            <v>1.8325944444444442</v>
          </cell>
          <cell r="BA245" t="str">
            <v>Minova request 5/13/11.</v>
          </cell>
          <cell r="BB245"/>
          <cell r="BC245">
            <v>145067</v>
          </cell>
          <cell r="BD245" t="str">
            <v>Yellow</v>
          </cell>
          <cell r="BE245" t="str">
            <v>2336 LIF0204</v>
          </cell>
          <cell r="BF245" t="str">
            <v>12 months (+/- 5 days) from date of manufacture</v>
          </cell>
          <cell r="BG245" t="str">
            <v>Slow</v>
          </cell>
          <cell r="BH245" t="str">
            <v>23 mm</v>
          </cell>
          <cell r="BI245" t="str">
            <v>1 in</v>
          </cell>
          <cell r="BJ245" t="str">
            <v>36 in</v>
          </cell>
          <cell r="BK245" t="str">
            <v>3/4 in</v>
          </cell>
          <cell r="BL245" t="str">
            <v>I, II, III</v>
          </cell>
          <cell r="BM245">
            <v>4.376859980190372</v>
          </cell>
          <cell r="BN245">
            <v>176</v>
          </cell>
          <cell r="BO245">
            <v>134</v>
          </cell>
          <cell r="BP245" t="str">
            <v>B or G</v>
          </cell>
          <cell r="BQ245">
            <v>8040</v>
          </cell>
          <cell r="BR245">
            <v>120</v>
          </cell>
        </row>
        <row r="246">
          <cell r="C246">
            <v>145069</v>
          </cell>
          <cell r="D246" t="str">
            <v>2330 LIF35P (2PB, 36 Bxs)</v>
          </cell>
          <cell r="E246" t="str">
            <v>70311</v>
          </cell>
          <cell r="F246" t="str">
            <v>72036</v>
          </cell>
          <cell r="G246" t="str">
            <v>30%</v>
          </cell>
          <cell r="H246" t="str">
            <v>2 X 8509 (12-8 4 X 1.25 OL)</v>
          </cell>
          <cell r="I246" t="str">
            <v>8030 (38 mm 142 GA X 2.604 FT)</v>
          </cell>
          <cell r="J246" t="str">
            <v>8032 (84 mm 200 GA X 2.604 FT)</v>
          </cell>
          <cell r="K246">
            <v>1.0058999999999998</v>
          </cell>
          <cell r="L246">
            <v>0.43109999999999993</v>
          </cell>
          <cell r="M246">
            <v>30</v>
          </cell>
          <cell r="N246">
            <v>43.359840424242705</v>
          </cell>
          <cell r="O246">
            <v>29.75</v>
          </cell>
          <cell r="P246">
            <v>30</v>
          </cell>
          <cell r="Q246">
            <v>30.25</v>
          </cell>
          <cell r="R246">
            <v>1.3952749999999998</v>
          </cell>
          <cell r="S246">
            <v>1.4369999999999998</v>
          </cell>
          <cell r="T246">
            <v>1.479225</v>
          </cell>
          <cell r="U246">
            <v>633.45484999999996</v>
          </cell>
          <cell r="V246">
            <v>652.39799999999991</v>
          </cell>
          <cell r="W246">
            <v>671.56815000000006</v>
          </cell>
          <cell r="X246" t="str">
            <v>8465/8466 (39"/2 pc)</v>
          </cell>
          <cell r="Y246" t="str">
            <v>39"/ 2 pc</v>
          </cell>
          <cell r="Z246">
            <v>2.8</v>
          </cell>
          <cell r="AA246">
            <v>35</v>
          </cell>
          <cell r="AB246">
            <v>48.834624999999996</v>
          </cell>
          <cell r="AC246">
            <v>50.294999999999995</v>
          </cell>
          <cell r="AD246">
            <v>51.772874999999999</v>
          </cell>
          <cell r="AE246">
            <v>51.634624999999993</v>
          </cell>
          <cell r="AF246">
            <v>53.094999999999992</v>
          </cell>
          <cell r="AG246">
            <v>54.572874999999996</v>
          </cell>
          <cell r="AH246" t="str">
            <v xml:space="preserve">2 X 8126 (4.625 FT/Box) </v>
          </cell>
          <cell r="AI246">
            <v>2</v>
          </cell>
          <cell r="AJ246" t="str">
            <v>(6X6)+0=36</v>
          </cell>
          <cell r="AK246">
            <v>6</v>
          </cell>
          <cell r="AL246">
            <v>6</v>
          </cell>
          <cell r="AM246">
            <v>0</v>
          </cell>
          <cell r="AN246">
            <v>36</v>
          </cell>
          <cell r="AO246" t="str">
            <v>8914 (48 X 44)</v>
          </cell>
          <cell r="AP246" t="str">
            <v>48X44</v>
          </cell>
          <cell r="AQ246">
            <v>55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 t="str">
            <v>8051 (1 White)</v>
          </cell>
          <cell r="AW246" t="str">
            <v>8050 (160FT Clear)</v>
          </cell>
          <cell r="AX246">
            <v>1966.4199999999996</v>
          </cell>
          <cell r="AY246">
            <v>1260</v>
          </cell>
          <cell r="AZ246">
            <v>1.5606507936507934</v>
          </cell>
          <cell r="BA246" t="str">
            <v>Minova Request 8/2/12.</v>
          </cell>
          <cell r="BB246" t="str">
            <v>Each cartridge gets Part No. 8508 Parachute Clip.</v>
          </cell>
          <cell r="BC246">
            <v>145069</v>
          </cell>
          <cell r="BD246" t="str">
            <v>Blue</v>
          </cell>
          <cell r="BE246" t="str">
            <v>2330 LIF35P</v>
          </cell>
          <cell r="BF246" t="str">
            <v>12 months (+/- 5 days) from date of manufacture</v>
          </cell>
          <cell r="BG246" t="str">
            <v>Fast</v>
          </cell>
          <cell r="BH246" t="str">
            <v>23 mm</v>
          </cell>
          <cell r="BI246" t="str">
            <v>1 in</v>
          </cell>
          <cell r="BJ246" t="str">
            <v>30 in</v>
          </cell>
          <cell r="BK246" t="str">
            <v>3/4 in</v>
          </cell>
          <cell r="BL246" t="str">
            <v>I, II, III</v>
          </cell>
          <cell r="BM246">
            <v>3.6133200353535586</v>
          </cell>
          <cell r="BN246">
            <v>126</v>
          </cell>
          <cell r="BO246">
            <v>134</v>
          </cell>
          <cell r="BP246" t="str">
            <v>B or G</v>
          </cell>
          <cell r="BQ246">
            <v>8040</v>
          </cell>
          <cell r="BR246">
            <v>87.5</v>
          </cell>
        </row>
        <row r="247">
          <cell r="C247">
            <v>145071</v>
          </cell>
          <cell r="D247" t="str">
            <v>2340 LIF35P (2PB, 42 Bxs)</v>
          </cell>
          <cell r="E247" t="str">
            <v>70311</v>
          </cell>
          <cell r="F247" t="str">
            <v>72036</v>
          </cell>
          <cell r="G247" t="str">
            <v>30%</v>
          </cell>
          <cell r="H247" t="str">
            <v>2 X 8509 (12-8 4 X 1.25 OL)</v>
          </cell>
          <cell r="I247" t="str">
            <v>8030 (38 mm 142 GA X 3.438 FT)</v>
          </cell>
          <cell r="J247" t="str">
            <v>8032 (84 mm 200 GA X 3.438 FT)</v>
          </cell>
          <cell r="K247">
            <v>1.3411999999999999</v>
          </cell>
          <cell r="L247">
            <v>0.57479999999999998</v>
          </cell>
          <cell r="M247">
            <v>40</v>
          </cell>
          <cell r="N247">
            <v>58.630639320978972</v>
          </cell>
          <cell r="O247">
            <v>39.75</v>
          </cell>
          <cell r="P247">
            <v>40</v>
          </cell>
          <cell r="Q247">
            <v>40.25</v>
          </cell>
          <cell r="R247">
            <v>1.8642749999999999</v>
          </cell>
          <cell r="S247">
            <v>1.9159999999999999</v>
          </cell>
          <cell r="T247">
            <v>1.9682249999999999</v>
          </cell>
          <cell r="U247">
            <v>846.38085000000001</v>
          </cell>
          <cell r="V247">
            <v>869.86399999999992</v>
          </cell>
          <cell r="W247">
            <v>893.57414999999992</v>
          </cell>
          <cell r="X247" t="str">
            <v>8470/8471 (47"/2 pc)</v>
          </cell>
          <cell r="Y247" t="str">
            <v>47"/ 2 pc</v>
          </cell>
          <cell r="Z247">
            <v>2.5</v>
          </cell>
          <cell r="AA247">
            <v>25</v>
          </cell>
          <cell r="AB247">
            <v>46.606874999999995</v>
          </cell>
          <cell r="AC247">
            <v>47.9</v>
          </cell>
          <cell r="AD247">
            <v>49.205624999999998</v>
          </cell>
          <cell r="AE247">
            <v>49.106874999999995</v>
          </cell>
          <cell r="AF247">
            <v>50.4</v>
          </cell>
          <cell r="AG247">
            <v>51.705624999999998</v>
          </cell>
          <cell r="AH247" t="str">
            <v>2 X 8126 (3.792 FT/Box)</v>
          </cell>
          <cell r="AI247">
            <v>2</v>
          </cell>
          <cell r="AJ247" t="str">
            <v>(6X7)+0=42</v>
          </cell>
          <cell r="AK247">
            <v>6</v>
          </cell>
          <cell r="AL247">
            <v>7</v>
          </cell>
          <cell r="AM247">
            <v>0</v>
          </cell>
          <cell r="AN247">
            <v>42</v>
          </cell>
          <cell r="AO247" t="str">
            <v>8914 (48 X 44)</v>
          </cell>
          <cell r="AP247" t="str">
            <v>48X44</v>
          </cell>
          <cell r="AQ247">
            <v>55</v>
          </cell>
          <cell r="AR247" t="str">
            <v>8123 (4)</v>
          </cell>
          <cell r="AS247">
            <v>0</v>
          </cell>
          <cell r="AT247" t="str">
            <v>8121 (2 X 16FT)/ 8122 (4)</v>
          </cell>
          <cell r="AU247">
            <v>2</v>
          </cell>
          <cell r="AV247" t="str">
            <v>8051 (1 White)</v>
          </cell>
          <cell r="AW247" t="str">
            <v>8050 (160FT Clear)</v>
          </cell>
          <cell r="AX247">
            <v>2171.7999999999997</v>
          </cell>
          <cell r="AY247">
            <v>1050</v>
          </cell>
          <cell r="AZ247">
            <v>2.0683809523809522</v>
          </cell>
          <cell r="BA247" t="str">
            <v>Minova Request 1/30/12.  Each cartridge gets Part No. 8508 Parachute Clip.</v>
          </cell>
          <cell r="BB247"/>
          <cell r="BC247">
            <v>145071</v>
          </cell>
          <cell r="BD247" t="str">
            <v>Blue</v>
          </cell>
          <cell r="BE247" t="str">
            <v>2340 LIF35P</v>
          </cell>
          <cell r="BF247" t="str">
            <v>12 months (+/- 5 days) from date of manufacture</v>
          </cell>
          <cell r="BG247" t="str">
            <v>Fast</v>
          </cell>
          <cell r="BH247" t="str">
            <v>23 mm</v>
          </cell>
          <cell r="BI247" t="str">
            <v>1 in</v>
          </cell>
          <cell r="BJ247" t="str">
            <v>40 in</v>
          </cell>
          <cell r="BK247" t="str">
            <v>3/4 in</v>
          </cell>
          <cell r="BL247" t="str">
            <v>I, II, III</v>
          </cell>
          <cell r="BM247">
            <v>4.885886610081581</v>
          </cell>
          <cell r="BN247">
            <v>122.5</v>
          </cell>
          <cell r="BO247">
            <v>134</v>
          </cell>
          <cell r="BP247" t="str">
            <v>B or G</v>
          </cell>
          <cell r="BQ247">
            <v>8040</v>
          </cell>
          <cell r="BR247">
            <v>83.333333333333329</v>
          </cell>
        </row>
        <row r="248">
          <cell r="C248">
            <v>145072</v>
          </cell>
          <cell r="D248" t="str">
            <v>2340 LIF50P (2PB, 42 Bxs)</v>
          </cell>
          <cell r="E248" t="str">
            <v>70319</v>
          </cell>
          <cell r="F248" t="str">
            <v>72036</v>
          </cell>
          <cell r="G248" t="str">
            <v>30%</v>
          </cell>
          <cell r="H248" t="str">
            <v>2 X 8509 (12-8 4 X 1.25 OL)</v>
          </cell>
          <cell r="I248" t="str">
            <v>8030 (38 mm 142 GA X 3.438 FT)</v>
          </cell>
          <cell r="J248" t="str">
            <v>8032 (84 mm 200 GA X 3.438 FT)</v>
          </cell>
          <cell r="K248">
            <v>1.3411999999999999</v>
          </cell>
          <cell r="L248">
            <v>0.57479999999999998</v>
          </cell>
          <cell r="M248">
            <v>40</v>
          </cell>
          <cell r="N248">
            <v>58.630639320978972</v>
          </cell>
          <cell r="O248">
            <v>39.75</v>
          </cell>
          <cell r="P248">
            <v>40</v>
          </cell>
          <cell r="Q248">
            <v>40.25</v>
          </cell>
          <cell r="R248">
            <v>1.8642749999999999</v>
          </cell>
          <cell r="S248">
            <v>1.9159999999999999</v>
          </cell>
          <cell r="T248">
            <v>1.9682249999999999</v>
          </cell>
          <cell r="U248">
            <v>846.38085000000001</v>
          </cell>
          <cell r="V248">
            <v>869.86399999999992</v>
          </cell>
          <cell r="W248">
            <v>893.57414999999992</v>
          </cell>
          <cell r="X248" t="str">
            <v>8470/8471 (47"/2 pc)</v>
          </cell>
          <cell r="Y248" t="str">
            <v>47"/ 2 pc</v>
          </cell>
          <cell r="Z248">
            <v>2.5</v>
          </cell>
          <cell r="AA248">
            <v>25</v>
          </cell>
          <cell r="AB248">
            <v>46.606874999999995</v>
          </cell>
          <cell r="AC248">
            <v>47.9</v>
          </cell>
          <cell r="AD248">
            <v>49.205624999999998</v>
          </cell>
          <cell r="AE248">
            <v>49.106874999999995</v>
          </cell>
          <cell r="AF248">
            <v>50.4</v>
          </cell>
          <cell r="AG248">
            <v>51.705624999999998</v>
          </cell>
          <cell r="AH248" t="str">
            <v>2 X 8126 (3.792 FT/Box)</v>
          </cell>
          <cell r="AI248">
            <v>2</v>
          </cell>
          <cell r="AJ248" t="str">
            <v>(6X7)+0=42</v>
          </cell>
          <cell r="AK248">
            <v>6</v>
          </cell>
          <cell r="AL248">
            <v>7</v>
          </cell>
          <cell r="AM248">
            <v>0</v>
          </cell>
          <cell r="AN248">
            <v>42</v>
          </cell>
          <cell r="AO248" t="str">
            <v>8914 (48 X 44)</v>
          </cell>
          <cell r="AP248" t="str">
            <v>48X44</v>
          </cell>
          <cell r="AQ248">
            <v>55</v>
          </cell>
          <cell r="AR248" t="str">
            <v>8123 (4)</v>
          </cell>
          <cell r="AS248">
            <v>0</v>
          </cell>
          <cell r="AT248" t="str">
            <v>8121 (2 X 16FT)/ 8122 (4)</v>
          </cell>
          <cell r="AU248">
            <v>2</v>
          </cell>
          <cell r="AV248" t="str">
            <v>8051 (1 White)</v>
          </cell>
          <cell r="AW248" t="str">
            <v>8050 (160FT Clear)</v>
          </cell>
          <cell r="AX248">
            <v>2171.7999999999997</v>
          </cell>
          <cell r="AY248">
            <v>1050</v>
          </cell>
          <cell r="AZ248">
            <v>2.0683809523809522</v>
          </cell>
          <cell r="BA248" t="str">
            <v>Minova Request 1/30/12.  Each cartridge gets Part No. 8508 Parachute Clip.</v>
          </cell>
          <cell r="BB248"/>
          <cell r="BC248">
            <v>145072</v>
          </cell>
          <cell r="BD248" t="str">
            <v>Green</v>
          </cell>
          <cell r="BE248" t="str">
            <v>2340 LIF50P</v>
          </cell>
          <cell r="BF248" t="str">
            <v>12 months (+/- 5 days) from date of manufacture</v>
          </cell>
          <cell r="BG248" t="str">
            <v xml:space="preserve">Medium </v>
          </cell>
          <cell r="BH248" t="str">
            <v>23 mm</v>
          </cell>
          <cell r="BI248" t="str">
            <v>1 in</v>
          </cell>
          <cell r="BJ248" t="str">
            <v>40 in</v>
          </cell>
          <cell r="BK248" t="str">
            <v>3/4 in</v>
          </cell>
          <cell r="BL248" t="str">
            <v>I, II, III</v>
          </cell>
          <cell r="BM248">
            <v>4.885886610081581</v>
          </cell>
          <cell r="BN248">
            <v>122.5</v>
          </cell>
          <cell r="BO248">
            <v>134</v>
          </cell>
          <cell r="BP248" t="str">
            <v>B or G</v>
          </cell>
          <cell r="BQ248">
            <v>8040</v>
          </cell>
          <cell r="BR248">
            <v>83.333333333333329</v>
          </cell>
        </row>
        <row r="249">
          <cell r="C249">
            <v>145073</v>
          </cell>
          <cell r="D249" t="str">
            <v>2338 VLIF35 (SWP, 1125 Pcs)</v>
          </cell>
          <cell r="E249" t="str">
            <v>70343</v>
          </cell>
          <cell r="F249" t="str">
            <v>72036</v>
          </cell>
          <cell r="G249" t="str">
            <v>30%</v>
          </cell>
          <cell r="H249" t="str">
            <v>2 X 8509 (12-8 4 X 1.25 OL)</v>
          </cell>
          <cell r="I249" t="str">
            <v>8030 (38 mm 142 GA X 3.271 FT)</v>
          </cell>
          <cell r="J249" t="str">
            <v>8032 (84 mm 200 GA X 3.271 FT)</v>
          </cell>
          <cell r="K249">
            <v>1.2741399999999998</v>
          </cell>
          <cell r="L249">
            <v>0.54605999999999988</v>
          </cell>
          <cell r="M249">
            <v>38</v>
          </cell>
          <cell r="N249">
            <v>55.576479541631713</v>
          </cell>
          <cell r="O249">
            <v>37.75</v>
          </cell>
          <cell r="P249">
            <v>38</v>
          </cell>
          <cell r="Q249">
            <v>38.25</v>
          </cell>
          <cell r="R249">
            <v>1.7704749999999998</v>
          </cell>
          <cell r="S249">
            <v>1.8201999999999998</v>
          </cell>
          <cell r="T249">
            <v>1.870425</v>
          </cell>
          <cell r="U249">
            <v>803.79564999999991</v>
          </cell>
          <cell r="V249">
            <v>826.37079999999992</v>
          </cell>
          <cell r="W249">
            <v>849.17295000000001</v>
          </cell>
          <cell r="X249" t="str">
            <v>8465/8466 (39"/2 pc)</v>
          </cell>
          <cell r="Y249" t="str">
            <v>39"/ 2 pc</v>
          </cell>
          <cell r="Z249">
            <v>2.8</v>
          </cell>
          <cell r="AA249">
            <v>25</v>
          </cell>
          <cell r="AB249">
            <v>44.261874999999996</v>
          </cell>
          <cell r="AC249">
            <v>45.504999999999995</v>
          </cell>
          <cell r="AD249">
            <v>46.760624999999997</v>
          </cell>
          <cell r="AE249">
            <v>47.061874999999993</v>
          </cell>
          <cell r="AF249">
            <v>48.304999999999993</v>
          </cell>
          <cell r="AG249">
            <v>49.560624999999995</v>
          </cell>
          <cell r="AH249" t="str">
            <v>8053 (14 FT/Bundle)</v>
          </cell>
          <cell r="AI249" t="str">
            <v>SW</v>
          </cell>
          <cell r="AJ249" t="str">
            <v>45 SW</v>
          </cell>
          <cell r="AK249" t="str">
            <v xml:space="preserve">Stack </v>
          </cell>
          <cell r="AL249" t="str">
            <v xml:space="preserve">Pyramid </v>
          </cell>
          <cell r="AM249" t="str">
            <v>On Pallet</v>
          </cell>
          <cell r="AN249">
            <v>45</v>
          </cell>
          <cell r="AO249" t="str">
            <v>8909 (44 X 44)</v>
          </cell>
          <cell r="AP249" t="str">
            <v>44X44</v>
          </cell>
          <cell r="AQ249">
            <v>55</v>
          </cell>
          <cell r="AR249" t="str">
            <v>8133 (2)</v>
          </cell>
          <cell r="AS249" t="str">
            <v xml:space="preserve">1 X 8114 (Pad) </v>
          </cell>
          <cell r="AT249">
            <v>0</v>
          </cell>
          <cell r="AU249">
            <v>0</v>
          </cell>
          <cell r="AV249">
            <v>0</v>
          </cell>
          <cell r="AW249" t="str">
            <v>8052 (352FT White)</v>
          </cell>
          <cell r="AX249">
            <v>2228.7249999999995</v>
          </cell>
          <cell r="AY249">
            <v>1125</v>
          </cell>
          <cell r="AZ249">
            <v>1.9810888888888885</v>
          </cell>
          <cell r="BA249" t="str">
            <v>Minova Request 2/15/13.</v>
          </cell>
          <cell r="BB249"/>
          <cell r="BC249">
            <v>145073</v>
          </cell>
          <cell r="BD249" t="str">
            <v>Blue</v>
          </cell>
          <cell r="BE249" t="str">
            <v>2338 VLIF35</v>
          </cell>
          <cell r="BF249" t="str">
            <v>12 months (+/- 5 days) from date of manufacture</v>
          </cell>
          <cell r="BG249" t="str">
            <v>Fast</v>
          </cell>
          <cell r="BH249" t="str">
            <v>23 mm</v>
          </cell>
          <cell r="BI249" t="str">
            <v>1 in</v>
          </cell>
          <cell r="BJ249" t="str">
            <v>38 in</v>
          </cell>
          <cell r="BK249" t="str">
            <v>3/4 in</v>
          </cell>
          <cell r="BL249" t="str">
            <v>I, II, III</v>
          </cell>
          <cell r="BM249">
            <v>4.6313732951359761</v>
          </cell>
          <cell r="BN249">
            <v>115</v>
          </cell>
          <cell r="BO249">
            <v>134</v>
          </cell>
          <cell r="BP249" t="str">
            <v>B or G</v>
          </cell>
          <cell r="BQ249">
            <v>8040</v>
          </cell>
          <cell r="BR249">
            <v>79.166666666666671</v>
          </cell>
        </row>
        <row r="250">
          <cell r="C250">
            <v>145074</v>
          </cell>
          <cell r="D250" t="str">
            <v xml:space="preserve">2339 H10 (SWS, 1080 Pcs) </v>
          </cell>
          <cell r="E250" t="str">
            <v>70298</v>
          </cell>
          <cell r="F250" t="str">
            <v>72036</v>
          </cell>
          <cell r="G250" t="str">
            <v>30%</v>
          </cell>
          <cell r="H250" t="str">
            <v>2 X 8509 (12-8 4 X 1.25 OL)</v>
          </cell>
          <cell r="I250" t="str">
            <v>8030 (38 mm 142 GA X 3.354 FT)</v>
          </cell>
          <cell r="J250" t="str">
            <v>8032 (84 mm 200 GA X 3.354 FT)</v>
          </cell>
          <cell r="K250">
            <v>1.3458899999999998</v>
          </cell>
          <cell r="L250">
            <v>0.57680999999999993</v>
          </cell>
          <cell r="M250">
            <v>39</v>
          </cell>
          <cell r="N250">
            <v>57.103559431305342</v>
          </cell>
          <cell r="O250">
            <v>38.75</v>
          </cell>
          <cell r="P250">
            <v>39</v>
          </cell>
          <cell r="Q250">
            <v>39.25</v>
          </cell>
          <cell r="R250">
            <v>1.8716250000000001</v>
          </cell>
          <cell r="S250">
            <v>1.9226999999999999</v>
          </cell>
          <cell r="T250">
            <v>1.974275</v>
          </cell>
          <cell r="U250">
            <v>849.71775000000002</v>
          </cell>
          <cell r="V250">
            <v>872.90579999999989</v>
          </cell>
          <cell r="W250">
            <v>896.32084999999995</v>
          </cell>
          <cell r="X250" t="str">
            <v>8053 (5" X 115GA X 14FT)</v>
          </cell>
          <cell r="Y250" t="str">
            <v>SW (14 FT)</v>
          </cell>
          <cell r="Z250">
            <v>0.1</v>
          </cell>
          <cell r="AA250">
            <v>20</v>
          </cell>
          <cell r="AB250">
            <v>37.432500000000005</v>
          </cell>
          <cell r="AC250">
            <v>38.453999999999994</v>
          </cell>
          <cell r="AD250">
            <v>39.485500000000002</v>
          </cell>
          <cell r="AE250">
            <v>37.532500000000006</v>
          </cell>
          <cell r="AF250">
            <v>38.553999999999995</v>
          </cell>
          <cell r="AG250">
            <v>39.585500000000003</v>
          </cell>
          <cell r="AH250" t="str">
            <v>8053 (14 FT/Bundle)</v>
          </cell>
          <cell r="AI250" t="str">
            <v>SW</v>
          </cell>
          <cell r="AJ250" t="str">
            <v>(9X6) = 54</v>
          </cell>
          <cell r="AK250" t="str">
            <v xml:space="preserve">Stack </v>
          </cell>
          <cell r="AL250" t="str">
            <v xml:space="preserve">Square </v>
          </cell>
          <cell r="AM250" t="str">
            <v>On Pallet</v>
          </cell>
          <cell r="AN250">
            <v>54</v>
          </cell>
          <cell r="AO250" t="str">
            <v>8909 (44 X 44)</v>
          </cell>
          <cell r="AP250" t="str">
            <v>44X44</v>
          </cell>
          <cell r="AQ250">
            <v>55</v>
          </cell>
          <cell r="AR250" t="str">
            <v>8133 (2)</v>
          </cell>
          <cell r="AS250" t="str">
            <v xml:space="preserve">1 X 8114 (Pad) </v>
          </cell>
          <cell r="AT250">
            <v>0</v>
          </cell>
          <cell r="AU250">
            <v>0</v>
          </cell>
          <cell r="AV250" t="str">
            <v>8051 (1 White)</v>
          </cell>
          <cell r="AW250" t="str">
            <v>8052 (352FT White)</v>
          </cell>
          <cell r="AX250">
            <v>2136.9159999999997</v>
          </cell>
          <cell r="AY250">
            <v>1080</v>
          </cell>
          <cell r="AZ250">
            <v>1.9786259259259256</v>
          </cell>
          <cell r="BA250" t="str">
            <v xml:space="preserve">Updated 5/31/13. Each bundle gets Part No. 8132 8.5 X 11 inch bundle sheet. </v>
          </cell>
          <cell r="BB250"/>
          <cell r="BC250">
            <v>145074</v>
          </cell>
          <cell r="BD250" t="str">
            <v>Red</v>
          </cell>
          <cell r="BE250" t="str">
            <v>2339 H10</v>
          </cell>
          <cell r="BF250" t="str">
            <v>12 months (+/- 5 days) from date of manufacture</v>
          </cell>
          <cell r="BG250" t="str">
            <v>Super Fast</v>
          </cell>
          <cell r="BH250" t="str">
            <v>23 mm</v>
          </cell>
          <cell r="BI250" t="str">
            <v>1 in</v>
          </cell>
          <cell r="BJ250" t="str">
            <v>39 in</v>
          </cell>
          <cell r="BK250" t="str">
            <v>3/4 in</v>
          </cell>
          <cell r="BL250" t="str">
            <v>I, II, III</v>
          </cell>
          <cell r="BM250">
            <v>4.7586299526087785</v>
          </cell>
          <cell r="BN250">
            <v>96</v>
          </cell>
          <cell r="BO250">
            <v>120</v>
          </cell>
          <cell r="BP250" t="str">
            <v>B or G</v>
          </cell>
          <cell r="BQ250">
            <v>7200</v>
          </cell>
          <cell r="BR250">
            <v>65</v>
          </cell>
        </row>
        <row r="251">
          <cell r="C251">
            <v>146040</v>
          </cell>
          <cell r="D251" t="str">
            <v>A23 4.2' H35 (2PB, 36 Bxs)</v>
          </cell>
          <cell r="E251" t="str">
            <v>70300</v>
          </cell>
          <cell r="F251" t="str">
            <v>72036</v>
          </cell>
          <cell r="G251" t="str">
            <v>30%</v>
          </cell>
          <cell r="H251" t="str">
            <v>2 X 8509 (12-8 4 X 1.25 OL)</v>
          </cell>
          <cell r="I251" t="str">
            <v>8030 (38 mm 142 GA X 2.855 FT)</v>
          </cell>
          <cell r="J251" t="str">
            <v>8032 (84 mm 200 GA X 2.855 FT)</v>
          </cell>
          <cell r="K251">
            <v>1.156785</v>
          </cell>
          <cell r="L251">
            <v>0.49576499999999996</v>
          </cell>
          <cell r="M251">
            <v>34.361330277559105</v>
          </cell>
          <cell r="N251">
            <v>50.4</v>
          </cell>
          <cell r="O251">
            <v>34.25</v>
          </cell>
          <cell r="P251">
            <v>34.5</v>
          </cell>
          <cell r="Q251">
            <v>34.75</v>
          </cell>
          <cell r="R251">
            <v>1.606325</v>
          </cell>
          <cell r="S251">
            <v>1.65255</v>
          </cell>
          <cell r="T251">
            <v>1.6992749999999999</v>
          </cell>
          <cell r="U251">
            <v>729.27155000000005</v>
          </cell>
          <cell r="V251">
            <v>750.2577</v>
          </cell>
          <cell r="W251">
            <v>771.47084999999993</v>
          </cell>
          <cell r="X251" t="str">
            <v>8465/8466 (39"/2 pc)</v>
          </cell>
          <cell r="Y251" t="str">
            <v>39"/ 2 pc</v>
          </cell>
          <cell r="Z251">
            <v>2.8</v>
          </cell>
          <cell r="AA251">
            <v>40</v>
          </cell>
          <cell r="AB251">
            <v>64.253</v>
          </cell>
          <cell r="AC251">
            <v>66.102000000000004</v>
          </cell>
          <cell r="AD251">
            <v>67.970999999999989</v>
          </cell>
          <cell r="AE251">
            <v>67.052999999999997</v>
          </cell>
          <cell r="AF251">
            <v>68.902000000000001</v>
          </cell>
          <cell r="AG251">
            <v>70.770999999999987</v>
          </cell>
          <cell r="AH251" t="str">
            <v xml:space="preserve">2 X 8126 (4.625 FT/Box) </v>
          </cell>
          <cell r="AI251">
            <v>2</v>
          </cell>
          <cell r="AJ251" t="str">
            <v>(6X6)+0=36</v>
          </cell>
          <cell r="AK251">
            <v>6</v>
          </cell>
          <cell r="AL251">
            <v>6</v>
          </cell>
          <cell r="AM251">
            <v>0</v>
          </cell>
          <cell r="AN251">
            <v>36</v>
          </cell>
          <cell r="AO251" t="str">
            <v>8914 (48 X 44)</v>
          </cell>
          <cell r="AP251" t="str">
            <v>48X44</v>
          </cell>
          <cell r="AQ251">
            <v>55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 t="str">
            <v>8051 (1 White)</v>
          </cell>
          <cell r="AW251" t="str">
            <v>8050 (160FT Clear)</v>
          </cell>
          <cell r="AX251">
            <v>2535.4720000000002</v>
          </cell>
          <cell r="AY251">
            <v>1440</v>
          </cell>
          <cell r="AZ251">
            <v>1.7607444444444447</v>
          </cell>
          <cell r="BA251" t="str">
            <v>Minova Request 1/30/06.</v>
          </cell>
          <cell r="BB251"/>
          <cell r="BC251">
            <v>146040</v>
          </cell>
          <cell r="BD251" t="str">
            <v>Blue</v>
          </cell>
          <cell r="BE251" t="str">
            <v xml:space="preserve">A23 4.2' H35 </v>
          </cell>
          <cell r="BF251" t="str">
            <v>12 months (+/- 5 days) from date of manufacture</v>
          </cell>
          <cell r="BG251" t="str">
            <v>Fast</v>
          </cell>
          <cell r="BH251" t="str">
            <v>23 mm</v>
          </cell>
          <cell r="BI251" t="str">
            <v>1 in</v>
          </cell>
          <cell r="BJ251" t="str">
            <v>34 1/2 in</v>
          </cell>
          <cell r="BK251" t="str">
            <v>3/4 in</v>
          </cell>
          <cell r="BL251" t="str">
            <v>I, II, III</v>
          </cell>
          <cell r="BM251">
            <v>4.2</v>
          </cell>
          <cell r="BN251">
            <v>168</v>
          </cell>
          <cell r="BO251">
            <v>134</v>
          </cell>
          <cell r="BP251" t="str">
            <v>B or G</v>
          </cell>
          <cell r="BQ251">
            <v>8040</v>
          </cell>
          <cell r="BR251">
            <v>115</v>
          </cell>
        </row>
        <row r="252">
          <cell r="C252">
            <v>146041</v>
          </cell>
          <cell r="D252" t="str">
            <v>A23 4.2' H35 (SWS, 1250 Pcs)</v>
          </cell>
          <cell r="E252" t="str">
            <v>70300</v>
          </cell>
          <cell r="F252" t="str">
            <v>72036</v>
          </cell>
          <cell r="G252" t="str">
            <v>30%</v>
          </cell>
          <cell r="H252" t="str">
            <v>2 X 8509 (12-8 4 X 1.25 OL)</v>
          </cell>
          <cell r="I252" t="str">
            <v>8030 (38 mm 142 GA X 2.855 FT)</v>
          </cell>
          <cell r="J252" t="str">
            <v>8032 (84 mm 200 GA X 2.855 FT)</v>
          </cell>
          <cell r="K252">
            <v>1.156785</v>
          </cell>
          <cell r="L252">
            <v>0.49576499999999996</v>
          </cell>
          <cell r="M252">
            <v>34.361330277559105</v>
          </cell>
          <cell r="N252">
            <v>50.4</v>
          </cell>
          <cell r="O252">
            <v>34.25</v>
          </cell>
          <cell r="P252">
            <v>34.5</v>
          </cell>
          <cell r="Q252">
            <v>34.75</v>
          </cell>
          <cell r="R252">
            <v>1.606325</v>
          </cell>
          <cell r="S252">
            <v>1.65255</v>
          </cell>
          <cell r="T252">
            <v>1.6992749999999999</v>
          </cell>
          <cell r="U252">
            <v>729.27155000000005</v>
          </cell>
          <cell r="V252">
            <v>750.2577</v>
          </cell>
          <cell r="W252">
            <v>771.47084999999993</v>
          </cell>
          <cell r="X252" t="str">
            <v>8053 (5" X 115GA X 16FT)</v>
          </cell>
          <cell r="Y252" t="str">
            <v>SW (16 FT)</v>
          </cell>
          <cell r="Z252">
            <v>0.1</v>
          </cell>
          <cell r="AA252">
            <v>25</v>
          </cell>
          <cell r="AB252">
            <v>40.158124999999998</v>
          </cell>
          <cell r="AC252">
            <v>41.313749999999999</v>
          </cell>
          <cell r="AD252">
            <v>42.481874999999995</v>
          </cell>
          <cell r="AE252">
            <v>40.258125</v>
          </cell>
          <cell r="AF252">
            <v>41.41375</v>
          </cell>
          <cell r="AG252">
            <v>42.581874999999997</v>
          </cell>
          <cell r="AH252" t="str">
            <v>8053 (16 FT/Bundle)</v>
          </cell>
          <cell r="AI252" t="str">
            <v>SW</v>
          </cell>
          <cell r="AJ252" t="str">
            <v xml:space="preserve">10 X 5 = 50 SW </v>
          </cell>
          <cell r="AK252" t="str">
            <v xml:space="preserve">Stack </v>
          </cell>
          <cell r="AL252" t="str">
            <v xml:space="preserve">Square </v>
          </cell>
          <cell r="AM252" t="str">
            <v>On Pallet</v>
          </cell>
          <cell r="AN252">
            <v>50</v>
          </cell>
          <cell r="AO252" t="str">
            <v>8914 (48 X 44)</v>
          </cell>
          <cell r="AP252" t="str">
            <v>48X44</v>
          </cell>
          <cell r="AQ252">
            <v>55</v>
          </cell>
          <cell r="AR252">
            <v>0</v>
          </cell>
          <cell r="AS252" t="str">
            <v>1 X 8114 (Pad)</v>
          </cell>
          <cell r="AT252">
            <v>0</v>
          </cell>
          <cell r="AU252">
            <v>0</v>
          </cell>
          <cell r="AV252" t="str">
            <v>8051 (1 White)</v>
          </cell>
          <cell r="AW252" t="str">
            <v>8052 (440FT White)</v>
          </cell>
          <cell r="AX252">
            <v>2125.6875</v>
          </cell>
          <cell r="AY252">
            <v>1250</v>
          </cell>
          <cell r="AZ252">
            <v>1.70055</v>
          </cell>
          <cell r="BA252" t="str">
            <v xml:space="preserve">Updated 9/14/11. Each bundle gets Part No. 8132 8.5 X 11 inch bundle sheet. </v>
          </cell>
          <cell r="BB252"/>
          <cell r="BC252">
            <v>146041</v>
          </cell>
          <cell r="BD252" t="str">
            <v>Blue</v>
          </cell>
          <cell r="BE252" t="str">
            <v xml:space="preserve">A23 4.2' H35 </v>
          </cell>
          <cell r="BF252" t="str">
            <v>12 months (+/- 5 days) from date of manufacture</v>
          </cell>
          <cell r="BG252" t="str">
            <v>Fast</v>
          </cell>
          <cell r="BH252" t="str">
            <v>23 mm</v>
          </cell>
          <cell r="BI252" t="str">
            <v>1 in</v>
          </cell>
          <cell r="BJ252" t="str">
            <v>34 1/2 in</v>
          </cell>
          <cell r="BK252" t="str">
            <v>3/4 in</v>
          </cell>
          <cell r="BL252" t="str">
            <v>I, II, III</v>
          </cell>
          <cell r="BM252">
            <v>4.2</v>
          </cell>
          <cell r="BN252">
            <v>105</v>
          </cell>
          <cell r="BO252">
            <v>134</v>
          </cell>
          <cell r="BP252" t="str">
            <v>B or G</v>
          </cell>
          <cell r="BQ252">
            <v>8040</v>
          </cell>
          <cell r="BR252">
            <v>71.875</v>
          </cell>
        </row>
        <row r="253">
          <cell r="C253">
            <v>146042</v>
          </cell>
          <cell r="D253" t="str">
            <v>A23 4.2' H20 (SWS, 1250 Pcs)</v>
          </cell>
          <cell r="E253" t="str">
            <v>70301</v>
          </cell>
          <cell r="F253" t="str">
            <v>72036</v>
          </cell>
          <cell r="G253" t="str">
            <v>30%</v>
          </cell>
          <cell r="H253" t="str">
            <v>2 X 8509 (12-8 4 X 1.25 OL)</v>
          </cell>
          <cell r="I253" t="str">
            <v>8030 (38 mm 142 GA X 2.855 FT)</v>
          </cell>
          <cell r="J253" t="str">
            <v>8032 (84 mm 200 GA X 2.855 FT)</v>
          </cell>
          <cell r="K253">
            <v>1.156785</v>
          </cell>
          <cell r="L253">
            <v>0.49576499999999996</v>
          </cell>
          <cell r="M253">
            <v>34.361330277559105</v>
          </cell>
          <cell r="N253">
            <v>50.4</v>
          </cell>
          <cell r="O253">
            <v>34.25</v>
          </cell>
          <cell r="P253">
            <v>34.5</v>
          </cell>
          <cell r="Q253">
            <v>34.75</v>
          </cell>
          <cell r="R253">
            <v>1.606325</v>
          </cell>
          <cell r="S253">
            <v>1.65255</v>
          </cell>
          <cell r="T253">
            <v>1.6992749999999999</v>
          </cell>
          <cell r="U253">
            <v>729.27155000000005</v>
          </cell>
          <cell r="V253">
            <v>750.2577</v>
          </cell>
          <cell r="W253">
            <v>771.47084999999993</v>
          </cell>
          <cell r="X253" t="str">
            <v>8053 (5" X 115GA X 16FT)</v>
          </cell>
          <cell r="Y253" t="str">
            <v>SW (16 FT)</v>
          </cell>
          <cell r="Z253">
            <v>0.1</v>
          </cell>
          <cell r="AA253">
            <v>25</v>
          </cell>
          <cell r="AB253">
            <v>40.158124999999998</v>
          </cell>
          <cell r="AC253">
            <v>41.313749999999999</v>
          </cell>
          <cell r="AD253">
            <v>42.481874999999995</v>
          </cell>
          <cell r="AE253">
            <v>40.258125</v>
          </cell>
          <cell r="AF253">
            <v>41.41375</v>
          </cell>
          <cell r="AG253">
            <v>42.581874999999997</v>
          </cell>
          <cell r="AH253" t="str">
            <v>8053 (16 FT/Bundle)</v>
          </cell>
          <cell r="AI253" t="str">
            <v>SW</v>
          </cell>
          <cell r="AJ253" t="str">
            <v xml:space="preserve">10 X 5 = 50 SW </v>
          </cell>
          <cell r="AK253" t="str">
            <v xml:space="preserve">Stack </v>
          </cell>
          <cell r="AL253" t="str">
            <v xml:space="preserve">Square </v>
          </cell>
          <cell r="AM253" t="str">
            <v>On Pallet</v>
          </cell>
          <cell r="AN253">
            <v>50</v>
          </cell>
          <cell r="AO253" t="str">
            <v>8914 (48 X 44)</v>
          </cell>
          <cell r="AP253" t="str">
            <v>48X44</v>
          </cell>
          <cell r="AQ253">
            <v>55</v>
          </cell>
          <cell r="AR253">
            <v>0</v>
          </cell>
          <cell r="AS253" t="str">
            <v>1 X 8114 (Pad)</v>
          </cell>
          <cell r="AT253">
            <v>0</v>
          </cell>
          <cell r="AU253">
            <v>0</v>
          </cell>
          <cell r="AV253" t="str">
            <v>8051 (1 White)</v>
          </cell>
          <cell r="AW253" t="str">
            <v>8052 (440FT White)</v>
          </cell>
          <cell r="AX253">
            <v>2125.6875</v>
          </cell>
          <cell r="AY253">
            <v>1250</v>
          </cell>
          <cell r="AZ253">
            <v>1.70055</v>
          </cell>
          <cell r="BA253" t="str">
            <v xml:space="preserve">Updated 9/14/11. Each bundle gets Part No. 8132 8.5 X 11 inch bundle sheet. </v>
          </cell>
          <cell r="BB253"/>
          <cell r="BC253">
            <v>146042</v>
          </cell>
          <cell r="BD253" t="str">
            <v>Orange</v>
          </cell>
          <cell r="BE253" t="str">
            <v>A23 4.2' H20</v>
          </cell>
          <cell r="BF253" t="str">
            <v>12 months (+/- 5 days) from date of manufacture</v>
          </cell>
          <cell r="BG253" t="str">
            <v>X-Fast</v>
          </cell>
          <cell r="BH253" t="str">
            <v>23 mm</v>
          </cell>
          <cell r="BI253" t="str">
            <v>1 in</v>
          </cell>
          <cell r="BJ253" t="str">
            <v>34 1/2 in</v>
          </cell>
          <cell r="BK253" t="str">
            <v>3/4 in</v>
          </cell>
          <cell r="BL253" t="str">
            <v>I, II, III</v>
          </cell>
          <cell r="BM253">
            <v>4.2</v>
          </cell>
          <cell r="BN253">
            <v>105</v>
          </cell>
          <cell r="BO253">
            <v>134</v>
          </cell>
          <cell r="BP253" t="str">
            <v>B or G</v>
          </cell>
          <cell r="BQ253">
            <v>8040</v>
          </cell>
          <cell r="BR253">
            <v>71.875</v>
          </cell>
        </row>
        <row r="254">
          <cell r="C254">
            <v>146045</v>
          </cell>
          <cell r="D254" t="str">
            <v>A23 4.2' M35 (2PBLW, 36 Bxs)</v>
          </cell>
          <cell r="E254" t="str">
            <v>70274</v>
          </cell>
          <cell r="F254" t="str">
            <v>72036</v>
          </cell>
          <cell r="G254" t="str">
            <v>30%</v>
          </cell>
          <cell r="H254" t="str">
            <v>2 X 8509 (12-8 4 X 1.25 OL)</v>
          </cell>
          <cell r="I254" t="str">
            <v>8030 (38 mm 142 GA X 2.855 FT)</v>
          </cell>
          <cell r="J254" t="str">
            <v>8032 (84 mm 200 GA X 2.855 FT)</v>
          </cell>
          <cell r="K254">
            <v>1.156785</v>
          </cell>
          <cell r="L254">
            <v>0.49576499999999996</v>
          </cell>
          <cell r="M254">
            <v>34.361330277559105</v>
          </cell>
          <cell r="N254">
            <v>50.4</v>
          </cell>
          <cell r="O254">
            <v>34.25</v>
          </cell>
          <cell r="P254">
            <v>34.5</v>
          </cell>
          <cell r="Q254">
            <v>34.75</v>
          </cell>
          <cell r="R254">
            <v>1.606325</v>
          </cell>
          <cell r="S254">
            <v>1.65255</v>
          </cell>
          <cell r="T254">
            <v>1.6992749999999999</v>
          </cell>
          <cell r="U254">
            <v>729.27155000000005</v>
          </cell>
          <cell r="V254">
            <v>750.2577</v>
          </cell>
          <cell r="W254">
            <v>771.47084999999993</v>
          </cell>
          <cell r="X254" t="str">
            <v>8465/8466 (39"/2 pc)</v>
          </cell>
          <cell r="Y254" t="str">
            <v>39"/ 2 pc</v>
          </cell>
          <cell r="Z254">
            <v>2.8</v>
          </cell>
          <cell r="AA254">
            <v>25</v>
          </cell>
          <cell r="AB254">
            <v>40.158124999999998</v>
          </cell>
          <cell r="AC254">
            <v>41.313749999999999</v>
          </cell>
          <cell r="AD254">
            <v>42.481874999999995</v>
          </cell>
          <cell r="AE254">
            <v>42.958124999999995</v>
          </cell>
          <cell r="AF254">
            <v>44.113749999999996</v>
          </cell>
          <cell r="AG254">
            <v>45.281874999999992</v>
          </cell>
          <cell r="AH254" t="str">
            <v xml:space="preserve">2 X 8126 (4.625 FT/Box) </v>
          </cell>
          <cell r="AI254">
            <v>2</v>
          </cell>
          <cell r="AJ254" t="str">
            <v>(6X6)+0=36</v>
          </cell>
          <cell r="AK254">
            <v>6</v>
          </cell>
          <cell r="AL254">
            <v>6</v>
          </cell>
          <cell r="AM254">
            <v>0</v>
          </cell>
          <cell r="AN254">
            <v>36</v>
          </cell>
          <cell r="AO254" t="str">
            <v>8914 (48 X 44)</v>
          </cell>
          <cell r="AP254" t="str">
            <v>48X44</v>
          </cell>
          <cell r="AQ254">
            <v>55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 t="str">
            <v>8051 (1 White)</v>
          </cell>
          <cell r="AW254" t="str">
            <v>8050 (160FT Clear)</v>
          </cell>
          <cell r="AX254">
            <v>1643.0949999999998</v>
          </cell>
          <cell r="AY254">
            <v>900</v>
          </cell>
          <cell r="AZ254">
            <v>1.825661111111111</v>
          </cell>
          <cell r="BA254" t="str">
            <v>Request 8/28/06.</v>
          </cell>
          <cell r="BB254"/>
          <cell r="BC254">
            <v>146045</v>
          </cell>
          <cell r="BD254" t="str">
            <v>Blue</v>
          </cell>
          <cell r="BE254" t="str">
            <v xml:space="preserve">A23 4.2' M35 </v>
          </cell>
          <cell r="BF254" t="str">
            <v>12 months (+/- 5 days) from date of manufacture</v>
          </cell>
          <cell r="BG254" t="str">
            <v>Fast</v>
          </cell>
          <cell r="BH254" t="str">
            <v>23 mm</v>
          </cell>
          <cell r="BI254" t="str">
            <v>1 in</v>
          </cell>
          <cell r="BJ254" t="str">
            <v>34 1/2 in</v>
          </cell>
          <cell r="BK254" t="str">
            <v>3/4 in</v>
          </cell>
          <cell r="BL254" t="str">
            <v>I, II, III</v>
          </cell>
          <cell r="BM254">
            <v>4.2</v>
          </cell>
          <cell r="BN254">
            <v>105</v>
          </cell>
          <cell r="BO254">
            <v>134</v>
          </cell>
          <cell r="BP254" t="str">
            <v>B or G</v>
          </cell>
          <cell r="BQ254">
            <v>8040</v>
          </cell>
          <cell r="BR254">
            <v>71.875</v>
          </cell>
        </row>
        <row r="255">
          <cell r="C255">
            <v>146048</v>
          </cell>
          <cell r="D255" t="str">
            <v>A23 4.2' LIF35 (2PBSS, 24 Bxs)</v>
          </cell>
          <cell r="E255" t="str">
            <v>70311</v>
          </cell>
          <cell r="F255" t="str">
            <v>72036</v>
          </cell>
          <cell r="G255" t="str">
            <v>30%</v>
          </cell>
          <cell r="H255" t="str">
            <v>2 X 8509 (12-8 4 X 1.25 OL)</v>
          </cell>
          <cell r="I255" t="str">
            <v>8030 (38 mm 142 GA X 2.855 FT)</v>
          </cell>
          <cell r="J255" t="str">
            <v>8032 (84 mm 200 GA X 2.855 FT)</v>
          </cell>
          <cell r="K255">
            <v>1.156785</v>
          </cell>
          <cell r="L255">
            <v>0.49576499999999996</v>
          </cell>
          <cell r="M255">
            <v>34.361330277559105</v>
          </cell>
          <cell r="N255">
            <v>50.4</v>
          </cell>
          <cell r="O255">
            <v>34.25</v>
          </cell>
          <cell r="P255">
            <v>34.5</v>
          </cell>
          <cell r="Q255">
            <v>34.75</v>
          </cell>
          <cell r="R255">
            <v>1.606325</v>
          </cell>
          <cell r="S255">
            <v>1.65255</v>
          </cell>
          <cell r="T255">
            <v>1.6992749999999999</v>
          </cell>
          <cell r="U255">
            <v>729.27155000000005</v>
          </cell>
          <cell r="V255">
            <v>750.2577</v>
          </cell>
          <cell r="W255">
            <v>771.47084999999993</v>
          </cell>
          <cell r="X255" t="str">
            <v>8465/8466 (39"/2 pc)</v>
          </cell>
          <cell r="Y255" t="str">
            <v>39"/ 2 pc</v>
          </cell>
          <cell r="Z255">
            <v>2.8</v>
          </cell>
          <cell r="AA255">
            <v>42</v>
          </cell>
          <cell r="AB255">
            <v>67.465649999999997</v>
          </cell>
          <cell r="AC255">
            <v>69.4071</v>
          </cell>
          <cell r="AD255">
            <v>71.36954999999999</v>
          </cell>
          <cell r="AE255">
            <v>70.265649999999994</v>
          </cell>
          <cell r="AF255">
            <v>72.207099999999997</v>
          </cell>
          <cell r="AG255">
            <v>74.169549999999987</v>
          </cell>
          <cell r="AH255" t="str">
            <v xml:space="preserve">2 X 8126 (4.625 FT/Box) </v>
          </cell>
          <cell r="AI255">
            <v>2</v>
          </cell>
          <cell r="AJ255" t="str">
            <v>(6X4)+0=24</v>
          </cell>
          <cell r="AK255">
            <v>6</v>
          </cell>
          <cell r="AL255">
            <v>4</v>
          </cell>
          <cell r="AM255">
            <v>0</v>
          </cell>
          <cell r="AN255">
            <v>24</v>
          </cell>
          <cell r="AO255" t="str">
            <v>8914 (48 X 44)</v>
          </cell>
          <cell r="AP255" t="str">
            <v>48X44</v>
          </cell>
          <cell r="AQ255">
            <v>55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 t="str">
            <v>8051 (1 White)</v>
          </cell>
          <cell r="AW255" t="str">
            <v>8050 (160FT Clear)</v>
          </cell>
          <cell r="AX255">
            <v>1787.9703999999999</v>
          </cell>
          <cell r="AY255">
            <v>1008</v>
          </cell>
          <cell r="AZ255">
            <v>1.7737801587301587</v>
          </cell>
          <cell r="BA255" t="str">
            <v>Minova Request 6/25/08.</v>
          </cell>
          <cell r="BB255"/>
          <cell r="BC255">
            <v>146048</v>
          </cell>
          <cell r="BD255" t="str">
            <v>Blue</v>
          </cell>
          <cell r="BE255" t="str">
            <v>A23 4.2' LIF35</v>
          </cell>
          <cell r="BF255" t="str">
            <v>12 months (+/- 5 days) from date of manufacture</v>
          </cell>
          <cell r="BG255" t="str">
            <v>Fast</v>
          </cell>
          <cell r="BH255" t="str">
            <v>23 mm</v>
          </cell>
          <cell r="BI255" t="str">
            <v>1 in</v>
          </cell>
          <cell r="BJ255" t="str">
            <v>34 1/2 in</v>
          </cell>
          <cell r="BK255" t="str">
            <v>3/4 in</v>
          </cell>
          <cell r="BL255" t="str">
            <v>I, II, III</v>
          </cell>
          <cell r="BM255">
            <v>4.2</v>
          </cell>
          <cell r="BN255">
            <v>176.4</v>
          </cell>
          <cell r="BO255">
            <v>134</v>
          </cell>
          <cell r="BP255" t="str">
            <v>B or G</v>
          </cell>
          <cell r="BQ255">
            <v>8040</v>
          </cell>
          <cell r="BR255">
            <v>120.75</v>
          </cell>
        </row>
        <row r="256">
          <cell r="C256">
            <v>146049</v>
          </cell>
          <cell r="D256" t="str">
            <v>A23 4.3' H10 (SWP, 900 Pcs)</v>
          </cell>
          <cell r="E256" t="str">
            <v>70298</v>
          </cell>
          <cell r="F256" t="str">
            <v>72036</v>
          </cell>
          <cell r="G256" t="str">
            <v>30%</v>
          </cell>
          <cell r="H256" t="str">
            <v>2 X 8509 (12-8 4 X 1.25 OL)</v>
          </cell>
          <cell r="I256" t="str">
            <v>8030 (38 mm 142 GA X 3.053 FT)</v>
          </cell>
          <cell r="J256" t="str">
            <v>8032 (84 mm 200 GA X 3.053 FT)</v>
          </cell>
          <cell r="K256">
            <v>1.2207912499999998</v>
          </cell>
          <cell r="L256">
            <v>0.52319624999999992</v>
          </cell>
          <cell r="M256">
            <v>35.147170446176894</v>
          </cell>
          <cell r="N256">
            <v>51.6</v>
          </cell>
          <cell r="O256">
            <v>35.125</v>
          </cell>
          <cell r="P256">
            <v>35.375</v>
          </cell>
          <cell r="Q256">
            <v>35.625</v>
          </cell>
          <cell r="R256">
            <v>1.6965375</v>
          </cell>
          <cell r="S256">
            <v>1.7439874999999998</v>
          </cell>
          <cell r="T256">
            <v>1.7919375</v>
          </cell>
          <cell r="U256">
            <v>770.228025</v>
          </cell>
          <cell r="V256">
            <v>791.77032499999996</v>
          </cell>
          <cell r="W256">
            <v>813.539625</v>
          </cell>
          <cell r="X256" t="str">
            <v>8053 (5" X 115GA X 14FT)</v>
          </cell>
          <cell r="Y256" t="str">
            <v>SW (14 FT)</v>
          </cell>
          <cell r="Z256">
            <v>0.1</v>
          </cell>
          <cell r="AA256">
            <v>20</v>
          </cell>
          <cell r="AB256">
            <v>33.930750000000003</v>
          </cell>
          <cell r="AC256">
            <v>34.879749999999994</v>
          </cell>
          <cell r="AD256">
            <v>35.838749999999997</v>
          </cell>
          <cell r="AE256">
            <v>34.030750000000005</v>
          </cell>
          <cell r="AF256">
            <v>34.979749999999996</v>
          </cell>
          <cell r="AG256">
            <v>35.938749999999999</v>
          </cell>
          <cell r="AH256" t="str">
            <v>8053 (14 FT/Bundle)</v>
          </cell>
          <cell r="AI256" t="str">
            <v>SW</v>
          </cell>
          <cell r="AJ256" t="str">
            <v>45 SW</v>
          </cell>
          <cell r="AK256" t="str">
            <v xml:space="preserve">Stack </v>
          </cell>
          <cell r="AL256" t="str">
            <v xml:space="preserve">Pyramid </v>
          </cell>
          <cell r="AM256" t="str">
            <v>On Pallet</v>
          </cell>
          <cell r="AN256">
            <v>45</v>
          </cell>
          <cell r="AO256" t="str">
            <v>8909 (44 X 44)</v>
          </cell>
          <cell r="AP256" t="str">
            <v>44X44</v>
          </cell>
          <cell r="AQ256">
            <v>55</v>
          </cell>
          <cell r="AR256" t="str">
            <v>8133 (2)</v>
          </cell>
          <cell r="AS256" t="str">
            <v xml:space="preserve">1 X 8114 (Pad) </v>
          </cell>
          <cell r="AT256">
            <v>0</v>
          </cell>
          <cell r="AU256">
            <v>0</v>
          </cell>
          <cell r="AV256">
            <v>0</v>
          </cell>
          <cell r="AW256" t="str">
            <v>8052 (352FT White)</v>
          </cell>
          <cell r="AX256">
            <v>1629.0887499999999</v>
          </cell>
          <cell r="AY256">
            <v>900</v>
          </cell>
          <cell r="AZ256">
            <v>1.810098611111111</v>
          </cell>
          <cell r="BA256" t="str">
            <v xml:space="preserve">Updated 9/14/11. Each bundle gets Part No. 8132 8.5 X 11 inch bundle sheet. </v>
          </cell>
          <cell r="BB256"/>
          <cell r="BC256">
            <v>146049</v>
          </cell>
          <cell r="BD256" t="str">
            <v>Red</v>
          </cell>
          <cell r="BE256" t="str">
            <v xml:space="preserve">A23 4.3' H10 </v>
          </cell>
          <cell r="BF256" t="str">
            <v>12 months (+/- 5 days) from date of manufacture</v>
          </cell>
          <cell r="BG256" t="str">
            <v>Super Fast</v>
          </cell>
          <cell r="BH256" t="str">
            <v>23 mm</v>
          </cell>
          <cell r="BI256" t="str">
            <v>1 in</v>
          </cell>
          <cell r="BJ256" t="str">
            <v>35 3/8 in</v>
          </cell>
          <cell r="BK256" t="str">
            <v>3/4 in</v>
          </cell>
          <cell r="BL256" t="str">
            <v>I, II, III</v>
          </cell>
          <cell r="BM256">
            <v>4.3</v>
          </cell>
          <cell r="BN256">
            <v>86</v>
          </cell>
          <cell r="BO256">
            <v>134</v>
          </cell>
          <cell r="BP256" t="str">
            <v>B or G</v>
          </cell>
          <cell r="BQ256">
            <v>8040</v>
          </cell>
          <cell r="BR256">
            <v>58.958333333333336</v>
          </cell>
        </row>
        <row r="257">
          <cell r="C257">
            <v>146050</v>
          </cell>
          <cell r="D257" t="str">
            <v>A23 4.3' H10 (2PB, 36 Bxs)</v>
          </cell>
          <cell r="E257" t="str">
            <v>70298</v>
          </cell>
          <cell r="F257" t="str">
            <v>72036</v>
          </cell>
          <cell r="G257" t="str">
            <v>30%</v>
          </cell>
          <cell r="H257" t="str">
            <v>2 X 8509 (12-8 4 X 1.25 OL)</v>
          </cell>
          <cell r="I257" t="str">
            <v>8030 (38 mm 142 GA X 3.053 FT)</v>
          </cell>
          <cell r="J257" t="str">
            <v>8032 (84 mm 200 GA X 3.053 FT)</v>
          </cell>
          <cell r="K257">
            <v>1.2207912499999998</v>
          </cell>
          <cell r="L257">
            <v>0.52319624999999992</v>
          </cell>
          <cell r="M257">
            <v>35.147170446176894</v>
          </cell>
          <cell r="N257">
            <v>51.6</v>
          </cell>
          <cell r="O257">
            <v>35.125</v>
          </cell>
          <cell r="P257">
            <v>35.375</v>
          </cell>
          <cell r="Q257">
            <v>35.625</v>
          </cell>
          <cell r="R257">
            <v>1.6965375</v>
          </cell>
          <cell r="S257">
            <v>1.7439874999999998</v>
          </cell>
          <cell r="T257">
            <v>1.7919375</v>
          </cell>
          <cell r="U257">
            <v>770.228025</v>
          </cell>
          <cell r="V257">
            <v>791.77032499999996</v>
          </cell>
          <cell r="W257">
            <v>813.539625</v>
          </cell>
          <cell r="X257" t="str">
            <v>8465/8466 (39"/2 pc)</v>
          </cell>
          <cell r="Y257" t="str">
            <v>39"/ 2 pc</v>
          </cell>
          <cell r="Z257">
            <v>2.8</v>
          </cell>
          <cell r="AA257">
            <v>40</v>
          </cell>
          <cell r="AB257">
            <v>67.861500000000007</v>
          </cell>
          <cell r="AC257">
            <v>69.759499999999989</v>
          </cell>
          <cell r="AD257">
            <v>71.677499999999995</v>
          </cell>
          <cell r="AE257">
            <v>70.661500000000004</v>
          </cell>
          <cell r="AF257">
            <v>72.559499999999986</v>
          </cell>
          <cell r="AG257">
            <v>74.477499999999992</v>
          </cell>
          <cell r="AH257" t="str">
            <v xml:space="preserve">2 X 8126 (4.625 FT/Box) </v>
          </cell>
          <cell r="AI257">
            <v>2</v>
          </cell>
          <cell r="AJ257" t="str">
            <v>(6X6)+0=36</v>
          </cell>
          <cell r="AK257">
            <v>6</v>
          </cell>
          <cell r="AL257">
            <v>6</v>
          </cell>
          <cell r="AM257">
            <v>0</v>
          </cell>
          <cell r="AN257">
            <v>36</v>
          </cell>
          <cell r="AO257" t="str">
            <v>8914 (48 X 44)</v>
          </cell>
          <cell r="AP257" t="str">
            <v>48X44</v>
          </cell>
          <cell r="AQ257">
            <v>55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 t="str">
            <v>8051 (1 White)</v>
          </cell>
          <cell r="AW257" t="str">
            <v>8050 (160FT Clear)</v>
          </cell>
          <cell r="AX257">
            <v>2667.1419999999994</v>
          </cell>
          <cell r="AY257">
            <v>1440</v>
          </cell>
          <cell r="AZ257">
            <v>1.8521819444444441</v>
          </cell>
          <cell r="BA257" t="str">
            <v xml:space="preserve">BF Request 6/21/02.  </v>
          </cell>
          <cell r="BB257"/>
          <cell r="BC257">
            <v>146050</v>
          </cell>
          <cell r="BD257" t="str">
            <v>Red</v>
          </cell>
          <cell r="BE257" t="str">
            <v xml:space="preserve">A23 4.3' H10 </v>
          </cell>
          <cell r="BF257" t="str">
            <v>12 months (+/- 5 days) from date of manufacture</v>
          </cell>
          <cell r="BG257" t="str">
            <v>Super Fast</v>
          </cell>
          <cell r="BH257" t="str">
            <v>23 mm</v>
          </cell>
          <cell r="BI257" t="str">
            <v>1 in</v>
          </cell>
          <cell r="BJ257" t="str">
            <v>35 3/8 in</v>
          </cell>
          <cell r="BK257" t="str">
            <v>3/4 in</v>
          </cell>
          <cell r="BL257" t="str">
            <v>I, II, III</v>
          </cell>
          <cell r="BM257">
            <v>4.3</v>
          </cell>
          <cell r="BN257">
            <v>172</v>
          </cell>
          <cell r="BO257">
            <v>134</v>
          </cell>
          <cell r="BP257" t="str">
            <v>B or G</v>
          </cell>
          <cell r="BQ257">
            <v>8040</v>
          </cell>
          <cell r="BR257">
            <v>117.91666666666667</v>
          </cell>
        </row>
        <row r="258">
          <cell r="C258">
            <v>147026</v>
          </cell>
          <cell r="D258" t="str">
            <v>A23 4.5' M50 (SWP, 900 Pcs)</v>
          </cell>
          <cell r="E258" t="str">
            <v>70325</v>
          </cell>
          <cell r="F258" t="str">
            <v>72036</v>
          </cell>
          <cell r="G258" t="str">
            <v>30%</v>
          </cell>
          <cell r="H258" t="str">
            <v>2 X 8509 (12-8 4 X 1.25 OL)</v>
          </cell>
          <cell r="I258" t="str">
            <v>8030 (38 mm 142 GA X 3.178 FT)</v>
          </cell>
          <cell r="J258" t="str">
            <v>8032 (84 mm 200 GA X 3.178 FT)</v>
          </cell>
          <cell r="K258">
            <v>1.2364187499999999</v>
          </cell>
          <cell r="L258">
            <v>0.52989374999999994</v>
          </cell>
          <cell r="M258">
            <v>36.718850783412478</v>
          </cell>
          <cell r="N258">
            <v>54</v>
          </cell>
          <cell r="O258">
            <v>36.625</v>
          </cell>
          <cell r="P258">
            <v>36.875</v>
          </cell>
          <cell r="Q258">
            <v>37.125</v>
          </cell>
          <cell r="R258">
            <v>1.7177125</v>
          </cell>
          <cell r="S258">
            <v>1.7663125</v>
          </cell>
          <cell r="T258">
            <v>1.8154124999999999</v>
          </cell>
          <cell r="U258">
            <v>779.84147499999995</v>
          </cell>
          <cell r="V258">
            <v>801.90587499999992</v>
          </cell>
          <cell r="W258">
            <v>824.19727499999999</v>
          </cell>
          <cell r="X258" t="str">
            <v>8053 (5" X 115GA X 14FT)</v>
          </cell>
          <cell r="Y258" t="str">
            <v>SW (14 FT)</v>
          </cell>
          <cell r="Z258">
            <v>0.1</v>
          </cell>
          <cell r="AA258">
            <v>20</v>
          </cell>
          <cell r="AB258">
            <v>34.35425</v>
          </cell>
          <cell r="AC258">
            <v>35.326250000000002</v>
          </cell>
          <cell r="AD258">
            <v>36.308250000000001</v>
          </cell>
          <cell r="AE258">
            <v>34.454250000000002</v>
          </cell>
          <cell r="AF258">
            <v>35.426250000000003</v>
          </cell>
          <cell r="AG258">
            <v>36.408250000000002</v>
          </cell>
          <cell r="AH258" t="str">
            <v>8053 (14 FT/Bundle)</v>
          </cell>
          <cell r="AI258" t="str">
            <v>SW</v>
          </cell>
          <cell r="AJ258" t="str">
            <v>45 SW</v>
          </cell>
          <cell r="AK258" t="str">
            <v xml:space="preserve">Stack </v>
          </cell>
          <cell r="AL258" t="str">
            <v xml:space="preserve">Pyramid </v>
          </cell>
          <cell r="AM258" t="str">
            <v>On Pallet</v>
          </cell>
          <cell r="AN258">
            <v>45</v>
          </cell>
          <cell r="AO258" t="str">
            <v>8909 (44 X 44)</v>
          </cell>
          <cell r="AP258" t="str">
            <v>44X44</v>
          </cell>
          <cell r="AQ258">
            <v>55</v>
          </cell>
          <cell r="AR258" t="str">
            <v>8133 (2)</v>
          </cell>
          <cell r="AS258" t="str">
            <v xml:space="preserve">1 X 8114 (Pad) </v>
          </cell>
          <cell r="AT258">
            <v>0</v>
          </cell>
          <cell r="AU258">
            <v>0</v>
          </cell>
          <cell r="AV258">
            <v>0</v>
          </cell>
          <cell r="AW258" t="str">
            <v>8052 (352FT White)</v>
          </cell>
          <cell r="AX258">
            <v>1649.1812500000001</v>
          </cell>
          <cell r="AY258">
            <v>900</v>
          </cell>
          <cell r="AZ258">
            <v>1.8324236111111112</v>
          </cell>
          <cell r="BA258" t="str">
            <v xml:space="preserve">GT Request 7/19/02.  Each bundle gets Part No. 8132 8.5 X 11 inch bundle sheet. </v>
          </cell>
          <cell r="BB258"/>
          <cell r="BC258">
            <v>147026</v>
          </cell>
          <cell r="BD258" t="str">
            <v>Green</v>
          </cell>
          <cell r="BE258" t="str">
            <v xml:space="preserve">A23 4.5' M50 </v>
          </cell>
          <cell r="BF258" t="str">
            <v>12 months (+/- 5 days) from date of manufacture</v>
          </cell>
          <cell r="BG258" t="str">
            <v xml:space="preserve">Medium </v>
          </cell>
          <cell r="BH258" t="str">
            <v>23 mm</v>
          </cell>
          <cell r="BI258" t="str">
            <v>1 in</v>
          </cell>
          <cell r="BJ258" t="str">
            <v>36 7/8 in</v>
          </cell>
          <cell r="BK258" t="str">
            <v>3/4 in</v>
          </cell>
          <cell r="BL258" t="str">
            <v>I, II, III</v>
          </cell>
          <cell r="BM258">
            <v>4.5</v>
          </cell>
          <cell r="BN258">
            <v>90</v>
          </cell>
          <cell r="BO258">
            <v>134</v>
          </cell>
          <cell r="BP258" t="str">
            <v>B or G</v>
          </cell>
          <cell r="BQ258">
            <v>8040</v>
          </cell>
          <cell r="BR258">
            <v>61.458333333333336</v>
          </cell>
        </row>
        <row r="259">
          <cell r="C259">
            <v>147027</v>
          </cell>
          <cell r="D259" t="str">
            <v>A23 4.5' M50LIF (SWP, 900 Pcs)</v>
          </cell>
          <cell r="E259" t="str">
            <v>70325</v>
          </cell>
          <cell r="F259" t="str">
            <v>72036</v>
          </cell>
          <cell r="G259" t="str">
            <v>30%</v>
          </cell>
          <cell r="H259" t="str">
            <v>2 X 8509 (12-8 4 X 1.25 OL)</v>
          </cell>
          <cell r="I259" t="str">
            <v>8030 (38 mm 142 GA X 3.178 FT)</v>
          </cell>
          <cell r="J259" t="str">
            <v>8032 (84 mm 200 GA X 3.178 FT)</v>
          </cell>
          <cell r="K259">
            <v>1.2364187499999999</v>
          </cell>
          <cell r="L259">
            <v>0.52989374999999994</v>
          </cell>
          <cell r="M259">
            <v>36.718850783412478</v>
          </cell>
          <cell r="N259">
            <v>54</v>
          </cell>
          <cell r="O259">
            <v>36.625</v>
          </cell>
          <cell r="P259">
            <v>36.875</v>
          </cell>
          <cell r="Q259">
            <v>37.125</v>
          </cell>
          <cell r="R259">
            <v>1.7177125</v>
          </cell>
          <cell r="S259">
            <v>1.7663125</v>
          </cell>
          <cell r="T259">
            <v>1.8154124999999999</v>
          </cell>
          <cell r="U259">
            <v>779.84147499999995</v>
          </cell>
          <cell r="V259">
            <v>801.90587499999992</v>
          </cell>
          <cell r="W259">
            <v>824.19727499999999</v>
          </cell>
          <cell r="X259" t="str">
            <v>8053 (5" X 115GA X 14FT)</v>
          </cell>
          <cell r="Y259" t="str">
            <v>SW (14 FT)</v>
          </cell>
          <cell r="Z259">
            <v>0.1</v>
          </cell>
          <cell r="AA259">
            <v>20</v>
          </cell>
          <cell r="AB259">
            <v>34.35425</v>
          </cell>
          <cell r="AC259">
            <v>35.326250000000002</v>
          </cell>
          <cell r="AD259">
            <v>36.308250000000001</v>
          </cell>
          <cell r="AE259">
            <v>34.454250000000002</v>
          </cell>
          <cell r="AF259">
            <v>35.426250000000003</v>
          </cell>
          <cell r="AG259">
            <v>36.408250000000002</v>
          </cell>
          <cell r="AH259" t="str">
            <v>8053 (14 FT/Bundle)</v>
          </cell>
          <cell r="AI259" t="str">
            <v>SW</v>
          </cell>
          <cell r="AJ259" t="str">
            <v>45 SW</v>
          </cell>
          <cell r="AK259" t="str">
            <v xml:space="preserve">Stack </v>
          </cell>
          <cell r="AL259" t="str">
            <v xml:space="preserve">Pyramid </v>
          </cell>
          <cell r="AM259" t="str">
            <v>On Pallet</v>
          </cell>
          <cell r="AN259">
            <v>45</v>
          </cell>
          <cell r="AO259" t="str">
            <v>8909 (44 X 44)</v>
          </cell>
          <cell r="AP259" t="str">
            <v>44X44</v>
          </cell>
          <cell r="AQ259">
            <v>55</v>
          </cell>
          <cell r="AR259" t="str">
            <v>8133 (2)</v>
          </cell>
          <cell r="AS259" t="str">
            <v xml:space="preserve">1 X 8114 (Pad) </v>
          </cell>
          <cell r="AT259">
            <v>0</v>
          </cell>
          <cell r="AU259">
            <v>0</v>
          </cell>
          <cell r="AV259">
            <v>0</v>
          </cell>
          <cell r="AW259" t="str">
            <v>8052 (352FT White)</v>
          </cell>
          <cell r="AX259">
            <v>1649.1812500000001</v>
          </cell>
          <cell r="AY259">
            <v>900</v>
          </cell>
          <cell r="AZ259">
            <v>1.8324236111111112</v>
          </cell>
          <cell r="BA259" t="str">
            <v xml:space="preserve">GT Request 7/30/02.  Each bundle gets Part No. 8132 8.5 X 11 inch bundle sheet. </v>
          </cell>
          <cell r="BB259"/>
          <cell r="BC259">
            <v>147027</v>
          </cell>
          <cell r="BD259" t="str">
            <v>Green</v>
          </cell>
          <cell r="BE259" t="str">
            <v xml:space="preserve">A23 4.5' M50LIF </v>
          </cell>
          <cell r="BF259" t="str">
            <v>12 months (+/- 5 days) from date of manufacture</v>
          </cell>
          <cell r="BG259" t="str">
            <v xml:space="preserve">Medium </v>
          </cell>
          <cell r="BH259" t="str">
            <v>23 mm</v>
          </cell>
          <cell r="BI259" t="str">
            <v>1 in</v>
          </cell>
          <cell r="BJ259" t="str">
            <v>36 7/8 in</v>
          </cell>
          <cell r="BK259" t="str">
            <v>3/4 in</v>
          </cell>
          <cell r="BL259" t="str">
            <v>I, II, III</v>
          </cell>
          <cell r="BM259">
            <v>4.5</v>
          </cell>
          <cell r="BN259">
            <v>90</v>
          </cell>
          <cell r="BO259">
            <v>134</v>
          </cell>
          <cell r="BP259" t="str">
            <v>B or G</v>
          </cell>
          <cell r="BQ259">
            <v>8040</v>
          </cell>
          <cell r="BR259">
            <v>61.458333333333336</v>
          </cell>
        </row>
        <row r="260">
          <cell r="C260">
            <v>151021</v>
          </cell>
          <cell r="D260" t="str">
            <v xml:space="preserve">A23 5' M35LIF (SWS, 1080 Pcs) </v>
          </cell>
          <cell r="E260" t="str">
            <v>70274</v>
          </cell>
          <cell r="F260" t="str">
            <v>72036</v>
          </cell>
          <cell r="G260" t="str">
            <v>30%</v>
          </cell>
          <cell r="H260" t="str">
            <v>2 X 8509 (12-8 4 X 1.25 OL)</v>
          </cell>
          <cell r="I260" t="str">
            <v>8030 (38 mm 142 GA X 3.511 FT)</v>
          </cell>
          <cell r="J260" t="str">
            <v>8032 (84 mm 200 GA X 3.511 FT)</v>
          </cell>
          <cell r="K260">
            <v>1.3705387499999999</v>
          </cell>
          <cell r="L260">
            <v>0.58737374999999992</v>
          </cell>
          <cell r="M260">
            <v>40.648051626501442</v>
          </cell>
          <cell r="N260">
            <v>60</v>
          </cell>
          <cell r="O260">
            <v>40.625</v>
          </cell>
          <cell r="P260">
            <v>40.875</v>
          </cell>
          <cell r="Q260">
            <v>41.125</v>
          </cell>
          <cell r="R260">
            <v>1.9053125</v>
          </cell>
          <cell r="S260">
            <v>1.9579124999999999</v>
          </cell>
          <cell r="T260">
            <v>2.0110125000000001</v>
          </cell>
          <cell r="U260">
            <v>865.01187500000003</v>
          </cell>
          <cell r="V260">
            <v>888.89227499999993</v>
          </cell>
          <cell r="W260">
            <v>912.99967500000002</v>
          </cell>
          <cell r="X260" t="str">
            <v>8053 (5" X 115GA X 14FT)</v>
          </cell>
          <cell r="Y260" t="str">
            <v>SW (14 FT)</v>
          </cell>
          <cell r="Z260">
            <v>0.1</v>
          </cell>
          <cell r="AA260">
            <v>20</v>
          </cell>
          <cell r="AB260">
            <v>38.106250000000003</v>
          </cell>
          <cell r="AC260">
            <v>39.158249999999995</v>
          </cell>
          <cell r="AD260">
            <v>40.22025</v>
          </cell>
          <cell r="AE260">
            <v>38.206250000000004</v>
          </cell>
          <cell r="AF260">
            <v>39.258249999999997</v>
          </cell>
          <cell r="AG260">
            <v>40.320250000000001</v>
          </cell>
          <cell r="AH260" t="str">
            <v>8053 (14 FT/Bundle)</v>
          </cell>
          <cell r="AI260" t="str">
            <v>SW</v>
          </cell>
          <cell r="AJ260" t="str">
            <v>(9X6) = 54</v>
          </cell>
          <cell r="AK260" t="str">
            <v xml:space="preserve">Stack </v>
          </cell>
          <cell r="AL260" t="str">
            <v xml:space="preserve">Square </v>
          </cell>
          <cell r="AM260" t="str">
            <v>On Pallet</v>
          </cell>
          <cell r="AN260">
            <v>54</v>
          </cell>
          <cell r="AO260" t="str">
            <v>8909 (44 X 44)</v>
          </cell>
          <cell r="AP260" t="str">
            <v>44X44</v>
          </cell>
          <cell r="AQ260">
            <v>55</v>
          </cell>
          <cell r="AR260" t="str">
            <v>8133 (2)</v>
          </cell>
          <cell r="AS260" t="str">
            <v xml:space="preserve">1 X 8114 (Pad) </v>
          </cell>
          <cell r="AT260">
            <v>0</v>
          </cell>
          <cell r="AU260">
            <v>0</v>
          </cell>
          <cell r="AV260" t="str">
            <v>8051 (1 White)</v>
          </cell>
          <cell r="AW260" t="str">
            <v>8052 (352FT White)</v>
          </cell>
          <cell r="AX260">
            <v>2174.9454999999998</v>
          </cell>
          <cell r="AY260">
            <v>1080</v>
          </cell>
          <cell r="AZ260">
            <v>2.0138384259259259</v>
          </cell>
          <cell r="BA260" t="str">
            <v xml:space="preserve">Updated 9/14/11. Each bundle gets Part No. 8132 8.5 X 11 inch bundle sheet. </v>
          </cell>
          <cell r="BB260"/>
          <cell r="BC260">
            <v>151021</v>
          </cell>
          <cell r="BD260" t="str">
            <v>Blue</v>
          </cell>
          <cell r="BE260" t="str">
            <v>A23 5' M35LIF</v>
          </cell>
          <cell r="BF260" t="str">
            <v>12 months (+/- 5 days) from date of manufacture</v>
          </cell>
          <cell r="BG260" t="str">
            <v>Fast</v>
          </cell>
          <cell r="BH260" t="str">
            <v>23 mm</v>
          </cell>
          <cell r="BI260" t="str">
            <v>1 in</v>
          </cell>
          <cell r="BJ260" t="str">
            <v>40 7/8 in</v>
          </cell>
          <cell r="BK260" t="str">
            <v>3/4 in</v>
          </cell>
          <cell r="BL260" t="str">
            <v>I, II, III</v>
          </cell>
          <cell r="BM260">
            <v>5</v>
          </cell>
          <cell r="BN260">
            <v>100</v>
          </cell>
          <cell r="BO260">
            <v>134</v>
          </cell>
          <cell r="BP260" t="str">
            <v>B or G</v>
          </cell>
          <cell r="BQ260">
            <v>8040</v>
          </cell>
          <cell r="BR260">
            <v>68.125</v>
          </cell>
        </row>
        <row r="261">
          <cell r="C261">
            <v>151022</v>
          </cell>
          <cell r="D261" t="str">
            <v>A23 5' M35 (SWSDS, 540 Pcs, 2XPLT)</v>
          </cell>
          <cell r="E261" t="str">
            <v>70274</v>
          </cell>
          <cell r="F261" t="str">
            <v>72036</v>
          </cell>
          <cell r="G261" t="str">
            <v>30%</v>
          </cell>
          <cell r="H261" t="str">
            <v>2 X 8509 (12-8 4 X 1.25 OL)</v>
          </cell>
          <cell r="I261" t="str">
            <v>8030 (38 mm 142 GA X 3.511 FT)</v>
          </cell>
          <cell r="J261" t="str">
            <v>8032 (84 mm 200 GA X 3.511 FT)</v>
          </cell>
          <cell r="K261">
            <v>1.3705387499999999</v>
          </cell>
          <cell r="L261">
            <v>0.58737374999999992</v>
          </cell>
          <cell r="M261">
            <v>40.648051626501442</v>
          </cell>
          <cell r="N261">
            <v>60</v>
          </cell>
          <cell r="O261">
            <v>40.625</v>
          </cell>
          <cell r="P261">
            <v>40.875</v>
          </cell>
          <cell r="Q261">
            <v>41.125</v>
          </cell>
          <cell r="R261">
            <v>1.9053125</v>
          </cell>
          <cell r="S261">
            <v>1.9579124999999999</v>
          </cell>
          <cell r="T261">
            <v>2.0110125000000001</v>
          </cell>
          <cell r="U261">
            <v>865.01187500000003</v>
          </cell>
          <cell r="V261">
            <v>888.89227499999993</v>
          </cell>
          <cell r="W261">
            <v>912.99967500000002</v>
          </cell>
          <cell r="X261" t="str">
            <v>8053 (5" X 115GA X 14FT)</v>
          </cell>
          <cell r="Y261" t="str">
            <v>SW (14 FT)</v>
          </cell>
          <cell r="Z261">
            <v>0.1</v>
          </cell>
          <cell r="AA261">
            <v>20</v>
          </cell>
          <cell r="AB261">
            <v>38.106250000000003</v>
          </cell>
          <cell r="AC261">
            <v>39.158249999999995</v>
          </cell>
          <cell r="AD261">
            <v>40.22025</v>
          </cell>
          <cell r="AE261">
            <v>38.206250000000004</v>
          </cell>
          <cell r="AF261">
            <v>39.258249999999997</v>
          </cell>
          <cell r="AG261">
            <v>40.320250000000001</v>
          </cell>
          <cell r="AH261" t="str">
            <v>8053 (14 FT/Bundle)</v>
          </cell>
          <cell r="AI261" t="str">
            <v>SW</v>
          </cell>
          <cell r="AJ261" t="str">
            <v>(9X3)=27 SW</v>
          </cell>
          <cell r="AK261">
            <v>7</v>
          </cell>
          <cell r="AL261">
            <v>3</v>
          </cell>
          <cell r="AM261">
            <v>6</v>
          </cell>
          <cell r="AN261">
            <v>27</v>
          </cell>
          <cell r="AO261" t="str">
            <v>8909 (44 X 44)</v>
          </cell>
          <cell r="AP261" t="str">
            <v>48X44</v>
          </cell>
          <cell r="AQ261">
            <v>55</v>
          </cell>
          <cell r="AR261" t="str">
            <v>8133 (8)</v>
          </cell>
          <cell r="AS261" t="str">
            <v>1 X 8114 (Pad)</v>
          </cell>
          <cell r="AT261">
            <v>0</v>
          </cell>
          <cell r="AU261">
            <v>0</v>
          </cell>
          <cell r="AV261" t="str">
            <v>1 X 8114 (Pad)</v>
          </cell>
          <cell r="AW261" t="str">
            <v>8052 (433FT Clear)</v>
          </cell>
          <cell r="AX261">
            <v>1114.9727499999999</v>
          </cell>
          <cell r="AY261">
            <v>540</v>
          </cell>
          <cell r="AZ261">
            <v>2.0647643518518515</v>
          </cell>
          <cell r="BA261" t="str">
            <v>Minova request 6/12/08 to change packaging. NOTE: Pallets are double stacked together.</v>
          </cell>
          <cell r="BB261"/>
          <cell r="BC261">
            <v>151022</v>
          </cell>
          <cell r="BD261" t="str">
            <v>Blue</v>
          </cell>
          <cell r="BE261" t="str">
            <v>A23 5' M35</v>
          </cell>
          <cell r="BF261" t="str">
            <v>12 months (+/- 5 days) from date of manufacture</v>
          </cell>
          <cell r="BG261" t="str">
            <v>Fast</v>
          </cell>
          <cell r="BH261" t="str">
            <v>23 mm</v>
          </cell>
          <cell r="BI261" t="str">
            <v>1 in</v>
          </cell>
          <cell r="BJ261" t="str">
            <v>40 7/8 in</v>
          </cell>
          <cell r="BK261" t="str">
            <v>3/4 in</v>
          </cell>
          <cell r="BL261" t="str">
            <v>I, II, III</v>
          </cell>
          <cell r="BM261">
            <v>5</v>
          </cell>
          <cell r="BN261">
            <v>100</v>
          </cell>
          <cell r="BO261">
            <v>134</v>
          </cell>
          <cell r="BP261" t="str">
            <v>B or G</v>
          </cell>
          <cell r="BQ261">
            <v>8040</v>
          </cell>
          <cell r="BR261">
            <v>68.125</v>
          </cell>
        </row>
        <row r="262">
          <cell r="C262">
            <v>151023</v>
          </cell>
          <cell r="D262" t="str">
            <v>A23 5' M35 (2PBSS, 30 Bxs)</v>
          </cell>
          <cell r="E262" t="str">
            <v>70274</v>
          </cell>
          <cell r="F262" t="str">
            <v>72036</v>
          </cell>
          <cell r="G262" t="str">
            <v>30%</v>
          </cell>
          <cell r="H262" t="str">
            <v>2 X 8509 (12-8 4 X 1.25 OL)</v>
          </cell>
          <cell r="I262" t="str">
            <v>8030 (38 mm 142 GA X 3.511 FT)</v>
          </cell>
          <cell r="J262" t="str">
            <v>8032 (84 mm 200 GA X 3.511 FT)</v>
          </cell>
          <cell r="K262">
            <v>1.3705387499999999</v>
          </cell>
          <cell r="L262">
            <v>0.58737374999999992</v>
          </cell>
          <cell r="M262">
            <v>40.648051626501442</v>
          </cell>
          <cell r="N262">
            <v>60</v>
          </cell>
          <cell r="O262">
            <v>40.625</v>
          </cell>
          <cell r="P262">
            <v>40.875</v>
          </cell>
          <cell r="Q262">
            <v>41.125</v>
          </cell>
          <cell r="R262">
            <v>1.9053125</v>
          </cell>
          <cell r="S262">
            <v>1.9579124999999999</v>
          </cell>
          <cell r="T262">
            <v>2.0110125000000001</v>
          </cell>
          <cell r="U262">
            <v>865.01187500000003</v>
          </cell>
          <cell r="V262">
            <v>888.89227499999993</v>
          </cell>
          <cell r="W262">
            <v>912.99967500000002</v>
          </cell>
          <cell r="X262" t="str">
            <v>8470/8471 (47"/2 pc)</v>
          </cell>
          <cell r="Y262" t="str">
            <v>47"/ 2 pc</v>
          </cell>
          <cell r="Z262">
            <v>2.5</v>
          </cell>
          <cell r="AA262">
            <v>25</v>
          </cell>
          <cell r="AB262">
            <v>47.6328125</v>
          </cell>
          <cell r="AC262">
            <v>48.947812499999998</v>
          </cell>
          <cell r="AD262">
            <v>50.275312500000005</v>
          </cell>
          <cell r="AE262">
            <v>50.1328125</v>
          </cell>
          <cell r="AF262">
            <v>51.447812499999998</v>
          </cell>
          <cell r="AG262">
            <v>52.775312500000005</v>
          </cell>
          <cell r="AH262" t="str">
            <v>2 X 8126 (3.792 FT/Box)</v>
          </cell>
          <cell r="AI262">
            <v>2</v>
          </cell>
          <cell r="AJ262" t="str">
            <v>(6X5)+0=30</v>
          </cell>
          <cell r="AK262">
            <v>6</v>
          </cell>
          <cell r="AL262">
            <v>5</v>
          </cell>
          <cell r="AM262">
            <v>0</v>
          </cell>
          <cell r="AN262">
            <v>30</v>
          </cell>
          <cell r="AO262" t="str">
            <v>8914 (48 X 44)</v>
          </cell>
          <cell r="AP262" t="str">
            <v>48X44</v>
          </cell>
          <cell r="AQ262">
            <v>55</v>
          </cell>
          <cell r="AR262" t="str">
            <v>8123 (4)</v>
          </cell>
          <cell r="AS262">
            <v>0</v>
          </cell>
          <cell r="AT262" t="str">
            <v>8121 (2 X 16FT)/ 8122 (4)</v>
          </cell>
          <cell r="AU262">
            <v>2</v>
          </cell>
          <cell r="AV262" t="str">
            <v>8051 (1 White)</v>
          </cell>
          <cell r="AW262" t="str">
            <v>8050 (160FT Clear)</v>
          </cell>
          <cell r="AX262">
            <v>1598.4343749999998</v>
          </cell>
          <cell r="AY262">
            <v>750</v>
          </cell>
          <cell r="AZ262">
            <v>2.1312458333333333</v>
          </cell>
          <cell r="BA262" t="str">
            <v xml:space="preserve">Minova USA Inc. request 8/20/07.  </v>
          </cell>
          <cell r="BB262"/>
          <cell r="BC262">
            <v>151023</v>
          </cell>
          <cell r="BD262" t="str">
            <v>Blue</v>
          </cell>
          <cell r="BE262" t="str">
            <v xml:space="preserve">A23 5' M35 </v>
          </cell>
          <cell r="BF262" t="str">
            <v>12 months (+/- 5 days) from date of manufacture</v>
          </cell>
          <cell r="BG262" t="str">
            <v>Fast</v>
          </cell>
          <cell r="BH262" t="str">
            <v>23 mm</v>
          </cell>
          <cell r="BI262" t="str">
            <v>1 in</v>
          </cell>
          <cell r="BJ262" t="str">
            <v xml:space="preserve">40 7/8 in </v>
          </cell>
          <cell r="BK262" t="str">
            <v>3/4 in</v>
          </cell>
          <cell r="BL262" t="str">
            <v>I, II, III</v>
          </cell>
          <cell r="BM262">
            <v>5</v>
          </cell>
          <cell r="BN262">
            <v>125</v>
          </cell>
          <cell r="BO262">
            <v>134</v>
          </cell>
          <cell r="BP262" t="str">
            <v>B or G</v>
          </cell>
          <cell r="BQ262">
            <v>8040</v>
          </cell>
          <cell r="BR262">
            <v>85.15625</v>
          </cell>
        </row>
        <row r="263">
          <cell r="C263">
            <v>151024</v>
          </cell>
          <cell r="D263" t="str">
            <v>A23 5' M35 (SWSDS, 567 Pcs, 2XPLT)</v>
          </cell>
          <cell r="E263" t="str">
            <v>70274</v>
          </cell>
          <cell r="F263" t="str">
            <v>72036</v>
          </cell>
          <cell r="G263" t="str">
            <v>30%</v>
          </cell>
          <cell r="H263" t="str">
            <v>2 X 8509 (12-8 4 X 1.25 OL)</v>
          </cell>
          <cell r="I263" t="str">
            <v>8030 (38 mm 142 GA X 3.511 FT)</v>
          </cell>
          <cell r="J263" t="str">
            <v>8032 (84 mm 200 GA X 3.511 FT)</v>
          </cell>
          <cell r="K263">
            <v>1.3705387499999999</v>
          </cell>
          <cell r="L263">
            <v>0.58737374999999992</v>
          </cell>
          <cell r="M263">
            <v>40.648051626501442</v>
          </cell>
          <cell r="N263">
            <v>60</v>
          </cell>
          <cell r="O263">
            <v>40.625</v>
          </cell>
          <cell r="P263">
            <v>40.875</v>
          </cell>
          <cell r="Q263">
            <v>41.125</v>
          </cell>
          <cell r="R263">
            <v>1.9053125</v>
          </cell>
          <cell r="S263">
            <v>1.9579124999999999</v>
          </cell>
          <cell r="T263">
            <v>2.0110125000000001</v>
          </cell>
          <cell r="U263">
            <v>865.01187500000003</v>
          </cell>
          <cell r="V263">
            <v>888.89227499999993</v>
          </cell>
          <cell r="W263">
            <v>912.99967500000002</v>
          </cell>
          <cell r="X263" t="str">
            <v>8053 (5" X 115GA X 14FT)</v>
          </cell>
          <cell r="Y263" t="str">
            <v>SW (14 FT)</v>
          </cell>
          <cell r="Z263">
            <v>0.1</v>
          </cell>
          <cell r="AA263">
            <v>21</v>
          </cell>
          <cell r="AB263">
            <v>40.011562499999997</v>
          </cell>
          <cell r="AC263">
            <v>41.116162500000002</v>
          </cell>
          <cell r="AD263">
            <v>42.2312625</v>
          </cell>
          <cell r="AE263">
            <v>40.111562499999998</v>
          </cell>
          <cell r="AF263">
            <v>41.216162500000003</v>
          </cell>
          <cell r="AG263">
            <v>42.331262500000001</v>
          </cell>
          <cell r="AH263" t="str">
            <v>8053 (14 FT/Bundle)</v>
          </cell>
          <cell r="AI263" t="str">
            <v>SW</v>
          </cell>
          <cell r="AJ263" t="str">
            <v>(9X3)=27 SW</v>
          </cell>
          <cell r="AK263">
            <v>7</v>
          </cell>
          <cell r="AL263">
            <v>3</v>
          </cell>
          <cell r="AM263">
            <v>6</v>
          </cell>
          <cell r="AN263">
            <v>27</v>
          </cell>
          <cell r="AO263" t="str">
            <v>8909 (44 X 44)</v>
          </cell>
          <cell r="AP263" t="str">
            <v>48X44</v>
          </cell>
          <cell r="AQ263">
            <v>55</v>
          </cell>
          <cell r="AR263" t="str">
            <v>8133 (8)</v>
          </cell>
          <cell r="AS263" t="str">
            <v>1 X 8114 (Pad)</v>
          </cell>
          <cell r="AT263">
            <v>0</v>
          </cell>
          <cell r="AU263">
            <v>0</v>
          </cell>
          <cell r="AV263" t="str">
            <v>1 X 8114 (Pad)</v>
          </cell>
          <cell r="AW263" t="str">
            <v>8052 (352FT White)</v>
          </cell>
          <cell r="AX263">
            <v>1167.8363875</v>
          </cell>
          <cell r="AY263">
            <v>567</v>
          </cell>
          <cell r="AZ263">
            <v>2.0596761684303351</v>
          </cell>
          <cell r="BA263" t="str">
            <v>Minova request 8/31/09 to change packaging. NOTE: Pallets are double stacked together.</v>
          </cell>
          <cell r="BB263"/>
          <cell r="BC263">
            <v>151024</v>
          </cell>
          <cell r="BD263" t="str">
            <v>Blue</v>
          </cell>
          <cell r="BE263" t="str">
            <v>A23 5' M35</v>
          </cell>
          <cell r="BF263" t="str">
            <v>12 months (+/- 5 days) from date of manufacture</v>
          </cell>
          <cell r="BG263" t="str">
            <v>Fast</v>
          </cell>
          <cell r="BH263" t="str">
            <v>23 mm</v>
          </cell>
          <cell r="BI263" t="str">
            <v>1 in</v>
          </cell>
          <cell r="BJ263" t="str">
            <v>40 7/8 in</v>
          </cell>
          <cell r="BK263" t="str">
            <v>3/4 in</v>
          </cell>
          <cell r="BL263" t="str">
            <v>I, II, III</v>
          </cell>
          <cell r="BM263">
            <v>5</v>
          </cell>
          <cell r="BN263">
            <v>105</v>
          </cell>
          <cell r="BO263">
            <v>134</v>
          </cell>
          <cell r="BP263" t="str">
            <v>B or G</v>
          </cell>
          <cell r="BQ263">
            <v>8040</v>
          </cell>
          <cell r="BR263">
            <v>71.53125</v>
          </cell>
        </row>
        <row r="264">
          <cell r="C264">
            <v>151025</v>
          </cell>
          <cell r="D264" t="str">
            <v xml:space="preserve">A23 5' M35 (1PB, 35 Bxs) </v>
          </cell>
          <cell r="E264" t="str">
            <v>70274</v>
          </cell>
          <cell r="F264" t="str">
            <v>72036</v>
          </cell>
          <cell r="G264" t="str">
            <v>30%</v>
          </cell>
          <cell r="H264" t="str">
            <v>2 X 8509 (12-8 4 X 1.25 OL)</v>
          </cell>
          <cell r="I264" t="str">
            <v>8030 (38 mm 142 GA X 3.511 FT)</v>
          </cell>
          <cell r="J264" t="str">
            <v>8032 (84 mm 200 GA X 3.511 FT)</v>
          </cell>
          <cell r="K264">
            <v>1.3705387499999999</v>
          </cell>
          <cell r="L264">
            <v>0.58737374999999992</v>
          </cell>
          <cell r="M264">
            <v>40.648051626501442</v>
          </cell>
          <cell r="N264">
            <v>60</v>
          </cell>
          <cell r="O264">
            <v>40.625</v>
          </cell>
          <cell r="P264">
            <v>40.875</v>
          </cell>
          <cell r="Q264">
            <v>41.125</v>
          </cell>
          <cell r="R264">
            <v>1.9053125</v>
          </cell>
          <cell r="S264">
            <v>1.9579124999999999</v>
          </cell>
          <cell r="T264">
            <v>2.0110125000000001</v>
          </cell>
          <cell r="U264">
            <v>865.01187500000003</v>
          </cell>
          <cell r="V264">
            <v>888.89227499999993</v>
          </cell>
          <cell r="W264">
            <v>912.99967500000002</v>
          </cell>
          <cell r="X264" t="str">
            <v>8468 (47"/1 pc)</v>
          </cell>
          <cell r="Y264" t="str">
            <v>47"/ 1 pc</v>
          </cell>
          <cell r="Z264">
            <v>1.6</v>
          </cell>
          <cell r="AA264">
            <v>20</v>
          </cell>
          <cell r="AB264">
            <v>38.106250000000003</v>
          </cell>
          <cell r="AC264">
            <v>39.158249999999995</v>
          </cell>
          <cell r="AD264">
            <v>40.22025</v>
          </cell>
          <cell r="AE264">
            <v>39.706250000000004</v>
          </cell>
          <cell r="AF264">
            <v>40.758249999999997</v>
          </cell>
          <cell r="AG264">
            <v>41.820250000000001</v>
          </cell>
          <cell r="AH264" t="str">
            <v>2 X 8126 (3.542 FT/Box)</v>
          </cell>
          <cell r="AI264" t="str">
            <v>2 (Glue)</v>
          </cell>
          <cell r="AJ264" t="str">
            <v>(7X5)+0=35</v>
          </cell>
          <cell r="AK264">
            <v>7</v>
          </cell>
          <cell r="AL264">
            <v>5</v>
          </cell>
          <cell r="AM264">
            <v>0</v>
          </cell>
          <cell r="AN264">
            <v>35</v>
          </cell>
          <cell r="AO264" t="str">
            <v>8914 (48 X 44)</v>
          </cell>
          <cell r="AP264" t="str">
            <v>48X44</v>
          </cell>
          <cell r="AQ264">
            <v>55</v>
          </cell>
          <cell r="AR264" t="str">
            <v>8123 (4)</v>
          </cell>
          <cell r="AS264">
            <v>0</v>
          </cell>
          <cell r="AT264" t="str">
            <v>8121 (2 X 16FT)/ 8122 (4)</v>
          </cell>
          <cell r="AU264">
            <v>0</v>
          </cell>
          <cell r="AV264" t="str">
            <v>8051 (1 White)</v>
          </cell>
          <cell r="AW264" t="str">
            <v>8050 (142FT Clear)</v>
          </cell>
          <cell r="AX264">
            <v>1481.5387499999999</v>
          </cell>
          <cell r="AY264">
            <v>700</v>
          </cell>
          <cell r="AZ264">
            <v>2.1164839285714283</v>
          </cell>
          <cell r="BA264" t="str">
            <v xml:space="preserve">GT Request 8/12/03.  Box flaps are to be glued and turned into the pallet.  </v>
          </cell>
          <cell r="BB264"/>
          <cell r="BC264">
            <v>151025</v>
          </cell>
          <cell r="BD264" t="str">
            <v>Blue</v>
          </cell>
          <cell r="BE264" t="str">
            <v xml:space="preserve">A23 5' M35 </v>
          </cell>
          <cell r="BF264" t="str">
            <v>12 months (+/- 5 days) from date of manufacture</v>
          </cell>
          <cell r="BG264" t="str">
            <v>Fast</v>
          </cell>
          <cell r="BH264" t="str">
            <v>23 mm</v>
          </cell>
          <cell r="BI264" t="str">
            <v>1 in</v>
          </cell>
          <cell r="BJ264" t="str">
            <v>40 7/8 in</v>
          </cell>
          <cell r="BK264" t="str">
            <v>3/4 in</v>
          </cell>
          <cell r="BL264" t="str">
            <v>I, II, III</v>
          </cell>
          <cell r="BM264">
            <v>5</v>
          </cell>
          <cell r="BN264">
            <v>100</v>
          </cell>
          <cell r="BO264">
            <v>134</v>
          </cell>
          <cell r="BP264" t="str">
            <v>B or G</v>
          </cell>
          <cell r="BQ264">
            <v>8040</v>
          </cell>
          <cell r="BR264">
            <v>68.125</v>
          </cell>
        </row>
        <row r="265">
          <cell r="C265">
            <v>151027</v>
          </cell>
          <cell r="D265" t="str">
            <v>A23 5' M35 (2PB, 42 Bxs)</v>
          </cell>
          <cell r="E265" t="str">
            <v>70274</v>
          </cell>
          <cell r="F265" t="str">
            <v>72036</v>
          </cell>
          <cell r="G265" t="str">
            <v>30%</v>
          </cell>
          <cell r="H265" t="str">
            <v>2 X 8509 (12-8 4 X 1.25 OL)</v>
          </cell>
          <cell r="I265" t="str">
            <v>8030 (38 mm 142 GA X 3.511 FT)</v>
          </cell>
          <cell r="J265" t="str">
            <v>8032 (84 mm 200 GA X 3.511 FT)</v>
          </cell>
          <cell r="K265">
            <v>1.3705387499999999</v>
          </cell>
          <cell r="L265">
            <v>0.58737374999999992</v>
          </cell>
          <cell r="M265">
            <v>40.648051626501442</v>
          </cell>
          <cell r="N265">
            <v>60</v>
          </cell>
          <cell r="O265">
            <v>40.625</v>
          </cell>
          <cell r="P265">
            <v>40.875</v>
          </cell>
          <cell r="Q265">
            <v>41.125</v>
          </cell>
          <cell r="R265">
            <v>1.9053125</v>
          </cell>
          <cell r="S265">
            <v>1.9579124999999999</v>
          </cell>
          <cell r="T265">
            <v>2.0110125000000001</v>
          </cell>
          <cell r="U265">
            <v>865.01187500000003</v>
          </cell>
          <cell r="V265">
            <v>888.89227499999993</v>
          </cell>
          <cell r="W265">
            <v>912.99967500000002</v>
          </cell>
          <cell r="X265" t="str">
            <v>8470/8471 (47"/2 pc)</v>
          </cell>
          <cell r="Y265" t="str">
            <v>47"/ 2 pc</v>
          </cell>
          <cell r="Z265">
            <v>2.5</v>
          </cell>
          <cell r="AA265">
            <v>25</v>
          </cell>
          <cell r="AB265">
            <v>47.6328125</v>
          </cell>
          <cell r="AC265">
            <v>48.947812499999998</v>
          </cell>
          <cell r="AD265">
            <v>50.275312500000005</v>
          </cell>
          <cell r="AE265">
            <v>50.1328125</v>
          </cell>
          <cell r="AF265">
            <v>51.447812499999998</v>
          </cell>
          <cell r="AG265">
            <v>52.775312500000005</v>
          </cell>
          <cell r="AH265" t="str">
            <v>2 X 8126 (3.792 FT/Box)</v>
          </cell>
          <cell r="AI265">
            <v>2</v>
          </cell>
          <cell r="AJ265" t="str">
            <v>(6X7)+0=42</v>
          </cell>
          <cell r="AK265">
            <v>6</v>
          </cell>
          <cell r="AL265">
            <v>7</v>
          </cell>
          <cell r="AM265">
            <v>0</v>
          </cell>
          <cell r="AN265">
            <v>42</v>
          </cell>
          <cell r="AO265" t="str">
            <v>8914 (48 X 44)</v>
          </cell>
          <cell r="AP265" t="str">
            <v>48X44</v>
          </cell>
          <cell r="AQ265">
            <v>55</v>
          </cell>
          <cell r="AR265" t="str">
            <v>8123 (4)</v>
          </cell>
          <cell r="AS265">
            <v>0</v>
          </cell>
          <cell r="AT265" t="str">
            <v>8121 (2 X 16FT)/ 8122 (4)</v>
          </cell>
          <cell r="AU265">
            <v>2</v>
          </cell>
          <cell r="AV265" t="str">
            <v>8051 (1 White)</v>
          </cell>
          <cell r="AW265" t="str">
            <v>8050 (160FT Clear)</v>
          </cell>
          <cell r="AX265">
            <v>2215.808125</v>
          </cell>
          <cell r="AY265">
            <v>1050</v>
          </cell>
          <cell r="AZ265">
            <v>2.1102934523809522</v>
          </cell>
          <cell r="BA265" t="str">
            <v xml:space="preserve">Minova USA Inc. request 3/3/04.  </v>
          </cell>
          <cell r="BB265"/>
          <cell r="BC265">
            <v>151027</v>
          </cell>
          <cell r="BD265" t="str">
            <v>Blue</v>
          </cell>
          <cell r="BE265" t="str">
            <v xml:space="preserve">A23 5' M35 </v>
          </cell>
          <cell r="BF265" t="str">
            <v>12 months (+/- 5 days) from date of manufacture</v>
          </cell>
          <cell r="BG265" t="str">
            <v>Fast</v>
          </cell>
          <cell r="BH265" t="str">
            <v>23 mm</v>
          </cell>
          <cell r="BI265" t="str">
            <v>1 in</v>
          </cell>
          <cell r="BJ265" t="str">
            <v xml:space="preserve">40 7/8 in </v>
          </cell>
          <cell r="BK265" t="str">
            <v>3/4 in</v>
          </cell>
          <cell r="BL265" t="str">
            <v>I, II, III</v>
          </cell>
          <cell r="BM265">
            <v>5</v>
          </cell>
          <cell r="BN265">
            <v>125</v>
          </cell>
          <cell r="BO265">
            <v>134</v>
          </cell>
          <cell r="BP265" t="str">
            <v>B or G</v>
          </cell>
          <cell r="BQ265">
            <v>8040</v>
          </cell>
          <cell r="BR265">
            <v>85.15625</v>
          </cell>
        </row>
        <row r="266">
          <cell r="C266">
            <v>151028</v>
          </cell>
          <cell r="D266" t="str">
            <v>A23 5' M45 (2PB, 42 Bxs)</v>
          </cell>
          <cell r="E266" t="str">
            <v>70316</v>
          </cell>
          <cell r="F266" t="str">
            <v>72036</v>
          </cell>
          <cell r="G266" t="str">
            <v>30%</v>
          </cell>
          <cell r="H266" t="str">
            <v>2 X 8509 (12-8 4 X 1.25 OL)</v>
          </cell>
          <cell r="I266" t="str">
            <v>8030 (38 mm 142 GA X 3.511 FT)</v>
          </cell>
          <cell r="J266" t="str">
            <v>8032 (84 mm 200 GA X 3.511 FT)</v>
          </cell>
          <cell r="K266">
            <v>1.3705387499999999</v>
          </cell>
          <cell r="L266">
            <v>0.58737374999999992</v>
          </cell>
          <cell r="M266">
            <v>40.648051626501442</v>
          </cell>
          <cell r="N266">
            <v>60</v>
          </cell>
          <cell r="O266">
            <v>40.625</v>
          </cell>
          <cell r="P266">
            <v>40.875</v>
          </cell>
          <cell r="Q266">
            <v>41.125</v>
          </cell>
          <cell r="R266">
            <v>1.9053125</v>
          </cell>
          <cell r="S266">
            <v>1.9579124999999999</v>
          </cell>
          <cell r="T266">
            <v>2.0110125000000001</v>
          </cell>
          <cell r="U266">
            <v>865.01187500000003</v>
          </cell>
          <cell r="V266">
            <v>888.89227499999993</v>
          </cell>
          <cell r="W266">
            <v>912.99967500000002</v>
          </cell>
          <cell r="X266" t="str">
            <v>8470/8471 (47"/2 pc)</v>
          </cell>
          <cell r="Y266" t="str">
            <v>47"/ 2 pc</v>
          </cell>
          <cell r="Z266">
            <v>2.5</v>
          </cell>
          <cell r="AA266">
            <v>25</v>
          </cell>
          <cell r="AB266">
            <v>47.6328125</v>
          </cell>
          <cell r="AC266">
            <v>48.947812499999998</v>
          </cell>
          <cell r="AD266">
            <v>50.275312500000005</v>
          </cell>
          <cell r="AE266">
            <v>50.1328125</v>
          </cell>
          <cell r="AF266">
            <v>51.447812499999998</v>
          </cell>
          <cell r="AG266">
            <v>52.775312500000005</v>
          </cell>
          <cell r="AH266" t="str">
            <v>2 X 8126 (3.792 FT/Box)</v>
          </cell>
          <cell r="AI266">
            <v>2</v>
          </cell>
          <cell r="AJ266" t="str">
            <v>(6X7)+0=42</v>
          </cell>
          <cell r="AK266">
            <v>6</v>
          </cell>
          <cell r="AL266">
            <v>7</v>
          </cell>
          <cell r="AM266">
            <v>0</v>
          </cell>
          <cell r="AN266">
            <v>42</v>
          </cell>
          <cell r="AO266" t="str">
            <v>8914 (48 X 44)</v>
          </cell>
          <cell r="AP266" t="str">
            <v>48X44</v>
          </cell>
          <cell r="AQ266">
            <v>55</v>
          </cell>
          <cell r="AR266" t="str">
            <v>8123 (4)</v>
          </cell>
          <cell r="AS266">
            <v>0</v>
          </cell>
          <cell r="AT266" t="str">
            <v>8121 (2 X 16FT)/ 8122 (4)</v>
          </cell>
          <cell r="AU266">
            <v>2</v>
          </cell>
          <cell r="AV266" t="str">
            <v>8051 (1 White)</v>
          </cell>
          <cell r="AW266" t="str">
            <v>8050 (160FT Clear)</v>
          </cell>
          <cell r="AX266">
            <v>2215.808125</v>
          </cell>
          <cell r="AY266">
            <v>1050</v>
          </cell>
          <cell r="AZ266">
            <v>2.1102934523809522</v>
          </cell>
          <cell r="BA266" t="str">
            <v>BF Request 1/6/03.</v>
          </cell>
          <cell r="BB266"/>
          <cell r="BC266">
            <v>151028</v>
          </cell>
          <cell r="BD266" t="str">
            <v>Green</v>
          </cell>
          <cell r="BE266" t="str">
            <v>A23 5' M45</v>
          </cell>
          <cell r="BF266" t="str">
            <v>12 months (+/- 5 days) from date of manufacture</v>
          </cell>
          <cell r="BG266" t="str">
            <v xml:space="preserve">Medium </v>
          </cell>
          <cell r="BH266" t="str">
            <v>23 mm</v>
          </cell>
          <cell r="BI266" t="str">
            <v>1 in</v>
          </cell>
          <cell r="BJ266" t="str">
            <v>40 7/8 in</v>
          </cell>
          <cell r="BK266" t="str">
            <v>3/4 in</v>
          </cell>
          <cell r="BL266" t="str">
            <v>I, II, III</v>
          </cell>
          <cell r="BM266">
            <v>5</v>
          </cell>
          <cell r="BN266">
            <v>125</v>
          </cell>
          <cell r="BO266">
            <v>134</v>
          </cell>
          <cell r="BP266" t="str">
            <v>B or G</v>
          </cell>
          <cell r="BQ266">
            <v>8040</v>
          </cell>
          <cell r="BR266">
            <v>85.15625</v>
          </cell>
        </row>
        <row r="267">
          <cell r="C267">
            <v>151029</v>
          </cell>
          <cell r="D267" t="str">
            <v>A23 5' M45LIF (2PB, 42 Bxs)</v>
          </cell>
          <cell r="E267" t="str">
            <v>70316</v>
          </cell>
          <cell r="F267" t="str">
            <v>72036</v>
          </cell>
          <cell r="G267" t="str">
            <v>30%</v>
          </cell>
          <cell r="H267" t="str">
            <v>2 X 8509 (12-8 4 X 1.25 OL)</v>
          </cell>
          <cell r="I267" t="str">
            <v>8030 (38 mm 142 GA X 3.511 FT)</v>
          </cell>
          <cell r="J267" t="str">
            <v>8032 (84 mm 200 GA X 3.511 FT)</v>
          </cell>
          <cell r="K267">
            <v>1.3705387499999999</v>
          </cell>
          <cell r="L267">
            <v>0.58737374999999992</v>
          </cell>
          <cell r="M267">
            <v>40.648051626501442</v>
          </cell>
          <cell r="N267">
            <v>60</v>
          </cell>
          <cell r="O267">
            <v>40.625</v>
          </cell>
          <cell r="P267">
            <v>40.875</v>
          </cell>
          <cell r="Q267">
            <v>41.125</v>
          </cell>
          <cell r="R267">
            <v>1.9053125</v>
          </cell>
          <cell r="S267">
            <v>1.9579124999999999</v>
          </cell>
          <cell r="T267">
            <v>2.0110125000000001</v>
          </cell>
          <cell r="U267">
            <v>865.01187500000003</v>
          </cell>
          <cell r="V267">
            <v>888.89227499999993</v>
          </cell>
          <cell r="W267">
            <v>912.99967500000002</v>
          </cell>
          <cell r="X267" t="str">
            <v>8470/8471 (47"/2 pc)</v>
          </cell>
          <cell r="Y267" t="str">
            <v>47"/ 2 pc</v>
          </cell>
          <cell r="Z267">
            <v>2.5</v>
          </cell>
          <cell r="AA267">
            <v>25</v>
          </cell>
          <cell r="AB267">
            <v>47.6328125</v>
          </cell>
          <cell r="AC267">
            <v>48.947812499999998</v>
          </cell>
          <cell r="AD267">
            <v>50.275312500000005</v>
          </cell>
          <cell r="AE267">
            <v>50.1328125</v>
          </cell>
          <cell r="AF267">
            <v>51.447812499999998</v>
          </cell>
          <cell r="AG267">
            <v>52.775312500000005</v>
          </cell>
          <cell r="AH267" t="str">
            <v>2 X 8126 (3.792 FT/Box)</v>
          </cell>
          <cell r="AI267">
            <v>2</v>
          </cell>
          <cell r="AJ267" t="str">
            <v>(6X7)+0=42</v>
          </cell>
          <cell r="AK267">
            <v>6</v>
          </cell>
          <cell r="AL267">
            <v>7</v>
          </cell>
          <cell r="AM267">
            <v>0</v>
          </cell>
          <cell r="AN267">
            <v>42</v>
          </cell>
          <cell r="AO267" t="str">
            <v>8914 (48 X 44)</v>
          </cell>
          <cell r="AP267" t="str">
            <v>48X44</v>
          </cell>
          <cell r="AQ267">
            <v>55</v>
          </cell>
          <cell r="AR267" t="str">
            <v>8123 (4)</v>
          </cell>
          <cell r="AS267">
            <v>0</v>
          </cell>
          <cell r="AT267" t="str">
            <v>8121 (2 X 16FT)/ 8122 (4)</v>
          </cell>
          <cell r="AU267">
            <v>2</v>
          </cell>
          <cell r="AV267" t="str">
            <v>8051 (1 White)</v>
          </cell>
          <cell r="AW267" t="str">
            <v>8050 (160FT Clear)</v>
          </cell>
          <cell r="AX267">
            <v>2215.808125</v>
          </cell>
          <cell r="AY267">
            <v>1050</v>
          </cell>
          <cell r="AZ267">
            <v>2.1102934523809522</v>
          </cell>
          <cell r="BA267" t="str">
            <v xml:space="preserve">BF Request 6/21/02.  Cartridges are supplied by the Georgetown facility. </v>
          </cell>
          <cell r="BB267"/>
          <cell r="BC267">
            <v>151029</v>
          </cell>
          <cell r="BD267" t="str">
            <v>Green</v>
          </cell>
          <cell r="BE267" t="str">
            <v>A23 5' M45LIF</v>
          </cell>
          <cell r="BF267" t="str">
            <v>12 months (+/- 5 days) from date of manufacture</v>
          </cell>
          <cell r="BG267" t="str">
            <v xml:space="preserve">Medium </v>
          </cell>
          <cell r="BH267" t="str">
            <v>23 mm</v>
          </cell>
          <cell r="BI267" t="str">
            <v>1 in</v>
          </cell>
          <cell r="BJ267" t="str">
            <v>40 7/8 in</v>
          </cell>
          <cell r="BK267" t="str">
            <v>3/4 in</v>
          </cell>
          <cell r="BL267" t="str">
            <v>I, II, III</v>
          </cell>
          <cell r="BM267">
            <v>5</v>
          </cell>
          <cell r="BN267">
            <v>125</v>
          </cell>
          <cell r="BO267">
            <v>134</v>
          </cell>
          <cell r="BP267" t="str">
            <v>B or G</v>
          </cell>
          <cell r="BQ267">
            <v>8040</v>
          </cell>
          <cell r="BR267">
            <v>85.15625</v>
          </cell>
        </row>
        <row r="268">
          <cell r="C268">
            <v>151030</v>
          </cell>
          <cell r="D268" t="str">
            <v>A23 5' M45P (2PB, 42 Bxs)</v>
          </cell>
          <cell r="E268" t="str">
            <v>70316</v>
          </cell>
          <cell r="F268" t="str">
            <v>72036</v>
          </cell>
          <cell r="G268" t="str">
            <v>30%</v>
          </cell>
          <cell r="H268" t="str">
            <v>2 X 8509 (12-8 4 X 1.25 OL)</v>
          </cell>
          <cell r="I268" t="str">
            <v>8030 (38 mm 142 GA X 3.511 FT)</v>
          </cell>
          <cell r="J268" t="str">
            <v>8032 (84 mm 200 GA X 3.511 FT)</v>
          </cell>
          <cell r="K268">
            <v>1.3705387499999999</v>
          </cell>
          <cell r="L268">
            <v>0.58737374999999992</v>
          </cell>
          <cell r="M268">
            <v>40.648051626501442</v>
          </cell>
          <cell r="N268">
            <v>60</v>
          </cell>
          <cell r="O268">
            <v>40.625</v>
          </cell>
          <cell r="P268">
            <v>40.875</v>
          </cell>
          <cell r="Q268">
            <v>41.125</v>
          </cell>
          <cell r="R268">
            <v>1.9053125</v>
          </cell>
          <cell r="S268">
            <v>1.9579124999999999</v>
          </cell>
          <cell r="T268">
            <v>2.0110125000000001</v>
          </cell>
          <cell r="U268">
            <v>865.01187500000003</v>
          </cell>
          <cell r="V268">
            <v>888.89227499999993</v>
          </cell>
          <cell r="W268">
            <v>912.99967500000002</v>
          </cell>
          <cell r="X268" t="str">
            <v>8470/8471 (47"/2 pc)</v>
          </cell>
          <cell r="Y268" t="str">
            <v>47"/ 2 pc</v>
          </cell>
          <cell r="Z268">
            <v>2.5</v>
          </cell>
          <cell r="AA268">
            <v>25</v>
          </cell>
          <cell r="AB268">
            <v>47.6328125</v>
          </cell>
          <cell r="AC268">
            <v>48.947812499999998</v>
          </cell>
          <cell r="AD268">
            <v>50.275312500000005</v>
          </cell>
          <cell r="AE268">
            <v>50.1328125</v>
          </cell>
          <cell r="AF268">
            <v>51.447812499999998</v>
          </cell>
          <cell r="AG268">
            <v>52.775312500000005</v>
          </cell>
          <cell r="AH268" t="str">
            <v>2 X 8126 (3.792 FT/Box)</v>
          </cell>
          <cell r="AI268">
            <v>2</v>
          </cell>
          <cell r="AJ268" t="str">
            <v>(6X7)+0=42</v>
          </cell>
          <cell r="AK268">
            <v>6</v>
          </cell>
          <cell r="AL268">
            <v>7</v>
          </cell>
          <cell r="AM268">
            <v>0</v>
          </cell>
          <cell r="AN268">
            <v>42</v>
          </cell>
          <cell r="AO268" t="str">
            <v>8914 (48 X 44)</v>
          </cell>
          <cell r="AP268" t="str">
            <v>48X44</v>
          </cell>
          <cell r="AQ268">
            <v>55</v>
          </cell>
          <cell r="AR268" t="str">
            <v>8123 (4)</v>
          </cell>
          <cell r="AS268">
            <v>0</v>
          </cell>
          <cell r="AT268" t="str">
            <v>8121 (2 X 16FT)/ 8122 (4)</v>
          </cell>
          <cell r="AU268">
            <v>2</v>
          </cell>
          <cell r="AV268" t="str">
            <v>8051 (1 White)</v>
          </cell>
          <cell r="AW268" t="str">
            <v>8050 (160FT Clear)</v>
          </cell>
          <cell r="AX268">
            <v>2215.808125</v>
          </cell>
          <cell r="AY268">
            <v>1050</v>
          </cell>
          <cell r="AZ268">
            <v>2.1102934523809522</v>
          </cell>
          <cell r="BA268" t="str">
            <v xml:space="preserve">GT Request 7/31/02.  Each cartridge gets Part No. 8508 Parachute Clip.  </v>
          </cell>
          <cell r="BB268"/>
          <cell r="BC268">
            <v>151030</v>
          </cell>
          <cell r="BD268" t="str">
            <v>Green</v>
          </cell>
          <cell r="BE268" t="str">
            <v>A23 5' M45P</v>
          </cell>
          <cell r="BF268" t="str">
            <v>12 months (+/- 5 days) from date of manufacture</v>
          </cell>
          <cell r="BG268" t="str">
            <v xml:space="preserve">Medium </v>
          </cell>
          <cell r="BH268" t="str">
            <v>23 mm</v>
          </cell>
          <cell r="BI268" t="str">
            <v>1 in</v>
          </cell>
          <cell r="BJ268" t="str">
            <v>40 7/8 in</v>
          </cell>
          <cell r="BK268" t="str">
            <v>3/4 in</v>
          </cell>
          <cell r="BL268" t="str">
            <v>I, II, III</v>
          </cell>
          <cell r="BM268">
            <v>5</v>
          </cell>
          <cell r="BN268">
            <v>125</v>
          </cell>
          <cell r="BO268">
            <v>134</v>
          </cell>
          <cell r="BP268" t="str">
            <v>B or G</v>
          </cell>
          <cell r="BQ268">
            <v>8040</v>
          </cell>
          <cell r="BR268">
            <v>85.15625</v>
          </cell>
        </row>
        <row r="269">
          <cell r="C269">
            <v>151031</v>
          </cell>
          <cell r="D269" t="str">
            <v xml:space="preserve">A23 5' M35 (SWS, 1080 Pcs) </v>
          </cell>
          <cell r="E269" t="str">
            <v>70274</v>
          </cell>
          <cell r="F269" t="str">
            <v>72036</v>
          </cell>
          <cell r="G269" t="str">
            <v>30%</v>
          </cell>
          <cell r="H269" t="str">
            <v>2 X 8509 (12-8 4 X 1.25 OL)</v>
          </cell>
          <cell r="I269" t="str">
            <v>8030 (38 mm 142 GA X 3.511 FT)</v>
          </cell>
          <cell r="J269" t="str">
            <v>8032 (84 mm 200 GA X 3.511 FT)</v>
          </cell>
          <cell r="K269">
            <v>1.3705387499999999</v>
          </cell>
          <cell r="L269">
            <v>0.58737374999999992</v>
          </cell>
          <cell r="M269">
            <v>40.648051626501442</v>
          </cell>
          <cell r="N269">
            <v>60</v>
          </cell>
          <cell r="O269">
            <v>40.625</v>
          </cell>
          <cell r="P269">
            <v>40.875</v>
          </cell>
          <cell r="Q269">
            <v>41.125</v>
          </cell>
          <cell r="R269">
            <v>1.9053125</v>
          </cell>
          <cell r="S269">
            <v>1.9579124999999999</v>
          </cell>
          <cell r="T269">
            <v>2.0110125000000001</v>
          </cell>
          <cell r="U269">
            <v>865.01187500000003</v>
          </cell>
          <cell r="V269">
            <v>888.89227499999993</v>
          </cell>
          <cell r="W269">
            <v>912.99967500000002</v>
          </cell>
          <cell r="X269" t="str">
            <v>8053 (5" X 115GA X 14FT)</v>
          </cell>
          <cell r="Y269" t="str">
            <v>SW (14 FT)</v>
          </cell>
          <cell r="Z269">
            <v>0.1</v>
          </cell>
          <cell r="AA269">
            <v>20</v>
          </cell>
          <cell r="AB269">
            <v>38.106250000000003</v>
          </cell>
          <cell r="AC269">
            <v>39.158249999999995</v>
          </cell>
          <cell r="AD269">
            <v>40.22025</v>
          </cell>
          <cell r="AE269">
            <v>38.206250000000004</v>
          </cell>
          <cell r="AF269">
            <v>39.258249999999997</v>
          </cell>
          <cell r="AG269">
            <v>40.320250000000001</v>
          </cell>
          <cell r="AH269" t="str">
            <v>8053 (14 FT/Bundle)</v>
          </cell>
          <cell r="AI269" t="str">
            <v>SW</v>
          </cell>
          <cell r="AJ269" t="str">
            <v>(9X6) = 54</v>
          </cell>
          <cell r="AK269" t="str">
            <v xml:space="preserve">Stack </v>
          </cell>
          <cell r="AL269" t="str">
            <v xml:space="preserve">Square </v>
          </cell>
          <cell r="AM269" t="str">
            <v>On Pallet</v>
          </cell>
          <cell r="AN269">
            <v>54</v>
          </cell>
          <cell r="AO269" t="str">
            <v>8909 (44 X 44)</v>
          </cell>
          <cell r="AP269" t="str">
            <v>44X44</v>
          </cell>
          <cell r="AQ269">
            <v>55</v>
          </cell>
          <cell r="AR269" t="str">
            <v>8133 (2)</v>
          </cell>
          <cell r="AS269" t="str">
            <v xml:space="preserve">1 X 8114 (Pad) </v>
          </cell>
          <cell r="AT269">
            <v>0</v>
          </cell>
          <cell r="AU269">
            <v>0</v>
          </cell>
          <cell r="AV269" t="str">
            <v>8051 (1 White)</v>
          </cell>
          <cell r="AW269" t="str">
            <v>8052 (352FT White)</v>
          </cell>
          <cell r="AX269">
            <v>2174.9454999999998</v>
          </cell>
          <cell r="AY269">
            <v>1080</v>
          </cell>
          <cell r="AZ269">
            <v>2.0138384259259259</v>
          </cell>
          <cell r="BA269" t="str">
            <v xml:space="preserve">Each cartridge gets Part No. 8508 Parachute Clip 23 mm.  Stack 9 bundles per layer.  Rotate each layer 90 degress.  6 layers high.    </v>
          </cell>
          <cell r="BB269" t="str">
            <v xml:space="preserve">Updated 9/14/11. Each bundle gets Part No. 8132 8.5 X 11 inch bundle sheet. </v>
          </cell>
          <cell r="BC269">
            <v>151031</v>
          </cell>
          <cell r="BD269" t="str">
            <v>Blue</v>
          </cell>
          <cell r="BE269" t="str">
            <v xml:space="preserve">A23 5' M35 </v>
          </cell>
          <cell r="BF269" t="str">
            <v>12 months (+/- 5 days) from date of manufacture</v>
          </cell>
          <cell r="BG269" t="str">
            <v>Fast</v>
          </cell>
          <cell r="BH269" t="str">
            <v>23 mm</v>
          </cell>
          <cell r="BI269" t="str">
            <v>1 in</v>
          </cell>
          <cell r="BJ269" t="str">
            <v>40 7/8 in</v>
          </cell>
          <cell r="BK269" t="str">
            <v>3/4 in</v>
          </cell>
          <cell r="BL269" t="str">
            <v>I, II, III</v>
          </cell>
          <cell r="BM269">
            <v>5</v>
          </cell>
          <cell r="BN269">
            <v>100</v>
          </cell>
          <cell r="BO269">
            <v>134</v>
          </cell>
          <cell r="BP269" t="str">
            <v>B or G</v>
          </cell>
          <cell r="BQ269">
            <v>8040</v>
          </cell>
          <cell r="BR269">
            <v>68.125</v>
          </cell>
        </row>
        <row r="270">
          <cell r="C270">
            <v>151032</v>
          </cell>
          <cell r="D270" t="str">
            <v>A23 5' M45LIF (SWS, 1080 Pcs)</v>
          </cell>
          <cell r="E270" t="str">
            <v>70316</v>
          </cell>
          <cell r="F270" t="str">
            <v>72036</v>
          </cell>
          <cell r="G270" t="str">
            <v>30%</v>
          </cell>
          <cell r="H270" t="str">
            <v>2 X 8509 (12-8 4 X 1.25 OL)</v>
          </cell>
          <cell r="I270" t="str">
            <v>8030 (38 mm 142 GA X 3.511 FT)</v>
          </cell>
          <cell r="J270" t="str">
            <v>8032 (84 mm 200 GA X 3.511 FT)</v>
          </cell>
          <cell r="K270">
            <v>1.3705387499999999</v>
          </cell>
          <cell r="L270">
            <v>0.58737374999999992</v>
          </cell>
          <cell r="M270">
            <v>40.648051626501442</v>
          </cell>
          <cell r="N270">
            <v>60</v>
          </cell>
          <cell r="O270">
            <v>40.625</v>
          </cell>
          <cell r="P270">
            <v>40.875</v>
          </cell>
          <cell r="Q270">
            <v>41.125</v>
          </cell>
          <cell r="R270">
            <v>1.9053125</v>
          </cell>
          <cell r="S270">
            <v>1.9579124999999999</v>
          </cell>
          <cell r="T270">
            <v>2.0110125000000001</v>
          </cell>
          <cell r="U270">
            <v>865.01187500000003</v>
          </cell>
          <cell r="V270">
            <v>888.89227499999993</v>
          </cell>
          <cell r="W270">
            <v>912.99967500000002</v>
          </cell>
          <cell r="X270" t="str">
            <v>8053 (5" X 115GA X 14FT)</v>
          </cell>
          <cell r="Y270" t="str">
            <v>SW (14 FT)</v>
          </cell>
          <cell r="Z270">
            <v>0.1</v>
          </cell>
          <cell r="AA270">
            <v>20</v>
          </cell>
          <cell r="AB270">
            <v>38.106250000000003</v>
          </cell>
          <cell r="AC270">
            <v>39.158249999999995</v>
          </cell>
          <cell r="AD270">
            <v>40.22025</v>
          </cell>
          <cell r="AE270">
            <v>38.206250000000004</v>
          </cell>
          <cell r="AF270">
            <v>39.258249999999997</v>
          </cell>
          <cell r="AG270">
            <v>40.320250000000001</v>
          </cell>
          <cell r="AH270" t="str">
            <v>8053 (14 FT/Bundle)</v>
          </cell>
          <cell r="AI270" t="str">
            <v>SW</v>
          </cell>
          <cell r="AJ270" t="str">
            <v>(9X6) = 54</v>
          </cell>
          <cell r="AK270" t="str">
            <v xml:space="preserve">Stack </v>
          </cell>
          <cell r="AL270" t="str">
            <v xml:space="preserve">Square </v>
          </cell>
          <cell r="AM270" t="str">
            <v>On Pallet</v>
          </cell>
          <cell r="AN270">
            <v>54</v>
          </cell>
          <cell r="AO270" t="str">
            <v>8909 (44 X 44)</v>
          </cell>
          <cell r="AP270" t="str">
            <v>44X44</v>
          </cell>
          <cell r="AQ270">
            <v>55</v>
          </cell>
          <cell r="AR270" t="str">
            <v>8133 (2)</v>
          </cell>
          <cell r="AS270" t="str">
            <v xml:space="preserve">1 X 8114 (Pad) </v>
          </cell>
          <cell r="AT270">
            <v>0</v>
          </cell>
          <cell r="AU270">
            <v>0</v>
          </cell>
          <cell r="AV270" t="str">
            <v>8051 (1 White)</v>
          </cell>
          <cell r="AW270" t="str">
            <v>8052 (352FT White)</v>
          </cell>
          <cell r="AX270">
            <v>2174.9454999999998</v>
          </cell>
          <cell r="AY270">
            <v>1080</v>
          </cell>
          <cell r="AZ270">
            <v>2.0138384259259259</v>
          </cell>
          <cell r="BA270" t="str">
            <v>Minova Request 4/7/05. Each bundle gets Part No. 8132 8.5 X 11 inch bundle sheet.</v>
          </cell>
          <cell r="BB270"/>
          <cell r="BC270">
            <v>151032</v>
          </cell>
          <cell r="BD270" t="str">
            <v>Green</v>
          </cell>
          <cell r="BE270" t="str">
            <v>A23 5' M45LIF</v>
          </cell>
          <cell r="BF270" t="str">
            <v>12 months (+/- 5 days) from date of manufacture</v>
          </cell>
          <cell r="BG270" t="str">
            <v xml:space="preserve">Medium </v>
          </cell>
          <cell r="BH270" t="str">
            <v>23 mm</v>
          </cell>
          <cell r="BI270" t="str">
            <v>1 in</v>
          </cell>
          <cell r="BJ270" t="str">
            <v>40 7/8 in</v>
          </cell>
          <cell r="BK270" t="str">
            <v>3/4 in</v>
          </cell>
          <cell r="BL270" t="str">
            <v>I, II, III</v>
          </cell>
          <cell r="BM270">
            <v>5</v>
          </cell>
          <cell r="BN270">
            <v>100</v>
          </cell>
          <cell r="BO270">
            <v>134</v>
          </cell>
          <cell r="BP270" t="str">
            <v>B or G</v>
          </cell>
          <cell r="BQ270">
            <v>8040</v>
          </cell>
          <cell r="BR270">
            <v>68.125</v>
          </cell>
        </row>
        <row r="271">
          <cell r="C271">
            <v>151034</v>
          </cell>
          <cell r="D271" t="str">
            <v>A23 5' M50LIF (2PBLW, 42 Bxs)</v>
          </cell>
          <cell r="E271" t="str">
            <v>70325</v>
          </cell>
          <cell r="F271" t="str">
            <v>72036</v>
          </cell>
          <cell r="G271" t="str">
            <v>30%</v>
          </cell>
          <cell r="H271" t="str">
            <v>2 X 8509 (12-8 4 X 1.25 OL)</v>
          </cell>
          <cell r="I271" t="str">
            <v>8030 (38 mm 142 GA X 3.511 FT)</v>
          </cell>
          <cell r="J271" t="str">
            <v>8032 (84 mm 200 GA X 3.511 FT)</v>
          </cell>
          <cell r="K271">
            <v>1.3705387499999999</v>
          </cell>
          <cell r="L271">
            <v>0.58737374999999992</v>
          </cell>
          <cell r="M271">
            <v>40.648051626501442</v>
          </cell>
          <cell r="N271">
            <v>60</v>
          </cell>
          <cell r="O271">
            <v>40.625</v>
          </cell>
          <cell r="P271">
            <v>40.875</v>
          </cell>
          <cell r="Q271">
            <v>41.125</v>
          </cell>
          <cell r="R271">
            <v>1.9053125</v>
          </cell>
          <cell r="S271">
            <v>1.9579124999999999</v>
          </cell>
          <cell r="T271">
            <v>2.0110125000000001</v>
          </cell>
          <cell r="U271">
            <v>865.01187500000003</v>
          </cell>
          <cell r="V271">
            <v>888.89227499999993</v>
          </cell>
          <cell r="W271">
            <v>912.99967500000002</v>
          </cell>
          <cell r="X271" t="str">
            <v>8470/8471 (47"/2 pc)</v>
          </cell>
          <cell r="Y271" t="str">
            <v>47"/ 2 pc</v>
          </cell>
          <cell r="Z271">
            <v>2.5</v>
          </cell>
          <cell r="AA271">
            <v>20</v>
          </cell>
          <cell r="AB271">
            <v>38.106250000000003</v>
          </cell>
          <cell r="AC271">
            <v>39.158249999999995</v>
          </cell>
          <cell r="AD271">
            <v>40.22025</v>
          </cell>
          <cell r="AE271">
            <v>40.606250000000003</v>
          </cell>
          <cell r="AF271">
            <v>41.658249999999995</v>
          </cell>
          <cell r="AG271">
            <v>42.72025</v>
          </cell>
          <cell r="AH271" t="str">
            <v>2 X 8126 (3.792 FT/Box)</v>
          </cell>
          <cell r="AI271">
            <v>2</v>
          </cell>
          <cell r="AJ271" t="str">
            <v>(6X7)+0=42</v>
          </cell>
          <cell r="AK271">
            <v>6</v>
          </cell>
          <cell r="AL271">
            <v>7</v>
          </cell>
          <cell r="AM271">
            <v>0</v>
          </cell>
          <cell r="AN271">
            <v>42</v>
          </cell>
          <cell r="AO271" t="str">
            <v>8914 (48 X 44)</v>
          </cell>
          <cell r="AP271" t="str">
            <v>48X44</v>
          </cell>
          <cell r="AQ271">
            <v>55</v>
          </cell>
          <cell r="AR271" t="str">
            <v>8123 (4)</v>
          </cell>
          <cell r="AS271">
            <v>0</v>
          </cell>
          <cell r="AT271" t="str">
            <v>8121 (2 X 16FT)/ 8122 (4)</v>
          </cell>
          <cell r="AU271">
            <v>2</v>
          </cell>
          <cell r="AV271" t="str">
            <v>8051 (1 White)</v>
          </cell>
          <cell r="AW271" t="str">
            <v>8050 (160FT Clear)</v>
          </cell>
          <cell r="AX271">
            <v>1804.6464999999998</v>
          </cell>
          <cell r="AY271">
            <v>840</v>
          </cell>
          <cell r="AZ271">
            <v>2.1483886904761902</v>
          </cell>
          <cell r="BA271" t="str">
            <v>Minova request to change packaging 5/5/09.</v>
          </cell>
          <cell r="BB271"/>
          <cell r="BC271">
            <v>151034</v>
          </cell>
          <cell r="BD271" t="str">
            <v>Green</v>
          </cell>
          <cell r="BE271" t="str">
            <v>A23 5' M50LIF</v>
          </cell>
          <cell r="BF271" t="str">
            <v>12 months (+/- 5 days) from date of manufacture</v>
          </cell>
          <cell r="BG271" t="str">
            <v xml:space="preserve">Medium </v>
          </cell>
          <cell r="BH271" t="str">
            <v>23 mm</v>
          </cell>
          <cell r="BI271" t="str">
            <v>1 in</v>
          </cell>
          <cell r="BJ271" t="str">
            <v>40 7/8 in</v>
          </cell>
          <cell r="BK271" t="str">
            <v>3/4 in</v>
          </cell>
          <cell r="BL271" t="str">
            <v>I, II, III</v>
          </cell>
          <cell r="BM271">
            <v>5</v>
          </cell>
          <cell r="BN271">
            <v>100</v>
          </cell>
          <cell r="BO271">
            <v>134</v>
          </cell>
          <cell r="BP271" t="str">
            <v>B or G</v>
          </cell>
          <cell r="BQ271">
            <v>8040</v>
          </cell>
          <cell r="BR271">
            <v>68.125</v>
          </cell>
        </row>
        <row r="272">
          <cell r="C272">
            <v>151036</v>
          </cell>
          <cell r="D272" t="str">
            <v>A23 5' M35LIF (2PB, 42 Bxs)</v>
          </cell>
          <cell r="E272" t="str">
            <v>70274</v>
          </cell>
          <cell r="F272" t="str">
            <v>72036</v>
          </cell>
          <cell r="G272" t="str">
            <v>30%</v>
          </cell>
          <cell r="H272" t="str">
            <v>2 X 8509 (12-8 4 X 1.25 OL)</v>
          </cell>
          <cell r="I272" t="str">
            <v>8030 (38 mm 142 GA X 3.511 FT)</v>
          </cell>
          <cell r="J272" t="str">
            <v>8032 (84 mm 200 GA X 3.511 FT)</v>
          </cell>
          <cell r="K272">
            <v>1.3705387499999999</v>
          </cell>
          <cell r="L272">
            <v>0.58737374999999992</v>
          </cell>
          <cell r="M272">
            <v>40.648051626501442</v>
          </cell>
          <cell r="N272">
            <v>60</v>
          </cell>
          <cell r="O272">
            <v>40.625</v>
          </cell>
          <cell r="P272">
            <v>40.875</v>
          </cell>
          <cell r="Q272">
            <v>41.125</v>
          </cell>
          <cell r="R272">
            <v>1.9053125</v>
          </cell>
          <cell r="S272">
            <v>1.9579124999999999</v>
          </cell>
          <cell r="T272">
            <v>2.0110125000000001</v>
          </cell>
          <cell r="U272">
            <v>865.01187500000003</v>
          </cell>
          <cell r="V272">
            <v>888.89227499999993</v>
          </cell>
          <cell r="W272">
            <v>912.99967500000002</v>
          </cell>
          <cell r="X272" t="str">
            <v>8470/8471 (47"/2 pc)</v>
          </cell>
          <cell r="Y272" t="str">
            <v>47"/ 2 pc</v>
          </cell>
          <cell r="Z272">
            <v>2.5</v>
          </cell>
          <cell r="AA272">
            <v>25</v>
          </cell>
          <cell r="AB272">
            <v>47.6328125</v>
          </cell>
          <cell r="AC272">
            <v>48.947812499999998</v>
          </cell>
          <cell r="AD272">
            <v>50.275312500000005</v>
          </cell>
          <cell r="AE272">
            <v>50.1328125</v>
          </cell>
          <cell r="AF272">
            <v>51.447812499999998</v>
          </cell>
          <cell r="AG272">
            <v>52.775312500000005</v>
          </cell>
          <cell r="AH272" t="str">
            <v>2 X 8126 (3.792 FT/Box)</v>
          </cell>
          <cell r="AI272">
            <v>2</v>
          </cell>
          <cell r="AJ272" t="str">
            <v>(6X7)+0=42</v>
          </cell>
          <cell r="AK272">
            <v>6</v>
          </cell>
          <cell r="AL272">
            <v>7</v>
          </cell>
          <cell r="AM272">
            <v>0</v>
          </cell>
          <cell r="AN272">
            <v>42</v>
          </cell>
          <cell r="AO272" t="str">
            <v>8914 (48 X 44)</v>
          </cell>
          <cell r="AP272" t="str">
            <v>48X44</v>
          </cell>
          <cell r="AQ272">
            <v>55</v>
          </cell>
          <cell r="AR272" t="str">
            <v>8123 (4)</v>
          </cell>
          <cell r="AS272">
            <v>0</v>
          </cell>
          <cell r="AT272" t="str">
            <v>8121 (2 X 16FT)/ 8122 (4)</v>
          </cell>
          <cell r="AU272">
            <v>2</v>
          </cell>
          <cell r="AV272" t="str">
            <v>8051 (1 White)</v>
          </cell>
          <cell r="AW272" t="str">
            <v>8050 (160FT Clear)</v>
          </cell>
          <cell r="AX272">
            <v>2215.808125</v>
          </cell>
          <cell r="AY272">
            <v>1050</v>
          </cell>
          <cell r="AZ272">
            <v>2.1102934523809522</v>
          </cell>
          <cell r="BA272" t="str">
            <v>Minova request 1/4/06.</v>
          </cell>
          <cell r="BB272"/>
          <cell r="BC272">
            <v>151036</v>
          </cell>
          <cell r="BD272" t="str">
            <v>Blue</v>
          </cell>
          <cell r="BE272" t="str">
            <v>A23 5' M35LIF</v>
          </cell>
          <cell r="BF272" t="str">
            <v>12 months (+/- 5 days) from date of manufacture</v>
          </cell>
          <cell r="BG272" t="str">
            <v>Fast</v>
          </cell>
          <cell r="BH272" t="str">
            <v>23 mm</v>
          </cell>
          <cell r="BI272" t="str">
            <v>1 in</v>
          </cell>
          <cell r="BJ272" t="str">
            <v xml:space="preserve">40 7/8 in </v>
          </cell>
          <cell r="BK272" t="str">
            <v>3/4 in</v>
          </cell>
          <cell r="BL272" t="str">
            <v>I, II, III</v>
          </cell>
          <cell r="BM272">
            <v>5</v>
          </cell>
          <cell r="BN272">
            <v>125</v>
          </cell>
          <cell r="BO272">
            <v>134</v>
          </cell>
          <cell r="BP272" t="str">
            <v>B or G</v>
          </cell>
          <cell r="BQ272">
            <v>8040</v>
          </cell>
          <cell r="BR272">
            <v>85.15625</v>
          </cell>
        </row>
        <row r="273">
          <cell r="C273">
            <v>151037</v>
          </cell>
          <cell r="D273" t="str">
            <v xml:space="preserve">A23 5' M50LIFP (SWS, 1080 Pcs) </v>
          </cell>
          <cell r="E273" t="str">
            <v>70325</v>
          </cell>
          <cell r="F273" t="str">
            <v>72036</v>
          </cell>
          <cell r="G273" t="str">
            <v>30%</v>
          </cell>
          <cell r="H273" t="str">
            <v>2 X 8509 (12-8 4 X 1.25 OL)</v>
          </cell>
          <cell r="I273" t="str">
            <v>8030 (38 mm 142 GA X 3.511 FT)</v>
          </cell>
          <cell r="J273" t="str">
            <v>8032 (84 mm 200 GA X 3.511 FT)</v>
          </cell>
          <cell r="K273">
            <v>1.3705387499999999</v>
          </cell>
          <cell r="L273">
            <v>0.58737374999999992</v>
          </cell>
          <cell r="M273">
            <v>40.648051626501442</v>
          </cell>
          <cell r="N273">
            <v>60</v>
          </cell>
          <cell r="O273">
            <v>40.625</v>
          </cell>
          <cell r="P273">
            <v>40.875</v>
          </cell>
          <cell r="Q273">
            <v>41.125</v>
          </cell>
          <cell r="R273">
            <v>1.9053125</v>
          </cell>
          <cell r="S273">
            <v>1.9579124999999999</v>
          </cell>
          <cell r="T273">
            <v>2.0110125000000001</v>
          </cell>
          <cell r="U273">
            <v>865.01187500000003</v>
          </cell>
          <cell r="V273">
            <v>888.89227499999993</v>
          </cell>
          <cell r="W273">
            <v>912.99967500000002</v>
          </cell>
          <cell r="X273" t="str">
            <v>8053 (5" X 115GA X 14FT)</v>
          </cell>
          <cell r="Y273" t="str">
            <v>SW (14 FT)</v>
          </cell>
          <cell r="Z273">
            <v>0.1</v>
          </cell>
          <cell r="AA273">
            <v>20</v>
          </cell>
          <cell r="AB273">
            <v>38.106250000000003</v>
          </cell>
          <cell r="AC273">
            <v>39.158249999999995</v>
          </cell>
          <cell r="AD273">
            <v>40.22025</v>
          </cell>
          <cell r="AE273">
            <v>38.206250000000004</v>
          </cell>
          <cell r="AF273">
            <v>39.258249999999997</v>
          </cell>
          <cell r="AG273">
            <v>40.320250000000001</v>
          </cell>
          <cell r="AH273" t="str">
            <v>8053 (14 FT/Bundle)</v>
          </cell>
          <cell r="AI273" t="str">
            <v>SW</v>
          </cell>
          <cell r="AJ273" t="str">
            <v>(9X6) = 54</v>
          </cell>
          <cell r="AK273" t="str">
            <v xml:space="preserve">Stack </v>
          </cell>
          <cell r="AL273" t="str">
            <v xml:space="preserve">Square </v>
          </cell>
          <cell r="AM273" t="str">
            <v>On Pallet</v>
          </cell>
          <cell r="AN273">
            <v>54</v>
          </cell>
          <cell r="AO273" t="str">
            <v>8909 (44 X 44)</v>
          </cell>
          <cell r="AP273" t="str">
            <v>44X44</v>
          </cell>
          <cell r="AQ273">
            <v>55</v>
          </cell>
          <cell r="AR273" t="str">
            <v>8133 (2)</v>
          </cell>
          <cell r="AS273" t="str">
            <v xml:space="preserve">1 X 8114 (Pad) </v>
          </cell>
          <cell r="AT273">
            <v>0</v>
          </cell>
          <cell r="AU273">
            <v>0</v>
          </cell>
          <cell r="AV273" t="str">
            <v>8051 (1 White)</v>
          </cell>
          <cell r="AW273" t="str">
            <v>8052 (352FT White)</v>
          </cell>
          <cell r="AX273">
            <v>2174.9454999999998</v>
          </cell>
          <cell r="AY273">
            <v>1080</v>
          </cell>
          <cell r="AZ273">
            <v>2.0138384259259259</v>
          </cell>
          <cell r="BA273" t="str">
            <v xml:space="preserve">Request 7/27/06.  Each cartridge gets Part No. 8508 Parachute Clip 23 mm.  Stack 9 bundles per layer.  Rotate each layer 90 degress.  6 layers high.    </v>
          </cell>
          <cell r="BB273" t="str">
            <v xml:space="preserve">Updated 9/14/11. Each bundle gets Part No. 8132 8.5 X 11 inch bundle sheet. </v>
          </cell>
          <cell r="BC273">
            <v>151037</v>
          </cell>
          <cell r="BD273" t="str">
            <v>Green</v>
          </cell>
          <cell r="BE273" t="str">
            <v>A23 5' M50LIFP</v>
          </cell>
          <cell r="BF273" t="str">
            <v>12 months (+/- 5 days) from date of manufacture</v>
          </cell>
          <cell r="BG273" t="str">
            <v xml:space="preserve">Medium </v>
          </cell>
          <cell r="BH273" t="str">
            <v>23 mm</v>
          </cell>
          <cell r="BI273" t="str">
            <v>1 in</v>
          </cell>
          <cell r="BJ273" t="str">
            <v>40 7/8 in</v>
          </cell>
          <cell r="BK273" t="str">
            <v>3/4 in</v>
          </cell>
          <cell r="BL273" t="str">
            <v>I, II, III</v>
          </cell>
          <cell r="BM273">
            <v>5</v>
          </cell>
          <cell r="BN273">
            <v>100</v>
          </cell>
          <cell r="BO273">
            <v>134</v>
          </cell>
          <cell r="BP273" t="str">
            <v>B or G</v>
          </cell>
          <cell r="BQ273">
            <v>8040</v>
          </cell>
          <cell r="BR273">
            <v>68.125</v>
          </cell>
        </row>
        <row r="274">
          <cell r="C274">
            <v>151038</v>
          </cell>
          <cell r="D274" t="str">
            <v xml:space="preserve">A23 5' M70LIFP (SWS, 1080 Pcs) </v>
          </cell>
          <cell r="E274" t="str">
            <v>70326</v>
          </cell>
          <cell r="F274" t="str">
            <v>72036</v>
          </cell>
          <cell r="G274" t="str">
            <v>30%</v>
          </cell>
          <cell r="H274" t="str">
            <v>2 X 8509 (12-8 4 X 1.25 OL)</v>
          </cell>
          <cell r="I274" t="str">
            <v>8030 (38 mm 142 GA X 3.511 FT)</v>
          </cell>
          <cell r="J274" t="str">
            <v>8032 (84 mm 200 GA X 3.511 FT)</v>
          </cell>
          <cell r="K274">
            <v>1.3705387499999999</v>
          </cell>
          <cell r="L274">
            <v>0.58737374999999992</v>
          </cell>
          <cell r="M274">
            <v>40.648051626501442</v>
          </cell>
          <cell r="N274">
            <v>60</v>
          </cell>
          <cell r="O274">
            <v>40.625</v>
          </cell>
          <cell r="P274">
            <v>40.875</v>
          </cell>
          <cell r="Q274">
            <v>41.125</v>
          </cell>
          <cell r="R274">
            <v>1.9053125</v>
          </cell>
          <cell r="S274">
            <v>1.9579124999999999</v>
          </cell>
          <cell r="T274">
            <v>2.0110125000000001</v>
          </cell>
          <cell r="U274">
            <v>865.01187500000003</v>
          </cell>
          <cell r="V274">
            <v>888.89227499999993</v>
          </cell>
          <cell r="W274">
            <v>912.99967500000002</v>
          </cell>
          <cell r="X274" t="str">
            <v>8053 (5" X 115GA X 14FT)</v>
          </cell>
          <cell r="Y274" t="str">
            <v>SW (14 FT)</v>
          </cell>
          <cell r="Z274">
            <v>0.1</v>
          </cell>
          <cell r="AA274">
            <v>20</v>
          </cell>
          <cell r="AB274">
            <v>38.106250000000003</v>
          </cell>
          <cell r="AC274">
            <v>39.158249999999995</v>
          </cell>
          <cell r="AD274">
            <v>40.22025</v>
          </cell>
          <cell r="AE274">
            <v>38.206250000000004</v>
          </cell>
          <cell r="AF274">
            <v>39.258249999999997</v>
          </cell>
          <cell r="AG274">
            <v>40.320250000000001</v>
          </cell>
          <cell r="AH274" t="str">
            <v>8053 (14 FT/Bundle)</v>
          </cell>
          <cell r="AI274" t="str">
            <v>SW</v>
          </cell>
          <cell r="AJ274" t="str">
            <v>(9X6) = 54</v>
          </cell>
          <cell r="AK274" t="str">
            <v xml:space="preserve">Stack </v>
          </cell>
          <cell r="AL274" t="str">
            <v xml:space="preserve">Square </v>
          </cell>
          <cell r="AM274" t="str">
            <v>On Pallet</v>
          </cell>
          <cell r="AN274">
            <v>54</v>
          </cell>
          <cell r="AO274" t="str">
            <v>8909 (44 X 44)</v>
          </cell>
          <cell r="AP274" t="str">
            <v>44X44</v>
          </cell>
          <cell r="AQ274">
            <v>55</v>
          </cell>
          <cell r="AR274" t="str">
            <v>8133 (2)</v>
          </cell>
          <cell r="AS274" t="str">
            <v xml:space="preserve">1 X 8114 (Pad) </v>
          </cell>
          <cell r="AT274">
            <v>0</v>
          </cell>
          <cell r="AU274">
            <v>0</v>
          </cell>
          <cell r="AV274" t="str">
            <v>8051 (1 White)</v>
          </cell>
          <cell r="AW274" t="str">
            <v>8052 (352FT White)</v>
          </cell>
          <cell r="AX274">
            <v>2174.9454999999998</v>
          </cell>
          <cell r="AY274">
            <v>1080</v>
          </cell>
          <cell r="AZ274">
            <v>2.0138384259259259</v>
          </cell>
          <cell r="BA274" t="str">
            <v xml:space="preserve">GT Request 12/28/05.  Each cartridge gets Part No. 8508 Parachute Clip 23 mm.  Stack 9 bundles per layer.  Rotate each layer 90 degress.  6 layers high.    </v>
          </cell>
          <cell r="BB274" t="str">
            <v xml:space="preserve">Updated 9/14/11. Each bundle gets Part No. 8132 8.5 X 11 inch bundle sheet. </v>
          </cell>
          <cell r="BC274">
            <v>151038</v>
          </cell>
          <cell r="BD274" t="str">
            <v>Yellow</v>
          </cell>
          <cell r="BE274" t="str">
            <v xml:space="preserve">A23 5' M70LIFP </v>
          </cell>
          <cell r="BF274" t="str">
            <v>12 months (+/- 5 days) from date of manufacture</v>
          </cell>
          <cell r="BG274" t="str">
            <v>Slow</v>
          </cell>
          <cell r="BH274" t="str">
            <v>23 mm</v>
          </cell>
          <cell r="BI274" t="str">
            <v>1 in</v>
          </cell>
          <cell r="BJ274" t="str">
            <v>40 7/8 in</v>
          </cell>
          <cell r="BK274" t="str">
            <v>3/4 in</v>
          </cell>
          <cell r="BL274" t="str">
            <v>I, II, III</v>
          </cell>
          <cell r="BM274">
            <v>5</v>
          </cell>
          <cell r="BN274">
            <v>100</v>
          </cell>
          <cell r="BO274">
            <v>134</v>
          </cell>
          <cell r="BP274" t="str">
            <v>B or G</v>
          </cell>
          <cell r="BQ274">
            <v>8040</v>
          </cell>
          <cell r="BR274">
            <v>68.125</v>
          </cell>
        </row>
        <row r="275">
          <cell r="C275">
            <v>151039</v>
          </cell>
          <cell r="D275" t="str">
            <v>A23 5' M90LIF (2PB, 42 Bxs)</v>
          </cell>
          <cell r="E275" t="str">
            <v>70329</v>
          </cell>
          <cell r="F275" t="str">
            <v>72036</v>
          </cell>
          <cell r="G275" t="str">
            <v>30%</v>
          </cell>
          <cell r="H275" t="str">
            <v>2 X 8509 (12-8 4 X 1.25 OL)</v>
          </cell>
          <cell r="I275" t="str">
            <v>8030 (38 mm 142 GA X 3.511 FT)</v>
          </cell>
          <cell r="J275" t="str">
            <v>8032 (84 mm 200 GA X 3.511 FT)</v>
          </cell>
          <cell r="K275">
            <v>1.3705387499999999</v>
          </cell>
          <cell r="L275">
            <v>0.58737374999999992</v>
          </cell>
          <cell r="M275">
            <v>40.648051626501442</v>
          </cell>
          <cell r="N275">
            <v>60</v>
          </cell>
          <cell r="O275">
            <v>40.625</v>
          </cell>
          <cell r="P275">
            <v>40.875</v>
          </cell>
          <cell r="Q275">
            <v>41.125</v>
          </cell>
          <cell r="R275">
            <v>1.9053125</v>
          </cell>
          <cell r="S275">
            <v>1.9579124999999999</v>
          </cell>
          <cell r="T275">
            <v>2.0110125000000001</v>
          </cell>
          <cell r="U275">
            <v>865.01187500000003</v>
          </cell>
          <cell r="V275">
            <v>888.89227499999993</v>
          </cell>
          <cell r="W275">
            <v>912.99967500000002</v>
          </cell>
          <cell r="X275" t="str">
            <v>8470/8471 (47"/2 pc)</v>
          </cell>
          <cell r="Y275" t="str">
            <v>47"/ 2 pc</v>
          </cell>
          <cell r="Z275">
            <v>2.5</v>
          </cell>
          <cell r="AA275">
            <v>25</v>
          </cell>
          <cell r="AB275">
            <v>47.6328125</v>
          </cell>
          <cell r="AC275">
            <v>48.947812499999998</v>
          </cell>
          <cell r="AD275">
            <v>50.275312500000005</v>
          </cell>
          <cell r="AE275">
            <v>50.1328125</v>
          </cell>
          <cell r="AF275">
            <v>51.447812499999998</v>
          </cell>
          <cell r="AG275">
            <v>52.775312500000005</v>
          </cell>
          <cell r="AH275" t="str">
            <v>2 X 8126 (3.792 FT/Box)</v>
          </cell>
          <cell r="AI275">
            <v>2</v>
          </cell>
          <cell r="AJ275" t="str">
            <v>(6X7)+0=42</v>
          </cell>
          <cell r="AK275">
            <v>6</v>
          </cell>
          <cell r="AL275">
            <v>7</v>
          </cell>
          <cell r="AM275">
            <v>0</v>
          </cell>
          <cell r="AN275">
            <v>42</v>
          </cell>
          <cell r="AO275" t="str">
            <v>8914 (48 X 44)</v>
          </cell>
          <cell r="AP275" t="str">
            <v>48X44</v>
          </cell>
          <cell r="AQ275">
            <v>55</v>
          </cell>
          <cell r="AR275" t="str">
            <v>8123 (4)</v>
          </cell>
          <cell r="AS275">
            <v>0</v>
          </cell>
          <cell r="AT275" t="str">
            <v>8121 (2 X 16FT)/ 8122 (4)</v>
          </cell>
          <cell r="AU275">
            <v>2</v>
          </cell>
          <cell r="AV275" t="str">
            <v>8051 (1 White)</v>
          </cell>
          <cell r="AW275" t="str">
            <v>8050 (160FT Clear)</v>
          </cell>
          <cell r="AX275">
            <v>2215.808125</v>
          </cell>
          <cell r="AY275">
            <v>1050</v>
          </cell>
          <cell r="AZ275">
            <v>2.1102934523809522</v>
          </cell>
          <cell r="BA275" t="str">
            <v>Minova request 4/27/07.</v>
          </cell>
          <cell r="BB275"/>
          <cell r="BC275">
            <v>151039</v>
          </cell>
          <cell r="BD275" t="str">
            <v>Yellow</v>
          </cell>
          <cell r="BE275" t="str">
            <v>A23 5' M90LIF</v>
          </cell>
          <cell r="BF275" t="str">
            <v>12 months (+/- 5 days) from date of manufacture</v>
          </cell>
          <cell r="BG275" t="str">
            <v>Slow</v>
          </cell>
          <cell r="BH275" t="str">
            <v>23 mm</v>
          </cell>
          <cell r="BI275" t="str">
            <v>1 in</v>
          </cell>
          <cell r="BJ275" t="str">
            <v xml:space="preserve">40 7/8 in </v>
          </cell>
          <cell r="BK275" t="str">
            <v>3/4 in</v>
          </cell>
          <cell r="BL275" t="str">
            <v>I, II, III</v>
          </cell>
          <cell r="BM275">
            <v>5</v>
          </cell>
          <cell r="BN275">
            <v>125</v>
          </cell>
          <cell r="BO275">
            <v>134</v>
          </cell>
          <cell r="BP275" t="str">
            <v>B or G</v>
          </cell>
          <cell r="BQ275">
            <v>8040</v>
          </cell>
          <cell r="BR275">
            <v>85.15625</v>
          </cell>
        </row>
        <row r="276">
          <cell r="C276">
            <v>151040</v>
          </cell>
          <cell r="D276" t="str">
            <v>A23 5' M50LIF (SWS, 1080 Pcs)</v>
          </cell>
          <cell r="E276" t="str">
            <v>70325</v>
          </cell>
          <cell r="F276" t="str">
            <v>72036</v>
          </cell>
          <cell r="G276" t="str">
            <v>30%</v>
          </cell>
          <cell r="H276" t="str">
            <v>2 X 8509 (12-8 4 X 1.25 OL)</v>
          </cell>
          <cell r="I276" t="str">
            <v>8030 (38 mm 142 GA X 3.511 FT)</v>
          </cell>
          <cell r="J276" t="str">
            <v>8032 (84 mm 200 GA X 3.511 FT)</v>
          </cell>
          <cell r="K276">
            <v>1.3705387499999999</v>
          </cell>
          <cell r="L276">
            <v>0.58737374999999992</v>
          </cell>
          <cell r="M276">
            <v>40.648051626501442</v>
          </cell>
          <cell r="N276">
            <v>60</v>
          </cell>
          <cell r="O276">
            <v>40.625</v>
          </cell>
          <cell r="P276">
            <v>40.875</v>
          </cell>
          <cell r="Q276">
            <v>41.125</v>
          </cell>
          <cell r="R276">
            <v>1.9053125</v>
          </cell>
          <cell r="S276">
            <v>1.9579124999999999</v>
          </cell>
          <cell r="T276">
            <v>2.0110125000000001</v>
          </cell>
          <cell r="U276">
            <v>865.01187500000003</v>
          </cell>
          <cell r="V276">
            <v>888.89227499999993</v>
          </cell>
          <cell r="W276">
            <v>912.99967500000002</v>
          </cell>
          <cell r="X276" t="str">
            <v>8053 (5" X 115GA X 14FT)</v>
          </cell>
          <cell r="Y276" t="str">
            <v>SW (14 FT)</v>
          </cell>
          <cell r="Z276">
            <v>0.1</v>
          </cell>
          <cell r="AA276">
            <v>20</v>
          </cell>
          <cell r="AB276">
            <v>38.106250000000003</v>
          </cell>
          <cell r="AC276">
            <v>39.158249999999995</v>
          </cell>
          <cell r="AD276">
            <v>40.22025</v>
          </cell>
          <cell r="AE276">
            <v>38.206250000000004</v>
          </cell>
          <cell r="AF276">
            <v>39.258249999999997</v>
          </cell>
          <cell r="AG276">
            <v>40.320250000000001</v>
          </cell>
          <cell r="AH276" t="str">
            <v>8053 (14 FT/Bundle)</v>
          </cell>
          <cell r="AI276" t="str">
            <v>SW</v>
          </cell>
          <cell r="AJ276" t="str">
            <v>(9X6) = 54</v>
          </cell>
          <cell r="AK276" t="str">
            <v xml:space="preserve">Stack </v>
          </cell>
          <cell r="AL276" t="str">
            <v xml:space="preserve">Square </v>
          </cell>
          <cell r="AM276" t="str">
            <v>On Pallet</v>
          </cell>
          <cell r="AN276">
            <v>54</v>
          </cell>
          <cell r="AO276" t="str">
            <v>8909 (44 X 44)</v>
          </cell>
          <cell r="AP276" t="str">
            <v>44X44</v>
          </cell>
          <cell r="AQ276">
            <v>55</v>
          </cell>
          <cell r="AR276" t="str">
            <v>8133 (2)</v>
          </cell>
          <cell r="AS276" t="str">
            <v xml:space="preserve">1 X 8114 (Pad) </v>
          </cell>
          <cell r="AT276">
            <v>0</v>
          </cell>
          <cell r="AU276">
            <v>0</v>
          </cell>
          <cell r="AV276" t="str">
            <v>8051 (1 White)</v>
          </cell>
          <cell r="AW276" t="str">
            <v>8052 (352FT White)</v>
          </cell>
          <cell r="AX276">
            <v>2174.9454999999998</v>
          </cell>
          <cell r="AY276">
            <v>1080</v>
          </cell>
          <cell r="AZ276">
            <v>2.0138384259259259</v>
          </cell>
          <cell r="BA276" t="str">
            <v>Minova Request 5/24/07. Each bundle gets Part No. 8132 8.5 X 11 inch bundle sheet.</v>
          </cell>
          <cell r="BB276"/>
          <cell r="BC276">
            <v>151040</v>
          </cell>
          <cell r="BD276" t="str">
            <v>Green</v>
          </cell>
          <cell r="BE276" t="str">
            <v>A23 5' M50LIF</v>
          </cell>
          <cell r="BF276" t="str">
            <v>12 months (+/- 5 days) from date of manufacture</v>
          </cell>
          <cell r="BG276" t="str">
            <v xml:space="preserve">Medium </v>
          </cell>
          <cell r="BH276" t="str">
            <v>23 mm</v>
          </cell>
          <cell r="BI276" t="str">
            <v>1 in</v>
          </cell>
          <cell r="BJ276" t="str">
            <v>40 7/8 in</v>
          </cell>
          <cell r="BK276" t="str">
            <v>3/4 in</v>
          </cell>
          <cell r="BL276" t="str">
            <v>I, II, III</v>
          </cell>
          <cell r="BM276">
            <v>5</v>
          </cell>
          <cell r="BN276">
            <v>100</v>
          </cell>
          <cell r="BO276">
            <v>134</v>
          </cell>
          <cell r="BP276" t="str">
            <v>B or G</v>
          </cell>
          <cell r="BQ276">
            <v>8040</v>
          </cell>
          <cell r="BR276">
            <v>68.125</v>
          </cell>
        </row>
        <row r="277">
          <cell r="C277">
            <v>151041</v>
          </cell>
          <cell r="D277" t="str">
            <v>A23 5' M35LIFP (2PB, 42 Bxs)</v>
          </cell>
          <cell r="E277" t="str">
            <v>70274</v>
          </cell>
          <cell r="F277" t="str">
            <v>72036</v>
          </cell>
          <cell r="G277" t="str">
            <v>30%</v>
          </cell>
          <cell r="H277" t="str">
            <v>2 X 8509 (12-8 4 X 1.25 OL)</v>
          </cell>
          <cell r="I277" t="str">
            <v>8030 (38 mm 142 GA X 3.511 FT)</v>
          </cell>
          <cell r="J277" t="str">
            <v>8032 (84 mm 200 GA X 3.511 FT)</v>
          </cell>
          <cell r="K277">
            <v>1.3705387499999999</v>
          </cell>
          <cell r="L277">
            <v>0.58737374999999992</v>
          </cell>
          <cell r="M277">
            <v>40.648051626501442</v>
          </cell>
          <cell r="N277">
            <v>60</v>
          </cell>
          <cell r="O277">
            <v>40.625</v>
          </cell>
          <cell r="P277">
            <v>40.875</v>
          </cell>
          <cell r="Q277">
            <v>41.125</v>
          </cell>
          <cell r="R277">
            <v>1.9053125</v>
          </cell>
          <cell r="S277">
            <v>1.9579124999999999</v>
          </cell>
          <cell r="T277">
            <v>2.0110125000000001</v>
          </cell>
          <cell r="U277">
            <v>865.01187500000003</v>
          </cell>
          <cell r="V277">
            <v>888.89227499999993</v>
          </cell>
          <cell r="W277">
            <v>912.99967500000002</v>
          </cell>
          <cell r="X277" t="str">
            <v>8470/8471 (47"/2 pc)</v>
          </cell>
          <cell r="Y277" t="str">
            <v>47"/ 2 pc</v>
          </cell>
          <cell r="Z277">
            <v>2.5</v>
          </cell>
          <cell r="AA277">
            <v>25</v>
          </cell>
          <cell r="AB277">
            <v>47.6328125</v>
          </cell>
          <cell r="AC277">
            <v>48.947812499999998</v>
          </cell>
          <cell r="AD277">
            <v>50.275312500000005</v>
          </cell>
          <cell r="AE277">
            <v>50.1328125</v>
          </cell>
          <cell r="AF277">
            <v>51.447812499999998</v>
          </cell>
          <cell r="AG277">
            <v>52.775312500000005</v>
          </cell>
          <cell r="AH277" t="str">
            <v>2 X 8126 (3.792 FT/Box)</v>
          </cell>
          <cell r="AI277">
            <v>2</v>
          </cell>
          <cell r="AJ277" t="str">
            <v>(6X7)+0=42</v>
          </cell>
          <cell r="AK277">
            <v>6</v>
          </cell>
          <cell r="AL277">
            <v>7</v>
          </cell>
          <cell r="AM277">
            <v>0</v>
          </cell>
          <cell r="AN277">
            <v>42</v>
          </cell>
          <cell r="AO277" t="str">
            <v>8914 (48 X 44)</v>
          </cell>
          <cell r="AP277" t="str">
            <v>48X44</v>
          </cell>
          <cell r="AQ277">
            <v>55</v>
          </cell>
          <cell r="AR277" t="str">
            <v>8123 (4)</v>
          </cell>
          <cell r="AS277">
            <v>0</v>
          </cell>
          <cell r="AT277" t="str">
            <v>8121 (2 X 16FT)/ 8122 (4)</v>
          </cell>
          <cell r="AU277">
            <v>2</v>
          </cell>
          <cell r="AV277" t="str">
            <v>8051 (1 White)</v>
          </cell>
          <cell r="AW277" t="str">
            <v>8050 (160FT Clear)</v>
          </cell>
          <cell r="AX277">
            <v>2215.808125</v>
          </cell>
          <cell r="AY277">
            <v>1050</v>
          </cell>
          <cell r="AZ277">
            <v>2.1102934523809522</v>
          </cell>
          <cell r="BA277" t="str">
            <v>Minova request 6/24/08. Each cartridge gets Part No. 8508 Parachute Clip 23 mm.</v>
          </cell>
          <cell r="BB277"/>
          <cell r="BC277">
            <v>151041</v>
          </cell>
          <cell r="BD277" t="str">
            <v>Blue</v>
          </cell>
          <cell r="BE277" t="str">
            <v>A23 5' M35LIFP</v>
          </cell>
          <cell r="BF277" t="str">
            <v>12 months (+/- 5 days) from date of manufacture</v>
          </cell>
          <cell r="BG277" t="str">
            <v>Fast</v>
          </cell>
          <cell r="BH277" t="str">
            <v>23 mm</v>
          </cell>
          <cell r="BI277" t="str">
            <v>1 in</v>
          </cell>
          <cell r="BJ277" t="str">
            <v xml:space="preserve">40 7/8 in </v>
          </cell>
          <cell r="BK277" t="str">
            <v>3/4 in</v>
          </cell>
          <cell r="BL277" t="str">
            <v>I, II, III</v>
          </cell>
          <cell r="BM277">
            <v>5</v>
          </cell>
          <cell r="BN277">
            <v>125</v>
          </cell>
          <cell r="BO277">
            <v>134</v>
          </cell>
          <cell r="BP277" t="str">
            <v>B or G</v>
          </cell>
          <cell r="BQ277">
            <v>8040</v>
          </cell>
          <cell r="BR277">
            <v>85.15625</v>
          </cell>
        </row>
        <row r="278">
          <cell r="C278">
            <v>151053</v>
          </cell>
          <cell r="D278" t="str">
            <v>A23 5' M35LIF (2PB, 24 Bxs)</v>
          </cell>
          <cell r="E278" t="str">
            <v>70274</v>
          </cell>
          <cell r="F278" t="str">
            <v>72036</v>
          </cell>
          <cell r="G278" t="str">
            <v>30%</v>
          </cell>
          <cell r="H278" t="str">
            <v>2 X 8509 (12-8 4 X 1.25 OL)</v>
          </cell>
          <cell r="I278" t="str">
            <v>8030 (38 mm 142 GA X 3.511 FT)</v>
          </cell>
          <cell r="J278" t="str">
            <v>8032 (84 mm 200 GA X 3.511 FT)</v>
          </cell>
          <cell r="K278">
            <v>1.3705387499999999</v>
          </cell>
          <cell r="L278">
            <v>0.58737374999999992</v>
          </cell>
          <cell r="M278">
            <v>40.648051626501442</v>
          </cell>
          <cell r="N278">
            <v>60</v>
          </cell>
          <cell r="O278">
            <v>40.625</v>
          </cell>
          <cell r="P278">
            <v>40.875</v>
          </cell>
          <cell r="Q278">
            <v>41.125</v>
          </cell>
          <cell r="R278">
            <v>1.9053125</v>
          </cell>
          <cell r="S278">
            <v>1.9579124999999999</v>
          </cell>
          <cell r="T278">
            <v>2.0110125000000001</v>
          </cell>
          <cell r="U278">
            <v>865.01187500000003</v>
          </cell>
          <cell r="V278">
            <v>888.89227499999993</v>
          </cell>
          <cell r="W278">
            <v>912.99967500000002</v>
          </cell>
          <cell r="X278" t="str">
            <v>8470/8471 (47"/2 pc)</v>
          </cell>
          <cell r="Y278" t="str">
            <v>47"/ 2 pc</v>
          </cell>
          <cell r="Z278">
            <v>2.5</v>
          </cell>
          <cell r="AA278">
            <v>25</v>
          </cell>
          <cell r="AB278">
            <v>47.6328125</v>
          </cell>
          <cell r="AC278">
            <v>48.947812499999998</v>
          </cell>
          <cell r="AD278">
            <v>50.275312500000005</v>
          </cell>
          <cell r="AE278">
            <v>50.1328125</v>
          </cell>
          <cell r="AF278">
            <v>51.447812499999998</v>
          </cell>
          <cell r="AG278">
            <v>52.775312500000005</v>
          </cell>
          <cell r="AH278" t="str">
            <v>2 X 8126 (3.792 FT/Box)</v>
          </cell>
          <cell r="AI278">
            <v>2</v>
          </cell>
          <cell r="AJ278" t="str">
            <v>(6X4)+0=24</v>
          </cell>
          <cell r="AK278">
            <v>6</v>
          </cell>
          <cell r="AL278">
            <v>4</v>
          </cell>
          <cell r="AM278">
            <v>0</v>
          </cell>
          <cell r="AN278">
            <v>24</v>
          </cell>
          <cell r="AO278" t="str">
            <v>8914 (48 X 44)</v>
          </cell>
          <cell r="AP278" t="str">
            <v>48X44</v>
          </cell>
          <cell r="AQ278">
            <v>55</v>
          </cell>
          <cell r="AR278" t="str">
            <v>8123 (4)</v>
          </cell>
          <cell r="AS278">
            <v>0</v>
          </cell>
          <cell r="AT278" t="str">
            <v>8121 (2 X 16FT)/ 8122 (4)</v>
          </cell>
          <cell r="AU278">
            <v>2</v>
          </cell>
          <cell r="AV278" t="str">
            <v>8051 (1 White)</v>
          </cell>
          <cell r="AW278" t="str">
            <v>8050 (160FT Clear)</v>
          </cell>
          <cell r="AX278">
            <v>1289.7474999999999</v>
          </cell>
          <cell r="AY278">
            <v>600</v>
          </cell>
          <cell r="AZ278">
            <v>2.1495791666666664</v>
          </cell>
          <cell r="BA278" t="str">
            <v>Armstrong Request 11/26/13.</v>
          </cell>
          <cell r="BB278"/>
          <cell r="BC278">
            <v>151053</v>
          </cell>
          <cell r="BD278" t="str">
            <v>Blue</v>
          </cell>
          <cell r="BE278" t="str">
            <v>A23 5' M35LIF</v>
          </cell>
          <cell r="BF278" t="str">
            <v>12 months (+/- 5 days) from date of manufacture</v>
          </cell>
          <cell r="BG278" t="str">
            <v>Fast</v>
          </cell>
          <cell r="BH278" t="str">
            <v>23 mm</v>
          </cell>
          <cell r="BI278" t="str">
            <v>1 in</v>
          </cell>
          <cell r="BJ278" t="str">
            <v xml:space="preserve">40 7/8 in </v>
          </cell>
          <cell r="BK278" t="str">
            <v>3/4 in</v>
          </cell>
          <cell r="BL278" t="str">
            <v>I, II, III</v>
          </cell>
          <cell r="BM278">
            <v>5</v>
          </cell>
          <cell r="BN278">
            <v>125</v>
          </cell>
          <cell r="BO278">
            <v>134</v>
          </cell>
          <cell r="BP278" t="str">
            <v>B or G</v>
          </cell>
          <cell r="BQ278">
            <v>8040</v>
          </cell>
          <cell r="BR278">
            <v>85.15625</v>
          </cell>
        </row>
        <row r="279">
          <cell r="C279">
            <v>151054</v>
          </cell>
          <cell r="D279" t="str">
            <v xml:space="preserve">A23 5' H20 (SWS, 1080 Pcs) </v>
          </cell>
          <cell r="E279" t="str">
            <v>70301</v>
          </cell>
          <cell r="F279" t="str">
            <v>72036</v>
          </cell>
          <cell r="G279" t="str">
            <v>30%</v>
          </cell>
          <cell r="H279" t="str">
            <v>2 X 8509 (12-8 4 X 1.25 OL)</v>
          </cell>
          <cell r="I279" t="str">
            <v>8030 (38 mm 142 GA X 3.511 FT)</v>
          </cell>
          <cell r="J279" t="str">
            <v>8032 (84 mm 200 GA X 3.511 FT)</v>
          </cell>
          <cell r="K279">
            <v>1.3705387499999999</v>
          </cell>
          <cell r="L279">
            <v>0.58737374999999992</v>
          </cell>
          <cell r="M279">
            <v>40.648051626501442</v>
          </cell>
          <cell r="N279">
            <v>60</v>
          </cell>
          <cell r="O279">
            <v>40.625</v>
          </cell>
          <cell r="P279">
            <v>40.875</v>
          </cell>
          <cell r="Q279">
            <v>41.125</v>
          </cell>
          <cell r="R279">
            <v>1.9053125</v>
          </cell>
          <cell r="S279">
            <v>1.9579124999999999</v>
          </cell>
          <cell r="T279">
            <v>2.0110125000000001</v>
          </cell>
          <cell r="U279">
            <v>865.01187500000003</v>
          </cell>
          <cell r="V279">
            <v>888.89227499999993</v>
          </cell>
          <cell r="W279">
            <v>912.99967500000002</v>
          </cell>
          <cell r="X279" t="str">
            <v>8053 (5" X 115GA X 14FT)</v>
          </cell>
          <cell r="Y279" t="str">
            <v>SW (14 FT)</v>
          </cell>
          <cell r="Z279">
            <v>0.1</v>
          </cell>
          <cell r="AA279">
            <v>20</v>
          </cell>
          <cell r="AB279">
            <v>38.106250000000003</v>
          </cell>
          <cell r="AC279">
            <v>39.158249999999995</v>
          </cell>
          <cell r="AD279">
            <v>40.22025</v>
          </cell>
          <cell r="AE279">
            <v>38.206250000000004</v>
          </cell>
          <cell r="AF279">
            <v>39.258249999999997</v>
          </cell>
          <cell r="AG279">
            <v>40.320250000000001</v>
          </cell>
          <cell r="AH279" t="str">
            <v>8053 (14 FT/Bundle)</v>
          </cell>
          <cell r="AI279" t="str">
            <v>SW</v>
          </cell>
          <cell r="AJ279" t="str">
            <v>(9X6) = 54</v>
          </cell>
          <cell r="AK279" t="str">
            <v xml:space="preserve">Stack </v>
          </cell>
          <cell r="AL279" t="str">
            <v xml:space="preserve">Square </v>
          </cell>
          <cell r="AM279" t="str">
            <v>On Pallet</v>
          </cell>
          <cell r="AN279">
            <v>54</v>
          </cell>
          <cell r="AO279" t="str">
            <v>8909 (44 X 44)</v>
          </cell>
          <cell r="AP279" t="str">
            <v>44X44</v>
          </cell>
          <cell r="AQ279">
            <v>55</v>
          </cell>
          <cell r="AR279" t="str">
            <v>8133 (2)</v>
          </cell>
          <cell r="AS279" t="str">
            <v xml:space="preserve">1 X 8114 (Pad) </v>
          </cell>
          <cell r="AT279">
            <v>0</v>
          </cell>
          <cell r="AU279">
            <v>0</v>
          </cell>
          <cell r="AV279" t="str">
            <v>8051 (1 White)</v>
          </cell>
          <cell r="AW279" t="str">
            <v>8052 (352FT White)</v>
          </cell>
          <cell r="AX279">
            <v>2174.9454999999998</v>
          </cell>
          <cell r="AY279">
            <v>1080</v>
          </cell>
          <cell r="AZ279">
            <v>2.0138384259259259</v>
          </cell>
          <cell r="BA279" t="str">
            <v>GB request 7/8/13</v>
          </cell>
          <cell r="BB279" t="str">
            <v>Each bundle gets Part No. 8132 8.5 X 11 inch bundle sheet.</v>
          </cell>
          <cell r="BC279">
            <v>151054</v>
          </cell>
          <cell r="BD279" t="str">
            <v>Orange</v>
          </cell>
          <cell r="BE279" t="str">
            <v>A23 5' H20</v>
          </cell>
          <cell r="BF279" t="str">
            <v>12 months (+/- 5 days) from date of manufacture</v>
          </cell>
          <cell r="BG279" t="str">
            <v xml:space="preserve">X-Fast </v>
          </cell>
          <cell r="BH279" t="str">
            <v>23 mm</v>
          </cell>
          <cell r="BI279" t="str">
            <v>1 in</v>
          </cell>
          <cell r="BJ279" t="str">
            <v>40 7/8 in</v>
          </cell>
          <cell r="BK279" t="str">
            <v>3/4 in</v>
          </cell>
          <cell r="BL279" t="str">
            <v>I, II, III</v>
          </cell>
          <cell r="BM279">
            <v>5</v>
          </cell>
          <cell r="BN279">
            <v>100</v>
          </cell>
          <cell r="BO279">
            <v>134</v>
          </cell>
          <cell r="BP279" t="str">
            <v>B or G</v>
          </cell>
          <cell r="BQ279">
            <v>8040</v>
          </cell>
          <cell r="BR279">
            <v>68.125</v>
          </cell>
        </row>
        <row r="280">
          <cell r="C280">
            <v>151055</v>
          </cell>
          <cell r="D280" t="str">
            <v>A23 5.2' M35 (2PB, 35 Bxs)</v>
          </cell>
          <cell r="E280" t="str">
            <v>70274</v>
          </cell>
          <cell r="F280" t="str">
            <v>72036</v>
          </cell>
          <cell r="G280" t="str">
            <v>30%</v>
          </cell>
          <cell r="H280" t="str">
            <v>2 X 8509 (12-8 4 X 1.25 OL)</v>
          </cell>
          <cell r="I280" t="str">
            <v>8030 (38 mm 142 GA X 3.636 FT)</v>
          </cell>
          <cell r="J280" t="str">
            <v>8032 (84 mm 200 GA X 3.636 FT)</v>
          </cell>
          <cell r="K280">
            <v>1.4208337499999999</v>
          </cell>
          <cell r="L280">
            <v>0.60892874999999991</v>
          </cell>
          <cell r="M280">
            <v>42.219731963737019</v>
          </cell>
          <cell r="N280">
            <v>62.4</v>
          </cell>
          <cell r="O280">
            <v>42.125</v>
          </cell>
          <cell r="P280">
            <v>42.375</v>
          </cell>
          <cell r="Q280">
            <v>42.625</v>
          </cell>
          <cell r="R280">
            <v>1.9756624999999999</v>
          </cell>
          <cell r="S280">
            <v>2.0297624999999999</v>
          </cell>
          <cell r="T280">
            <v>2.0843625000000001</v>
          </cell>
          <cell r="U280">
            <v>896.95077499999991</v>
          </cell>
          <cell r="V280">
            <v>921.51217499999996</v>
          </cell>
          <cell r="W280">
            <v>946.30057500000009</v>
          </cell>
          <cell r="X280" t="str">
            <v>8470/8471 (47"/2 pc)</v>
          </cell>
          <cell r="Y280" t="str">
            <v>47"/ 2 pc</v>
          </cell>
          <cell r="Z280">
            <v>2.5</v>
          </cell>
          <cell r="AA280">
            <v>25</v>
          </cell>
          <cell r="AB280">
            <v>49.391562499999999</v>
          </cell>
          <cell r="AC280">
            <v>50.744062499999998</v>
          </cell>
          <cell r="AD280">
            <v>52.1090625</v>
          </cell>
          <cell r="AE280">
            <v>51.891562499999999</v>
          </cell>
          <cell r="AF280">
            <v>53.244062499999998</v>
          </cell>
          <cell r="AG280">
            <v>54.6090625</v>
          </cell>
          <cell r="AH280" t="str">
            <v>2 X 8126 (3.792 FT/Box)</v>
          </cell>
          <cell r="AI280">
            <v>2</v>
          </cell>
          <cell r="AJ280" t="str">
            <v>(7X5)+0=35</v>
          </cell>
          <cell r="AK280">
            <v>7</v>
          </cell>
          <cell r="AL280">
            <v>5</v>
          </cell>
          <cell r="AM280">
            <v>0</v>
          </cell>
          <cell r="AN280">
            <v>35</v>
          </cell>
          <cell r="AO280" t="str">
            <v>8922 (48 X 48)</v>
          </cell>
          <cell r="AP280" t="str">
            <v>48X48</v>
          </cell>
          <cell r="AQ280">
            <v>55</v>
          </cell>
          <cell r="AR280" t="str">
            <v>8123 (4)</v>
          </cell>
          <cell r="AS280">
            <v>0</v>
          </cell>
          <cell r="AT280" t="str">
            <v>8121 (2 X 16FT)/ 8122 (4)</v>
          </cell>
          <cell r="AU280">
            <v>2</v>
          </cell>
          <cell r="AV280" t="str">
            <v>8051 (1 White)</v>
          </cell>
          <cell r="AW280" t="str">
            <v>8050 (160FT Clear)</v>
          </cell>
          <cell r="AX280">
            <v>1918.5421875</v>
          </cell>
          <cell r="AY280">
            <v>875</v>
          </cell>
          <cell r="AZ280">
            <v>2.1926196428571427</v>
          </cell>
          <cell r="BA280" t="str">
            <v>Minova request 3/4/13.</v>
          </cell>
          <cell r="BB280"/>
          <cell r="BC280">
            <v>151055</v>
          </cell>
          <cell r="BD280" t="str">
            <v>Blue</v>
          </cell>
          <cell r="BE280" t="str">
            <v xml:space="preserve">A23 5.2' M35 </v>
          </cell>
          <cell r="BF280" t="str">
            <v>12 months (+/- 5 days) from date of manufacture</v>
          </cell>
          <cell r="BG280" t="str">
            <v>Fast</v>
          </cell>
          <cell r="BH280" t="str">
            <v>23 mm</v>
          </cell>
          <cell r="BI280" t="str">
            <v>1 in</v>
          </cell>
          <cell r="BJ280" t="str">
            <v>42 3/8 in</v>
          </cell>
          <cell r="BK280" t="str">
            <v>3/4 in</v>
          </cell>
          <cell r="BL280" t="str">
            <v>I, II, III</v>
          </cell>
          <cell r="BM280">
            <v>5.2</v>
          </cell>
          <cell r="BN280">
            <v>130</v>
          </cell>
          <cell r="BO280">
            <v>134</v>
          </cell>
          <cell r="BP280" t="str">
            <v>B or G</v>
          </cell>
          <cell r="BQ280">
            <v>8040</v>
          </cell>
          <cell r="BR280">
            <v>88.28125</v>
          </cell>
        </row>
        <row r="281">
          <cell r="C281">
            <v>151056</v>
          </cell>
          <cell r="D281" t="str">
            <v>A23 5' M35 (2PB, 35 Bxs)</v>
          </cell>
          <cell r="E281" t="str">
            <v>70274</v>
          </cell>
          <cell r="F281" t="str">
            <v>72036</v>
          </cell>
          <cell r="G281" t="str">
            <v>30%</v>
          </cell>
          <cell r="H281" t="str">
            <v>2 X 8509 (12-8 4 X 1.25 OL)</v>
          </cell>
          <cell r="I281" t="str">
            <v>8030 (38 mm 142 GA X 3.511 FT)</v>
          </cell>
          <cell r="J281" t="str">
            <v>8032 (84 mm 200 GA X 3.511 FT)</v>
          </cell>
          <cell r="K281">
            <v>1.3705387499999999</v>
          </cell>
          <cell r="L281">
            <v>0.58737374999999992</v>
          </cell>
          <cell r="M281">
            <v>40.648051626501442</v>
          </cell>
          <cell r="N281">
            <v>60</v>
          </cell>
          <cell r="O281">
            <v>40.625</v>
          </cell>
          <cell r="P281">
            <v>40.875</v>
          </cell>
          <cell r="Q281">
            <v>41.125</v>
          </cell>
          <cell r="R281">
            <v>1.9053125</v>
          </cell>
          <cell r="S281">
            <v>1.9579124999999999</v>
          </cell>
          <cell r="T281">
            <v>2.0110125000000001</v>
          </cell>
          <cell r="U281">
            <v>865.01187500000003</v>
          </cell>
          <cell r="V281">
            <v>888.89227499999993</v>
          </cell>
          <cell r="W281">
            <v>912.99967500000002</v>
          </cell>
          <cell r="X281" t="str">
            <v>8470/8471 (47"/2 pc)</v>
          </cell>
          <cell r="Y281" t="str">
            <v>47"/ 2 pc</v>
          </cell>
          <cell r="Z281">
            <v>2.5</v>
          </cell>
          <cell r="AA281">
            <v>29</v>
          </cell>
          <cell r="AB281">
            <v>55.254062499999996</v>
          </cell>
          <cell r="AC281">
            <v>56.779462500000001</v>
          </cell>
          <cell r="AD281">
            <v>58.319362500000004</v>
          </cell>
          <cell r="AE281">
            <v>57.754062499999996</v>
          </cell>
          <cell r="AF281">
            <v>59.279462500000001</v>
          </cell>
          <cell r="AG281">
            <v>60.819362500000004</v>
          </cell>
          <cell r="AH281" t="str">
            <v>2 X 8126 (3.792 FT/Box)</v>
          </cell>
          <cell r="AI281">
            <v>2</v>
          </cell>
          <cell r="AJ281" t="str">
            <v>(7X5)+0=35</v>
          </cell>
          <cell r="AK281">
            <v>7</v>
          </cell>
          <cell r="AL281">
            <v>5</v>
          </cell>
          <cell r="AM281">
            <v>0</v>
          </cell>
          <cell r="AN281">
            <v>35</v>
          </cell>
          <cell r="AO281" t="str">
            <v>8922 (48 X 48)</v>
          </cell>
          <cell r="AP281" t="str">
            <v>48X48</v>
          </cell>
          <cell r="AQ281">
            <v>55</v>
          </cell>
          <cell r="AR281" t="str">
            <v>8123 (4)</v>
          </cell>
          <cell r="AS281">
            <v>0</v>
          </cell>
          <cell r="AT281" t="str">
            <v>8121 (2 X 16FT)/ 8122 (4)</v>
          </cell>
          <cell r="AU281">
            <v>2</v>
          </cell>
          <cell r="AV281" t="str">
            <v>8051 (1 White)</v>
          </cell>
          <cell r="AW281" t="str">
            <v>8050 (160FT Clear)</v>
          </cell>
          <cell r="AX281">
            <v>2129.7811875000002</v>
          </cell>
          <cell r="AY281">
            <v>1015</v>
          </cell>
          <cell r="AZ281">
            <v>2.098306588669951</v>
          </cell>
          <cell r="BA281" t="str">
            <v>Minova request 5/10/12.</v>
          </cell>
          <cell r="BB281"/>
          <cell r="BC281">
            <v>151056</v>
          </cell>
          <cell r="BD281" t="str">
            <v>Blue</v>
          </cell>
          <cell r="BE281" t="str">
            <v xml:space="preserve">A23 5' M35 </v>
          </cell>
          <cell r="BF281" t="str">
            <v>12 months (+/- 5 days) from date of manufacture</v>
          </cell>
          <cell r="BG281" t="str">
            <v>Fast</v>
          </cell>
          <cell r="BH281" t="str">
            <v>23 mm</v>
          </cell>
          <cell r="BI281" t="str">
            <v>1 in</v>
          </cell>
          <cell r="BJ281" t="str">
            <v xml:space="preserve">40 7/8 in </v>
          </cell>
          <cell r="BK281" t="str">
            <v>3/4 in</v>
          </cell>
          <cell r="BL281" t="str">
            <v>I, II, III</v>
          </cell>
          <cell r="BM281">
            <v>5</v>
          </cell>
          <cell r="BN281">
            <v>145</v>
          </cell>
          <cell r="BO281">
            <v>134</v>
          </cell>
          <cell r="BP281" t="str">
            <v>B or G</v>
          </cell>
          <cell r="BQ281">
            <v>8040</v>
          </cell>
          <cell r="BR281">
            <v>98.78125</v>
          </cell>
        </row>
        <row r="282">
          <cell r="C282">
            <v>151057</v>
          </cell>
          <cell r="D282" t="str">
            <v xml:space="preserve">A23 5' H20 (1PB, 42 Bxs) </v>
          </cell>
          <cell r="E282" t="str">
            <v>70301</v>
          </cell>
          <cell r="F282" t="str">
            <v>72036</v>
          </cell>
          <cell r="G282" t="str">
            <v>30%</v>
          </cell>
          <cell r="H282" t="str">
            <v>2 X 8509 (12-8 4 X 1.25 OL)</v>
          </cell>
          <cell r="I282" t="str">
            <v>8030 (38 mm 142 GA X 3.511 FT)</v>
          </cell>
          <cell r="J282" t="str">
            <v>8032 (84 mm 200 GA X 3.511 FT)</v>
          </cell>
          <cell r="K282">
            <v>1.3705387499999999</v>
          </cell>
          <cell r="L282">
            <v>0.58737374999999992</v>
          </cell>
          <cell r="M282">
            <v>40.648051626501442</v>
          </cell>
          <cell r="N282">
            <v>60</v>
          </cell>
          <cell r="O282">
            <v>40.625</v>
          </cell>
          <cell r="P282">
            <v>40.875</v>
          </cell>
          <cell r="Q282">
            <v>41.125</v>
          </cell>
          <cell r="R282">
            <v>1.9053125</v>
          </cell>
          <cell r="S282">
            <v>1.9579124999999999</v>
          </cell>
          <cell r="T282">
            <v>2.0110125000000001</v>
          </cell>
          <cell r="U282">
            <v>865.01187500000003</v>
          </cell>
          <cell r="V282">
            <v>888.89227499999993</v>
          </cell>
          <cell r="W282">
            <v>912.99967500000002</v>
          </cell>
          <cell r="X282" t="str">
            <v>8468 (47"/1 pc)</v>
          </cell>
          <cell r="Y282" t="str">
            <v>47"/ 1 pc</v>
          </cell>
          <cell r="Z282">
            <v>1.6</v>
          </cell>
          <cell r="AA282">
            <v>20</v>
          </cell>
          <cell r="AB282">
            <v>38.106250000000003</v>
          </cell>
          <cell r="AC282">
            <v>39.158249999999995</v>
          </cell>
          <cell r="AD282">
            <v>40.22025</v>
          </cell>
          <cell r="AE282">
            <v>39.706250000000004</v>
          </cell>
          <cell r="AF282">
            <v>40.758249999999997</v>
          </cell>
          <cell r="AG282">
            <v>41.820250000000001</v>
          </cell>
          <cell r="AH282" t="str">
            <v>2 X 8126 (3.542 FT/Box)</v>
          </cell>
          <cell r="AI282" t="str">
            <v>2 (Glue)</v>
          </cell>
          <cell r="AJ282" t="str">
            <v>(7X6)+0=42</v>
          </cell>
          <cell r="AK282">
            <v>7</v>
          </cell>
          <cell r="AL282">
            <v>6</v>
          </cell>
          <cell r="AM282">
            <v>0</v>
          </cell>
          <cell r="AN282">
            <v>42</v>
          </cell>
          <cell r="AO282" t="str">
            <v>8914 (48 X 44)</v>
          </cell>
          <cell r="AP282" t="str">
            <v>48X44</v>
          </cell>
          <cell r="AQ282">
            <v>55</v>
          </cell>
          <cell r="AR282" t="str">
            <v>8123 (4)</v>
          </cell>
          <cell r="AS282">
            <v>0</v>
          </cell>
          <cell r="AT282" t="str">
            <v>8121 (2 X 16FT)/ 8122 (4)</v>
          </cell>
          <cell r="AU282">
            <v>0</v>
          </cell>
          <cell r="AV282" t="str">
            <v>8051 (1 White)</v>
          </cell>
          <cell r="AW282" t="str">
            <v>8050 (114FT Clear)</v>
          </cell>
          <cell r="AX282">
            <v>1766.8464999999999</v>
          </cell>
          <cell r="AY282">
            <v>840</v>
          </cell>
          <cell r="AZ282">
            <v>2.1033886904761903</v>
          </cell>
          <cell r="BA282" t="str">
            <v xml:space="preserve">BF Request 8/5/03.C.  Box flaps are to be glued and turned into the pallet.  </v>
          </cell>
          <cell r="BB282"/>
          <cell r="BC282">
            <v>151057</v>
          </cell>
          <cell r="BD282" t="str">
            <v xml:space="preserve">Orange </v>
          </cell>
          <cell r="BE282" t="str">
            <v>A23 5' H20</v>
          </cell>
          <cell r="BF282" t="str">
            <v>12 months (+/- 5 days) from date of manufacture</v>
          </cell>
          <cell r="BG282" t="str">
            <v xml:space="preserve">X-Fast </v>
          </cell>
          <cell r="BH282" t="str">
            <v>23 mm</v>
          </cell>
          <cell r="BI282" t="str">
            <v>1 in</v>
          </cell>
          <cell r="BJ282" t="str">
            <v xml:space="preserve">40 7/8 in </v>
          </cell>
          <cell r="BK282" t="str">
            <v>3/4 in</v>
          </cell>
          <cell r="BL282" t="str">
            <v>I, II, III</v>
          </cell>
          <cell r="BM282">
            <v>5</v>
          </cell>
          <cell r="BN282">
            <v>100</v>
          </cell>
          <cell r="BO282">
            <v>134</v>
          </cell>
          <cell r="BP282" t="str">
            <v>B or G</v>
          </cell>
          <cell r="BQ282">
            <v>8040</v>
          </cell>
          <cell r="BR282">
            <v>68.125</v>
          </cell>
        </row>
        <row r="283">
          <cell r="C283">
            <v>151058</v>
          </cell>
          <cell r="D283" t="str">
            <v>A23 5' H35 (2PBLW, 42 Bxs)</v>
          </cell>
          <cell r="E283" t="str">
            <v>70300</v>
          </cell>
          <cell r="F283" t="str">
            <v>72036</v>
          </cell>
          <cell r="G283" t="str">
            <v>30%</v>
          </cell>
          <cell r="H283" t="str">
            <v>2 X 8509 (12-8 4 X 1.25 OL)</v>
          </cell>
          <cell r="I283" t="str">
            <v>8030 (38 mm 142 GA X 3.511 FT)</v>
          </cell>
          <cell r="J283" t="str">
            <v>8032 (84 mm 200 GA X 3.511 FT)</v>
          </cell>
          <cell r="K283">
            <v>1.3705387499999999</v>
          </cell>
          <cell r="L283">
            <v>0.58737374999999992</v>
          </cell>
          <cell r="M283">
            <v>40.648051626501442</v>
          </cell>
          <cell r="N283">
            <v>60</v>
          </cell>
          <cell r="O283">
            <v>40.625</v>
          </cell>
          <cell r="P283">
            <v>40.875</v>
          </cell>
          <cell r="Q283">
            <v>41.125</v>
          </cell>
          <cell r="R283">
            <v>1.9053125</v>
          </cell>
          <cell r="S283">
            <v>1.9579124999999999</v>
          </cell>
          <cell r="T283">
            <v>2.0110125000000001</v>
          </cell>
          <cell r="U283">
            <v>865.01187500000003</v>
          </cell>
          <cell r="V283">
            <v>888.89227499999993</v>
          </cell>
          <cell r="W283">
            <v>912.99967500000002</v>
          </cell>
          <cell r="X283" t="str">
            <v>8470/8471 (47"/2 pc)</v>
          </cell>
          <cell r="Y283" t="str">
            <v>47"/ 2 pc</v>
          </cell>
          <cell r="Z283">
            <v>2.5</v>
          </cell>
          <cell r="AA283">
            <v>20</v>
          </cell>
          <cell r="AB283">
            <v>38.106250000000003</v>
          </cell>
          <cell r="AC283">
            <v>39.158249999999995</v>
          </cell>
          <cell r="AD283">
            <v>40.22025</v>
          </cell>
          <cell r="AE283">
            <v>40.606250000000003</v>
          </cell>
          <cell r="AF283">
            <v>41.658249999999995</v>
          </cell>
          <cell r="AG283">
            <v>42.72025</v>
          </cell>
          <cell r="AH283" t="str">
            <v>2 X 8126 (3.792 FT/Box)</v>
          </cell>
          <cell r="AI283">
            <v>2</v>
          </cell>
          <cell r="AJ283" t="str">
            <v>(6X7)+0=42</v>
          </cell>
          <cell r="AK283">
            <v>6</v>
          </cell>
          <cell r="AL283">
            <v>7</v>
          </cell>
          <cell r="AM283">
            <v>0</v>
          </cell>
          <cell r="AN283">
            <v>42</v>
          </cell>
          <cell r="AO283" t="str">
            <v>8914 (48 X 44)</v>
          </cell>
          <cell r="AP283" t="str">
            <v>48X44</v>
          </cell>
          <cell r="AQ283">
            <v>55</v>
          </cell>
          <cell r="AR283" t="str">
            <v>8123 (4)</v>
          </cell>
          <cell r="AS283">
            <v>0</v>
          </cell>
          <cell r="AT283" t="str">
            <v>8121 (2 X 16FT)/ 8122 (4)</v>
          </cell>
          <cell r="AU283">
            <v>2</v>
          </cell>
          <cell r="AV283" t="str">
            <v>8051 (1 White)</v>
          </cell>
          <cell r="AW283" t="str">
            <v>8050 (160FT Clear)</v>
          </cell>
          <cell r="AX283">
            <v>1804.6464999999998</v>
          </cell>
          <cell r="AY283">
            <v>840</v>
          </cell>
          <cell r="AZ283">
            <v>2.1483886904761902</v>
          </cell>
          <cell r="BA283" t="str">
            <v>Minova request to change packaging 5/5/09.</v>
          </cell>
          <cell r="BB283"/>
          <cell r="BC283">
            <v>151058</v>
          </cell>
          <cell r="BD283" t="str">
            <v>Blue</v>
          </cell>
          <cell r="BE283" t="str">
            <v xml:space="preserve">A23 5' H35 </v>
          </cell>
          <cell r="BF283" t="str">
            <v>12 months (+/- 5 days) from date of manufacture</v>
          </cell>
          <cell r="BG283" t="str">
            <v>Fast</v>
          </cell>
          <cell r="BH283" t="str">
            <v>23 mm</v>
          </cell>
          <cell r="BI283" t="str">
            <v>1 in</v>
          </cell>
          <cell r="BJ283" t="str">
            <v>40 7/8 in</v>
          </cell>
          <cell r="BK283" t="str">
            <v>3/4 in</v>
          </cell>
          <cell r="BL283" t="str">
            <v>I, II, III</v>
          </cell>
          <cell r="BM283">
            <v>5</v>
          </cell>
          <cell r="BN283">
            <v>100</v>
          </cell>
          <cell r="BO283">
            <v>134</v>
          </cell>
          <cell r="BP283" t="str">
            <v>B or G</v>
          </cell>
          <cell r="BQ283">
            <v>8040</v>
          </cell>
          <cell r="BR283">
            <v>68.125</v>
          </cell>
        </row>
        <row r="284">
          <cell r="C284">
            <v>151059</v>
          </cell>
          <cell r="D284" t="str">
            <v xml:space="preserve">A23 5' H35 (SWS, 1080 Pcs) </v>
          </cell>
          <cell r="E284" t="str">
            <v>70300</v>
          </cell>
          <cell r="F284" t="str">
            <v>72036</v>
          </cell>
          <cell r="G284" t="str">
            <v>30%</v>
          </cell>
          <cell r="H284" t="str">
            <v>2 X 8509 (12-8 4 X 1.25 OL)</v>
          </cell>
          <cell r="I284" t="str">
            <v>8030 (38 mm 142 GA X 3.511 FT)</v>
          </cell>
          <cell r="J284" t="str">
            <v>8032 (84 mm 200 GA X 3.511 FT)</v>
          </cell>
          <cell r="K284">
            <v>1.3705387499999999</v>
          </cell>
          <cell r="L284">
            <v>0.58737374999999992</v>
          </cell>
          <cell r="M284">
            <v>40.648051626501442</v>
          </cell>
          <cell r="N284">
            <v>60</v>
          </cell>
          <cell r="O284">
            <v>40.625</v>
          </cell>
          <cell r="P284">
            <v>40.875</v>
          </cell>
          <cell r="Q284">
            <v>41.125</v>
          </cell>
          <cell r="R284">
            <v>1.9053125</v>
          </cell>
          <cell r="S284">
            <v>1.9579124999999999</v>
          </cell>
          <cell r="T284">
            <v>2.0110125000000001</v>
          </cell>
          <cell r="U284">
            <v>865.01187500000003</v>
          </cell>
          <cell r="V284">
            <v>888.89227499999993</v>
          </cell>
          <cell r="W284">
            <v>912.99967500000002</v>
          </cell>
          <cell r="X284" t="str">
            <v>8053 (5" X 115GA X 14FT)</v>
          </cell>
          <cell r="Y284" t="str">
            <v>SW (14 FT)</v>
          </cell>
          <cell r="Z284">
            <v>0.1</v>
          </cell>
          <cell r="AA284">
            <v>20</v>
          </cell>
          <cell r="AB284">
            <v>38.106250000000003</v>
          </cell>
          <cell r="AC284">
            <v>39.158249999999995</v>
          </cell>
          <cell r="AD284">
            <v>40.22025</v>
          </cell>
          <cell r="AE284">
            <v>38.206250000000004</v>
          </cell>
          <cell r="AF284">
            <v>39.258249999999997</v>
          </cell>
          <cell r="AG284">
            <v>40.320250000000001</v>
          </cell>
          <cell r="AH284" t="str">
            <v>8053 (14 FT/Bundle)</v>
          </cell>
          <cell r="AI284" t="str">
            <v>SW</v>
          </cell>
          <cell r="AJ284" t="str">
            <v>(9X6) = 54</v>
          </cell>
          <cell r="AK284" t="str">
            <v xml:space="preserve">Stack </v>
          </cell>
          <cell r="AL284" t="str">
            <v xml:space="preserve">Square </v>
          </cell>
          <cell r="AM284" t="str">
            <v>On Pallet</v>
          </cell>
          <cell r="AN284">
            <v>54</v>
          </cell>
          <cell r="AO284" t="str">
            <v>8909 (44 X 44)</v>
          </cell>
          <cell r="AP284" t="str">
            <v>44X44</v>
          </cell>
          <cell r="AQ284">
            <v>55</v>
          </cell>
          <cell r="AR284" t="str">
            <v>8133 (2)</v>
          </cell>
          <cell r="AS284" t="str">
            <v xml:space="preserve">1 X 8114 (Pad) </v>
          </cell>
          <cell r="AT284">
            <v>0</v>
          </cell>
          <cell r="AU284">
            <v>0</v>
          </cell>
          <cell r="AV284" t="str">
            <v>8051 (1 White)</v>
          </cell>
          <cell r="AW284" t="str">
            <v>8052 (352FT White)</v>
          </cell>
          <cell r="AX284">
            <v>2174.9454999999998</v>
          </cell>
          <cell r="AY284">
            <v>1080</v>
          </cell>
          <cell r="AZ284">
            <v>2.0138384259259259</v>
          </cell>
          <cell r="BA284" t="str">
            <v xml:space="preserve">GT Request 4/15/03.  Stack 9 bundles per layer.  Rotate each layer 90 degress.  6 layers high.    </v>
          </cell>
          <cell r="BB284" t="str">
            <v xml:space="preserve">Updated 9/14/11. Each bundle gets Part No. 8132 8.5 X 11 inch bundle sheet. </v>
          </cell>
          <cell r="BC284">
            <v>151059</v>
          </cell>
          <cell r="BD284" t="str">
            <v>Blue</v>
          </cell>
          <cell r="BE284" t="str">
            <v xml:space="preserve">A23 5' H35 </v>
          </cell>
          <cell r="BF284" t="str">
            <v>12 months (+/- 5 days) from date of manufacture</v>
          </cell>
          <cell r="BG284" t="str">
            <v>Fast</v>
          </cell>
          <cell r="BH284" t="str">
            <v>23 mm</v>
          </cell>
          <cell r="BI284" t="str">
            <v>1 in</v>
          </cell>
          <cell r="BJ284" t="str">
            <v>40 7/8 in</v>
          </cell>
          <cell r="BK284" t="str">
            <v>3/4 in</v>
          </cell>
          <cell r="BL284" t="str">
            <v>I, II, III</v>
          </cell>
          <cell r="BM284">
            <v>5</v>
          </cell>
          <cell r="BN284">
            <v>100</v>
          </cell>
          <cell r="BO284">
            <v>134</v>
          </cell>
          <cell r="BP284" t="str">
            <v>B or G</v>
          </cell>
          <cell r="BQ284">
            <v>8040</v>
          </cell>
          <cell r="BR284">
            <v>68.125</v>
          </cell>
        </row>
        <row r="285">
          <cell r="C285">
            <v>151060</v>
          </cell>
          <cell r="D285" t="str">
            <v>A23 5' H20 (2PB, 42 Bxs)</v>
          </cell>
          <cell r="E285" t="str">
            <v>70301</v>
          </cell>
          <cell r="F285" t="str">
            <v>72036</v>
          </cell>
          <cell r="G285" t="str">
            <v>30%</v>
          </cell>
          <cell r="H285" t="str">
            <v>2 X 8509 (12-8 4 X 1.25 OL)</v>
          </cell>
          <cell r="I285" t="str">
            <v>8030 (38 mm 142 GA X 3.511 FT)</v>
          </cell>
          <cell r="J285" t="str">
            <v>8032 (84 mm 200 GA X 3.511 FT)</v>
          </cell>
          <cell r="K285">
            <v>1.3705387499999999</v>
          </cell>
          <cell r="L285">
            <v>0.58737374999999992</v>
          </cell>
          <cell r="M285">
            <v>40.648051626501442</v>
          </cell>
          <cell r="N285">
            <v>60</v>
          </cell>
          <cell r="O285">
            <v>40.625</v>
          </cell>
          <cell r="P285">
            <v>40.875</v>
          </cell>
          <cell r="Q285">
            <v>41.125</v>
          </cell>
          <cell r="R285">
            <v>1.9053125</v>
          </cell>
          <cell r="S285">
            <v>1.9579124999999999</v>
          </cell>
          <cell r="T285">
            <v>2.0110125000000001</v>
          </cell>
          <cell r="U285">
            <v>865.01187500000003</v>
          </cell>
          <cell r="V285">
            <v>888.89227499999993</v>
          </cell>
          <cell r="W285">
            <v>912.99967500000002</v>
          </cell>
          <cell r="X285" t="str">
            <v>8470/8471 (47"/2 pc)</v>
          </cell>
          <cell r="Y285" t="str">
            <v>47"/ 2 pc</v>
          </cell>
          <cell r="Z285">
            <v>2.5</v>
          </cell>
          <cell r="AA285">
            <v>25</v>
          </cell>
          <cell r="AB285">
            <v>47.6328125</v>
          </cell>
          <cell r="AC285">
            <v>48.947812499999998</v>
          </cell>
          <cell r="AD285">
            <v>50.275312500000005</v>
          </cell>
          <cell r="AE285">
            <v>50.1328125</v>
          </cell>
          <cell r="AF285">
            <v>51.447812499999998</v>
          </cell>
          <cell r="AG285">
            <v>52.775312500000005</v>
          </cell>
          <cell r="AH285" t="str">
            <v>2 X 8126 (3.792 FT/Box)</v>
          </cell>
          <cell r="AI285">
            <v>2</v>
          </cell>
          <cell r="AJ285" t="str">
            <v>(6X7)+0=42</v>
          </cell>
          <cell r="AK285">
            <v>6</v>
          </cell>
          <cell r="AL285">
            <v>7</v>
          </cell>
          <cell r="AM285">
            <v>0</v>
          </cell>
          <cell r="AN285">
            <v>42</v>
          </cell>
          <cell r="AO285" t="str">
            <v>8914 (48 X 44)</v>
          </cell>
          <cell r="AP285" t="str">
            <v>48X44</v>
          </cell>
          <cell r="AQ285">
            <v>55</v>
          </cell>
          <cell r="AR285" t="str">
            <v>8123 (4)</v>
          </cell>
          <cell r="AS285">
            <v>0</v>
          </cell>
          <cell r="AT285" t="str">
            <v>8121 (2 X 16FT)/ 8122 (4)</v>
          </cell>
          <cell r="AU285">
            <v>2</v>
          </cell>
          <cell r="AV285" t="str">
            <v>8051 (1 White)</v>
          </cell>
          <cell r="AW285" t="str">
            <v>8050 (160FT Clear)</v>
          </cell>
          <cell r="AX285">
            <v>2215.808125</v>
          </cell>
          <cell r="AY285">
            <v>1050</v>
          </cell>
          <cell r="AZ285">
            <v>2.1102934523809522</v>
          </cell>
          <cell r="BA285" t="str">
            <v xml:space="preserve">BF Request 6/21/02.  </v>
          </cell>
          <cell r="BB285"/>
          <cell r="BC285">
            <v>151060</v>
          </cell>
          <cell r="BD285" t="str">
            <v xml:space="preserve">Orange </v>
          </cell>
          <cell r="BE285" t="str">
            <v xml:space="preserve">A23 5' H20 </v>
          </cell>
          <cell r="BF285" t="str">
            <v>12 months (+/- 5 days) from date of manufacture</v>
          </cell>
          <cell r="BG285" t="str">
            <v xml:space="preserve">X-Fast </v>
          </cell>
          <cell r="BH285" t="str">
            <v>23 mm</v>
          </cell>
          <cell r="BI285" t="str">
            <v>1 in</v>
          </cell>
          <cell r="BJ285" t="str">
            <v xml:space="preserve">40 7/8 in </v>
          </cell>
          <cell r="BK285" t="str">
            <v>3/4 in</v>
          </cell>
          <cell r="BL285" t="str">
            <v>I, II, III</v>
          </cell>
          <cell r="BM285">
            <v>5</v>
          </cell>
          <cell r="BN285">
            <v>125</v>
          </cell>
          <cell r="BO285">
            <v>134</v>
          </cell>
          <cell r="BP285" t="str">
            <v>B or G</v>
          </cell>
          <cell r="BQ285">
            <v>8040</v>
          </cell>
          <cell r="BR285">
            <v>85.15625</v>
          </cell>
        </row>
        <row r="286">
          <cell r="C286">
            <v>151061</v>
          </cell>
          <cell r="D286" t="str">
            <v xml:space="preserve">A23 5' H35 (1PB, 49 Bxs) </v>
          </cell>
          <cell r="E286" t="str">
            <v>70300</v>
          </cell>
          <cell r="F286" t="str">
            <v>72036</v>
          </cell>
          <cell r="G286" t="str">
            <v>30%</v>
          </cell>
          <cell r="H286" t="str">
            <v>2 X 8509 (12-8 4 X 1.25 OL)</v>
          </cell>
          <cell r="I286" t="str">
            <v>8030 (38 mm 142 GA X 3.511 FT)</v>
          </cell>
          <cell r="J286" t="str">
            <v>8032 (84 mm 200 GA X 3.511 FT)</v>
          </cell>
          <cell r="K286">
            <v>1.3705387499999999</v>
          </cell>
          <cell r="L286">
            <v>0.58737374999999992</v>
          </cell>
          <cell r="M286">
            <v>40.648051626501442</v>
          </cell>
          <cell r="N286">
            <v>60</v>
          </cell>
          <cell r="O286">
            <v>40.625</v>
          </cell>
          <cell r="P286">
            <v>40.875</v>
          </cell>
          <cell r="Q286">
            <v>41.125</v>
          </cell>
          <cell r="R286">
            <v>1.9053125</v>
          </cell>
          <cell r="S286">
            <v>1.9579124999999999</v>
          </cell>
          <cell r="T286">
            <v>2.0110125000000001</v>
          </cell>
          <cell r="U286">
            <v>865.01187500000003</v>
          </cell>
          <cell r="V286">
            <v>888.89227499999993</v>
          </cell>
          <cell r="W286">
            <v>912.99967500000002</v>
          </cell>
          <cell r="X286" t="str">
            <v>8468 (47"/1 pc)</v>
          </cell>
          <cell r="Y286" t="str">
            <v>47"/ 1 pc</v>
          </cell>
          <cell r="Z286">
            <v>1.6</v>
          </cell>
          <cell r="AA286">
            <v>20</v>
          </cell>
          <cell r="AB286">
            <v>38.106250000000003</v>
          </cell>
          <cell r="AC286">
            <v>39.158249999999995</v>
          </cell>
          <cell r="AD286">
            <v>40.22025</v>
          </cell>
          <cell r="AE286">
            <v>39.706250000000004</v>
          </cell>
          <cell r="AF286">
            <v>40.758249999999997</v>
          </cell>
          <cell r="AG286">
            <v>41.820250000000001</v>
          </cell>
          <cell r="AH286" t="str">
            <v>2 X 8126 (3.542 FT/Box)</v>
          </cell>
          <cell r="AI286" t="str">
            <v>2 (Glue)</v>
          </cell>
          <cell r="AJ286" t="str">
            <v>(7X7)+0=49</v>
          </cell>
          <cell r="AK286">
            <v>7</v>
          </cell>
          <cell r="AL286">
            <v>7</v>
          </cell>
          <cell r="AM286">
            <v>0</v>
          </cell>
          <cell r="AN286">
            <v>49</v>
          </cell>
          <cell r="AO286" t="str">
            <v>8914 (48 X 44)</v>
          </cell>
          <cell r="AP286" t="str">
            <v>48X44</v>
          </cell>
          <cell r="AQ286">
            <v>55</v>
          </cell>
          <cell r="AR286" t="str">
            <v>8123 (4)</v>
          </cell>
          <cell r="AS286">
            <v>0</v>
          </cell>
          <cell r="AT286" t="str">
            <v>8121 (2 X 16FT)/ 8122 (4)</v>
          </cell>
          <cell r="AU286">
            <v>0</v>
          </cell>
          <cell r="AV286" t="str">
            <v>8051 (1 White)</v>
          </cell>
          <cell r="AW286" t="str">
            <v>8050 (160FT Clear)</v>
          </cell>
          <cell r="AX286">
            <v>2052.1542499999996</v>
          </cell>
          <cell r="AY286">
            <v>980</v>
          </cell>
          <cell r="AZ286">
            <v>2.0940349489795915</v>
          </cell>
          <cell r="BA286" t="str">
            <v xml:space="preserve">BF Request 5/6/03.B.  Box flaps are to be glued and turned into the pallet.  </v>
          </cell>
          <cell r="BB286"/>
          <cell r="BC286">
            <v>151061</v>
          </cell>
          <cell r="BD286" t="str">
            <v>Blue</v>
          </cell>
          <cell r="BE286" t="str">
            <v xml:space="preserve">A23 5' H35 </v>
          </cell>
          <cell r="BF286" t="str">
            <v>12 months (+/- 5 days) from date of manufacture</v>
          </cell>
          <cell r="BG286" t="str">
            <v>Fast</v>
          </cell>
          <cell r="BH286" t="str">
            <v>23 mm</v>
          </cell>
          <cell r="BI286" t="str">
            <v>1 in</v>
          </cell>
          <cell r="BJ286" t="str">
            <v xml:space="preserve">40 7/8 in </v>
          </cell>
          <cell r="BK286" t="str">
            <v>3/4 in</v>
          </cell>
          <cell r="BL286" t="str">
            <v>I, II, III</v>
          </cell>
          <cell r="BM286">
            <v>5</v>
          </cell>
          <cell r="BN286">
            <v>100</v>
          </cell>
          <cell r="BO286">
            <v>134</v>
          </cell>
          <cell r="BP286" t="str">
            <v>B or G</v>
          </cell>
          <cell r="BQ286">
            <v>8040</v>
          </cell>
          <cell r="BR286">
            <v>68.125</v>
          </cell>
        </row>
        <row r="287">
          <cell r="C287">
            <v>151062</v>
          </cell>
          <cell r="D287" t="str">
            <v>A23 5' H35 (2PB, 42 Bxs)</v>
          </cell>
          <cell r="E287" t="str">
            <v>70300</v>
          </cell>
          <cell r="F287" t="str">
            <v>72036</v>
          </cell>
          <cell r="G287" t="str">
            <v>30%</v>
          </cell>
          <cell r="H287" t="str">
            <v>2 X 8509 (12-8 4 X 1.25 OL)</v>
          </cell>
          <cell r="I287" t="str">
            <v>8030 (38 mm 142 GA X 3.511 FT)</v>
          </cell>
          <cell r="J287" t="str">
            <v>8032 (84 mm 200 GA X 3.511 FT)</v>
          </cell>
          <cell r="K287">
            <v>1.3705387499999999</v>
          </cell>
          <cell r="L287">
            <v>0.58737374999999992</v>
          </cell>
          <cell r="M287">
            <v>40.648051626501442</v>
          </cell>
          <cell r="N287">
            <v>60</v>
          </cell>
          <cell r="O287">
            <v>40.625</v>
          </cell>
          <cell r="P287">
            <v>40.875</v>
          </cell>
          <cell r="Q287">
            <v>41.125</v>
          </cell>
          <cell r="R287">
            <v>1.9053125</v>
          </cell>
          <cell r="S287">
            <v>1.9579124999999999</v>
          </cell>
          <cell r="T287">
            <v>2.0110125000000001</v>
          </cell>
          <cell r="U287">
            <v>865.01187500000003</v>
          </cell>
          <cell r="V287">
            <v>888.89227499999993</v>
          </cell>
          <cell r="W287">
            <v>912.99967500000002</v>
          </cell>
          <cell r="X287" t="str">
            <v>8470/8471 (47"/2 pc)</v>
          </cell>
          <cell r="Y287" t="str">
            <v>47"/ 2 pc</v>
          </cell>
          <cell r="Z287">
            <v>2.5</v>
          </cell>
          <cell r="AA287">
            <v>25</v>
          </cell>
          <cell r="AB287">
            <v>47.6328125</v>
          </cell>
          <cell r="AC287">
            <v>48.947812499999998</v>
          </cell>
          <cell r="AD287">
            <v>50.275312500000005</v>
          </cell>
          <cell r="AE287">
            <v>50.1328125</v>
          </cell>
          <cell r="AF287">
            <v>51.447812499999998</v>
          </cell>
          <cell r="AG287">
            <v>52.775312500000005</v>
          </cell>
          <cell r="AH287" t="str">
            <v>2 X 8126 (3.792 FT/Box)</v>
          </cell>
          <cell r="AI287">
            <v>2</v>
          </cell>
          <cell r="AJ287" t="str">
            <v>(6X7)+0=42</v>
          </cell>
          <cell r="AK287">
            <v>6</v>
          </cell>
          <cell r="AL287">
            <v>7</v>
          </cell>
          <cell r="AM287">
            <v>0</v>
          </cell>
          <cell r="AN287">
            <v>42</v>
          </cell>
          <cell r="AO287" t="str">
            <v>8914 (48 X 44)</v>
          </cell>
          <cell r="AP287" t="str">
            <v>48X44</v>
          </cell>
          <cell r="AQ287">
            <v>55</v>
          </cell>
          <cell r="AR287" t="str">
            <v>8123 (4)</v>
          </cell>
          <cell r="AS287">
            <v>0</v>
          </cell>
          <cell r="AT287" t="str">
            <v>8121 (2 X 16FT)/ 8122 (4)</v>
          </cell>
          <cell r="AU287">
            <v>2</v>
          </cell>
          <cell r="AV287" t="str">
            <v>8051 (1 White)</v>
          </cell>
          <cell r="AW287" t="str">
            <v>8050 (160FT Clear)</v>
          </cell>
          <cell r="AX287">
            <v>2215.808125</v>
          </cell>
          <cell r="AY287">
            <v>1050</v>
          </cell>
          <cell r="AZ287">
            <v>2.1102934523809522</v>
          </cell>
          <cell r="BA287" t="str">
            <v xml:space="preserve">BF Request 6/21/02.  </v>
          </cell>
          <cell r="BB287"/>
          <cell r="BC287">
            <v>151062</v>
          </cell>
          <cell r="BD287" t="str">
            <v>Blue</v>
          </cell>
          <cell r="BE287" t="str">
            <v xml:space="preserve">A23 5' H35 </v>
          </cell>
          <cell r="BF287" t="str">
            <v>12 months (+/- 5 days) from date of manufacture</v>
          </cell>
          <cell r="BG287" t="str">
            <v>Fast</v>
          </cell>
          <cell r="BH287" t="str">
            <v>23 mm</v>
          </cell>
          <cell r="BI287" t="str">
            <v>1 in</v>
          </cell>
          <cell r="BJ287" t="str">
            <v xml:space="preserve">40 7/8 in </v>
          </cell>
          <cell r="BK287" t="str">
            <v>3/4 in</v>
          </cell>
          <cell r="BL287" t="str">
            <v>I, II, III</v>
          </cell>
          <cell r="BM287">
            <v>5</v>
          </cell>
          <cell r="BN287">
            <v>125</v>
          </cell>
          <cell r="BO287">
            <v>134</v>
          </cell>
          <cell r="BP287" t="str">
            <v>B or G</v>
          </cell>
          <cell r="BQ287">
            <v>8040</v>
          </cell>
          <cell r="BR287">
            <v>85.15625</v>
          </cell>
        </row>
        <row r="288">
          <cell r="C288">
            <v>151063</v>
          </cell>
          <cell r="D288" t="str">
            <v xml:space="preserve">A23 5' H35 (1PB, 42 Bxs) </v>
          </cell>
          <cell r="E288" t="str">
            <v>70300</v>
          </cell>
          <cell r="F288" t="str">
            <v>72036</v>
          </cell>
          <cell r="G288" t="str">
            <v>30%</v>
          </cell>
          <cell r="H288" t="str">
            <v>2 X 8509 (12-8 4 X 1.25 OL)</v>
          </cell>
          <cell r="I288" t="str">
            <v>8030 (38 mm 142 GA X 3.511 FT)</v>
          </cell>
          <cell r="J288" t="str">
            <v>8032 (84 mm 200 GA X 3.511 FT)</v>
          </cell>
          <cell r="K288">
            <v>1.3705387499999999</v>
          </cell>
          <cell r="L288">
            <v>0.58737374999999992</v>
          </cell>
          <cell r="M288">
            <v>40.648051626501442</v>
          </cell>
          <cell r="N288">
            <v>60</v>
          </cell>
          <cell r="O288">
            <v>40.625</v>
          </cell>
          <cell r="P288">
            <v>40.875</v>
          </cell>
          <cell r="Q288">
            <v>41.125</v>
          </cell>
          <cell r="R288">
            <v>1.9053125</v>
          </cell>
          <cell r="S288">
            <v>1.9579124999999999</v>
          </cell>
          <cell r="T288">
            <v>2.0110125000000001</v>
          </cell>
          <cell r="U288">
            <v>865.01187500000003</v>
          </cell>
          <cell r="V288">
            <v>888.89227499999993</v>
          </cell>
          <cell r="W288">
            <v>912.99967500000002</v>
          </cell>
          <cell r="X288" t="str">
            <v>8468 (47"/1 pc)</v>
          </cell>
          <cell r="Y288" t="str">
            <v>47"/ 1 pc</v>
          </cell>
          <cell r="Z288">
            <v>1.6</v>
          </cell>
          <cell r="AA288">
            <v>20</v>
          </cell>
          <cell r="AB288">
            <v>38.106250000000003</v>
          </cell>
          <cell r="AC288">
            <v>39.158249999999995</v>
          </cell>
          <cell r="AD288">
            <v>40.22025</v>
          </cell>
          <cell r="AE288">
            <v>39.706250000000004</v>
          </cell>
          <cell r="AF288">
            <v>40.758249999999997</v>
          </cell>
          <cell r="AG288">
            <v>41.820250000000001</v>
          </cell>
          <cell r="AH288" t="str">
            <v>2 X 8126 (3.542 FT/Box)</v>
          </cell>
          <cell r="AI288" t="str">
            <v>2 (Glue)</v>
          </cell>
          <cell r="AJ288" t="str">
            <v>(7X6)+0=42</v>
          </cell>
          <cell r="AK288">
            <v>7</v>
          </cell>
          <cell r="AL288">
            <v>6</v>
          </cell>
          <cell r="AM288">
            <v>0</v>
          </cell>
          <cell r="AN288">
            <v>42</v>
          </cell>
          <cell r="AO288" t="str">
            <v>8914 (48 X 44)</v>
          </cell>
          <cell r="AP288" t="str">
            <v>48X44</v>
          </cell>
          <cell r="AQ288">
            <v>55</v>
          </cell>
          <cell r="AR288" t="str">
            <v>8123 (4)</v>
          </cell>
          <cell r="AS288">
            <v>0</v>
          </cell>
          <cell r="AT288" t="str">
            <v>8121 (2 X 16FT)/ 8122 (4)</v>
          </cell>
          <cell r="AU288">
            <v>0</v>
          </cell>
          <cell r="AV288" t="str">
            <v>8051 (1 White)</v>
          </cell>
          <cell r="AW288" t="str">
            <v>8050 (114FT Clear)</v>
          </cell>
          <cell r="AX288">
            <v>1766.8464999999999</v>
          </cell>
          <cell r="AY288">
            <v>840</v>
          </cell>
          <cell r="AZ288">
            <v>2.1033886904761903</v>
          </cell>
          <cell r="BA288" t="str">
            <v xml:space="preserve">BF Request 8/5/03.H.  Box flaps are to be glued and turned into the pallet.  </v>
          </cell>
          <cell r="BB288"/>
          <cell r="BC288">
            <v>151063</v>
          </cell>
          <cell r="BD288" t="str">
            <v>Blue</v>
          </cell>
          <cell r="BE288" t="str">
            <v xml:space="preserve">A23 5' H35 </v>
          </cell>
          <cell r="BF288" t="str">
            <v>12 months (+/- 5 days) from date of manufacture</v>
          </cell>
          <cell r="BG288" t="str">
            <v>Fast</v>
          </cell>
          <cell r="BH288" t="str">
            <v>23 mm</v>
          </cell>
          <cell r="BI288" t="str">
            <v>1 in</v>
          </cell>
          <cell r="BJ288" t="str">
            <v xml:space="preserve">40 7/8 in </v>
          </cell>
          <cell r="BK288" t="str">
            <v>3/4 in</v>
          </cell>
          <cell r="BL288" t="str">
            <v>I, II, III</v>
          </cell>
          <cell r="BM288">
            <v>5</v>
          </cell>
          <cell r="BN288">
            <v>100</v>
          </cell>
          <cell r="BO288">
            <v>134</v>
          </cell>
          <cell r="BP288" t="str">
            <v>B or G</v>
          </cell>
          <cell r="BQ288">
            <v>8040</v>
          </cell>
          <cell r="BR288">
            <v>68.125</v>
          </cell>
        </row>
        <row r="289">
          <cell r="C289">
            <v>151065</v>
          </cell>
          <cell r="D289" t="str">
            <v>A23 5' H35 (SWSDS, 567Pcs, 2XPLT)</v>
          </cell>
          <cell r="E289" t="str">
            <v>70300</v>
          </cell>
          <cell r="F289" t="str">
            <v>72036</v>
          </cell>
          <cell r="G289" t="str">
            <v>30%</v>
          </cell>
          <cell r="H289" t="str">
            <v>2 X 8509 (12-8 4 X 1.25 OL)</v>
          </cell>
          <cell r="I289" t="str">
            <v>8030 (38 mm 142 GA X 3.511 FT)</v>
          </cell>
          <cell r="J289" t="str">
            <v>8032 (84 mm 200 GA X 3.511 FT)</v>
          </cell>
          <cell r="K289">
            <v>1.3705387499999999</v>
          </cell>
          <cell r="L289">
            <v>0.58737374999999992</v>
          </cell>
          <cell r="M289">
            <v>40.648051626501442</v>
          </cell>
          <cell r="N289">
            <v>60</v>
          </cell>
          <cell r="O289">
            <v>40.625</v>
          </cell>
          <cell r="P289">
            <v>40.875</v>
          </cell>
          <cell r="Q289">
            <v>41.125</v>
          </cell>
          <cell r="R289">
            <v>1.9053125</v>
          </cell>
          <cell r="S289">
            <v>1.9579124999999999</v>
          </cell>
          <cell r="T289">
            <v>2.0110125000000001</v>
          </cell>
          <cell r="U289">
            <v>865.01187500000003</v>
          </cell>
          <cell r="V289">
            <v>888.89227499999993</v>
          </cell>
          <cell r="W289">
            <v>912.99967500000002</v>
          </cell>
          <cell r="X289" t="str">
            <v>8053 (5" X 115GA X 14FT)</v>
          </cell>
          <cell r="Y289" t="str">
            <v>SW (14 FT)</v>
          </cell>
          <cell r="Z289">
            <v>0.1</v>
          </cell>
          <cell r="AA289">
            <v>21</v>
          </cell>
          <cell r="AB289">
            <v>40.011562499999997</v>
          </cell>
          <cell r="AC289">
            <v>41.116162500000002</v>
          </cell>
          <cell r="AD289">
            <v>42.2312625</v>
          </cell>
          <cell r="AE289">
            <v>40.111562499999998</v>
          </cell>
          <cell r="AF289">
            <v>41.216162500000003</v>
          </cell>
          <cell r="AG289">
            <v>42.331262500000001</v>
          </cell>
          <cell r="AH289" t="str">
            <v>8053 (14 FT/Bundle)</v>
          </cell>
          <cell r="AI289" t="str">
            <v>SW</v>
          </cell>
          <cell r="AJ289" t="str">
            <v>(9X3)=27 SW</v>
          </cell>
          <cell r="AK289">
            <v>7</v>
          </cell>
          <cell r="AL289">
            <v>3</v>
          </cell>
          <cell r="AM289">
            <v>6</v>
          </cell>
          <cell r="AN289">
            <v>27</v>
          </cell>
          <cell r="AO289" t="str">
            <v>8909 (44 X 44)</v>
          </cell>
          <cell r="AP289" t="str">
            <v>48X44</v>
          </cell>
          <cell r="AQ289">
            <v>55</v>
          </cell>
          <cell r="AR289" t="str">
            <v>8133 (8)</v>
          </cell>
          <cell r="AS289" t="str">
            <v>1 X 8114 (Pad)</v>
          </cell>
          <cell r="AT289">
            <v>0</v>
          </cell>
          <cell r="AU289">
            <v>0</v>
          </cell>
          <cell r="AV289" t="str">
            <v>1 X 8114 (Pad)</v>
          </cell>
          <cell r="AW289" t="str">
            <v>8052 (433FT Clear)</v>
          </cell>
          <cell r="AX289">
            <v>1167.8363875</v>
          </cell>
          <cell r="AY289">
            <v>567</v>
          </cell>
          <cell r="AZ289">
            <v>2.0596761684303351</v>
          </cell>
          <cell r="BA289" t="str">
            <v xml:space="preserve">Request 1/15/04. NOTE: Pallets are double stacked and then stretch wrapped together.  </v>
          </cell>
          <cell r="BB289"/>
          <cell r="BC289">
            <v>151065</v>
          </cell>
          <cell r="BD289" t="str">
            <v>Blue</v>
          </cell>
          <cell r="BE289" t="str">
            <v>A23 5' H35</v>
          </cell>
          <cell r="BF289" t="str">
            <v>12 months (+/- 5 days) from date of manufacture</v>
          </cell>
          <cell r="BG289" t="str">
            <v>Fast</v>
          </cell>
          <cell r="BH289" t="str">
            <v>23 mm</v>
          </cell>
          <cell r="BI289" t="str">
            <v>1 in</v>
          </cell>
          <cell r="BJ289" t="str">
            <v>40 7/8 in</v>
          </cell>
          <cell r="BK289" t="str">
            <v>3/4 in</v>
          </cell>
          <cell r="BL289" t="str">
            <v>I, II, III</v>
          </cell>
          <cell r="BM289">
            <v>5</v>
          </cell>
          <cell r="BN289">
            <v>105</v>
          </cell>
          <cell r="BO289">
            <v>134</v>
          </cell>
          <cell r="BP289" t="str">
            <v>B or G</v>
          </cell>
          <cell r="BQ289">
            <v>8040</v>
          </cell>
          <cell r="BR289">
            <v>71.53125</v>
          </cell>
        </row>
        <row r="290">
          <cell r="C290">
            <v>151067</v>
          </cell>
          <cell r="D290" t="str">
            <v xml:space="preserve">A23 5' H35 (SWP, 540 Pcs) </v>
          </cell>
          <cell r="E290" t="str">
            <v>70300</v>
          </cell>
          <cell r="F290" t="str">
            <v>72036</v>
          </cell>
          <cell r="G290" t="str">
            <v>30%</v>
          </cell>
          <cell r="H290" t="str">
            <v>2 X 8509 (12-8 4 X 1.25 OL)</v>
          </cell>
          <cell r="I290" t="str">
            <v>8030 (38 mm 142 GA X 3.511 FT)</v>
          </cell>
          <cell r="J290" t="str">
            <v>8032 (84 mm 200 GA X 3.511 FT)</v>
          </cell>
          <cell r="K290">
            <v>1.3705387499999999</v>
          </cell>
          <cell r="L290">
            <v>0.58737374999999992</v>
          </cell>
          <cell r="M290">
            <v>40.648051626501442</v>
          </cell>
          <cell r="N290">
            <v>60</v>
          </cell>
          <cell r="O290">
            <v>40.625</v>
          </cell>
          <cell r="P290">
            <v>40.875</v>
          </cell>
          <cell r="Q290">
            <v>41.125</v>
          </cell>
          <cell r="R290">
            <v>1.9053125</v>
          </cell>
          <cell r="S290">
            <v>1.9579124999999999</v>
          </cell>
          <cell r="T290">
            <v>2.0110125000000001</v>
          </cell>
          <cell r="U290">
            <v>865.01187500000003</v>
          </cell>
          <cell r="V290">
            <v>888.89227499999993</v>
          </cell>
          <cell r="W290">
            <v>912.99967500000002</v>
          </cell>
          <cell r="X290" t="str">
            <v>8053 (5" X 115GA X 14FT)</v>
          </cell>
          <cell r="Y290" t="str">
            <v>SW (14 FT)</v>
          </cell>
          <cell r="Z290">
            <v>0.1</v>
          </cell>
          <cell r="AA290">
            <v>20</v>
          </cell>
          <cell r="AB290">
            <v>38.106250000000003</v>
          </cell>
          <cell r="AC290">
            <v>39.158249999999995</v>
          </cell>
          <cell r="AD290">
            <v>40.22025</v>
          </cell>
          <cell r="AE290">
            <v>38.206250000000004</v>
          </cell>
          <cell r="AF290">
            <v>39.258249999999997</v>
          </cell>
          <cell r="AG290">
            <v>40.320250000000001</v>
          </cell>
          <cell r="AH290" t="str">
            <v>8053 (14 FT/Bundle)</v>
          </cell>
          <cell r="AI290" t="str">
            <v>SW</v>
          </cell>
          <cell r="AJ290" t="str">
            <v>27 SW</v>
          </cell>
          <cell r="AK290" t="str">
            <v xml:space="preserve">Stack </v>
          </cell>
          <cell r="AL290" t="str">
            <v xml:space="preserve">Pyramid </v>
          </cell>
          <cell r="AM290" t="str">
            <v>On Pallet</v>
          </cell>
          <cell r="AN290">
            <v>27</v>
          </cell>
          <cell r="AO290" t="str">
            <v>8909 (44 X 44)</v>
          </cell>
          <cell r="AP290" t="str">
            <v>44X44</v>
          </cell>
          <cell r="AQ290">
            <v>55</v>
          </cell>
          <cell r="AR290" t="str">
            <v>8133 (2)</v>
          </cell>
          <cell r="AS290" t="str">
            <v xml:space="preserve">1 X 8114 (Pad) </v>
          </cell>
          <cell r="AT290">
            <v>0</v>
          </cell>
          <cell r="AU290">
            <v>0</v>
          </cell>
          <cell r="AV290">
            <v>0</v>
          </cell>
          <cell r="AW290" t="str">
            <v>8052 (352FT White)</v>
          </cell>
          <cell r="AX290">
            <v>1114.9727499999999</v>
          </cell>
          <cell r="AY290">
            <v>540</v>
          </cell>
          <cell r="AZ290">
            <v>2.0647643518518515</v>
          </cell>
          <cell r="BA290" t="str">
            <v xml:space="preserve">GT Request 9/26/02.  Stack 9 bundles per layer.  Rotate each layer 90 degress.  3 layers high. </v>
          </cell>
          <cell r="BB290"/>
          <cell r="BC290">
            <v>151067</v>
          </cell>
          <cell r="BD290" t="str">
            <v>Blue</v>
          </cell>
          <cell r="BE290" t="str">
            <v xml:space="preserve">A23 5' H35 </v>
          </cell>
          <cell r="BF290" t="str">
            <v>12 months (+/- 5 days) from date of manufacture</v>
          </cell>
          <cell r="BG290" t="str">
            <v>Fast</v>
          </cell>
          <cell r="BH290" t="str">
            <v>23 mm</v>
          </cell>
          <cell r="BI290" t="str">
            <v>1 in</v>
          </cell>
          <cell r="BJ290" t="str">
            <v>40 7/8 in</v>
          </cell>
          <cell r="BK290" t="str">
            <v>3/4 in</v>
          </cell>
          <cell r="BL290" t="str">
            <v>I, II, III</v>
          </cell>
          <cell r="BM290">
            <v>5</v>
          </cell>
          <cell r="BN290">
            <v>100</v>
          </cell>
          <cell r="BO290">
            <v>134</v>
          </cell>
          <cell r="BP290" t="str">
            <v>B or G</v>
          </cell>
          <cell r="BQ290">
            <v>8040</v>
          </cell>
          <cell r="BR290">
            <v>68.125</v>
          </cell>
        </row>
        <row r="291">
          <cell r="C291">
            <v>151073</v>
          </cell>
          <cell r="D291" t="str">
            <v xml:space="preserve">A23 5' H45 (SWP, 900 Pcs) </v>
          </cell>
          <cell r="E291" t="str">
            <v>70310</v>
          </cell>
          <cell r="F291" t="str">
            <v>72036</v>
          </cell>
          <cell r="G291" t="str">
            <v>30%</v>
          </cell>
          <cell r="H291" t="str">
            <v>2 X 8509 (12-8 4 X 1.25 OL)</v>
          </cell>
          <cell r="I291" t="str">
            <v>8030 (38 mm 142 GA X 3.511 FT)</v>
          </cell>
          <cell r="J291" t="str">
            <v>8032 (84 mm 200 GA X 3.511 FT)</v>
          </cell>
          <cell r="K291">
            <v>1.3705387499999999</v>
          </cell>
          <cell r="L291">
            <v>0.58737374999999992</v>
          </cell>
          <cell r="M291">
            <v>40.648051626501442</v>
          </cell>
          <cell r="N291">
            <v>60</v>
          </cell>
          <cell r="O291">
            <v>40.625</v>
          </cell>
          <cell r="P291">
            <v>40.875</v>
          </cell>
          <cell r="Q291">
            <v>41.125</v>
          </cell>
          <cell r="R291">
            <v>1.9053125</v>
          </cell>
          <cell r="S291">
            <v>1.9579124999999999</v>
          </cell>
          <cell r="T291">
            <v>2.0110125000000001</v>
          </cell>
          <cell r="U291">
            <v>865.01187500000003</v>
          </cell>
          <cell r="V291">
            <v>888.89227499999993</v>
          </cell>
          <cell r="W291">
            <v>912.99967500000002</v>
          </cell>
          <cell r="X291" t="str">
            <v>8053 (5" X 115GA X 14FT)</v>
          </cell>
          <cell r="Y291" t="str">
            <v>SW (14 FT)</v>
          </cell>
          <cell r="Z291">
            <v>0.1</v>
          </cell>
          <cell r="AA291">
            <v>20</v>
          </cell>
          <cell r="AB291">
            <v>38.106250000000003</v>
          </cell>
          <cell r="AC291">
            <v>39.158249999999995</v>
          </cell>
          <cell r="AD291">
            <v>40.22025</v>
          </cell>
          <cell r="AE291">
            <v>38.206250000000004</v>
          </cell>
          <cell r="AF291">
            <v>39.258249999999997</v>
          </cell>
          <cell r="AG291">
            <v>40.320250000000001</v>
          </cell>
          <cell r="AH291" t="str">
            <v>8053 (14 FT/Bundle)</v>
          </cell>
          <cell r="AI291" t="str">
            <v>SW</v>
          </cell>
          <cell r="AJ291" t="str">
            <v>45 SW</v>
          </cell>
          <cell r="AK291" t="str">
            <v xml:space="preserve">Stack </v>
          </cell>
          <cell r="AL291" t="str">
            <v xml:space="preserve">Pyramid </v>
          </cell>
          <cell r="AM291" t="str">
            <v>On Pallet</v>
          </cell>
          <cell r="AN291">
            <v>45</v>
          </cell>
          <cell r="AO291" t="str">
            <v>8909 (44 X 44)</v>
          </cell>
          <cell r="AP291" t="str">
            <v>44X44</v>
          </cell>
          <cell r="AQ291">
            <v>55</v>
          </cell>
          <cell r="AR291" t="str">
            <v>8133 (2)</v>
          </cell>
          <cell r="AS291" t="str">
            <v xml:space="preserve">1 X 8114 (Pad) </v>
          </cell>
          <cell r="AT291">
            <v>0</v>
          </cell>
          <cell r="AU291">
            <v>0</v>
          </cell>
          <cell r="AV291">
            <v>0</v>
          </cell>
          <cell r="AW291" t="str">
            <v>8052 (352FT White)</v>
          </cell>
          <cell r="AX291">
            <v>1821.6212499999999</v>
          </cell>
          <cell r="AY291">
            <v>900</v>
          </cell>
          <cell r="AZ291">
            <v>2.0240236111111112</v>
          </cell>
          <cell r="BA291" t="str">
            <v xml:space="preserve">GT Request 12/4/02.  Each bundle gets Part No. 8132 8.5 X 11 inch bundle sheet. </v>
          </cell>
          <cell r="BB291"/>
          <cell r="BC291">
            <v>151073</v>
          </cell>
          <cell r="BD291" t="str">
            <v>Green</v>
          </cell>
          <cell r="BE291" t="str">
            <v xml:space="preserve">A23 5' H45 </v>
          </cell>
          <cell r="BF291" t="str">
            <v>12 months (+/- 5 days) from date of manufacture</v>
          </cell>
          <cell r="BG291" t="str">
            <v xml:space="preserve">Medium </v>
          </cell>
          <cell r="BH291" t="str">
            <v>23 mm</v>
          </cell>
          <cell r="BI291" t="str">
            <v>1 in</v>
          </cell>
          <cell r="BJ291" t="str">
            <v>40 7/8 in</v>
          </cell>
          <cell r="BK291" t="str">
            <v>3/4 in</v>
          </cell>
          <cell r="BL291" t="str">
            <v>I, II, III</v>
          </cell>
          <cell r="BM291">
            <v>5</v>
          </cell>
          <cell r="BN291">
            <v>100</v>
          </cell>
          <cell r="BO291">
            <v>134</v>
          </cell>
          <cell r="BP291" t="str">
            <v>B or G</v>
          </cell>
          <cell r="BQ291">
            <v>8040</v>
          </cell>
          <cell r="BR291">
            <v>68.125</v>
          </cell>
        </row>
        <row r="292">
          <cell r="C292">
            <v>151077</v>
          </cell>
          <cell r="D292" t="str">
            <v>A23 5' LIF0204 (2PB, 42 Bxs)</v>
          </cell>
          <cell r="E292" t="str">
            <v>70314</v>
          </cell>
          <cell r="F292" t="str">
            <v>72036</v>
          </cell>
          <cell r="G292" t="str">
            <v>30%</v>
          </cell>
          <cell r="H292" t="str">
            <v>2 X 8509 (12-8 4 X 1.25 OL)</v>
          </cell>
          <cell r="I292" t="str">
            <v>8030 (38 mm 142 GA X 3.511 FT)</v>
          </cell>
          <cell r="J292" t="str">
            <v>8032 (84 mm 200 GA X 3.511 FT)</v>
          </cell>
          <cell r="K292">
            <v>1.3705387499999999</v>
          </cell>
          <cell r="L292">
            <v>0.58737374999999992</v>
          </cell>
          <cell r="M292">
            <v>40.648051626501442</v>
          </cell>
          <cell r="N292">
            <v>60</v>
          </cell>
          <cell r="O292">
            <v>40.625</v>
          </cell>
          <cell r="P292">
            <v>40.875</v>
          </cell>
          <cell r="Q292">
            <v>41.125</v>
          </cell>
          <cell r="R292">
            <v>1.9053125</v>
          </cell>
          <cell r="S292">
            <v>1.9579124999999999</v>
          </cell>
          <cell r="T292">
            <v>2.0110125000000001</v>
          </cell>
          <cell r="U292">
            <v>865.01187500000003</v>
          </cell>
          <cell r="V292">
            <v>888.89227499999993</v>
          </cell>
          <cell r="W292">
            <v>912.99967500000002</v>
          </cell>
          <cell r="X292" t="str">
            <v>8470/8471 (47"/2 pc)</v>
          </cell>
          <cell r="Y292" t="str">
            <v>47"/ 2 pc</v>
          </cell>
          <cell r="Z292">
            <v>2.5</v>
          </cell>
          <cell r="AA292">
            <v>25</v>
          </cell>
          <cell r="AB292">
            <v>47.6328125</v>
          </cell>
          <cell r="AC292">
            <v>48.947812499999998</v>
          </cell>
          <cell r="AD292">
            <v>50.275312500000005</v>
          </cell>
          <cell r="AE292">
            <v>50.1328125</v>
          </cell>
          <cell r="AF292">
            <v>51.447812499999998</v>
          </cell>
          <cell r="AG292">
            <v>52.775312500000005</v>
          </cell>
          <cell r="AH292" t="str">
            <v>2 X 8126 (3.792 FT/Box)</v>
          </cell>
          <cell r="AI292">
            <v>2</v>
          </cell>
          <cell r="AJ292" t="str">
            <v>(6X7)+0=42</v>
          </cell>
          <cell r="AK292">
            <v>6</v>
          </cell>
          <cell r="AL292">
            <v>7</v>
          </cell>
          <cell r="AM292">
            <v>0</v>
          </cell>
          <cell r="AN292">
            <v>42</v>
          </cell>
          <cell r="AO292" t="str">
            <v>8914 (48 X 44)</v>
          </cell>
          <cell r="AP292" t="str">
            <v>48X44</v>
          </cell>
          <cell r="AQ292">
            <v>55</v>
          </cell>
          <cell r="AR292" t="str">
            <v>8123 (4)</v>
          </cell>
          <cell r="AS292">
            <v>0</v>
          </cell>
          <cell r="AT292" t="str">
            <v>8121 (2 X 16FT)/ 8122 (4)</v>
          </cell>
          <cell r="AU292">
            <v>2</v>
          </cell>
          <cell r="AV292" t="str">
            <v>8051 (1 White)</v>
          </cell>
          <cell r="AW292" t="str">
            <v>8050 (160FT Clear)</v>
          </cell>
          <cell r="AX292">
            <v>2215.808125</v>
          </cell>
          <cell r="AY292">
            <v>1050</v>
          </cell>
          <cell r="AZ292">
            <v>2.1102934523809522</v>
          </cell>
          <cell r="BA292" t="str">
            <v>Minova request 3/16/11.</v>
          </cell>
          <cell r="BB292"/>
          <cell r="BC292">
            <v>151077</v>
          </cell>
          <cell r="BD292" t="str">
            <v>Yellow</v>
          </cell>
          <cell r="BE292" t="str">
            <v>A23 5' LIF0204</v>
          </cell>
          <cell r="BF292" t="str">
            <v>12 months (+/- 5 days) from date of manufacture</v>
          </cell>
          <cell r="BG292" t="str">
            <v>Slow</v>
          </cell>
          <cell r="BH292" t="str">
            <v>23 mm</v>
          </cell>
          <cell r="BI292" t="str">
            <v>1 in</v>
          </cell>
          <cell r="BJ292" t="str">
            <v>40 7/8 in</v>
          </cell>
          <cell r="BK292" t="str">
            <v>3/4 in</v>
          </cell>
          <cell r="BL292" t="str">
            <v>I, II, III</v>
          </cell>
          <cell r="BM292">
            <v>5</v>
          </cell>
          <cell r="BN292">
            <v>125</v>
          </cell>
          <cell r="BO292">
            <v>134</v>
          </cell>
          <cell r="BP292" t="str">
            <v>B or G</v>
          </cell>
          <cell r="BQ292">
            <v>8040</v>
          </cell>
          <cell r="BR292">
            <v>85.15625</v>
          </cell>
        </row>
        <row r="293">
          <cell r="C293">
            <v>151085</v>
          </cell>
          <cell r="D293" t="str">
            <v>A23 5' LIF90 (2PBLW, 36 Bxs)</v>
          </cell>
          <cell r="E293" t="str">
            <v>70416</v>
          </cell>
          <cell r="F293" t="str">
            <v>72036</v>
          </cell>
          <cell r="G293" t="str">
            <v>30%</v>
          </cell>
          <cell r="H293" t="str">
            <v>2 X 8509 (12-8 4 X 1.25 OL)</v>
          </cell>
          <cell r="I293" t="str">
            <v>8030 (38 mm 142 GA X 3.511 FT)</v>
          </cell>
          <cell r="J293" t="str">
            <v>8032 (84 mm 200 GA X 3.511 FT)</v>
          </cell>
          <cell r="K293">
            <v>1.3705387499999999</v>
          </cell>
          <cell r="L293">
            <v>0.58737374999999992</v>
          </cell>
          <cell r="M293">
            <v>40.648051626501442</v>
          </cell>
          <cell r="N293">
            <v>60</v>
          </cell>
          <cell r="O293">
            <v>40.625</v>
          </cell>
          <cell r="P293">
            <v>40.875</v>
          </cell>
          <cell r="Q293">
            <v>41.125</v>
          </cell>
          <cell r="R293">
            <v>1.9053125</v>
          </cell>
          <cell r="S293">
            <v>1.9579124999999999</v>
          </cell>
          <cell r="T293">
            <v>2.0110125000000001</v>
          </cell>
          <cell r="U293">
            <v>865.01187500000003</v>
          </cell>
          <cell r="V293">
            <v>888.89227499999993</v>
          </cell>
          <cell r="W293">
            <v>912.99967500000002</v>
          </cell>
          <cell r="X293" t="str">
            <v>8470/8471 (47"/2 pc)</v>
          </cell>
          <cell r="Y293" t="str">
            <v>47"/ 2 pc</v>
          </cell>
          <cell r="Z293">
            <v>2.5</v>
          </cell>
          <cell r="AA293">
            <v>20</v>
          </cell>
          <cell r="AB293">
            <v>38.106250000000003</v>
          </cell>
          <cell r="AC293">
            <v>39.158249999999995</v>
          </cell>
          <cell r="AD293">
            <v>40.22025</v>
          </cell>
          <cell r="AE293">
            <v>40.606250000000003</v>
          </cell>
          <cell r="AF293">
            <v>41.658249999999995</v>
          </cell>
          <cell r="AG293">
            <v>42.72025</v>
          </cell>
          <cell r="AH293" t="str">
            <v>2 X 8126 (3.792 FT/Box)</v>
          </cell>
          <cell r="AI293">
            <v>2</v>
          </cell>
          <cell r="AJ293" t="str">
            <v>(6X6)+0=36</v>
          </cell>
          <cell r="AK293">
            <v>6</v>
          </cell>
          <cell r="AL293">
            <v>6</v>
          </cell>
          <cell r="AM293">
            <v>0</v>
          </cell>
          <cell r="AN293">
            <v>36</v>
          </cell>
          <cell r="AO293" t="str">
            <v>8914 (48 X 44)</v>
          </cell>
          <cell r="AP293" t="str">
            <v>48X44</v>
          </cell>
          <cell r="AQ293">
            <v>55</v>
          </cell>
          <cell r="AR293" t="str">
            <v>8123 (4)</v>
          </cell>
          <cell r="AS293">
            <v>0</v>
          </cell>
          <cell r="AT293" t="str">
            <v>8121 (2 X 16FT)/ 8122 (4)</v>
          </cell>
          <cell r="AU293">
            <v>2</v>
          </cell>
          <cell r="AV293" t="str">
            <v>8051 (1 White)</v>
          </cell>
          <cell r="AW293" t="str">
            <v>8050 (160FT Clear)</v>
          </cell>
          <cell r="AX293">
            <v>1554.6969999999999</v>
          </cell>
          <cell r="AY293">
            <v>720</v>
          </cell>
          <cell r="AZ293">
            <v>2.1593013888888888</v>
          </cell>
          <cell r="BA293" t="str">
            <v>Minova request to change packaging 5/5/09.</v>
          </cell>
          <cell r="BB293"/>
          <cell r="BC293">
            <v>151085</v>
          </cell>
          <cell r="BD293" t="str">
            <v>Yellow</v>
          </cell>
          <cell r="BE293" t="str">
            <v>A23 5' LIF90</v>
          </cell>
          <cell r="BF293" t="str">
            <v>12 months (+/- 5 days) from date of manufacture</v>
          </cell>
          <cell r="BG293" t="str">
            <v>Slow</v>
          </cell>
          <cell r="BH293" t="str">
            <v>23 mm</v>
          </cell>
          <cell r="BI293" t="str">
            <v>1 in</v>
          </cell>
          <cell r="BJ293" t="str">
            <v>40 7/8 in</v>
          </cell>
          <cell r="BK293" t="str">
            <v>3/4 in</v>
          </cell>
          <cell r="BL293" t="str">
            <v>I, II, III</v>
          </cell>
          <cell r="BM293">
            <v>5</v>
          </cell>
          <cell r="BN293">
            <v>100</v>
          </cell>
          <cell r="BO293">
            <v>134</v>
          </cell>
          <cell r="BP293" t="str">
            <v>B or G</v>
          </cell>
          <cell r="BQ293">
            <v>8040</v>
          </cell>
          <cell r="BR293">
            <v>68.125</v>
          </cell>
        </row>
        <row r="294">
          <cell r="C294">
            <v>151175</v>
          </cell>
          <cell r="D294" t="str">
            <v>A23 5' H55P (2PB, 42 Bxs)</v>
          </cell>
          <cell r="E294" t="str">
            <v>70318</v>
          </cell>
          <cell r="F294" t="str">
            <v>72036</v>
          </cell>
          <cell r="G294" t="str">
            <v>30%</v>
          </cell>
          <cell r="H294" t="str">
            <v>2 X 8509 (12-8 4 X 1.25 OL)</v>
          </cell>
          <cell r="I294" t="str">
            <v>8030 (38 mm 142 GA X 3.511 FT)</v>
          </cell>
          <cell r="J294" t="str">
            <v>8032 (84 mm 200 GA X 3.511 FT)</v>
          </cell>
          <cell r="K294">
            <v>1.3705387499999999</v>
          </cell>
          <cell r="L294">
            <v>0.58737374999999992</v>
          </cell>
          <cell r="M294">
            <v>40.648051626501442</v>
          </cell>
          <cell r="N294">
            <v>60</v>
          </cell>
          <cell r="O294">
            <v>40.625</v>
          </cell>
          <cell r="P294">
            <v>40.875</v>
          </cell>
          <cell r="Q294">
            <v>41.125</v>
          </cell>
          <cell r="R294">
            <v>1.9053125</v>
          </cell>
          <cell r="S294">
            <v>1.9579124999999999</v>
          </cell>
          <cell r="T294">
            <v>2.0110125000000001</v>
          </cell>
          <cell r="U294">
            <v>865.01187500000003</v>
          </cell>
          <cell r="V294">
            <v>888.89227499999993</v>
          </cell>
          <cell r="W294">
            <v>912.99967500000002</v>
          </cell>
          <cell r="X294" t="str">
            <v>8470/8471 (47"/2 pc)</v>
          </cell>
          <cell r="Y294" t="str">
            <v>47"/ 2 pc</v>
          </cell>
          <cell r="Z294">
            <v>2.5</v>
          </cell>
          <cell r="AA294">
            <v>25</v>
          </cell>
          <cell r="AB294">
            <v>47.6328125</v>
          </cell>
          <cell r="AC294">
            <v>48.947812499999998</v>
          </cell>
          <cell r="AD294">
            <v>50.275312500000005</v>
          </cell>
          <cell r="AE294">
            <v>50.1328125</v>
          </cell>
          <cell r="AF294">
            <v>51.447812499999998</v>
          </cell>
          <cell r="AG294">
            <v>52.775312500000005</v>
          </cell>
          <cell r="AH294" t="str">
            <v>2 X 8126 (3.792 FT/Box)</v>
          </cell>
          <cell r="AI294">
            <v>2</v>
          </cell>
          <cell r="AJ294" t="str">
            <v>(6X7)+0=42</v>
          </cell>
          <cell r="AK294">
            <v>6</v>
          </cell>
          <cell r="AL294">
            <v>7</v>
          </cell>
          <cell r="AM294">
            <v>0</v>
          </cell>
          <cell r="AN294">
            <v>42</v>
          </cell>
          <cell r="AO294" t="str">
            <v>8914 (48 X 44)</v>
          </cell>
          <cell r="AP294" t="str">
            <v>48X44</v>
          </cell>
          <cell r="AQ294">
            <v>55</v>
          </cell>
          <cell r="AR294" t="str">
            <v>8123 (4)</v>
          </cell>
          <cell r="AS294">
            <v>0</v>
          </cell>
          <cell r="AT294" t="str">
            <v>8121 (2 X 16FT)/ 8122 (4)</v>
          </cell>
          <cell r="AU294">
            <v>2</v>
          </cell>
          <cell r="AV294" t="str">
            <v>8051 (1 White)</v>
          </cell>
          <cell r="AW294" t="str">
            <v>8050 (160FT Clear)</v>
          </cell>
          <cell r="AX294">
            <v>2215.808125</v>
          </cell>
          <cell r="AY294">
            <v>1050</v>
          </cell>
          <cell r="AZ294">
            <v>2.1102934523809522</v>
          </cell>
          <cell r="BA294" t="str">
            <v>GT Request 6/21/02.  Each cartridge gets Part No. 8508 Parachute Clip 23 mm.</v>
          </cell>
          <cell r="BB294"/>
          <cell r="BC294">
            <v>151175</v>
          </cell>
          <cell r="BD294" t="str">
            <v xml:space="preserve">Yellow </v>
          </cell>
          <cell r="BE294" t="str">
            <v xml:space="preserve">A23 5' H55P </v>
          </cell>
          <cell r="BF294" t="str">
            <v>12 months (+/- 5 days) from date of manufacture</v>
          </cell>
          <cell r="BG294" t="str">
            <v>Slow</v>
          </cell>
          <cell r="BH294" t="str">
            <v>23 mm</v>
          </cell>
          <cell r="BI294" t="str">
            <v>1 in</v>
          </cell>
          <cell r="BJ294" t="str">
            <v>40 7/8 in</v>
          </cell>
          <cell r="BK294" t="str">
            <v>3/4 in</v>
          </cell>
          <cell r="BL294" t="str">
            <v>I, II, III</v>
          </cell>
          <cell r="BM294">
            <v>5</v>
          </cell>
          <cell r="BN294">
            <v>125</v>
          </cell>
          <cell r="BO294">
            <v>134</v>
          </cell>
          <cell r="BP294" t="str">
            <v>B or G</v>
          </cell>
          <cell r="BQ294">
            <v>8040</v>
          </cell>
          <cell r="BR294">
            <v>85.15625</v>
          </cell>
        </row>
        <row r="295">
          <cell r="C295">
            <v>152039</v>
          </cell>
          <cell r="D295" t="str">
            <v>2342 LIF20 (2PB, 42 Bxs)</v>
          </cell>
          <cell r="E295" t="str">
            <v>70415</v>
          </cell>
          <cell r="F295" t="str">
            <v>72036</v>
          </cell>
          <cell r="G295" t="str">
            <v>30%</v>
          </cell>
          <cell r="H295" t="str">
            <v>2 X 8509 (12-8 4 X 1.25 OL)</v>
          </cell>
          <cell r="I295" t="str">
            <v>8030 (38 mm 142 GA X 3.604 FT)</v>
          </cell>
          <cell r="J295" t="str">
            <v>8032 (84 mm 200 GA X 3.604 FT)</v>
          </cell>
          <cell r="K295">
            <v>1.4082599999999998</v>
          </cell>
          <cell r="L295">
            <v>0.60353999999999997</v>
          </cell>
          <cell r="M295">
            <v>42</v>
          </cell>
          <cell r="N295">
            <v>61.684799100326224</v>
          </cell>
          <cell r="O295">
            <v>41.75</v>
          </cell>
          <cell r="P295">
            <v>42</v>
          </cell>
          <cell r="Q295">
            <v>42.25</v>
          </cell>
          <cell r="R295">
            <v>1.9580749999999998</v>
          </cell>
          <cell r="S295">
            <v>2.0118</v>
          </cell>
          <cell r="T295">
            <v>2.0660249999999998</v>
          </cell>
          <cell r="U295">
            <v>888.96604999999988</v>
          </cell>
          <cell r="V295">
            <v>913.35720000000003</v>
          </cell>
          <cell r="W295">
            <v>937.97534999999993</v>
          </cell>
          <cell r="X295" t="str">
            <v>8470/8471 (47"/2 pc)</v>
          </cell>
          <cell r="Y295" t="str">
            <v>47"/ 2 pc</v>
          </cell>
          <cell r="Z295">
            <v>2.5</v>
          </cell>
          <cell r="AA295">
            <v>25</v>
          </cell>
          <cell r="AB295">
            <v>48.951874999999994</v>
          </cell>
          <cell r="AC295">
            <v>50.295000000000002</v>
          </cell>
          <cell r="AD295">
            <v>51.650624999999991</v>
          </cell>
          <cell r="AE295">
            <v>51.451874999999994</v>
          </cell>
          <cell r="AF295">
            <v>52.795000000000002</v>
          </cell>
          <cell r="AG295">
            <v>54.150624999999991</v>
          </cell>
          <cell r="AH295" t="str">
            <v>2 X 8126 (3.792 FT/Box)</v>
          </cell>
          <cell r="AI295">
            <v>2</v>
          </cell>
          <cell r="AJ295" t="str">
            <v>(6X7)+0=42</v>
          </cell>
          <cell r="AK295">
            <v>6</v>
          </cell>
          <cell r="AL295">
            <v>7</v>
          </cell>
          <cell r="AM295">
            <v>0</v>
          </cell>
          <cell r="AN295">
            <v>42</v>
          </cell>
          <cell r="AO295" t="str">
            <v>8914 (48 X 44)</v>
          </cell>
          <cell r="AP295" t="str">
            <v>48X44</v>
          </cell>
          <cell r="AQ295">
            <v>55</v>
          </cell>
          <cell r="AR295" t="str">
            <v>8123 (4)</v>
          </cell>
          <cell r="AS295">
            <v>0</v>
          </cell>
          <cell r="AT295" t="str">
            <v>8121 (2 X 16FT)/ 8122 (4)</v>
          </cell>
          <cell r="AU295">
            <v>2</v>
          </cell>
          <cell r="AV295" t="str">
            <v>8051 (1 White)</v>
          </cell>
          <cell r="AW295" t="str">
            <v>8050 (160FT Clear)</v>
          </cell>
          <cell r="AX295">
            <v>2272.39</v>
          </cell>
          <cell r="AY295">
            <v>1050</v>
          </cell>
          <cell r="AZ295">
            <v>2.1641809523809523</v>
          </cell>
          <cell r="BA295" t="str">
            <v>Minova Request 5/9/07.</v>
          </cell>
          <cell r="BB295"/>
          <cell r="BC295">
            <v>152039</v>
          </cell>
          <cell r="BD295" t="str">
            <v>Orange</v>
          </cell>
          <cell r="BE295" t="str">
            <v>2342 LIF20</v>
          </cell>
          <cell r="BF295" t="str">
            <v>12 months (+/- 5 days) from date of manufacture</v>
          </cell>
          <cell r="BG295" t="str">
            <v>X-Fast</v>
          </cell>
          <cell r="BH295" t="str">
            <v>23 mm</v>
          </cell>
          <cell r="BI295" t="str">
            <v>1 in</v>
          </cell>
          <cell r="BJ295" t="str">
            <v>42 in</v>
          </cell>
          <cell r="BK295" t="str">
            <v>3/4 in</v>
          </cell>
          <cell r="BL295" t="str">
            <v>I, II, III</v>
          </cell>
          <cell r="BM295">
            <v>5.140399925027185</v>
          </cell>
          <cell r="BN295">
            <v>127.5</v>
          </cell>
          <cell r="BO295">
            <v>134</v>
          </cell>
          <cell r="BP295" t="str">
            <v>B or G</v>
          </cell>
          <cell r="BQ295">
            <v>8040</v>
          </cell>
          <cell r="BR295">
            <v>87.5</v>
          </cell>
        </row>
        <row r="296">
          <cell r="C296">
            <v>152041</v>
          </cell>
          <cell r="D296" t="str">
            <v>2342 LIF40 (2PB, 42 Bxs)</v>
          </cell>
          <cell r="E296" t="str">
            <v>70334</v>
          </cell>
          <cell r="F296" t="str">
            <v>72036</v>
          </cell>
          <cell r="G296" t="str">
            <v>30%</v>
          </cell>
          <cell r="H296" t="str">
            <v>2 X 8509 (12-8 4 X 1.25 OL)</v>
          </cell>
          <cell r="I296" t="str">
            <v>8030 (38 mm 142 GA X 3.604 FT)</v>
          </cell>
          <cell r="J296" t="str">
            <v>8032 (84 mm 200 GA X 3.604 FT)</v>
          </cell>
          <cell r="K296">
            <v>1.4082599999999998</v>
          </cell>
          <cell r="L296">
            <v>0.60353999999999997</v>
          </cell>
          <cell r="M296">
            <v>42</v>
          </cell>
          <cell r="N296">
            <v>61.684799100326224</v>
          </cell>
          <cell r="O296">
            <v>41.75</v>
          </cell>
          <cell r="P296">
            <v>42</v>
          </cell>
          <cell r="Q296">
            <v>42.25</v>
          </cell>
          <cell r="R296">
            <v>1.9580749999999998</v>
          </cell>
          <cell r="S296">
            <v>2.0118</v>
          </cell>
          <cell r="T296">
            <v>2.0660249999999998</v>
          </cell>
          <cell r="U296">
            <v>888.96604999999988</v>
          </cell>
          <cell r="V296">
            <v>913.35720000000003</v>
          </cell>
          <cell r="W296">
            <v>937.97534999999993</v>
          </cell>
          <cell r="X296" t="str">
            <v>8470/8471 (47"/2 pc)</v>
          </cell>
          <cell r="Y296" t="str">
            <v>47"/ 2 pc</v>
          </cell>
          <cell r="Z296">
            <v>2.5</v>
          </cell>
          <cell r="AA296">
            <v>25</v>
          </cell>
          <cell r="AB296">
            <v>48.951874999999994</v>
          </cell>
          <cell r="AC296">
            <v>50.295000000000002</v>
          </cell>
          <cell r="AD296">
            <v>51.650624999999991</v>
          </cell>
          <cell r="AE296">
            <v>51.451874999999994</v>
          </cell>
          <cell r="AF296">
            <v>52.795000000000002</v>
          </cell>
          <cell r="AG296">
            <v>54.150624999999991</v>
          </cell>
          <cell r="AH296" t="str">
            <v>2 X 8126 (3.792 FT/Box)</v>
          </cell>
          <cell r="AI296">
            <v>2</v>
          </cell>
          <cell r="AJ296" t="str">
            <v>(6X7)+0=42</v>
          </cell>
          <cell r="AK296">
            <v>6</v>
          </cell>
          <cell r="AL296">
            <v>7</v>
          </cell>
          <cell r="AM296">
            <v>0</v>
          </cell>
          <cell r="AN296">
            <v>42</v>
          </cell>
          <cell r="AO296" t="str">
            <v>8914 (48 X 44)</v>
          </cell>
          <cell r="AP296" t="str">
            <v>48X44</v>
          </cell>
          <cell r="AQ296">
            <v>55</v>
          </cell>
          <cell r="AR296" t="str">
            <v>8123 (4)</v>
          </cell>
          <cell r="AS296">
            <v>0</v>
          </cell>
          <cell r="AT296" t="str">
            <v>8121 (2 X 16FT)/ 8122 (4)</v>
          </cell>
          <cell r="AU296">
            <v>2</v>
          </cell>
          <cell r="AV296" t="str">
            <v>8051 (1 White)</v>
          </cell>
          <cell r="AW296" t="str">
            <v>8050 (160FT Clear)</v>
          </cell>
          <cell r="AX296">
            <v>2272.39</v>
          </cell>
          <cell r="AY296">
            <v>1050</v>
          </cell>
          <cell r="AZ296">
            <v>2.1641809523809523</v>
          </cell>
          <cell r="BA296" t="str">
            <v>Minova Request 4/9/07.</v>
          </cell>
          <cell r="BB296"/>
          <cell r="BC296">
            <v>152041</v>
          </cell>
          <cell r="BD296" t="str">
            <v>Blue</v>
          </cell>
          <cell r="BE296" t="str">
            <v>2342 LIF40</v>
          </cell>
          <cell r="BF296" t="str">
            <v>12 months (+/- 5 days) from date of manufacture</v>
          </cell>
          <cell r="BG296" t="str">
            <v>Fast</v>
          </cell>
          <cell r="BH296" t="str">
            <v>23 mm</v>
          </cell>
          <cell r="BI296" t="str">
            <v>1 in</v>
          </cell>
          <cell r="BJ296" t="str">
            <v>42 in</v>
          </cell>
          <cell r="BK296" t="str">
            <v>3/4 in</v>
          </cell>
          <cell r="BL296" t="str">
            <v>I, II, III</v>
          </cell>
          <cell r="BM296">
            <v>5.140399925027185</v>
          </cell>
          <cell r="BN296">
            <v>127.5</v>
          </cell>
          <cell r="BO296">
            <v>134</v>
          </cell>
          <cell r="BP296" t="str">
            <v>B or G</v>
          </cell>
          <cell r="BQ296">
            <v>8040</v>
          </cell>
          <cell r="BR296">
            <v>87.5</v>
          </cell>
        </row>
        <row r="297">
          <cell r="C297">
            <v>152042</v>
          </cell>
          <cell r="D297" t="str">
            <v>2342 LIF35P (2PBSS, 36 Bxs)</v>
          </cell>
          <cell r="E297" t="str">
            <v>70311</v>
          </cell>
          <cell r="F297" t="str">
            <v>72036</v>
          </cell>
          <cell r="G297" t="str">
            <v>30%</v>
          </cell>
          <cell r="H297" t="str">
            <v>2 X 8509 (12-8 4 X 1.25 OL)</v>
          </cell>
          <cell r="I297" t="str">
            <v>8030 (38 mm 142 GA X 3.604 FT)</v>
          </cell>
          <cell r="J297" t="str">
            <v>8032 (84 mm 200 GA X 3.604 FT)</v>
          </cell>
          <cell r="K297">
            <v>1.4082599999999998</v>
          </cell>
          <cell r="L297">
            <v>0.60353999999999997</v>
          </cell>
          <cell r="M297">
            <v>42</v>
          </cell>
          <cell r="N297">
            <v>61.684799100326224</v>
          </cell>
          <cell r="O297">
            <v>41.75</v>
          </cell>
          <cell r="P297">
            <v>42</v>
          </cell>
          <cell r="Q297">
            <v>42.25</v>
          </cell>
          <cell r="R297">
            <v>1.9580749999999998</v>
          </cell>
          <cell r="S297">
            <v>2.0118</v>
          </cell>
          <cell r="T297">
            <v>2.0660249999999998</v>
          </cell>
          <cell r="U297">
            <v>888.96604999999988</v>
          </cell>
          <cell r="V297">
            <v>913.35720000000003</v>
          </cell>
          <cell r="W297">
            <v>937.97534999999993</v>
          </cell>
          <cell r="X297" t="str">
            <v>8470/8471 (47"/2 pc)</v>
          </cell>
          <cell r="Y297" t="str">
            <v>47"/ 2 pc</v>
          </cell>
          <cell r="Z297">
            <v>2.5</v>
          </cell>
          <cell r="AA297">
            <v>25</v>
          </cell>
          <cell r="AB297">
            <v>48.951874999999994</v>
          </cell>
          <cell r="AC297">
            <v>50.295000000000002</v>
          </cell>
          <cell r="AD297">
            <v>51.650624999999991</v>
          </cell>
          <cell r="AE297">
            <v>51.451874999999994</v>
          </cell>
          <cell r="AF297">
            <v>52.795000000000002</v>
          </cell>
          <cell r="AG297">
            <v>54.150624999999991</v>
          </cell>
          <cell r="AH297" t="str">
            <v>2 X 8126 (3.792 FT/Box)</v>
          </cell>
          <cell r="AI297">
            <v>2</v>
          </cell>
          <cell r="AJ297" t="str">
            <v>(6X6)+0=36</v>
          </cell>
          <cell r="AK297">
            <v>6</v>
          </cell>
          <cell r="AL297">
            <v>6</v>
          </cell>
          <cell r="AM297">
            <v>0</v>
          </cell>
          <cell r="AN297">
            <v>36</v>
          </cell>
          <cell r="AO297" t="str">
            <v>8914 (48 X 44)</v>
          </cell>
          <cell r="AP297" t="str">
            <v>48X44</v>
          </cell>
          <cell r="AQ297">
            <v>55</v>
          </cell>
          <cell r="AR297" t="str">
            <v>8123 (4)</v>
          </cell>
          <cell r="AS297">
            <v>0</v>
          </cell>
          <cell r="AT297" t="str">
            <v>8121 (2 X 16FT)/ 8122 (4)</v>
          </cell>
          <cell r="AU297">
            <v>2</v>
          </cell>
          <cell r="AV297" t="str">
            <v>8051 (1 White)</v>
          </cell>
          <cell r="AW297" t="str">
            <v>8050 (160FT Clear)</v>
          </cell>
          <cell r="AX297">
            <v>1955.6200000000001</v>
          </cell>
          <cell r="AY297">
            <v>900</v>
          </cell>
          <cell r="AZ297">
            <v>2.1729111111111115</v>
          </cell>
          <cell r="BA297" t="str">
            <v>GT Request 6/21/02.  Each cartridge gets Part No. 8508 Parachute Clip 23 mm.</v>
          </cell>
          <cell r="BB297"/>
          <cell r="BC297">
            <v>152042</v>
          </cell>
          <cell r="BD297" t="str">
            <v>Blue</v>
          </cell>
          <cell r="BE297" t="str">
            <v>2342 LIF35P</v>
          </cell>
          <cell r="BF297" t="str">
            <v>12 months (+/- 5 days) from date of manufacture</v>
          </cell>
          <cell r="BG297" t="str">
            <v>Fast</v>
          </cell>
          <cell r="BH297" t="str">
            <v>23 mm</v>
          </cell>
          <cell r="BI297" t="str">
            <v>1 in</v>
          </cell>
          <cell r="BJ297" t="str">
            <v>42 in</v>
          </cell>
          <cell r="BK297" t="str">
            <v>3/4 in</v>
          </cell>
          <cell r="BL297" t="str">
            <v>I, II, III</v>
          </cell>
          <cell r="BM297">
            <v>5.140399925027185</v>
          </cell>
          <cell r="BN297">
            <v>127.5</v>
          </cell>
          <cell r="BO297">
            <v>134</v>
          </cell>
          <cell r="BP297" t="str">
            <v>B or G</v>
          </cell>
          <cell r="BQ297">
            <v>8040</v>
          </cell>
          <cell r="BR297">
            <v>87.5</v>
          </cell>
        </row>
        <row r="298">
          <cell r="C298">
            <v>152043</v>
          </cell>
          <cell r="D298" t="str">
            <v>2342 LIF50P (2PBSS, 36 Bxs)</v>
          </cell>
          <cell r="E298" t="str">
            <v>70319</v>
          </cell>
          <cell r="F298" t="str">
            <v>72036</v>
          </cell>
          <cell r="G298" t="str">
            <v>30%</v>
          </cell>
          <cell r="H298" t="str">
            <v>2 X 8509 (12-8 4 X 1.25 OL)</v>
          </cell>
          <cell r="I298" t="str">
            <v>8030 (38 mm 142 GA X 3.604 FT)</v>
          </cell>
          <cell r="J298" t="str">
            <v>8032 (84 mm 200 GA X 3.604 FT)</v>
          </cell>
          <cell r="K298">
            <v>1.4082599999999998</v>
          </cell>
          <cell r="L298">
            <v>0.60353999999999997</v>
          </cell>
          <cell r="M298">
            <v>42</v>
          </cell>
          <cell r="N298">
            <v>61.684799100326224</v>
          </cell>
          <cell r="O298">
            <v>41.75</v>
          </cell>
          <cell r="P298">
            <v>42</v>
          </cell>
          <cell r="Q298">
            <v>42.25</v>
          </cell>
          <cell r="R298">
            <v>1.9580749999999998</v>
          </cell>
          <cell r="S298">
            <v>2.0118</v>
          </cell>
          <cell r="T298">
            <v>2.0660249999999998</v>
          </cell>
          <cell r="U298">
            <v>888.96604999999988</v>
          </cell>
          <cell r="V298">
            <v>913.35720000000003</v>
          </cell>
          <cell r="W298">
            <v>937.97534999999993</v>
          </cell>
          <cell r="X298" t="str">
            <v>8470/8471 (47"/2 pc)</v>
          </cell>
          <cell r="Y298" t="str">
            <v>47"/ 2 pc</v>
          </cell>
          <cell r="Z298">
            <v>2.5</v>
          </cell>
          <cell r="AA298">
            <v>25</v>
          </cell>
          <cell r="AB298">
            <v>48.951874999999994</v>
          </cell>
          <cell r="AC298">
            <v>50.295000000000002</v>
          </cell>
          <cell r="AD298">
            <v>51.650624999999991</v>
          </cell>
          <cell r="AE298">
            <v>51.451874999999994</v>
          </cell>
          <cell r="AF298">
            <v>52.795000000000002</v>
          </cell>
          <cell r="AG298">
            <v>54.150624999999991</v>
          </cell>
          <cell r="AH298" t="str">
            <v>2 X 8126 (3.792 FT/Box)</v>
          </cell>
          <cell r="AI298">
            <v>2</v>
          </cell>
          <cell r="AJ298" t="str">
            <v>(6X6)+0=36</v>
          </cell>
          <cell r="AK298">
            <v>6</v>
          </cell>
          <cell r="AL298">
            <v>6</v>
          </cell>
          <cell r="AM298">
            <v>0</v>
          </cell>
          <cell r="AN298">
            <v>36</v>
          </cell>
          <cell r="AO298" t="str">
            <v>8914 (48 X 44)</v>
          </cell>
          <cell r="AP298" t="str">
            <v>48X44</v>
          </cell>
          <cell r="AQ298">
            <v>55</v>
          </cell>
          <cell r="AR298" t="str">
            <v>8123 (4)</v>
          </cell>
          <cell r="AS298">
            <v>0</v>
          </cell>
          <cell r="AT298" t="str">
            <v>8121 (2 X 16FT)/ 8122 (4)</v>
          </cell>
          <cell r="AU298">
            <v>2</v>
          </cell>
          <cell r="AV298" t="str">
            <v>8051 (1 White)</v>
          </cell>
          <cell r="AW298" t="str">
            <v>8050 (160FT Clear)</v>
          </cell>
          <cell r="AX298">
            <v>1955.6200000000001</v>
          </cell>
          <cell r="AY298">
            <v>900</v>
          </cell>
          <cell r="AZ298">
            <v>2.1729111111111115</v>
          </cell>
          <cell r="BA298" t="str">
            <v>GT Request 6/21/02.  Each cartridge gets Part No. 8508 Parachute Clip 23 mm.</v>
          </cell>
          <cell r="BB298"/>
          <cell r="BC298">
            <v>152043</v>
          </cell>
          <cell r="BD298" t="str">
            <v>Green</v>
          </cell>
          <cell r="BE298" t="str">
            <v>2342 LIF50P</v>
          </cell>
          <cell r="BF298" t="str">
            <v>12 months (+/- 5 days) from date of manufacture</v>
          </cell>
          <cell r="BG298" t="str">
            <v xml:space="preserve">Medium </v>
          </cell>
          <cell r="BH298" t="str">
            <v>23 mm</v>
          </cell>
          <cell r="BI298" t="str">
            <v>1 in</v>
          </cell>
          <cell r="BJ298" t="str">
            <v>42 in</v>
          </cell>
          <cell r="BK298" t="str">
            <v>3/4 in</v>
          </cell>
          <cell r="BL298" t="str">
            <v>I, II, III</v>
          </cell>
          <cell r="BM298">
            <v>5.140399925027185</v>
          </cell>
          <cell r="BN298">
            <v>127.5</v>
          </cell>
          <cell r="BO298">
            <v>134</v>
          </cell>
          <cell r="BP298" t="str">
            <v>B or G</v>
          </cell>
          <cell r="BQ298">
            <v>8040</v>
          </cell>
          <cell r="BR298">
            <v>87.5</v>
          </cell>
        </row>
        <row r="299">
          <cell r="C299">
            <v>152068</v>
          </cell>
          <cell r="D299" t="str">
            <v>2347 M45 (2PB, 42 Bxs, Norway)</v>
          </cell>
          <cell r="E299" t="str">
            <v>70316</v>
          </cell>
          <cell r="F299" t="str">
            <v>72036</v>
          </cell>
          <cell r="G299" t="str">
            <v>30%</v>
          </cell>
          <cell r="H299" t="str">
            <v>2 X 8509 (12-8 4 X 1.25 OL)</v>
          </cell>
          <cell r="I299" t="str">
            <v>8030 (38 mm 142 GA X 4.021 FT)</v>
          </cell>
          <cell r="J299" t="str">
            <v>8032 (84 mm 200 GA X 4.021 FT)</v>
          </cell>
          <cell r="K299">
            <v>1.5759099999999999</v>
          </cell>
          <cell r="L299">
            <v>0.67539000000000005</v>
          </cell>
          <cell r="M299">
            <v>47</v>
          </cell>
          <cell r="N299">
            <v>69.32019854869435</v>
          </cell>
          <cell r="O299">
            <v>46.75</v>
          </cell>
          <cell r="P299">
            <v>47</v>
          </cell>
          <cell r="Q299">
            <v>47.25</v>
          </cell>
          <cell r="R299">
            <v>2.1925749999999997</v>
          </cell>
          <cell r="S299">
            <v>2.2513000000000001</v>
          </cell>
          <cell r="T299">
            <v>2.3105250000000002</v>
          </cell>
          <cell r="U299">
            <v>995.42904999999985</v>
          </cell>
          <cell r="V299">
            <v>1022.0902</v>
          </cell>
          <cell r="W299">
            <v>1048.9783500000001</v>
          </cell>
          <cell r="X299" t="str">
            <v>8480/8481 (56"/2 pc)</v>
          </cell>
          <cell r="Y299" t="str">
            <v>56"/ 2 pc</v>
          </cell>
          <cell r="Z299">
            <v>2.8</v>
          </cell>
          <cell r="AA299">
            <v>25</v>
          </cell>
          <cell r="AB299">
            <v>54.814374999999991</v>
          </cell>
          <cell r="AC299">
            <v>56.282499999999999</v>
          </cell>
          <cell r="AD299">
            <v>57.763125000000002</v>
          </cell>
          <cell r="AE299">
            <v>57.614374999999988</v>
          </cell>
          <cell r="AF299">
            <v>59.082499999999996</v>
          </cell>
          <cell r="AG299">
            <v>60.563124999999999</v>
          </cell>
          <cell r="AH299" t="str">
            <v>3 X 8126 (5.531 FT/Box)</v>
          </cell>
          <cell r="AI299">
            <v>3</v>
          </cell>
          <cell r="AJ299" t="str">
            <v>(6X7)+0=42</v>
          </cell>
          <cell r="AK299">
            <v>6</v>
          </cell>
          <cell r="AL299">
            <v>7</v>
          </cell>
          <cell r="AM299">
            <v>0</v>
          </cell>
          <cell r="AN299">
            <v>42</v>
          </cell>
          <cell r="AO299" t="str">
            <v>8901 (45X63X40 Crate)</v>
          </cell>
          <cell r="AP299" t="str">
            <v>45X63X40 Crate</v>
          </cell>
          <cell r="AQ299">
            <v>90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2571.4649999999997</v>
          </cell>
          <cell r="AY299">
            <v>1050</v>
          </cell>
          <cell r="AZ299">
            <v>2.4490142857142856</v>
          </cell>
          <cell r="BA299" t="str">
            <v>Request packaging change 6-16-05. USE WHITE LABEL PAPER.</v>
          </cell>
          <cell r="BB299"/>
          <cell r="BC299">
            <v>152068</v>
          </cell>
          <cell r="BD299" t="str">
            <v>White</v>
          </cell>
          <cell r="BE299" t="str">
            <v>2347 M45</v>
          </cell>
          <cell r="BF299" t="str">
            <v>12 months (+/- 5 days) from date of manufacture</v>
          </cell>
          <cell r="BG299" t="str">
            <v xml:space="preserve">Medium </v>
          </cell>
          <cell r="BH299" t="str">
            <v>23 mm</v>
          </cell>
          <cell r="BI299" t="str">
            <v>1 in</v>
          </cell>
          <cell r="BJ299" t="str">
            <v>47 in</v>
          </cell>
          <cell r="BK299" t="str">
            <v>3/4 in</v>
          </cell>
          <cell r="BL299" t="str">
            <v>I, II, III</v>
          </cell>
          <cell r="BM299">
            <v>5.7766832123911955</v>
          </cell>
          <cell r="BN299">
            <v>145</v>
          </cell>
          <cell r="BO299">
            <v>134</v>
          </cell>
          <cell r="BP299" t="str">
            <v>B or G</v>
          </cell>
          <cell r="BQ299">
            <v>8040</v>
          </cell>
          <cell r="BR299">
            <v>97.916666666666671</v>
          </cell>
        </row>
        <row r="300">
          <cell r="C300">
            <v>152072</v>
          </cell>
          <cell r="D300" t="str">
            <v>2346 M35LIFP (2PB, 42 Bxs)</v>
          </cell>
          <cell r="E300" t="str">
            <v>70274</v>
          </cell>
          <cell r="F300" t="str">
            <v>72036</v>
          </cell>
          <cell r="G300" t="str">
            <v>30%</v>
          </cell>
          <cell r="H300" t="str">
            <v>2 X 8509 (12-8 4 X 1.25 OL)</v>
          </cell>
          <cell r="I300" t="str">
            <v>8030 (38 mm 142 GA X 3.938 FT)</v>
          </cell>
          <cell r="J300" t="str">
            <v>8032 (84 mm 200 GA X 3.938 FT)</v>
          </cell>
          <cell r="K300">
            <v>1.5423799999999999</v>
          </cell>
          <cell r="L300">
            <v>0.66101999999999994</v>
          </cell>
          <cell r="M300">
            <v>46</v>
          </cell>
          <cell r="N300">
            <v>67.79311865902072</v>
          </cell>
          <cell r="O300">
            <v>45.75</v>
          </cell>
          <cell r="P300">
            <v>46</v>
          </cell>
          <cell r="Q300">
            <v>46.25</v>
          </cell>
          <cell r="R300">
            <v>2.1456749999999998</v>
          </cell>
          <cell r="S300">
            <v>2.2033999999999998</v>
          </cell>
          <cell r="T300">
            <v>2.261625</v>
          </cell>
          <cell r="U300">
            <v>974.13644999999985</v>
          </cell>
          <cell r="V300">
            <v>1000.3435999999999</v>
          </cell>
          <cell r="W300">
            <v>1026.77775</v>
          </cell>
          <cell r="X300" t="str">
            <v>8470/8471 (47"/2 pc)</v>
          </cell>
          <cell r="Y300" t="str">
            <v>47"/ 2 pc</v>
          </cell>
          <cell r="Z300">
            <v>2.5</v>
          </cell>
          <cell r="AA300">
            <v>25</v>
          </cell>
          <cell r="AB300">
            <v>53.641874999999992</v>
          </cell>
          <cell r="AC300">
            <v>55.084999999999994</v>
          </cell>
          <cell r="AD300">
            <v>56.540624999999999</v>
          </cell>
          <cell r="AE300">
            <v>56.141874999999992</v>
          </cell>
          <cell r="AF300">
            <v>57.584999999999994</v>
          </cell>
          <cell r="AG300">
            <v>59.040624999999999</v>
          </cell>
          <cell r="AH300" t="str">
            <v>2 X 8126 (3.792 FT/Box)</v>
          </cell>
          <cell r="AI300">
            <v>2</v>
          </cell>
          <cell r="AJ300" t="str">
            <v>(6X7)+0=42</v>
          </cell>
          <cell r="AK300">
            <v>6</v>
          </cell>
          <cell r="AL300">
            <v>7</v>
          </cell>
          <cell r="AM300">
            <v>0</v>
          </cell>
          <cell r="AN300">
            <v>42</v>
          </cell>
          <cell r="AO300" t="str">
            <v>8914 (48 X 44)</v>
          </cell>
          <cell r="AP300" t="str">
            <v>48X44</v>
          </cell>
          <cell r="AQ300">
            <v>55</v>
          </cell>
          <cell r="AR300" t="str">
            <v>8123 (4)</v>
          </cell>
          <cell r="AS300">
            <v>0</v>
          </cell>
          <cell r="AT300" t="str">
            <v>8121 (2 X 16FT)/ 8122 (4)</v>
          </cell>
          <cell r="AU300">
            <v>2</v>
          </cell>
          <cell r="AV300" t="str">
            <v>8051 (1 White)</v>
          </cell>
          <cell r="AW300" t="str">
            <v>8050 (160FT Clear)</v>
          </cell>
          <cell r="AX300">
            <v>2473.5699999999997</v>
          </cell>
          <cell r="AY300">
            <v>1050</v>
          </cell>
          <cell r="AZ300">
            <v>2.3557809523809521</v>
          </cell>
          <cell r="BA300" t="str">
            <v>Minova Request 4/27/09. Each cartridge gets Part No. 8508 23 mm parachute clip.</v>
          </cell>
          <cell r="BB300"/>
          <cell r="BC300">
            <v>152072</v>
          </cell>
          <cell r="BD300" t="str">
            <v>Blue</v>
          </cell>
          <cell r="BE300" t="str">
            <v>2346 M35LIFP</v>
          </cell>
          <cell r="BF300" t="str">
            <v>12 months (+/- 5 days) from date of manufacture</v>
          </cell>
          <cell r="BG300" t="str">
            <v>Fast</v>
          </cell>
          <cell r="BH300" t="str">
            <v>23 mm</v>
          </cell>
          <cell r="BI300" t="str">
            <v>1 in</v>
          </cell>
          <cell r="BJ300" t="str">
            <v>46 in</v>
          </cell>
          <cell r="BK300" t="str">
            <v>3/4 in</v>
          </cell>
          <cell r="BL300" t="str">
            <v>I, II, III</v>
          </cell>
          <cell r="BM300">
            <v>5.6494265549183931</v>
          </cell>
          <cell r="BN300">
            <v>140</v>
          </cell>
          <cell r="BO300">
            <v>134</v>
          </cell>
          <cell r="BP300" t="str">
            <v>B or G</v>
          </cell>
          <cell r="BQ300">
            <v>8040</v>
          </cell>
          <cell r="BR300">
            <v>95.833333333333329</v>
          </cell>
        </row>
        <row r="301">
          <cell r="C301">
            <v>152073</v>
          </cell>
          <cell r="D301" t="str">
            <v>2345 M50LIF (2PB, 42 Bxs)</v>
          </cell>
          <cell r="E301" t="str">
            <v>70325</v>
          </cell>
          <cell r="F301" t="str">
            <v>72036</v>
          </cell>
          <cell r="G301" t="str">
            <v>30%</v>
          </cell>
          <cell r="H301" t="str">
            <v>2 X 8509 (12-8 4 X 1.25 OL)</v>
          </cell>
          <cell r="I301" t="str">
            <v>8030 (38 mm 142 GA X 3.854 FT)</v>
          </cell>
          <cell r="J301" t="str">
            <v>8032 (84 mm 200 GA X 3.854 FT)</v>
          </cell>
          <cell r="K301">
            <v>1.5088499999999998</v>
          </cell>
          <cell r="L301">
            <v>0.64664999999999995</v>
          </cell>
          <cell r="M301">
            <v>45</v>
          </cell>
          <cell r="N301">
            <v>66.266038769347105</v>
          </cell>
          <cell r="O301">
            <v>44.75</v>
          </cell>
          <cell r="P301">
            <v>45</v>
          </cell>
          <cell r="Q301">
            <v>45.25</v>
          </cell>
          <cell r="R301">
            <v>2.0987749999999998</v>
          </cell>
          <cell r="S301">
            <v>2.1555</v>
          </cell>
          <cell r="T301">
            <v>2.2127249999999998</v>
          </cell>
          <cell r="U301">
            <v>952.84384999999997</v>
          </cell>
          <cell r="V301">
            <v>978.59699999999998</v>
          </cell>
          <cell r="W301">
            <v>1004.57715</v>
          </cell>
          <cell r="X301" t="str">
            <v>8470/8471 (47"/2 pc)</v>
          </cell>
          <cell r="Y301" t="str">
            <v>47"/ 2 pc</v>
          </cell>
          <cell r="Z301">
            <v>2.5</v>
          </cell>
          <cell r="AA301">
            <v>25</v>
          </cell>
          <cell r="AB301">
            <v>52.469374999999999</v>
          </cell>
          <cell r="AC301">
            <v>53.887500000000003</v>
          </cell>
          <cell r="AD301">
            <v>55.318124999999995</v>
          </cell>
          <cell r="AE301">
            <v>54.969374999999999</v>
          </cell>
          <cell r="AF301">
            <v>56.387500000000003</v>
          </cell>
          <cell r="AG301">
            <v>57.818124999999995</v>
          </cell>
          <cell r="AH301" t="str">
            <v>2 X 8126 (3.792 FT/Box)</v>
          </cell>
          <cell r="AI301">
            <v>2</v>
          </cell>
          <cell r="AJ301" t="str">
            <v>(6X7)+0=42</v>
          </cell>
          <cell r="AK301">
            <v>6</v>
          </cell>
          <cell r="AL301">
            <v>7</v>
          </cell>
          <cell r="AM301">
            <v>0</v>
          </cell>
          <cell r="AN301">
            <v>42</v>
          </cell>
          <cell r="AO301" t="str">
            <v>8914 (48 X 44)</v>
          </cell>
          <cell r="AP301" t="str">
            <v>48X44</v>
          </cell>
          <cell r="AQ301">
            <v>55</v>
          </cell>
          <cell r="AR301" t="str">
            <v>8123 (4)</v>
          </cell>
          <cell r="AS301">
            <v>0</v>
          </cell>
          <cell r="AT301" t="str">
            <v>8121 (2 X 16FT)/ 8122 (4)</v>
          </cell>
          <cell r="AU301">
            <v>2</v>
          </cell>
          <cell r="AV301" t="str">
            <v>8051 (1 White)</v>
          </cell>
          <cell r="AW301" t="str">
            <v>8050 (160FT Clear)</v>
          </cell>
          <cell r="AX301">
            <v>2423.2750000000001</v>
          </cell>
          <cell r="AY301">
            <v>1050</v>
          </cell>
          <cell r="AZ301">
            <v>2.3078809523809523</v>
          </cell>
          <cell r="BA301" t="str">
            <v>Minova Request 2/16/11.</v>
          </cell>
          <cell r="BB301"/>
          <cell r="BC301">
            <v>152073</v>
          </cell>
          <cell r="BD301" t="str">
            <v>Green</v>
          </cell>
          <cell r="BE301" t="str">
            <v>2345 M50LIF</v>
          </cell>
          <cell r="BF301" t="str">
            <v>12 months (+/- 5 days) from date of manufacture</v>
          </cell>
          <cell r="BG301" t="str">
            <v xml:space="preserve">Medium </v>
          </cell>
          <cell r="BH301" t="str">
            <v>23 mm</v>
          </cell>
          <cell r="BI301" t="str">
            <v>1 in</v>
          </cell>
          <cell r="BJ301" t="str">
            <v>45 in</v>
          </cell>
          <cell r="BK301" t="str">
            <v>3/4 in</v>
          </cell>
          <cell r="BL301" t="str">
            <v>I, II, III</v>
          </cell>
          <cell r="BM301">
            <v>5.5221698974455924</v>
          </cell>
          <cell r="BN301">
            <v>137.5</v>
          </cell>
          <cell r="BO301">
            <v>134</v>
          </cell>
          <cell r="BP301" t="str">
            <v>B or G</v>
          </cell>
          <cell r="BQ301">
            <v>8040</v>
          </cell>
          <cell r="BR301">
            <v>93.75</v>
          </cell>
        </row>
        <row r="302">
          <cell r="C302">
            <v>152074</v>
          </cell>
          <cell r="D302" t="str">
            <v>2345 M50LIF (SWP, 900 Pcs)</v>
          </cell>
          <cell r="E302" t="str">
            <v>70325</v>
          </cell>
          <cell r="F302" t="str">
            <v>72036</v>
          </cell>
          <cell r="G302" t="str">
            <v>30%</v>
          </cell>
          <cell r="H302" t="str">
            <v>2 X 8509 (12-8 4 X 1.25 OL)</v>
          </cell>
          <cell r="I302" t="str">
            <v>8030 (38 mm 142 GA X 3.854 FT)</v>
          </cell>
          <cell r="J302" t="str">
            <v>8032 (84 mm 200 GA X 3.854 FT)</v>
          </cell>
          <cell r="K302">
            <v>1.5088499999999998</v>
          </cell>
          <cell r="L302">
            <v>0.64664999999999995</v>
          </cell>
          <cell r="M302">
            <v>45</v>
          </cell>
          <cell r="N302">
            <v>66.266038769347105</v>
          </cell>
          <cell r="O302">
            <v>44.75</v>
          </cell>
          <cell r="P302">
            <v>45</v>
          </cell>
          <cell r="Q302">
            <v>45.25</v>
          </cell>
          <cell r="R302">
            <v>2.0987749999999998</v>
          </cell>
          <cell r="S302">
            <v>2.1555</v>
          </cell>
          <cell r="T302">
            <v>2.2127249999999998</v>
          </cell>
          <cell r="U302">
            <v>952.84384999999997</v>
          </cell>
          <cell r="V302">
            <v>978.59699999999998</v>
          </cell>
          <cell r="W302">
            <v>1004.57715</v>
          </cell>
          <cell r="X302" t="str">
            <v>8053 (5" X 115GA X 18.5FT)</v>
          </cell>
          <cell r="Y302" t="str">
            <v>SW (18.5 FT)</v>
          </cell>
          <cell r="Z302">
            <v>0.1</v>
          </cell>
          <cell r="AA302">
            <v>20</v>
          </cell>
          <cell r="AB302">
            <v>41.975499999999997</v>
          </cell>
          <cell r="AC302">
            <v>43.11</v>
          </cell>
          <cell r="AD302">
            <v>44.254499999999993</v>
          </cell>
          <cell r="AE302">
            <v>42.075499999999998</v>
          </cell>
          <cell r="AF302">
            <v>43.21</v>
          </cell>
          <cell r="AG302">
            <v>44.354499999999994</v>
          </cell>
          <cell r="AH302" t="str">
            <v xml:space="preserve">8053 (18.5 FT/Bundle) </v>
          </cell>
          <cell r="AI302" t="str">
            <v>SW</v>
          </cell>
          <cell r="AJ302" t="str">
            <v>45 SW</v>
          </cell>
          <cell r="AK302" t="str">
            <v xml:space="preserve">Stack </v>
          </cell>
          <cell r="AL302" t="str">
            <v xml:space="preserve">Pyramid </v>
          </cell>
          <cell r="AM302" t="str">
            <v>On Pallet</v>
          </cell>
          <cell r="AN302">
            <v>45</v>
          </cell>
          <cell r="AO302" t="str">
            <v>8914 (48 X 44)</v>
          </cell>
          <cell r="AP302" t="str">
            <v>48X44</v>
          </cell>
          <cell r="AQ302">
            <v>55</v>
          </cell>
          <cell r="AR302" t="str">
            <v>8123 (4)</v>
          </cell>
          <cell r="AS302" t="str">
            <v xml:space="preserve">1 X 8114 (Pad) </v>
          </cell>
          <cell r="AT302">
            <v>0</v>
          </cell>
          <cell r="AU302">
            <v>0</v>
          </cell>
          <cell r="AV302">
            <v>0</v>
          </cell>
          <cell r="AW302" t="str">
            <v>8052 (370FT White)</v>
          </cell>
          <cell r="AX302">
            <v>1999.45</v>
          </cell>
          <cell r="AY302">
            <v>900</v>
          </cell>
          <cell r="AZ302">
            <v>2.2216111111111112</v>
          </cell>
          <cell r="BA302" t="str">
            <v xml:space="preserve">Updated 9/14/11. Each bundle gets Part No. 8132 8.5 X 11 inch bundle sheet. </v>
          </cell>
          <cell r="BB302"/>
          <cell r="BC302">
            <v>152074</v>
          </cell>
          <cell r="BD302" t="str">
            <v>Green</v>
          </cell>
          <cell r="BE302" t="str">
            <v>2345 M50LIF</v>
          </cell>
          <cell r="BF302" t="str">
            <v>12 months (+/- 5 days) from date of manufacture</v>
          </cell>
          <cell r="BG302" t="str">
            <v xml:space="preserve">Medium </v>
          </cell>
          <cell r="BH302" t="str">
            <v>23 mm</v>
          </cell>
          <cell r="BI302" t="str">
            <v>1 in</v>
          </cell>
          <cell r="BJ302" t="str">
            <v>45 in</v>
          </cell>
          <cell r="BK302" t="str">
            <v>3/4 in</v>
          </cell>
          <cell r="BL302" t="str">
            <v>I, II, III</v>
          </cell>
          <cell r="BM302">
            <v>5.5221698974455924</v>
          </cell>
          <cell r="BN302">
            <v>110</v>
          </cell>
          <cell r="BO302">
            <v>134</v>
          </cell>
          <cell r="BP302" t="str">
            <v>B or G</v>
          </cell>
          <cell r="BQ302">
            <v>8040</v>
          </cell>
          <cell r="BR302">
            <v>75</v>
          </cell>
        </row>
        <row r="303">
          <cell r="C303">
            <v>152075</v>
          </cell>
          <cell r="D303" t="str">
            <v>2345 LIF50 (2PB, 42 Bxs)</v>
          </cell>
          <cell r="E303" t="str">
            <v>70319</v>
          </cell>
          <cell r="F303" t="str">
            <v>72036</v>
          </cell>
          <cell r="G303" t="str">
            <v>30%</v>
          </cell>
          <cell r="H303" t="str">
            <v>2 X 8509 (12-8 4 X 1.25 OL)</v>
          </cell>
          <cell r="I303" t="str">
            <v>8030 (38 mm 142 GA X 3.854 FT)</v>
          </cell>
          <cell r="J303" t="str">
            <v>8032 (84 mm 200 GA X 3.854 FT)</v>
          </cell>
          <cell r="K303">
            <v>1.5088499999999998</v>
          </cell>
          <cell r="L303">
            <v>0.64664999999999995</v>
          </cell>
          <cell r="M303">
            <v>45</v>
          </cell>
          <cell r="N303">
            <v>66.266038769347105</v>
          </cell>
          <cell r="O303">
            <v>44.75</v>
          </cell>
          <cell r="P303">
            <v>45</v>
          </cell>
          <cell r="Q303">
            <v>45.25</v>
          </cell>
          <cell r="R303">
            <v>2.0987749999999998</v>
          </cell>
          <cell r="S303">
            <v>2.1555</v>
          </cell>
          <cell r="T303">
            <v>2.2127249999999998</v>
          </cell>
          <cell r="U303">
            <v>952.84384999999997</v>
          </cell>
          <cell r="V303">
            <v>978.59699999999998</v>
          </cell>
          <cell r="W303">
            <v>1004.57715</v>
          </cell>
          <cell r="X303" t="str">
            <v>8470/8471 (47"/2 pc)</v>
          </cell>
          <cell r="Y303" t="str">
            <v>47"/ 2 pc</v>
          </cell>
          <cell r="Z303">
            <v>2.5</v>
          </cell>
          <cell r="AA303">
            <v>25</v>
          </cell>
          <cell r="AB303">
            <v>52.469374999999999</v>
          </cell>
          <cell r="AC303">
            <v>53.887500000000003</v>
          </cell>
          <cell r="AD303">
            <v>55.318124999999995</v>
          </cell>
          <cell r="AE303">
            <v>54.969374999999999</v>
          </cell>
          <cell r="AF303">
            <v>56.387500000000003</v>
          </cell>
          <cell r="AG303">
            <v>57.818124999999995</v>
          </cell>
          <cell r="AH303" t="str">
            <v>2 X 8126 (3.792 FT/Box)</v>
          </cell>
          <cell r="AI303">
            <v>2</v>
          </cell>
          <cell r="AJ303" t="str">
            <v>(6X7)+0=42</v>
          </cell>
          <cell r="AK303">
            <v>6</v>
          </cell>
          <cell r="AL303">
            <v>7</v>
          </cell>
          <cell r="AM303">
            <v>0</v>
          </cell>
          <cell r="AN303">
            <v>42</v>
          </cell>
          <cell r="AO303" t="str">
            <v>8914 (48 X 44)</v>
          </cell>
          <cell r="AP303" t="str">
            <v>48X44</v>
          </cell>
          <cell r="AQ303">
            <v>55</v>
          </cell>
          <cell r="AR303" t="str">
            <v>8123 (4)</v>
          </cell>
          <cell r="AS303">
            <v>0</v>
          </cell>
          <cell r="AT303" t="str">
            <v>8121 (2 X 16FT)/ 8122 (4)</v>
          </cell>
          <cell r="AU303">
            <v>2</v>
          </cell>
          <cell r="AV303" t="str">
            <v>8051 (1 White)</v>
          </cell>
          <cell r="AW303" t="str">
            <v>8050 (160FT Clear)</v>
          </cell>
          <cell r="AX303">
            <v>2423.2750000000001</v>
          </cell>
          <cell r="AY303">
            <v>1050</v>
          </cell>
          <cell r="AZ303">
            <v>2.3078809523809523</v>
          </cell>
          <cell r="BA303" t="str">
            <v>Minova Request 3/30/11.</v>
          </cell>
          <cell r="BB303"/>
          <cell r="BC303">
            <v>152075</v>
          </cell>
          <cell r="BD303" t="str">
            <v>Green</v>
          </cell>
          <cell r="BE303" t="str">
            <v>2345 LIF50</v>
          </cell>
          <cell r="BF303" t="str">
            <v>12 months (+/- 5 days) from date of manufacture</v>
          </cell>
          <cell r="BG303" t="str">
            <v xml:space="preserve">Medium </v>
          </cell>
          <cell r="BH303" t="str">
            <v>23 mm</v>
          </cell>
          <cell r="BI303" t="str">
            <v>1 in</v>
          </cell>
          <cell r="BJ303" t="str">
            <v>45 in</v>
          </cell>
          <cell r="BK303" t="str">
            <v>3/4 in</v>
          </cell>
          <cell r="BL303" t="str">
            <v>I, II, III</v>
          </cell>
          <cell r="BM303">
            <v>5.5221698974455924</v>
          </cell>
          <cell r="BN303">
            <v>137.5</v>
          </cell>
          <cell r="BO303">
            <v>134</v>
          </cell>
          <cell r="BP303" t="str">
            <v>B or G</v>
          </cell>
          <cell r="BQ303">
            <v>8040</v>
          </cell>
          <cell r="BR303">
            <v>93.75</v>
          </cell>
        </row>
        <row r="304">
          <cell r="C304">
            <v>152076</v>
          </cell>
          <cell r="D304" t="str">
            <v>2345 M50LIF (2PBSS, 10 Bxs)</v>
          </cell>
          <cell r="E304" t="str">
            <v>70325</v>
          </cell>
          <cell r="F304" t="str">
            <v>72036</v>
          </cell>
          <cell r="G304" t="str">
            <v>30%</v>
          </cell>
          <cell r="H304" t="str">
            <v>2 X 8509 (12-8 4 X 1.25 OL)</v>
          </cell>
          <cell r="I304" t="str">
            <v>8030 (38 mm 142 GA X 3.854 FT)</v>
          </cell>
          <cell r="J304" t="str">
            <v>8032 (84 mm 200 GA X 3.854 FT)</v>
          </cell>
          <cell r="K304">
            <v>1.5088499999999998</v>
          </cell>
          <cell r="L304">
            <v>0.64664999999999995</v>
          </cell>
          <cell r="M304">
            <v>45</v>
          </cell>
          <cell r="N304">
            <v>66.266038769347105</v>
          </cell>
          <cell r="O304">
            <v>44.75</v>
          </cell>
          <cell r="P304">
            <v>45</v>
          </cell>
          <cell r="Q304">
            <v>45.25</v>
          </cell>
          <cell r="R304">
            <v>2.0987749999999998</v>
          </cell>
          <cell r="S304">
            <v>2.1555</v>
          </cell>
          <cell r="T304">
            <v>2.2127249999999998</v>
          </cell>
          <cell r="U304">
            <v>952.84384999999997</v>
          </cell>
          <cell r="V304">
            <v>978.59699999999998</v>
          </cell>
          <cell r="W304">
            <v>1004.57715</v>
          </cell>
          <cell r="X304" t="str">
            <v>8470/8471 (47"/2 pc)</v>
          </cell>
          <cell r="Y304" t="str">
            <v>47"/ 2 pc</v>
          </cell>
          <cell r="Z304">
            <v>2.5</v>
          </cell>
          <cell r="AA304">
            <v>25</v>
          </cell>
          <cell r="AB304">
            <v>52.469374999999999</v>
          </cell>
          <cell r="AC304">
            <v>53.887500000000003</v>
          </cell>
          <cell r="AD304">
            <v>55.318124999999995</v>
          </cell>
          <cell r="AE304">
            <v>54.969374999999999</v>
          </cell>
          <cell r="AF304">
            <v>56.387500000000003</v>
          </cell>
          <cell r="AG304">
            <v>57.818124999999995</v>
          </cell>
          <cell r="AH304" t="str">
            <v>2 X 8126 (3.792 FT/Box)</v>
          </cell>
          <cell r="AI304">
            <v>2</v>
          </cell>
          <cell r="AJ304" t="str">
            <v>(5X2)+0=10</v>
          </cell>
          <cell r="AK304">
            <v>5</v>
          </cell>
          <cell r="AL304">
            <v>2</v>
          </cell>
          <cell r="AM304">
            <v>0</v>
          </cell>
          <cell r="AN304">
            <v>10</v>
          </cell>
          <cell r="AO304" t="str">
            <v>8914 (48 X 44)</v>
          </cell>
          <cell r="AP304" t="str">
            <v>48X44</v>
          </cell>
          <cell r="AQ304">
            <v>55</v>
          </cell>
          <cell r="AR304" t="str">
            <v>8123 (4)</v>
          </cell>
          <cell r="AS304">
            <v>0</v>
          </cell>
          <cell r="AT304" t="str">
            <v>8121 (2 X 8FT)/ 8122 (4)</v>
          </cell>
          <cell r="AU304">
            <v>2</v>
          </cell>
          <cell r="AV304" t="str">
            <v>8051 (1 White)</v>
          </cell>
          <cell r="AW304" t="str">
            <v>8050 (80FT Clear)</v>
          </cell>
          <cell r="AX304">
            <v>618.875</v>
          </cell>
          <cell r="AY304">
            <v>250</v>
          </cell>
          <cell r="AZ304">
            <v>2.4754999999999998</v>
          </cell>
          <cell r="BA304" t="str">
            <v>Minova Request 3/28/11.</v>
          </cell>
          <cell r="BB304"/>
          <cell r="BC304">
            <v>152076</v>
          </cell>
          <cell r="BD304" t="str">
            <v>Green</v>
          </cell>
          <cell r="BE304" t="str">
            <v>2345 M50LIF</v>
          </cell>
          <cell r="BF304" t="str">
            <v>12 months (+/- 5 days) from date of manufacture</v>
          </cell>
          <cell r="BG304" t="str">
            <v xml:space="preserve">Medium </v>
          </cell>
          <cell r="BH304" t="str">
            <v>23 mm</v>
          </cell>
          <cell r="BI304" t="str">
            <v>1 in</v>
          </cell>
          <cell r="BJ304" t="str">
            <v>45 in</v>
          </cell>
          <cell r="BK304" t="str">
            <v>3/4 in</v>
          </cell>
          <cell r="BL304" t="str">
            <v>I, II, III</v>
          </cell>
          <cell r="BM304">
            <v>5.5221698974455924</v>
          </cell>
          <cell r="BN304">
            <v>137.5</v>
          </cell>
          <cell r="BO304">
            <v>134</v>
          </cell>
          <cell r="BP304" t="str">
            <v>B or G</v>
          </cell>
          <cell r="BQ304">
            <v>8040</v>
          </cell>
          <cell r="BR304">
            <v>93.75</v>
          </cell>
        </row>
        <row r="305">
          <cell r="C305">
            <v>153026</v>
          </cell>
          <cell r="D305" t="str">
            <v>2348 H45 (2PB, 36 Bxs)</v>
          </cell>
          <cell r="E305" t="str">
            <v>70310</v>
          </cell>
          <cell r="F305" t="str">
            <v>72036</v>
          </cell>
          <cell r="G305" t="str">
            <v>30%</v>
          </cell>
          <cell r="H305" t="str">
            <v>2 X 8509 (12-8 4 X 1.25 OL)</v>
          </cell>
          <cell r="I305" t="str">
            <v>8030 (38 mm 142 GA X 4.105 FT)</v>
          </cell>
          <cell r="J305" t="str">
            <v>8032 (84 mm 200 GA X 4.105 FT)</v>
          </cell>
          <cell r="K305">
            <v>1.6094399999999998</v>
          </cell>
          <cell r="L305">
            <v>0.68975999999999993</v>
          </cell>
          <cell r="M305">
            <v>48</v>
          </cell>
          <cell r="N305">
            <v>70.847278438367979</v>
          </cell>
          <cell r="O305">
            <v>47.75</v>
          </cell>
          <cell r="P305">
            <v>48</v>
          </cell>
          <cell r="Q305">
            <v>48.25</v>
          </cell>
          <cell r="R305">
            <v>2.2394749999999997</v>
          </cell>
          <cell r="S305">
            <v>2.2991999999999999</v>
          </cell>
          <cell r="T305">
            <v>2.3594249999999999</v>
          </cell>
          <cell r="U305">
            <v>1016.7216499999998</v>
          </cell>
          <cell r="V305">
            <v>1043.8368</v>
          </cell>
          <cell r="W305">
            <v>1071.17895</v>
          </cell>
          <cell r="X305" t="str">
            <v>8480/8481 (56"/2 pc)</v>
          </cell>
          <cell r="Y305" t="str">
            <v>56"/ 2 pc</v>
          </cell>
          <cell r="Z305">
            <v>2.8</v>
          </cell>
          <cell r="AA305">
            <v>25</v>
          </cell>
          <cell r="AB305">
            <v>55.986874999999991</v>
          </cell>
          <cell r="AC305">
            <v>57.48</v>
          </cell>
          <cell r="AD305">
            <v>58.985624999999999</v>
          </cell>
          <cell r="AE305">
            <v>58.786874999999988</v>
          </cell>
          <cell r="AF305">
            <v>60.279999999999994</v>
          </cell>
          <cell r="AG305">
            <v>61.785624999999996</v>
          </cell>
          <cell r="AH305" t="str">
            <v>3 X 8126 (5.531 FT/Box)</v>
          </cell>
          <cell r="AI305">
            <v>3</v>
          </cell>
          <cell r="AJ305" t="str">
            <v>(6X6)+0=36</v>
          </cell>
          <cell r="AK305">
            <v>6</v>
          </cell>
          <cell r="AL305">
            <v>6</v>
          </cell>
          <cell r="AM305">
            <v>0</v>
          </cell>
          <cell r="AN305">
            <v>36</v>
          </cell>
          <cell r="AO305" t="str">
            <v>8912 (56 X 42)</v>
          </cell>
          <cell r="AP305" t="str">
            <v>56X42</v>
          </cell>
          <cell r="AQ305">
            <v>55</v>
          </cell>
          <cell r="AR305" t="str">
            <v>8123 (4)</v>
          </cell>
          <cell r="AS305">
            <v>0</v>
          </cell>
          <cell r="AT305" t="str">
            <v>8121 (2 X 16FT)/ 8122 (4)</v>
          </cell>
          <cell r="AU305">
            <v>2</v>
          </cell>
          <cell r="AV305" t="str">
            <v>8051 (1 White)</v>
          </cell>
          <cell r="AW305" t="str">
            <v>8050 (160FT Clear)</v>
          </cell>
          <cell r="AX305">
            <v>2225.08</v>
          </cell>
          <cell r="AY305">
            <v>900</v>
          </cell>
          <cell r="AZ305">
            <v>2.4723111111111109</v>
          </cell>
          <cell r="BA305" t="str">
            <v>BF Request 8/14/01.</v>
          </cell>
          <cell r="BB305"/>
          <cell r="BC305">
            <v>153026</v>
          </cell>
          <cell r="BD305" t="str">
            <v>Green</v>
          </cell>
          <cell r="BE305" t="str">
            <v>2348 H45</v>
          </cell>
          <cell r="BF305" t="str">
            <v>12 months (+/- 5 days) from date of manufacture</v>
          </cell>
          <cell r="BG305" t="str">
            <v xml:space="preserve">Medium </v>
          </cell>
          <cell r="BH305" t="str">
            <v>23 mm</v>
          </cell>
          <cell r="BI305" t="str">
            <v>1 in</v>
          </cell>
          <cell r="BJ305" t="str">
            <v xml:space="preserve">48 in </v>
          </cell>
          <cell r="BK305" t="str">
            <v>3/4 in</v>
          </cell>
          <cell r="BL305" t="str">
            <v>I, II, III</v>
          </cell>
          <cell r="BM305">
            <v>5.903939869863998</v>
          </cell>
          <cell r="BN305">
            <v>147.5</v>
          </cell>
          <cell r="BO305">
            <v>134</v>
          </cell>
          <cell r="BP305" t="str">
            <v>B or G</v>
          </cell>
          <cell r="BQ305">
            <v>8040</v>
          </cell>
          <cell r="BR305">
            <v>100</v>
          </cell>
        </row>
        <row r="306">
          <cell r="C306">
            <v>153030</v>
          </cell>
          <cell r="D306" t="str">
            <v>2348 M50 (2PB, 36 Bxs)</v>
          </cell>
          <cell r="E306" t="str">
            <v>70325</v>
          </cell>
          <cell r="F306" t="str">
            <v>72036</v>
          </cell>
          <cell r="G306" t="str">
            <v>30%</v>
          </cell>
          <cell r="H306" t="str">
            <v>2 X 8509 (12-8 4 X 1.25 OL)</v>
          </cell>
          <cell r="I306" t="str">
            <v>8030 (38 mm 142 GA X 4.105 FT)</v>
          </cell>
          <cell r="J306" t="str">
            <v>8032 (84 mm 200 GA X 4.105 FT)</v>
          </cell>
          <cell r="K306">
            <v>1.6094399999999998</v>
          </cell>
          <cell r="L306">
            <v>0.68975999999999993</v>
          </cell>
          <cell r="M306">
            <v>48</v>
          </cell>
          <cell r="N306">
            <v>70.847278438367979</v>
          </cell>
          <cell r="O306">
            <v>47.75</v>
          </cell>
          <cell r="P306">
            <v>48</v>
          </cell>
          <cell r="Q306">
            <v>48.25</v>
          </cell>
          <cell r="R306">
            <v>2.2394749999999997</v>
          </cell>
          <cell r="S306">
            <v>2.2991999999999999</v>
          </cell>
          <cell r="T306">
            <v>2.3594249999999999</v>
          </cell>
          <cell r="U306">
            <v>1016.7216499999998</v>
          </cell>
          <cell r="V306">
            <v>1043.8368</v>
          </cell>
          <cell r="W306">
            <v>1071.17895</v>
          </cell>
          <cell r="X306" t="str">
            <v>8480/8481 (56"/2 pc)</v>
          </cell>
          <cell r="Y306" t="str">
            <v>56"/ 2 pc</v>
          </cell>
          <cell r="Z306">
            <v>2.8</v>
          </cell>
          <cell r="AA306">
            <v>25</v>
          </cell>
          <cell r="AB306">
            <v>55.986874999999991</v>
          </cell>
          <cell r="AC306">
            <v>57.48</v>
          </cell>
          <cell r="AD306">
            <v>58.985624999999999</v>
          </cell>
          <cell r="AE306">
            <v>58.786874999999988</v>
          </cell>
          <cell r="AF306">
            <v>60.279999999999994</v>
          </cell>
          <cell r="AG306">
            <v>61.785624999999996</v>
          </cell>
          <cell r="AH306" t="str">
            <v>3 X 8126 (5.531 FT/Box)</v>
          </cell>
          <cell r="AI306">
            <v>3</v>
          </cell>
          <cell r="AJ306" t="str">
            <v>(6X6)+0=36</v>
          </cell>
          <cell r="AK306">
            <v>6</v>
          </cell>
          <cell r="AL306">
            <v>6</v>
          </cell>
          <cell r="AM306">
            <v>0</v>
          </cell>
          <cell r="AN306">
            <v>36</v>
          </cell>
          <cell r="AO306" t="str">
            <v>8912 (56 X 42)</v>
          </cell>
          <cell r="AP306" t="str">
            <v>56X42</v>
          </cell>
          <cell r="AQ306">
            <v>55</v>
          </cell>
          <cell r="AR306" t="str">
            <v>8123 (4)</v>
          </cell>
          <cell r="AS306">
            <v>0</v>
          </cell>
          <cell r="AT306" t="str">
            <v>8121 (2 X 16FT)/ 8122 (4)</v>
          </cell>
          <cell r="AU306">
            <v>2</v>
          </cell>
          <cell r="AV306" t="str">
            <v>8051 (1 White)</v>
          </cell>
          <cell r="AW306" t="str">
            <v>8050 (160FT Clear)</v>
          </cell>
          <cell r="AX306">
            <v>2225.08</v>
          </cell>
          <cell r="AY306">
            <v>900</v>
          </cell>
          <cell r="AZ306">
            <v>2.4723111111111109</v>
          </cell>
          <cell r="BA306" t="str">
            <v xml:space="preserve">BF Request 6/21/02.  </v>
          </cell>
          <cell r="BB306"/>
          <cell r="BC306">
            <v>153030</v>
          </cell>
          <cell r="BD306" t="str">
            <v>Green</v>
          </cell>
          <cell r="BE306" t="str">
            <v>2348 M50</v>
          </cell>
          <cell r="BF306" t="str">
            <v>12 months (+/- 5 days) from date of manufacture</v>
          </cell>
          <cell r="BG306" t="str">
            <v xml:space="preserve">Medium </v>
          </cell>
          <cell r="BH306" t="str">
            <v>23 mm</v>
          </cell>
          <cell r="BI306" t="str">
            <v>1 in</v>
          </cell>
          <cell r="BJ306" t="str">
            <v xml:space="preserve">48 in </v>
          </cell>
          <cell r="BK306" t="str">
            <v>3/4 in</v>
          </cell>
          <cell r="BL306" t="str">
            <v>I, II, III</v>
          </cell>
          <cell r="BM306">
            <v>5.903939869863998</v>
          </cell>
          <cell r="BN306">
            <v>147.5</v>
          </cell>
          <cell r="BO306">
            <v>134</v>
          </cell>
          <cell r="BP306" t="str">
            <v>B or G</v>
          </cell>
          <cell r="BQ306">
            <v>8040</v>
          </cell>
          <cell r="BR306">
            <v>100</v>
          </cell>
        </row>
        <row r="307">
          <cell r="C307">
            <v>153031</v>
          </cell>
          <cell r="D307" t="str">
            <v>2348 M45 (2PB, 36 Bxs)</v>
          </cell>
          <cell r="E307" t="str">
            <v>70316</v>
          </cell>
          <cell r="F307" t="str">
            <v>72036</v>
          </cell>
          <cell r="G307" t="str">
            <v>30%</v>
          </cell>
          <cell r="H307" t="str">
            <v>2 X 8509 (12-8 4 X 1.25 OL)</v>
          </cell>
          <cell r="I307" t="str">
            <v>8030 (38 mm 142 GA X 4.105 FT)</v>
          </cell>
          <cell r="J307" t="str">
            <v>8032 (84 mm 200 GA X 4.105 FT)</v>
          </cell>
          <cell r="K307">
            <v>1.6094399999999998</v>
          </cell>
          <cell r="L307">
            <v>0.68975999999999993</v>
          </cell>
          <cell r="M307">
            <v>48</v>
          </cell>
          <cell r="N307">
            <v>70.847278438367979</v>
          </cell>
          <cell r="O307">
            <v>47.75</v>
          </cell>
          <cell r="P307">
            <v>48</v>
          </cell>
          <cell r="Q307">
            <v>48.25</v>
          </cell>
          <cell r="R307">
            <v>2.2394749999999997</v>
          </cell>
          <cell r="S307">
            <v>2.2991999999999999</v>
          </cell>
          <cell r="T307">
            <v>2.3594249999999999</v>
          </cell>
          <cell r="U307">
            <v>1016.7216499999998</v>
          </cell>
          <cell r="V307">
            <v>1043.8368</v>
          </cell>
          <cell r="W307">
            <v>1071.17895</v>
          </cell>
          <cell r="X307" t="str">
            <v>8480/8481 (56"/2 pc)</v>
          </cell>
          <cell r="Y307" t="str">
            <v>56"/ 2 pc</v>
          </cell>
          <cell r="Z307">
            <v>2.8</v>
          </cell>
          <cell r="AA307">
            <v>25</v>
          </cell>
          <cell r="AB307">
            <v>55.986874999999991</v>
          </cell>
          <cell r="AC307">
            <v>57.48</v>
          </cell>
          <cell r="AD307">
            <v>58.985624999999999</v>
          </cell>
          <cell r="AE307">
            <v>58.786874999999988</v>
          </cell>
          <cell r="AF307">
            <v>60.279999999999994</v>
          </cell>
          <cell r="AG307">
            <v>61.785624999999996</v>
          </cell>
          <cell r="AH307" t="str">
            <v>3 X 8126 (5.531 FT/Box)</v>
          </cell>
          <cell r="AI307">
            <v>3</v>
          </cell>
          <cell r="AJ307" t="str">
            <v>(6X6)+0=36</v>
          </cell>
          <cell r="AK307">
            <v>6</v>
          </cell>
          <cell r="AL307">
            <v>6</v>
          </cell>
          <cell r="AM307">
            <v>0</v>
          </cell>
          <cell r="AN307">
            <v>36</v>
          </cell>
          <cell r="AO307" t="str">
            <v>8912 (56 X 42)</v>
          </cell>
          <cell r="AP307" t="str">
            <v>56X42</v>
          </cell>
          <cell r="AQ307">
            <v>55</v>
          </cell>
          <cell r="AR307" t="str">
            <v>8123 (4)</v>
          </cell>
          <cell r="AS307">
            <v>0</v>
          </cell>
          <cell r="AT307" t="str">
            <v>8121 (2 X 16FT)/ 8122 (4)</v>
          </cell>
          <cell r="AU307">
            <v>2</v>
          </cell>
          <cell r="AV307" t="str">
            <v>8051 (1 White)</v>
          </cell>
          <cell r="AW307" t="str">
            <v>8050 (160FT Cleart)</v>
          </cell>
          <cell r="AX307">
            <v>2225.08</v>
          </cell>
          <cell r="AY307">
            <v>900</v>
          </cell>
          <cell r="AZ307">
            <v>2.4723111111111109</v>
          </cell>
          <cell r="BA307" t="str">
            <v>GT Request 6/21/02.</v>
          </cell>
          <cell r="BB307"/>
          <cell r="BC307">
            <v>153031</v>
          </cell>
          <cell r="BD307" t="str">
            <v>Green</v>
          </cell>
          <cell r="BE307" t="str">
            <v>2348 M45</v>
          </cell>
          <cell r="BF307" t="str">
            <v>12 months (+/- 5 days) from date of manufacture</v>
          </cell>
          <cell r="BG307" t="str">
            <v xml:space="preserve">Medium </v>
          </cell>
          <cell r="BH307" t="str">
            <v>23 mm</v>
          </cell>
          <cell r="BI307" t="str">
            <v>1 in</v>
          </cell>
          <cell r="BJ307" t="str">
            <v>48 in</v>
          </cell>
          <cell r="BK307" t="str">
            <v>3/4 in</v>
          </cell>
          <cell r="BL307" t="str">
            <v>I, II, III</v>
          </cell>
          <cell r="BM307">
            <v>5.903939869863998</v>
          </cell>
          <cell r="BN307">
            <v>147.5</v>
          </cell>
          <cell r="BO307">
            <v>134</v>
          </cell>
          <cell r="BP307" t="str">
            <v>B or G</v>
          </cell>
          <cell r="BQ307">
            <v>8040</v>
          </cell>
          <cell r="BR307">
            <v>100</v>
          </cell>
        </row>
        <row r="308">
          <cell r="C308">
            <v>153032</v>
          </cell>
          <cell r="D308" t="str">
            <v>2348 M45 (SWP, 900 Pcs)</v>
          </cell>
          <cell r="E308" t="str">
            <v>70316</v>
          </cell>
          <cell r="F308" t="str">
            <v>72036</v>
          </cell>
          <cell r="G308" t="str">
            <v>30%</v>
          </cell>
          <cell r="H308" t="str">
            <v>2 X 8509 (12-8 4 X 1.25 OL)</v>
          </cell>
          <cell r="I308" t="str">
            <v>8030 (38 mm 142 GA X 4.105 FT)</v>
          </cell>
          <cell r="J308" t="str">
            <v>8032 (84 mm 200 GA X 4.105 FT)</v>
          </cell>
          <cell r="K308">
            <v>1.6094399999999998</v>
          </cell>
          <cell r="L308">
            <v>0.68975999999999993</v>
          </cell>
          <cell r="M308">
            <v>48</v>
          </cell>
          <cell r="N308">
            <v>70.847278438367979</v>
          </cell>
          <cell r="O308">
            <v>47.75</v>
          </cell>
          <cell r="P308">
            <v>48</v>
          </cell>
          <cell r="Q308">
            <v>48.25</v>
          </cell>
          <cell r="R308">
            <v>2.2394749999999997</v>
          </cell>
          <cell r="S308">
            <v>2.2991999999999999</v>
          </cell>
          <cell r="T308">
            <v>2.3594249999999999</v>
          </cell>
          <cell r="U308">
            <v>1016.7216499999998</v>
          </cell>
          <cell r="V308">
            <v>1043.8368</v>
          </cell>
          <cell r="W308">
            <v>1071.17895</v>
          </cell>
          <cell r="X308" t="str">
            <v>8053 (5" X 115GA X 18.5FT)</v>
          </cell>
          <cell r="Y308" t="str">
            <v>SW (18.5 FT)</v>
          </cell>
          <cell r="Z308">
            <v>0.1</v>
          </cell>
          <cell r="AA308">
            <v>20</v>
          </cell>
          <cell r="AB308">
            <v>44.78949999999999</v>
          </cell>
          <cell r="AC308">
            <v>45.983999999999995</v>
          </cell>
          <cell r="AD308">
            <v>47.188499999999998</v>
          </cell>
          <cell r="AE308">
            <v>44.889499999999991</v>
          </cell>
          <cell r="AF308">
            <v>46.083999999999996</v>
          </cell>
          <cell r="AG308">
            <v>47.288499999999999</v>
          </cell>
          <cell r="AH308" t="str">
            <v xml:space="preserve">8053 (18.5 FT/Bundle) </v>
          </cell>
          <cell r="AI308" t="str">
            <v>SW</v>
          </cell>
          <cell r="AJ308" t="str">
            <v>45 SW</v>
          </cell>
          <cell r="AK308" t="str">
            <v xml:space="preserve">Stack </v>
          </cell>
          <cell r="AL308" t="str">
            <v xml:space="preserve">Pyramid </v>
          </cell>
          <cell r="AM308" t="str">
            <v>On Pallet</v>
          </cell>
          <cell r="AN308">
            <v>45</v>
          </cell>
          <cell r="AO308" t="str">
            <v>8912 (56 X 42)</v>
          </cell>
          <cell r="AP308" t="str">
            <v>56X42</v>
          </cell>
          <cell r="AQ308">
            <v>55</v>
          </cell>
          <cell r="AR308" t="str">
            <v>8133 (4)</v>
          </cell>
          <cell r="AS308" t="str">
            <v xml:space="preserve">1 X 8114 (Pad) </v>
          </cell>
          <cell r="AT308">
            <v>0</v>
          </cell>
          <cell r="AU308">
            <v>0</v>
          </cell>
          <cell r="AV308">
            <v>0</v>
          </cell>
          <cell r="AW308" t="str">
            <v>8052 (370FT White)</v>
          </cell>
          <cell r="AX308">
            <v>2128.7799999999997</v>
          </cell>
          <cell r="AY308">
            <v>900</v>
          </cell>
          <cell r="AZ308">
            <v>2.3653111111111107</v>
          </cell>
          <cell r="BA308" t="str">
            <v xml:space="preserve">Updated 9/14/11. Each bundle gets Part No. 8132 8.5 X 11 inch bundle sheet. </v>
          </cell>
          <cell r="BB308"/>
          <cell r="BC308">
            <v>153032</v>
          </cell>
          <cell r="BD308" t="str">
            <v>Green</v>
          </cell>
          <cell r="BE308" t="str">
            <v>2348 M45</v>
          </cell>
          <cell r="BF308" t="str">
            <v>12 months (+/- 5 days) from date of manufacture</v>
          </cell>
          <cell r="BG308" t="str">
            <v xml:space="preserve">Medium </v>
          </cell>
          <cell r="BH308" t="str">
            <v>23 mm</v>
          </cell>
          <cell r="BI308" t="str">
            <v>1 in</v>
          </cell>
          <cell r="BJ308" t="str">
            <v>48 in</v>
          </cell>
          <cell r="BK308" t="str">
            <v>3/4 in</v>
          </cell>
          <cell r="BL308" t="str">
            <v>I, II, III</v>
          </cell>
          <cell r="BM308">
            <v>5.903939869863998</v>
          </cell>
          <cell r="BN308">
            <v>118</v>
          </cell>
          <cell r="BO308">
            <v>134</v>
          </cell>
          <cell r="BP308" t="str">
            <v>B or G</v>
          </cell>
          <cell r="BQ308">
            <v>8040</v>
          </cell>
          <cell r="BR308">
            <v>80</v>
          </cell>
        </row>
        <row r="309">
          <cell r="C309">
            <v>153033</v>
          </cell>
          <cell r="D309" t="str">
            <v>2348 M50LIF (Cable Bolt, 2PB, 36 Bxs)</v>
          </cell>
          <cell r="E309" t="str">
            <v>70325</v>
          </cell>
          <cell r="F309" t="str">
            <v>72036</v>
          </cell>
          <cell r="G309" t="str">
            <v>30%</v>
          </cell>
          <cell r="H309" t="str">
            <v>2 X 8509 (12-8 4 X 1.25 OL)</v>
          </cell>
          <cell r="I309" t="str">
            <v>8030 (38 mm 142 GA X 4.188 FT)</v>
          </cell>
          <cell r="J309" t="str">
            <v>8032 (84 mm 200 GA X 4.188 FT)</v>
          </cell>
          <cell r="K309">
            <v>1.6094399999999998</v>
          </cell>
          <cell r="L309">
            <v>0.68975999999999993</v>
          </cell>
          <cell r="M309">
            <v>48</v>
          </cell>
          <cell r="N309">
            <v>70.847278438367979</v>
          </cell>
          <cell r="O309">
            <v>47.75</v>
          </cell>
          <cell r="P309">
            <v>48</v>
          </cell>
          <cell r="Q309">
            <v>48.25</v>
          </cell>
          <cell r="R309">
            <v>2.2394749999999997</v>
          </cell>
          <cell r="S309">
            <v>2.2991999999999999</v>
          </cell>
          <cell r="T309">
            <v>2.3594249999999999</v>
          </cell>
          <cell r="U309">
            <v>1016.7216499999998</v>
          </cell>
          <cell r="V309">
            <v>1043.8368</v>
          </cell>
          <cell r="W309">
            <v>1071.17895</v>
          </cell>
          <cell r="X309" t="str">
            <v>8480/8481 (56"/2 pc)</v>
          </cell>
          <cell r="Y309" t="str">
            <v>56"/ 2 pc</v>
          </cell>
          <cell r="Z309">
            <v>2.8</v>
          </cell>
          <cell r="AA309">
            <v>25</v>
          </cell>
          <cell r="AB309">
            <v>55.986874999999991</v>
          </cell>
          <cell r="AC309">
            <v>57.48</v>
          </cell>
          <cell r="AD309">
            <v>58.985624999999999</v>
          </cell>
          <cell r="AE309">
            <v>58.786874999999988</v>
          </cell>
          <cell r="AF309">
            <v>60.279999999999994</v>
          </cell>
          <cell r="AG309">
            <v>61.785624999999996</v>
          </cell>
          <cell r="AH309" t="str">
            <v>3 X 8126 (5.531 FT/Box)</v>
          </cell>
          <cell r="AI309">
            <v>3</v>
          </cell>
          <cell r="AJ309" t="str">
            <v>(6X6)+0=36</v>
          </cell>
          <cell r="AK309">
            <v>6</v>
          </cell>
          <cell r="AL309">
            <v>6</v>
          </cell>
          <cell r="AM309">
            <v>0</v>
          </cell>
          <cell r="AN309">
            <v>36</v>
          </cell>
          <cell r="AO309" t="str">
            <v>8912 (56 X 42)</v>
          </cell>
          <cell r="AP309" t="str">
            <v>56X42</v>
          </cell>
          <cell r="AQ309">
            <v>55</v>
          </cell>
          <cell r="AR309" t="str">
            <v>8123 (4)</v>
          </cell>
          <cell r="AS309">
            <v>0</v>
          </cell>
          <cell r="AT309" t="str">
            <v>8121 (2 X 16FT)/ 8122 (4)</v>
          </cell>
          <cell r="AU309">
            <v>2</v>
          </cell>
          <cell r="AV309" t="str">
            <v>8051 (1 White)</v>
          </cell>
          <cell r="AW309" t="str">
            <v>8050 (160FT Clear)</v>
          </cell>
          <cell r="AX309">
            <v>2225.08</v>
          </cell>
          <cell r="AY309">
            <v>900</v>
          </cell>
          <cell r="AZ309">
            <v>2.4723111111111109</v>
          </cell>
          <cell r="BA309" t="str">
            <v>Minova request description change 4/25/06. Cartridge label does not have Cartridge Speed, but should have Cable Bolt in its place.</v>
          </cell>
          <cell r="BB309"/>
          <cell r="BC309">
            <v>153033</v>
          </cell>
          <cell r="BD309" t="str">
            <v>Green</v>
          </cell>
          <cell r="BE309" t="str">
            <v>2348 M50LIF (Cable Bolt)</v>
          </cell>
          <cell r="BF309" t="str">
            <v>12 months (+/- 5 days) from date of manufacture</v>
          </cell>
          <cell r="BG309" t="str">
            <v>Cable Bolt</v>
          </cell>
          <cell r="BH309" t="str">
            <v>23 mm</v>
          </cell>
          <cell r="BI309" t="str">
            <v>*NS</v>
          </cell>
          <cell r="BJ309" t="str">
            <v>48 in</v>
          </cell>
          <cell r="BK309" t="str">
            <v>*NS</v>
          </cell>
          <cell r="BL309" t="str">
            <v>I, II, III</v>
          </cell>
          <cell r="BM309" t="str">
            <v>*NS</v>
          </cell>
          <cell r="BN309" t="str">
            <v>*NS</v>
          </cell>
          <cell r="BO309">
            <v>134</v>
          </cell>
          <cell r="BP309" t="str">
            <v>B or G</v>
          </cell>
          <cell r="BQ309">
            <v>8040</v>
          </cell>
          <cell r="BR309">
            <v>100</v>
          </cell>
        </row>
        <row r="310">
          <cell r="C310">
            <v>153034</v>
          </cell>
          <cell r="D310" t="str">
            <v>2348 M90LIF (2PB, 36 Bxs)</v>
          </cell>
          <cell r="E310" t="str">
            <v>70329</v>
          </cell>
          <cell r="F310" t="str">
            <v>72036</v>
          </cell>
          <cell r="G310" t="str">
            <v>30%</v>
          </cell>
          <cell r="H310" t="str">
            <v>2 X 8509 (12-8 4 X 1.25 OL)</v>
          </cell>
          <cell r="I310" t="str">
            <v>8030 (38 mm 142 GA X 4.105 FT)</v>
          </cell>
          <cell r="J310" t="str">
            <v>8032 (84 mm 200 GA X 4.105 FT)</v>
          </cell>
          <cell r="K310">
            <v>1.6094399999999998</v>
          </cell>
          <cell r="L310">
            <v>0.68975999999999993</v>
          </cell>
          <cell r="M310">
            <v>48</v>
          </cell>
          <cell r="N310">
            <v>70.847278438367979</v>
          </cell>
          <cell r="O310">
            <v>47.75</v>
          </cell>
          <cell r="P310">
            <v>48</v>
          </cell>
          <cell r="Q310">
            <v>48.25</v>
          </cell>
          <cell r="R310">
            <v>2.2394749999999997</v>
          </cell>
          <cell r="S310">
            <v>2.2991999999999999</v>
          </cell>
          <cell r="T310">
            <v>2.3594249999999999</v>
          </cell>
          <cell r="U310">
            <v>1016.7216499999998</v>
          </cell>
          <cell r="V310">
            <v>1043.8368</v>
          </cell>
          <cell r="W310">
            <v>1071.17895</v>
          </cell>
          <cell r="X310" t="str">
            <v>8480/8481 (56"/2 pc)</v>
          </cell>
          <cell r="Y310" t="str">
            <v>56"/ 2 pc</v>
          </cell>
          <cell r="Z310">
            <v>2.8</v>
          </cell>
          <cell r="AA310">
            <v>25</v>
          </cell>
          <cell r="AB310">
            <v>55.986874999999991</v>
          </cell>
          <cell r="AC310">
            <v>57.48</v>
          </cell>
          <cell r="AD310">
            <v>58.985624999999999</v>
          </cell>
          <cell r="AE310">
            <v>58.786874999999988</v>
          </cell>
          <cell r="AF310">
            <v>60.279999999999994</v>
          </cell>
          <cell r="AG310">
            <v>61.785624999999996</v>
          </cell>
          <cell r="AH310" t="str">
            <v>3 X 8126 (5.531 FT/Box)</v>
          </cell>
          <cell r="AI310">
            <v>3</v>
          </cell>
          <cell r="AJ310" t="str">
            <v>(6X6)+0=36</v>
          </cell>
          <cell r="AK310">
            <v>6</v>
          </cell>
          <cell r="AL310">
            <v>6</v>
          </cell>
          <cell r="AM310">
            <v>0</v>
          </cell>
          <cell r="AN310">
            <v>36</v>
          </cell>
          <cell r="AO310" t="str">
            <v>8912 (56 X 42)</v>
          </cell>
          <cell r="AP310" t="str">
            <v>56X42</v>
          </cell>
          <cell r="AQ310">
            <v>55</v>
          </cell>
          <cell r="AR310" t="str">
            <v>8123 (4)</v>
          </cell>
          <cell r="AS310">
            <v>0</v>
          </cell>
          <cell r="AT310" t="str">
            <v>8121 (2 X 16FT)/ 8122 (4)</v>
          </cell>
          <cell r="AU310">
            <v>2</v>
          </cell>
          <cell r="AV310" t="str">
            <v>8051 (1 White)</v>
          </cell>
          <cell r="AW310" t="str">
            <v>8050 (160FT Clear)</v>
          </cell>
          <cell r="AX310">
            <v>2225.08</v>
          </cell>
          <cell r="AY310">
            <v>900</v>
          </cell>
          <cell r="AZ310">
            <v>2.4723111111111109</v>
          </cell>
          <cell r="BA310" t="str">
            <v>Minova Request 4/12/04.</v>
          </cell>
          <cell r="BB310"/>
          <cell r="BC310">
            <v>153034</v>
          </cell>
          <cell r="BD310" t="str">
            <v>Yellow</v>
          </cell>
          <cell r="BE310" t="str">
            <v>2348 M90LIF</v>
          </cell>
          <cell r="BF310" t="str">
            <v>12 months (+/- 5 days) from date of manufacture</v>
          </cell>
          <cell r="BG310" t="str">
            <v>Slow</v>
          </cell>
          <cell r="BH310" t="str">
            <v>23 mm</v>
          </cell>
          <cell r="BI310" t="str">
            <v>1 in</v>
          </cell>
          <cell r="BJ310" t="str">
            <v>48 in</v>
          </cell>
          <cell r="BK310" t="str">
            <v>3/4 in</v>
          </cell>
          <cell r="BL310" t="str">
            <v>I, II, III</v>
          </cell>
          <cell r="BM310">
            <v>5.903939869863998</v>
          </cell>
          <cell r="BN310">
            <v>147.5</v>
          </cell>
          <cell r="BO310">
            <v>134</v>
          </cell>
          <cell r="BP310" t="str">
            <v>B or G</v>
          </cell>
          <cell r="BQ310">
            <v>8040</v>
          </cell>
          <cell r="BR310">
            <v>100</v>
          </cell>
        </row>
        <row r="311">
          <cell r="C311">
            <v>153035</v>
          </cell>
          <cell r="D311" t="str">
            <v>2348 LIF90 (2PB, 36 Bxs)</v>
          </cell>
          <cell r="E311" t="str">
            <v>70416</v>
          </cell>
          <cell r="F311" t="str">
            <v>72036</v>
          </cell>
          <cell r="G311" t="str">
            <v>30%</v>
          </cell>
          <cell r="H311" t="str">
            <v>2 X 8509 (12-8 4 X 1.25 OL)</v>
          </cell>
          <cell r="I311" t="str">
            <v>8030 (38 mm 142 GA X 4.105 FT)</v>
          </cell>
          <cell r="J311" t="str">
            <v>8032 (84 mm 200 GA X 4.105 FT)</v>
          </cell>
          <cell r="K311">
            <v>1.6094399999999998</v>
          </cell>
          <cell r="L311">
            <v>0.68975999999999993</v>
          </cell>
          <cell r="M311">
            <v>48</v>
          </cell>
          <cell r="N311">
            <v>70.847278438367979</v>
          </cell>
          <cell r="O311">
            <v>47.75</v>
          </cell>
          <cell r="P311">
            <v>48</v>
          </cell>
          <cell r="Q311">
            <v>48.25</v>
          </cell>
          <cell r="R311">
            <v>2.2394749999999997</v>
          </cell>
          <cell r="S311">
            <v>2.2991999999999999</v>
          </cell>
          <cell r="T311">
            <v>2.3594249999999999</v>
          </cell>
          <cell r="U311">
            <v>1016.7216499999998</v>
          </cell>
          <cell r="V311">
            <v>1043.8368</v>
          </cell>
          <cell r="W311">
            <v>1071.17895</v>
          </cell>
          <cell r="X311" t="str">
            <v>8480/8481 (56"/2 pc)</v>
          </cell>
          <cell r="Y311" t="str">
            <v>56"/ 2 pc</v>
          </cell>
          <cell r="Z311">
            <v>2.8</v>
          </cell>
          <cell r="AA311">
            <v>25</v>
          </cell>
          <cell r="AB311">
            <v>55.986874999999991</v>
          </cell>
          <cell r="AC311">
            <v>57.48</v>
          </cell>
          <cell r="AD311">
            <v>58.985624999999999</v>
          </cell>
          <cell r="AE311">
            <v>58.786874999999988</v>
          </cell>
          <cell r="AF311">
            <v>60.279999999999994</v>
          </cell>
          <cell r="AG311">
            <v>61.785624999999996</v>
          </cell>
          <cell r="AH311" t="str">
            <v>3 X 8126 (5.531 FT/Box)</v>
          </cell>
          <cell r="AI311">
            <v>3</v>
          </cell>
          <cell r="AJ311" t="str">
            <v>(6X6)+0=36</v>
          </cell>
          <cell r="AK311">
            <v>6</v>
          </cell>
          <cell r="AL311">
            <v>6</v>
          </cell>
          <cell r="AM311">
            <v>0</v>
          </cell>
          <cell r="AN311">
            <v>36</v>
          </cell>
          <cell r="AO311" t="str">
            <v>8912 (56 X 42)</v>
          </cell>
          <cell r="AP311" t="str">
            <v>56X42</v>
          </cell>
          <cell r="AQ311">
            <v>55</v>
          </cell>
          <cell r="AR311" t="str">
            <v>8123 (4)</v>
          </cell>
          <cell r="AS311">
            <v>0</v>
          </cell>
          <cell r="AT311" t="str">
            <v>8121 (2 X 16FT)/ 8122 (4)</v>
          </cell>
          <cell r="AU311">
            <v>2</v>
          </cell>
          <cell r="AV311" t="str">
            <v>8051 (1 White)</v>
          </cell>
          <cell r="AW311" t="str">
            <v>8050 (160FT Clear)</v>
          </cell>
          <cell r="AX311">
            <v>2225.08</v>
          </cell>
          <cell r="AY311">
            <v>900</v>
          </cell>
          <cell r="AZ311">
            <v>2.4723111111111109</v>
          </cell>
          <cell r="BA311" t="str">
            <v>Minova Request 1/4/05.</v>
          </cell>
          <cell r="BB311"/>
          <cell r="BC311">
            <v>153035</v>
          </cell>
          <cell r="BD311" t="str">
            <v>Yellow</v>
          </cell>
          <cell r="BE311" t="str">
            <v>2348 LIF90</v>
          </cell>
          <cell r="BF311" t="str">
            <v>12 months (+/- 5 days) from date of manufacture</v>
          </cell>
          <cell r="BG311" t="str">
            <v>Slow</v>
          </cell>
          <cell r="BH311" t="str">
            <v>23 mm</v>
          </cell>
          <cell r="BI311" t="str">
            <v>1 in</v>
          </cell>
          <cell r="BJ311" t="str">
            <v>48 in</v>
          </cell>
          <cell r="BK311" t="str">
            <v>3/4 in</v>
          </cell>
          <cell r="BL311" t="str">
            <v>I, II, III</v>
          </cell>
          <cell r="BM311">
            <v>5.903939869863998</v>
          </cell>
          <cell r="BN311">
            <v>147.5</v>
          </cell>
          <cell r="BO311">
            <v>134</v>
          </cell>
          <cell r="BP311" t="str">
            <v>B or G</v>
          </cell>
          <cell r="BQ311">
            <v>8040</v>
          </cell>
          <cell r="BR311">
            <v>100</v>
          </cell>
        </row>
        <row r="312">
          <cell r="C312">
            <v>153036</v>
          </cell>
          <cell r="D312" t="str">
            <v>2348 M90LIF (Cable Truss, 2PB, 36 Bxs)</v>
          </cell>
          <cell r="E312" t="str">
            <v>70329</v>
          </cell>
          <cell r="F312" t="str">
            <v>72036</v>
          </cell>
          <cell r="G312" t="str">
            <v>30%</v>
          </cell>
          <cell r="H312" t="str">
            <v>2 X 8509 (12-8 4 X 1.25 OL)</v>
          </cell>
          <cell r="I312" t="str">
            <v>8030 (38 mm 142 GA X 4.188 FT)</v>
          </cell>
          <cell r="J312" t="str">
            <v>8032 (84 mm 200 GA X 4.188 FT)</v>
          </cell>
          <cell r="K312">
            <v>1.6094399999999998</v>
          </cell>
          <cell r="L312">
            <v>0.68975999999999993</v>
          </cell>
          <cell r="M312">
            <v>48</v>
          </cell>
          <cell r="N312">
            <v>70.847278438367979</v>
          </cell>
          <cell r="O312">
            <v>47.75</v>
          </cell>
          <cell r="P312">
            <v>48</v>
          </cell>
          <cell r="Q312">
            <v>48.25</v>
          </cell>
          <cell r="R312">
            <v>2.2394749999999997</v>
          </cell>
          <cell r="S312">
            <v>2.2991999999999999</v>
          </cell>
          <cell r="T312">
            <v>2.3594249999999999</v>
          </cell>
          <cell r="U312">
            <v>1016.7216499999998</v>
          </cell>
          <cell r="V312">
            <v>1043.8368</v>
          </cell>
          <cell r="W312">
            <v>1071.17895</v>
          </cell>
          <cell r="X312" t="str">
            <v>8480/8481 (56"/2 pc)</v>
          </cell>
          <cell r="Y312" t="str">
            <v>56"/ 2 pc</v>
          </cell>
          <cell r="Z312">
            <v>2.8</v>
          </cell>
          <cell r="AA312">
            <v>25</v>
          </cell>
          <cell r="AB312">
            <v>55.986874999999991</v>
          </cell>
          <cell r="AC312">
            <v>57.48</v>
          </cell>
          <cell r="AD312">
            <v>58.985624999999999</v>
          </cell>
          <cell r="AE312">
            <v>58.786874999999988</v>
          </cell>
          <cell r="AF312">
            <v>60.279999999999994</v>
          </cell>
          <cell r="AG312">
            <v>61.785624999999996</v>
          </cell>
          <cell r="AH312" t="str">
            <v>3 X 8126 (5.531 FT/Box)</v>
          </cell>
          <cell r="AI312">
            <v>3</v>
          </cell>
          <cell r="AJ312" t="str">
            <v>(6X6)+0=36</v>
          </cell>
          <cell r="AK312">
            <v>6</v>
          </cell>
          <cell r="AL312">
            <v>6</v>
          </cell>
          <cell r="AM312">
            <v>0</v>
          </cell>
          <cell r="AN312">
            <v>36</v>
          </cell>
          <cell r="AO312" t="str">
            <v>8912 (56 X 42)</v>
          </cell>
          <cell r="AP312" t="str">
            <v>56X42</v>
          </cell>
          <cell r="AQ312">
            <v>55</v>
          </cell>
          <cell r="AR312" t="str">
            <v>8123 (4)</v>
          </cell>
          <cell r="AS312">
            <v>0</v>
          </cell>
          <cell r="AT312" t="str">
            <v>8121 (2 X 16FT)/ 8122 (4)</v>
          </cell>
          <cell r="AU312">
            <v>2</v>
          </cell>
          <cell r="AV312" t="str">
            <v>8051 (1 White)</v>
          </cell>
          <cell r="AW312" t="str">
            <v>8050 (160FT Clear)</v>
          </cell>
          <cell r="AX312">
            <v>2225.08</v>
          </cell>
          <cell r="AY312">
            <v>900</v>
          </cell>
          <cell r="AZ312">
            <v>2.4723111111111109</v>
          </cell>
          <cell r="BA312" t="str">
            <v>Minova request 5/11/06 to change "Bolt" to "Truss" description. Cartridge label does not have Cartridge Speed, but should have Cable Truss in its place.</v>
          </cell>
          <cell r="BB312"/>
          <cell r="BC312">
            <v>153036</v>
          </cell>
          <cell r="BD312" t="str">
            <v>Yellow</v>
          </cell>
          <cell r="BE312" t="str">
            <v>2348 M90LIF (Cable Truss)</v>
          </cell>
          <cell r="BF312" t="str">
            <v>12 months (+/- 5 days) from date of manufacture</v>
          </cell>
          <cell r="BG312" t="str">
            <v>Cable Truss</v>
          </cell>
          <cell r="BH312" t="str">
            <v>23 mm</v>
          </cell>
          <cell r="BI312" t="str">
            <v>*NS</v>
          </cell>
          <cell r="BJ312" t="str">
            <v>48 in</v>
          </cell>
          <cell r="BK312" t="str">
            <v>*NS</v>
          </cell>
          <cell r="BL312" t="str">
            <v>I, II, III</v>
          </cell>
          <cell r="BM312" t="str">
            <v>*NS</v>
          </cell>
          <cell r="BN312" t="str">
            <v>*NS</v>
          </cell>
          <cell r="BO312">
            <v>134</v>
          </cell>
          <cell r="BP312" t="str">
            <v>B or G</v>
          </cell>
          <cell r="BQ312">
            <v>8040</v>
          </cell>
          <cell r="BR312">
            <v>100</v>
          </cell>
        </row>
        <row r="313">
          <cell r="C313">
            <v>153037</v>
          </cell>
          <cell r="D313" t="str">
            <v>2348 M50LIFP (SWP, 900 Pcs)</v>
          </cell>
          <cell r="E313" t="str">
            <v>70325</v>
          </cell>
          <cell r="F313" t="str">
            <v>72036</v>
          </cell>
          <cell r="G313" t="str">
            <v>30%</v>
          </cell>
          <cell r="H313" t="str">
            <v>2 X 8509 (12-8 4 X 1.25 OL)</v>
          </cell>
          <cell r="I313" t="str">
            <v>8030 (38 mm 142 GA X 4.105 FT)</v>
          </cell>
          <cell r="J313" t="str">
            <v>8032 (84 mm 200 GA X 4.105 FT)</v>
          </cell>
          <cell r="K313">
            <v>1.6094399999999998</v>
          </cell>
          <cell r="L313">
            <v>0.68975999999999993</v>
          </cell>
          <cell r="M313">
            <v>48</v>
          </cell>
          <cell r="N313">
            <v>70.847278438367979</v>
          </cell>
          <cell r="O313">
            <v>47.75</v>
          </cell>
          <cell r="P313">
            <v>48</v>
          </cell>
          <cell r="Q313">
            <v>48.25</v>
          </cell>
          <cell r="R313">
            <v>2.2394749999999997</v>
          </cell>
          <cell r="S313">
            <v>2.2991999999999999</v>
          </cell>
          <cell r="T313">
            <v>2.3594249999999999</v>
          </cell>
          <cell r="U313">
            <v>1016.7216499999998</v>
          </cell>
          <cell r="V313">
            <v>1043.8368</v>
          </cell>
          <cell r="W313">
            <v>1071.17895</v>
          </cell>
          <cell r="X313" t="str">
            <v>8053 (5" X 115GA X 18.5FT)</v>
          </cell>
          <cell r="Y313" t="str">
            <v>SW (18.5 FT)</v>
          </cell>
          <cell r="Z313">
            <v>0.1</v>
          </cell>
          <cell r="AA313">
            <v>20</v>
          </cell>
          <cell r="AB313">
            <v>44.78949999999999</v>
          </cell>
          <cell r="AC313">
            <v>45.983999999999995</v>
          </cell>
          <cell r="AD313">
            <v>47.188499999999998</v>
          </cell>
          <cell r="AE313">
            <v>44.889499999999991</v>
          </cell>
          <cell r="AF313">
            <v>46.083999999999996</v>
          </cell>
          <cell r="AG313">
            <v>47.288499999999999</v>
          </cell>
          <cell r="AH313" t="str">
            <v xml:space="preserve">8053 (18.5 FT/Bundle) </v>
          </cell>
          <cell r="AI313" t="str">
            <v>SW</v>
          </cell>
          <cell r="AJ313" t="str">
            <v>45 SW</v>
          </cell>
          <cell r="AK313" t="str">
            <v xml:space="preserve">Stack </v>
          </cell>
          <cell r="AL313" t="str">
            <v xml:space="preserve">Pyramid </v>
          </cell>
          <cell r="AM313" t="str">
            <v>On Pallet</v>
          </cell>
          <cell r="AN313">
            <v>45</v>
          </cell>
          <cell r="AO313" t="str">
            <v>8912 (56 X 42)</v>
          </cell>
          <cell r="AP313" t="str">
            <v>56X42</v>
          </cell>
          <cell r="AQ313">
            <v>55</v>
          </cell>
          <cell r="AR313" t="str">
            <v>8133 (4)</v>
          </cell>
          <cell r="AS313" t="str">
            <v xml:space="preserve">1 X 8114 (Pad) </v>
          </cell>
          <cell r="AT313">
            <v>0</v>
          </cell>
          <cell r="AU313">
            <v>0</v>
          </cell>
          <cell r="AV313">
            <v>0</v>
          </cell>
          <cell r="AW313" t="str">
            <v>8052 (370FT White)</v>
          </cell>
          <cell r="AX313">
            <v>2128.7799999999997</v>
          </cell>
          <cell r="AY313">
            <v>900</v>
          </cell>
          <cell r="AZ313">
            <v>2.3653111111111107</v>
          </cell>
          <cell r="BA313" t="str">
            <v>Minova Request 2/21/07. Each cartridge gets Part No. 8508 Parachute Clip 23 mm.</v>
          </cell>
          <cell r="BB313" t="str">
            <v xml:space="preserve">Updated 9/14/11. Each bundle gets Part No. 8132 8.5 X 11 inch bundle sheet. </v>
          </cell>
          <cell r="BC313">
            <v>153037</v>
          </cell>
          <cell r="BD313" t="str">
            <v>Green</v>
          </cell>
          <cell r="BE313" t="str">
            <v>2348 M50LIFP</v>
          </cell>
          <cell r="BF313" t="str">
            <v>12 months (+/- 5 days) from date of manufacture</v>
          </cell>
          <cell r="BG313" t="str">
            <v xml:space="preserve">Medium </v>
          </cell>
          <cell r="BH313" t="str">
            <v>23 mm</v>
          </cell>
          <cell r="BI313" t="str">
            <v>1 in</v>
          </cell>
          <cell r="BJ313" t="str">
            <v>48 in</v>
          </cell>
          <cell r="BK313" t="str">
            <v>3/4 in</v>
          </cell>
          <cell r="BL313" t="str">
            <v>I, II, III</v>
          </cell>
          <cell r="BM313">
            <v>5.903939869863998</v>
          </cell>
          <cell r="BN313">
            <v>118</v>
          </cell>
          <cell r="BO313">
            <v>134</v>
          </cell>
          <cell r="BP313" t="str">
            <v>B or G</v>
          </cell>
          <cell r="BQ313">
            <v>8040</v>
          </cell>
          <cell r="BR313">
            <v>80</v>
          </cell>
        </row>
        <row r="314">
          <cell r="C314">
            <v>153038</v>
          </cell>
          <cell r="D314" t="str">
            <v>2348 M20 (2PB, 36 Bxs)</v>
          </cell>
          <cell r="E314" t="str">
            <v>70302</v>
          </cell>
          <cell r="F314" t="str">
            <v>72036</v>
          </cell>
          <cell r="G314" t="str">
            <v>30%</v>
          </cell>
          <cell r="H314" t="str">
            <v>2 X 8509 (12-8 4 X 1.25 OL)</v>
          </cell>
          <cell r="I314" t="str">
            <v>8030 (38 mm 142 GA X 4.105 FT)</v>
          </cell>
          <cell r="J314" t="str">
            <v>8032 (84 mm 200 GA X 4.105 FT)</v>
          </cell>
          <cell r="K314">
            <v>1.6094399999999998</v>
          </cell>
          <cell r="L314">
            <v>0.68975999999999993</v>
          </cell>
          <cell r="M314">
            <v>48</v>
          </cell>
          <cell r="N314">
            <v>70.847278438367979</v>
          </cell>
          <cell r="O314">
            <v>47.75</v>
          </cell>
          <cell r="P314">
            <v>48</v>
          </cell>
          <cell r="Q314">
            <v>48.25</v>
          </cell>
          <cell r="R314">
            <v>2.2394749999999997</v>
          </cell>
          <cell r="S314">
            <v>2.2991999999999999</v>
          </cell>
          <cell r="T314">
            <v>2.3594249999999999</v>
          </cell>
          <cell r="U314">
            <v>1016.7216499999998</v>
          </cell>
          <cell r="V314">
            <v>1043.8368</v>
          </cell>
          <cell r="W314">
            <v>1071.17895</v>
          </cell>
          <cell r="X314" t="str">
            <v>8480/8481 (56"/2 pc)</v>
          </cell>
          <cell r="Y314" t="str">
            <v>56"/ 2 pc</v>
          </cell>
          <cell r="Z314">
            <v>2.8</v>
          </cell>
          <cell r="AA314">
            <v>25</v>
          </cell>
          <cell r="AB314">
            <v>55.986874999999991</v>
          </cell>
          <cell r="AC314">
            <v>57.48</v>
          </cell>
          <cell r="AD314">
            <v>58.985624999999999</v>
          </cell>
          <cell r="AE314">
            <v>58.786874999999988</v>
          </cell>
          <cell r="AF314">
            <v>60.279999999999994</v>
          </cell>
          <cell r="AG314">
            <v>61.785624999999996</v>
          </cell>
          <cell r="AH314" t="str">
            <v>3 X 8126 (5.531 FT/Box)</v>
          </cell>
          <cell r="AI314">
            <v>3</v>
          </cell>
          <cell r="AJ314" t="str">
            <v>(6X6)+0=36</v>
          </cell>
          <cell r="AK314">
            <v>6</v>
          </cell>
          <cell r="AL314">
            <v>6</v>
          </cell>
          <cell r="AM314">
            <v>0</v>
          </cell>
          <cell r="AN314">
            <v>36</v>
          </cell>
          <cell r="AO314" t="str">
            <v>8912 (56 X 42)</v>
          </cell>
          <cell r="AP314" t="str">
            <v>56X42</v>
          </cell>
          <cell r="AQ314">
            <v>55</v>
          </cell>
          <cell r="AR314" t="str">
            <v>8123 (4)</v>
          </cell>
          <cell r="AS314">
            <v>0</v>
          </cell>
          <cell r="AT314" t="str">
            <v>8121 (2 X 16FT)/ 8122 (4)</v>
          </cell>
          <cell r="AU314">
            <v>2</v>
          </cell>
          <cell r="AV314" t="str">
            <v>8051 (1 White)</v>
          </cell>
          <cell r="AW314" t="str">
            <v>8050 (160FT Clear)</v>
          </cell>
          <cell r="AX314">
            <v>2225.08</v>
          </cell>
          <cell r="AY314">
            <v>900</v>
          </cell>
          <cell r="AZ314">
            <v>2.4723111111111109</v>
          </cell>
          <cell r="BA314" t="str">
            <v>Minova Request 5/11/07.</v>
          </cell>
          <cell r="BB314"/>
          <cell r="BC314">
            <v>153038</v>
          </cell>
          <cell r="BD314" t="str">
            <v>Orange</v>
          </cell>
          <cell r="BE314" t="str">
            <v>2348 M20</v>
          </cell>
          <cell r="BF314" t="str">
            <v>12 months (+/- 5 days) from date of manufacture</v>
          </cell>
          <cell r="BG314" t="str">
            <v>X-Fast</v>
          </cell>
          <cell r="BH314" t="str">
            <v>23 mm</v>
          </cell>
          <cell r="BI314" t="str">
            <v>1 in</v>
          </cell>
          <cell r="BJ314" t="str">
            <v xml:space="preserve">48 in </v>
          </cell>
          <cell r="BK314" t="str">
            <v>3/4 in</v>
          </cell>
          <cell r="BL314" t="str">
            <v>I, II, III</v>
          </cell>
          <cell r="BM314">
            <v>5.903939869863998</v>
          </cell>
          <cell r="BN314">
            <v>147.5</v>
          </cell>
          <cell r="BO314">
            <v>134</v>
          </cell>
          <cell r="BP314" t="str">
            <v>B or G</v>
          </cell>
          <cell r="BQ314">
            <v>8040</v>
          </cell>
          <cell r="BR314">
            <v>100</v>
          </cell>
        </row>
        <row r="315">
          <cell r="C315">
            <v>153039</v>
          </cell>
          <cell r="D315" t="str">
            <v>2348 LIF90 (2PBLW, 36 Bxs)</v>
          </cell>
          <cell r="E315" t="str">
            <v>70416</v>
          </cell>
          <cell r="F315" t="str">
            <v>72036</v>
          </cell>
          <cell r="G315" t="str">
            <v>30%</v>
          </cell>
          <cell r="H315" t="str">
            <v>2 X 8509 (12-8 4 X 1.25 OL)</v>
          </cell>
          <cell r="I315" t="str">
            <v>8030 (38 mm 142 GA X 4.105 FT)</v>
          </cell>
          <cell r="J315" t="str">
            <v>8032 (84 mm 200 GA X 4.105 FT)</v>
          </cell>
          <cell r="K315">
            <v>1.6094399999999998</v>
          </cell>
          <cell r="L315">
            <v>0.68975999999999993</v>
          </cell>
          <cell r="M315">
            <v>48</v>
          </cell>
          <cell r="N315">
            <v>70.847278438367979</v>
          </cell>
          <cell r="O315">
            <v>47.75</v>
          </cell>
          <cell r="P315">
            <v>48</v>
          </cell>
          <cell r="Q315">
            <v>48.25</v>
          </cell>
          <cell r="R315">
            <v>2.2394749999999997</v>
          </cell>
          <cell r="S315">
            <v>2.2991999999999999</v>
          </cell>
          <cell r="T315">
            <v>2.3594249999999999</v>
          </cell>
          <cell r="U315">
            <v>1016.7216499999998</v>
          </cell>
          <cell r="V315">
            <v>1043.8368</v>
          </cell>
          <cell r="W315">
            <v>1071.17895</v>
          </cell>
          <cell r="X315" t="str">
            <v>8480/8481 (56"/2 pc)</v>
          </cell>
          <cell r="Y315" t="str">
            <v>56"/ 2 pc</v>
          </cell>
          <cell r="Z315">
            <v>2.8</v>
          </cell>
          <cell r="AA315">
            <v>15</v>
          </cell>
          <cell r="AB315">
            <v>33.592124999999996</v>
          </cell>
          <cell r="AC315">
            <v>34.488</v>
          </cell>
          <cell r="AD315">
            <v>35.391374999999996</v>
          </cell>
          <cell r="AE315">
            <v>36.392124999999993</v>
          </cell>
          <cell r="AF315">
            <v>37.287999999999997</v>
          </cell>
          <cell r="AG315">
            <v>38.191374999999994</v>
          </cell>
          <cell r="AH315" t="str">
            <v>3 X 8126 (5.531 FT/Box)</v>
          </cell>
          <cell r="AI315">
            <v>3</v>
          </cell>
          <cell r="AJ315" t="str">
            <v>(6X6)+0=36</v>
          </cell>
          <cell r="AK315">
            <v>6</v>
          </cell>
          <cell r="AL315">
            <v>6</v>
          </cell>
          <cell r="AM315">
            <v>0</v>
          </cell>
          <cell r="AN315">
            <v>36</v>
          </cell>
          <cell r="AO315" t="str">
            <v>8912 (56 X 42)</v>
          </cell>
          <cell r="AP315" t="str">
            <v>56X42</v>
          </cell>
          <cell r="AQ315">
            <v>55</v>
          </cell>
          <cell r="AR315" t="str">
            <v>8123 (4)</v>
          </cell>
          <cell r="AS315">
            <v>0</v>
          </cell>
          <cell r="AT315" t="str">
            <v>8121 (2 X 16FT)/ 8122 (4)</v>
          </cell>
          <cell r="AU315">
            <v>2</v>
          </cell>
          <cell r="AV315" t="str">
            <v>8051 (1 White)</v>
          </cell>
          <cell r="AW315" t="str">
            <v>8050 (160FT Clear)</v>
          </cell>
          <cell r="AX315">
            <v>1397.3679999999999</v>
          </cell>
          <cell r="AY315">
            <v>540</v>
          </cell>
          <cell r="AZ315">
            <v>2.5877185185185185</v>
          </cell>
          <cell r="BA315" t="str">
            <v>Minova Request 4/23/08.</v>
          </cell>
          <cell r="BB315"/>
          <cell r="BC315">
            <v>153039</v>
          </cell>
          <cell r="BD315" t="str">
            <v>Yellow</v>
          </cell>
          <cell r="BE315" t="str">
            <v>2348 LIF90</v>
          </cell>
          <cell r="BF315" t="str">
            <v>12 months (+/- 5 days) from date of manufacture</v>
          </cell>
          <cell r="BG315" t="str">
            <v>Slow</v>
          </cell>
          <cell r="BH315" t="str">
            <v>23 mm</v>
          </cell>
          <cell r="BI315" t="str">
            <v>1 in</v>
          </cell>
          <cell r="BJ315" t="str">
            <v>48 in</v>
          </cell>
          <cell r="BK315" t="str">
            <v>3/4 in</v>
          </cell>
          <cell r="BL315" t="str">
            <v>I, II, III</v>
          </cell>
          <cell r="BM315">
            <v>5.903939869863998</v>
          </cell>
          <cell r="BN315">
            <v>90</v>
          </cell>
          <cell r="BO315">
            <v>134</v>
          </cell>
          <cell r="BP315" t="str">
            <v>B or G</v>
          </cell>
          <cell r="BQ315">
            <v>8040</v>
          </cell>
          <cell r="BR315">
            <v>60</v>
          </cell>
        </row>
        <row r="316">
          <cell r="C316">
            <v>153040</v>
          </cell>
          <cell r="D316" t="str">
            <v>2349 M45LIF (Cable Bolt, 2PB, 36 Bxs)</v>
          </cell>
          <cell r="E316" t="str">
            <v>70316</v>
          </cell>
          <cell r="F316" t="str">
            <v>72036</v>
          </cell>
          <cell r="G316" t="str">
            <v>30%</v>
          </cell>
          <cell r="H316" t="str">
            <v>2 X 8509 (12-8 4 X 1.25 OL)</v>
          </cell>
          <cell r="I316" t="str">
            <v>8030 (38 mm 142 GA X 4.188 FT)</v>
          </cell>
          <cell r="J316" t="str">
            <v>8032 (84 mm 200 GA X 4.188 FT)</v>
          </cell>
          <cell r="K316">
            <v>1.6429699999999998</v>
          </cell>
          <cell r="L316">
            <v>0.70412999999999992</v>
          </cell>
          <cell r="M316">
            <v>49</v>
          </cell>
          <cell r="N316">
            <v>72.374358328041609</v>
          </cell>
          <cell r="O316">
            <v>48.75</v>
          </cell>
          <cell r="P316">
            <v>49</v>
          </cell>
          <cell r="Q316">
            <v>49.25</v>
          </cell>
          <cell r="R316">
            <v>2.286375</v>
          </cell>
          <cell r="S316">
            <v>2.3470999999999997</v>
          </cell>
          <cell r="T316">
            <v>2.408325</v>
          </cell>
          <cell r="U316">
            <v>1038.0142499999999</v>
          </cell>
          <cell r="V316">
            <v>1065.5834</v>
          </cell>
          <cell r="W316">
            <v>1093.3795500000001</v>
          </cell>
          <cell r="X316" t="str">
            <v>8480/8481 (56"/2 pc)</v>
          </cell>
          <cell r="Y316" t="str">
            <v>56"/ 2 pc</v>
          </cell>
          <cell r="Z316">
            <v>2.8</v>
          </cell>
          <cell r="AA316">
            <v>25</v>
          </cell>
          <cell r="AB316">
            <v>57.159375000000004</v>
          </cell>
          <cell r="AC316">
            <v>58.677499999999995</v>
          </cell>
          <cell r="AD316">
            <v>60.208125000000003</v>
          </cell>
          <cell r="AE316">
            <v>59.959375000000001</v>
          </cell>
          <cell r="AF316">
            <v>61.477499999999992</v>
          </cell>
          <cell r="AG316">
            <v>63.008125</v>
          </cell>
          <cell r="AH316" t="str">
            <v>3 X 8126 (5.531 FT/Box)</v>
          </cell>
          <cell r="AI316">
            <v>3</v>
          </cell>
          <cell r="AJ316" t="str">
            <v>(6X6)+0=36</v>
          </cell>
          <cell r="AK316">
            <v>6</v>
          </cell>
          <cell r="AL316">
            <v>6</v>
          </cell>
          <cell r="AM316">
            <v>0</v>
          </cell>
          <cell r="AN316">
            <v>36</v>
          </cell>
          <cell r="AO316" t="str">
            <v>8912 (56 X 42)</v>
          </cell>
          <cell r="AP316" t="str">
            <v>56X42</v>
          </cell>
          <cell r="AQ316">
            <v>55</v>
          </cell>
          <cell r="AR316" t="str">
            <v>8123 (4)</v>
          </cell>
          <cell r="AS316">
            <v>0</v>
          </cell>
          <cell r="AT316" t="str">
            <v>8121 (2 X 16FT)/ 8122 (4)</v>
          </cell>
          <cell r="AU316">
            <v>2</v>
          </cell>
          <cell r="AV316" t="str">
            <v>8051 (1 White)</v>
          </cell>
          <cell r="AW316" t="str">
            <v>8050 (160FT Clear)</v>
          </cell>
          <cell r="AX316">
            <v>2268.1899999999996</v>
          </cell>
          <cell r="AY316">
            <v>900</v>
          </cell>
          <cell r="AZ316">
            <v>2.5202111111111107</v>
          </cell>
          <cell r="BA316" t="str">
            <v xml:space="preserve">GT Request 8/15/02.A.  Cartridge label does not have Cartridge Speed, but should have Cable Bolt in its place. </v>
          </cell>
          <cell r="BB316"/>
          <cell r="BC316">
            <v>153040</v>
          </cell>
          <cell r="BD316" t="str">
            <v>Green</v>
          </cell>
          <cell r="BE316" t="str">
            <v>2349 M45LIF (Cable Bolt)</v>
          </cell>
          <cell r="BF316" t="str">
            <v>12 months (+/- 5 days) from date of manufacture</v>
          </cell>
          <cell r="BG316" t="str">
            <v>Cable Bolt</v>
          </cell>
          <cell r="BH316" t="str">
            <v>23 mm</v>
          </cell>
          <cell r="BI316" t="str">
            <v>*NS</v>
          </cell>
          <cell r="BJ316" t="str">
            <v>49 in</v>
          </cell>
          <cell r="BK316" t="str">
            <v>*NS</v>
          </cell>
          <cell r="BL316" t="str">
            <v>I, II, III</v>
          </cell>
          <cell r="BM316" t="str">
            <v>*NS</v>
          </cell>
          <cell r="BN316" t="str">
            <v>*NS</v>
          </cell>
          <cell r="BO316">
            <v>134</v>
          </cell>
          <cell r="BP316" t="str">
            <v>B or G</v>
          </cell>
          <cell r="BQ316">
            <v>8040</v>
          </cell>
          <cell r="BR316">
            <v>102.08333333333333</v>
          </cell>
        </row>
        <row r="317">
          <cell r="C317">
            <v>153041</v>
          </cell>
          <cell r="D317" t="str">
            <v>2349 M45LIF (Cable Bolt, 2PBSS, 30 Bxs)</v>
          </cell>
          <cell r="E317" t="str">
            <v>70316</v>
          </cell>
          <cell r="F317" t="str">
            <v>72036</v>
          </cell>
          <cell r="G317" t="str">
            <v>30%</v>
          </cell>
          <cell r="H317" t="str">
            <v>2 X 8509 (12-8 4 X 1.25 OL)</v>
          </cell>
          <cell r="I317" t="str">
            <v>8030 (38 mm 142 GA X 4.188 FT)</v>
          </cell>
          <cell r="J317" t="str">
            <v>8032 (84 mm 200 GA X 4.188 FT)</v>
          </cell>
          <cell r="K317">
            <v>1.6429699999999998</v>
          </cell>
          <cell r="L317">
            <v>0.70412999999999992</v>
          </cell>
          <cell r="M317">
            <v>49</v>
          </cell>
          <cell r="N317">
            <v>72.374358328041609</v>
          </cell>
          <cell r="O317">
            <v>48.75</v>
          </cell>
          <cell r="P317">
            <v>49</v>
          </cell>
          <cell r="Q317">
            <v>49.25</v>
          </cell>
          <cell r="R317">
            <v>2.286375</v>
          </cell>
          <cell r="S317">
            <v>2.3470999999999997</v>
          </cell>
          <cell r="T317">
            <v>2.408325</v>
          </cell>
          <cell r="U317">
            <v>1038.0142499999999</v>
          </cell>
          <cell r="V317">
            <v>1065.5834</v>
          </cell>
          <cell r="W317">
            <v>1093.3795500000001</v>
          </cell>
          <cell r="X317" t="str">
            <v>8480/8481 (56"/2 pc)</v>
          </cell>
          <cell r="Y317" t="str">
            <v>56"/ 2 pc</v>
          </cell>
          <cell r="Z317">
            <v>2.8</v>
          </cell>
          <cell r="AA317">
            <v>25</v>
          </cell>
          <cell r="AB317">
            <v>57.159375000000004</v>
          </cell>
          <cell r="AC317">
            <v>58.677499999999995</v>
          </cell>
          <cell r="AD317">
            <v>60.208125000000003</v>
          </cell>
          <cell r="AE317">
            <v>59.959375000000001</v>
          </cell>
          <cell r="AF317">
            <v>61.477499999999992</v>
          </cell>
          <cell r="AG317">
            <v>63.008125</v>
          </cell>
          <cell r="AH317" t="str">
            <v>3 X 8126 (5.531 FT/Box)</v>
          </cell>
          <cell r="AI317">
            <v>3</v>
          </cell>
          <cell r="AJ317" t="str">
            <v>(6X5)+0=30</v>
          </cell>
          <cell r="AK317">
            <v>6</v>
          </cell>
          <cell r="AL317">
            <v>5</v>
          </cell>
          <cell r="AM317">
            <v>0</v>
          </cell>
          <cell r="AN317">
            <v>30</v>
          </cell>
          <cell r="AO317" t="str">
            <v>8912 (56 X 42)</v>
          </cell>
          <cell r="AP317" t="str">
            <v>56X42</v>
          </cell>
          <cell r="AQ317">
            <v>55</v>
          </cell>
          <cell r="AR317" t="str">
            <v>8123 (4)</v>
          </cell>
          <cell r="AS317">
            <v>0</v>
          </cell>
          <cell r="AT317" t="str">
            <v>8121 (2 X 16FT)/ 8122 (4)</v>
          </cell>
          <cell r="AU317">
            <v>2</v>
          </cell>
          <cell r="AV317" t="str">
            <v>8051 (1 White)</v>
          </cell>
          <cell r="AW317" t="str">
            <v>8050 (160FT Clear)</v>
          </cell>
          <cell r="AX317">
            <v>1899.3249999999998</v>
          </cell>
          <cell r="AY317">
            <v>750</v>
          </cell>
          <cell r="AZ317">
            <v>2.5324333333333331</v>
          </cell>
          <cell r="BA317" t="str">
            <v xml:space="preserve">Minova Request 10/19/04. Cartridge label does not have Cartridge Speed, but should have Cable Bolt in its place. </v>
          </cell>
          <cell r="BB317"/>
          <cell r="BC317">
            <v>153041</v>
          </cell>
          <cell r="BD317" t="str">
            <v>Green</v>
          </cell>
          <cell r="BE317" t="str">
            <v>2349 M45LIF (Cable Bolt)</v>
          </cell>
          <cell r="BF317" t="str">
            <v>12 months (+/- 5 days) from date of manufacture</v>
          </cell>
          <cell r="BG317" t="str">
            <v>Cable Bolt</v>
          </cell>
          <cell r="BH317" t="str">
            <v>23 mm</v>
          </cell>
          <cell r="BI317" t="str">
            <v>*NS</v>
          </cell>
          <cell r="BJ317" t="str">
            <v>49 in</v>
          </cell>
          <cell r="BK317" t="str">
            <v>*NS</v>
          </cell>
          <cell r="BL317" t="str">
            <v>I, II, III</v>
          </cell>
          <cell r="BM317" t="str">
            <v>*NS</v>
          </cell>
          <cell r="BN317" t="str">
            <v>*NS</v>
          </cell>
          <cell r="BO317">
            <v>134</v>
          </cell>
          <cell r="BP317" t="str">
            <v>B or G</v>
          </cell>
          <cell r="BQ317">
            <v>8040</v>
          </cell>
          <cell r="BR317">
            <v>102.08333333333333</v>
          </cell>
        </row>
        <row r="318">
          <cell r="C318">
            <v>153043</v>
          </cell>
          <cell r="D318" t="str">
            <v>2349 M45LIF (SWP, 900 Pcs)</v>
          </cell>
          <cell r="E318" t="str">
            <v>70316</v>
          </cell>
          <cell r="F318" t="str">
            <v>72036</v>
          </cell>
          <cell r="G318" t="str">
            <v>30%</v>
          </cell>
          <cell r="H318" t="str">
            <v>2 X 8509 (12-8 4 X 1.25 OL)</v>
          </cell>
          <cell r="I318" t="str">
            <v>8030 (38 mm 142 GA X 4.188 FT)</v>
          </cell>
          <cell r="J318" t="str">
            <v>8032 (84 mm 200 GA X 4.188 FT)</v>
          </cell>
          <cell r="K318">
            <v>1.6429699999999998</v>
          </cell>
          <cell r="L318">
            <v>0.70412999999999992</v>
          </cell>
          <cell r="M318">
            <v>49</v>
          </cell>
          <cell r="N318">
            <v>72.374358328041609</v>
          </cell>
          <cell r="O318">
            <v>48.75</v>
          </cell>
          <cell r="P318">
            <v>49</v>
          </cell>
          <cell r="Q318">
            <v>49.25</v>
          </cell>
          <cell r="R318">
            <v>2.286375</v>
          </cell>
          <cell r="S318">
            <v>2.3470999999999997</v>
          </cell>
          <cell r="T318">
            <v>2.408325</v>
          </cell>
          <cell r="U318">
            <v>1038.0142499999999</v>
          </cell>
          <cell r="V318">
            <v>1065.5834</v>
          </cell>
          <cell r="W318">
            <v>1093.3795500000001</v>
          </cell>
          <cell r="X318" t="str">
            <v>8053 (5" X 115GA X 18.5FT)</v>
          </cell>
          <cell r="Y318" t="str">
            <v>SW (18.5 FT)</v>
          </cell>
          <cell r="Z318">
            <v>0.1</v>
          </cell>
          <cell r="AA318">
            <v>20</v>
          </cell>
          <cell r="AB318">
            <v>45.727499999999999</v>
          </cell>
          <cell r="AC318">
            <v>46.941999999999993</v>
          </cell>
          <cell r="AD318">
            <v>48.166499999999999</v>
          </cell>
          <cell r="AE318">
            <v>45.827500000000001</v>
          </cell>
          <cell r="AF318">
            <v>47.041999999999994</v>
          </cell>
          <cell r="AG318">
            <v>48.266500000000001</v>
          </cell>
          <cell r="AH318" t="str">
            <v xml:space="preserve">8053 (18.5 FT/Bundle) </v>
          </cell>
          <cell r="AI318" t="str">
            <v>SW</v>
          </cell>
          <cell r="AJ318" t="str">
            <v>45 SW</v>
          </cell>
          <cell r="AK318" t="str">
            <v xml:space="preserve">Stack </v>
          </cell>
          <cell r="AL318" t="str">
            <v xml:space="preserve">Pyramid </v>
          </cell>
          <cell r="AM318" t="str">
            <v>On Pallet</v>
          </cell>
          <cell r="AN318">
            <v>45</v>
          </cell>
          <cell r="AO318" t="str">
            <v>8912 (56 X 42)</v>
          </cell>
          <cell r="AP318" t="str">
            <v>56X42</v>
          </cell>
          <cell r="AQ318">
            <v>55</v>
          </cell>
          <cell r="AR318" t="str">
            <v>8123 (4)</v>
          </cell>
          <cell r="AS318" t="str">
            <v xml:space="preserve">1 X 8114 (Pad) </v>
          </cell>
          <cell r="AT318">
            <v>0</v>
          </cell>
          <cell r="AU318">
            <v>0</v>
          </cell>
          <cell r="AV318">
            <v>0</v>
          </cell>
          <cell r="AW318" t="str">
            <v>8052 (370FT White)</v>
          </cell>
          <cell r="AX318">
            <v>2171.89</v>
          </cell>
          <cell r="AY318">
            <v>900</v>
          </cell>
          <cell r="AZ318">
            <v>2.413211111111111</v>
          </cell>
          <cell r="BA318" t="str">
            <v>Minova Request 4/27/09. Each bundle gets Part No. 8132 8.5 X 11 inch bundle sheet.</v>
          </cell>
          <cell r="BB318"/>
          <cell r="BC318">
            <v>153043</v>
          </cell>
          <cell r="BD318" t="str">
            <v>Green</v>
          </cell>
          <cell r="BE318" t="str">
            <v>2349 M45LIF</v>
          </cell>
          <cell r="BF318" t="str">
            <v>12 months (+/- 5 days) from date of manufacture</v>
          </cell>
          <cell r="BG318" t="str">
            <v xml:space="preserve">Medium </v>
          </cell>
          <cell r="BH318" t="str">
            <v>23 mm</v>
          </cell>
          <cell r="BI318" t="str">
            <v>1 in</v>
          </cell>
          <cell r="BJ318" t="str">
            <v>49 in</v>
          </cell>
          <cell r="BK318" t="str">
            <v>3/4 in</v>
          </cell>
          <cell r="BL318" t="str">
            <v>I, II, III</v>
          </cell>
          <cell r="BM318">
            <v>6.0311965273368005</v>
          </cell>
          <cell r="BN318">
            <v>120</v>
          </cell>
          <cell r="BO318">
            <v>134</v>
          </cell>
          <cell r="BP318" t="str">
            <v>B or G</v>
          </cell>
          <cell r="BQ318">
            <v>8040</v>
          </cell>
          <cell r="BR318">
            <v>81.666666666666671</v>
          </cell>
        </row>
        <row r="319">
          <cell r="C319">
            <v>153044</v>
          </cell>
          <cell r="D319" t="str">
            <v>2348 LIF20 (SWP, 900 Pcs)</v>
          </cell>
          <cell r="E319" t="str">
            <v>70415</v>
          </cell>
          <cell r="F319" t="str">
            <v>72036</v>
          </cell>
          <cell r="G319" t="str">
            <v>30%</v>
          </cell>
          <cell r="H319" t="str">
            <v>2 X 8509 (12-8 4 X 1.25 OL)</v>
          </cell>
          <cell r="I319" t="str">
            <v>8030 (38 mm 142 GA X 4.105 FT)</v>
          </cell>
          <cell r="J319" t="str">
            <v>8032 (84 mm 200 GA X 4.105 FT)</v>
          </cell>
          <cell r="K319">
            <v>1.6094399999999998</v>
          </cell>
          <cell r="L319">
            <v>0.68975999999999993</v>
          </cell>
          <cell r="M319">
            <v>48</v>
          </cell>
          <cell r="N319">
            <v>70.847278438367979</v>
          </cell>
          <cell r="O319">
            <v>47.75</v>
          </cell>
          <cell r="P319">
            <v>48</v>
          </cell>
          <cell r="Q319">
            <v>48.25</v>
          </cell>
          <cell r="R319">
            <v>2.2394749999999997</v>
          </cell>
          <cell r="S319">
            <v>2.2991999999999999</v>
          </cell>
          <cell r="T319">
            <v>2.3594249999999999</v>
          </cell>
          <cell r="U319">
            <v>1016.7216499999998</v>
          </cell>
          <cell r="V319">
            <v>1043.8368</v>
          </cell>
          <cell r="W319">
            <v>1071.17895</v>
          </cell>
          <cell r="X319" t="str">
            <v>8053 (5" X 115GA X 18.5FT)</v>
          </cell>
          <cell r="Y319" t="str">
            <v>SW (18.5 FT)</v>
          </cell>
          <cell r="Z319">
            <v>0.1</v>
          </cell>
          <cell r="AA319">
            <v>20</v>
          </cell>
          <cell r="AB319">
            <v>44.78949999999999</v>
          </cell>
          <cell r="AC319">
            <v>45.983999999999995</v>
          </cell>
          <cell r="AD319">
            <v>47.188499999999998</v>
          </cell>
          <cell r="AE319">
            <v>44.889499999999991</v>
          </cell>
          <cell r="AF319">
            <v>46.083999999999996</v>
          </cell>
          <cell r="AG319">
            <v>47.288499999999999</v>
          </cell>
          <cell r="AH319" t="str">
            <v xml:space="preserve">8053 (18.5 FT/Bundle) </v>
          </cell>
          <cell r="AI319" t="str">
            <v>SW</v>
          </cell>
          <cell r="AJ319" t="str">
            <v>45 SW</v>
          </cell>
          <cell r="AK319" t="str">
            <v xml:space="preserve">Stack </v>
          </cell>
          <cell r="AL319" t="str">
            <v xml:space="preserve">Pyramid </v>
          </cell>
          <cell r="AM319" t="str">
            <v>On Pallet</v>
          </cell>
          <cell r="AN319">
            <v>45</v>
          </cell>
          <cell r="AO319" t="str">
            <v>8912 (56 X 42)</v>
          </cell>
          <cell r="AP319" t="str">
            <v>56X42</v>
          </cell>
          <cell r="AQ319">
            <v>55</v>
          </cell>
          <cell r="AR319" t="str">
            <v>8133 (4)</v>
          </cell>
          <cell r="AS319" t="str">
            <v xml:space="preserve">1 X 8114 (Pad) </v>
          </cell>
          <cell r="AT319">
            <v>0</v>
          </cell>
          <cell r="AU319">
            <v>0</v>
          </cell>
          <cell r="AV319">
            <v>0</v>
          </cell>
          <cell r="AW319" t="str">
            <v>8052 (370FT White)</v>
          </cell>
          <cell r="AX319">
            <v>2128.7799999999997</v>
          </cell>
          <cell r="AY319">
            <v>900</v>
          </cell>
          <cell r="AZ319">
            <v>2.3653111111111107</v>
          </cell>
          <cell r="BA319" t="str">
            <v xml:space="preserve">Minova request 11/22/11. Each bundle gets Part No. 8132 8.5 X 11 inch bundle sheet. </v>
          </cell>
          <cell r="BB319" t="str">
            <v>Requires special "Tensionable Cable Bolt" label.</v>
          </cell>
          <cell r="BC319">
            <v>153044</v>
          </cell>
          <cell r="BD319" t="str">
            <v>Orange</v>
          </cell>
          <cell r="BE319" t="str">
            <v>2348 LIF20</v>
          </cell>
          <cell r="BF319" t="str">
            <v>12 months (+/- 5 days) from date of manufacture</v>
          </cell>
          <cell r="BG319" t="str">
            <v>X-Fast</v>
          </cell>
          <cell r="BH319" t="str">
            <v>23 mm</v>
          </cell>
          <cell r="BI319" t="str">
            <v>1 in</v>
          </cell>
          <cell r="BJ319" t="str">
            <v>48 in</v>
          </cell>
          <cell r="BK319" t="str">
            <v>3/4 in</v>
          </cell>
          <cell r="BL319" t="str">
            <v>I, II, III</v>
          </cell>
          <cell r="BM319">
            <v>5.903939869863998</v>
          </cell>
          <cell r="BN319">
            <v>118</v>
          </cell>
          <cell r="BO319">
            <v>134</v>
          </cell>
          <cell r="BP319" t="str">
            <v>B or G</v>
          </cell>
          <cell r="BQ319">
            <v>8040</v>
          </cell>
          <cell r="BR319">
            <v>80</v>
          </cell>
        </row>
        <row r="320">
          <cell r="C320">
            <v>153045</v>
          </cell>
          <cell r="D320" t="str">
            <v>2348 M35LIF (SWP, 900 Pcs)</v>
          </cell>
          <cell r="E320" t="str">
            <v>70274</v>
          </cell>
          <cell r="F320" t="str">
            <v>72036</v>
          </cell>
          <cell r="G320" t="str">
            <v>30%</v>
          </cell>
          <cell r="H320" t="str">
            <v>2 X 8509 (12-8 4 X 1.25 OL)</v>
          </cell>
          <cell r="I320" t="str">
            <v>8030 (38 mm 142 GA X 4.105 FT)</v>
          </cell>
          <cell r="J320" t="str">
            <v>8032 (84 mm 200 GA X 4.105 FT)</v>
          </cell>
          <cell r="K320">
            <v>1.6094399999999998</v>
          </cell>
          <cell r="L320">
            <v>0.68975999999999993</v>
          </cell>
          <cell r="M320">
            <v>48</v>
          </cell>
          <cell r="N320">
            <v>70.847278438367979</v>
          </cell>
          <cell r="O320">
            <v>47.75</v>
          </cell>
          <cell r="P320">
            <v>48</v>
          </cell>
          <cell r="Q320">
            <v>48.25</v>
          </cell>
          <cell r="R320">
            <v>2.2394749999999997</v>
          </cell>
          <cell r="S320">
            <v>2.2991999999999999</v>
          </cell>
          <cell r="T320">
            <v>2.3594249999999999</v>
          </cell>
          <cell r="U320">
            <v>1016.7216499999998</v>
          </cell>
          <cell r="V320">
            <v>1043.8368</v>
          </cell>
          <cell r="W320">
            <v>1071.17895</v>
          </cell>
          <cell r="X320" t="str">
            <v>8053 (5" X 115GA X 18.5FT)</v>
          </cell>
          <cell r="Y320" t="str">
            <v>SW (18.5 FT)</v>
          </cell>
          <cell r="Z320">
            <v>0.1</v>
          </cell>
          <cell r="AA320">
            <v>20</v>
          </cell>
          <cell r="AB320">
            <v>44.78949999999999</v>
          </cell>
          <cell r="AC320">
            <v>45.983999999999995</v>
          </cell>
          <cell r="AD320">
            <v>47.188499999999998</v>
          </cell>
          <cell r="AE320">
            <v>44.889499999999991</v>
          </cell>
          <cell r="AF320">
            <v>46.083999999999996</v>
          </cell>
          <cell r="AG320">
            <v>47.288499999999999</v>
          </cell>
          <cell r="AH320" t="str">
            <v xml:space="preserve">8053 (18.5 FT/Bundle) </v>
          </cell>
          <cell r="AI320" t="str">
            <v>SW</v>
          </cell>
          <cell r="AJ320" t="str">
            <v>45 SW</v>
          </cell>
          <cell r="AK320" t="str">
            <v xml:space="preserve">Stack </v>
          </cell>
          <cell r="AL320" t="str">
            <v xml:space="preserve">Pyramid </v>
          </cell>
          <cell r="AM320" t="str">
            <v>On Pallet</v>
          </cell>
          <cell r="AN320">
            <v>45</v>
          </cell>
          <cell r="AO320" t="str">
            <v>8912 (56 X 42)</v>
          </cell>
          <cell r="AP320" t="str">
            <v>56X42</v>
          </cell>
          <cell r="AQ320">
            <v>55</v>
          </cell>
          <cell r="AR320" t="str">
            <v>8133 (4)</v>
          </cell>
          <cell r="AS320" t="str">
            <v xml:space="preserve">1 X 8114 (Pad) </v>
          </cell>
          <cell r="AT320">
            <v>0</v>
          </cell>
          <cell r="AU320">
            <v>0</v>
          </cell>
          <cell r="AV320">
            <v>0</v>
          </cell>
          <cell r="AW320" t="str">
            <v>8052 (370FT White)</v>
          </cell>
          <cell r="AX320">
            <v>2128.7799999999997</v>
          </cell>
          <cell r="AY320">
            <v>900</v>
          </cell>
          <cell r="AZ320">
            <v>2.3653111111111107</v>
          </cell>
          <cell r="BA320" t="str">
            <v xml:space="preserve">Request 1.14.5. Each bundle gets Part No. 8132 8.5 X 11 inch bundle sheet. </v>
          </cell>
          <cell r="BB320" t="str">
            <v>Requires special "Tensionable Cable Bolt" label.</v>
          </cell>
          <cell r="BC320">
            <v>153045</v>
          </cell>
          <cell r="BD320" t="str">
            <v>Blue</v>
          </cell>
          <cell r="BE320" t="str">
            <v>2348 M35LIF</v>
          </cell>
          <cell r="BF320" t="str">
            <v>12 months (+/- 5 days) from date of manufacture</v>
          </cell>
          <cell r="BG320" t="str">
            <v>Fast</v>
          </cell>
          <cell r="BH320" t="str">
            <v>23 mm</v>
          </cell>
          <cell r="BI320" t="str">
            <v>1 in</v>
          </cell>
          <cell r="BJ320" t="str">
            <v>48 in</v>
          </cell>
          <cell r="BK320" t="str">
            <v>3/4 in</v>
          </cell>
          <cell r="BL320" t="str">
            <v>I, II, III</v>
          </cell>
          <cell r="BM320">
            <v>5.903939869863998</v>
          </cell>
          <cell r="BN320">
            <v>118</v>
          </cell>
          <cell r="BO320">
            <v>134</v>
          </cell>
          <cell r="BP320" t="str">
            <v>B or G</v>
          </cell>
          <cell r="BQ320">
            <v>8040</v>
          </cell>
          <cell r="BR320">
            <v>80</v>
          </cell>
        </row>
        <row r="321">
          <cell r="C321">
            <v>153046</v>
          </cell>
          <cell r="D321" t="str">
            <v>2348 M35LIF (2PB, 36 Bxs)</v>
          </cell>
          <cell r="E321" t="str">
            <v>70274</v>
          </cell>
          <cell r="F321" t="str">
            <v>72036</v>
          </cell>
          <cell r="G321" t="str">
            <v>30%</v>
          </cell>
          <cell r="H321" t="str">
            <v>2 X 8509 (12-8 4 X 1.25 OL)</v>
          </cell>
          <cell r="I321" t="str">
            <v>8030 (38 mm 142 GA X 4.105 FT)</v>
          </cell>
          <cell r="J321" t="str">
            <v>8032 (84 mm 200 GA X 4.105 FT)</v>
          </cell>
          <cell r="K321">
            <v>1.6094399999999998</v>
          </cell>
          <cell r="L321">
            <v>0.68975999999999993</v>
          </cell>
          <cell r="M321">
            <v>48</v>
          </cell>
          <cell r="N321">
            <v>70.847278438367979</v>
          </cell>
          <cell r="O321">
            <v>47.75</v>
          </cell>
          <cell r="P321">
            <v>48</v>
          </cell>
          <cell r="Q321">
            <v>48.25</v>
          </cell>
          <cell r="R321">
            <v>2.2394749999999997</v>
          </cell>
          <cell r="S321">
            <v>2.2991999999999999</v>
          </cell>
          <cell r="T321">
            <v>2.3594249999999999</v>
          </cell>
          <cell r="U321">
            <v>1016.7216499999998</v>
          </cell>
          <cell r="V321">
            <v>1043.8368</v>
          </cell>
          <cell r="W321">
            <v>1071.17895</v>
          </cell>
          <cell r="X321" t="str">
            <v>8480/8481 (56"/2 pc)</v>
          </cell>
          <cell r="Y321" t="str">
            <v>56"/ 2 pc</v>
          </cell>
          <cell r="Z321">
            <v>2.8</v>
          </cell>
          <cell r="AA321">
            <v>25</v>
          </cell>
          <cell r="AB321">
            <v>55.986874999999991</v>
          </cell>
          <cell r="AC321">
            <v>57.48</v>
          </cell>
          <cell r="AD321">
            <v>58.985624999999999</v>
          </cell>
          <cell r="AE321">
            <v>58.786874999999988</v>
          </cell>
          <cell r="AF321">
            <v>60.279999999999994</v>
          </cell>
          <cell r="AG321">
            <v>61.785624999999996</v>
          </cell>
          <cell r="AH321" t="str">
            <v>3 X 8126 (5.531 FT/Box)</v>
          </cell>
          <cell r="AI321">
            <v>3</v>
          </cell>
          <cell r="AJ321" t="str">
            <v>(6X6)+0=36</v>
          </cell>
          <cell r="AK321">
            <v>6</v>
          </cell>
          <cell r="AL321">
            <v>6</v>
          </cell>
          <cell r="AM321">
            <v>0</v>
          </cell>
          <cell r="AN321">
            <v>36</v>
          </cell>
          <cell r="AO321" t="str">
            <v>8912 (56 X 42)</v>
          </cell>
          <cell r="AP321" t="str">
            <v>56X42</v>
          </cell>
          <cell r="AQ321">
            <v>55</v>
          </cell>
          <cell r="AR321" t="str">
            <v>8133 (4)</v>
          </cell>
          <cell r="AS321">
            <v>0</v>
          </cell>
          <cell r="AT321" t="str">
            <v>8121 (2 X 16FT)/ 8122 (4)</v>
          </cell>
          <cell r="AU321">
            <v>2</v>
          </cell>
          <cell r="AV321" t="str">
            <v>8051 (1 White)</v>
          </cell>
          <cell r="AW321" t="str">
            <v>8050 (160FT Clear)</v>
          </cell>
          <cell r="AX321">
            <v>2225.08</v>
          </cell>
          <cell r="AY321">
            <v>900</v>
          </cell>
          <cell r="AZ321">
            <v>2.4723111111111109</v>
          </cell>
          <cell r="BA321" t="str">
            <v>Minova Request 6/4/12.</v>
          </cell>
          <cell r="BB321">
            <v>0</v>
          </cell>
          <cell r="BC321">
            <v>153046</v>
          </cell>
          <cell r="BD321" t="str">
            <v>Blue</v>
          </cell>
          <cell r="BE321" t="str">
            <v>2348 M35LIF</v>
          </cell>
          <cell r="BF321" t="str">
            <v>12 months (+/- 5 days) from date of manufacture</v>
          </cell>
          <cell r="BG321" t="str">
            <v>Fast</v>
          </cell>
          <cell r="BH321" t="str">
            <v>23 mm</v>
          </cell>
          <cell r="BI321" t="str">
            <v>1 in</v>
          </cell>
          <cell r="BJ321" t="str">
            <v>48 in</v>
          </cell>
          <cell r="BK321" t="str">
            <v>3/4 in</v>
          </cell>
          <cell r="BL321" t="str">
            <v>I, II, III</v>
          </cell>
          <cell r="BM321">
            <v>5.903939869863998</v>
          </cell>
          <cell r="BN321">
            <v>147.5</v>
          </cell>
          <cell r="BO321">
            <v>134</v>
          </cell>
          <cell r="BP321" t="str">
            <v>B or G</v>
          </cell>
          <cell r="BQ321">
            <v>8040</v>
          </cell>
          <cell r="BR321">
            <v>100</v>
          </cell>
        </row>
        <row r="322">
          <cell r="C322">
            <v>153047</v>
          </cell>
          <cell r="D322" t="str">
            <v>2348 H35 (2PBLW, 36 Bxs)</v>
          </cell>
          <cell r="E322" t="str">
            <v>70300</v>
          </cell>
          <cell r="F322" t="str">
            <v>72036</v>
          </cell>
          <cell r="G322" t="str">
            <v>30%</v>
          </cell>
          <cell r="H322" t="str">
            <v>2 X 8509 (12-8 4 X 1.25 OL)</v>
          </cell>
          <cell r="I322" t="str">
            <v>8030 (38 mm 142 GA X 4.105 FT)</v>
          </cell>
          <cell r="J322" t="str">
            <v>8032 (84 mm 200 GA X 4.105 FT)</v>
          </cell>
          <cell r="K322">
            <v>1.6094399999999998</v>
          </cell>
          <cell r="L322">
            <v>0.68975999999999993</v>
          </cell>
          <cell r="M322">
            <v>48</v>
          </cell>
          <cell r="N322">
            <v>70.847278438367979</v>
          </cell>
          <cell r="O322">
            <v>47.75</v>
          </cell>
          <cell r="P322">
            <v>48</v>
          </cell>
          <cell r="Q322">
            <v>48.25</v>
          </cell>
          <cell r="R322">
            <v>2.2394749999999997</v>
          </cell>
          <cell r="S322">
            <v>2.2991999999999999</v>
          </cell>
          <cell r="T322">
            <v>2.3594249999999999</v>
          </cell>
          <cell r="U322">
            <v>1016.7216499999998</v>
          </cell>
          <cell r="V322">
            <v>1043.8368</v>
          </cell>
          <cell r="W322">
            <v>1071.17895</v>
          </cell>
          <cell r="X322" t="str">
            <v>8480/8481 (56"/2 pc)</v>
          </cell>
          <cell r="Y322" t="str">
            <v>56"/ 2 pc</v>
          </cell>
          <cell r="Z322">
            <v>2.8</v>
          </cell>
          <cell r="AA322">
            <v>15</v>
          </cell>
          <cell r="AB322">
            <v>33.592124999999996</v>
          </cell>
          <cell r="AC322">
            <v>34.488</v>
          </cell>
          <cell r="AD322">
            <v>35.391374999999996</v>
          </cell>
          <cell r="AE322">
            <v>36.392124999999993</v>
          </cell>
          <cell r="AF322">
            <v>37.287999999999997</v>
          </cell>
          <cell r="AG322">
            <v>38.191374999999994</v>
          </cell>
          <cell r="AH322" t="str">
            <v>3 X 8126 (5.531 FT/Box)</v>
          </cell>
          <cell r="AI322">
            <v>3</v>
          </cell>
          <cell r="AJ322" t="str">
            <v>(6X6)+0=36</v>
          </cell>
          <cell r="AK322">
            <v>6</v>
          </cell>
          <cell r="AL322">
            <v>6</v>
          </cell>
          <cell r="AM322">
            <v>0</v>
          </cell>
          <cell r="AN322">
            <v>36</v>
          </cell>
          <cell r="AO322" t="str">
            <v>8912 (56 X 42)</v>
          </cell>
          <cell r="AP322" t="str">
            <v>56X42</v>
          </cell>
          <cell r="AQ322">
            <v>55</v>
          </cell>
          <cell r="AR322" t="str">
            <v>8133 (4)</v>
          </cell>
          <cell r="AS322">
            <v>0</v>
          </cell>
          <cell r="AT322" t="str">
            <v>8121 (2 X 16FT)/ 8122 (4)</v>
          </cell>
          <cell r="AU322">
            <v>2</v>
          </cell>
          <cell r="AV322" t="str">
            <v>8051 (1 White)</v>
          </cell>
          <cell r="AW322" t="str">
            <v>8050 (160FT Clear)</v>
          </cell>
          <cell r="AX322">
            <v>1397.3679999999999</v>
          </cell>
          <cell r="AY322">
            <v>540</v>
          </cell>
          <cell r="AZ322">
            <v>2.5877185185185185</v>
          </cell>
          <cell r="BA322" t="str">
            <v>Minova Request 6/28/12.</v>
          </cell>
          <cell r="BB322">
            <v>0</v>
          </cell>
          <cell r="BC322">
            <v>153047</v>
          </cell>
          <cell r="BD322" t="str">
            <v>Blue</v>
          </cell>
          <cell r="BE322" t="str">
            <v>2348 H35</v>
          </cell>
          <cell r="BF322" t="str">
            <v>12 months (+/- 5 days) from date of manufacture</v>
          </cell>
          <cell r="BG322" t="str">
            <v>Fast</v>
          </cell>
          <cell r="BH322" t="str">
            <v>23 mm</v>
          </cell>
          <cell r="BI322" t="str">
            <v>1 in</v>
          </cell>
          <cell r="BJ322" t="str">
            <v>48 in</v>
          </cell>
          <cell r="BK322" t="str">
            <v>3/4 in</v>
          </cell>
          <cell r="BL322" t="str">
            <v>I, II, III</v>
          </cell>
          <cell r="BM322">
            <v>5.903939869863998</v>
          </cell>
          <cell r="BN322">
            <v>88.5</v>
          </cell>
          <cell r="BO322">
            <v>134</v>
          </cell>
          <cell r="BP322" t="str">
            <v>B or G</v>
          </cell>
          <cell r="BQ322">
            <v>8040</v>
          </cell>
          <cell r="BR322">
            <v>60</v>
          </cell>
        </row>
        <row r="323">
          <cell r="C323">
            <v>153048</v>
          </cell>
          <cell r="D323" t="str">
            <v>2348 M20LIF (2PB, 36 Bxs)</v>
          </cell>
          <cell r="E323" t="str">
            <v>70302</v>
          </cell>
          <cell r="F323" t="str">
            <v>72036</v>
          </cell>
          <cell r="G323" t="str">
            <v>30%</v>
          </cell>
          <cell r="H323" t="str">
            <v>2 X 8509 (12-8 4 X 1.25 OL)</v>
          </cell>
          <cell r="I323" t="str">
            <v>8030 (38 mm 142 GA X 4.105 FT)</v>
          </cell>
          <cell r="J323" t="str">
            <v>8032 (84 mm 200 GA X 4.105 FT)</v>
          </cell>
          <cell r="K323">
            <v>1.6094399999999998</v>
          </cell>
          <cell r="L323">
            <v>0.68975999999999993</v>
          </cell>
          <cell r="M323">
            <v>48</v>
          </cell>
          <cell r="N323">
            <v>70.847278438367979</v>
          </cell>
          <cell r="O323">
            <v>47.75</v>
          </cell>
          <cell r="P323">
            <v>48</v>
          </cell>
          <cell r="Q323">
            <v>48.25</v>
          </cell>
          <cell r="R323">
            <v>2.2394749999999997</v>
          </cell>
          <cell r="S323">
            <v>2.2991999999999999</v>
          </cell>
          <cell r="T323">
            <v>2.3594249999999999</v>
          </cell>
          <cell r="U323">
            <v>1016.7216499999998</v>
          </cell>
          <cell r="V323">
            <v>1043.8368</v>
          </cell>
          <cell r="W323">
            <v>1071.17895</v>
          </cell>
          <cell r="X323" t="str">
            <v>8480/8481 (56"/2 pc)</v>
          </cell>
          <cell r="Y323" t="str">
            <v>56"/ 2 pc</v>
          </cell>
          <cell r="Z323">
            <v>2.8</v>
          </cell>
          <cell r="AA323">
            <v>25</v>
          </cell>
          <cell r="AB323">
            <v>55.986874999999991</v>
          </cell>
          <cell r="AC323">
            <v>57.48</v>
          </cell>
          <cell r="AD323">
            <v>58.985624999999999</v>
          </cell>
          <cell r="AE323">
            <v>58.786874999999988</v>
          </cell>
          <cell r="AF323">
            <v>60.279999999999994</v>
          </cell>
          <cell r="AG323">
            <v>61.785624999999996</v>
          </cell>
          <cell r="AH323" t="str">
            <v>3 X 8126 (5.531 FT/Box)</v>
          </cell>
          <cell r="AI323">
            <v>3</v>
          </cell>
          <cell r="AJ323" t="str">
            <v>(6X6)+0=36</v>
          </cell>
          <cell r="AK323">
            <v>6</v>
          </cell>
          <cell r="AL323">
            <v>6</v>
          </cell>
          <cell r="AM323">
            <v>0</v>
          </cell>
          <cell r="AN323">
            <v>36</v>
          </cell>
          <cell r="AO323" t="str">
            <v>8912 (56 X 42)</v>
          </cell>
          <cell r="AP323" t="str">
            <v>56X42</v>
          </cell>
          <cell r="AQ323">
            <v>55</v>
          </cell>
          <cell r="AR323" t="str">
            <v>8123 (4)</v>
          </cell>
          <cell r="AS323">
            <v>0</v>
          </cell>
          <cell r="AT323" t="str">
            <v>8121 (2 X 16FT)/ 8122 (4)</v>
          </cell>
          <cell r="AU323">
            <v>2</v>
          </cell>
          <cell r="AV323" t="str">
            <v>8051 (1 White)</v>
          </cell>
          <cell r="AW323" t="str">
            <v>8050 (160FT Clear)</v>
          </cell>
          <cell r="AX323">
            <v>2225.08</v>
          </cell>
          <cell r="AY323">
            <v>900</v>
          </cell>
          <cell r="AZ323">
            <v>2.4723111111111109</v>
          </cell>
          <cell r="BA323" t="str">
            <v>Minova Request 8/28/12.</v>
          </cell>
          <cell r="BB323"/>
          <cell r="BC323">
            <v>153048</v>
          </cell>
          <cell r="BD323" t="str">
            <v>Orange</v>
          </cell>
          <cell r="BE323" t="str">
            <v>2348 M20LIF</v>
          </cell>
          <cell r="BF323" t="str">
            <v>12 months (+/- 5 days) from date of manufacture</v>
          </cell>
          <cell r="BG323" t="str">
            <v>X-Fast</v>
          </cell>
          <cell r="BH323" t="str">
            <v>23 mm</v>
          </cell>
          <cell r="BI323" t="str">
            <v>1 in</v>
          </cell>
          <cell r="BJ323" t="str">
            <v xml:space="preserve">48 in </v>
          </cell>
          <cell r="BK323" t="str">
            <v>3/4 in</v>
          </cell>
          <cell r="BL323" t="str">
            <v>I, II, III</v>
          </cell>
          <cell r="BM323">
            <v>5.903939869863998</v>
          </cell>
          <cell r="BN323">
            <v>147.5</v>
          </cell>
          <cell r="BO323">
            <v>134</v>
          </cell>
          <cell r="BP323" t="str">
            <v>B or G</v>
          </cell>
          <cell r="BQ323">
            <v>8040</v>
          </cell>
          <cell r="BR323">
            <v>100</v>
          </cell>
        </row>
        <row r="324">
          <cell r="C324">
            <v>153049</v>
          </cell>
          <cell r="D324" t="str">
            <v>2348 H10 (2PB, 36 Bxs)</v>
          </cell>
          <cell r="E324" t="str">
            <v>70298</v>
          </cell>
          <cell r="F324" t="str">
            <v>72036</v>
          </cell>
          <cell r="G324" t="str">
            <v>30%</v>
          </cell>
          <cell r="H324" t="str">
            <v>2 X 8509 (12-8 4 X 1.25 OL)</v>
          </cell>
          <cell r="I324" t="str">
            <v>8030 (38 mm 142 GA X 4.105 FT)</v>
          </cell>
          <cell r="J324" t="str">
            <v>8032 (84 mm 200 GA X 4.105 FT)</v>
          </cell>
          <cell r="K324">
            <v>1.6564799999999997</v>
          </cell>
          <cell r="L324">
            <v>0.70991999999999988</v>
          </cell>
          <cell r="M324">
            <v>48</v>
          </cell>
          <cell r="N324">
            <v>70.847278438367979</v>
          </cell>
          <cell r="O324">
            <v>47.75</v>
          </cell>
          <cell r="P324">
            <v>48</v>
          </cell>
          <cell r="Q324">
            <v>48.25</v>
          </cell>
          <cell r="R324">
            <v>2.3063250000000002</v>
          </cell>
          <cell r="S324">
            <v>2.3663999999999996</v>
          </cell>
          <cell r="T324">
            <v>2.4269749999999997</v>
          </cell>
          <cell r="U324">
            <v>1047.0715500000001</v>
          </cell>
          <cell r="V324">
            <v>1074.3455999999999</v>
          </cell>
          <cell r="W324">
            <v>1101.84665</v>
          </cell>
          <cell r="X324" t="str">
            <v>8480/8481 (56"/2 pc)</v>
          </cell>
          <cell r="Y324" t="str">
            <v>56"/ 2 pc</v>
          </cell>
          <cell r="Z324">
            <v>2.8</v>
          </cell>
          <cell r="AA324">
            <v>20</v>
          </cell>
          <cell r="AB324">
            <v>46.126500000000007</v>
          </cell>
          <cell r="AC324">
            <v>47.327999999999989</v>
          </cell>
          <cell r="AD324">
            <v>48.53949999999999</v>
          </cell>
          <cell r="AE324">
            <v>48.926500000000004</v>
          </cell>
          <cell r="AF324">
            <v>50.127999999999986</v>
          </cell>
          <cell r="AG324">
            <v>51.339499999999987</v>
          </cell>
          <cell r="AH324" t="str">
            <v>3 X 8126 (5.531 FT/Box)</v>
          </cell>
          <cell r="AI324">
            <v>3</v>
          </cell>
          <cell r="AJ324" t="str">
            <v>(6X6)+0=36</v>
          </cell>
          <cell r="AK324">
            <v>6</v>
          </cell>
          <cell r="AL324">
            <v>6</v>
          </cell>
          <cell r="AM324">
            <v>0</v>
          </cell>
          <cell r="AN324">
            <v>36</v>
          </cell>
          <cell r="AO324" t="str">
            <v>8912 (56 X 42)</v>
          </cell>
          <cell r="AP324" t="str">
            <v>56X42</v>
          </cell>
          <cell r="AQ324">
            <v>55</v>
          </cell>
          <cell r="AR324" t="str">
            <v>8123 (4)</v>
          </cell>
          <cell r="AS324">
            <v>0</v>
          </cell>
          <cell r="AT324" t="str">
            <v>8121 (2 X 16FT)/ 8122 (4)</v>
          </cell>
          <cell r="AU324">
            <v>2</v>
          </cell>
          <cell r="AV324" t="str">
            <v>8051 (1 White)</v>
          </cell>
          <cell r="AW324" t="str">
            <v>8050 (160FT Clear)</v>
          </cell>
          <cell r="AX324">
            <v>1859.6079999999995</v>
          </cell>
          <cell r="AY324">
            <v>720</v>
          </cell>
          <cell r="AZ324">
            <v>2.5827888888888881</v>
          </cell>
          <cell r="BA324" t="str">
            <v>Minova Request 9/13/12.</v>
          </cell>
          <cell r="BB324"/>
          <cell r="BC324">
            <v>153049</v>
          </cell>
          <cell r="BD324" t="str">
            <v>Red</v>
          </cell>
          <cell r="BE324" t="str">
            <v>2348 H10</v>
          </cell>
          <cell r="BF324" t="str">
            <v>12 months (+/- 5 days) from date of manufacture</v>
          </cell>
          <cell r="BG324" t="str">
            <v>Super Fast</v>
          </cell>
          <cell r="BH324" t="str">
            <v>23 mm</v>
          </cell>
          <cell r="BI324" t="str">
            <v>1 in</v>
          </cell>
          <cell r="BJ324" t="str">
            <v xml:space="preserve">48 in </v>
          </cell>
          <cell r="BK324" t="str">
            <v>3/4 in</v>
          </cell>
          <cell r="BL324" t="str">
            <v>I, II, III</v>
          </cell>
          <cell r="BM324">
            <v>5.903939869863998</v>
          </cell>
          <cell r="BN324">
            <v>118</v>
          </cell>
          <cell r="BO324">
            <v>120</v>
          </cell>
          <cell r="BP324" t="str">
            <v>B or G</v>
          </cell>
          <cell r="BQ324">
            <v>7200</v>
          </cell>
          <cell r="BR324">
            <v>80</v>
          </cell>
        </row>
        <row r="325">
          <cell r="C325">
            <v>153050</v>
          </cell>
          <cell r="D325" t="str">
            <v>2348 H20 (2PB, 36 Bxs)</v>
          </cell>
          <cell r="E325" t="str">
            <v>70301</v>
          </cell>
          <cell r="F325" t="str">
            <v>72036</v>
          </cell>
          <cell r="G325" t="str">
            <v>30%</v>
          </cell>
          <cell r="H325" t="str">
            <v>2 X 8509 (12-8 4 X 1.25 OL)</v>
          </cell>
          <cell r="I325" t="str">
            <v>8030 (38 mm 142 GA X 4.105 FT)</v>
          </cell>
          <cell r="J325" t="str">
            <v>8032 (84 mm 200 GA X 4.105 FT)</v>
          </cell>
          <cell r="K325">
            <v>1.6094399999999998</v>
          </cell>
          <cell r="L325">
            <v>0.68975999999999993</v>
          </cell>
          <cell r="M325">
            <v>48</v>
          </cell>
          <cell r="N325">
            <v>70.847278438367979</v>
          </cell>
          <cell r="O325">
            <v>47.75</v>
          </cell>
          <cell r="P325">
            <v>48</v>
          </cell>
          <cell r="Q325">
            <v>48.25</v>
          </cell>
          <cell r="R325">
            <v>2.2394749999999997</v>
          </cell>
          <cell r="S325">
            <v>2.2991999999999999</v>
          </cell>
          <cell r="T325">
            <v>2.3594249999999999</v>
          </cell>
          <cell r="U325">
            <v>1016.7216499999998</v>
          </cell>
          <cell r="V325">
            <v>1043.8368</v>
          </cell>
          <cell r="W325">
            <v>1071.17895</v>
          </cell>
          <cell r="X325" t="str">
            <v>8480/8481 (56"/2 pc)</v>
          </cell>
          <cell r="Y325" t="str">
            <v>56"/ 2 pc</v>
          </cell>
          <cell r="Z325">
            <v>2.8</v>
          </cell>
          <cell r="AA325">
            <v>20</v>
          </cell>
          <cell r="AB325">
            <v>44.78949999999999</v>
          </cell>
          <cell r="AC325">
            <v>45.983999999999995</v>
          </cell>
          <cell r="AD325">
            <v>47.188499999999998</v>
          </cell>
          <cell r="AE325">
            <v>47.589499999999987</v>
          </cell>
          <cell r="AF325">
            <v>48.783999999999992</v>
          </cell>
          <cell r="AG325">
            <v>49.988499999999995</v>
          </cell>
          <cell r="AH325" t="str">
            <v>3 X 8126 (5.531 FT/Box)</v>
          </cell>
          <cell r="AI325">
            <v>3</v>
          </cell>
          <cell r="AJ325" t="str">
            <v>(6X6)+0=36</v>
          </cell>
          <cell r="AK325">
            <v>6</v>
          </cell>
          <cell r="AL325">
            <v>6</v>
          </cell>
          <cell r="AM325">
            <v>0</v>
          </cell>
          <cell r="AN325">
            <v>36</v>
          </cell>
          <cell r="AO325" t="str">
            <v>8912 (56 X 42)</v>
          </cell>
          <cell r="AP325" t="str">
            <v>56X42</v>
          </cell>
          <cell r="AQ325">
            <v>55</v>
          </cell>
          <cell r="AR325" t="str">
            <v>8123 (4)</v>
          </cell>
          <cell r="AS325">
            <v>0</v>
          </cell>
          <cell r="AT325" t="str">
            <v>8121 (2 X 16FT)/ 8122 (4)</v>
          </cell>
          <cell r="AU325">
            <v>2</v>
          </cell>
          <cell r="AV325" t="str">
            <v>8051 (1 White)</v>
          </cell>
          <cell r="AW325" t="str">
            <v>8050 (160FT Clear)</v>
          </cell>
          <cell r="AX325">
            <v>1811.2239999999997</v>
          </cell>
          <cell r="AY325">
            <v>720</v>
          </cell>
          <cell r="AZ325">
            <v>2.5155888888888884</v>
          </cell>
          <cell r="BA325" t="str">
            <v>Minova Request 10/24/12.</v>
          </cell>
          <cell r="BB325"/>
          <cell r="BC325">
            <v>153050</v>
          </cell>
          <cell r="BD325" t="str">
            <v>Orange</v>
          </cell>
          <cell r="BE325" t="str">
            <v>2348 H20</v>
          </cell>
          <cell r="BF325" t="str">
            <v>12 months (+/- 5 days) from date of manufacture</v>
          </cell>
          <cell r="BG325" t="str">
            <v>X-Fast</v>
          </cell>
          <cell r="BH325" t="str">
            <v>23 mm</v>
          </cell>
          <cell r="BI325" t="str">
            <v>1 in</v>
          </cell>
          <cell r="BJ325" t="str">
            <v xml:space="preserve">48 in </v>
          </cell>
          <cell r="BK325" t="str">
            <v>3/4 in</v>
          </cell>
          <cell r="BL325" t="str">
            <v>I, II, III</v>
          </cell>
          <cell r="BM325">
            <v>5.903939869863998</v>
          </cell>
          <cell r="BN325">
            <v>118</v>
          </cell>
          <cell r="BO325">
            <v>134</v>
          </cell>
          <cell r="BP325" t="str">
            <v>B or G</v>
          </cell>
          <cell r="BQ325">
            <v>8040</v>
          </cell>
          <cell r="BR325">
            <v>80</v>
          </cell>
        </row>
        <row r="326">
          <cell r="C326">
            <v>153051</v>
          </cell>
          <cell r="D326" t="str">
            <v>2348 LIF50 (SWP, 900 Pcs)</v>
          </cell>
          <cell r="E326" t="str">
            <v>70319</v>
          </cell>
          <cell r="F326" t="str">
            <v>72036</v>
          </cell>
          <cell r="G326" t="str">
            <v>30%</v>
          </cell>
          <cell r="H326" t="str">
            <v>2 X 8509 (12-8 4 X 1.25 OL)</v>
          </cell>
          <cell r="I326" t="str">
            <v>8030 (38 mm 142 GA X 4.105 FT)</v>
          </cell>
          <cell r="J326" t="str">
            <v>8032 (84 mm 200 GA X 4.105 FT)</v>
          </cell>
          <cell r="K326">
            <v>1.6094399999999998</v>
          </cell>
          <cell r="L326">
            <v>0.68975999999999993</v>
          </cell>
          <cell r="M326">
            <v>48</v>
          </cell>
          <cell r="N326">
            <v>70.847278438367979</v>
          </cell>
          <cell r="O326">
            <v>47.75</v>
          </cell>
          <cell r="P326">
            <v>48</v>
          </cell>
          <cell r="Q326">
            <v>48.25</v>
          </cell>
          <cell r="R326">
            <v>2.2394749999999997</v>
          </cell>
          <cell r="S326">
            <v>2.2991999999999999</v>
          </cell>
          <cell r="T326">
            <v>2.3594249999999999</v>
          </cell>
          <cell r="U326">
            <v>1016.7216499999998</v>
          </cell>
          <cell r="V326">
            <v>1043.8368</v>
          </cell>
          <cell r="W326">
            <v>1071.17895</v>
          </cell>
          <cell r="X326" t="str">
            <v>8053 (5" X 115GA X 18.5FT)</v>
          </cell>
          <cell r="Y326" t="str">
            <v>SW (18.5 FT)</v>
          </cell>
          <cell r="Z326">
            <v>0.1</v>
          </cell>
          <cell r="AA326">
            <v>20</v>
          </cell>
          <cell r="AB326">
            <v>44.78949999999999</v>
          </cell>
          <cell r="AC326">
            <v>45.983999999999995</v>
          </cell>
          <cell r="AD326">
            <v>47.188499999999998</v>
          </cell>
          <cell r="AE326">
            <v>44.889499999999991</v>
          </cell>
          <cell r="AF326">
            <v>46.083999999999996</v>
          </cell>
          <cell r="AG326">
            <v>47.288499999999999</v>
          </cell>
          <cell r="AH326" t="str">
            <v xml:space="preserve">8053 (18.5 FT/Bundle) </v>
          </cell>
          <cell r="AI326" t="str">
            <v>SW</v>
          </cell>
          <cell r="AJ326" t="str">
            <v>45 SW</v>
          </cell>
          <cell r="AK326" t="str">
            <v xml:space="preserve">Stack </v>
          </cell>
          <cell r="AL326" t="str">
            <v xml:space="preserve">Pyramid </v>
          </cell>
          <cell r="AM326" t="str">
            <v>On Pallet</v>
          </cell>
          <cell r="AN326">
            <v>45</v>
          </cell>
          <cell r="AO326" t="str">
            <v>8912 (56 X 42)</v>
          </cell>
          <cell r="AP326" t="str">
            <v>56X42</v>
          </cell>
          <cell r="AQ326">
            <v>55</v>
          </cell>
          <cell r="AR326" t="str">
            <v>8133 (4)</v>
          </cell>
          <cell r="AS326" t="str">
            <v xml:space="preserve">1 X 8114 (Pad) </v>
          </cell>
          <cell r="AT326">
            <v>0</v>
          </cell>
          <cell r="AU326">
            <v>0</v>
          </cell>
          <cell r="AV326">
            <v>0</v>
          </cell>
          <cell r="AW326" t="str">
            <v>8052 (370FT White)</v>
          </cell>
          <cell r="AX326">
            <v>2128.7799999999997</v>
          </cell>
          <cell r="AY326">
            <v>900</v>
          </cell>
          <cell r="AZ326">
            <v>2.3653111111111107</v>
          </cell>
          <cell r="BA326" t="str">
            <v xml:space="preserve">Minova request 5/31/13. Each bundle gets Part No. 8132 8.5 X 11 inch bundle sheet. </v>
          </cell>
          <cell r="BB326" t="str">
            <v xml:space="preserve"> </v>
          </cell>
          <cell r="BC326">
            <v>153051</v>
          </cell>
          <cell r="BD326" t="str">
            <v>Green</v>
          </cell>
          <cell r="BE326" t="str">
            <v>2348 LIF50</v>
          </cell>
          <cell r="BF326" t="str">
            <v>12 months (+/- 5 days) from date of manufacture</v>
          </cell>
          <cell r="BG326" t="str">
            <v xml:space="preserve">Medium </v>
          </cell>
          <cell r="BH326" t="str">
            <v>23 mm</v>
          </cell>
          <cell r="BI326" t="str">
            <v>1 in</v>
          </cell>
          <cell r="BJ326" t="str">
            <v xml:space="preserve">48 in </v>
          </cell>
          <cell r="BK326" t="str">
            <v>3/4 in</v>
          </cell>
          <cell r="BL326" t="str">
            <v>I, II, III</v>
          </cell>
          <cell r="BM326">
            <v>5.903939869863998</v>
          </cell>
          <cell r="BN326">
            <v>118</v>
          </cell>
          <cell r="BO326">
            <v>134</v>
          </cell>
          <cell r="BP326" t="str">
            <v>B or G</v>
          </cell>
          <cell r="BQ326">
            <v>8040</v>
          </cell>
          <cell r="BR326">
            <v>80</v>
          </cell>
        </row>
        <row r="327">
          <cell r="C327">
            <v>153052</v>
          </cell>
          <cell r="D327" t="str">
            <v>2348 M35LIF (2PB, 24 Bxs)</v>
          </cell>
          <cell r="E327" t="str">
            <v>70274</v>
          </cell>
          <cell r="F327" t="str">
            <v>72036</v>
          </cell>
          <cell r="G327" t="str">
            <v>30%</v>
          </cell>
          <cell r="H327" t="str">
            <v>2 X 8509 (12-8 4 X 1.25 OL)</v>
          </cell>
          <cell r="I327" t="str">
            <v>8030 (38 mm 142 GA X 4.105 FT)</v>
          </cell>
          <cell r="J327" t="str">
            <v>8032 (84 mm 200 GA X 4.105 FT)</v>
          </cell>
          <cell r="K327">
            <v>1.6094399999999998</v>
          </cell>
          <cell r="L327">
            <v>0.68975999999999993</v>
          </cell>
          <cell r="M327">
            <v>48</v>
          </cell>
          <cell r="N327">
            <v>70.847278438367979</v>
          </cell>
          <cell r="O327">
            <v>47.75</v>
          </cell>
          <cell r="P327">
            <v>48</v>
          </cell>
          <cell r="Q327">
            <v>48.25</v>
          </cell>
          <cell r="R327">
            <v>2.2394749999999997</v>
          </cell>
          <cell r="S327">
            <v>2.2991999999999999</v>
          </cell>
          <cell r="T327">
            <v>2.3594249999999999</v>
          </cell>
          <cell r="U327">
            <v>1016.7216499999998</v>
          </cell>
          <cell r="V327">
            <v>1043.8368</v>
          </cell>
          <cell r="W327">
            <v>1071.17895</v>
          </cell>
          <cell r="X327" t="str">
            <v>8480/8481 (56"/2 pc)</v>
          </cell>
          <cell r="Y327" t="str">
            <v>56"/ 2 pc</v>
          </cell>
          <cell r="Z327">
            <v>2.8</v>
          </cell>
          <cell r="AA327">
            <v>20</v>
          </cell>
          <cell r="AB327">
            <v>44.78949999999999</v>
          </cell>
          <cell r="AC327">
            <v>45.983999999999995</v>
          </cell>
          <cell r="AD327">
            <v>47.188499999999998</v>
          </cell>
          <cell r="AE327">
            <v>47.589499999999987</v>
          </cell>
          <cell r="AF327">
            <v>48.783999999999992</v>
          </cell>
          <cell r="AG327">
            <v>49.988499999999995</v>
          </cell>
          <cell r="AH327" t="str">
            <v>3 X 8126 (5.531 FT/Box)</v>
          </cell>
          <cell r="AI327">
            <v>3</v>
          </cell>
          <cell r="AJ327" t="str">
            <v>(6X4)+0=24</v>
          </cell>
          <cell r="AK327">
            <v>6</v>
          </cell>
          <cell r="AL327">
            <v>4</v>
          </cell>
          <cell r="AM327">
            <v>0</v>
          </cell>
          <cell r="AN327">
            <v>24</v>
          </cell>
          <cell r="AO327" t="str">
            <v>8912 (56 X 42)</v>
          </cell>
          <cell r="AP327" t="str">
            <v>56X42</v>
          </cell>
          <cell r="AQ327">
            <v>55</v>
          </cell>
          <cell r="AR327" t="str">
            <v>8133 (4)</v>
          </cell>
          <cell r="AS327">
            <v>0</v>
          </cell>
          <cell r="AT327" t="str">
            <v>8121 (2 X 16FT)/ 8122 (4)</v>
          </cell>
          <cell r="AU327">
            <v>2</v>
          </cell>
          <cell r="AV327" t="str">
            <v>8051 (1 White)</v>
          </cell>
          <cell r="AW327" t="str">
            <v>8050 (160FT Clear)</v>
          </cell>
          <cell r="AX327">
            <v>1225.8159999999998</v>
          </cell>
          <cell r="AY327">
            <v>480</v>
          </cell>
          <cell r="AZ327">
            <v>2.5537833333333331</v>
          </cell>
          <cell r="BA327" t="str">
            <v>Armstrong Request 11/26/13.</v>
          </cell>
          <cell r="BB327">
            <v>0</v>
          </cell>
          <cell r="BC327">
            <v>153052</v>
          </cell>
          <cell r="BD327" t="str">
            <v>Blue</v>
          </cell>
          <cell r="BE327" t="str">
            <v>2348 M35LIF</v>
          </cell>
          <cell r="BF327" t="str">
            <v>12 months (+/- 5 days) from date of manufacture</v>
          </cell>
          <cell r="BG327" t="str">
            <v>Fast</v>
          </cell>
          <cell r="BH327" t="str">
            <v>23 mm</v>
          </cell>
          <cell r="BI327" t="str">
            <v>1 in</v>
          </cell>
          <cell r="BJ327" t="str">
            <v>48 in</v>
          </cell>
          <cell r="BK327" t="str">
            <v>3/4 in</v>
          </cell>
          <cell r="BL327" t="str">
            <v>I, II, III</v>
          </cell>
          <cell r="BM327">
            <v>5.903939869863998</v>
          </cell>
          <cell r="BN327">
            <v>118</v>
          </cell>
          <cell r="BO327">
            <v>134</v>
          </cell>
          <cell r="BP327" t="str">
            <v>B or G</v>
          </cell>
          <cell r="BQ327">
            <v>8040</v>
          </cell>
          <cell r="BR327">
            <v>80</v>
          </cell>
        </row>
        <row r="328">
          <cell r="C328">
            <v>153053</v>
          </cell>
          <cell r="D328" t="str">
            <v>2348 M35LIF (SWP, 840 Pcs)</v>
          </cell>
          <cell r="E328" t="str">
            <v>70274</v>
          </cell>
          <cell r="F328" t="str">
            <v>72036</v>
          </cell>
          <cell r="G328" t="str">
            <v>30%</v>
          </cell>
          <cell r="H328" t="str">
            <v>2 X 8509 (12-8 4 X 1.25 OL)</v>
          </cell>
          <cell r="I328" t="str">
            <v>8030 (38 mm 142 GA X 4.105 FT)</v>
          </cell>
          <cell r="J328" t="str">
            <v>8032 (84 mm 200 GA X 4.105 FT)</v>
          </cell>
          <cell r="K328">
            <v>1.6094399999999998</v>
          </cell>
          <cell r="L328">
            <v>0.68975999999999993</v>
          </cell>
          <cell r="M328">
            <v>48</v>
          </cell>
          <cell r="N328">
            <v>70.847278438367979</v>
          </cell>
          <cell r="O328">
            <v>47.75</v>
          </cell>
          <cell r="P328">
            <v>48</v>
          </cell>
          <cell r="Q328">
            <v>48.25</v>
          </cell>
          <cell r="R328">
            <v>2.2394749999999997</v>
          </cell>
          <cell r="S328">
            <v>2.2991999999999999</v>
          </cell>
          <cell r="T328">
            <v>2.3594249999999999</v>
          </cell>
          <cell r="U328">
            <v>1016.7216499999998</v>
          </cell>
          <cell r="V328">
            <v>1043.8368</v>
          </cell>
          <cell r="W328">
            <v>1071.17895</v>
          </cell>
          <cell r="X328" t="str">
            <v>8053 (5" X 115GA X 18.5FT)</v>
          </cell>
          <cell r="Y328" t="str">
            <v>SW (18.5 FT)</v>
          </cell>
          <cell r="Z328">
            <v>0.1</v>
          </cell>
          <cell r="AA328">
            <v>20</v>
          </cell>
          <cell r="AB328">
            <v>44.78949999999999</v>
          </cell>
          <cell r="AC328">
            <v>45.983999999999995</v>
          </cell>
          <cell r="AD328">
            <v>47.188499999999998</v>
          </cell>
          <cell r="AE328">
            <v>44.889499999999991</v>
          </cell>
          <cell r="AF328">
            <v>46.083999999999996</v>
          </cell>
          <cell r="AG328">
            <v>47.288499999999999</v>
          </cell>
          <cell r="AH328" t="str">
            <v xml:space="preserve">8053 (18.5 FT/Bundle) </v>
          </cell>
          <cell r="AI328" t="str">
            <v>SW</v>
          </cell>
          <cell r="AJ328" t="str">
            <v>42 SW</v>
          </cell>
          <cell r="AK328" t="str">
            <v xml:space="preserve">Stack </v>
          </cell>
          <cell r="AL328" t="str">
            <v xml:space="preserve">Pyramid </v>
          </cell>
          <cell r="AM328" t="str">
            <v>On Pallet</v>
          </cell>
          <cell r="AN328">
            <v>42</v>
          </cell>
          <cell r="AO328" t="str">
            <v>8914 (48 X 44)</v>
          </cell>
          <cell r="AP328" t="str">
            <v>48X44</v>
          </cell>
          <cell r="AQ328">
            <v>55</v>
          </cell>
          <cell r="AR328" t="str">
            <v>8133 (4)</v>
          </cell>
          <cell r="AS328" t="str">
            <v xml:space="preserve">1 X 8114 (Pad) </v>
          </cell>
          <cell r="AT328">
            <v>0</v>
          </cell>
          <cell r="AU328">
            <v>0</v>
          </cell>
          <cell r="AV328">
            <v>0</v>
          </cell>
          <cell r="AW328" t="str">
            <v>8052 (370FT White)</v>
          </cell>
          <cell r="AX328">
            <v>1990.5279999999998</v>
          </cell>
          <cell r="AY328">
            <v>840</v>
          </cell>
          <cell r="AZ328">
            <v>2.36967619047619</v>
          </cell>
          <cell r="BA328" t="str">
            <v xml:space="preserve">Minova request 11/30/11. Each bundle gets Part No. 8132 8.5 X 11 inch bundle sheet. </v>
          </cell>
          <cell r="BB328">
            <v>0</v>
          </cell>
          <cell r="BC328">
            <v>153053</v>
          </cell>
          <cell r="BD328" t="str">
            <v>Blue</v>
          </cell>
          <cell r="BE328" t="str">
            <v>2348 M35LIF</v>
          </cell>
          <cell r="BF328" t="str">
            <v>12 months (+/- 5 days) from date of manufacture</v>
          </cell>
          <cell r="BG328" t="str">
            <v>Fast</v>
          </cell>
          <cell r="BH328" t="str">
            <v>23 mm</v>
          </cell>
          <cell r="BI328" t="str">
            <v>1 in</v>
          </cell>
          <cell r="BJ328" t="str">
            <v>48 in</v>
          </cell>
          <cell r="BK328" t="str">
            <v>3/4 in</v>
          </cell>
          <cell r="BL328" t="str">
            <v>I, II, III</v>
          </cell>
          <cell r="BM328">
            <v>5.903939869863998</v>
          </cell>
          <cell r="BN328">
            <v>118</v>
          </cell>
          <cell r="BO328">
            <v>134</v>
          </cell>
          <cell r="BP328" t="str">
            <v>B or G</v>
          </cell>
          <cell r="BQ328">
            <v>8040</v>
          </cell>
          <cell r="BR328">
            <v>80</v>
          </cell>
        </row>
        <row r="329">
          <cell r="C329">
            <v>153055</v>
          </cell>
          <cell r="D329" t="str">
            <v>2350 M50LIF (SWP, 900 Pcs)</v>
          </cell>
          <cell r="E329" t="str">
            <v>70325</v>
          </cell>
          <cell r="F329" t="str">
            <v>72036</v>
          </cell>
          <cell r="G329" t="str">
            <v>30%</v>
          </cell>
          <cell r="H329" t="str">
            <v>2 X 8509 (12-8 4 X 1.25 OL)</v>
          </cell>
          <cell r="I329" t="str">
            <v>8030 (38 mm 142 GA X 4.271 FT)</v>
          </cell>
          <cell r="J329" t="str">
            <v>8032 (84 mm 200 GA X 4.271 FT)</v>
          </cell>
          <cell r="K329">
            <v>1.6764999999999999</v>
          </cell>
          <cell r="L329">
            <v>0.71850000000000003</v>
          </cell>
          <cell r="M329">
            <v>50</v>
          </cell>
          <cell r="N329">
            <v>73.901438217715224</v>
          </cell>
          <cell r="O329">
            <v>49.75</v>
          </cell>
          <cell r="P329">
            <v>50</v>
          </cell>
          <cell r="Q329">
            <v>50.25</v>
          </cell>
          <cell r="R329">
            <v>2.333275</v>
          </cell>
          <cell r="S329">
            <v>2.395</v>
          </cell>
          <cell r="T329">
            <v>2.4572249999999998</v>
          </cell>
          <cell r="U329">
            <v>1059.3068499999999</v>
          </cell>
          <cell r="V329">
            <v>1087.33</v>
          </cell>
          <cell r="W329">
            <v>1115.58015</v>
          </cell>
          <cell r="X329" t="str">
            <v>8053 (5" X 115GA X 18.5FT)</v>
          </cell>
          <cell r="Y329" t="str">
            <v>SW (18.5 FT)</v>
          </cell>
          <cell r="Z329">
            <v>0.1</v>
          </cell>
          <cell r="AA329">
            <v>20</v>
          </cell>
          <cell r="AB329">
            <v>46.665500000000002</v>
          </cell>
          <cell r="AC329">
            <v>47.9</v>
          </cell>
          <cell r="AD329">
            <v>49.144499999999994</v>
          </cell>
          <cell r="AE329">
            <v>46.765500000000003</v>
          </cell>
          <cell r="AF329">
            <v>48</v>
          </cell>
          <cell r="AG329">
            <v>49.244499999999995</v>
          </cell>
          <cell r="AH329" t="str">
            <v xml:space="preserve">8053 (18.5 FT/Bundle) </v>
          </cell>
          <cell r="AI329" t="str">
            <v>SW</v>
          </cell>
          <cell r="AJ329" t="str">
            <v>45 SW</v>
          </cell>
          <cell r="AK329" t="str">
            <v xml:space="preserve">Stack </v>
          </cell>
          <cell r="AL329" t="str">
            <v xml:space="preserve">Pyramid </v>
          </cell>
          <cell r="AM329" t="str">
            <v>On Pallet</v>
          </cell>
          <cell r="AN329">
            <v>45</v>
          </cell>
          <cell r="AO329" t="str">
            <v>8912 (56 X 42)</v>
          </cell>
          <cell r="AP329" t="str">
            <v>56X42</v>
          </cell>
          <cell r="AQ329">
            <v>55</v>
          </cell>
          <cell r="AR329" t="str">
            <v>8133 (4)</v>
          </cell>
          <cell r="AS329" t="str">
            <v xml:space="preserve">1 X 8114 (Pad) </v>
          </cell>
          <cell r="AT329">
            <v>0</v>
          </cell>
          <cell r="AU329">
            <v>0</v>
          </cell>
          <cell r="AV329">
            <v>0</v>
          </cell>
          <cell r="AW329" t="str">
            <v>8052 (370FT White)</v>
          </cell>
          <cell r="AX329">
            <v>2215</v>
          </cell>
          <cell r="AY329">
            <v>900</v>
          </cell>
          <cell r="AZ329">
            <v>2.4611111111111112</v>
          </cell>
          <cell r="BA329" t="str">
            <v>Minova Request 9/27/11.</v>
          </cell>
          <cell r="BB329" t="str">
            <v xml:space="preserve">Updated 9/14/11. Each bundle gets Part No. 8132 8.5 X 11 inch bundle sheet. </v>
          </cell>
          <cell r="BC329">
            <v>153055</v>
          </cell>
          <cell r="BD329" t="str">
            <v>Green</v>
          </cell>
          <cell r="BE329" t="str">
            <v>2350 M50LIF</v>
          </cell>
          <cell r="BF329" t="str">
            <v>12 months (+/- 5 days) from date of manufacture</v>
          </cell>
          <cell r="BG329" t="str">
            <v xml:space="preserve">Medium </v>
          </cell>
          <cell r="BH329" t="str">
            <v>23 mm</v>
          </cell>
          <cell r="BI329" t="str">
            <v>1 in</v>
          </cell>
          <cell r="BJ329" t="str">
            <v>50 in</v>
          </cell>
          <cell r="BK329" t="str">
            <v>3/4 in</v>
          </cell>
          <cell r="BL329" t="str">
            <v>I, II, III</v>
          </cell>
          <cell r="BM329">
            <v>6.158453184809602</v>
          </cell>
          <cell r="BN329">
            <v>124</v>
          </cell>
          <cell r="BO329">
            <v>134</v>
          </cell>
          <cell r="BP329" t="str">
            <v>B or G</v>
          </cell>
          <cell r="BQ329">
            <v>8040</v>
          </cell>
          <cell r="BR329">
            <v>83.333333333333329</v>
          </cell>
        </row>
        <row r="330">
          <cell r="C330">
            <v>154068</v>
          </cell>
          <cell r="D330" t="str">
            <v>2352 LIF55P (2PB, 36 Bxs)</v>
          </cell>
          <cell r="E330" t="str">
            <v>70333</v>
          </cell>
          <cell r="F330" t="str">
            <v>72036</v>
          </cell>
          <cell r="G330" t="str">
            <v>30%</v>
          </cell>
          <cell r="H330" t="str">
            <v>2 X 8509 (12-8 4 X 1.25 OL)</v>
          </cell>
          <cell r="I330" t="str">
            <v>8030 (38 mm 142 GA X 4.438 FT)</v>
          </cell>
          <cell r="J330" t="str">
            <v>8032 (84 mm 200 GA X 4.438 FT)</v>
          </cell>
          <cell r="K330">
            <v>1.74356</v>
          </cell>
          <cell r="L330">
            <v>0.74724000000000002</v>
          </cell>
          <cell r="M330">
            <v>52</v>
          </cell>
          <cell r="N330">
            <v>76.955597997062483</v>
          </cell>
          <cell r="O330">
            <v>51.75</v>
          </cell>
          <cell r="P330">
            <v>52</v>
          </cell>
          <cell r="Q330">
            <v>52.25</v>
          </cell>
          <cell r="R330">
            <v>2.4270749999999999</v>
          </cell>
          <cell r="S330">
            <v>2.4908000000000001</v>
          </cell>
          <cell r="T330">
            <v>2.5550250000000001</v>
          </cell>
          <cell r="U330">
            <v>1101.8920499999999</v>
          </cell>
          <cell r="V330">
            <v>1130.8232</v>
          </cell>
          <cell r="W330">
            <v>1159.98135</v>
          </cell>
          <cell r="X330" t="str">
            <v>8480/8481 (56"/2 pc)</v>
          </cell>
          <cell r="Y330" t="str">
            <v>56"/ 2 pc</v>
          </cell>
          <cell r="Z330">
            <v>2.8</v>
          </cell>
          <cell r="AA330">
            <v>20</v>
          </cell>
          <cell r="AB330">
            <v>48.541499999999999</v>
          </cell>
          <cell r="AC330">
            <v>49.816000000000003</v>
          </cell>
          <cell r="AD330">
            <v>51.100500000000004</v>
          </cell>
          <cell r="AE330">
            <v>51.341499999999996</v>
          </cell>
          <cell r="AF330">
            <v>52.616</v>
          </cell>
          <cell r="AG330">
            <v>53.900500000000001</v>
          </cell>
          <cell r="AH330" t="str">
            <v>3 X 8126 (5.531 FT/Box)</v>
          </cell>
          <cell r="AI330">
            <v>3</v>
          </cell>
          <cell r="AJ330" t="str">
            <v>(6X6)+0=36</v>
          </cell>
          <cell r="AK330">
            <v>6</v>
          </cell>
          <cell r="AL330">
            <v>6</v>
          </cell>
          <cell r="AM330">
            <v>0</v>
          </cell>
          <cell r="AN330">
            <v>36</v>
          </cell>
          <cell r="AO330" t="str">
            <v>8912 (56 X 42)</v>
          </cell>
          <cell r="AP330" t="str">
            <v>56X42</v>
          </cell>
          <cell r="AQ330">
            <v>55</v>
          </cell>
          <cell r="AR330" t="str">
            <v>8123 (4)</v>
          </cell>
          <cell r="AS330">
            <v>0</v>
          </cell>
          <cell r="AT330" t="str">
            <v>8121 (2 X 16FT)/ 8122 (4)</v>
          </cell>
          <cell r="AU330">
            <v>2</v>
          </cell>
          <cell r="AV330" t="str">
            <v>8051 (1 White)</v>
          </cell>
          <cell r="AW330" t="str">
            <v>8050 (160FT Clear)</v>
          </cell>
          <cell r="AX330">
            <v>1949.1759999999999</v>
          </cell>
          <cell r="AY330">
            <v>720</v>
          </cell>
          <cell r="AZ330">
            <v>2.7071888888888886</v>
          </cell>
          <cell r="BA330" t="str">
            <v>Minova Request 3/25/09. Each cartridge gets Part No. 8508 Parachute Clip 23 mm.</v>
          </cell>
          <cell r="BB330"/>
          <cell r="BC330">
            <v>154068</v>
          </cell>
          <cell r="BD330" t="str">
            <v>Yellow</v>
          </cell>
          <cell r="BE330" t="str">
            <v>2352 LIF55P</v>
          </cell>
          <cell r="BF330" t="str">
            <v>12 months (+/- 5 days) from date of manufacture</v>
          </cell>
          <cell r="BG330" t="str">
            <v>Slow</v>
          </cell>
          <cell r="BH330" t="str">
            <v>23 mm</v>
          </cell>
          <cell r="BI330" t="str">
            <v>1 in</v>
          </cell>
          <cell r="BJ330" t="str">
            <v>52 in</v>
          </cell>
          <cell r="BK330" t="str">
            <v>3/4 in</v>
          </cell>
          <cell r="BL330" t="str">
            <v>I, II, III</v>
          </cell>
          <cell r="BM330">
            <v>6.4129664997552069</v>
          </cell>
          <cell r="BN330">
            <v>128</v>
          </cell>
          <cell r="BO330">
            <v>134</v>
          </cell>
          <cell r="BP330" t="str">
            <v>B or G</v>
          </cell>
          <cell r="BQ330">
            <v>8040</v>
          </cell>
          <cell r="BR330">
            <v>86.666666666666671</v>
          </cell>
        </row>
        <row r="331">
          <cell r="C331">
            <v>154073</v>
          </cell>
          <cell r="D331" t="str">
            <v>2353 LIF45 (2PB, 36 Bxs)</v>
          </cell>
          <cell r="E331" t="str">
            <v>70332</v>
          </cell>
          <cell r="F331" t="str">
            <v>72036</v>
          </cell>
          <cell r="G331" t="str">
            <v>30%</v>
          </cell>
          <cell r="H331" t="str">
            <v>2 X 8509 (12-8 4 X 1.25 OL)</v>
          </cell>
          <cell r="I331" t="str">
            <v>8030 (38 mm 142 GA X 4.521 FT)</v>
          </cell>
          <cell r="J331" t="str">
            <v>8032 (84 mm 200 GA X 4.521 FT)</v>
          </cell>
          <cell r="K331">
            <v>1.7770899999999998</v>
          </cell>
          <cell r="L331">
            <v>0.76161000000000001</v>
          </cell>
          <cell r="M331">
            <v>53</v>
          </cell>
          <cell r="N331">
            <v>78.482677886736113</v>
          </cell>
          <cell r="O331">
            <v>52.75</v>
          </cell>
          <cell r="P331">
            <v>53</v>
          </cell>
          <cell r="Q331">
            <v>53.25</v>
          </cell>
          <cell r="R331">
            <v>2.4739749999999998</v>
          </cell>
          <cell r="S331">
            <v>2.5387</v>
          </cell>
          <cell r="T331">
            <v>2.6039249999999998</v>
          </cell>
          <cell r="U331">
            <v>1123.1846499999999</v>
          </cell>
          <cell r="V331">
            <v>1152.5698</v>
          </cell>
          <cell r="W331">
            <v>1182.1819499999999</v>
          </cell>
          <cell r="X331" t="str">
            <v>8480/8481 (56"/2 pc)</v>
          </cell>
          <cell r="Y331" t="str">
            <v>56"/ 2 pc</v>
          </cell>
          <cell r="Z331">
            <v>2.8</v>
          </cell>
          <cell r="AA331">
            <v>20</v>
          </cell>
          <cell r="AB331">
            <v>49.479499999999994</v>
          </cell>
          <cell r="AC331">
            <v>50.774000000000001</v>
          </cell>
          <cell r="AD331">
            <v>52.078499999999998</v>
          </cell>
          <cell r="AE331">
            <v>52.279499999999992</v>
          </cell>
          <cell r="AF331">
            <v>53.573999999999998</v>
          </cell>
          <cell r="AG331">
            <v>54.878499999999995</v>
          </cell>
          <cell r="AH331" t="str">
            <v>3 X 8126 (5.531 FT/Box)</v>
          </cell>
          <cell r="AI331">
            <v>3</v>
          </cell>
          <cell r="AJ331" t="str">
            <v>(6X6)+0=36</v>
          </cell>
          <cell r="AK331">
            <v>6</v>
          </cell>
          <cell r="AL331">
            <v>6</v>
          </cell>
          <cell r="AM331">
            <v>0</v>
          </cell>
          <cell r="AN331">
            <v>36</v>
          </cell>
          <cell r="AO331" t="str">
            <v>8912 (56 X 42)</v>
          </cell>
          <cell r="AP331" t="str">
            <v>56X42</v>
          </cell>
          <cell r="AQ331">
            <v>55</v>
          </cell>
          <cell r="AR331" t="str">
            <v>8123 (4)</v>
          </cell>
          <cell r="AS331">
            <v>0</v>
          </cell>
          <cell r="AT331" t="str">
            <v>8121 (2 X 16FT)/ 8122 (4)</v>
          </cell>
          <cell r="AU331">
            <v>2</v>
          </cell>
          <cell r="AV331" t="str">
            <v>8051 (1 White)</v>
          </cell>
          <cell r="AW331" t="str">
            <v>8050 (160FT Clear)</v>
          </cell>
          <cell r="AX331">
            <v>1983.664</v>
          </cell>
          <cell r="AY331">
            <v>720</v>
          </cell>
          <cell r="AZ331">
            <v>2.7550888888888889</v>
          </cell>
          <cell r="BA331" t="str">
            <v>Minova Request 6/29/10.</v>
          </cell>
          <cell r="BB331"/>
          <cell r="BC331">
            <v>154073</v>
          </cell>
          <cell r="BD331" t="str">
            <v>Green</v>
          </cell>
          <cell r="BE331" t="str">
            <v>2353 LIF45</v>
          </cell>
          <cell r="BF331" t="str">
            <v>12 months (+/- 5 days) from date of manufacture</v>
          </cell>
          <cell r="BG331" t="str">
            <v xml:space="preserve">Medium </v>
          </cell>
          <cell r="BH331" t="str">
            <v>23 mm</v>
          </cell>
          <cell r="BI331" t="str">
            <v>1 in</v>
          </cell>
          <cell r="BJ331" t="str">
            <v>53 in</v>
          </cell>
          <cell r="BK331" t="str">
            <v>3/4 in</v>
          </cell>
          <cell r="BL331" t="str">
            <v>I, II, III</v>
          </cell>
          <cell r="BM331">
            <v>6.5402231572280094</v>
          </cell>
          <cell r="BN331">
            <v>130</v>
          </cell>
          <cell r="BO331">
            <v>134</v>
          </cell>
          <cell r="BP331" t="str">
            <v>B or G</v>
          </cell>
          <cell r="BQ331">
            <v>8040</v>
          </cell>
          <cell r="BR331">
            <v>88.333333333333329</v>
          </cell>
        </row>
        <row r="332">
          <cell r="C332">
            <v>154090</v>
          </cell>
          <cell r="D332" t="str">
            <v>2354 M50LIF (2PB, 36 Bxs)</v>
          </cell>
          <cell r="E332" t="str">
            <v>70325</v>
          </cell>
          <cell r="F332" t="str">
            <v>72036</v>
          </cell>
          <cell r="G332" t="str">
            <v>30%</v>
          </cell>
          <cell r="H332" t="str">
            <v>2 X 8509 (12-8 4 X 1.25 OL)</v>
          </cell>
          <cell r="I332" t="str">
            <v>8030 (38 mm 142 GA X 4.605 FT)</v>
          </cell>
          <cell r="J332" t="str">
            <v>8032 (84 mm 200 GA X 4.605 FT)</v>
          </cell>
          <cell r="K332">
            <v>1.8106199999999997</v>
          </cell>
          <cell r="L332">
            <v>0.77597999999999989</v>
          </cell>
          <cell r="M332">
            <v>54</v>
          </cell>
          <cell r="N332">
            <v>80.009757776409728</v>
          </cell>
          <cell r="O332">
            <v>53.75</v>
          </cell>
          <cell r="P332">
            <v>54</v>
          </cell>
          <cell r="Q332">
            <v>54.25</v>
          </cell>
          <cell r="R332">
            <v>2.5208749999999998</v>
          </cell>
          <cell r="S332">
            <v>2.5865999999999998</v>
          </cell>
          <cell r="T332">
            <v>2.652825</v>
          </cell>
          <cell r="U332">
            <v>1144.4772499999999</v>
          </cell>
          <cell r="V332">
            <v>1174.3163999999999</v>
          </cell>
          <cell r="W332">
            <v>1204.38255</v>
          </cell>
          <cell r="X332" t="str">
            <v>8480/8481 (56"/2 pc)</v>
          </cell>
          <cell r="Y332" t="str">
            <v>56"/ 2 pc</v>
          </cell>
          <cell r="Z332">
            <v>2.8</v>
          </cell>
          <cell r="AA332">
            <v>20</v>
          </cell>
          <cell r="AB332">
            <v>50.417499999999997</v>
          </cell>
          <cell r="AC332">
            <v>51.731999999999999</v>
          </cell>
          <cell r="AD332">
            <v>53.0565</v>
          </cell>
          <cell r="AE332">
            <v>53.217499999999994</v>
          </cell>
          <cell r="AF332">
            <v>54.531999999999996</v>
          </cell>
          <cell r="AG332">
            <v>55.856499999999997</v>
          </cell>
          <cell r="AH332" t="str">
            <v>3 X 8126 (5.531 FT/Box)</v>
          </cell>
          <cell r="AI332">
            <v>3</v>
          </cell>
          <cell r="AJ332" t="str">
            <v>(6X6)+0=36</v>
          </cell>
          <cell r="AK332">
            <v>6</v>
          </cell>
          <cell r="AL332">
            <v>6</v>
          </cell>
          <cell r="AM332">
            <v>0</v>
          </cell>
          <cell r="AN332">
            <v>36</v>
          </cell>
          <cell r="AO332" t="str">
            <v>8912 (56 X 42)</v>
          </cell>
          <cell r="AP332" t="str">
            <v>56X42</v>
          </cell>
          <cell r="AQ332">
            <v>55</v>
          </cell>
          <cell r="AR332" t="str">
            <v>8123 (4)</v>
          </cell>
          <cell r="AS332">
            <v>0</v>
          </cell>
          <cell r="AT332" t="str">
            <v>8121 (2 X 16FT)/ 8122 (4)</v>
          </cell>
          <cell r="AU332">
            <v>2</v>
          </cell>
          <cell r="AV332" t="str">
            <v>8051 (1 White)</v>
          </cell>
          <cell r="AW332" t="str">
            <v>8050 (160FT Clear)</v>
          </cell>
          <cell r="AX332">
            <v>2018.1519999999998</v>
          </cell>
          <cell r="AY332">
            <v>720</v>
          </cell>
          <cell r="AZ332">
            <v>2.8029888888888888</v>
          </cell>
          <cell r="BA332" t="str">
            <v>Minova Request 2/24/09.</v>
          </cell>
          <cell r="BB332"/>
          <cell r="BC332">
            <v>154090</v>
          </cell>
          <cell r="BD332" t="str">
            <v>Green</v>
          </cell>
          <cell r="BE332" t="str">
            <v>2354 M50LIF</v>
          </cell>
          <cell r="BF332" t="str">
            <v>12 months (+/- 5 days) from date of manufacture</v>
          </cell>
          <cell r="BG332" t="str">
            <v xml:space="preserve">Medium </v>
          </cell>
          <cell r="BH332" t="str">
            <v>23 mm</v>
          </cell>
          <cell r="BI332" t="str">
            <v>1 in</v>
          </cell>
          <cell r="BJ332" t="str">
            <v>54 in</v>
          </cell>
          <cell r="BK332" t="str">
            <v>3/4 in</v>
          </cell>
          <cell r="BL332" t="str">
            <v>I, II, III</v>
          </cell>
          <cell r="BM332">
            <v>6.667479814700811</v>
          </cell>
          <cell r="BN332">
            <v>134</v>
          </cell>
          <cell r="BO332">
            <v>134</v>
          </cell>
          <cell r="BP332" t="str">
            <v>B or G</v>
          </cell>
          <cell r="BQ332">
            <v>8040</v>
          </cell>
          <cell r="BR332">
            <v>90</v>
          </cell>
        </row>
        <row r="333">
          <cell r="C333">
            <v>154094</v>
          </cell>
          <cell r="D333" t="str">
            <v>2355 LIF50 (2PB, 36 Bxs)</v>
          </cell>
          <cell r="E333" t="str">
            <v>70319</v>
          </cell>
          <cell r="F333" t="str">
            <v>72036</v>
          </cell>
          <cell r="G333" t="str">
            <v>30%</v>
          </cell>
          <cell r="H333" t="str">
            <v>2 X 8509 (12-8 4 X 1.25 OL)</v>
          </cell>
          <cell r="I333" t="str">
            <v>8030 (38 mm 142 GA X 4.688 FT)</v>
          </cell>
          <cell r="J333" t="str">
            <v>8032 (84 mm 200 GA X 4.688 FT)</v>
          </cell>
          <cell r="K333">
            <v>1.84415</v>
          </cell>
          <cell r="L333">
            <v>0.79035</v>
          </cell>
          <cell r="M333">
            <v>55</v>
          </cell>
          <cell r="N333">
            <v>81.536837666083358</v>
          </cell>
          <cell r="O333">
            <v>54.75</v>
          </cell>
          <cell r="P333">
            <v>55</v>
          </cell>
          <cell r="Q333">
            <v>55.25</v>
          </cell>
          <cell r="R333">
            <v>2.5677749999999997</v>
          </cell>
          <cell r="S333">
            <v>2.6345000000000001</v>
          </cell>
          <cell r="T333">
            <v>2.7017250000000002</v>
          </cell>
          <cell r="U333">
            <v>1165.7698499999999</v>
          </cell>
          <cell r="V333">
            <v>1196.0630000000001</v>
          </cell>
          <cell r="W333">
            <v>1226.5831500000002</v>
          </cell>
          <cell r="X333" t="str">
            <v>8490/8491 (62"/2 pc)</v>
          </cell>
          <cell r="Y333" t="str">
            <v>62"/ 2 pc</v>
          </cell>
          <cell r="Z333">
            <v>2.4</v>
          </cell>
          <cell r="AA333">
            <v>20</v>
          </cell>
          <cell r="AB333">
            <v>51.355499999999992</v>
          </cell>
          <cell r="AC333">
            <v>52.69</v>
          </cell>
          <cell r="AD333">
            <v>54.034500000000001</v>
          </cell>
          <cell r="AE333">
            <v>53.755499999999991</v>
          </cell>
          <cell r="AF333">
            <v>55.089999999999996</v>
          </cell>
          <cell r="AG333">
            <v>56.4345</v>
          </cell>
          <cell r="AH333" t="str">
            <v>4 X 8126 (7.125 FT/Box)</v>
          </cell>
          <cell r="AI333">
            <v>4</v>
          </cell>
          <cell r="AJ333" t="str">
            <v>(6X6)+0=36</v>
          </cell>
          <cell r="AK333">
            <v>6</v>
          </cell>
          <cell r="AL333">
            <v>6</v>
          </cell>
          <cell r="AM333">
            <v>0</v>
          </cell>
          <cell r="AN333">
            <v>36</v>
          </cell>
          <cell r="AO333" t="str">
            <v>8917 (66 X 42)</v>
          </cell>
          <cell r="AP333" t="str">
            <v>66X42</v>
          </cell>
          <cell r="AQ333">
            <v>55</v>
          </cell>
          <cell r="AR333" t="str">
            <v>8123 (4)</v>
          </cell>
          <cell r="AS333">
            <v>0</v>
          </cell>
          <cell r="AT333" t="str">
            <v>8121 (2 X 16FT)/ 8122 (4)</v>
          </cell>
          <cell r="AU333">
            <v>2</v>
          </cell>
          <cell r="AV333" t="str">
            <v>8051 (1 White)</v>
          </cell>
          <cell r="AW333" t="str">
            <v>8050 (160FT Clear)</v>
          </cell>
          <cell r="AX333">
            <v>2038.2399999999998</v>
          </cell>
          <cell r="AY333">
            <v>720</v>
          </cell>
          <cell r="AZ333">
            <v>2.8308888888888886</v>
          </cell>
          <cell r="BA333" t="str">
            <v>Minova Request 10/11/07.</v>
          </cell>
          <cell r="BB333"/>
          <cell r="BC333">
            <v>154094</v>
          </cell>
          <cell r="BD333" t="str">
            <v>Green</v>
          </cell>
          <cell r="BE333" t="str">
            <v>2355 LIF50</v>
          </cell>
          <cell r="BF333" t="str">
            <v>12 months (+/- 5 days) from date of manufacture</v>
          </cell>
          <cell r="BG333" t="str">
            <v xml:space="preserve">Medium </v>
          </cell>
          <cell r="BH333" t="str">
            <v>23 mm</v>
          </cell>
          <cell r="BI333" t="str">
            <v>1 in</v>
          </cell>
          <cell r="BJ333" t="str">
            <v>55 in</v>
          </cell>
          <cell r="BK333" t="str">
            <v>3/4 in</v>
          </cell>
          <cell r="BL333" t="str">
            <v>I, II, III</v>
          </cell>
          <cell r="BM333">
            <v>6.7947364721736134</v>
          </cell>
          <cell r="BN333">
            <v>136</v>
          </cell>
          <cell r="BO333">
            <v>134</v>
          </cell>
          <cell r="BP333" t="str">
            <v>B or G</v>
          </cell>
          <cell r="BQ333">
            <v>8040</v>
          </cell>
          <cell r="BR333">
            <v>91.666666666666671</v>
          </cell>
        </row>
        <row r="334">
          <cell r="C334">
            <v>154096</v>
          </cell>
          <cell r="D334" t="str">
            <v>2355 LIF90 (2PB, 36 Bxs)</v>
          </cell>
          <cell r="E334" t="str">
            <v>70416</v>
          </cell>
          <cell r="F334" t="str">
            <v>72036</v>
          </cell>
          <cell r="G334" t="str">
            <v>30%</v>
          </cell>
          <cell r="H334" t="str">
            <v>2 X 8509 (12-8 4 X 1.25 OL)</v>
          </cell>
          <cell r="I334" t="str">
            <v>8030 (38 mm 142 GA X 4.688 FT)</v>
          </cell>
          <cell r="J334" t="str">
            <v>8032 (84 mm 200 GA X 4.688 FT)</v>
          </cell>
          <cell r="K334">
            <v>1.84415</v>
          </cell>
          <cell r="L334">
            <v>0.79035</v>
          </cell>
          <cell r="M334">
            <v>55</v>
          </cell>
          <cell r="N334">
            <v>81.536837666083358</v>
          </cell>
          <cell r="O334">
            <v>54.75</v>
          </cell>
          <cell r="P334">
            <v>55</v>
          </cell>
          <cell r="Q334">
            <v>55.25</v>
          </cell>
          <cell r="R334">
            <v>2.5677749999999997</v>
          </cell>
          <cell r="S334">
            <v>2.6345000000000001</v>
          </cell>
          <cell r="T334">
            <v>2.7017250000000002</v>
          </cell>
          <cell r="U334">
            <v>1165.7698499999999</v>
          </cell>
          <cell r="V334">
            <v>1196.0630000000001</v>
          </cell>
          <cell r="W334">
            <v>1226.5831500000002</v>
          </cell>
          <cell r="X334" t="str">
            <v>8480/8481 (56"/2 pc)</v>
          </cell>
          <cell r="Y334" t="str">
            <v>56"/ 2 pc</v>
          </cell>
          <cell r="Z334">
            <v>2.8</v>
          </cell>
          <cell r="AA334">
            <v>25</v>
          </cell>
          <cell r="AB334">
            <v>64.194374999999994</v>
          </cell>
          <cell r="AC334">
            <v>65.862499999999997</v>
          </cell>
          <cell r="AD334">
            <v>67.543125000000003</v>
          </cell>
          <cell r="AE334">
            <v>66.994374999999991</v>
          </cell>
          <cell r="AF334">
            <v>68.662499999999994</v>
          </cell>
          <cell r="AG334">
            <v>70.343125000000001</v>
          </cell>
          <cell r="AH334" t="str">
            <v>3 X 8126 (5.531 FT/Box)</v>
          </cell>
          <cell r="AI334">
            <v>3</v>
          </cell>
          <cell r="AJ334" t="str">
            <v>(6X6)+0=36</v>
          </cell>
          <cell r="AK334">
            <v>6</v>
          </cell>
          <cell r="AL334">
            <v>6</v>
          </cell>
          <cell r="AM334">
            <v>0</v>
          </cell>
          <cell r="AN334">
            <v>36</v>
          </cell>
          <cell r="AO334" t="str">
            <v>8912 (56 X 42)</v>
          </cell>
          <cell r="AP334" t="str">
            <v>56X42</v>
          </cell>
          <cell r="AQ334">
            <v>55</v>
          </cell>
          <cell r="AR334" t="str">
            <v>8123 (4)</v>
          </cell>
          <cell r="AS334">
            <v>0</v>
          </cell>
          <cell r="AT334" t="str">
            <v>8121 (2 X 16FT)/ 8122 (4)</v>
          </cell>
          <cell r="AU334">
            <v>2</v>
          </cell>
          <cell r="AV334" t="str">
            <v>8051 (1 White)</v>
          </cell>
          <cell r="AW334" t="str">
            <v>8050 (160FT Clear)</v>
          </cell>
          <cell r="AX334">
            <v>2526.85</v>
          </cell>
          <cell r="AY334">
            <v>900</v>
          </cell>
          <cell r="AZ334">
            <v>2.8076111111111111</v>
          </cell>
          <cell r="BA334" t="str">
            <v>Minova Request 9/30/08.</v>
          </cell>
          <cell r="BB334"/>
          <cell r="BC334">
            <v>154096</v>
          </cell>
          <cell r="BD334" t="str">
            <v>Yellow</v>
          </cell>
          <cell r="BE334" t="str">
            <v>2355 LIF90</v>
          </cell>
          <cell r="BF334" t="str">
            <v>12 months (+/- 5 days) from date of manufacture</v>
          </cell>
          <cell r="BG334" t="str">
            <v>Slow</v>
          </cell>
          <cell r="BH334" t="str">
            <v>23 mm</v>
          </cell>
          <cell r="BI334" t="str">
            <v>1 in</v>
          </cell>
          <cell r="BJ334" t="str">
            <v>55 in</v>
          </cell>
          <cell r="BK334" t="str">
            <v>3/4 in</v>
          </cell>
          <cell r="BL334" t="str">
            <v>I, II, III</v>
          </cell>
          <cell r="BM334">
            <v>6.7947364721736134</v>
          </cell>
          <cell r="BN334">
            <v>170</v>
          </cell>
          <cell r="BO334">
            <v>134</v>
          </cell>
          <cell r="BP334" t="str">
            <v>B or G</v>
          </cell>
          <cell r="BQ334">
            <v>8040</v>
          </cell>
          <cell r="BR334">
            <v>114.58333333333333</v>
          </cell>
        </row>
        <row r="335">
          <cell r="C335">
            <v>154097</v>
          </cell>
          <cell r="D335" t="str">
            <v>2355 LIF90 (2PB, 36 Bxs)</v>
          </cell>
          <cell r="E335" t="str">
            <v>70416</v>
          </cell>
          <cell r="F335" t="str">
            <v>72036</v>
          </cell>
          <cell r="G335" t="str">
            <v>30%</v>
          </cell>
          <cell r="H335" t="str">
            <v>2 X 8509 (12-8 4 X 1.25 OL)</v>
          </cell>
          <cell r="I335" t="str">
            <v>8030 (38 mm 142 GA X 4.688 FT)</v>
          </cell>
          <cell r="J335" t="str">
            <v>8032 (84 mm 200 GA X 4.688 FT)</v>
          </cell>
          <cell r="K335">
            <v>1.84415</v>
          </cell>
          <cell r="L335">
            <v>0.79035</v>
          </cell>
          <cell r="M335">
            <v>55</v>
          </cell>
          <cell r="N335">
            <v>81.536837666083358</v>
          </cell>
          <cell r="O335">
            <v>54.75</v>
          </cell>
          <cell r="P335">
            <v>55</v>
          </cell>
          <cell r="Q335">
            <v>55.25</v>
          </cell>
          <cell r="R335">
            <v>2.5677749999999997</v>
          </cell>
          <cell r="S335">
            <v>2.6345000000000001</v>
          </cell>
          <cell r="T335">
            <v>2.7017250000000002</v>
          </cell>
          <cell r="U335">
            <v>1165.7698499999999</v>
          </cell>
          <cell r="V335">
            <v>1196.0630000000001</v>
          </cell>
          <cell r="W335">
            <v>1226.5831500000002</v>
          </cell>
          <cell r="X335" t="str">
            <v>8480/8481 (56"/2 pc)</v>
          </cell>
          <cell r="Y335" t="str">
            <v>56"/ 2 pc</v>
          </cell>
          <cell r="Z335">
            <v>2.8</v>
          </cell>
          <cell r="AA335">
            <v>25</v>
          </cell>
          <cell r="AB335">
            <v>64.194374999999994</v>
          </cell>
          <cell r="AC335">
            <v>65.862499999999997</v>
          </cell>
          <cell r="AD335">
            <v>67.543125000000003</v>
          </cell>
          <cell r="AE335">
            <v>66.994374999999991</v>
          </cell>
          <cell r="AF335">
            <v>68.662499999999994</v>
          </cell>
          <cell r="AG335">
            <v>70.343125000000001</v>
          </cell>
          <cell r="AH335" t="str">
            <v>3 X 8126 (5.531 FT/Box)</v>
          </cell>
          <cell r="AI335">
            <v>3</v>
          </cell>
          <cell r="AJ335" t="str">
            <v>(6X6)+0=36</v>
          </cell>
          <cell r="AK335">
            <v>6</v>
          </cell>
          <cell r="AL335">
            <v>6</v>
          </cell>
          <cell r="AM335">
            <v>0</v>
          </cell>
          <cell r="AN335">
            <v>36</v>
          </cell>
          <cell r="AO335" t="str">
            <v>8912 (56 X 42)</v>
          </cell>
          <cell r="AP335" t="str">
            <v>56X42</v>
          </cell>
          <cell r="AQ335">
            <v>55</v>
          </cell>
          <cell r="AR335" t="str">
            <v>8123 (4)</v>
          </cell>
          <cell r="AS335">
            <v>0</v>
          </cell>
          <cell r="AT335" t="str">
            <v>8121 (2 X 16FT)/ 8122 (4)</v>
          </cell>
          <cell r="AU335">
            <v>2</v>
          </cell>
          <cell r="AV335" t="str">
            <v>8051 (1 White)</v>
          </cell>
          <cell r="AW335" t="str">
            <v>8050 (160FT Clear)</v>
          </cell>
          <cell r="AX335">
            <v>2526.85</v>
          </cell>
          <cell r="AY335">
            <v>900</v>
          </cell>
          <cell r="AZ335">
            <v>2.8076111111111111</v>
          </cell>
          <cell r="BA335" t="str">
            <v>Minova Request 11/11/08.</v>
          </cell>
          <cell r="BB335"/>
          <cell r="BC335">
            <v>154097</v>
          </cell>
          <cell r="BD335" t="str">
            <v>Yellow</v>
          </cell>
          <cell r="BE335" t="str">
            <v>2355 LIF90</v>
          </cell>
          <cell r="BF335" t="str">
            <v>12 months (+/- 5 days) from date of manufacture</v>
          </cell>
          <cell r="BG335" t="str">
            <v>Slow</v>
          </cell>
          <cell r="BH335" t="str">
            <v>23 mm</v>
          </cell>
          <cell r="BI335" t="str">
            <v>*NS</v>
          </cell>
          <cell r="BJ335" t="str">
            <v>55 in</v>
          </cell>
          <cell r="BK335" t="str">
            <v>*NS</v>
          </cell>
          <cell r="BL335" t="str">
            <v>I, II, III</v>
          </cell>
          <cell r="BM335" t="str">
            <v>*NS</v>
          </cell>
          <cell r="BN335" t="str">
            <v>*NS</v>
          </cell>
          <cell r="BO335">
            <v>134</v>
          </cell>
          <cell r="BP335" t="str">
            <v>B or G</v>
          </cell>
          <cell r="BQ335">
            <v>8040</v>
          </cell>
          <cell r="BR335">
            <v>114.58333333333333</v>
          </cell>
        </row>
        <row r="336">
          <cell r="C336">
            <v>154093</v>
          </cell>
          <cell r="D336" t="str">
            <v>2355 M40LIF (2PB, 36 Bxs)</v>
          </cell>
          <cell r="E336" t="str">
            <v>70309</v>
          </cell>
          <cell r="F336" t="str">
            <v>72036</v>
          </cell>
          <cell r="G336" t="str">
            <v>30%</v>
          </cell>
          <cell r="H336" t="str">
            <v>2 X 8509 (12-8 4 X 1.25 OL)</v>
          </cell>
          <cell r="I336" t="str">
            <v>8030 (38 mm 142 GA X 4.688 FT)</v>
          </cell>
          <cell r="J336" t="str">
            <v>8032 (84 mm 200 GA X 4.688 FT)</v>
          </cell>
          <cell r="K336">
            <v>1.84415</v>
          </cell>
          <cell r="L336">
            <v>0.79035</v>
          </cell>
          <cell r="M336">
            <v>55</v>
          </cell>
          <cell r="N336">
            <v>81.536837666083358</v>
          </cell>
          <cell r="O336">
            <v>54.75</v>
          </cell>
          <cell r="P336">
            <v>55</v>
          </cell>
          <cell r="Q336">
            <v>55.25</v>
          </cell>
          <cell r="R336">
            <v>2.5677749999999997</v>
          </cell>
          <cell r="S336">
            <v>2.6345000000000001</v>
          </cell>
          <cell r="T336">
            <v>2.7017250000000002</v>
          </cell>
          <cell r="U336">
            <v>1165.7698499999999</v>
          </cell>
          <cell r="V336">
            <v>1196.0630000000001</v>
          </cell>
          <cell r="W336">
            <v>1226.5831500000002</v>
          </cell>
          <cell r="X336" t="str">
            <v>8490/8491 (62"/2 pc)</v>
          </cell>
          <cell r="Y336" t="str">
            <v>62"/ 2 pc</v>
          </cell>
          <cell r="Z336">
            <v>2.4</v>
          </cell>
          <cell r="AA336">
            <v>20</v>
          </cell>
          <cell r="AB336">
            <v>51.355499999999992</v>
          </cell>
          <cell r="AC336">
            <v>52.69</v>
          </cell>
          <cell r="AD336">
            <v>54.034500000000001</v>
          </cell>
          <cell r="AE336">
            <v>53.755499999999991</v>
          </cell>
          <cell r="AF336">
            <v>55.089999999999996</v>
          </cell>
          <cell r="AG336">
            <v>56.4345</v>
          </cell>
          <cell r="AH336" t="str">
            <v>4 X 8126 (7.125 FT/Box)</v>
          </cell>
          <cell r="AI336">
            <v>4</v>
          </cell>
          <cell r="AJ336" t="str">
            <v>(6X6)+0=36</v>
          </cell>
          <cell r="AK336">
            <v>6</v>
          </cell>
          <cell r="AL336">
            <v>6</v>
          </cell>
          <cell r="AM336">
            <v>0</v>
          </cell>
          <cell r="AN336">
            <v>36</v>
          </cell>
          <cell r="AO336" t="str">
            <v>8917 (66 X 42)</v>
          </cell>
          <cell r="AP336" t="str">
            <v>66X42</v>
          </cell>
          <cell r="AQ336">
            <v>55</v>
          </cell>
          <cell r="AR336" t="str">
            <v>8123 (4)</v>
          </cell>
          <cell r="AS336">
            <v>0</v>
          </cell>
          <cell r="AT336" t="str">
            <v>8121 (2 X 16FT)/ 8122 (4)</v>
          </cell>
          <cell r="AU336">
            <v>2</v>
          </cell>
          <cell r="AV336" t="str">
            <v>8051 (1 White)</v>
          </cell>
          <cell r="AW336" t="str">
            <v>8050 (160FT Clear)</v>
          </cell>
          <cell r="AX336">
            <v>2038.2399999999998</v>
          </cell>
          <cell r="AY336">
            <v>720</v>
          </cell>
          <cell r="AZ336">
            <v>2.8308888888888886</v>
          </cell>
          <cell r="BA336" t="str">
            <v>Requested 11.11.14</v>
          </cell>
          <cell r="BB336"/>
          <cell r="BC336">
            <v>154093</v>
          </cell>
          <cell r="BD336" t="str">
            <v>Blue</v>
          </cell>
          <cell r="BE336" t="str">
            <v>2355 M40LIF</v>
          </cell>
          <cell r="BF336" t="str">
            <v>12 months (+/- 5 days) from date of manufacture</v>
          </cell>
          <cell r="BG336" t="str">
            <v>Fast</v>
          </cell>
          <cell r="BH336" t="str">
            <v>23 mm</v>
          </cell>
          <cell r="BI336" t="str">
            <v>1 in</v>
          </cell>
          <cell r="BJ336" t="str">
            <v>55 in</v>
          </cell>
          <cell r="BK336" t="str">
            <v>3/4 in</v>
          </cell>
          <cell r="BL336" t="str">
            <v>I, II, III</v>
          </cell>
          <cell r="BM336">
            <v>6.7947364721736134</v>
          </cell>
          <cell r="BN336">
            <v>136</v>
          </cell>
          <cell r="BO336">
            <v>134</v>
          </cell>
          <cell r="BP336" t="str">
            <v>B or G</v>
          </cell>
          <cell r="BQ336">
            <v>8040</v>
          </cell>
          <cell r="BR336">
            <v>91.666666666666671</v>
          </cell>
        </row>
        <row r="337">
          <cell r="C337">
            <v>154099</v>
          </cell>
          <cell r="D337" t="str">
            <v>2355 M45LIF (2PB, 36 Bxs)</v>
          </cell>
          <cell r="E337" t="str">
            <v>70316</v>
          </cell>
          <cell r="F337" t="str">
            <v>72036</v>
          </cell>
          <cell r="G337" t="str">
            <v>30%</v>
          </cell>
          <cell r="H337" t="str">
            <v>2 X 8509 (12-8 4 X 1.25 OL)</v>
          </cell>
          <cell r="I337" t="str">
            <v>8030 (38 mm 142 GA X 4.688 FT)</v>
          </cell>
          <cell r="J337" t="str">
            <v>8032 (84 mm 200 GA X 4.688 FT)</v>
          </cell>
          <cell r="K337">
            <v>1.84415</v>
          </cell>
          <cell r="L337">
            <v>0.79035</v>
          </cell>
          <cell r="M337">
            <v>55</v>
          </cell>
          <cell r="N337">
            <v>81.536837666083358</v>
          </cell>
          <cell r="O337">
            <v>54.75</v>
          </cell>
          <cell r="P337">
            <v>55</v>
          </cell>
          <cell r="Q337">
            <v>55.25</v>
          </cell>
          <cell r="R337">
            <v>2.5677749999999997</v>
          </cell>
          <cell r="S337">
            <v>2.6345000000000001</v>
          </cell>
          <cell r="T337">
            <v>2.7017250000000002</v>
          </cell>
          <cell r="U337">
            <v>1165.7698499999999</v>
          </cell>
          <cell r="V337">
            <v>1196.0630000000001</v>
          </cell>
          <cell r="W337">
            <v>1226.5831500000002</v>
          </cell>
          <cell r="X337" t="str">
            <v>8490/8491 (62"/2 pc)</v>
          </cell>
          <cell r="Y337" t="str">
            <v>62"/ 2 pc</v>
          </cell>
          <cell r="Z337">
            <v>2.4</v>
          </cell>
          <cell r="AA337">
            <v>20</v>
          </cell>
          <cell r="AB337">
            <v>51.355499999999992</v>
          </cell>
          <cell r="AC337">
            <v>52.69</v>
          </cell>
          <cell r="AD337">
            <v>54.034500000000001</v>
          </cell>
          <cell r="AE337">
            <v>53.755499999999991</v>
          </cell>
          <cell r="AF337">
            <v>55.089999999999996</v>
          </cell>
          <cell r="AG337">
            <v>56.4345</v>
          </cell>
          <cell r="AH337" t="str">
            <v>4 X 8126 (7.125 FT/Box)</v>
          </cell>
          <cell r="AI337">
            <v>4</v>
          </cell>
          <cell r="AJ337" t="str">
            <v>(6X6)+0=36</v>
          </cell>
          <cell r="AK337">
            <v>6</v>
          </cell>
          <cell r="AL337">
            <v>6</v>
          </cell>
          <cell r="AM337">
            <v>0</v>
          </cell>
          <cell r="AN337">
            <v>36</v>
          </cell>
          <cell r="AO337" t="str">
            <v>8917 (66 X 42)</v>
          </cell>
          <cell r="AP337" t="str">
            <v>66X42</v>
          </cell>
          <cell r="AQ337">
            <v>55</v>
          </cell>
          <cell r="AR337" t="str">
            <v>8123 (4)</v>
          </cell>
          <cell r="AS337">
            <v>0</v>
          </cell>
          <cell r="AT337" t="str">
            <v>8121 (2 X 16FT)/ 8122 (4)</v>
          </cell>
          <cell r="AU337">
            <v>2</v>
          </cell>
          <cell r="AV337" t="str">
            <v>8051 (1 White)</v>
          </cell>
          <cell r="AW337" t="str">
            <v>8050 (160FT Clear)</v>
          </cell>
          <cell r="AX337">
            <v>2038.2399999999998</v>
          </cell>
          <cell r="AY337">
            <v>720</v>
          </cell>
          <cell r="AZ337">
            <v>2.8308888888888886</v>
          </cell>
          <cell r="BA337" t="str">
            <v>Minova Request 8/1/12.</v>
          </cell>
          <cell r="BB337"/>
          <cell r="BC337">
            <v>154099</v>
          </cell>
          <cell r="BD337" t="str">
            <v>Green</v>
          </cell>
          <cell r="BE337" t="str">
            <v>2355 M45LIF</v>
          </cell>
          <cell r="BF337" t="str">
            <v>12 months (+/- 5 days) from date of manufacture</v>
          </cell>
          <cell r="BG337" t="str">
            <v xml:space="preserve">Medium </v>
          </cell>
          <cell r="BH337" t="str">
            <v>23 mm</v>
          </cell>
          <cell r="BI337" t="str">
            <v>1 in</v>
          </cell>
          <cell r="BJ337" t="str">
            <v>55 in</v>
          </cell>
          <cell r="BK337" t="str">
            <v>3/4 in</v>
          </cell>
          <cell r="BL337" t="str">
            <v>I, II, III</v>
          </cell>
          <cell r="BM337">
            <v>6.7947364721736134</v>
          </cell>
          <cell r="BN337">
            <v>136</v>
          </cell>
          <cell r="BO337">
            <v>134</v>
          </cell>
          <cell r="BP337" t="str">
            <v>B or G</v>
          </cell>
          <cell r="BQ337">
            <v>8040</v>
          </cell>
          <cell r="BR337">
            <v>91.666666666666671</v>
          </cell>
        </row>
        <row r="338">
          <cell r="C338">
            <v>155028</v>
          </cell>
          <cell r="D338" t="str">
            <v>2356 M45 (2PB, 42 Bxs, Norway)</v>
          </cell>
          <cell r="E338" t="str">
            <v>70316</v>
          </cell>
          <cell r="F338" t="str">
            <v>72036</v>
          </cell>
          <cell r="G338" t="str">
            <v>30%</v>
          </cell>
          <cell r="H338" t="str">
            <v>2 X 8509 (12-8 4 X 1.25 OL)</v>
          </cell>
          <cell r="I338" t="str">
            <v>8030 (38 mm 142 GA X 4.771 FT)</v>
          </cell>
          <cell r="J338" t="str">
            <v>8032 (84 mm 200 GA X 4.771 FT)</v>
          </cell>
          <cell r="K338">
            <v>1.8776799999999998</v>
          </cell>
          <cell r="L338">
            <v>0.80471999999999999</v>
          </cell>
          <cell r="M338">
            <v>56</v>
          </cell>
          <cell r="N338">
            <v>83.063917555756987</v>
          </cell>
          <cell r="O338">
            <v>55.75</v>
          </cell>
          <cell r="P338">
            <v>56</v>
          </cell>
          <cell r="Q338">
            <v>56.25</v>
          </cell>
          <cell r="R338">
            <v>2.6146749999999996</v>
          </cell>
          <cell r="S338">
            <v>2.6823999999999999</v>
          </cell>
          <cell r="T338">
            <v>2.7506249999999999</v>
          </cell>
          <cell r="U338">
            <v>1187.0624499999999</v>
          </cell>
          <cell r="V338">
            <v>1217.8096</v>
          </cell>
          <cell r="W338">
            <v>1248.7837500000001</v>
          </cell>
          <cell r="X338" t="str">
            <v>8490/8491 (62"/2 pc)</v>
          </cell>
          <cell r="Y338" t="str">
            <v>62"/ 2 pc</v>
          </cell>
          <cell r="Z338">
            <v>2.4</v>
          </cell>
          <cell r="AA338">
            <v>25</v>
          </cell>
          <cell r="AB338">
            <v>65.366874999999993</v>
          </cell>
          <cell r="AC338">
            <v>67.06</v>
          </cell>
          <cell r="AD338">
            <v>68.765625</v>
          </cell>
          <cell r="AE338">
            <v>67.766874999999999</v>
          </cell>
          <cell r="AF338">
            <v>69.460000000000008</v>
          </cell>
          <cell r="AG338">
            <v>71.165625000000006</v>
          </cell>
          <cell r="AH338" t="str">
            <v>4 X 8126 (7.125 FT/Box)</v>
          </cell>
          <cell r="AI338">
            <v>4</v>
          </cell>
          <cell r="AJ338" t="str">
            <v>(6X7)+0=42</v>
          </cell>
          <cell r="AK338">
            <v>6</v>
          </cell>
          <cell r="AL338">
            <v>7</v>
          </cell>
          <cell r="AM338">
            <v>0</v>
          </cell>
          <cell r="AN338">
            <v>42</v>
          </cell>
          <cell r="AO338" t="str">
            <v>8902 (45X69X40 Crate)</v>
          </cell>
          <cell r="AP338" t="str">
            <v>45X69X40 Crate</v>
          </cell>
          <cell r="AQ338">
            <v>90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3007.32</v>
          </cell>
          <cell r="AY338">
            <v>1050</v>
          </cell>
          <cell r="AZ338">
            <v>2.8641142857142858</v>
          </cell>
          <cell r="BA338" t="str">
            <v>Request 12/1905 to change part #8902 crate size from 45X72X40 to 45X69X40.</v>
          </cell>
          <cell r="BB338"/>
          <cell r="BC338">
            <v>155028</v>
          </cell>
          <cell r="BD338" t="str">
            <v>Green</v>
          </cell>
          <cell r="BE338" t="str">
            <v>2356 M45</v>
          </cell>
          <cell r="BF338" t="str">
            <v>12 months (+/- 5 days) from date of manufacture</v>
          </cell>
          <cell r="BG338" t="str">
            <v xml:space="preserve">Medium </v>
          </cell>
          <cell r="BH338" t="str">
            <v>23 mm</v>
          </cell>
          <cell r="BI338" t="str">
            <v>1 in</v>
          </cell>
          <cell r="BJ338" t="str">
            <v>56 in</v>
          </cell>
          <cell r="BK338" t="str">
            <v>3/4 in</v>
          </cell>
          <cell r="BL338" t="str">
            <v>I, II, III</v>
          </cell>
          <cell r="BM338">
            <v>6.9219931296464159</v>
          </cell>
          <cell r="BN338">
            <v>172.5</v>
          </cell>
          <cell r="BO338">
            <v>134</v>
          </cell>
          <cell r="BP338" t="str">
            <v>B or G</v>
          </cell>
          <cell r="BQ338">
            <v>8040</v>
          </cell>
          <cell r="BR338">
            <v>116.66666666666667</v>
          </cell>
        </row>
        <row r="339">
          <cell r="C339">
            <v>155029</v>
          </cell>
          <cell r="D339" t="str">
            <v>2357 LIF35 (SWPSS, 840 Pcs)</v>
          </cell>
          <cell r="E339" t="str">
            <v>70311</v>
          </cell>
          <cell r="F339" t="str">
            <v>72036</v>
          </cell>
          <cell r="G339" t="str">
            <v>30%</v>
          </cell>
          <cell r="H339" t="str">
            <v>2 X 8509 (12-8 4 X 1.25 OL)</v>
          </cell>
          <cell r="I339" t="str">
            <v>8030 (38 mm 142 GA X 4.854 FT)</v>
          </cell>
          <cell r="J339" t="str">
            <v>8032 (84 mm 200 GA X 4.854 FT)</v>
          </cell>
          <cell r="K339">
            <v>1.9112099999999996</v>
          </cell>
          <cell r="L339">
            <v>0.81908999999999987</v>
          </cell>
          <cell r="M339">
            <v>57</v>
          </cell>
          <cell r="N339">
            <v>84.590997445430602</v>
          </cell>
          <cell r="O339">
            <v>56.75</v>
          </cell>
          <cell r="P339">
            <v>57</v>
          </cell>
          <cell r="Q339">
            <v>57.25</v>
          </cell>
          <cell r="R339">
            <v>2.661575</v>
          </cell>
          <cell r="S339">
            <v>2.7302999999999997</v>
          </cell>
          <cell r="T339">
            <v>2.799525</v>
          </cell>
          <cell r="U339">
            <v>1208.3550500000001</v>
          </cell>
          <cell r="V339">
            <v>1239.5562</v>
          </cell>
          <cell r="W339">
            <v>1270.9843499999999</v>
          </cell>
          <cell r="X339" t="str">
            <v>8053 (5" X 115GA X 23FT)</v>
          </cell>
          <cell r="Y339" t="str">
            <v>SW (23 FT)</v>
          </cell>
          <cell r="Z339">
            <v>0.1</v>
          </cell>
          <cell r="AA339">
            <v>20</v>
          </cell>
          <cell r="AB339">
            <v>53.231499999999997</v>
          </cell>
          <cell r="AC339">
            <v>54.605999999999995</v>
          </cell>
          <cell r="AD339">
            <v>55.990499999999997</v>
          </cell>
          <cell r="AE339">
            <v>53.331499999999998</v>
          </cell>
          <cell r="AF339">
            <v>54.705999999999996</v>
          </cell>
          <cell r="AG339">
            <v>56.090499999999999</v>
          </cell>
          <cell r="AH339" t="str">
            <v xml:space="preserve">8053 (23 FT/Bundle) </v>
          </cell>
          <cell r="AI339" t="str">
            <v>SW</v>
          </cell>
          <cell r="AJ339" t="str">
            <v>42 SW</v>
          </cell>
          <cell r="AK339" t="str">
            <v xml:space="preserve">Stack </v>
          </cell>
          <cell r="AL339" t="str">
            <v xml:space="preserve">Pyramid </v>
          </cell>
          <cell r="AM339" t="str">
            <v>On Pallet</v>
          </cell>
          <cell r="AN339">
            <v>42</v>
          </cell>
          <cell r="AO339" t="str">
            <v>8917 (66 X 42)</v>
          </cell>
          <cell r="AP339" t="str">
            <v>66X42</v>
          </cell>
          <cell r="AQ339">
            <v>55</v>
          </cell>
          <cell r="AR339" t="str">
            <v>8123 (4)</v>
          </cell>
          <cell r="AS339" t="str">
            <v>2 X 8114 (Pads)</v>
          </cell>
          <cell r="AT339">
            <v>0</v>
          </cell>
          <cell r="AU339">
            <v>0</v>
          </cell>
          <cell r="AV339">
            <v>0</v>
          </cell>
          <cell r="AW339" t="str">
            <v>8052 (440 FT White)</v>
          </cell>
          <cell r="AX339">
            <v>2352.652</v>
          </cell>
          <cell r="AY339">
            <v>840</v>
          </cell>
          <cell r="AZ339">
            <v>2.8007761904761903</v>
          </cell>
          <cell r="BA339" t="str">
            <v>Minova request 8/2/12. Each bundle gets Part No. 8132 8.5 X 11 inch bundle sheet.</v>
          </cell>
          <cell r="BB339">
            <v>0</v>
          </cell>
          <cell r="BC339">
            <v>155029</v>
          </cell>
          <cell r="BD339" t="str">
            <v>Blue</v>
          </cell>
          <cell r="BE339" t="str">
            <v>2357 LIF35</v>
          </cell>
          <cell r="BF339" t="str">
            <v>12 months (+/- 5 days) from date of manufacture</v>
          </cell>
          <cell r="BG339" t="str">
            <v>Fast</v>
          </cell>
          <cell r="BH339" t="str">
            <v>23 mm</v>
          </cell>
          <cell r="BI339" t="str">
            <v>1 in</v>
          </cell>
          <cell r="BJ339" t="str">
            <v>57 in</v>
          </cell>
          <cell r="BK339" t="str">
            <v>3/4 in</v>
          </cell>
          <cell r="BL339" t="str">
            <v>I, II, III</v>
          </cell>
          <cell r="BM339">
            <v>7.0492497871192166</v>
          </cell>
          <cell r="BN339">
            <v>140</v>
          </cell>
          <cell r="BO339">
            <v>134</v>
          </cell>
          <cell r="BP339" t="str">
            <v>B or G</v>
          </cell>
          <cell r="BQ339">
            <v>8040</v>
          </cell>
          <cell r="BR339">
            <v>95</v>
          </cell>
        </row>
        <row r="340">
          <cell r="C340">
            <v>155032</v>
          </cell>
          <cell r="D340" t="str">
            <v>2359 LIF45 (2PB, 36 Bxs)</v>
          </cell>
          <cell r="E340" t="str">
            <v>70332</v>
          </cell>
          <cell r="F340" t="str">
            <v>72036</v>
          </cell>
          <cell r="G340" t="str">
            <v>30%</v>
          </cell>
          <cell r="H340" t="str">
            <v>2 X 8509 (12-8 4 X 1.25 OL)</v>
          </cell>
          <cell r="I340" t="str">
            <v>8030 (38 mm 142 GA X 5.021 FT)</v>
          </cell>
          <cell r="J340" t="str">
            <v>8032 (84 mm 200 GA X 5.021 FT)</v>
          </cell>
          <cell r="K340">
            <v>1.9782699999999998</v>
          </cell>
          <cell r="L340">
            <v>0.84782999999999997</v>
          </cell>
          <cell r="M340">
            <v>59</v>
          </cell>
          <cell r="N340">
            <v>87.645157224777861</v>
          </cell>
          <cell r="O340">
            <v>58.75</v>
          </cell>
          <cell r="P340">
            <v>59</v>
          </cell>
          <cell r="Q340">
            <v>59.25</v>
          </cell>
          <cell r="R340">
            <v>2.7553749999999999</v>
          </cell>
          <cell r="S340">
            <v>2.8260999999999998</v>
          </cell>
          <cell r="T340">
            <v>2.8973249999999999</v>
          </cell>
          <cell r="U340">
            <v>1250.9402499999999</v>
          </cell>
          <cell r="V340">
            <v>1283.0493999999999</v>
          </cell>
          <cell r="W340">
            <v>1315.38555</v>
          </cell>
          <cell r="X340" t="str">
            <v>8490/8491 (62"/2 pc)</v>
          </cell>
          <cell r="Y340" t="str">
            <v>62"/ 2 pc</v>
          </cell>
          <cell r="Z340">
            <v>2.4</v>
          </cell>
          <cell r="AA340">
            <v>15</v>
          </cell>
          <cell r="AB340">
            <v>41.330624999999998</v>
          </cell>
          <cell r="AC340">
            <v>42.391500000000001</v>
          </cell>
          <cell r="AD340">
            <v>43.459874999999997</v>
          </cell>
          <cell r="AE340">
            <v>43.730624999999996</v>
          </cell>
          <cell r="AF340">
            <v>44.791499999999999</v>
          </cell>
          <cell r="AG340">
            <v>45.859874999999995</v>
          </cell>
          <cell r="AH340" t="str">
            <v>4 X 8126 (7.125 FT/Box)</v>
          </cell>
          <cell r="AI340">
            <v>4</v>
          </cell>
          <cell r="AJ340" t="str">
            <v>(6X6)+0=36</v>
          </cell>
          <cell r="AK340">
            <v>6</v>
          </cell>
          <cell r="AL340">
            <v>6</v>
          </cell>
          <cell r="AM340">
            <v>0</v>
          </cell>
          <cell r="AN340">
            <v>36</v>
          </cell>
          <cell r="AO340" t="str">
            <v>8917 (66 X 42)</v>
          </cell>
          <cell r="AP340" t="str">
            <v>66X42</v>
          </cell>
          <cell r="AQ340">
            <v>55</v>
          </cell>
          <cell r="AR340" t="str">
            <v>8123 (4)</v>
          </cell>
          <cell r="AS340">
            <v>0</v>
          </cell>
          <cell r="AT340" t="str">
            <v>8121 (2 X 16FT)/ 8122 (4)</v>
          </cell>
          <cell r="AU340">
            <v>2</v>
          </cell>
          <cell r="AV340" t="str">
            <v>8051 (1 White)</v>
          </cell>
          <cell r="AW340" t="str">
            <v>8050 (160FT Clear)</v>
          </cell>
          <cell r="AX340">
            <v>1667.4939999999999</v>
          </cell>
          <cell r="AY340">
            <v>540</v>
          </cell>
          <cell r="AZ340">
            <v>3.0879518518518516</v>
          </cell>
          <cell r="BA340" t="str">
            <v>Minova Request 7/16/07.</v>
          </cell>
          <cell r="BB340"/>
          <cell r="BC340">
            <v>155032</v>
          </cell>
          <cell r="BD340" t="str">
            <v>Green</v>
          </cell>
          <cell r="BE340" t="str">
            <v>2359 LIF45</v>
          </cell>
          <cell r="BF340" t="str">
            <v>12 months (+/- 5 days) from date of manufacture</v>
          </cell>
          <cell r="BG340" t="str">
            <v xml:space="preserve">Medium </v>
          </cell>
          <cell r="BH340" t="str">
            <v>23 mm</v>
          </cell>
          <cell r="BI340" t="str">
            <v>1 in</v>
          </cell>
          <cell r="BJ340" t="str">
            <v>59 in</v>
          </cell>
          <cell r="BK340" t="str">
            <v>3/4 in</v>
          </cell>
          <cell r="BL340" t="str">
            <v>I, II, III</v>
          </cell>
          <cell r="BM340">
            <v>7.3037631020648215</v>
          </cell>
          <cell r="BN340">
            <v>109.5</v>
          </cell>
          <cell r="BO340">
            <v>134</v>
          </cell>
          <cell r="BP340" t="str">
            <v>B or G</v>
          </cell>
          <cell r="BQ340">
            <v>8040</v>
          </cell>
          <cell r="BR340">
            <v>73.75</v>
          </cell>
        </row>
        <row r="341">
          <cell r="C341">
            <v>155034</v>
          </cell>
          <cell r="D341" t="str">
            <v>2359 VLIF70 (2PB, 36 Bxs)</v>
          </cell>
          <cell r="E341" t="str">
            <v>70332</v>
          </cell>
          <cell r="F341" t="str">
            <v>72036</v>
          </cell>
          <cell r="G341" t="str">
            <v>30%</v>
          </cell>
          <cell r="H341" t="str">
            <v>2 X 8509 (12-8 4 X 1.25 OL)</v>
          </cell>
          <cell r="I341" t="str">
            <v>8030 (38 mm 142 GA X 5.021 FT)</v>
          </cell>
          <cell r="J341" t="str">
            <v>8032 (84 mm 200 GA X 5.021 FT)</v>
          </cell>
          <cell r="K341">
            <v>1.9782699999999998</v>
          </cell>
          <cell r="L341">
            <v>0.84782999999999997</v>
          </cell>
          <cell r="M341">
            <v>59</v>
          </cell>
          <cell r="N341">
            <v>87.645157224777861</v>
          </cell>
          <cell r="O341">
            <v>58.75</v>
          </cell>
          <cell r="P341">
            <v>59</v>
          </cell>
          <cell r="Q341">
            <v>59.25</v>
          </cell>
          <cell r="R341">
            <v>2.7553749999999999</v>
          </cell>
          <cell r="S341">
            <v>2.8260999999999998</v>
          </cell>
          <cell r="T341">
            <v>2.8973249999999999</v>
          </cell>
          <cell r="U341">
            <v>1250.9402499999999</v>
          </cell>
          <cell r="V341">
            <v>1283.0493999999999</v>
          </cell>
          <cell r="W341">
            <v>1315.38555</v>
          </cell>
          <cell r="X341" t="str">
            <v>8490/8491 (62"/2 pc)</v>
          </cell>
          <cell r="Y341" t="str">
            <v>62"/ 2 pc</v>
          </cell>
          <cell r="Z341">
            <v>2.4</v>
          </cell>
          <cell r="AA341">
            <v>15</v>
          </cell>
          <cell r="AB341">
            <v>41.330624999999998</v>
          </cell>
          <cell r="AC341">
            <v>42.391500000000001</v>
          </cell>
          <cell r="AD341">
            <v>43.459874999999997</v>
          </cell>
          <cell r="AE341">
            <v>43.730624999999996</v>
          </cell>
          <cell r="AF341">
            <v>44.791499999999999</v>
          </cell>
          <cell r="AG341">
            <v>45.859874999999995</v>
          </cell>
          <cell r="AH341" t="str">
            <v>4 X 8126 (7.125 FT/Box)</v>
          </cell>
          <cell r="AI341">
            <v>4</v>
          </cell>
          <cell r="AJ341" t="str">
            <v>(6X6)+0=36</v>
          </cell>
          <cell r="AK341">
            <v>6</v>
          </cell>
          <cell r="AL341">
            <v>6</v>
          </cell>
          <cell r="AM341">
            <v>0</v>
          </cell>
          <cell r="AN341">
            <v>36</v>
          </cell>
          <cell r="AO341" t="str">
            <v>8917 (66 X 42)</v>
          </cell>
          <cell r="AP341" t="str">
            <v>66X42</v>
          </cell>
          <cell r="AQ341">
            <v>55</v>
          </cell>
          <cell r="AR341" t="str">
            <v>8123 (4)</v>
          </cell>
          <cell r="AS341">
            <v>0</v>
          </cell>
          <cell r="AT341" t="str">
            <v>8121 (2 X 16FT)/ 8122 (4)</v>
          </cell>
          <cell r="AU341">
            <v>2</v>
          </cell>
          <cell r="AV341" t="str">
            <v>8051 (1 White)</v>
          </cell>
          <cell r="AW341" t="str">
            <v>8050 (160FT Clear)</v>
          </cell>
          <cell r="AX341">
            <v>1667.4939999999999</v>
          </cell>
          <cell r="AY341">
            <v>540</v>
          </cell>
          <cell r="AZ341">
            <v>3.0879518518518516</v>
          </cell>
          <cell r="BA341" t="str">
            <v>Minova Request 9/20/11.</v>
          </cell>
          <cell r="BB341"/>
          <cell r="BC341">
            <v>155034</v>
          </cell>
          <cell r="BD341" t="str">
            <v>Yellow</v>
          </cell>
          <cell r="BE341" t="str">
            <v>2359 VLIF70</v>
          </cell>
          <cell r="BF341" t="str">
            <v>12 months (+/- 5 days) from date of manufacture</v>
          </cell>
          <cell r="BG341" t="str">
            <v>Slow</v>
          </cell>
          <cell r="BH341" t="str">
            <v>23 mm</v>
          </cell>
          <cell r="BI341" t="str">
            <v>1 in</v>
          </cell>
          <cell r="BJ341" t="str">
            <v>59 in</v>
          </cell>
          <cell r="BK341" t="str">
            <v>3/4 in</v>
          </cell>
          <cell r="BL341" t="str">
            <v>I, II, III</v>
          </cell>
          <cell r="BM341">
            <v>7.3037631020648215</v>
          </cell>
          <cell r="BN341">
            <v>109.5</v>
          </cell>
          <cell r="BO341">
            <v>134</v>
          </cell>
          <cell r="BP341" t="str">
            <v>B or G</v>
          </cell>
          <cell r="BQ341">
            <v>8040</v>
          </cell>
          <cell r="BR341">
            <v>73.75</v>
          </cell>
        </row>
        <row r="342">
          <cell r="C342">
            <v>155073</v>
          </cell>
          <cell r="D342" t="str">
            <v>A23 5.2' H20 (2PB, 42 Bxs)</v>
          </cell>
          <cell r="E342" t="str">
            <v>70301</v>
          </cell>
          <cell r="F342" t="str">
            <v>72036</v>
          </cell>
          <cell r="G342" t="str">
            <v>30%</v>
          </cell>
          <cell r="H342" t="str">
            <v>2 X 8509 (12-8 4 X 1.25 OL)</v>
          </cell>
          <cell r="I342" t="str">
            <v>8030 (38 mm 142 GA X 3.636 FT)</v>
          </cell>
          <cell r="J342" t="str">
            <v>8032 (84 mm 200 GA X 3.636 FT)</v>
          </cell>
          <cell r="K342">
            <v>1.4208337499999999</v>
          </cell>
          <cell r="L342">
            <v>0.60892874999999991</v>
          </cell>
          <cell r="M342">
            <v>42.219731963737019</v>
          </cell>
          <cell r="N342">
            <v>62.4</v>
          </cell>
          <cell r="O342">
            <v>42.125</v>
          </cell>
          <cell r="P342">
            <v>42.375</v>
          </cell>
          <cell r="Q342">
            <v>42.625</v>
          </cell>
          <cell r="R342">
            <v>1.9756624999999999</v>
          </cell>
          <cell r="S342">
            <v>2.0297624999999999</v>
          </cell>
          <cell r="T342">
            <v>2.0843625000000001</v>
          </cell>
          <cell r="U342">
            <v>896.95077499999991</v>
          </cell>
          <cell r="V342">
            <v>921.51217499999996</v>
          </cell>
          <cell r="W342">
            <v>946.30057500000009</v>
          </cell>
          <cell r="X342" t="str">
            <v>8470/8471 (47"/2 pc)</v>
          </cell>
          <cell r="Y342" t="str">
            <v>47"/ 2 pc</v>
          </cell>
          <cell r="Z342">
            <v>2.5</v>
          </cell>
          <cell r="AA342">
            <v>25</v>
          </cell>
          <cell r="AB342">
            <v>49.391562499999999</v>
          </cell>
          <cell r="AC342">
            <v>50.744062499999998</v>
          </cell>
          <cell r="AD342">
            <v>52.1090625</v>
          </cell>
          <cell r="AE342">
            <v>51.891562499999999</v>
          </cell>
          <cell r="AF342">
            <v>53.244062499999998</v>
          </cell>
          <cell r="AG342">
            <v>54.6090625</v>
          </cell>
          <cell r="AH342" t="str">
            <v>2 X 8126 (3.792 FT/Box)</v>
          </cell>
          <cell r="AI342">
            <v>2</v>
          </cell>
          <cell r="AJ342" t="str">
            <v>(6X7)+0=42</v>
          </cell>
          <cell r="AK342">
            <v>6</v>
          </cell>
          <cell r="AL342">
            <v>7</v>
          </cell>
          <cell r="AM342">
            <v>0</v>
          </cell>
          <cell r="AN342">
            <v>42</v>
          </cell>
          <cell r="AO342" t="str">
            <v>8914 (48 X 44)</v>
          </cell>
          <cell r="AP342" t="str">
            <v>48X44</v>
          </cell>
          <cell r="AQ342">
            <v>55</v>
          </cell>
          <cell r="AR342" t="str">
            <v>8123 (4)</v>
          </cell>
          <cell r="AS342">
            <v>0</v>
          </cell>
          <cell r="AT342" t="str">
            <v>8121 (2 X 16FT)/ 8122 (4)</v>
          </cell>
          <cell r="AU342">
            <v>2</v>
          </cell>
          <cell r="AV342" t="str">
            <v>8051 (1 White)</v>
          </cell>
          <cell r="AW342" t="str">
            <v>8050 (160FT Clear)</v>
          </cell>
          <cell r="AX342">
            <v>2291.2506250000001</v>
          </cell>
          <cell r="AY342">
            <v>1050</v>
          </cell>
          <cell r="AZ342">
            <v>2.1821434523809526</v>
          </cell>
          <cell r="BA342" t="str">
            <v xml:space="preserve">BF Request 6/21/02.  </v>
          </cell>
          <cell r="BB342"/>
          <cell r="BC342">
            <v>155073</v>
          </cell>
          <cell r="BD342" t="str">
            <v xml:space="preserve">Orange </v>
          </cell>
          <cell r="BE342" t="str">
            <v xml:space="preserve">A23 5.2' H20 </v>
          </cell>
          <cell r="BF342" t="str">
            <v>12 months (+/- 5 days) from date of manufacture</v>
          </cell>
          <cell r="BG342" t="str">
            <v xml:space="preserve">X-Fast </v>
          </cell>
          <cell r="BH342" t="str">
            <v>23 mm</v>
          </cell>
          <cell r="BI342" t="str">
            <v>1 in</v>
          </cell>
          <cell r="BJ342" t="str">
            <v>42 3/8 in</v>
          </cell>
          <cell r="BK342" t="str">
            <v>3/4 in</v>
          </cell>
          <cell r="BL342" t="str">
            <v>I, II, III</v>
          </cell>
          <cell r="BM342">
            <v>5.2</v>
          </cell>
          <cell r="BN342">
            <v>130</v>
          </cell>
          <cell r="BO342">
            <v>134</v>
          </cell>
          <cell r="BP342" t="str">
            <v>B or G</v>
          </cell>
          <cell r="BQ342">
            <v>8040</v>
          </cell>
          <cell r="BR342">
            <v>88.28125</v>
          </cell>
        </row>
        <row r="343">
          <cell r="C343">
            <v>155074</v>
          </cell>
          <cell r="D343" t="str">
            <v>A23 5.2' M35 (2PB, 42 Bxs)</v>
          </cell>
          <cell r="E343" t="str">
            <v>70274</v>
          </cell>
          <cell r="F343" t="str">
            <v>72036</v>
          </cell>
          <cell r="G343" t="str">
            <v>30%</v>
          </cell>
          <cell r="H343" t="str">
            <v>2 X 8509 (12-8 4 X 1.25 OL)</v>
          </cell>
          <cell r="I343" t="str">
            <v>8030 (38 mm 142 GA X 3.636 FT)</v>
          </cell>
          <cell r="J343" t="str">
            <v>8032 (84 mm 200 GA X 3.636 FT)</v>
          </cell>
          <cell r="K343">
            <v>1.4208337499999999</v>
          </cell>
          <cell r="L343">
            <v>0.60892874999999991</v>
          </cell>
          <cell r="M343">
            <v>42.219731963737019</v>
          </cell>
          <cell r="N343">
            <v>62.4</v>
          </cell>
          <cell r="O343">
            <v>42.125</v>
          </cell>
          <cell r="P343">
            <v>42.375</v>
          </cell>
          <cell r="Q343">
            <v>42.625</v>
          </cell>
          <cell r="R343">
            <v>1.9756624999999999</v>
          </cell>
          <cell r="S343">
            <v>2.0297624999999999</v>
          </cell>
          <cell r="T343">
            <v>2.0843625000000001</v>
          </cell>
          <cell r="U343">
            <v>896.95077499999991</v>
          </cell>
          <cell r="V343">
            <v>921.51217499999996</v>
          </cell>
          <cell r="W343">
            <v>946.30057500000009</v>
          </cell>
          <cell r="X343" t="str">
            <v>8470/8471 (47"/2 pc)</v>
          </cell>
          <cell r="Y343" t="str">
            <v>47"/ 2 pc</v>
          </cell>
          <cell r="Z343">
            <v>2.5</v>
          </cell>
          <cell r="AA343">
            <v>25</v>
          </cell>
          <cell r="AB343">
            <v>49.391562499999999</v>
          </cell>
          <cell r="AC343">
            <v>50.744062499999998</v>
          </cell>
          <cell r="AD343">
            <v>52.1090625</v>
          </cell>
          <cell r="AE343">
            <v>51.891562499999999</v>
          </cell>
          <cell r="AF343">
            <v>53.244062499999998</v>
          </cell>
          <cell r="AG343">
            <v>54.6090625</v>
          </cell>
          <cell r="AH343" t="str">
            <v>2 X 8126 (3.792 FT/Box)</v>
          </cell>
          <cell r="AI343">
            <v>2</v>
          </cell>
          <cell r="AJ343" t="str">
            <v>(6X7)+0=42</v>
          </cell>
          <cell r="AK343">
            <v>6</v>
          </cell>
          <cell r="AL343">
            <v>7</v>
          </cell>
          <cell r="AM343">
            <v>0</v>
          </cell>
          <cell r="AN343">
            <v>42</v>
          </cell>
          <cell r="AO343" t="str">
            <v>8914 (48 X 44)</v>
          </cell>
          <cell r="AP343" t="str">
            <v>48X44</v>
          </cell>
          <cell r="AQ343">
            <v>55</v>
          </cell>
          <cell r="AR343" t="str">
            <v>8123 (4)</v>
          </cell>
          <cell r="AS343">
            <v>0</v>
          </cell>
          <cell r="AT343" t="str">
            <v>8121 (2 X 16FT)/ 8122 (4)</v>
          </cell>
          <cell r="AU343">
            <v>2</v>
          </cell>
          <cell r="AV343" t="str">
            <v>8051 (1 White)</v>
          </cell>
          <cell r="AW343" t="str">
            <v>8050 (160FT Clear)</v>
          </cell>
          <cell r="AX343">
            <v>2291.2506250000001</v>
          </cell>
          <cell r="AY343">
            <v>1050</v>
          </cell>
          <cell r="AZ343">
            <v>2.1821434523809526</v>
          </cell>
          <cell r="BA343" t="str">
            <v>Minova Request 2/16/06.</v>
          </cell>
          <cell r="BB343"/>
          <cell r="BC343">
            <v>155074</v>
          </cell>
          <cell r="BD343" t="str">
            <v>Blue</v>
          </cell>
          <cell r="BE343" t="str">
            <v>A23 5.2' M35</v>
          </cell>
          <cell r="BF343" t="str">
            <v>12 months (+/- 5 days) from date of manufacture</v>
          </cell>
          <cell r="BG343" t="str">
            <v>Fast</v>
          </cell>
          <cell r="BH343" t="str">
            <v>23 mm</v>
          </cell>
          <cell r="BI343" t="str">
            <v>1 in</v>
          </cell>
          <cell r="BJ343" t="str">
            <v>42 3/8 in</v>
          </cell>
          <cell r="BK343" t="str">
            <v>3/4 in</v>
          </cell>
          <cell r="BL343" t="str">
            <v>I, II, III</v>
          </cell>
          <cell r="BM343">
            <v>5.2</v>
          </cell>
          <cell r="BN343">
            <v>130</v>
          </cell>
          <cell r="BO343">
            <v>134</v>
          </cell>
          <cell r="BP343" t="str">
            <v>B or G</v>
          </cell>
          <cell r="BQ343">
            <v>8040</v>
          </cell>
          <cell r="BR343">
            <v>88.28125</v>
          </cell>
        </row>
        <row r="344">
          <cell r="C344">
            <v>155075</v>
          </cell>
          <cell r="D344" t="str">
            <v>A23 5.2' M35 (SWP, 1008 Pcs)</v>
          </cell>
          <cell r="E344" t="str">
            <v>70274</v>
          </cell>
          <cell r="F344" t="str">
            <v>72036</v>
          </cell>
          <cell r="G344" t="str">
            <v>30%</v>
          </cell>
          <cell r="H344" t="str">
            <v>2 X 8509 (12-8 4 X 1.25 OL)</v>
          </cell>
          <cell r="I344" t="str">
            <v>8030 (38 mm 142 GA X 3.636 FT)</v>
          </cell>
          <cell r="J344" t="str">
            <v>8032 (84 mm 200 GA X 3.636 FT)</v>
          </cell>
          <cell r="K344">
            <v>1.4208337499999999</v>
          </cell>
          <cell r="L344">
            <v>0.60892874999999991</v>
          </cell>
          <cell r="M344">
            <v>42.219731963737019</v>
          </cell>
          <cell r="N344">
            <v>62.4</v>
          </cell>
          <cell r="O344">
            <v>42.125</v>
          </cell>
          <cell r="P344">
            <v>42.375</v>
          </cell>
          <cell r="Q344">
            <v>42.625</v>
          </cell>
          <cell r="R344">
            <v>1.9756624999999999</v>
          </cell>
          <cell r="S344">
            <v>2.0297624999999999</v>
          </cell>
          <cell r="T344">
            <v>2.0843625000000001</v>
          </cell>
          <cell r="U344">
            <v>896.95077499999991</v>
          </cell>
          <cell r="V344">
            <v>921.51217499999996</v>
          </cell>
          <cell r="W344">
            <v>946.30057500000009</v>
          </cell>
          <cell r="X344" t="str">
            <v>8053 (5" X 115GA X 14FT)</v>
          </cell>
          <cell r="Y344" t="str">
            <v>SW (14 FT)</v>
          </cell>
          <cell r="Z344">
            <v>0.1</v>
          </cell>
          <cell r="AA344">
            <v>24</v>
          </cell>
          <cell r="AB344">
            <v>47.415899999999993</v>
          </cell>
          <cell r="AC344">
            <v>48.714299999999994</v>
          </cell>
          <cell r="AD344">
            <v>50.024700000000003</v>
          </cell>
          <cell r="AE344">
            <v>47.515899999999995</v>
          </cell>
          <cell r="AF344">
            <v>48.814299999999996</v>
          </cell>
          <cell r="AG344">
            <v>50.124700000000004</v>
          </cell>
          <cell r="AH344" t="str">
            <v>8053 (14 FT/Bundle)</v>
          </cell>
          <cell r="AI344" t="str">
            <v>SW</v>
          </cell>
          <cell r="AJ344" t="str">
            <v>42 SW</v>
          </cell>
          <cell r="AK344" t="str">
            <v xml:space="preserve">Stack </v>
          </cell>
          <cell r="AL344" t="str">
            <v xml:space="preserve">Pyramid </v>
          </cell>
          <cell r="AM344" t="str">
            <v>On Pallet</v>
          </cell>
          <cell r="AN344">
            <v>42</v>
          </cell>
          <cell r="AO344" t="str">
            <v>8914 (48 X 44)</v>
          </cell>
          <cell r="AP344" t="str">
            <v>48X44</v>
          </cell>
          <cell r="AQ344">
            <v>55</v>
          </cell>
          <cell r="AR344" t="str">
            <v>8133 (2)</v>
          </cell>
          <cell r="AS344" t="str">
            <v>2 X 8114 (Pad)</v>
          </cell>
          <cell r="AT344">
            <v>0</v>
          </cell>
          <cell r="AU344">
            <v>0</v>
          </cell>
          <cell r="AV344">
            <v>0</v>
          </cell>
          <cell r="AW344" t="str">
            <v>8052 (352FT White)</v>
          </cell>
          <cell r="AX344">
            <v>2105.2005999999997</v>
          </cell>
          <cell r="AY344">
            <v>1008</v>
          </cell>
          <cell r="AZ344">
            <v>2.0884926587301584</v>
          </cell>
          <cell r="BA344" t="str">
            <v xml:space="preserve">Updated 9/14/11. Each bundle gets Part No. 8132 8.5 X 11 inch bundle sheet. </v>
          </cell>
          <cell r="BB344"/>
          <cell r="BC344">
            <v>155075</v>
          </cell>
          <cell r="BD344" t="str">
            <v>Blue</v>
          </cell>
          <cell r="BE344" t="str">
            <v>A23 5.2' M35</v>
          </cell>
          <cell r="BF344" t="str">
            <v>12 months (+/- 5 days) from date of manufacture</v>
          </cell>
          <cell r="BG344" t="str">
            <v>Fast</v>
          </cell>
          <cell r="BH344" t="str">
            <v>23 mm</v>
          </cell>
          <cell r="BI344" t="str">
            <v>1 in</v>
          </cell>
          <cell r="BJ344" t="str">
            <v>42 3/8 in</v>
          </cell>
          <cell r="BK344" t="str">
            <v>3/4 in</v>
          </cell>
          <cell r="BL344" t="str">
            <v>I, II, III</v>
          </cell>
          <cell r="BM344">
            <v>5.2</v>
          </cell>
          <cell r="BN344">
            <v>124.8</v>
          </cell>
          <cell r="BO344">
            <v>134</v>
          </cell>
          <cell r="BP344" t="str">
            <v>B or G</v>
          </cell>
          <cell r="BQ344">
            <v>8040</v>
          </cell>
          <cell r="BR344">
            <v>84.75</v>
          </cell>
        </row>
        <row r="345">
          <cell r="C345">
            <v>155076</v>
          </cell>
          <cell r="D345" t="str">
            <v>A23 5.2' M45 (2PB, 42 Bxs)</v>
          </cell>
          <cell r="E345" t="str">
            <v>70316</v>
          </cell>
          <cell r="F345" t="str">
            <v>72036</v>
          </cell>
          <cell r="G345" t="str">
            <v>30%</v>
          </cell>
          <cell r="H345" t="str">
            <v>2 X 8509 (12-8 4 X 1.25 OL)</v>
          </cell>
          <cell r="I345" t="str">
            <v>8030 (38 mm 142 GA X 3.636 FT)</v>
          </cell>
          <cell r="J345" t="str">
            <v>8032 (84 mm 200 GA X 3.636 FT)</v>
          </cell>
          <cell r="K345">
            <v>1.4208337499999999</v>
          </cell>
          <cell r="L345">
            <v>0.60892874999999991</v>
          </cell>
          <cell r="M345">
            <v>42.219731963737019</v>
          </cell>
          <cell r="N345">
            <v>62.4</v>
          </cell>
          <cell r="O345">
            <v>42.125</v>
          </cell>
          <cell r="P345">
            <v>42.375</v>
          </cell>
          <cell r="Q345">
            <v>42.625</v>
          </cell>
          <cell r="R345">
            <v>1.9756624999999999</v>
          </cell>
          <cell r="S345">
            <v>2.0297624999999999</v>
          </cell>
          <cell r="T345">
            <v>2.0843625000000001</v>
          </cell>
          <cell r="U345">
            <v>896.95077499999991</v>
          </cell>
          <cell r="V345">
            <v>921.51217499999996</v>
          </cell>
          <cell r="W345">
            <v>946.30057500000009</v>
          </cell>
          <cell r="X345" t="str">
            <v>8470/8471 (47"/2 pc)</v>
          </cell>
          <cell r="Y345" t="str">
            <v>47"/ 2 pc</v>
          </cell>
          <cell r="Z345">
            <v>2.5</v>
          </cell>
          <cell r="AA345">
            <v>25</v>
          </cell>
          <cell r="AB345">
            <v>49.391562499999999</v>
          </cell>
          <cell r="AC345">
            <v>50.744062499999998</v>
          </cell>
          <cell r="AD345">
            <v>52.1090625</v>
          </cell>
          <cell r="AE345">
            <v>51.891562499999999</v>
          </cell>
          <cell r="AF345">
            <v>53.244062499999998</v>
          </cell>
          <cell r="AG345">
            <v>54.6090625</v>
          </cell>
          <cell r="AH345" t="str">
            <v>2 X 8126 (3.792 FT/Box)</v>
          </cell>
          <cell r="AI345">
            <v>2</v>
          </cell>
          <cell r="AJ345" t="str">
            <v>(6X7)+0=42</v>
          </cell>
          <cell r="AK345">
            <v>6</v>
          </cell>
          <cell r="AL345">
            <v>7</v>
          </cell>
          <cell r="AM345">
            <v>0</v>
          </cell>
          <cell r="AN345">
            <v>42</v>
          </cell>
          <cell r="AO345" t="str">
            <v>8914 (48 X 44)</v>
          </cell>
          <cell r="AP345" t="str">
            <v>48X44</v>
          </cell>
          <cell r="AQ345">
            <v>55</v>
          </cell>
          <cell r="AR345" t="str">
            <v>8123 (4)</v>
          </cell>
          <cell r="AS345">
            <v>0</v>
          </cell>
          <cell r="AT345" t="str">
            <v>8121 (2 X 16FT)/ 8122 (4)</v>
          </cell>
          <cell r="AU345">
            <v>2</v>
          </cell>
          <cell r="AV345" t="str">
            <v>8051 (1 White)</v>
          </cell>
          <cell r="AW345" t="str">
            <v>8050 (160FT Clear)</v>
          </cell>
          <cell r="AX345">
            <v>2291.2506250000001</v>
          </cell>
          <cell r="AY345">
            <v>1050</v>
          </cell>
          <cell r="AZ345">
            <v>2.1821434523809526</v>
          </cell>
          <cell r="BA345" t="str">
            <v xml:space="preserve">Minova Request 5/11/05.  </v>
          </cell>
          <cell r="BB345"/>
          <cell r="BC345">
            <v>155076</v>
          </cell>
          <cell r="BD345" t="str">
            <v>Green</v>
          </cell>
          <cell r="BE345" t="str">
            <v>A23 5.2' M45</v>
          </cell>
          <cell r="BF345" t="str">
            <v>12 months (+/- 5 days) from date of manufacture</v>
          </cell>
          <cell r="BG345" t="str">
            <v xml:space="preserve">Medium </v>
          </cell>
          <cell r="BH345" t="str">
            <v>23 mm</v>
          </cell>
          <cell r="BI345" t="str">
            <v>1 in</v>
          </cell>
          <cell r="BJ345" t="str">
            <v>42 3/8 in</v>
          </cell>
          <cell r="BK345" t="str">
            <v>3/4 in</v>
          </cell>
          <cell r="BL345" t="str">
            <v>I, II, III</v>
          </cell>
          <cell r="BM345">
            <v>5.2</v>
          </cell>
          <cell r="BN345">
            <v>130</v>
          </cell>
          <cell r="BO345">
            <v>134</v>
          </cell>
          <cell r="BP345" t="str">
            <v>B or G</v>
          </cell>
          <cell r="BQ345">
            <v>8040</v>
          </cell>
          <cell r="BR345">
            <v>88.28125</v>
          </cell>
        </row>
        <row r="346">
          <cell r="C346">
            <v>155078</v>
          </cell>
          <cell r="D346" t="str">
            <v>A23 2.6' H10 (2PB, 48 Bxs, VPL)</v>
          </cell>
          <cell r="E346" t="str">
            <v>70298</v>
          </cell>
          <cell r="F346" t="str">
            <v>72036</v>
          </cell>
          <cell r="G346" t="str">
            <v>30%</v>
          </cell>
          <cell r="H346" t="str">
            <v>2 X 8509 (12-8 4 X 1.25 OL)</v>
          </cell>
          <cell r="I346" t="str">
            <v>8030 (38 mm 142 GA X 1.938 FT)</v>
          </cell>
          <cell r="J346" t="str">
            <v>8032 (84 mm 200 GA X 1.938 FT)</v>
          </cell>
          <cell r="K346">
            <v>0.75922000000000001</v>
          </cell>
          <cell r="L346">
            <v>0.32538</v>
          </cell>
          <cell r="M346">
            <v>21.78788757967445</v>
          </cell>
          <cell r="N346">
            <v>31.2</v>
          </cell>
          <cell r="O346">
            <v>21.75</v>
          </cell>
          <cell r="P346">
            <v>22</v>
          </cell>
          <cell r="Q346">
            <v>22.25</v>
          </cell>
          <cell r="R346">
            <v>1.0505250000000002</v>
          </cell>
          <cell r="S346">
            <v>1.0846</v>
          </cell>
          <cell r="T346">
            <v>1.119175</v>
          </cell>
          <cell r="U346">
            <v>476.93835000000007</v>
          </cell>
          <cell r="V346">
            <v>492.40840000000003</v>
          </cell>
          <cell r="W346">
            <v>508.10545000000002</v>
          </cell>
          <cell r="X346" t="str">
            <v>8427/8428 (25"/2 pc)</v>
          </cell>
          <cell r="Y346" t="str">
            <v>25"/ 2 pc</v>
          </cell>
          <cell r="Z346">
            <v>2.5</v>
          </cell>
          <cell r="AA346">
            <v>50</v>
          </cell>
          <cell r="AB346">
            <v>52.526250000000005</v>
          </cell>
          <cell r="AC346">
            <v>54.230000000000004</v>
          </cell>
          <cell r="AD346">
            <v>55.958750000000002</v>
          </cell>
          <cell r="AE346">
            <v>55.026250000000005</v>
          </cell>
          <cell r="AF346">
            <v>56.730000000000004</v>
          </cell>
          <cell r="AG346">
            <v>58.458750000000002</v>
          </cell>
          <cell r="AH346" t="str">
            <v>2 X 8126 (4.833 FT/Box)</v>
          </cell>
          <cell r="AI346">
            <v>2</v>
          </cell>
          <cell r="AJ346" t="str">
            <v>(8X6)+0=48</v>
          </cell>
          <cell r="AK346">
            <v>8</v>
          </cell>
          <cell r="AL346">
            <v>6</v>
          </cell>
          <cell r="AM346">
            <v>0</v>
          </cell>
          <cell r="AN346">
            <v>48</v>
          </cell>
          <cell r="AO346" t="str">
            <v>8909 (44 X 44)</v>
          </cell>
          <cell r="AP346" t="str">
            <v>44X44</v>
          </cell>
          <cell r="AQ346">
            <v>55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 t="str">
            <v>8051 (1 White)</v>
          </cell>
          <cell r="AW346" t="str">
            <v>8050 (223FT Clear)</v>
          </cell>
          <cell r="AX346">
            <v>2778.04</v>
          </cell>
          <cell r="AY346">
            <v>2400</v>
          </cell>
          <cell r="AZ346">
            <v>1.1575166666666667</v>
          </cell>
          <cell r="BA346" t="str">
            <v>Minova USA Inc. request to change packaging 10/1/06. "VPL"</v>
          </cell>
          <cell r="BB346" t="str">
            <v xml:space="preserve">Each pallet gets an additional Void In Pallet label to be placed on top-center of wrapped pallet.    </v>
          </cell>
          <cell r="BC346">
            <v>155078</v>
          </cell>
          <cell r="BD346" t="str">
            <v>Red</v>
          </cell>
          <cell r="BE346" t="str">
            <v>A23 2.6' H10</v>
          </cell>
          <cell r="BF346" t="str">
            <v>12 months (+/- 5 days) from date of manufacture</v>
          </cell>
          <cell r="BG346" t="str">
            <v>Super Fast</v>
          </cell>
          <cell r="BH346" t="str">
            <v>23 mm</v>
          </cell>
          <cell r="BI346" t="str">
            <v>1 in</v>
          </cell>
          <cell r="BJ346" t="str">
            <v>22 in</v>
          </cell>
          <cell r="BK346" t="str">
            <v>3/4 in</v>
          </cell>
          <cell r="BL346" t="str">
            <v>I, II, III</v>
          </cell>
          <cell r="BM346">
            <v>2.6</v>
          </cell>
          <cell r="BN346">
            <v>130</v>
          </cell>
          <cell r="BO346">
            <v>134</v>
          </cell>
          <cell r="BP346" t="str">
            <v>B or G</v>
          </cell>
          <cell r="BQ346">
            <v>8040</v>
          </cell>
          <cell r="BR346">
            <v>91.666666666666671</v>
          </cell>
        </row>
        <row r="347">
          <cell r="C347">
            <v>155085</v>
          </cell>
          <cell r="D347" t="str">
            <v>A23 2.7' H10 (SWP, 1980 Pcs)</v>
          </cell>
          <cell r="E347" t="str">
            <v>70298</v>
          </cell>
          <cell r="F347" t="str">
            <v>72036</v>
          </cell>
          <cell r="G347" t="str">
            <v>30%</v>
          </cell>
          <cell r="H347" t="str">
            <v>2 X 8509 (12-8 4 X 1.25 OL)</v>
          </cell>
          <cell r="I347" t="str">
            <v>8030 (38 mm 142 GA X 2.000 FT)</v>
          </cell>
          <cell r="J347" t="str">
            <v>8032 (84 mm 200 GA X 2.000 FT)</v>
          </cell>
          <cell r="K347">
            <v>0.78510249999999993</v>
          </cell>
          <cell r="L347">
            <v>0.33647250000000001</v>
          </cell>
          <cell r="M347">
            <v>22.573727748292239</v>
          </cell>
          <cell r="N347">
            <v>32.4</v>
          </cell>
          <cell r="O347">
            <v>22.5</v>
          </cell>
          <cell r="P347">
            <v>22.75</v>
          </cell>
          <cell r="Q347">
            <v>23</v>
          </cell>
          <cell r="R347">
            <v>1.0867500000000001</v>
          </cell>
          <cell r="S347">
            <v>1.121575</v>
          </cell>
          <cell r="T347">
            <v>1.1569</v>
          </cell>
          <cell r="U347">
            <v>493.38450000000006</v>
          </cell>
          <cell r="V347">
            <v>509.19504999999998</v>
          </cell>
          <cell r="W347">
            <v>525.23260000000005</v>
          </cell>
          <cell r="X347" t="str">
            <v>8053 (5" X 115GA X 12FT)</v>
          </cell>
          <cell r="Y347" t="str">
            <v>SW (12 FT)</v>
          </cell>
          <cell r="Z347">
            <v>0.1</v>
          </cell>
          <cell r="AA347">
            <v>30</v>
          </cell>
          <cell r="AB347">
            <v>32.602500000000006</v>
          </cell>
          <cell r="AC347">
            <v>33.64725</v>
          </cell>
          <cell r="AD347">
            <v>34.707000000000001</v>
          </cell>
          <cell r="AE347">
            <v>32.702500000000008</v>
          </cell>
          <cell r="AF347">
            <v>33.747250000000001</v>
          </cell>
          <cell r="AG347">
            <v>34.807000000000002</v>
          </cell>
          <cell r="AH347" t="str">
            <v>8053 (12 FT/Bundle)</v>
          </cell>
          <cell r="AI347" t="str">
            <v>SW</v>
          </cell>
          <cell r="AJ347" t="str">
            <v>2X33 SW</v>
          </cell>
          <cell r="AK347" t="str">
            <v xml:space="preserve">Stack </v>
          </cell>
          <cell r="AL347" t="str">
            <v xml:space="preserve">Pyramid </v>
          </cell>
          <cell r="AM347" t="str">
            <v>On Pallet</v>
          </cell>
          <cell r="AN347">
            <v>66</v>
          </cell>
          <cell r="AO347" t="str">
            <v>8914 (48 X 44)</v>
          </cell>
          <cell r="AP347" t="str">
            <v>48X44</v>
          </cell>
          <cell r="AQ347">
            <v>55</v>
          </cell>
          <cell r="AR347" t="str">
            <v>8133 (4)</v>
          </cell>
          <cell r="AS347" t="str">
            <v xml:space="preserve">1 X 8114 (Pad) </v>
          </cell>
          <cell r="AT347">
            <v>0</v>
          </cell>
          <cell r="AU347">
            <v>0</v>
          </cell>
          <cell r="AV347">
            <v>0</v>
          </cell>
          <cell r="AW347" t="str">
            <v>8052 (394FT White)</v>
          </cell>
          <cell r="AX347">
            <v>2282.3184999999999</v>
          </cell>
          <cell r="AY347">
            <v>1980</v>
          </cell>
          <cell r="AZ347">
            <v>1.1526861111111111</v>
          </cell>
          <cell r="BA347" t="str">
            <v>Customer pack change request 3/11/11 JCS. Original Minova Request 9/21/09. Each bundle gets Part No. 8132 8.5 X 11 inch bundle sheet.</v>
          </cell>
          <cell r="BB347"/>
          <cell r="BC347">
            <v>155085</v>
          </cell>
          <cell r="BD347" t="str">
            <v>Red</v>
          </cell>
          <cell r="BE347" t="str">
            <v>A23 2.7' H10</v>
          </cell>
          <cell r="BF347" t="str">
            <v>12 months (+/- 5 days) from date of manufacture</v>
          </cell>
          <cell r="BG347" t="str">
            <v>Super Fast</v>
          </cell>
          <cell r="BH347" t="str">
            <v>23 mm</v>
          </cell>
          <cell r="BI347" t="str">
            <v>1 in</v>
          </cell>
          <cell r="BJ347" t="str">
            <v>22 3/4 in</v>
          </cell>
          <cell r="BK347" t="str">
            <v>3/4 in</v>
          </cell>
          <cell r="BL347" t="str">
            <v>I, II, III</v>
          </cell>
          <cell r="BM347">
            <v>2.6999999999999997</v>
          </cell>
          <cell r="BN347">
            <v>81</v>
          </cell>
          <cell r="BO347">
            <v>134</v>
          </cell>
          <cell r="BP347" t="str">
            <v>B or G</v>
          </cell>
          <cell r="BQ347">
            <v>8040</v>
          </cell>
          <cell r="BR347">
            <v>56.875</v>
          </cell>
        </row>
        <row r="348">
          <cell r="C348">
            <v>156011</v>
          </cell>
          <cell r="D348" t="str">
            <v>A23 5.3' H35 (2PB, 42 Bxs)</v>
          </cell>
          <cell r="E348" t="str">
            <v>70300</v>
          </cell>
          <cell r="F348" t="str">
            <v>72036</v>
          </cell>
          <cell r="G348" t="str">
            <v>30%</v>
          </cell>
          <cell r="H348" t="str">
            <v>2 X 8509 (12-8 4 X 1.25 OL)</v>
          </cell>
          <cell r="I348" t="str">
            <v>8030 (38 mm 142 GA X 3.709 FT)</v>
          </cell>
          <cell r="J348" t="str">
            <v>8032 (84 mm 200 GA X 3.709 FT)</v>
          </cell>
          <cell r="K348">
            <v>1.4501724999999999</v>
          </cell>
          <cell r="L348">
            <v>0.62150249999999996</v>
          </cell>
          <cell r="M348">
            <v>43.0055721323548</v>
          </cell>
          <cell r="N348">
            <v>63.6</v>
          </cell>
          <cell r="O348">
            <v>43</v>
          </cell>
          <cell r="P348">
            <v>43.25</v>
          </cell>
          <cell r="Q348">
            <v>43.5</v>
          </cell>
          <cell r="R348">
            <v>2.0166999999999997</v>
          </cell>
          <cell r="S348">
            <v>2.0716749999999999</v>
          </cell>
          <cell r="T348">
            <v>2.1271499999999999</v>
          </cell>
          <cell r="U348">
            <v>915.58179999999982</v>
          </cell>
          <cell r="V348">
            <v>940.54044999999996</v>
          </cell>
          <cell r="W348">
            <v>965.72609999999997</v>
          </cell>
          <cell r="X348" t="str">
            <v>8470/8471 (47"/2 pc)</v>
          </cell>
          <cell r="Y348" t="str">
            <v>47"/ 2 pc</v>
          </cell>
          <cell r="Z348">
            <v>2.5</v>
          </cell>
          <cell r="AA348">
            <v>25</v>
          </cell>
          <cell r="AB348">
            <v>50.41749999999999</v>
          </cell>
          <cell r="AC348">
            <v>51.791874999999997</v>
          </cell>
          <cell r="AD348">
            <v>53.178749999999994</v>
          </cell>
          <cell r="AE348">
            <v>52.91749999999999</v>
          </cell>
          <cell r="AF348">
            <v>54.291874999999997</v>
          </cell>
          <cell r="AG348">
            <v>55.678749999999994</v>
          </cell>
          <cell r="AH348" t="str">
            <v>2 X 8126 (3.792 FT/Box)</v>
          </cell>
          <cell r="AI348">
            <v>2</v>
          </cell>
          <cell r="AJ348" t="str">
            <v>(6X7)+0=42</v>
          </cell>
          <cell r="AK348">
            <v>6</v>
          </cell>
          <cell r="AL348">
            <v>7</v>
          </cell>
          <cell r="AM348">
            <v>0</v>
          </cell>
          <cell r="AN348">
            <v>42</v>
          </cell>
          <cell r="AO348" t="str">
            <v>8914 (48 X 44)</v>
          </cell>
          <cell r="AP348" t="str">
            <v>48X44</v>
          </cell>
          <cell r="AQ348">
            <v>55</v>
          </cell>
          <cell r="AR348" t="str">
            <v>8123 (4)</v>
          </cell>
          <cell r="AS348">
            <v>0</v>
          </cell>
          <cell r="AT348" t="str">
            <v>8121 (2 X 16FT)/ 8122 (4)</v>
          </cell>
          <cell r="AU348">
            <v>2</v>
          </cell>
          <cell r="AV348" t="str">
            <v>8051 (1 White)</v>
          </cell>
          <cell r="AW348" t="str">
            <v>8050 (160FT Clear)</v>
          </cell>
          <cell r="AX348">
            <v>2335.25875</v>
          </cell>
          <cell r="AY348">
            <v>1050</v>
          </cell>
          <cell r="AZ348">
            <v>2.2240559523809522</v>
          </cell>
          <cell r="BA348" t="str">
            <v>BF Request 8/27/02.</v>
          </cell>
          <cell r="BB348"/>
          <cell r="BC348">
            <v>156011</v>
          </cell>
          <cell r="BD348" t="str">
            <v>Blue</v>
          </cell>
          <cell r="BE348" t="str">
            <v>A23 5.3' H35</v>
          </cell>
          <cell r="BF348" t="str">
            <v>12 months (+/- 5 days) from date of manufacture</v>
          </cell>
          <cell r="BG348" t="str">
            <v>Fast</v>
          </cell>
          <cell r="BH348" t="str">
            <v>23 mm</v>
          </cell>
          <cell r="BI348" t="str">
            <v>1 in</v>
          </cell>
          <cell r="BJ348" t="str">
            <v>43 1/4 in</v>
          </cell>
          <cell r="BK348" t="str">
            <v>3/4 in</v>
          </cell>
          <cell r="BL348" t="str">
            <v>I, II, III</v>
          </cell>
          <cell r="BM348">
            <v>5.3</v>
          </cell>
          <cell r="BN348">
            <v>132.5</v>
          </cell>
          <cell r="BO348">
            <v>134</v>
          </cell>
          <cell r="BP348" t="str">
            <v>B or G</v>
          </cell>
          <cell r="BQ348">
            <v>8040</v>
          </cell>
          <cell r="BR348">
            <v>90.104166666666671</v>
          </cell>
        </row>
        <row r="349">
          <cell r="C349">
            <v>156012</v>
          </cell>
          <cell r="D349" t="str">
            <v>A23 5.3' M35LIF (2PB, 42 Bxs)</v>
          </cell>
          <cell r="E349" t="str">
            <v>70274</v>
          </cell>
          <cell r="F349" t="str">
            <v>72036</v>
          </cell>
          <cell r="G349" t="str">
            <v>30%</v>
          </cell>
          <cell r="H349" t="str">
            <v>2 X 8509 (12-8 4 X 1.25 OL)</v>
          </cell>
          <cell r="I349" t="str">
            <v>8030 (38 mm 142 GA X 3.709 FT)</v>
          </cell>
          <cell r="J349" t="str">
            <v>8032 (84 mm 200 GA X 3.709 FT)</v>
          </cell>
          <cell r="K349">
            <v>1.4501724999999999</v>
          </cell>
          <cell r="L349">
            <v>0.62150249999999996</v>
          </cell>
          <cell r="M349">
            <v>43.0055721323548</v>
          </cell>
          <cell r="N349">
            <v>63.6</v>
          </cell>
          <cell r="O349">
            <v>43</v>
          </cell>
          <cell r="P349">
            <v>43.25</v>
          </cell>
          <cell r="Q349">
            <v>43.5</v>
          </cell>
          <cell r="R349">
            <v>2.0166999999999997</v>
          </cell>
          <cell r="S349">
            <v>2.0716749999999999</v>
          </cell>
          <cell r="T349">
            <v>2.1271499999999999</v>
          </cell>
          <cell r="U349">
            <v>915.58179999999982</v>
          </cell>
          <cell r="V349">
            <v>940.54044999999996</v>
          </cell>
          <cell r="W349">
            <v>965.72609999999997</v>
          </cell>
          <cell r="X349" t="str">
            <v>8470/8471 (47"/2 pc)</v>
          </cell>
          <cell r="Y349" t="str">
            <v>47"/ 2 pc</v>
          </cell>
          <cell r="Z349">
            <v>2.5</v>
          </cell>
          <cell r="AA349">
            <v>25</v>
          </cell>
          <cell r="AB349">
            <v>50.41749999999999</v>
          </cell>
          <cell r="AC349">
            <v>51.791874999999997</v>
          </cell>
          <cell r="AD349">
            <v>53.178749999999994</v>
          </cell>
          <cell r="AE349">
            <v>52.91749999999999</v>
          </cell>
          <cell r="AF349">
            <v>54.291874999999997</v>
          </cell>
          <cell r="AG349">
            <v>55.678749999999994</v>
          </cell>
          <cell r="AH349" t="str">
            <v>2 X 8126 (3.792 FT/Box)</v>
          </cell>
          <cell r="AI349">
            <v>2</v>
          </cell>
          <cell r="AJ349" t="str">
            <v>(6X7)+0=42</v>
          </cell>
          <cell r="AK349">
            <v>6</v>
          </cell>
          <cell r="AL349">
            <v>7</v>
          </cell>
          <cell r="AM349">
            <v>0</v>
          </cell>
          <cell r="AN349">
            <v>42</v>
          </cell>
          <cell r="AO349" t="str">
            <v>8914 (48 X 44)</v>
          </cell>
          <cell r="AP349" t="str">
            <v>48X44</v>
          </cell>
          <cell r="AQ349">
            <v>55</v>
          </cell>
          <cell r="AR349" t="str">
            <v>8123 (4)</v>
          </cell>
          <cell r="AS349">
            <v>0</v>
          </cell>
          <cell r="AT349" t="str">
            <v>8121 (2 X 16FT)/ 8122 (4)</v>
          </cell>
          <cell r="AU349">
            <v>2</v>
          </cell>
          <cell r="AV349" t="str">
            <v>8051 (1 White)</v>
          </cell>
          <cell r="AW349" t="str">
            <v>8050 (160FT Clear)</v>
          </cell>
          <cell r="AX349">
            <v>2335.25875</v>
          </cell>
          <cell r="AY349">
            <v>1050</v>
          </cell>
          <cell r="AZ349">
            <v>2.2240559523809522</v>
          </cell>
          <cell r="BA349" t="str">
            <v>Minova Request 4/2/12.</v>
          </cell>
          <cell r="BB349"/>
          <cell r="BC349">
            <v>156012</v>
          </cell>
          <cell r="BD349" t="str">
            <v>Blue</v>
          </cell>
          <cell r="BE349" t="str">
            <v>A23 5.3' M35LIF</v>
          </cell>
          <cell r="BF349" t="str">
            <v>12 months (+/- 5 days) from date of manufacture</v>
          </cell>
          <cell r="BG349" t="str">
            <v>Fast</v>
          </cell>
          <cell r="BH349" t="str">
            <v>23 mm</v>
          </cell>
          <cell r="BI349" t="str">
            <v>1 in</v>
          </cell>
          <cell r="BJ349" t="str">
            <v>43 1/4 in</v>
          </cell>
          <cell r="BK349" t="str">
            <v>3/4 in</v>
          </cell>
          <cell r="BL349" t="str">
            <v>I, II, III</v>
          </cell>
          <cell r="BM349">
            <v>5.3</v>
          </cell>
          <cell r="BN349">
            <v>132.5</v>
          </cell>
          <cell r="BO349">
            <v>134</v>
          </cell>
          <cell r="BP349" t="str">
            <v>B or G</v>
          </cell>
          <cell r="BQ349">
            <v>8040</v>
          </cell>
          <cell r="BR349">
            <v>90.104166666666671</v>
          </cell>
        </row>
        <row r="350">
          <cell r="C350">
            <v>156015</v>
          </cell>
          <cell r="D350" t="str">
            <v xml:space="preserve">A23 5.5' M35 (SWS, 1080 Pcs) </v>
          </cell>
          <cell r="E350" t="str">
            <v>70274</v>
          </cell>
          <cell r="F350" t="str">
            <v>72036</v>
          </cell>
          <cell r="G350" t="str">
            <v>30%</v>
          </cell>
          <cell r="H350" t="str">
            <v>2 X 8509 (12-8 4 X 1.25 OL)</v>
          </cell>
          <cell r="I350" t="str">
            <v>8030 (38 mm 142 GA X 3.813 FT)</v>
          </cell>
          <cell r="J350" t="str">
            <v>8032 (84 mm 200 GA X 3.813 FT)</v>
          </cell>
          <cell r="K350">
            <v>1.4920849999999999</v>
          </cell>
          <cell r="L350">
            <v>0.63946499999999995</v>
          </cell>
          <cell r="M350">
            <v>44.577252469590384</v>
          </cell>
          <cell r="N350">
            <v>66</v>
          </cell>
          <cell r="O350">
            <v>44.25</v>
          </cell>
          <cell r="P350">
            <v>44.5</v>
          </cell>
          <cell r="Q350">
            <v>44.75</v>
          </cell>
          <cell r="R350">
            <v>2.0753249999999999</v>
          </cell>
          <cell r="S350">
            <v>2.1315499999999998</v>
          </cell>
          <cell r="T350">
            <v>2.188275</v>
          </cell>
          <cell r="U350">
            <v>942.19754999999998</v>
          </cell>
          <cell r="V350">
            <v>967.72369999999989</v>
          </cell>
          <cell r="W350">
            <v>993.47685000000001</v>
          </cell>
          <cell r="X350" t="str">
            <v>8053 (5" X 115GA X 14FT)</v>
          </cell>
          <cell r="Y350" t="str">
            <v>SW (14 FT)</v>
          </cell>
          <cell r="Z350">
            <v>0.1</v>
          </cell>
          <cell r="AA350">
            <v>20</v>
          </cell>
          <cell r="AB350">
            <v>41.506499999999996</v>
          </cell>
          <cell r="AC350">
            <v>42.631</v>
          </cell>
          <cell r="AD350">
            <v>43.765500000000003</v>
          </cell>
          <cell r="AE350">
            <v>41.606499999999997</v>
          </cell>
          <cell r="AF350">
            <v>42.731000000000002</v>
          </cell>
          <cell r="AG350">
            <v>43.865500000000004</v>
          </cell>
          <cell r="AH350" t="str">
            <v>8053 (14 FT/Bundle)</v>
          </cell>
          <cell r="AI350" t="str">
            <v>SW</v>
          </cell>
          <cell r="AJ350" t="str">
            <v>(9X6) = 54</v>
          </cell>
          <cell r="AK350" t="str">
            <v xml:space="preserve">Stack </v>
          </cell>
          <cell r="AL350" t="str">
            <v xml:space="preserve">Square </v>
          </cell>
          <cell r="AM350" t="str">
            <v>On Pallet</v>
          </cell>
          <cell r="AN350">
            <v>54</v>
          </cell>
          <cell r="AO350" t="str">
            <v>8909 (44 X 44)</v>
          </cell>
          <cell r="AP350" t="str">
            <v>44X44</v>
          </cell>
          <cell r="AQ350">
            <v>55</v>
          </cell>
          <cell r="AR350" t="str">
            <v>8133 (2)</v>
          </cell>
          <cell r="AS350" t="str">
            <v xml:space="preserve">1 X 8114 (Pad) </v>
          </cell>
          <cell r="AT350">
            <v>0</v>
          </cell>
          <cell r="AU350">
            <v>0</v>
          </cell>
          <cell r="AV350" t="str">
            <v>8051 (1 White)</v>
          </cell>
          <cell r="AW350" t="str">
            <v>8052 (352FT White)</v>
          </cell>
          <cell r="AX350">
            <v>2362.4740000000002</v>
          </cell>
          <cell r="AY350">
            <v>1080</v>
          </cell>
          <cell r="AZ350">
            <v>2.1874759259259262</v>
          </cell>
          <cell r="BA350" t="str">
            <v>Minova Request 4/2/07.  Stack 9 bundles per layer.  Rotate each layer 90 degress.  6 layers high.</v>
          </cell>
          <cell r="BB350" t="str">
            <v xml:space="preserve">Updated 9/14/11. Each bundle gets Part No. 8132 8.5 X 11 inch bundle sheet. </v>
          </cell>
          <cell r="BC350">
            <v>156015</v>
          </cell>
          <cell r="BD350" t="str">
            <v>Blue</v>
          </cell>
          <cell r="BE350" t="str">
            <v>A23 5.5' M35</v>
          </cell>
          <cell r="BF350" t="str">
            <v>12 months (+/- 5 days) from date of manufacture</v>
          </cell>
          <cell r="BG350" t="str">
            <v>Fast</v>
          </cell>
          <cell r="BH350" t="str">
            <v>23 mm</v>
          </cell>
          <cell r="BI350" t="str">
            <v>1 in</v>
          </cell>
          <cell r="BJ350" t="str">
            <v>44 1/2 in</v>
          </cell>
          <cell r="BK350" t="str">
            <v>3/4 in</v>
          </cell>
          <cell r="BL350" t="str">
            <v>I, II, III</v>
          </cell>
          <cell r="BM350">
            <v>5.5</v>
          </cell>
          <cell r="BN350">
            <v>110</v>
          </cell>
          <cell r="BO350">
            <v>134</v>
          </cell>
          <cell r="BP350" t="str">
            <v>B or G</v>
          </cell>
          <cell r="BQ350">
            <v>8040</v>
          </cell>
          <cell r="BR350">
            <v>74.166666666666671</v>
          </cell>
        </row>
        <row r="351">
          <cell r="C351">
            <v>156018</v>
          </cell>
          <cell r="D351" t="str">
            <v xml:space="preserve">A23 5.5' LIF90 (2PB, 42 Bxs) </v>
          </cell>
          <cell r="E351" t="str">
            <v>70416</v>
          </cell>
          <cell r="F351" t="str">
            <v>72036</v>
          </cell>
          <cell r="G351" t="str">
            <v>30%</v>
          </cell>
          <cell r="H351" t="str">
            <v>2 X 8509 (12-8 4 X 1.25 OL)</v>
          </cell>
          <cell r="I351" t="str">
            <v>8030 (38 mm 142 GA X 3.813 FT)</v>
          </cell>
          <cell r="J351" t="str">
            <v>8032 (84 mm 200 GA X 3.813 FT)</v>
          </cell>
          <cell r="K351">
            <v>1.4920849999999999</v>
          </cell>
          <cell r="L351">
            <v>0.63946499999999995</v>
          </cell>
          <cell r="M351">
            <v>44.577252469590384</v>
          </cell>
          <cell r="N351">
            <v>66</v>
          </cell>
          <cell r="O351">
            <v>44.25</v>
          </cell>
          <cell r="P351">
            <v>44.5</v>
          </cell>
          <cell r="Q351">
            <v>44.75</v>
          </cell>
          <cell r="R351">
            <v>2.0753249999999999</v>
          </cell>
          <cell r="S351">
            <v>2.1315499999999998</v>
          </cell>
          <cell r="T351">
            <v>2.188275</v>
          </cell>
          <cell r="U351">
            <v>942.19754999999998</v>
          </cell>
          <cell r="V351">
            <v>967.72369999999989</v>
          </cell>
          <cell r="W351">
            <v>993.47685000000001</v>
          </cell>
          <cell r="X351" t="str">
            <v>8470/8471 (47"/2 pc)</v>
          </cell>
          <cell r="Y351" t="str">
            <v>47"/ 2 pc</v>
          </cell>
          <cell r="Z351">
            <v>2.5</v>
          </cell>
          <cell r="AA351">
            <v>25</v>
          </cell>
          <cell r="AB351">
            <v>51.883125</v>
          </cell>
          <cell r="AC351">
            <v>53.288749999999993</v>
          </cell>
          <cell r="AD351">
            <v>54.706874999999997</v>
          </cell>
          <cell r="AE351">
            <v>54.383125</v>
          </cell>
          <cell r="AF351">
            <v>55.788749999999993</v>
          </cell>
          <cell r="AG351">
            <v>57.206874999999997</v>
          </cell>
          <cell r="AH351" t="str">
            <v>2 X 8126 (3.792 FT/Box)</v>
          </cell>
          <cell r="AI351">
            <v>2</v>
          </cell>
          <cell r="AJ351" t="str">
            <v>(6X7)+0=42</v>
          </cell>
          <cell r="AK351">
            <v>6</v>
          </cell>
          <cell r="AL351">
            <v>7</v>
          </cell>
          <cell r="AM351">
            <v>0</v>
          </cell>
          <cell r="AN351">
            <v>42</v>
          </cell>
          <cell r="AO351" t="str">
            <v>8914 (48 X 44)</v>
          </cell>
          <cell r="AP351" t="str">
            <v>48X44</v>
          </cell>
          <cell r="AQ351">
            <v>55</v>
          </cell>
          <cell r="AR351" t="str">
            <v>8123 (4)</v>
          </cell>
          <cell r="AS351">
            <v>0</v>
          </cell>
          <cell r="AT351" t="str">
            <v>8121 (2 X 16FT)/ 8122 (4)</v>
          </cell>
          <cell r="AU351">
            <v>2</v>
          </cell>
          <cell r="AV351" t="str">
            <v>8051 (1 White)</v>
          </cell>
          <cell r="AW351" t="str">
            <v>8050 (160FT Clear)</v>
          </cell>
          <cell r="AX351">
            <v>2398.1274999999996</v>
          </cell>
          <cell r="AY351">
            <v>1050</v>
          </cell>
          <cell r="AZ351">
            <v>2.2839309523809521</v>
          </cell>
          <cell r="BA351" t="str">
            <v>Minova Request 4/9/09.</v>
          </cell>
          <cell r="BB351"/>
          <cell r="BC351">
            <v>156018</v>
          </cell>
          <cell r="BD351" t="str">
            <v>Yellow</v>
          </cell>
          <cell r="BE351" t="str">
            <v>A23 5.5' LIF90</v>
          </cell>
          <cell r="BF351" t="str">
            <v>12 months (+/- 5 days) from date of manufacture</v>
          </cell>
          <cell r="BG351" t="str">
            <v>Slow</v>
          </cell>
          <cell r="BH351" t="str">
            <v>23 mm</v>
          </cell>
          <cell r="BI351" t="str">
            <v>1 in</v>
          </cell>
          <cell r="BJ351" t="str">
            <v>44 1/2 in</v>
          </cell>
          <cell r="BK351" t="str">
            <v>3/4 in</v>
          </cell>
          <cell r="BL351" t="str">
            <v>I, II, III</v>
          </cell>
          <cell r="BM351">
            <v>5.5</v>
          </cell>
          <cell r="BN351">
            <v>137.5</v>
          </cell>
          <cell r="BO351">
            <v>134</v>
          </cell>
          <cell r="BP351" t="str">
            <v>B or G</v>
          </cell>
          <cell r="BQ351">
            <v>8040</v>
          </cell>
          <cell r="BR351">
            <v>92.708333333333329</v>
          </cell>
        </row>
        <row r="352">
          <cell r="C352">
            <v>157029</v>
          </cell>
          <cell r="D352" t="str">
            <v>A23 6' M35 (SWP, 900 Pcs)</v>
          </cell>
          <cell r="E352" t="str">
            <v>70274</v>
          </cell>
          <cell r="F352" t="str">
            <v>72036</v>
          </cell>
          <cell r="G352" t="str">
            <v>30%</v>
          </cell>
          <cell r="H352" t="str">
            <v>2 X 8509 (12-8 4 X 1.25 OL)</v>
          </cell>
          <cell r="I352" t="str">
            <v>8030 (38 mm 142 GA X 4.167 FT)</v>
          </cell>
          <cell r="J352" t="str">
            <v>8032 (84 mm 200 GA X 4.167 FT)</v>
          </cell>
          <cell r="K352">
            <v>1.6345875000000001</v>
          </cell>
          <cell r="L352">
            <v>0.70053750000000004</v>
          </cell>
          <cell r="M352">
            <v>48.506453312679348</v>
          </cell>
          <cell r="N352">
            <v>72</v>
          </cell>
          <cell r="O352">
            <v>48.5</v>
          </cell>
          <cell r="P352">
            <v>48.75</v>
          </cell>
          <cell r="Q352">
            <v>49</v>
          </cell>
          <cell r="R352">
            <v>2.2746499999999998</v>
          </cell>
          <cell r="S352">
            <v>2.3351250000000001</v>
          </cell>
          <cell r="T352">
            <v>2.3961000000000001</v>
          </cell>
          <cell r="U352">
            <v>1032.6911</v>
          </cell>
          <cell r="V352">
            <v>1060.1467500000001</v>
          </cell>
          <cell r="W352">
            <v>1087.8294000000001</v>
          </cell>
          <cell r="X352" t="str">
            <v>8053 (5" X 115GA X 18.5FT)</v>
          </cell>
          <cell r="Y352" t="str">
            <v>SW (18.5 FT)</v>
          </cell>
          <cell r="Z352">
            <v>0.1</v>
          </cell>
          <cell r="AA352">
            <v>20</v>
          </cell>
          <cell r="AB352">
            <v>45.492999999999995</v>
          </cell>
          <cell r="AC352">
            <v>46.702500000000001</v>
          </cell>
          <cell r="AD352">
            <v>47.922000000000004</v>
          </cell>
          <cell r="AE352">
            <v>45.592999999999996</v>
          </cell>
          <cell r="AF352">
            <v>46.802500000000002</v>
          </cell>
          <cell r="AG352">
            <v>48.022000000000006</v>
          </cell>
          <cell r="AH352" t="str">
            <v xml:space="preserve">8053 (18.5 FT/Bundle) </v>
          </cell>
          <cell r="AI352" t="str">
            <v>SW</v>
          </cell>
          <cell r="AJ352" t="str">
            <v>45 SW</v>
          </cell>
          <cell r="AK352" t="str">
            <v xml:space="preserve">Stack </v>
          </cell>
          <cell r="AL352" t="str">
            <v xml:space="preserve">Pyramid </v>
          </cell>
          <cell r="AM352" t="str">
            <v>On Pallet</v>
          </cell>
          <cell r="AN352">
            <v>45</v>
          </cell>
          <cell r="AO352" t="str">
            <v>8912 (56 X 42)</v>
          </cell>
          <cell r="AP352" t="str">
            <v>56X42</v>
          </cell>
          <cell r="AQ352">
            <v>55</v>
          </cell>
          <cell r="AR352" t="str">
            <v>8133 (4)</v>
          </cell>
          <cell r="AS352" t="str">
            <v xml:space="preserve">1 X 8114 (Pad) </v>
          </cell>
          <cell r="AT352">
            <v>0</v>
          </cell>
          <cell r="AU352">
            <v>0</v>
          </cell>
          <cell r="AV352">
            <v>0</v>
          </cell>
          <cell r="AW352" t="str">
            <v>8052 (370FT White)</v>
          </cell>
          <cell r="AX352">
            <v>2161.1125000000002</v>
          </cell>
          <cell r="AY352">
            <v>900</v>
          </cell>
          <cell r="AZ352">
            <v>2.4012361111111113</v>
          </cell>
          <cell r="BA352" t="str">
            <v xml:space="preserve">Minova Request 9/15/04.  Each bundle gets Part No. 8132 8.5 X 11 inch bundle sheet. </v>
          </cell>
          <cell r="BB352"/>
          <cell r="BC352">
            <v>157029</v>
          </cell>
          <cell r="BD352" t="str">
            <v>Blue</v>
          </cell>
          <cell r="BE352" t="str">
            <v>A23 6' M35</v>
          </cell>
          <cell r="BF352" t="str">
            <v>12 months (+/- 5 days) from date of manufacture</v>
          </cell>
          <cell r="BG352" t="str">
            <v>Fast</v>
          </cell>
          <cell r="BH352" t="str">
            <v>23 mm</v>
          </cell>
          <cell r="BI352" t="str">
            <v>1 in</v>
          </cell>
          <cell r="BJ352" t="str">
            <v>48 3/4 in</v>
          </cell>
          <cell r="BK352" t="str">
            <v>3/4 in</v>
          </cell>
          <cell r="BL352" t="str">
            <v>I, II, III</v>
          </cell>
          <cell r="BM352">
            <v>6</v>
          </cell>
          <cell r="BN352">
            <v>120</v>
          </cell>
          <cell r="BO352">
            <v>134</v>
          </cell>
          <cell r="BP352" t="str">
            <v>B or G</v>
          </cell>
          <cell r="BQ352">
            <v>8040</v>
          </cell>
          <cell r="BR352">
            <v>81.25</v>
          </cell>
        </row>
        <row r="353">
          <cell r="C353">
            <v>157030</v>
          </cell>
          <cell r="D353" t="str">
            <v>A23 6' M35 (2PB, 36 Bxs)</v>
          </cell>
          <cell r="E353" t="str">
            <v>70274</v>
          </cell>
          <cell r="F353" t="str">
            <v>72036</v>
          </cell>
          <cell r="G353" t="str">
            <v>30%</v>
          </cell>
          <cell r="H353" t="str">
            <v>2 X 8509 (12-8 4 X 1.25 OL)</v>
          </cell>
          <cell r="I353" t="str">
            <v>8030 (38 mm 142 GA X 4.167 FT)</v>
          </cell>
          <cell r="J353" t="str">
            <v>8032 (84 mm 200 GA X 4.167 FT)</v>
          </cell>
          <cell r="K353">
            <v>1.6345875000000001</v>
          </cell>
          <cell r="L353">
            <v>0.70053750000000004</v>
          </cell>
          <cell r="M353">
            <v>48.506453312679348</v>
          </cell>
          <cell r="N353">
            <v>72</v>
          </cell>
          <cell r="O353">
            <v>48.5</v>
          </cell>
          <cell r="P353">
            <v>48.75</v>
          </cell>
          <cell r="Q353">
            <v>49</v>
          </cell>
          <cell r="R353">
            <v>2.2746499999999998</v>
          </cell>
          <cell r="S353">
            <v>2.3351250000000001</v>
          </cell>
          <cell r="T353">
            <v>2.3961000000000001</v>
          </cell>
          <cell r="U353">
            <v>1032.6911</v>
          </cell>
          <cell r="V353">
            <v>1060.1467500000001</v>
          </cell>
          <cell r="W353">
            <v>1087.8294000000001</v>
          </cell>
          <cell r="X353" t="str">
            <v>8480/8481 (56"/2 pc)</v>
          </cell>
          <cell r="Y353" t="str">
            <v>56"/ 2 pc</v>
          </cell>
          <cell r="Z353">
            <v>2.8</v>
          </cell>
          <cell r="AA353">
            <v>25</v>
          </cell>
          <cell r="AB353">
            <v>56.866249999999994</v>
          </cell>
          <cell r="AC353">
            <v>58.378125000000004</v>
          </cell>
          <cell r="AD353">
            <v>59.902500000000003</v>
          </cell>
          <cell r="AE353">
            <v>59.666249999999991</v>
          </cell>
          <cell r="AF353">
            <v>61.178125000000001</v>
          </cell>
          <cell r="AG353">
            <v>62.702500000000001</v>
          </cell>
          <cell r="AH353" t="str">
            <v>3 X 8126 (5.531 FT/Box)</v>
          </cell>
          <cell r="AI353">
            <v>3</v>
          </cell>
          <cell r="AJ353" t="str">
            <v>(6X6)+0=36</v>
          </cell>
          <cell r="AK353">
            <v>6</v>
          </cell>
          <cell r="AL353">
            <v>6</v>
          </cell>
          <cell r="AM353">
            <v>0</v>
          </cell>
          <cell r="AN353">
            <v>36</v>
          </cell>
          <cell r="AO353" t="str">
            <v>8912 (56 X 42)</v>
          </cell>
          <cell r="AP353" t="str">
            <v>56X42</v>
          </cell>
          <cell r="AQ353">
            <v>55</v>
          </cell>
          <cell r="AR353" t="str">
            <v>8123 (4)</v>
          </cell>
          <cell r="AS353">
            <v>0</v>
          </cell>
          <cell r="AT353" t="str">
            <v>8121 (2 X 16FT)/ 8122 (4)</v>
          </cell>
          <cell r="AU353">
            <v>2</v>
          </cell>
          <cell r="AV353" t="str">
            <v>8051 (1 White)</v>
          </cell>
          <cell r="AW353" t="str">
            <v>8050 (160FT Clear)</v>
          </cell>
          <cell r="AX353">
            <v>2257.4124999999999</v>
          </cell>
          <cell r="AY353">
            <v>900</v>
          </cell>
          <cell r="AZ353">
            <v>2.5082361111111111</v>
          </cell>
          <cell r="BA353" t="str">
            <v xml:space="preserve">Minova USA Inc. request 7/30/04. </v>
          </cell>
          <cell r="BB353"/>
          <cell r="BC353">
            <v>157030</v>
          </cell>
          <cell r="BD353" t="str">
            <v>Blue</v>
          </cell>
          <cell r="BE353" t="str">
            <v>A23 6' M35</v>
          </cell>
          <cell r="BF353" t="str">
            <v>12 months (+/- 5 days) from date of manufacture</v>
          </cell>
          <cell r="BG353" t="str">
            <v>Fast</v>
          </cell>
          <cell r="BH353" t="str">
            <v>23 mm</v>
          </cell>
          <cell r="BI353" t="str">
            <v>1 in</v>
          </cell>
          <cell r="BJ353" t="str">
            <v>48 3/4 in</v>
          </cell>
          <cell r="BK353" t="str">
            <v>3/4 in</v>
          </cell>
          <cell r="BL353" t="str">
            <v>I, II, III</v>
          </cell>
          <cell r="BM353">
            <v>6</v>
          </cell>
          <cell r="BN353">
            <v>150</v>
          </cell>
          <cell r="BO353">
            <v>134</v>
          </cell>
          <cell r="BP353" t="str">
            <v>B or G</v>
          </cell>
          <cell r="BQ353">
            <v>8040</v>
          </cell>
          <cell r="BR353">
            <v>101.5625</v>
          </cell>
        </row>
        <row r="354">
          <cell r="C354">
            <v>157031</v>
          </cell>
          <cell r="D354" t="str">
            <v>A23 6' M50 (2PB, 36 Bxs)</v>
          </cell>
          <cell r="E354" t="str">
            <v>70325</v>
          </cell>
          <cell r="F354" t="str">
            <v>72036</v>
          </cell>
          <cell r="G354" t="str">
            <v>30%</v>
          </cell>
          <cell r="H354" t="str">
            <v>2 X 8509 (12-8 4 X 1.25 OL)</v>
          </cell>
          <cell r="I354" t="str">
            <v>8030 (38 mm 142 GA X 4.167 FT)</v>
          </cell>
          <cell r="J354" t="str">
            <v>8032 (84 mm 200 GA X 4.167 FT)</v>
          </cell>
          <cell r="K354">
            <v>1.6345875000000001</v>
          </cell>
          <cell r="L354">
            <v>0.70053750000000004</v>
          </cell>
          <cell r="M354">
            <v>48.506453312679348</v>
          </cell>
          <cell r="N354">
            <v>72</v>
          </cell>
          <cell r="O354">
            <v>48.5</v>
          </cell>
          <cell r="P354">
            <v>48.75</v>
          </cell>
          <cell r="Q354">
            <v>49</v>
          </cell>
          <cell r="R354">
            <v>2.2746499999999998</v>
          </cell>
          <cell r="S354">
            <v>2.3351250000000001</v>
          </cell>
          <cell r="T354">
            <v>2.3961000000000001</v>
          </cell>
          <cell r="U354">
            <v>1032.6911</v>
          </cell>
          <cell r="V354">
            <v>1060.1467500000001</v>
          </cell>
          <cell r="W354">
            <v>1087.8294000000001</v>
          </cell>
          <cell r="X354" t="str">
            <v>8480/8481 (56"/2 pc)</v>
          </cell>
          <cell r="Y354" t="str">
            <v>56"/ 2 pc</v>
          </cell>
          <cell r="Z354">
            <v>2.8</v>
          </cell>
          <cell r="AA354">
            <v>25</v>
          </cell>
          <cell r="AB354">
            <v>56.866249999999994</v>
          </cell>
          <cell r="AC354">
            <v>58.378125000000004</v>
          </cell>
          <cell r="AD354">
            <v>59.902500000000003</v>
          </cell>
          <cell r="AE354">
            <v>59.666249999999991</v>
          </cell>
          <cell r="AF354">
            <v>61.178125000000001</v>
          </cell>
          <cell r="AG354">
            <v>62.702500000000001</v>
          </cell>
          <cell r="AH354" t="str">
            <v>3 X 8126 (5.531 FT/Box)</v>
          </cell>
          <cell r="AI354">
            <v>3</v>
          </cell>
          <cell r="AJ354" t="str">
            <v>(6X6)+0=36</v>
          </cell>
          <cell r="AK354">
            <v>6</v>
          </cell>
          <cell r="AL354">
            <v>6</v>
          </cell>
          <cell r="AM354">
            <v>0</v>
          </cell>
          <cell r="AN354">
            <v>36</v>
          </cell>
          <cell r="AO354" t="str">
            <v>8912 (56 X 42)</v>
          </cell>
          <cell r="AP354" t="str">
            <v>56X42</v>
          </cell>
          <cell r="AQ354">
            <v>55</v>
          </cell>
          <cell r="AR354" t="str">
            <v>8123 (4)</v>
          </cell>
          <cell r="AS354">
            <v>0</v>
          </cell>
          <cell r="AT354" t="str">
            <v>8121 (2 X 16FT)/ 8122 (4)</v>
          </cell>
          <cell r="AU354">
            <v>2</v>
          </cell>
          <cell r="AV354" t="str">
            <v>8051 (1 White)</v>
          </cell>
          <cell r="AW354" t="str">
            <v>8050 (160FT Clear)</v>
          </cell>
          <cell r="AX354">
            <v>2257.4124999999999</v>
          </cell>
          <cell r="AY354">
            <v>900</v>
          </cell>
          <cell r="AZ354">
            <v>2.5082361111111111</v>
          </cell>
          <cell r="BA354" t="str">
            <v xml:space="preserve">Minova USA Inc. request 9/2/04. </v>
          </cell>
          <cell r="BB354"/>
          <cell r="BC354">
            <v>157031</v>
          </cell>
          <cell r="BD354" t="str">
            <v>Green</v>
          </cell>
          <cell r="BE354" t="str">
            <v>A23 6' M50</v>
          </cell>
          <cell r="BF354" t="str">
            <v>12 months (+/- 5 days) from date of manufacture</v>
          </cell>
          <cell r="BG354" t="str">
            <v xml:space="preserve">Medium </v>
          </cell>
          <cell r="BH354" t="str">
            <v>23 mm</v>
          </cell>
          <cell r="BI354" t="str">
            <v>1 in</v>
          </cell>
          <cell r="BJ354" t="str">
            <v>48 3/4 in</v>
          </cell>
          <cell r="BK354" t="str">
            <v>3/4 in</v>
          </cell>
          <cell r="BL354" t="str">
            <v>I, II, III</v>
          </cell>
          <cell r="BM354">
            <v>6</v>
          </cell>
          <cell r="BN354">
            <v>150</v>
          </cell>
          <cell r="BO354">
            <v>134</v>
          </cell>
          <cell r="BP354" t="str">
            <v>B or G</v>
          </cell>
          <cell r="BQ354">
            <v>8040</v>
          </cell>
          <cell r="BR354">
            <v>101.5625</v>
          </cell>
        </row>
        <row r="355">
          <cell r="C355">
            <v>157036</v>
          </cell>
          <cell r="D355" t="str">
            <v>A23 6' M35LIF (2PBLW, 36 Bxs)</v>
          </cell>
          <cell r="E355" t="str">
            <v>70274</v>
          </cell>
          <cell r="F355" t="str">
            <v>72036</v>
          </cell>
          <cell r="G355" t="str">
            <v>30%</v>
          </cell>
          <cell r="H355" t="str">
            <v>2 X 8509 (12-8 4 X 1.25 OL)</v>
          </cell>
          <cell r="I355" t="str">
            <v>8030 (38 mm 142 GA X 4.167 FT)</v>
          </cell>
          <cell r="J355" t="str">
            <v>8032 (84 mm 200 GA X 4.167 FT)</v>
          </cell>
          <cell r="K355">
            <v>1.6345875000000001</v>
          </cell>
          <cell r="L355">
            <v>0.70053750000000004</v>
          </cell>
          <cell r="M355">
            <v>48.506453312679348</v>
          </cell>
          <cell r="N355">
            <v>72</v>
          </cell>
          <cell r="O355">
            <v>48.5</v>
          </cell>
          <cell r="P355">
            <v>48.75</v>
          </cell>
          <cell r="Q355">
            <v>49</v>
          </cell>
          <cell r="R355">
            <v>2.2746499999999998</v>
          </cell>
          <cell r="S355">
            <v>2.3351250000000001</v>
          </cell>
          <cell r="T355">
            <v>2.3961000000000001</v>
          </cell>
          <cell r="U355">
            <v>1032.6911</v>
          </cell>
          <cell r="V355">
            <v>1060.1467500000001</v>
          </cell>
          <cell r="W355">
            <v>1087.8294000000001</v>
          </cell>
          <cell r="X355" t="str">
            <v>8480/8481 (56"/2 pc)</v>
          </cell>
          <cell r="Y355" t="str">
            <v>56"/ 2 pc</v>
          </cell>
          <cell r="Z355">
            <v>2.8</v>
          </cell>
          <cell r="AA355">
            <v>20</v>
          </cell>
          <cell r="AB355">
            <v>45.492999999999995</v>
          </cell>
          <cell r="AC355">
            <v>46.702500000000001</v>
          </cell>
          <cell r="AD355">
            <v>47.922000000000004</v>
          </cell>
          <cell r="AE355">
            <v>48.292999999999992</v>
          </cell>
          <cell r="AF355">
            <v>49.502499999999998</v>
          </cell>
          <cell r="AG355">
            <v>50.722000000000001</v>
          </cell>
          <cell r="AH355" t="str">
            <v>3 X 8126 (5.531 FT/Box)</v>
          </cell>
          <cell r="AI355">
            <v>3</v>
          </cell>
          <cell r="AJ355" t="str">
            <v>(6X6)+0=36</v>
          </cell>
          <cell r="AK355">
            <v>6</v>
          </cell>
          <cell r="AL355">
            <v>6</v>
          </cell>
          <cell r="AM355">
            <v>0</v>
          </cell>
          <cell r="AN355">
            <v>36</v>
          </cell>
          <cell r="AO355" t="str">
            <v>8912 (56 X 42)</v>
          </cell>
          <cell r="AP355" t="str">
            <v>56X42</v>
          </cell>
          <cell r="AQ355">
            <v>55</v>
          </cell>
          <cell r="AR355" t="str">
            <v>8123 (4)</v>
          </cell>
          <cell r="AS355">
            <v>0</v>
          </cell>
          <cell r="AT355" t="str">
            <v>8121 (2 X 16FT)/ 8122 (4)</v>
          </cell>
          <cell r="AU355">
            <v>2</v>
          </cell>
          <cell r="AV355" t="str">
            <v>8051 (1 White)</v>
          </cell>
          <cell r="AW355" t="str">
            <v>8050 (160FT Clear)</v>
          </cell>
          <cell r="AX355">
            <v>1837.09</v>
          </cell>
          <cell r="AY355">
            <v>720</v>
          </cell>
          <cell r="AZ355">
            <v>2.5515138888888886</v>
          </cell>
          <cell r="BA355" t="str">
            <v>Minova USA Inc. request 6/5/12.</v>
          </cell>
          <cell r="BB355"/>
          <cell r="BC355">
            <v>157036</v>
          </cell>
          <cell r="BD355" t="str">
            <v>Blue</v>
          </cell>
          <cell r="BE355" t="str">
            <v>A23 6' M35LIF</v>
          </cell>
          <cell r="BF355" t="str">
            <v>12 months (+/- 5 days) from date of manufacture</v>
          </cell>
          <cell r="BG355" t="str">
            <v>Fast</v>
          </cell>
          <cell r="BH355" t="str">
            <v>23 mm</v>
          </cell>
          <cell r="BI355" t="str">
            <v>1 in</v>
          </cell>
          <cell r="BJ355" t="str">
            <v>48 3/4 in</v>
          </cell>
          <cell r="BK355" t="str">
            <v>3/4 in</v>
          </cell>
          <cell r="BL355" t="str">
            <v>I, II, III</v>
          </cell>
          <cell r="BM355">
            <v>6</v>
          </cell>
          <cell r="BN355">
            <v>120</v>
          </cell>
          <cell r="BO355">
            <v>134</v>
          </cell>
          <cell r="BP355" t="str">
            <v>B or G</v>
          </cell>
          <cell r="BQ355">
            <v>8040</v>
          </cell>
          <cell r="BR355">
            <v>81.25</v>
          </cell>
        </row>
        <row r="356">
          <cell r="C356">
            <v>157040</v>
          </cell>
          <cell r="D356" t="str">
            <v>A23 6' M35LIF (SWP, 1000 Pcs)</v>
          </cell>
          <cell r="E356" t="str">
            <v>70274</v>
          </cell>
          <cell r="F356" t="str">
            <v>72036</v>
          </cell>
          <cell r="G356" t="str">
            <v>30%</v>
          </cell>
          <cell r="H356" t="str">
            <v>2 X 8509 (12-8 4 X 1.25 OL)</v>
          </cell>
          <cell r="I356" t="str">
            <v>8030 (38 mm 142 GA X 4.167 FT)</v>
          </cell>
          <cell r="J356" t="str">
            <v>8032 (84 mm 200 GA X 4.167 FT)</v>
          </cell>
          <cell r="K356">
            <v>1.6345875000000001</v>
          </cell>
          <cell r="L356">
            <v>0.70053750000000004</v>
          </cell>
          <cell r="M356">
            <v>48.506453312679348</v>
          </cell>
          <cell r="N356">
            <v>72</v>
          </cell>
          <cell r="O356">
            <v>48.5</v>
          </cell>
          <cell r="P356">
            <v>48.75</v>
          </cell>
          <cell r="Q356">
            <v>49</v>
          </cell>
          <cell r="R356">
            <v>2.2746499999999998</v>
          </cell>
          <cell r="S356">
            <v>2.3351250000000001</v>
          </cell>
          <cell r="T356">
            <v>2.3961000000000001</v>
          </cell>
          <cell r="U356">
            <v>1032.6911</v>
          </cell>
          <cell r="V356">
            <v>1060.1467500000001</v>
          </cell>
          <cell r="W356">
            <v>1087.8294000000001</v>
          </cell>
          <cell r="X356" t="str">
            <v>8053 (5" X 115GA X 18.5FT)</v>
          </cell>
          <cell r="Y356" t="str">
            <v>SW (18.5 FT)</v>
          </cell>
          <cell r="Z356">
            <v>0.1</v>
          </cell>
          <cell r="AA356">
            <v>20</v>
          </cell>
          <cell r="AB356">
            <v>45.492999999999995</v>
          </cell>
          <cell r="AC356">
            <v>46.702500000000001</v>
          </cell>
          <cell r="AD356">
            <v>47.922000000000004</v>
          </cell>
          <cell r="AE356">
            <v>45.592999999999996</v>
          </cell>
          <cell r="AF356">
            <v>46.802500000000002</v>
          </cell>
          <cell r="AG356">
            <v>48.022000000000006</v>
          </cell>
          <cell r="AH356" t="str">
            <v xml:space="preserve">8053 (18.5 FT/Bundle) </v>
          </cell>
          <cell r="AI356" t="str">
            <v>SW</v>
          </cell>
          <cell r="AJ356" t="str">
            <v>50 SW</v>
          </cell>
          <cell r="AK356" t="str">
            <v xml:space="preserve">Stack </v>
          </cell>
          <cell r="AL356" t="str">
            <v xml:space="preserve">Pyramid </v>
          </cell>
          <cell r="AM356" t="str">
            <v>On Pallet</v>
          </cell>
          <cell r="AN356">
            <v>50</v>
          </cell>
          <cell r="AO356" t="str">
            <v>8923 (56 X 45)</v>
          </cell>
          <cell r="AP356" t="str">
            <v>56X45</v>
          </cell>
          <cell r="AQ356">
            <v>55</v>
          </cell>
          <cell r="AR356" t="str">
            <v>8133 (4)</v>
          </cell>
          <cell r="AS356" t="str">
            <v xml:space="preserve">1 X 8114 (Pad) </v>
          </cell>
          <cell r="AT356">
            <v>0</v>
          </cell>
          <cell r="AU356">
            <v>0</v>
          </cell>
          <cell r="AV356">
            <v>0</v>
          </cell>
          <cell r="AW356" t="str">
            <v>8052 (370FT White)</v>
          </cell>
          <cell r="AX356">
            <v>2395.125</v>
          </cell>
          <cell r="AY356">
            <v>1000</v>
          </cell>
          <cell r="AZ356">
            <v>2.3951250000000002</v>
          </cell>
          <cell r="BA356" t="str">
            <v>Request 1.13.15 for Oaktown</v>
          </cell>
          <cell r="BB356"/>
          <cell r="BC356">
            <v>157040</v>
          </cell>
          <cell r="BD356" t="str">
            <v>Blue</v>
          </cell>
          <cell r="BE356" t="str">
            <v>A23 6' M35LIF</v>
          </cell>
          <cell r="BF356" t="str">
            <v>12 months (+/- 5 days) from date of manufacture</v>
          </cell>
          <cell r="BG356" t="str">
            <v>Fast</v>
          </cell>
          <cell r="BH356" t="str">
            <v>23 mm</v>
          </cell>
          <cell r="BI356" t="str">
            <v>1 in</v>
          </cell>
          <cell r="BJ356" t="str">
            <v>48 3/4 in</v>
          </cell>
          <cell r="BK356" t="str">
            <v>3/4 in</v>
          </cell>
          <cell r="BL356" t="str">
            <v>I, II, III</v>
          </cell>
          <cell r="BM356">
            <v>6</v>
          </cell>
          <cell r="BN356">
            <v>120</v>
          </cell>
          <cell r="BO356">
            <v>134</v>
          </cell>
          <cell r="BP356" t="str">
            <v>B or G</v>
          </cell>
          <cell r="BQ356">
            <v>8040</v>
          </cell>
          <cell r="BR356">
            <v>81.25</v>
          </cell>
        </row>
        <row r="357">
          <cell r="C357">
            <v>157061</v>
          </cell>
          <cell r="D357" t="str">
            <v>A23 6' H20 (SWP, 900 Pcs)</v>
          </cell>
          <cell r="E357" t="str">
            <v>70301</v>
          </cell>
          <cell r="F357" t="str">
            <v>72036</v>
          </cell>
          <cell r="G357" t="str">
            <v>30%</v>
          </cell>
          <cell r="H357" t="str">
            <v>2 X 8509 (12-8 4 X 1.25 OL)</v>
          </cell>
          <cell r="I357" t="str">
            <v>8030 (38 mm 142 GA X 4.167 FT)</v>
          </cell>
          <cell r="J357" t="str">
            <v>8032 (84 mm 200 GA X 4.167 FT)</v>
          </cell>
          <cell r="K357">
            <v>1.6345875000000001</v>
          </cell>
          <cell r="L357">
            <v>0.70053750000000004</v>
          </cell>
          <cell r="M357">
            <v>48.506453312679348</v>
          </cell>
          <cell r="N357">
            <v>72</v>
          </cell>
          <cell r="O357">
            <v>48.5</v>
          </cell>
          <cell r="P357">
            <v>48.75</v>
          </cell>
          <cell r="Q357">
            <v>49</v>
          </cell>
          <cell r="R357">
            <v>2.2746499999999998</v>
          </cell>
          <cell r="S357">
            <v>2.3351250000000001</v>
          </cell>
          <cell r="T357">
            <v>2.3961000000000001</v>
          </cell>
          <cell r="U357">
            <v>1032.6911</v>
          </cell>
          <cell r="V357">
            <v>1060.1467500000001</v>
          </cell>
          <cell r="W357">
            <v>1087.8294000000001</v>
          </cell>
          <cell r="X357" t="str">
            <v>8053 (5" X 115GA X 18.5FT)</v>
          </cell>
          <cell r="Y357" t="str">
            <v>SW (18.5 FT)</v>
          </cell>
          <cell r="Z357">
            <v>0.1</v>
          </cell>
          <cell r="AA357">
            <v>20</v>
          </cell>
          <cell r="AB357">
            <v>45.492999999999995</v>
          </cell>
          <cell r="AC357">
            <v>46.702500000000001</v>
          </cell>
          <cell r="AD357">
            <v>47.922000000000004</v>
          </cell>
          <cell r="AE357">
            <v>45.592999999999996</v>
          </cell>
          <cell r="AF357">
            <v>46.802500000000002</v>
          </cell>
          <cell r="AG357">
            <v>48.022000000000006</v>
          </cell>
          <cell r="AH357" t="str">
            <v xml:space="preserve">8053 (18.5 FT/Bundle) </v>
          </cell>
          <cell r="AI357" t="str">
            <v>SW</v>
          </cell>
          <cell r="AJ357" t="str">
            <v>45 SW</v>
          </cell>
          <cell r="AK357" t="str">
            <v xml:space="preserve">Stack </v>
          </cell>
          <cell r="AL357" t="str">
            <v xml:space="preserve">Pyramid </v>
          </cell>
          <cell r="AM357" t="str">
            <v>On Pallet</v>
          </cell>
          <cell r="AN357">
            <v>45</v>
          </cell>
          <cell r="AO357" t="str">
            <v>8912 (56 X 42)</v>
          </cell>
          <cell r="AP357" t="str">
            <v>56X42</v>
          </cell>
          <cell r="AQ357">
            <v>55</v>
          </cell>
          <cell r="AR357" t="str">
            <v>8133 (4)</v>
          </cell>
          <cell r="AS357" t="str">
            <v xml:space="preserve">1 X 8114 (Pad) </v>
          </cell>
          <cell r="AT357">
            <v>0</v>
          </cell>
          <cell r="AU357">
            <v>0</v>
          </cell>
          <cell r="AV357">
            <v>0</v>
          </cell>
          <cell r="AW357" t="str">
            <v>8052 (370FT White)</v>
          </cell>
          <cell r="AX357">
            <v>2161.1125000000002</v>
          </cell>
          <cell r="AY357">
            <v>900</v>
          </cell>
          <cell r="AZ357">
            <v>2.4012361111111113</v>
          </cell>
          <cell r="BA357" t="str">
            <v>Minova request 3/22/12.</v>
          </cell>
          <cell r="BB357"/>
          <cell r="BC357">
            <v>157061</v>
          </cell>
          <cell r="BD357" t="str">
            <v>Orange</v>
          </cell>
          <cell r="BE357" t="str">
            <v>A23 6' H20</v>
          </cell>
          <cell r="BF357" t="str">
            <v>12 months (+/- 5 days) from date of manufacture</v>
          </cell>
          <cell r="BG357" t="str">
            <v>X-Fast</v>
          </cell>
          <cell r="BH357" t="str">
            <v>23 mm</v>
          </cell>
          <cell r="BI357" t="str">
            <v>1 in</v>
          </cell>
          <cell r="BJ357" t="str">
            <v>48 3/4 in</v>
          </cell>
          <cell r="BK357" t="str">
            <v>3/4 in</v>
          </cell>
          <cell r="BL357" t="str">
            <v>I, II, III</v>
          </cell>
          <cell r="BM357">
            <v>6</v>
          </cell>
          <cell r="BN357">
            <v>120</v>
          </cell>
          <cell r="BO357">
            <v>134</v>
          </cell>
          <cell r="BP357" t="str">
            <v>B or G</v>
          </cell>
          <cell r="BQ357">
            <v>8040</v>
          </cell>
          <cell r="BR357">
            <v>81.25</v>
          </cell>
        </row>
        <row r="358">
          <cell r="C358">
            <v>157062</v>
          </cell>
          <cell r="D358" t="str">
            <v>A23 6' H35 (2PB, 36 Bxs)</v>
          </cell>
          <cell r="E358" t="str">
            <v>70300</v>
          </cell>
          <cell r="F358" t="str">
            <v>72036</v>
          </cell>
          <cell r="G358" t="str">
            <v>30%</v>
          </cell>
          <cell r="H358" t="str">
            <v>2 X 8509 (12-8 4 X 1.25 OL)</v>
          </cell>
          <cell r="I358" t="str">
            <v>8030 (38 mm 142 GA X 4.167 FT)</v>
          </cell>
          <cell r="J358" t="str">
            <v>8032 (84 mm 200 GA X 4.167 FT)</v>
          </cell>
          <cell r="K358">
            <v>1.6345875000000001</v>
          </cell>
          <cell r="L358">
            <v>0.70053750000000004</v>
          </cell>
          <cell r="M358">
            <v>48.506453312679348</v>
          </cell>
          <cell r="N358">
            <v>72</v>
          </cell>
          <cell r="O358">
            <v>48.5</v>
          </cell>
          <cell r="P358">
            <v>48.75</v>
          </cell>
          <cell r="Q358">
            <v>49</v>
          </cell>
          <cell r="R358">
            <v>2.2746499999999998</v>
          </cell>
          <cell r="S358">
            <v>2.3351250000000001</v>
          </cell>
          <cell r="T358">
            <v>2.3961000000000001</v>
          </cell>
          <cell r="U358">
            <v>1032.6911</v>
          </cell>
          <cell r="V358">
            <v>1060.1467500000001</v>
          </cell>
          <cell r="W358">
            <v>1087.8294000000001</v>
          </cell>
          <cell r="X358" t="str">
            <v>8480/8481 (56"/2 pc)</v>
          </cell>
          <cell r="Y358" t="str">
            <v>56"/ 2 pc</v>
          </cell>
          <cell r="Z358">
            <v>2.8</v>
          </cell>
          <cell r="AA358">
            <v>25</v>
          </cell>
          <cell r="AB358">
            <v>56.866249999999994</v>
          </cell>
          <cell r="AC358">
            <v>58.378125000000004</v>
          </cell>
          <cell r="AD358">
            <v>59.902500000000003</v>
          </cell>
          <cell r="AE358">
            <v>59.666249999999991</v>
          </cell>
          <cell r="AF358">
            <v>61.178125000000001</v>
          </cell>
          <cell r="AG358">
            <v>62.702500000000001</v>
          </cell>
          <cell r="AH358" t="str">
            <v>3 X 8126 (5.531 FT/Box)</v>
          </cell>
          <cell r="AI358">
            <v>3</v>
          </cell>
          <cell r="AJ358" t="str">
            <v>(6X6)+0=36</v>
          </cell>
          <cell r="AK358">
            <v>6</v>
          </cell>
          <cell r="AL358">
            <v>6</v>
          </cell>
          <cell r="AM358">
            <v>0</v>
          </cell>
          <cell r="AN358">
            <v>36</v>
          </cell>
          <cell r="AO358" t="str">
            <v>8912 (56 X 42)</v>
          </cell>
          <cell r="AP358" t="str">
            <v>56X42</v>
          </cell>
          <cell r="AQ358">
            <v>55</v>
          </cell>
          <cell r="AR358" t="str">
            <v>8123 (4)</v>
          </cell>
          <cell r="AS358">
            <v>0</v>
          </cell>
          <cell r="AT358" t="str">
            <v>8121 (2 X 16FT)/ 8122 (4)</v>
          </cell>
          <cell r="AU358">
            <v>2</v>
          </cell>
          <cell r="AV358" t="str">
            <v>8051 (1 White)</v>
          </cell>
          <cell r="AW358" t="str">
            <v>8050 (160FT Clear)</v>
          </cell>
          <cell r="AX358">
            <v>2257.4124999999999</v>
          </cell>
          <cell r="AY358">
            <v>900</v>
          </cell>
          <cell r="AZ358">
            <v>2.5082361111111111</v>
          </cell>
          <cell r="BA358" t="str">
            <v xml:space="preserve">BF Request 6/21/02.  </v>
          </cell>
          <cell r="BB358"/>
          <cell r="BC358">
            <v>157062</v>
          </cell>
          <cell r="BD358" t="str">
            <v>Blue</v>
          </cell>
          <cell r="BE358" t="str">
            <v xml:space="preserve">A23 6' H35 </v>
          </cell>
          <cell r="BF358" t="str">
            <v>12 months (+/- 5 days) from date of manufacture</v>
          </cell>
          <cell r="BG358" t="str">
            <v>Fast</v>
          </cell>
          <cell r="BH358" t="str">
            <v>23 mm</v>
          </cell>
          <cell r="BI358" t="str">
            <v>1 in</v>
          </cell>
          <cell r="BJ358" t="str">
            <v>48 3/4 in</v>
          </cell>
          <cell r="BK358" t="str">
            <v>3/4 in</v>
          </cell>
          <cell r="BL358" t="str">
            <v>I, II, III</v>
          </cell>
          <cell r="BM358">
            <v>6</v>
          </cell>
          <cell r="BN358">
            <v>150</v>
          </cell>
          <cell r="BO358">
            <v>134</v>
          </cell>
          <cell r="BP358" t="str">
            <v>B or G</v>
          </cell>
          <cell r="BQ358">
            <v>8040</v>
          </cell>
          <cell r="BR358">
            <v>101.5625</v>
          </cell>
        </row>
        <row r="359">
          <cell r="C359">
            <v>157066</v>
          </cell>
          <cell r="D359" t="str">
            <v>A23 6' H35 (SWP, 900 Pcs)</v>
          </cell>
          <cell r="E359" t="str">
            <v>70300</v>
          </cell>
          <cell r="F359" t="str">
            <v>72036</v>
          </cell>
          <cell r="G359" t="str">
            <v>30%</v>
          </cell>
          <cell r="H359" t="str">
            <v>2 X 8509 (12-8 4 X 1.25 OL)</v>
          </cell>
          <cell r="I359" t="str">
            <v>8030 (38 mm 142 GA X 4.167 FT)</v>
          </cell>
          <cell r="J359" t="str">
            <v>8032 (84 mm 200 GA X 4.167 FT)</v>
          </cell>
          <cell r="K359">
            <v>1.6345875000000001</v>
          </cell>
          <cell r="L359">
            <v>0.70053750000000004</v>
          </cell>
          <cell r="M359">
            <v>48.506453312679348</v>
          </cell>
          <cell r="N359">
            <v>72</v>
          </cell>
          <cell r="O359">
            <v>48.5</v>
          </cell>
          <cell r="P359">
            <v>48.75</v>
          </cell>
          <cell r="Q359">
            <v>49</v>
          </cell>
          <cell r="R359">
            <v>2.2746499999999998</v>
          </cell>
          <cell r="S359">
            <v>2.3351250000000001</v>
          </cell>
          <cell r="T359">
            <v>2.3961000000000001</v>
          </cell>
          <cell r="U359">
            <v>1032.6911</v>
          </cell>
          <cell r="V359">
            <v>1060.1467500000001</v>
          </cell>
          <cell r="W359">
            <v>1087.8294000000001</v>
          </cell>
          <cell r="X359" t="str">
            <v>8053 (5" X 115GA X 18.5FT)</v>
          </cell>
          <cell r="Y359" t="str">
            <v>SW (18.5 FT)</v>
          </cell>
          <cell r="Z359">
            <v>0.1</v>
          </cell>
          <cell r="AA359">
            <v>20</v>
          </cell>
          <cell r="AB359">
            <v>45.492999999999995</v>
          </cell>
          <cell r="AC359">
            <v>46.702500000000001</v>
          </cell>
          <cell r="AD359">
            <v>47.922000000000004</v>
          </cell>
          <cell r="AE359">
            <v>45.592999999999996</v>
          </cell>
          <cell r="AF359">
            <v>46.802500000000002</v>
          </cell>
          <cell r="AG359">
            <v>48.022000000000006</v>
          </cell>
          <cell r="AH359" t="str">
            <v xml:space="preserve">8053 (18.5 FT/Bundle) </v>
          </cell>
          <cell r="AI359" t="str">
            <v>SW</v>
          </cell>
          <cell r="AJ359" t="str">
            <v>45 SW</v>
          </cell>
          <cell r="AK359" t="str">
            <v xml:space="preserve">Stack </v>
          </cell>
          <cell r="AL359" t="str">
            <v xml:space="preserve">Pyramid </v>
          </cell>
          <cell r="AM359" t="str">
            <v>On Pallet</v>
          </cell>
          <cell r="AN359">
            <v>45</v>
          </cell>
          <cell r="AO359" t="str">
            <v>8912 (56 X 42)</v>
          </cell>
          <cell r="AP359" t="str">
            <v>56X42</v>
          </cell>
          <cell r="AQ359">
            <v>55</v>
          </cell>
          <cell r="AR359" t="str">
            <v>8133 (4)</v>
          </cell>
          <cell r="AS359" t="str">
            <v xml:space="preserve">1 X 8114 (Pad) </v>
          </cell>
          <cell r="AT359">
            <v>0</v>
          </cell>
          <cell r="AU359">
            <v>0</v>
          </cell>
          <cell r="AV359">
            <v>0</v>
          </cell>
          <cell r="AW359" t="str">
            <v>8052 (370FT White)</v>
          </cell>
          <cell r="AX359">
            <v>2161.1125000000002</v>
          </cell>
          <cell r="AY359">
            <v>900</v>
          </cell>
          <cell r="AZ359">
            <v>2.4012361111111113</v>
          </cell>
          <cell r="BA359" t="str">
            <v>Customer Service request -initial BF order 6/24/11  JCS</v>
          </cell>
          <cell r="BB359"/>
          <cell r="BC359">
            <v>157066</v>
          </cell>
          <cell r="BD359" t="str">
            <v>Blue</v>
          </cell>
          <cell r="BE359" t="str">
            <v xml:space="preserve">A23 6' H35 </v>
          </cell>
          <cell r="BF359" t="str">
            <v>12 months (+/- 5 days) from date of manufacture</v>
          </cell>
          <cell r="BG359" t="str">
            <v>Fast</v>
          </cell>
          <cell r="BH359" t="str">
            <v>23 mm</v>
          </cell>
          <cell r="BI359" t="str">
            <v>1 in</v>
          </cell>
          <cell r="BJ359" t="str">
            <v>48 3/4 in</v>
          </cell>
          <cell r="BK359" t="str">
            <v>3/4 in</v>
          </cell>
          <cell r="BL359" t="str">
            <v>I, II, III</v>
          </cell>
          <cell r="BM359">
            <v>6</v>
          </cell>
          <cell r="BN359">
            <v>120</v>
          </cell>
          <cell r="BO359">
            <v>134</v>
          </cell>
          <cell r="BP359" t="str">
            <v>B or G</v>
          </cell>
          <cell r="BQ359">
            <v>8040</v>
          </cell>
          <cell r="BR359">
            <v>81.25</v>
          </cell>
        </row>
        <row r="360">
          <cell r="C360">
            <v>157070</v>
          </cell>
          <cell r="D360" t="str">
            <v>A23 6' H20 (2PB, 36 Bxs)</v>
          </cell>
          <cell r="E360" t="str">
            <v>70301</v>
          </cell>
          <cell r="F360" t="str">
            <v>72036</v>
          </cell>
          <cell r="G360" t="str">
            <v>30%</v>
          </cell>
          <cell r="H360" t="str">
            <v>2 X 8509 (12-8 4 X 1.25 OL)</v>
          </cell>
          <cell r="I360" t="str">
            <v>8030 (38 mm 142 GA X 4.167 FT)</v>
          </cell>
          <cell r="J360" t="str">
            <v>8032 (84 mm 200 GA X 4.167 FT)</v>
          </cell>
          <cell r="K360">
            <v>1.6345875000000001</v>
          </cell>
          <cell r="L360">
            <v>0.70053750000000004</v>
          </cell>
          <cell r="M360">
            <v>48.506453312679348</v>
          </cell>
          <cell r="N360">
            <v>72</v>
          </cell>
          <cell r="O360">
            <v>48.5</v>
          </cell>
          <cell r="P360">
            <v>48.75</v>
          </cell>
          <cell r="Q360">
            <v>49</v>
          </cell>
          <cell r="R360">
            <v>2.2746499999999998</v>
          </cell>
          <cell r="S360">
            <v>2.3351250000000001</v>
          </cell>
          <cell r="T360">
            <v>2.3961000000000001</v>
          </cell>
          <cell r="U360">
            <v>1032.6911</v>
          </cell>
          <cell r="V360">
            <v>1060.1467500000001</v>
          </cell>
          <cell r="W360">
            <v>1087.8294000000001</v>
          </cell>
          <cell r="X360" t="str">
            <v>8480/8481 (56"/2 pc)</v>
          </cell>
          <cell r="Y360" t="str">
            <v>56"/ 2 pc</v>
          </cell>
          <cell r="Z360">
            <v>2.8</v>
          </cell>
          <cell r="AA360">
            <v>25</v>
          </cell>
          <cell r="AB360">
            <v>56.866249999999994</v>
          </cell>
          <cell r="AC360">
            <v>58.378125000000004</v>
          </cell>
          <cell r="AD360">
            <v>59.902500000000003</v>
          </cell>
          <cell r="AE360">
            <v>59.666249999999991</v>
          </cell>
          <cell r="AF360">
            <v>61.178125000000001</v>
          </cell>
          <cell r="AG360">
            <v>62.702500000000001</v>
          </cell>
          <cell r="AH360" t="str">
            <v>3 X 8126 (5.531 FT/Box)</v>
          </cell>
          <cell r="AI360">
            <v>3</v>
          </cell>
          <cell r="AJ360" t="str">
            <v>(6X6)+0=36</v>
          </cell>
          <cell r="AK360">
            <v>6</v>
          </cell>
          <cell r="AL360">
            <v>6</v>
          </cell>
          <cell r="AM360">
            <v>0</v>
          </cell>
          <cell r="AN360">
            <v>36</v>
          </cell>
          <cell r="AO360" t="str">
            <v>8912 (56 X 42)</v>
          </cell>
          <cell r="AP360" t="str">
            <v>56X42</v>
          </cell>
          <cell r="AQ360">
            <v>55</v>
          </cell>
          <cell r="AR360" t="str">
            <v>8123 (4)</v>
          </cell>
          <cell r="AS360">
            <v>0</v>
          </cell>
          <cell r="AT360" t="str">
            <v>8121 (2 X 16FT)/ 8122 (4)</v>
          </cell>
          <cell r="AU360">
            <v>2</v>
          </cell>
          <cell r="AV360" t="str">
            <v>8051 (1 White)</v>
          </cell>
          <cell r="AW360" t="str">
            <v>8050 (160FT Clear)</v>
          </cell>
          <cell r="AX360">
            <v>2257.4124999999999</v>
          </cell>
          <cell r="AY360">
            <v>900</v>
          </cell>
          <cell r="AZ360">
            <v>2.5082361111111111</v>
          </cell>
          <cell r="BA360" t="str">
            <v>BF Request 12/2/02.</v>
          </cell>
          <cell r="BB360"/>
          <cell r="BC360">
            <v>157070</v>
          </cell>
          <cell r="BD360" t="str">
            <v xml:space="preserve">Orange </v>
          </cell>
          <cell r="BE360" t="str">
            <v>A23 6' H20</v>
          </cell>
          <cell r="BF360" t="str">
            <v>12 months (+/- 5 days) from date of manufacture</v>
          </cell>
          <cell r="BG360" t="str">
            <v xml:space="preserve">X-Fast </v>
          </cell>
          <cell r="BH360" t="str">
            <v>23 mm</v>
          </cell>
          <cell r="BI360" t="str">
            <v>1 in</v>
          </cell>
          <cell r="BJ360" t="str">
            <v>48 3/4 in</v>
          </cell>
          <cell r="BK360" t="str">
            <v>3/4 in</v>
          </cell>
          <cell r="BL360" t="str">
            <v>I, II, III</v>
          </cell>
          <cell r="BM360">
            <v>6</v>
          </cell>
          <cell r="BN360">
            <v>150</v>
          </cell>
          <cell r="BO360">
            <v>134</v>
          </cell>
          <cell r="BP360" t="str">
            <v>B or G</v>
          </cell>
          <cell r="BQ360">
            <v>8040</v>
          </cell>
          <cell r="BR360">
            <v>101.5625</v>
          </cell>
        </row>
        <row r="361">
          <cell r="C361">
            <v>157071</v>
          </cell>
          <cell r="D361" t="str">
            <v>A23 6' M35LIF (SWP, 700 Pcs)</v>
          </cell>
          <cell r="E361" t="str">
            <v>70274</v>
          </cell>
          <cell r="F361" t="str">
            <v>72036</v>
          </cell>
          <cell r="G361" t="str">
            <v>30%</v>
          </cell>
          <cell r="H361" t="str">
            <v>2 X 8509 (12-8 4 X 1.25 OL)</v>
          </cell>
          <cell r="I361" t="str">
            <v>8030 (38 mm 142 GA X 4.167 FT)</v>
          </cell>
          <cell r="J361" t="str">
            <v>8032 (84 mm 200 GA X 4.167 FT)</v>
          </cell>
          <cell r="K361">
            <v>1.6345875000000001</v>
          </cell>
          <cell r="L361">
            <v>0.70053750000000004</v>
          </cell>
          <cell r="M361">
            <v>48.506453312679348</v>
          </cell>
          <cell r="N361">
            <v>72</v>
          </cell>
          <cell r="O361">
            <v>48.5</v>
          </cell>
          <cell r="P361">
            <v>48.75</v>
          </cell>
          <cell r="Q361">
            <v>49</v>
          </cell>
          <cell r="R361">
            <v>2.2746499999999998</v>
          </cell>
          <cell r="S361">
            <v>2.3351250000000001</v>
          </cell>
          <cell r="T361">
            <v>2.3961000000000001</v>
          </cell>
          <cell r="U361">
            <v>1032.6911</v>
          </cell>
          <cell r="V361">
            <v>1060.1467500000001</v>
          </cell>
          <cell r="W361">
            <v>1087.8294000000001</v>
          </cell>
          <cell r="X361" t="str">
            <v>8053 (5" X 115GA X 18.5FT)</v>
          </cell>
          <cell r="Y361" t="str">
            <v>SW (18.5 FT)</v>
          </cell>
          <cell r="Z361">
            <v>0.1</v>
          </cell>
          <cell r="AA361">
            <v>20</v>
          </cell>
          <cell r="AB361">
            <v>45.492999999999995</v>
          </cell>
          <cell r="AC361">
            <v>46.702500000000001</v>
          </cell>
          <cell r="AD361">
            <v>47.922000000000004</v>
          </cell>
          <cell r="AE361">
            <v>45.592999999999996</v>
          </cell>
          <cell r="AF361">
            <v>46.802500000000002</v>
          </cell>
          <cell r="AG361">
            <v>48.022000000000006</v>
          </cell>
          <cell r="AH361" t="str">
            <v xml:space="preserve">8053 (18.5 FT/Bundle) </v>
          </cell>
          <cell r="AI361" t="str">
            <v>SW</v>
          </cell>
          <cell r="AJ361" t="str">
            <v>35 SW</v>
          </cell>
          <cell r="AK361" t="str">
            <v xml:space="preserve">Stack </v>
          </cell>
          <cell r="AL361" t="str">
            <v xml:space="preserve">Pyramid </v>
          </cell>
          <cell r="AM361" t="str">
            <v>On Pallet</v>
          </cell>
          <cell r="AN361">
            <v>35</v>
          </cell>
          <cell r="AO361" t="str">
            <v>8912 (56 X 42)</v>
          </cell>
          <cell r="AP361" t="str">
            <v>56X42</v>
          </cell>
          <cell r="AQ361">
            <v>55</v>
          </cell>
          <cell r="AR361" t="str">
            <v>8133 (4)</v>
          </cell>
          <cell r="AS361" t="str">
            <v xml:space="preserve">1 X 8114 (Pad) </v>
          </cell>
          <cell r="AT361">
            <v>0</v>
          </cell>
          <cell r="AU361">
            <v>0</v>
          </cell>
          <cell r="AV361">
            <v>0</v>
          </cell>
          <cell r="AW361" t="str">
            <v>8052 (370FT White)</v>
          </cell>
          <cell r="AX361">
            <v>1693.0875000000001</v>
          </cell>
          <cell r="AY361">
            <v>700</v>
          </cell>
          <cell r="AZ361">
            <v>2.4186964285714287</v>
          </cell>
          <cell r="BA361" t="str">
            <v xml:space="preserve">Minova Request 7/25/06.  Each bundle gets Part No. 8132 8.5 X 11 inch bundle sheet. </v>
          </cell>
          <cell r="BB361"/>
          <cell r="BC361">
            <v>157071</v>
          </cell>
          <cell r="BD361" t="str">
            <v>Blue</v>
          </cell>
          <cell r="BE361" t="str">
            <v>A23 6' M35LIF</v>
          </cell>
          <cell r="BF361" t="str">
            <v>12 months (+/- 5 days) from date of manufacture</v>
          </cell>
          <cell r="BG361" t="str">
            <v>Fast</v>
          </cell>
          <cell r="BH361" t="str">
            <v>23 mm</v>
          </cell>
          <cell r="BI361" t="str">
            <v>1 in</v>
          </cell>
          <cell r="BJ361" t="str">
            <v>48 3/4 in</v>
          </cell>
          <cell r="BK361" t="str">
            <v>3/4 in</v>
          </cell>
          <cell r="BL361" t="str">
            <v>I, II, III</v>
          </cell>
          <cell r="BM361">
            <v>6</v>
          </cell>
          <cell r="BN361">
            <v>120</v>
          </cell>
          <cell r="BO361">
            <v>134</v>
          </cell>
          <cell r="BP361" t="str">
            <v>B or G</v>
          </cell>
          <cell r="BQ361">
            <v>8040</v>
          </cell>
          <cell r="BR361">
            <v>81.25</v>
          </cell>
        </row>
        <row r="362">
          <cell r="C362">
            <v>157072</v>
          </cell>
          <cell r="D362" t="str">
            <v>A23 6' M35LIF (SWP, 675 Pcs)</v>
          </cell>
          <cell r="E362" t="str">
            <v>70274</v>
          </cell>
          <cell r="F362" t="str">
            <v>72036</v>
          </cell>
          <cell r="G362" t="str">
            <v>30%</v>
          </cell>
          <cell r="H362" t="str">
            <v>2 X 8509 (12-8 4 X 1.25 OL)</v>
          </cell>
          <cell r="I362" t="str">
            <v>8030 (38 mm 142 GA X 4.167 FT)</v>
          </cell>
          <cell r="J362" t="str">
            <v>8032 (84 mm 200 GA X 4.167 FT)</v>
          </cell>
          <cell r="K362">
            <v>1.6345875000000001</v>
          </cell>
          <cell r="L362">
            <v>0.70053750000000004</v>
          </cell>
          <cell r="M362">
            <v>48.506453312679348</v>
          </cell>
          <cell r="N362">
            <v>72</v>
          </cell>
          <cell r="O362">
            <v>48.5</v>
          </cell>
          <cell r="P362">
            <v>48.75</v>
          </cell>
          <cell r="Q362">
            <v>49</v>
          </cell>
          <cell r="R362">
            <v>2.2746499999999998</v>
          </cell>
          <cell r="S362">
            <v>2.3351250000000001</v>
          </cell>
          <cell r="T362">
            <v>2.3961000000000001</v>
          </cell>
          <cell r="U362">
            <v>1032.6911</v>
          </cell>
          <cell r="V362">
            <v>1060.1467500000001</v>
          </cell>
          <cell r="W362">
            <v>1087.8294000000001</v>
          </cell>
          <cell r="X362" t="str">
            <v>8053 (5" X 115GA X 18.5FT)</v>
          </cell>
          <cell r="Y362" t="str">
            <v>SW (18.5 FT)</v>
          </cell>
          <cell r="Z362">
            <v>0.1</v>
          </cell>
          <cell r="AA362">
            <v>15</v>
          </cell>
          <cell r="AB362">
            <v>34.119749999999996</v>
          </cell>
          <cell r="AC362">
            <v>35.026875000000004</v>
          </cell>
          <cell r="AD362">
            <v>35.941500000000005</v>
          </cell>
          <cell r="AE362">
            <v>34.219749999999998</v>
          </cell>
          <cell r="AF362">
            <v>35.126875000000005</v>
          </cell>
          <cell r="AG362">
            <v>36.041500000000006</v>
          </cell>
          <cell r="AH362" t="str">
            <v xml:space="preserve">8053 (18.5 FT/Bundle) </v>
          </cell>
          <cell r="AI362" t="str">
            <v>SW</v>
          </cell>
          <cell r="AJ362" t="str">
            <v>45 SW</v>
          </cell>
          <cell r="AK362" t="str">
            <v xml:space="preserve">Stack </v>
          </cell>
          <cell r="AL362" t="str">
            <v xml:space="preserve">Pyramid </v>
          </cell>
          <cell r="AM362" t="str">
            <v>On Pallet</v>
          </cell>
          <cell r="AN362">
            <v>45</v>
          </cell>
          <cell r="AO362" t="str">
            <v>8912 (56 X 42)</v>
          </cell>
          <cell r="AP362" t="str">
            <v>56X42</v>
          </cell>
          <cell r="AQ362">
            <v>55</v>
          </cell>
          <cell r="AR362" t="str">
            <v>8133 (4)</v>
          </cell>
          <cell r="AS362" t="str">
            <v xml:space="preserve">1 X 8114 (Pad) </v>
          </cell>
          <cell r="AT362">
            <v>0</v>
          </cell>
          <cell r="AU362">
            <v>0</v>
          </cell>
          <cell r="AV362">
            <v>0</v>
          </cell>
          <cell r="AW362" t="str">
            <v>8052 (370FT White)</v>
          </cell>
          <cell r="AX362">
            <v>1635.7093750000001</v>
          </cell>
          <cell r="AY362">
            <v>675</v>
          </cell>
          <cell r="AZ362">
            <v>2.4232731481481484</v>
          </cell>
          <cell r="BA362" t="str">
            <v xml:space="preserve">Minova Request 1/3/05.  Each bundle gets Part No. 8132 8.5 X 11 inch bundle sheet. </v>
          </cell>
          <cell r="BB362"/>
          <cell r="BC362">
            <v>157072</v>
          </cell>
          <cell r="BD362" t="str">
            <v>Blue</v>
          </cell>
          <cell r="BE362" t="str">
            <v>A23 6' M35LIF</v>
          </cell>
          <cell r="BF362" t="str">
            <v>12 months (+/- 5 days) from date of manufacture</v>
          </cell>
          <cell r="BG362" t="str">
            <v>Fast</v>
          </cell>
          <cell r="BH362" t="str">
            <v>23 mm</v>
          </cell>
          <cell r="BI362" t="str">
            <v>1 in</v>
          </cell>
          <cell r="BJ362" t="str">
            <v>48 3/4 in</v>
          </cell>
          <cell r="BK362" t="str">
            <v>3/4 in</v>
          </cell>
          <cell r="BL362" t="str">
            <v>I, II, III</v>
          </cell>
          <cell r="BM362">
            <v>6</v>
          </cell>
          <cell r="BN362">
            <v>90</v>
          </cell>
          <cell r="BO362">
            <v>134</v>
          </cell>
          <cell r="BP362" t="str">
            <v>B or G</v>
          </cell>
          <cell r="BQ362">
            <v>8040</v>
          </cell>
          <cell r="BR362">
            <v>60.9375</v>
          </cell>
        </row>
        <row r="363">
          <cell r="C363">
            <v>157073</v>
          </cell>
          <cell r="D363" t="str">
            <v>A23 6' M35LIF (SWP, 840 Pcs)</v>
          </cell>
          <cell r="E363" t="str">
            <v>70274</v>
          </cell>
          <cell r="F363" t="str">
            <v>72036</v>
          </cell>
          <cell r="G363" t="str">
            <v>30%</v>
          </cell>
          <cell r="H363" t="str">
            <v>2 X 8509 (12-8 4 X 1.25 OL)</v>
          </cell>
          <cell r="I363" t="str">
            <v>8030 (38 mm 142 GA X 4.167 FT)</v>
          </cell>
          <cell r="J363" t="str">
            <v>8032 (84 mm 200 GA X 4.167 FT)</v>
          </cell>
          <cell r="K363">
            <v>1.6345875000000001</v>
          </cell>
          <cell r="L363">
            <v>0.70053750000000004</v>
          </cell>
          <cell r="M363">
            <v>48.506453312679348</v>
          </cell>
          <cell r="N363">
            <v>72</v>
          </cell>
          <cell r="O363">
            <v>48.5</v>
          </cell>
          <cell r="P363">
            <v>48.75</v>
          </cell>
          <cell r="Q363">
            <v>49</v>
          </cell>
          <cell r="R363">
            <v>2.2746499999999998</v>
          </cell>
          <cell r="S363">
            <v>2.3351250000000001</v>
          </cell>
          <cell r="T363">
            <v>2.3961000000000001</v>
          </cell>
          <cell r="U363">
            <v>1032.6911</v>
          </cell>
          <cell r="V363">
            <v>1060.1467500000001</v>
          </cell>
          <cell r="W363">
            <v>1087.8294000000001</v>
          </cell>
          <cell r="X363" t="str">
            <v>8053 (5" X 115GA X 18.5FT)</v>
          </cell>
          <cell r="Y363" t="str">
            <v>SW (18.5 FT)</v>
          </cell>
          <cell r="Z363">
            <v>0.1</v>
          </cell>
          <cell r="AA363">
            <v>20</v>
          </cell>
          <cell r="AB363">
            <v>45.492999999999995</v>
          </cell>
          <cell r="AC363">
            <v>46.702500000000001</v>
          </cell>
          <cell r="AD363">
            <v>47.922000000000004</v>
          </cell>
          <cell r="AE363">
            <v>45.592999999999996</v>
          </cell>
          <cell r="AF363">
            <v>46.802500000000002</v>
          </cell>
          <cell r="AG363">
            <v>48.022000000000006</v>
          </cell>
          <cell r="AH363" t="str">
            <v xml:space="preserve">8053 (18.5 FT/Bundle) </v>
          </cell>
          <cell r="AI363" t="str">
            <v>SW</v>
          </cell>
          <cell r="AJ363" t="str">
            <v>42 SW</v>
          </cell>
          <cell r="AK363" t="str">
            <v xml:space="preserve">Stack </v>
          </cell>
          <cell r="AL363" t="str">
            <v xml:space="preserve">Pyramid </v>
          </cell>
          <cell r="AM363" t="str">
            <v>On Pallet</v>
          </cell>
          <cell r="AN363">
            <v>42</v>
          </cell>
          <cell r="AO363" t="str">
            <v>8912 (56 X 42)</v>
          </cell>
          <cell r="AP363" t="str">
            <v>56X42</v>
          </cell>
          <cell r="AQ363">
            <v>55</v>
          </cell>
          <cell r="AR363" t="str">
            <v>8133 (4)</v>
          </cell>
          <cell r="AS363" t="str">
            <v xml:space="preserve">1 X 8114 (Pad) </v>
          </cell>
          <cell r="AT363">
            <v>0</v>
          </cell>
          <cell r="AU363">
            <v>0</v>
          </cell>
          <cell r="AV363">
            <v>0</v>
          </cell>
          <cell r="AW363" t="str">
            <v>8052 (370FT White)</v>
          </cell>
          <cell r="AX363">
            <v>2020.7050000000002</v>
          </cell>
          <cell r="AY363">
            <v>840</v>
          </cell>
          <cell r="AZ363">
            <v>2.4056011904761907</v>
          </cell>
          <cell r="BA363" t="str">
            <v xml:space="preserve">Minova Request 5/24/04.  Each bundle gets Part No. 8132 8.5 X 11 inch bundle sheet. </v>
          </cell>
          <cell r="BB363"/>
          <cell r="BC363">
            <v>157073</v>
          </cell>
          <cell r="BD363" t="str">
            <v>Blue</v>
          </cell>
          <cell r="BE363" t="str">
            <v>A23 6' M35LIF</v>
          </cell>
          <cell r="BF363" t="str">
            <v>12 months (+/- 5 days) from date of manufacture</v>
          </cell>
          <cell r="BG363" t="str">
            <v>Fast</v>
          </cell>
          <cell r="BH363" t="str">
            <v>23 mm</v>
          </cell>
          <cell r="BI363" t="str">
            <v>1 in</v>
          </cell>
          <cell r="BJ363" t="str">
            <v>48 3/4 in</v>
          </cell>
          <cell r="BK363" t="str">
            <v>3/4 in</v>
          </cell>
          <cell r="BL363" t="str">
            <v>I, II, III</v>
          </cell>
          <cell r="BM363">
            <v>6</v>
          </cell>
          <cell r="BN363">
            <v>120</v>
          </cell>
          <cell r="BO363">
            <v>134</v>
          </cell>
          <cell r="BP363" t="str">
            <v>B or G</v>
          </cell>
          <cell r="BQ363">
            <v>8040</v>
          </cell>
          <cell r="BR363">
            <v>81.25</v>
          </cell>
        </row>
        <row r="364">
          <cell r="C364">
            <v>157074</v>
          </cell>
          <cell r="D364" t="str">
            <v>A23 6' M35LIF (SWP, 900 Pcs)</v>
          </cell>
          <cell r="E364" t="str">
            <v>70274</v>
          </cell>
          <cell r="F364" t="str">
            <v>72036</v>
          </cell>
          <cell r="G364" t="str">
            <v>30%</v>
          </cell>
          <cell r="H364" t="str">
            <v>2 X 8509 (12-8 4 X 1.25 OL)</v>
          </cell>
          <cell r="I364" t="str">
            <v>8030 (38 mm 142 GA X 4.167 FT)</v>
          </cell>
          <cell r="J364" t="str">
            <v>8032 (84 mm 200 GA X 4.167 FT)</v>
          </cell>
          <cell r="K364">
            <v>1.6345875000000001</v>
          </cell>
          <cell r="L364">
            <v>0.70053750000000004</v>
          </cell>
          <cell r="M364">
            <v>48.506453312679348</v>
          </cell>
          <cell r="N364">
            <v>72</v>
          </cell>
          <cell r="O364">
            <v>48.5</v>
          </cell>
          <cell r="P364">
            <v>48.75</v>
          </cell>
          <cell r="Q364">
            <v>49</v>
          </cell>
          <cell r="R364">
            <v>2.2746499999999998</v>
          </cell>
          <cell r="S364">
            <v>2.3351250000000001</v>
          </cell>
          <cell r="T364">
            <v>2.3961000000000001</v>
          </cell>
          <cell r="U364">
            <v>1032.6911</v>
          </cell>
          <cell r="V364">
            <v>1060.1467500000001</v>
          </cell>
          <cell r="W364">
            <v>1087.8294000000001</v>
          </cell>
          <cell r="X364" t="str">
            <v>8053 (5" X 115GA X 18.5FT)</v>
          </cell>
          <cell r="Y364" t="str">
            <v>SW (18.5 FT)</v>
          </cell>
          <cell r="Z364">
            <v>0.1</v>
          </cell>
          <cell r="AA364">
            <v>20</v>
          </cell>
          <cell r="AB364">
            <v>45.492999999999995</v>
          </cell>
          <cell r="AC364">
            <v>46.702500000000001</v>
          </cell>
          <cell r="AD364">
            <v>47.922000000000004</v>
          </cell>
          <cell r="AE364">
            <v>45.592999999999996</v>
          </cell>
          <cell r="AF364">
            <v>46.802500000000002</v>
          </cell>
          <cell r="AG364">
            <v>48.022000000000006</v>
          </cell>
          <cell r="AH364" t="str">
            <v xml:space="preserve">8053 (18.5 FT/Bundle) </v>
          </cell>
          <cell r="AI364" t="str">
            <v>SW</v>
          </cell>
          <cell r="AJ364" t="str">
            <v>45 SW</v>
          </cell>
          <cell r="AK364" t="str">
            <v xml:space="preserve">Stack </v>
          </cell>
          <cell r="AL364" t="str">
            <v xml:space="preserve">Pyramid </v>
          </cell>
          <cell r="AM364" t="str">
            <v>On Pallet</v>
          </cell>
          <cell r="AN364">
            <v>45</v>
          </cell>
          <cell r="AO364" t="str">
            <v>8912 (56 X 42)</v>
          </cell>
          <cell r="AP364" t="str">
            <v>56X42</v>
          </cell>
          <cell r="AQ364">
            <v>55</v>
          </cell>
          <cell r="AR364" t="str">
            <v>8133 (4)</v>
          </cell>
          <cell r="AS364" t="str">
            <v xml:space="preserve">1 X 8114 (Pad) </v>
          </cell>
          <cell r="AT364">
            <v>0</v>
          </cell>
          <cell r="AU364">
            <v>0</v>
          </cell>
          <cell r="AV364">
            <v>0</v>
          </cell>
          <cell r="AW364" t="str">
            <v>8052 (370FT White)</v>
          </cell>
          <cell r="AX364">
            <v>2161.1125000000002</v>
          </cell>
          <cell r="AY364">
            <v>900</v>
          </cell>
          <cell r="AZ364">
            <v>2.4012361111111113</v>
          </cell>
          <cell r="BA364" t="str">
            <v xml:space="preserve">GT Request 1/24/03.  Each bundle gets Part No. 8132 8.5 X 11 inch bundle sheet. </v>
          </cell>
          <cell r="BB364"/>
          <cell r="BC364">
            <v>157074</v>
          </cell>
          <cell r="BD364" t="str">
            <v>Blue</v>
          </cell>
          <cell r="BE364" t="str">
            <v>A23 6' M35LIF</v>
          </cell>
          <cell r="BF364" t="str">
            <v>12 months (+/- 5 days) from date of manufacture</v>
          </cell>
          <cell r="BG364" t="str">
            <v>Fast</v>
          </cell>
          <cell r="BH364" t="str">
            <v>23 mm</v>
          </cell>
          <cell r="BI364" t="str">
            <v>1 in</v>
          </cell>
          <cell r="BJ364" t="str">
            <v>48 3/4 in</v>
          </cell>
          <cell r="BK364" t="str">
            <v>3/4 in</v>
          </cell>
          <cell r="BL364" t="str">
            <v>I, II, III</v>
          </cell>
          <cell r="BM364">
            <v>6</v>
          </cell>
          <cell r="BN364">
            <v>120</v>
          </cell>
          <cell r="BO364">
            <v>134</v>
          </cell>
          <cell r="BP364" t="str">
            <v>B or G</v>
          </cell>
          <cell r="BQ364">
            <v>8040</v>
          </cell>
          <cell r="BR364">
            <v>81.25</v>
          </cell>
        </row>
        <row r="365">
          <cell r="C365">
            <v>157075</v>
          </cell>
          <cell r="D365" t="str">
            <v>A23 6' M45LIF (2PB, 36 Bxs)</v>
          </cell>
          <cell r="E365" t="str">
            <v>70316</v>
          </cell>
          <cell r="F365" t="str">
            <v>72036</v>
          </cell>
          <cell r="G365" t="str">
            <v>30%</v>
          </cell>
          <cell r="H365" t="str">
            <v>2 X 8509 (12-8 4 X 1.25 OL)</v>
          </cell>
          <cell r="I365" t="str">
            <v>8030 (38 mm 142 GA X 4.167 FT)</v>
          </cell>
          <cell r="J365" t="str">
            <v>8032 (84 mm 200 GA X 4.167 FT)</v>
          </cell>
          <cell r="K365">
            <v>1.6345875000000001</v>
          </cell>
          <cell r="L365">
            <v>0.70053750000000004</v>
          </cell>
          <cell r="M365">
            <v>48.506453312679348</v>
          </cell>
          <cell r="N365">
            <v>72</v>
          </cell>
          <cell r="O365">
            <v>48.5</v>
          </cell>
          <cell r="P365">
            <v>48.75</v>
          </cell>
          <cell r="Q365">
            <v>49</v>
          </cell>
          <cell r="R365">
            <v>2.2746499999999998</v>
          </cell>
          <cell r="S365">
            <v>2.3351250000000001</v>
          </cell>
          <cell r="T365">
            <v>2.3961000000000001</v>
          </cell>
          <cell r="U365">
            <v>1032.6911</v>
          </cell>
          <cell r="V365">
            <v>1060.1467500000001</v>
          </cell>
          <cell r="W365">
            <v>1087.8294000000001</v>
          </cell>
          <cell r="X365" t="str">
            <v>8480/8481 (56"/2 pc)</v>
          </cell>
          <cell r="Y365" t="str">
            <v>56"/ 2 pc</v>
          </cell>
          <cell r="Z365">
            <v>2.8</v>
          </cell>
          <cell r="AA365">
            <v>25</v>
          </cell>
          <cell r="AB365">
            <v>56.866249999999994</v>
          </cell>
          <cell r="AC365">
            <v>58.378125000000004</v>
          </cell>
          <cell r="AD365">
            <v>59.902500000000003</v>
          </cell>
          <cell r="AE365">
            <v>59.666249999999991</v>
          </cell>
          <cell r="AF365">
            <v>61.178125000000001</v>
          </cell>
          <cell r="AG365">
            <v>62.702500000000001</v>
          </cell>
          <cell r="AH365" t="str">
            <v>3 X 8126 (5.531 FT/Box)</v>
          </cell>
          <cell r="AI365">
            <v>3</v>
          </cell>
          <cell r="AJ365" t="str">
            <v>(6X6)+0=36</v>
          </cell>
          <cell r="AK365">
            <v>6</v>
          </cell>
          <cell r="AL365">
            <v>6</v>
          </cell>
          <cell r="AM365">
            <v>0</v>
          </cell>
          <cell r="AN365">
            <v>36</v>
          </cell>
          <cell r="AO365" t="str">
            <v>8912 (56 X 42)</v>
          </cell>
          <cell r="AP365" t="str">
            <v>56X42</v>
          </cell>
          <cell r="AQ365">
            <v>55</v>
          </cell>
          <cell r="AR365" t="str">
            <v>8123 (4)</v>
          </cell>
          <cell r="AS365">
            <v>0</v>
          </cell>
          <cell r="AT365" t="str">
            <v>8121 (2 X 16FT)/ 8122 (4)</v>
          </cell>
          <cell r="AU365">
            <v>2</v>
          </cell>
          <cell r="AV365" t="str">
            <v>8051 (1 White)</v>
          </cell>
          <cell r="AW365" t="str">
            <v>8050 (160FT Clear)</v>
          </cell>
          <cell r="AX365">
            <v>2257.4124999999999</v>
          </cell>
          <cell r="AY365">
            <v>900</v>
          </cell>
          <cell r="AZ365">
            <v>2.5082361111111111</v>
          </cell>
          <cell r="BA365" t="str">
            <v xml:space="preserve">BF Request 6/21/02.  Cartridges are supplied by the Georgetown facility. </v>
          </cell>
          <cell r="BB365"/>
          <cell r="BC365">
            <v>157075</v>
          </cell>
          <cell r="BD365" t="str">
            <v>Green</v>
          </cell>
          <cell r="BE365" t="str">
            <v>A23 6' M45LIF</v>
          </cell>
          <cell r="BF365" t="str">
            <v>12 months (+/- 5 days) from date of manufacture</v>
          </cell>
          <cell r="BG365" t="str">
            <v xml:space="preserve">Medium </v>
          </cell>
          <cell r="BH365" t="str">
            <v>23 mm</v>
          </cell>
          <cell r="BI365" t="str">
            <v>1 in</v>
          </cell>
          <cell r="BJ365" t="str">
            <v>48 3/4 in</v>
          </cell>
          <cell r="BK365" t="str">
            <v>3/4 in</v>
          </cell>
          <cell r="BL365" t="str">
            <v>I, II, III</v>
          </cell>
          <cell r="BM365">
            <v>6</v>
          </cell>
          <cell r="BN365">
            <v>150</v>
          </cell>
          <cell r="BO365">
            <v>134</v>
          </cell>
          <cell r="BP365" t="str">
            <v>B or G</v>
          </cell>
          <cell r="BQ365">
            <v>8040</v>
          </cell>
          <cell r="BR365">
            <v>101.5625</v>
          </cell>
        </row>
        <row r="366">
          <cell r="C366">
            <v>157076</v>
          </cell>
          <cell r="D366" t="str">
            <v>A23 6' M45LIF (SWP, 900 Pcs)</v>
          </cell>
          <cell r="E366" t="str">
            <v>70316</v>
          </cell>
          <cell r="F366" t="str">
            <v>72036</v>
          </cell>
          <cell r="G366" t="str">
            <v>30%</v>
          </cell>
          <cell r="H366" t="str">
            <v>2 X 8509 (12-8 4 X 1.25 OL)</v>
          </cell>
          <cell r="I366" t="str">
            <v>8030 (38 mm 142 GA X 4.167 FT)</v>
          </cell>
          <cell r="J366" t="str">
            <v>8032 (84 mm 200 GA X 4.167 FT)</v>
          </cell>
          <cell r="K366">
            <v>1.6345875000000001</v>
          </cell>
          <cell r="L366">
            <v>0.70053750000000004</v>
          </cell>
          <cell r="M366">
            <v>48.506453312679348</v>
          </cell>
          <cell r="N366">
            <v>72</v>
          </cell>
          <cell r="O366">
            <v>48.5</v>
          </cell>
          <cell r="P366">
            <v>48.75</v>
          </cell>
          <cell r="Q366">
            <v>49</v>
          </cell>
          <cell r="R366">
            <v>2.2746499999999998</v>
          </cell>
          <cell r="S366">
            <v>2.3351250000000001</v>
          </cell>
          <cell r="T366">
            <v>2.3961000000000001</v>
          </cell>
          <cell r="U366">
            <v>1032.6911</v>
          </cell>
          <cell r="V366">
            <v>1060.1467500000001</v>
          </cell>
          <cell r="W366">
            <v>1087.8294000000001</v>
          </cell>
          <cell r="X366" t="str">
            <v>8053 (5" X 115GA X 18.5FT)</v>
          </cell>
          <cell r="Y366" t="str">
            <v>SW (18.5 FT)</v>
          </cell>
          <cell r="Z366">
            <v>0.1</v>
          </cell>
          <cell r="AA366">
            <v>20</v>
          </cell>
          <cell r="AB366">
            <v>45.492999999999995</v>
          </cell>
          <cell r="AC366">
            <v>46.702500000000001</v>
          </cell>
          <cell r="AD366">
            <v>47.922000000000004</v>
          </cell>
          <cell r="AE366">
            <v>45.592999999999996</v>
          </cell>
          <cell r="AF366">
            <v>46.802500000000002</v>
          </cell>
          <cell r="AG366">
            <v>48.022000000000006</v>
          </cell>
          <cell r="AH366" t="str">
            <v xml:space="preserve">8053 (18.5 FT/Bundle) </v>
          </cell>
          <cell r="AI366" t="str">
            <v>SW</v>
          </cell>
          <cell r="AJ366" t="str">
            <v>45 SW</v>
          </cell>
          <cell r="AK366" t="str">
            <v xml:space="preserve">Stack </v>
          </cell>
          <cell r="AL366" t="str">
            <v xml:space="preserve">Pyramid </v>
          </cell>
          <cell r="AM366" t="str">
            <v>On Pallet</v>
          </cell>
          <cell r="AN366">
            <v>45</v>
          </cell>
          <cell r="AO366" t="str">
            <v>8912 (56 X 42)</v>
          </cell>
          <cell r="AP366" t="str">
            <v>56X42</v>
          </cell>
          <cell r="AQ366">
            <v>55</v>
          </cell>
          <cell r="AR366" t="str">
            <v>8133 (4)</v>
          </cell>
          <cell r="AS366" t="str">
            <v xml:space="preserve">1 X 8114 (Pad) </v>
          </cell>
          <cell r="AT366">
            <v>0</v>
          </cell>
          <cell r="AU366">
            <v>0</v>
          </cell>
          <cell r="AV366">
            <v>0</v>
          </cell>
          <cell r="AW366" t="str">
            <v>8052 (370FT White)</v>
          </cell>
          <cell r="AX366">
            <v>2161.1125000000002</v>
          </cell>
          <cell r="AY366">
            <v>900</v>
          </cell>
          <cell r="AZ366">
            <v>2.4012361111111113</v>
          </cell>
          <cell r="BA366" t="str">
            <v xml:space="preserve">Minova USA Inc. request 9/16/03.  Each bundle gets Part No. 8132 8.5 X 11 inch bundle sheet. </v>
          </cell>
          <cell r="BB366"/>
          <cell r="BC366">
            <v>157076</v>
          </cell>
          <cell r="BD366" t="str">
            <v>Green</v>
          </cell>
          <cell r="BE366" t="str">
            <v xml:space="preserve">A23 6' M45LIF </v>
          </cell>
          <cell r="BF366" t="str">
            <v>12 months (+/- 5 days) from date of manufacture</v>
          </cell>
          <cell r="BG366" t="str">
            <v xml:space="preserve">Medium </v>
          </cell>
          <cell r="BH366" t="str">
            <v>23 mm</v>
          </cell>
          <cell r="BI366" t="str">
            <v>1 in</v>
          </cell>
          <cell r="BJ366" t="str">
            <v>48 3/4 in</v>
          </cell>
          <cell r="BK366" t="str">
            <v>3/4 in</v>
          </cell>
          <cell r="BL366" t="str">
            <v>I, II, III</v>
          </cell>
          <cell r="BM366">
            <v>6</v>
          </cell>
          <cell r="BN366">
            <v>120</v>
          </cell>
          <cell r="BO366">
            <v>134</v>
          </cell>
          <cell r="BP366" t="str">
            <v>B or G</v>
          </cell>
          <cell r="BQ366">
            <v>8040</v>
          </cell>
          <cell r="BR366">
            <v>81.25</v>
          </cell>
        </row>
        <row r="367">
          <cell r="C367">
            <v>157077</v>
          </cell>
          <cell r="D367" t="str">
            <v>A23 6' M90LIF (2PB, 36 Bxs)</v>
          </cell>
          <cell r="E367" t="str">
            <v>70329</v>
          </cell>
          <cell r="F367" t="str">
            <v>72036</v>
          </cell>
          <cell r="G367" t="str">
            <v>30%</v>
          </cell>
          <cell r="H367" t="str">
            <v>2 X 8509 (12-8 4 X 1.25 OL)</v>
          </cell>
          <cell r="I367" t="str">
            <v>8030 (38 mm 142 GA X 4.167 FT)</v>
          </cell>
          <cell r="J367" t="str">
            <v>8032 (84 mm 200 GA X 4.167 FT)</v>
          </cell>
          <cell r="K367">
            <v>1.6345875000000001</v>
          </cell>
          <cell r="L367">
            <v>0.70053750000000004</v>
          </cell>
          <cell r="M367">
            <v>48.506453312679348</v>
          </cell>
          <cell r="N367">
            <v>72</v>
          </cell>
          <cell r="O367">
            <v>48.5</v>
          </cell>
          <cell r="P367">
            <v>48.75</v>
          </cell>
          <cell r="Q367">
            <v>49</v>
          </cell>
          <cell r="R367">
            <v>2.2746499999999998</v>
          </cell>
          <cell r="S367">
            <v>2.3351250000000001</v>
          </cell>
          <cell r="T367">
            <v>2.3961000000000001</v>
          </cell>
          <cell r="U367">
            <v>1032.6911</v>
          </cell>
          <cell r="V367">
            <v>1060.1467500000001</v>
          </cell>
          <cell r="W367">
            <v>1087.8294000000001</v>
          </cell>
          <cell r="X367" t="str">
            <v>8480/8481 (56"/2 pc)</v>
          </cell>
          <cell r="Y367" t="str">
            <v>56"/ 2 pc</v>
          </cell>
          <cell r="Z367">
            <v>2.8</v>
          </cell>
          <cell r="AA367">
            <v>25</v>
          </cell>
          <cell r="AB367">
            <v>56.866249999999994</v>
          </cell>
          <cell r="AC367">
            <v>58.378125000000004</v>
          </cell>
          <cell r="AD367">
            <v>59.902500000000003</v>
          </cell>
          <cell r="AE367">
            <v>59.666249999999991</v>
          </cell>
          <cell r="AF367">
            <v>61.178125000000001</v>
          </cell>
          <cell r="AG367">
            <v>62.702500000000001</v>
          </cell>
          <cell r="AH367" t="str">
            <v>3 X 8126 (5.531 FT/Box)</v>
          </cell>
          <cell r="AI367">
            <v>3</v>
          </cell>
          <cell r="AJ367" t="str">
            <v>(6X6)+0=36</v>
          </cell>
          <cell r="AK367">
            <v>6</v>
          </cell>
          <cell r="AL367">
            <v>6</v>
          </cell>
          <cell r="AM367">
            <v>0</v>
          </cell>
          <cell r="AN367">
            <v>36</v>
          </cell>
          <cell r="AO367" t="str">
            <v>8912 (56 X 42)</v>
          </cell>
          <cell r="AP367" t="str">
            <v>56X42</v>
          </cell>
          <cell r="AQ367">
            <v>55</v>
          </cell>
          <cell r="AR367" t="str">
            <v>8123 (4)</v>
          </cell>
          <cell r="AS367">
            <v>0</v>
          </cell>
          <cell r="AT367" t="str">
            <v>8121 (2 X 16FT)/ 8122 (4)</v>
          </cell>
          <cell r="AU367">
            <v>2</v>
          </cell>
          <cell r="AV367" t="str">
            <v>8051 (1 White)</v>
          </cell>
          <cell r="AW367" t="str">
            <v>8050 (160FT Clear)</v>
          </cell>
          <cell r="AX367">
            <v>2257.4124999999999</v>
          </cell>
          <cell r="AY367">
            <v>900</v>
          </cell>
          <cell r="AZ367">
            <v>2.5082361111111111</v>
          </cell>
          <cell r="BA367" t="str">
            <v>Minova Request 11/29/04.</v>
          </cell>
          <cell r="BB367"/>
          <cell r="BC367">
            <v>157077</v>
          </cell>
          <cell r="BD367" t="str">
            <v>Yellow</v>
          </cell>
          <cell r="BE367" t="str">
            <v>A23 6' M90LIF</v>
          </cell>
          <cell r="BF367" t="str">
            <v>12 months (+/- 5 days) from date of manufacture</v>
          </cell>
          <cell r="BG367" t="str">
            <v>Slow</v>
          </cell>
          <cell r="BH367" t="str">
            <v>23 mm</v>
          </cell>
          <cell r="BI367" t="str">
            <v>1 in</v>
          </cell>
          <cell r="BJ367" t="str">
            <v>48 3/4 in</v>
          </cell>
          <cell r="BK367" t="str">
            <v>3/4 in</v>
          </cell>
          <cell r="BL367" t="str">
            <v>I, II, III</v>
          </cell>
          <cell r="BM367">
            <v>6</v>
          </cell>
          <cell r="BN367">
            <v>150</v>
          </cell>
          <cell r="BO367">
            <v>134</v>
          </cell>
          <cell r="BP367" t="str">
            <v>B or G</v>
          </cell>
          <cell r="BQ367">
            <v>8040</v>
          </cell>
          <cell r="BR367">
            <v>101.5625</v>
          </cell>
        </row>
        <row r="368">
          <cell r="C368">
            <v>157078</v>
          </cell>
          <cell r="D368" t="str">
            <v>A23 6' M35LIF (2PB, 36 Bxs)</v>
          </cell>
          <cell r="E368" t="str">
            <v>70274</v>
          </cell>
          <cell r="F368" t="str">
            <v>72036</v>
          </cell>
          <cell r="G368" t="str">
            <v>30%</v>
          </cell>
          <cell r="H368" t="str">
            <v>2 X 8509 (12-8 4 X 1.25 OL)</v>
          </cell>
          <cell r="I368" t="str">
            <v>8030 (38 mm 142 GA X 4.167 FT)</v>
          </cell>
          <cell r="J368" t="str">
            <v>8032 (84 mm 200 GA X 4.167 FT)</v>
          </cell>
          <cell r="K368">
            <v>1.6345875000000001</v>
          </cell>
          <cell r="L368">
            <v>0.70053750000000004</v>
          </cell>
          <cell r="M368">
            <v>48.506453312679348</v>
          </cell>
          <cell r="N368">
            <v>72</v>
          </cell>
          <cell r="O368">
            <v>48.5</v>
          </cell>
          <cell r="P368">
            <v>48.75</v>
          </cell>
          <cell r="Q368">
            <v>49</v>
          </cell>
          <cell r="R368">
            <v>2.2746499999999998</v>
          </cell>
          <cell r="S368">
            <v>2.3351250000000001</v>
          </cell>
          <cell r="T368">
            <v>2.3961000000000001</v>
          </cell>
          <cell r="U368">
            <v>1032.6911</v>
          </cell>
          <cell r="V368">
            <v>1060.1467500000001</v>
          </cell>
          <cell r="W368">
            <v>1087.8294000000001</v>
          </cell>
          <cell r="X368" t="str">
            <v>8480/8481 (56"/2 pc)</v>
          </cell>
          <cell r="Y368" t="str">
            <v>56"/ 2 pc</v>
          </cell>
          <cell r="Z368">
            <v>2.8</v>
          </cell>
          <cell r="AA368">
            <v>25</v>
          </cell>
          <cell r="AB368">
            <v>56.866249999999994</v>
          </cell>
          <cell r="AC368">
            <v>58.378125000000004</v>
          </cell>
          <cell r="AD368">
            <v>59.902500000000003</v>
          </cell>
          <cell r="AE368">
            <v>59.666249999999991</v>
          </cell>
          <cell r="AF368">
            <v>61.178125000000001</v>
          </cell>
          <cell r="AG368">
            <v>62.702500000000001</v>
          </cell>
          <cell r="AH368" t="str">
            <v>3 X 8126 (5.531 FT/Box)</v>
          </cell>
          <cell r="AI368">
            <v>3</v>
          </cell>
          <cell r="AJ368" t="str">
            <v>(6X6)+0=36</v>
          </cell>
          <cell r="AK368">
            <v>6</v>
          </cell>
          <cell r="AL368">
            <v>6</v>
          </cell>
          <cell r="AM368">
            <v>0</v>
          </cell>
          <cell r="AN368">
            <v>36</v>
          </cell>
          <cell r="AO368" t="str">
            <v>8912 (56 X 42)</v>
          </cell>
          <cell r="AP368" t="str">
            <v>56X42</v>
          </cell>
          <cell r="AQ368">
            <v>55</v>
          </cell>
          <cell r="AR368" t="str">
            <v>8123 (4)</v>
          </cell>
          <cell r="AS368">
            <v>0</v>
          </cell>
          <cell r="AT368" t="str">
            <v>8121 (2 X 16FT)/ 8122 (4)</v>
          </cell>
          <cell r="AU368">
            <v>2</v>
          </cell>
          <cell r="AV368" t="str">
            <v>8051 (1 White)</v>
          </cell>
          <cell r="AW368" t="str">
            <v>8050 (160FT Clear)</v>
          </cell>
          <cell r="AX368">
            <v>2257.4124999999999</v>
          </cell>
          <cell r="AY368">
            <v>900</v>
          </cell>
          <cell r="AZ368">
            <v>2.5082361111111111</v>
          </cell>
          <cell r="BA368" t="str">
            <v>Minova USA Inc. request 12/5/05.</v>
          </cell>
          <cell r="BB368"/>
          <cell r="BC368">
            <v>157078</v>
          </cell>
          <cell r="BD368" t="str">
            <v>Blue</v>
          </cell>
          <cell r="BE368" t="str">
            <v>A23 6' M35LIF</v>
          </cell>
          <cell r="BF368" t="str">
            <v>12 months (+/- 5 days) from date of manufacture</v>
          </cell>
          <cell r="BG368" t="str">
            <v>Fast</v>
          </cell>
          <cell r="BH368" t="str">
            <v>23 mm</v>
          </cell>
          <cell r="BI368" t="str">
            <v>1 in</v>
          </cell>
          <cell r="BJ368" t="str">
            <v>48 3/4 in</v>
          </cell>
          <cell r="BK368" t="str">
            <v>3/4 in</v>
          </cell>
          <cell r="BL368" t="str">
            <v>I, II, III</v>
          </cell>
          <cell r="BM368">
            <v>6</v>
          </cell>
          <cell r="BN368">
            <v>150</v>
          </cell>
          <cell r="BO368">
            <v>134</v>
          </cell>
          <cell r="BP368" t="str">
            <v>B or G</v>
          </cell>
          <cell r="BQ368">
            <v>8040</v>
          </cell>
          <cell r="BR368">
            <v>101.5625</v>
          </cell>
        </row>
        <row r="369">
          <cell r="C369">
            <v>157079</v>
          </cell>
          <cell r="D369" t="str">
            <v>A23 6' M50LIF (2PB, 36 Bxs)</v>
          </cell>
          <cell r="E369" t="str">
            <v>70325</v>
          </cell>
          <cell r="F369" t="str">
            <v>72036</v>
          </cell>
          <cell r="G369" t="str">
            <v>30%</v>
          </cell>
          <cell r="H369" t="str">
            <v>2 X 8509 (12-8 4 X 1.25 OL)</v>
          </cell>
          <cell r="I369" t="str">
            <v>8030 (38 mm 142 GA X 4.167 FT)</v>
          </cell>
          <cell r="J369" t="str">
            <v>8032 (84 mm 200 GA X 4.167 FT)</v>
          </cell>
          <cell r="K369">
            <v>1.6345875000000001</v>
          </cell>
          <cell r="L369">
            <v>0.70053750000000004</v>
          </cell>
          <cell r="M369">
            <v>48.506453312679348</v>
          </cell>
          <cell r="N369">
            <v>72</v>
          </cell>
          <cell r="O369">
            <v>48.5</v>
          </cell>
          <cell r="P369">
            <v>48.75</v>
          </cell>
          <cell r="Q369">
            <v>49</v>
          </cell>
          <cell r="R369">
            <v>2.2746499999999998</v>
          </cell>
          <cell r="S369">
            <v>2.3351250000000001</v>
          </cell>
          <cell r="T369">
            <v>2.3961000000000001</v>
          </cell>
          <cell r="U369">
            <v>1032.6911</v>
          </cell>
          <cell r="V369">
            <v>1060.1467500000001</v>
          </cell>
          <cell r="W369">
            <v>1087.8294000000001</v>
          </cell>
          <cell r="X369" t="str">
            <v>8480/8481 (56"/2 pc)</v>
          </cell>
          <cell r="Y369" t="str">
            <v>56"/ 2 pc</v>
          </cell>
          <cell r="Z369">
            <v>2.8</v>
          </cell>
          <cell r="AA369">
            <v>25</v>
          </cell>
          <cell r="AB369">
            <v>56.866249999999994</v>
          </cell>
          <cell r="AC369">
            <v>58.378125000000004</v>
          </cell>
          <cell r="AD369">
            <v>59.902500000000003</v>
          </cell>
          <cell r="AE369">
            <v>59.666249999999991</v>
          </cell>
          <cell r="AF369">
            <v>61.178125000000001</v>
          </cell>
          <cell r="AG369">
            <v>62.702500000000001</v>
          </cell>
          <cell r="AH369" t="str">
            <v>3 X 8126 (5.531 FT/Box)</v>
          </cell>
          <cell r="AI369">
            <v>3</v>
          </cell>
          <cell r="AJ369" t="str">
            <v>(6X6)+0=36</v>
          </cell>
          <cell r="AK369">
            <v>6</v>
          </cell>
          <cell r="AL369">
            <v>6</v>
          </cell>
          <cell r="AM369">
            <v>0</v>
          </cell>
          <cell r="AN369">
            <v>36</v>
          </cell>
          <cell r="AO369" t="str">
            <v>8912 (56 X 42)</v>
          </cell>
          <cell r="AP369" t="str">
            <v>56X42</v>
          </cell>
          <cell r="AQ369">
            <v>55</v>
          </cell>
          <cell r="AR369" t="str">
            <v>8123 (4)</v>
          </cell>
          <cell r="AS369">
            <v>0</v>
          </cell>
          <cell r="AT369" t="str">
            <v>8121 (2 X 16FT)/ 8122 (4)</v>
          </cell>
          <cell r="AU369">
            <v>2</v>
          </cell>
          <cell r="AV369" t="str">
            <v>8051 (1 White)</v>
          </cell>
          <cell r="AW369" t="str">
            <v>8050 (160FT Clear)</v>
          </cell>
          <cell r="AX369">
            <v>2257.4124999999999</v>
          </cell>
          <cell r="AY369">
            <v>900</v>
          </cell>
          <cell r="AZ369">
            <v>2.5082361111111111</v>
          </cell>
          <cell r="BA369" t="str">
            <v>Minova Request 1/26/06.</v>
          </cell>
          <cell r="BB369"/>
          <cell r="BC369">
            <v>157079</v>
          </cell>
          <cell r="BD369" t="str">
            <v>Green</v>
          </cell>
          <cell r="BE369" t="str">
            <v>A23 6' M50LIF</v>
          </cell>
          <cell r="BF369" t="str">
            <v>12 months (+/- 5 days) from date of manufacture</v>
          </cell>
          <cell r="BG369" t="str">
            <v xml:space="preserve">Medium </v>
          </cell>
          <cell r="BH369" t="str">
            <v>23 mm</v>
          </cell>
          <cell r="BI369" t="str">
            <v>1 in</v>
          </cell>
          <cell r="BJ369" t="str">
            <v>48 3/4 in</v>
          </cell>
          <cell r="BK369" t="str">
            <v>3/4 in</v>
          </cell>
          <cell r="BL369" t="str">
            <v>I, II, III</v>
          </cell>
          <cell r="BM369">
            <v>6</v>
          </cell>
          <cell r="BN369">
            <v>150</v>
          </cell>
          <cell r="BO369">
            <v>134</v>
          </cell>
          <cell r="BP369" t="str">
            <v>B or G</v>
          </cell>
          <cell r="BQ369">
            <v>8040</v>
          </cell>
          <cell r="BR369">
            <v>101.5625</v>
          </cell>
        </row>
        <row r="370">
          <cell r="C370">
            <v>157080</v>
          </cell>
          <cell r="D370" t="str">
            <v>A23 6' M50LIFP (SWP, 900 Pcs)</v>
          </cell>
          <cell r="E370" t="str">
            <v>70325</v>
          </cell>
          <cell r="F370" t="str">
            <v>72036</v>
          </cell>
          <cell r="G370" t="str">
            <v>30%</v>
          </cell>
          <cell r="H370" t="str">
            <v>2 X 8509 (12-8 4 X 1.25 OL)</v>
          </cell>
          <cell r="I370" t="str">
            <v>8030 (38 mm 142 GA X 4.167 FT)</v>
          </cell>
          <cell r="J370" t="str">
            <v>8032 (84 mm 200 GA X 4.167 FT)</v>
          </cell>
          <cell r="K370">
            <v>1.6345875000000001</v>
          </cell>
          <cell r="L370">
            <v>0.70053750000000004</v>
          </cell>
          <cell r="M370">
            <v>48.506453312679348</v>
          </cell>
          <cell r="N370">
            <v>72</v>
          </cell>
          <cell r="O370">
            <v>48.5</v>
          </cell>
          <cell r="P370">
            <v>48.75</v>
          </cell>
          <cell r="Q370">
            <v>49</v>
          </cell>
          <cell r="R370">
            <v>2.2746499999999998</v>
          </cell>
          <cell r="S370">
            <v>2.3351250000000001</v>
          </cell>
          <cell r="T370">
            <v>2.3961000000000001</v>
          </cell>
          <cell r="U370">
            <v>1032.6911</v>
          </cell>
          <cell r="V370">
            <v>1060.1467500000001</v>
          </cell>
          <cell r="W370">
            <v>1087.8294000000001</v>
          </cell>
          <cell r="X370" t="str">
            <v>8053 (5" X 115GA X 18.5FT)</v>
          </cell>
          <cell r="Y370" t="str">
            <v>SW (18.5 FT)</v>
          </cell>
          <cell r="Z370">
            <v>0.1</v>
          </cell>
          <cell r="AA370">
            <v>20</v>
          </cell>
          <cell r="AB370">
            <v>45.492999999999995</v>
          </cell>
          <cell r="AC370">
            <v>46.702500000000001</v>
          </cell>
          <cell r="AD370">
            <v>47.922000000000004</v>
          </cell>
          <cell r="AE370">
            <v>45.592999999999996</v>
          </cell>
          <cell r="AF370">
            <v>46.802500000000002</v>
          </cell>
          <cell r="AG370">
            <v>48.022000000000006</v>
          </cell>
          <cell r="AH370" t="str">
            <v xml:space="preserve">8053 (18.5 FT/Bundle) </v>
          </cell>
          <cell r="AI370" t="str">
            <v>SW</v>
          </cell>
          <cell r="AJ370" t="str">
            <v>45 SW</v>
          </cell>
          <cell r="AK370" t="str">
            <v xml:space="preserve">Stack </v>
          </cell>
          <cell r="AL370" t="str">
            <v xml:space="preserve">Pyramid </v>
          </cell>
          <cell r="AM370" t="str">
            <v>On Pallet</v>
          </cell>
          <cell r="AN370">
            <v>45</v>
          </cell>
          <cell r="AO370" t="str">
            <v>8912 (56 X 42)</v>
          </cell>
          <cell r="AP370" t="str">
            <v>56X42</v>
          </cell>
          <cell r="AQ370">
            <v>55</v>
          </cell>
          <cell r="AR370" t="str">
            <v>8133 (4)</v>
          </cell>
          <cell r="AS370" t="str">
            <v xml:space="preserve">1 X 8114 (Pad) </v>
          </cell>
          <cell r="AT370">
            <v>0</v>
          </cell>
          <cell r="AU370">
            <v>0</v>
          </cell>
          <cell r="AV370">
            <v>0</v>
          </cell>
          <cell r="AW370" t="str">
            <v>8052 (370FT White)</v>
          </cell>
          <cell r="AX370">
            <v>2161.1125000000002</v>
          </cell>
          <cell r="AY370">
            <v>900</v>
          </cell>
          <cell r="AZ370">
            <v>2.4012361111111113</v>
          </cell>
          <cell r="BA370" t="str">
            <v>Minova USA Inc. request 10/12/04.  Each bundle gets Part No. 8132 8.5 X 11 inch bundle sheet. Each cartridge gets Part No. 8508 Parachute Clip 23 mm.</v>
          </cell>
          <cell r="BB370"/>
          <cell r="BC370">
            <v>157080</v>
          </cell>
          <cell r="BD370" t="str">
            <v>Green</v>
          </cell>
          <cell r="BE370" t="str">
            <v xml:space="preserve">A23 6' M50LIFP </v>
          </cell>
          <cell r="BF370" t="str">
            <v>12 months (+/- 5 days) from date of manufacture</v>
          </cell>
          <cell r="BG370" t="str">
            <v xml:space="preserve">Medium </v>
          </cell>
          <cell r="BH370" t="str">
            <v>23 mm</v>
          </cell>
          <cell r="BI370" t="str">
            <v>1 in</v>
          </cell>
          <cell r="BJ370" t="str">
            <v>48 3/4 in</v>
          </cell>
          <cell r="BK370" t="str">
            <v>3/4 in</v>
          </cell>
          <cell r="BL370" t="str">
            <v>I, II, III</v>
          </cell>
          <cell r="BM370">
            <v>6</v>
          </cell>
          <cell r="BN370">
            <v>120</v>
          </cell>
          <cell r="BO370">
            <v>134</v>
          </cell>
          <cell r="BP370" t="str">
            <v>B or G</v>
          </cell>
          <cell r="BQ370">
            <v>8040</v>
          </cell>
          <cell r="BR370">
            <v>81.25</v>
          </cell>
        </row>
        <row r="371">
          <cell r="C371">
            <v>157081</v>
          </cell>
          <cell r="D371" t="str">
            <v>A23 6' M50LIF (SWP, 780 Pcs)</v>
          </cell>
          <cell r="E371" t="str">
            <v>70325</v>
          </cell>
          <cell r="F371" t="str">
            <v>72036</v>
          </cell>
          <cell r="G371" t="str">
            <v>30%</v>
          </cell>
          <cell r="H371" t="str">
            <v>2 X 8509 (12-8 4 X 1.25 OL)</v>
          </cell>
          <cell r="I371" t="str">
            <v>8030 (38 mm 142 GA X 4.167 FT)</v>
          </cell>
          <cell r="J371" t="str">
            <v>8032 (84 mm 200 GA X 4.167 FT)</v>
          </cell>
          <cell r="K371">
            <v>1.6345875000000001</v>
          </cell>
          <cell r="L371">
            <v>0.70053750000000004</v>
          </cell>
          <cell r="M371">
            <v>48.506453312679348</v>
          </cell>
          <cell r="N371">
            <v>72</v>
          </cell>
          <cell r="O371">
            <v>48.5</v>
          </cell>
          <cell r="P371">
            <v>48.75</v>
          </cell>
          <cell r="Q371">
            <v>49</v>
          </cell>
          <cell r="R371">
            <v>2.2746499999999998</v>
          </cell>
          <cell r="S371">
            <v>2.3351250000000001</v>
          </cell>
          <cell r="T371">
            <v>2.3961000000000001</v>
          </cell>
          <cell r="U371">
            <v>1032.6911</v>
          </cell>
          <cell r="V371">
            <v>1060.1467500000001</v>
          </cell>
          <cell r="W371">
            <v>1087.8294000000001</v>
          </cell>
          <cell r="X371" t="str">
            <v>8053 (5" X 115GA X 18.5FT)</v>
          </cell>
          <cell r="Y371" t="str">
            <v>SW (18.5 FT)</v>
          </cell>
          <cell r="Z371">
            <v>0.1</v>
          </cell>
          <cell r="AA371">
            <v>20</v>
          </cell>
          <cell r="AB371">
            <v>45.492999999999995</v>
          </cell>
          <cell r="AC371">
            <v>46.702500000000001</v>
          </cell>
          <cell r="AD371">
            <v>47.922000000000004</v>
          </cell>
          <cell r="AE371">
            <v>45.592999999999996</v>
          </cell>
          <cell r="AF371">
            <v>46.802500000000002</v>
          </cell>
          <cell r="AG371">
            <v>48.022000000000006</v>
          </cell>
          <cell r="AH371" t="str">
            <v xml:space="preserve">8053 (18.5 FT/Bundle) </v>
          </cell>
          <cell r="AI371" t="str">
            <v>SW</v>
          </cell>
          <cell r="AJ371" t="str">
            <v>39 SW</v>
          </cell>
          <cell r="AK371" t="str">
            <v xml:space="preserve">Stack </v>
          </cell>
          <cell r="AL371" t="str">
            <v xml:space="preserve">Pyramid </v>
          </cell>
          <cell r="AM371" t="str">
            <v>On Pallet</v>
          </cell>
          <cell r="AN371">
            <v>39</v>
          </cell>
          <cell r="AO371" t="str">
            <v>8912 (56 X 42)</v>
          </cell>
          <cell r="AP371" t="str">
            <v>56X42</v>
          </cell>
          <cell r="AQ371">
            <v>55</v>
          </cell>
          <cell r="AR371" t="str">
            <v>8133 (4)</v>
          </cell>
          <cell r="AS371" t="str">
            <v xml:space="preserve">1 X 8114 (Pad) </v>
          </cell>
          <cell r="AT371">
            <v>0</v>
          </cell>
          <cell r="AU371">
            <v>0</v>
          </cell>
          <cell r="AV371">
            <v>0</v>
          </cell>
          <cell r="AW371" t="str">
            <v>8052 (370FT White)</v>
          </cell>
          <cell r="AX371">
            <v>1880.2975000000001</v>
          </cell>
          <cell r="AY371">
            <v>780</v>
          </cell>
          <cell r="AZ371">
            <v>2.4106378205128207</v>
          </cell>
          <cell r="BA371" t="str">
            <v>Minova USA Inc. request 10/12/04.  Each bundle gets Part No. 8132 8.5 X 11 inch bundle sheet.</v>
          </cell>
          <cell r="BB371"/>
          <cell r="BC371">
            <v>157081</v>
          </cell>
          <cell r="BD371" t="str">
            <v>Green</v>
          </cell>
          <cell r="BE371" t="str">
            <v>A23 6' M50LIF</v>
          </cell>
          <cell r="BF371" t="str">
            <v>12 months (+/- 5 days) from date of manufacture</v>
          </cell>
          <cell r="BG371" t="str">
            <v xml:space="preserve">Medium </v>
          </cell>
          <cell r="BH371" t="str">
            <v>23 mm</v>
          </cell>
          <cell r="BI371" t="str">
            <v>1 in</v>
          </cell>
          <cell r="BJ371" t="str">
            <v>48 3/4 in</v>
          </cell>
          <cell r="BK371" t="str">
            <v>3/4 in</v>
          </cell>
          <cell r="BL371" t="str">
            <v>I, II, III</v>
          </cell>
          <cell r="BM371">
            <v>6</v>
          </cell>
          <cell r="BN371">
            <v>120</v>
          </cell>
          <cell r="BO371">
            <v>134</v>
          </cell>
          <cell r="BP371" t="str">
            <v>B or G</v>
          </cell>
          <cell r="BQ371">
            <v>8040</v>
          </cell>
          <cell r="BR371">
            <v>81.25</v>
          </cell>
        </row>
        <row r="372">
          <cell r="C372">
            <v>157082</v>
          </cell>
          <cell r="D372" t="str">
            <v>A23 6' M35LIF (2PBSS, 30 Bxs)</v>
          </cell>
          <cell r="E372" t="str">
            <v>70274</v>
          </cell>
          <cell r="F372" t="str">
            <v>72036</v>
          </cell>
          <cell r="G372" t="str">
            <v>30%</v>
          </cell>
          <cell r="H372" t="str">
            <v>2 X 8509 (12-8 4 X 1.25 OL)</v>
          </cell>
          <cell r="I372" t="str">
            <v>8030 (38 mm 142 GA X 4.167 FT)</v>
          </cell>
          <cell r="J372" t="str">
            <v>8032 (84 mm 200 GA X 4.167 FT)</v>
          </cell>
          <cell r="K372">
            <v>1.6345875000000001</v>
          </cell>
          <cell r="L372">
            <v>0.70053750000000004</v>
          </cell>
          <cell r="M372">
            <v>48.506453312679348</v>
          </cell>
          <cell r="N372">
            <v>72</v>
          </cell>
          <cell r="O372">
            <v>48.5</v>
          </cell>
          <cell r="P372">
            <v>48.75</v>
          </cell>
          <cell r="Q372">
            <v>49</v>
          </cell>
          <cell r="R372">
            <v>2.2746499999999998</v>
          </cell>
          <cell r="S372">
            <v>2.3351250000000001</v>
          </cell>
          <cell r="T372">
            <v>2.3961000000000001</v>
          </cell>
          <cell r="U372">
            <v>1032.6911</v>
          </cell>
          <cell r="V372">
            <v>1060.1467500000001</v>
          </cell>
          <cell r="W372">
            <v>1087.8294000000001</v>
          </cell>
          <cell r="X372" t="str">
            <v>8480/8481 (56"/2 pc)</v>
          </cell>
          <cell r="Y372" t="str">
            <v>56"/ 2 pc</v>
          </cell>
          <cell r="Z372">
            <v>2.8</v>
          </cell>
          <cell r="AA372">
            <v>25</v>
          </cell>
          <cell r="AB372">
            <v>56.866249999999994</v>
          </cell>
          <cell r="AC372">
            <v>58.378125000000004</v>
          </cell>
          <cell r="AD372">
            <v>59.902500000000003</v>
          </cell>
          <cell r="AE372">
            <v>59.666249999999991</v>
          </cell>
          <cell r="AF372">
            <v>61.178125000000001</v>
          </cell>
          <cell r="AG372">
            <v>62.702500000000001</v>
          </cell>
          <cell r="AH372" t="str">
            <v>3 X 8126 (5.531 FT/Box)</v>
          </cell>
          <cell r="AI372">
            <v>3</v>
          </cell>
          <cell r="AJ372" t="str">
            <v>(6X5)+0=30</v>
          </cell>
          <cell r="AK372">
            <v>6</v>
          </cell>
          <cell r="AL372">
            <v>5</v>
          </cell>
          <cell r="AM372">
            <v>0</v>
          </cell>
          <cell r="AN372">
            <v>30</v>
          </cell>
          <cell r="AO372" t="str">
            <v>8912 (56 X 42)</v>
          </cell>
          <cell r="AP372" t="str">
            <v>56X42</v>
          </cell>
          <cell r="AQ372">
            <v>55</v>
          </cell>
          <cell r="AR372" t="str">
            <v>8123 (4)</v>
          </cell>
          <cell r="AS372">
            <v>0</v>
          </cell>
          <cell r="AT372" t="str">
            <v>8121 (2 X 16FT)/ 8122 (4)</v>
          </cell>
          <cell r="AU372">
            <v>2</v>
          </cell>
          <cell r="AV372" t="str">
            <v>8051 (1 White)</v>
          </cell>
          <cell r="AW372" t="str">
            <v>8050 (160FT Clear)</v>
          </cell>
          <cell r="AX372">
            <v>1890.34375</v>
          </cell>
          <cell r="AY372">
            <v>750</v>
          </cell>
          <cell r="AZ372">
            <v>2.5204583333333335</v>
          </cell>
          <cell r="BA372" t="str">
            <v>Minova USA Inc. request 8/13/07.</v>
          </cell>
          <cell r="BB372"/>
          <cell r="BC372">
            <v>157082</v>
          </cell>
          <cell r="BD372" t="str">
            <v>Blue</v>
          </cell>
          <cell r="BE372" t="str">
            <v>A23 6' M35LIF</v>
          </cell>
          <cell r="BF372" t="str">
            <v>12 months (+/- 5 days) from date of manufacture</v>
          </cell>
          <cell r="BG372" t="str">
            <v>Fast</v>
          </cell>
          <cell r="BH372" t="str">
            <v>23 mm</v>
          </cell>
          <cell r="BI372" t="str">
            <v>1 in</v>
          </cell>
          <cell r="BJ372" t="str">
            <v>48 3/4 in</v>
          </cell>
          <cell r="BK372" t="str">
            <v>3/4 in</v>
          </cell>
          <cell r="BL372" t="str">
            <v>I, II, III</v>
          </cell>
          <cell r="BM372">
            <v>6</v>
          </cell>
          <cell r="BN372">
            <v>150</v>
          </cell>
          <cell r="BO372">
            <v>134</v>
          </cell>
          <cell r="BP372" t="str">
            <v>B or G</v>
          </cell>
          <cell r="BQ372">
            <v>8040</v>
          </cell>
          <cell r="BR372">
            <v>101.5625</v>
          </cell>
        </row>
        <row r="373">
          <cell r="C373">
            <v>157083</v>
          </cell>
          <cell r="D373" t="str">
            <v>A23 6' M40LIF (SWP, 900 Pcs)</v>
          </cell>
          <cell r="E373" t="str">
            <v>70309</v>
          </cell>
          <cell r="F373" t="str">
            <v>72036</v>
          </cell>
          <cell r="G373" t="str">
            <v>30%</v>
          </cell>
          <cell r="H373" t="str">
            <v>2 X 8509 (12-8 4 X 1.25 OL)</v>
          </cell>
          <cell r="I373" t="str">
            <v>8030 (38 mm 142 GA X 4.167 FT)</v>
          </cell>
          <cell r="J373" t="str">
            <v>8032 (84 mm 200 GA X 4.167 FT)</v>
          </cell>
          <cell r="K373">
            <v>1.6345875000000001</v>
          </cell>
          <cell r="L373">
            <v>0.70053750000000004</v>
          </cell>
          <cell r="M373">
            <v>48.506453312679348</v>
          </cell>
          <cell r="N373">
            <v>72</v>
          </cell>
          <cell r="O373">
            <v>48.5</v>
          </cell>
          <cell r="P373">
            <v>48.75</v>
          </cell>
          <cell r="Q373">
            <v>49</v>
          </cell>
          <cell r="R373">
            <v>2.2746499999999998</v>
          </cell>
          <cell r="S373">
            <v>2.3351250000000001</v>
          </cell>
          <cell r="T373">
            <v>2.3961000000000001</v>
          </cell>
          <cell r="U373">
            <v>1032.6911</v>
          </cell>
          <cell r="V373">
            <v>1060.1467500000001</v>
          </cell>
          <cell r="W373">
            <v>1087.8294000000001</v>
          </cell>
          <cell r="X373" t="str">
            <v>8053 (5" X 115GA X 18.5FT)</v>
          </cell>
          <cell r="Y373" t="str">
            <v>SW (18.5 FT)</v>
          </cell>
          <cell r="Z373">
            <v>0.1</v>
          </cell>
          <cell r="AA373">
            <v>20</v>
          </cell>
          <cell r="AB373">
            <v>45.492999999999995</v>
          </cell>
          <cell r="AC373">
            <v>46.702500000000001</v>
          </cell>
          <cell r="AD373">
            <v>47.922000000000004</v>
          </cell>
          <cell r="AE373">
            <v>45.592999999999996</v>
          </cell>
          <cell r="AF373">
            <v>46.802500000000002</v>
          </cell>
          <cell r="AG373">
            <v>48.022000000000006</v>
          </cell>
          <cell r="AH373" t="str">
            <v xml:space="preserve">8053 (18.5 FT/Bundle) </v>
          </cell>
          <cell r="AI373" t="str">
            <v>SW</v>
          </cell>
          <cell r="AJ373" t="str">
            <v>45 SW</v>
          </cell>
          <cell r="AK373" t="str">
            <v xml:space="preserve">Stack </v>
          </cell>
          <cell r="AL373" t="str">
            <v xml:space="preserve">Pyramid </v>
          </cell>
          <cell r="AM373" t="str">
            <v>On Pallet</v>
          </cell>
          <cell r="AN373">
            <v>45</v>
          </cell>
          <cell r="AO373" t="str">
            <v>8912 (56 X 42)</v>
          </cell>
          <cell r="AP373" t="str">
            <v>56X42</v>
          </cell>
          <cell r="AQ373">
            <v>55</v>
          </cell>
          <cell r="AR373" t="str">
            <v>8133 (4)</v>
          </cell>
          <cell r="AS373" t="str">
            <v xml:space="preserve">1 X 8114 (Pad) </v>
          </cell>
          <cell r="AT373">
            <v>0</v>
          </cell>
          <cell r="AU373">
            <v>0</v>
          </cell>
          <cell r="AV373">
            <v>0</v>
          </cell>
          <cell r="AW373" t="str">
            <v>8052 (370FT White)</v>
          </cell>
          <cell r="AX373">
            <v>2161.1125000000002</v>
          </cell>
          <cell r="AY373">
            <v>900</v>
          </cell>
          <cell r="AZ373">
            <v>2.4012361111111113</v>
          </cell>
          <cell r="BA373" t="str">
            <v xml:space="preserve">GT Request 7/22/08.  Each bundle gets Part No. 8132 8.5 X 11 inch bundle sheet. </v>
          </cell>
          <cell r="BB373"/>
          <cell r="BC373">
            <v>157083</v>
          </cell>
          <cell r="BD373" t="str">
            <v>Blue</v>
          </cell>
          <cell r="BE373" t="str">
            <v>A23 6' M40LIF</v>
          </cell>
          <cell r="BF373" t="str">
            <v>12 months (+/- 5 days) from date of manufacture</v>
          </cell>
          <cell r="BG373" t="str">
            <v>Fast</v>
          </cell>
          <cell r="BH373" t="str">
            <v>23 mm</v>
          </cell>
          <cell r="BI373" t="str">
            <v>1 in</v>
          </cell>
          <cell r="BJ373" t="str">
            <v>48 3/4 in</v>
          </cell>
          <cell r="BK373" t="str">
            <v>3/4 in</v>
          </cell>
          <cell r="BL373" t="str">
            <v>I, II, III</v>
          </cell>
          <cell r="BM373">
            <v>6</v>
          </cell>
          <cell r="BN373">
            <v>120</v>
          </cell>
          <cell r="BO373">
            <v>134</v>
          </cell>
          <cell r="BP373" t="str">
            <v>B or G</v>
          </cell>
          <cell r="BQ373">
            <v>8040</v>
          </cell>
          <cell r="BR373">
            <v>81.25</v>
          </cell>
        </row>
        <row r="374">
          <cell r="C374">
            <v>157084</v>
          </cell>
          <cell r="D374" t="str">
            <v>A23 6' M40LIF (SWP, 840 Pcs)</v>
          </cell>
          <cell r="E374" t="str">
            <v>70309</v>
          </cell>
          <cell r="F374" t="str">
            <v>72036</v>
          </cell>
          <cell r="G374" t="str">
            <v>30%</v>
          </cell>
          <cell r="H374" t="str">
            <v>2 X 8509 (12-8 4 X 1.25 OL)</v>
          </cell>
          <cell r="I374" t="str">
            <v>8030 (38 mm 142 GA X 4.167 FT)</v>
          </cell>
          <cell r="J374" t="str">
            <v>8032 (84 mm 200 GA X 4.167 FT)</v>
          </cell>
          <cell r="K374">
            <v>1.6345875000000001</v>
          </cell>
          <cell r="L374">
            <v>0.70053750000000004</v>
          </cell>
          <cell r="M374">
            <v>48.506453312679348</v>
          </cell>
          <cell r="N374">
            <v>72</v>
          </cell>
          <cell r="O374">
            <v>48.5</v>
          </cell>
          <cell r="P374">
            <v>48.75</v>
          </cell>
          <cell r="Q374">
            <v>49</v>
          </cell>
          <cell r="R374">
            <v>2.2746499999999998</v>
          </cell>
          <cell r="S374">
            <v>2.3351250000000001</v>
          </cell>
          <cell r="T374">
            <v>2.3961000000000001</v>
          </cell>
          <cell r="U374">
            <v>1032.6911</v>
          </cell>
          <cell r="V374">
            <v>1060.1467500000001</v>
          </cell>
          <cell r="W374">
            <v>1087.8294000000001</v>
          </cell>
          <cell r="X374" t="str">
            <v>8053 (5" X 115GA X 18.5FT)</v>
          </cell>
          <cell r="Y374" t="str">
            <v>SW (18.5 FT)</v>
          </cell>
          <cell r="Z374">
            <v>0.1</v>
          </cell>
          <cell r="AA374">
            <v>20</v>
          </cell>
          <cell r="AB374">
            <v>45.492999999999995</v>
          </cell>
          <cell r="AC374">
            <v>46.702500000000001</v>
          </cell>
          <cell r="AD374">
            <v>47.922000000000004</v>
          </cell>
          <cell r="AE374">
            <v>45.592999999999996</v>
          </cell>
          <cell r="AF374">
            <v>46.802500000000002</v>
          </cell>
          <cell r="AG374">
            <v>48.022000000000006</v>
          </cell>
          <cell r="AH374" t="str">
            <v xml:space="preserve">8053 (18.5 FT/Bundle) </v>
          </cell>
          <cell r="AI374" t="str">
            <v>SW</v>
          </cell>
          <cell r="AJ374" t="str">
            <v>42 SW</v>
          </cell>
          <cell r="AK374" t="str">
            <v xml:space="preserve">Stack </v>
          </cell>
          <cell r="AL374" t="str">
            <v xml:space="preserve">Pyramid </v>
          </cell>
          <cell r="AM374" t="str">
            <v>On Pallet</v>
          </cell>
          <cell r="AN374">
            <v>42</v>
          </cell>
          <cell r="AO374" t="str">
            <v>8912 (56 X 42)</v>
          </cell>
          <cell r="AP374" t="str">
            <v>56X42</v>
          </cell>
          <cell r="AQ374">
            <v>55</v>
          </cell>
          <cell r="AR374" t="str">
            <v>8133 (4)</v>
          </cell>
          <cell r="AS374" t="str">
            <v xml:space="preserve">1 X 8114 (Pad) </v>
          </cell>
          <cell r="AT374">
            <v>0</v>
          </cell>
          <cell r="AU374">
            <v>0</v>
          </cell>
          <cell r="AV374">
            <v>0</v>
          </cell>
          <cell r="AW374" t="str">
            <v>8052 (370FT White)</v>
          </cell>
          <cell r="AX374">
            <v>2020.7050000000002</v>
          </cell>
          <cell r="AY374">
            <v>840</v>
          </cell>
          <cell r="AZ374">
            <v>2.4056011904761907</v>
          </cell>
          <cell r="BA374" t="str">
            <v>Minova Request 4/27/09.  Each bundle gets Part No. 8132 8.5 X 11 inch bundle sheet.</v>
          </cell>
          <cell r="BB374"/>
          <cell r="BC374">
            <v>157084</v>
          </cell>
          <cell r="BD374" t="str">
            <v>Blue</v>
          </cell>
          <cell r="BE374" t="str">
            <v>A23 6' M40LIF</v>
          </cell>
          <cell r="BF374" t="str">
            <v>12 months (+/- 5 days) from date of manufacture</v>
          </cell>
          <cell r="BG374" t="str">
            <v>Fast</v>
          </cell>
          <cell r="BH374" t="str">
            <v>23 mm</v>
          </cell>
          <cell r="BI374" t="str">
            <v>1 in</v>
          </cell>
          <cell r="BJ374" t="str">
            <v>48 3/4 in</v>
          </cell>
          <cell r="BK374" t="str">
            <v>3/4 in</v>
          </cell>
          <cell r="BL374" t="str">
            <v>I, II, III</v>
          </cell>
          <cell r="BM374">
            <v>6</v>
          </cell>
          <cell r="BN374">
            <v>120</v>
          </cell>
          <cell r="BO374">
            <v>134</v>
          </cell>
          <cell r="BP374" t="str">
            <v>B or G</v>
          </cell>
          <cell r="BQ374">
            <v>8040</v>
          </cell>
          <cell r="BR374">
            <v>81.25</v>
          </cell>
        </row>
        <row r="375">
          <cell r="C375">
            <v>157085</v>
          </cell>
          <cell r="D375" t="str">
            <v>A23 6' M45LIF (2PB, 36 Bxs)</v>
          </cell>
          <cell r="E375" t="str">
            <v>70316</v>
          </cell>
          <cell r="F375" t="str">
            <v>72036</v>
          </cell>
          <cell r="G375" t="str">
            <v>30%</v>
          </cell>
          <cell r="H375" t="str">
            <v>2 X 8509 (12-8 4 X 1.25 OL)</v>
          </cell>
          <cell r="I375" t="str">
            <v>8030 (38 mm 142 GA X 4.167 FT)</v>
          </cell>
          <cell r="J375" t="str">
            <v>8032 (84 mm 200 GA X 4.167 FT)</v>
          </cell>
          <cell r="K375">
            <v>1.6345875000000001</v>
          </cell>
          <cell r="L375">
            <v>0.70053750000000004</v>
          </cell>
          <cell r="M375">
            <v>48.506453312679348</v>
          </cell>
          <cell r="N375">
            <v>72</v>
          </cell>
          <cell r="O375">
            <v>48.5</v>
          </cell>
          <cell r="P375">
            <v>48.75</v>
          </cell>
          <cell r="Q375">
            <v>49</v>
          </cell>
          <cell r="R375">
            <v>2.2746499999999998</v>
          </cell>
          <cell r="S375">
            <v>2.3351250000000001</v>
          </cell>
          <cell r="T375">
            <v>2.3961000000000001</v>
          </cell>
          <cell r="U375">
            <v>1032.6911</v>
          </cell>
          <cell r="V375">
            <v>1060.1467500000001</v>
          </cell>
          <cell r="W375">
            <v>1087.8294000000001</v>
          </cell>
          <cell r="X375" t="str">
            <v>8480/8481 (56"/2 pc)</v>
          </cell>
          <cell r="Y375" t="str">
            <v>56"/ 2 pc</v>
          </cell>
          <cell r="Z375">
            <v>2.8</v>
          </cell>
          <cell r="AA375">
            <v>28</v>
          </cell>
          <cell r="AB375">
            <v>63.690199999999997</v>
          </cell>
          <cell r="AC375">
            <v>65.383499999999998</v>
          </cell>
          <cell r="AD375">
            <v>67.090800000000002</v>
          </cell>
          <cell r="AE375">
            <v>66.490200000000002</v>
          </cell>
          <cell r="AF375">
            <v>68.183499999999995</v>
          </cell>
          <cell r="AG375">
            <v>69.890799999999999</v>
          </cell>
          <cell r="AH375" t="str">
            <v>3 X 8126 (5.531 FT/Box)</v>
          </cell>
          <cell r="AI375">
            <v>3</v>
          </cell>
          <cell r="AJ375" t="str">
            <v>(6X6)+0=36</v>
          </cell>
          <cell r="AK375">
            <v>6</v>
          </cell>
          <cell r="AL375">
            <v>6</v>
          </cell>
          <cell r="AM375">
            <v>0</v>
          </cell>
          <cell r="AN375">
            <v>36</v>
          </cell>
          <cell r="AO375" t="str">
            <v>8912 (56 X 42)</v>
          </cell>
          <cell r="AP375" t="str">
            <v>56X42</v>
          </cell>
          <cell r="AQ375">
            <v>55</v>
          </cell>
          <cell r="AR375" t="str">
            <v>8123 (4)</v>
          </cell>
          <cell r="AS375">
            <v>0</v>
          </cell>
          <cell r="AT375" t="str">
            <v>8121 (2 X 16FT)/ 8122 (4)</v>
          </cell>
          <cell r="AU375">
            <v>2</v>
          </cell>
          <cell r="AV375" t="str">
            <v>8051 (1 White)</v>
          </cell>
          <cell r="AW375" t="str">
            <v>8050 (160FT Clear)</v>
          </cell>
          <cell r="AX375">
            <v>2509.6059999999998</v>
          </cell>
          <cell r="AY375">
            <v>1008</v>
          </cell>
          <cell r="AZ375">
            <v>2.4896884920634919</v>
          </cell>
          <cell r="BA375" t="str">
            <v>Minova Request 9/10/08.</v>
          </cell>
          <cell r="BB375"/>
          <cell r="BC375">
            <v>157085</v>
          </cell>
          <cell r="BD375" t="str">
            <v>Green</v>
          </cell>
          <cell r="BE375" t="str">
            <v>A23 6' M45LIF</v>
          </cell>
          <cell r="BF375" t="str">
            <v>12 months (+/- 5 days) from date of manufacture</v>
          </cell>
          <cell r="BG375" t="str">
            <v xml:space="preserve">Medium </v>
          </cell>
          <cell r="BH375" t="str">
            <v>23 mm</v>
          </cell>
          <cell r="BI375" t="str">
            <v>1 in</v>
          </cell>
          <cell r="BJ375" t="str">
            <v>48 3/4 in</v>
          </cell>
          <cell r="BK375" t="str">
            <v>3/4 in</v>
          </cell>
          <cell r="BL375" t="str">
            <v>I, II, III</v>
          </cell>
          <cell r="BM375">
            <v>6</v>
          </cell>
          <cell r="BN375">
            <v>168</v>
          </cell>
          <cell r="BO375">
            <v>134</v>
          </cell>
          <cell r="BP375" t="str">
            <v>B or G</v>
          </cell>
          <cell r="BQ375">
            <v>8040</v>
          </cell>
          <cell r="BR375">
            <v>113.75</v>
          </cell>
        </row>
        <row r="376">
          <cell r="C376">
            <v>157086</v>
          </cell>
          <cell r="D376" t="str">
            <v>A23 6' M40LIF (SWP, 1000 Pcs)</v>
          </cell>
          <cell r="E376" t="str">
            <v>70309</v>
          </cell>
          <cell r="F376" t="str">
            <v>72036</v>
          </cell>
          <cell r="G376" t="str">
            <v>30%</v>
          </cell>
          <cell r="H376" t="str">
            <v>2 X 8509 (12-8 4 X 1.25 OL)</v>
          </cell>
          <cell r="I376" t="str">
            <v>8030 (38 mm 142 GA X 4.167 FT)</v>
          </cell>
          <cell r="J376" t="str">
            <v>8032 (84 mm 200 GA X 4.167 FT)</v>
          </cell>
          <cell r="K376">
            <v>1.6345875000000001</v>
          </cell>
          <cell r="L376">
            <v>0.70053750000000004</v>
          </cell>
          <cell r="M376">
            <v>48.506453312679348</v>
          </cell>
          <cell r="N376">
            <v>72</v>
          </cell>
          <cell r="O376">
            <v>48.5</v>
          </cell>
          <cell r="P376">
            <v>48.75</v>
          </cell>
          <cell r="Q376">
            <v>49</v>
          </cell>
          <cell r="R376">
            <v>2.2746499999999998</v>
          </cell>
          <cell r="S376">
            <v>2.3351250000000001</v>
          </cell>
          <cell r="T376">
            <v>2.3961000000000001</v>
          </cell>
          <cell r="U376">
            <v>1032.6911</v>
          </cell>
          <cell r="V376">
            <v>1060.1467500000001</v>
          </cell>
          <cell r="W376">
            <v>1087.8294000000001</v>
          </cell>
          <cell r="X376" t="str">
            <v>8053 (5" X 115GA X 18.5FT)</v>
          </cell>
          <cell r="Y376" t="str">
            <v>SW (18.5 FT)</v>
          </cell>
          <cell r="Z376">
            <v>0.1</v>
          </cell>
          <cell r="AA376">
            <v>20</v>
          </cell>
          <cell r="AB376">
            <v>45.492999999999995</v>
          </cell>
          <cell r="AC376">
            <v>46.702500000000001</v>
          </cell>
          <cell r="AD376">
            <v>47.922000000000004</v>
          </cell>
          <cell r="AE376">
            <v>45.592999999999996</v>
          </cell>
          <cell r="AF376">
            <v>46.802500000000002</v>
          </cell>
          <cell r="AG376">
            <v>48.022000000000006</v>
          </cell>
          <cell r="AH376" t="str">
            <v xml:space="preserve">8053 (18.5 FT/Bundle) </v>
          </cell>
          <cell r="AI376" t="str">
            <v>SW</v>
          </cell>
          <cell r="AJ376" t="str">
            <v>50 SW</v>
          </cell>
          <cell r="AK376" t="str">
            <v xml:space="preserve">Stack </v>
          </cell>
          <cell r="AL376" t="str">
            <v xml:space="preserve">Pyramid </v>
          </cell>
          <cell r="AM376" t="str">
            <v>On Pallet</v>
          </cell>
          <cell r="AN376">
            <v>50</v>
          </cell>
          <cell r="AO376" t="str">
            <v>8923 (56 X 45)</v>
          </cell>
          <cell r="AP376" t="str">
            <v>56X45</v>
          </cell>
          <cell r="AQ376">
            <v>55</v>
          </cell>
          <cell r="AR376" t="str">
            <v>8133 (4)</v>
          </cell>
          <cell r="AS376" t="str">
            <v xml:space="preserve">1 X 8114 (Pad) </v>
          </cell>
          <cell r="AT376">
            <v>0</v>
          </cell>
          <cell r="AU376">
            <v>0</v>
          </cell>
          <cell r="AV376">
            <v>0</v>
          </cell>
          <cell r="AW376" t="str">
            <v>8052 (370FT White)</v>
          </cell>
          <cell r="AX376">
            <v>2395.125</v>
          </cell>
          <cell r="AY376">
            <v>1000</v>
          </cell>
          <cell r="AZ376">
            <v>2.3951250000000002</v>
          </cell>
          <cell r="BA376" t="str">
            <v>Commercial Request for 1000 pieces M40 (10/30/2015)</v>
          </cell>
          <cell r="BB376"/>
          <cell r="BC376">
            <v>157086</v>
          </cell>
          <cell r="BD376" t="str">
            <v>Blue</v>
          </cell>
          <cell r="BE376" t="str">
            <v>A23 6' M40LIF</v>
          </cell>
          <cell r="BF376" t="str">
            <v>12 months (+/- 5 days) from date of manufacture</v>
          </cell>
          <cell r="BG376" t="str">
            <v>Fast</v>
          </cell>
          <cell r="BH376" t="str">
            <v>23 mm</v>
          </cell>
          <cell r="BI376" t="str">
            <v>1 in</v>
          </cell>
          <cell r="BJ376" t="str">
            <v>48 3/4 in</v>
          </cell>
          <cell r="BK376" t="str">
            <v>3/4 in</v>
          </cell>
          <cell r="BL376" t="str">
            <v>I, II, III</v>
          </cell>
          <cell r="BM376">
            <v>6</v>
          </cell>
          <cell r="BN376">
            <v>120</v>
          </cell>
          <cell r="BO376">
            <v>134</v>
          </cell>
          <cell r="BP376" t="str">
            <v>B or G</v>
          </cell>
          <cell r="BQ376">
            <v>8040</v>
          </cell>
          <cell r="BR376">
            <v>81.25</v>
          </cell>
        </row>
        <row r="377">
          <cell r="C377">
            <v>157087</v>
          </cell>
          <cell r="D377" t="str">
            <v>A23 6' M40LIF (2PB, 36 Bxs)</v>
          </cell>
          <cell r="E377" t="str">
            <v>70309</v>
          </cell>
          <cell r="F377" t="str">
            <v>72036</v>
          </cell>
          <cell r="G377" t="str">
            <v>30%</v>
          </cell>
          <cell r="H377" t="str">
            <v>2 X 8509 (12-8 4 X 1.25 OL)</v>
          </cell>
          <cell r="I377" t="str">
            <v>8030 (38 mm 142 GA X 4.167 FT)</v>
          </cell>
          <cell r="J377" t="str">
            <v>8032 (84 mm 200 GA X 4.167 FT)</v>
          </cell>
          <cell r="K377">
            <v>1.6345875000000001</v>
          </cell>
          <cell r="L377">
            <v>0.70053750000000004</v>
          </cell>
          <cell r="M377">
            <v>48.506453312679348</v>
          </cell>
          <cell r="N377">
            <v>72</v>
          </cell>
          <cell r="O377">
            <v>48.5</v>
          </cell>
          <cell r="P377">
            <v>48.75</v>
          </cell>
          <cell r="Q377">
            <v>49</v>
          </cell>
          <cell r="R377">
            <v>2.2746499999999998</v>
          </cell>
          <cell r="S377">
            <v>2.3351250000000001</v>
          </cell>
          <cell r="T377">
            <v>2.3961000000000001</v>
          </cell>
          <cell r="U377">
            <v>1032.6911</v>
          </cell>
          <cell r="V377">
            <v>1060.1467500000001</v>
          </cell>
          <cell r="W377">
            <v>1087.8294000000001</v>
          </cell>
          <cell r="X377" t="str">
            <v>8480/8481 (56"/2 pc)</v>
          </cell>
          <cell r="Y377" t="str">
            <v>56"/ 2 pc</v>
          </cell>
          <cell r="Z377">
            <v>2.8</v>
          </cell>
          <cell r="AA377">
            <v>20</v>
          </cell>
          <cell r="AB377">
            <v>45.492999999999995</v>
          </cell>
          <cell r="AC377">
            <v>46.702500000000001</v>
          </cell>
          <cell r="AD377">
            <v>47.922000000000004</v>
          </cell>
          <cell r="AE377">
            <v>48.292999999999992</v>
          </cell>
          <cell r="AF377">
            <v>49.502499999999998</v>
          </cell>
          <cell r="AG377">
            <v>50.722000000000001</v>
          </cell>
          <cell r="AH377" t="str">
            <v>3 X 8126 (5.531 FT/Box)</v>
          </cell>
          <cell r="AI377">
            <v>3</v>
          </cell>
          <cell r="AJ377" t="str">
            <v>(6X6)+0=36</v>
          </cell>
          <cell r="AK377">
            <v>6</v>
          </cell>
          <cell r="AL377">
            <v>6</v>
          </cell>
          <cell r="AM377">
            <v>0</v>
          </cell>
          <cell r="AN377">
            <v>36</v>
          </cell>
          <cell r="AO377" t="str">
            <v>8912 (56 X 42)</v>
          </cell>
          <cell r="AP377" t="str">
            <v>56X42</v>
          </cell>
          <cell r="AQ377">
            <v>55</v>
          </cell>
          <cell r="AR377" t="str">
            <v>8123 (4)</v>
          </cell>
          <cell r="AS377">
            <v>0</v>
          </cell>
          <cell r="AT377" t="str">
            <v>8121 (2 X 16FT)/ 8122 (4)</v>
          </cell>
          <cell r="AU377">
            <v>2</v>
          </cell>
          <cell r="AV377" t="str">
            <v>8051 (1 White)</v>
          </cell>
          <cell r="AW377" t="str">
            <v>8050 (160FT Clear)</v>
          </cell>
          <cell r="AX377">
            <v>1837.09</v>
          </cell>
          <cell r="AY377">
            <v>720</v>
          </cell>
          <cell r="AZ377">
            <v>2.5515138888888886</v>
          </cell>
          <cell r="BA377" t="str">
            <v>DB request 11/22/13.</v>
          </cell>
          <cell r="BB377"/>
          <cell r="BC377">
            <v>157087</v>
          </cell>
          <cell r="BD377" t="str">
            <v>Blue</v>
          </cell>
          <cell r="BE377" t="str">
            <v>A23 6' M40LIF</v>
          </cell>
          <cell r="BF377" t="str">
            <v>12 months (+/- 5 days) from date of manufacture</v>
          </cell>
          <cell r="BG377" t="str">
            <v>Fast</v>
          </cell>
          <cell r="BH377" t="str">
            <v>23 mm</v>
          </cell>
          <cell r="BI377" t="str">
            <v>1 in</v>
          </cell>
          <cell r="BJ377" t="str">
            <v>48 3/4 in</v>
          </cell>
          <cell r="BK377" t="str">
            <v>3/4 in</v>
          </cell>
          <cell r="BL377" t="str">
            <v>I, II, III</v>
          </cell>
          <cell r="BM377">
            <v>6</v>
          </cell>
          <cell r="BN377">
            <v>120</v>
          </cell>
          <cell r="BO377">
            <v>134</v>
          </cell>
          <cell r="BP377" t="str">
            <v>B or G</v>
          </cell>
          <cell r="BQ377">
            <v>8040</v>
          </cell>
          <cell r="BR377">
            <v>81.25</v>
          </cell>
        </row>
        <row r="378">
          <cell r="C378">
            <v>157088</v>
          </cell>
          <cell r="D378" t="str">
            <v>A23 6' M40LIF (2PB, 24 Bxs)</v>
          </cell>
          <cell r="E378" t="str">
            <v>70309</v>
          </cell>
          <cell r="F378" t="str">
            <v>72036</v>
          </cell>
          <cell r="G378" t="str">
            <v>30%</v>
          </cell>
          <cell r="H378" t="str">
            <v>2 X 8509 (12-8 4 X 1.25 OL)</v>
          </cell>
          <cell r="I378" t="str">
            <v>8030 (38 mm 142 GA X 4.167 FT)</v>
          </cell>
          <cell r="J378" t="str">
            <v>8032 (84 mm 200 GA X 4.167 FT)</v>
          </cell>
          <cell r="K378">
            <v>1.6345875000000001</v>
          </cell>
          <cell r="L378">
            <v>0.70053750000000004</v>
          </cell>
          <cell r="M378">
            <v>48.506453312679348</v>
          </cell>
          <cell r="N378">
            <v>72</v>
          </cell>
          <cell r="O378">
            <v>48.5</v>
          </cell>
          <cell r="P378">
            <v>48.75</v>
          </cell>
          <cell r="Q378">
            <v>49</v>
          </cell>
          <cell r="R378">
            <v>2.2746499999999998</v>
          </cell>
          <cell r="S378">
            <v>2.3351250000000001</v>
          </cell>
          <cell r="T378">
            <v>2.3961000000000001</v>
          </cell>
          <cell r="U378">
            <v>1032.6911</v>
          </cell>
          <cell r="V378">
            <v>1060.1467500000001</v>
          </cell>
          <cell r="W378">
            <v>1087.8294000000001</v>
          </cell>
          <cell r="X378" t="str">
            <v>8480/8481 (56"/2 pc)</v>
          </cell>
          <cell r="Y378" t="str">
            <v>56"/ 2 pc</v>
          </cell>
          <cell r="Z378">
            <v>2.8</v>
          </cell>
          <cell r="AA378">
            <v>20</v>
          </cell>
          <cell r="AB378">
            <v>45.492999999999995</v>
          </cell>
          <cell r="AC378">
            <v>46.702500000000001</v>
          </cell>
          <cell r="AD378">
            <v>47.922000000000004</v>
          </cell>
          <cell r="AE378">
            <v>48.292999999999992</v>
          </cell>
          <cell r="AF378">
            <v>49.502499999999998</v>
          </cell>
          <cell r="AG378">
            <v>50.722000000000001</v>
          </cell>
          <cell r="AH378" t="str">
            <v>3 X 8126 (5.531 FT/Box)</v>
          </cell>
          <cell r="AI378">
            <v>3</v>
          </cell>
          <cell r="AJ378" t="str">
            <v>(6X4)+0=24</v>
          </cell>
          <cell r="AK378">
            <v>6</v>
          </cell>
          <cell r="AL378">
            <v>4</v>
          </cell>
          <cell r="AM378">
            <v>0</v>
          </cell>
          <cell r="AN378">
            <v>24</v>
          </cell>
          <cell r="AO378" t="str">
            <v>8912 (56 X 42)</v>
          </cell>
          <cell r="AP378" t="str">
            <v>56X42</v>
          </cell>
          <cell r="AQ378">
            <v>55</v>
          </cell>
          <cell r="AR378" t="str">
            <v>8123 (4)</v>
          </cell>
          <cell r="AS378">
            <v>0</v>
          </cell>
          <cell r="AT378" t="str">
            <v>8121 (2 X 16FT)/ 8122 (4)</v>
          </cell>
          <cell r="AU378">
            <v>2</v>
          </cell>
          <cell r="AV378" t="str">
            <v>8051 (1 White)</v>
          </cell>
          <cell r="AW378" t="str">
            <v>8050 (160FT Clear)</v>
          </cell>
          <cell r="AX378">
            <v>1243.06</v>
          </cell>
          <cell r="AY378">
            <v>480</v>
          </cell>
          <cell r="AZ378">
            <v>2.5897083333333333</v>
          </cell>
          <cell r="BA378" t="str">
            <v>Armstrong Request 11/26/13.</v>
          </cell>
          <cell r="BB378"/>
          <cell r="BC378">
            <v>157088</v>
          </cell>
          <cell r="BD378" t="str">
            <v>Blue</v>
          </cell>
          <cell r="BE378" t="str">
            <v>A23 6' M40LIF</v>
          </cell>
          <cell r="BF378" t="str">
            <v>12 months (+/- 5 days) from date of manufacture</v>
          </cell>
          <cell r="BG378" t="str">
            <v>Fast</v>
          </cell>
          <cell r="BH378" t="str">
            <v>23 mm</v>
          </cell>
          <cell r="BI378" t="str">
            <v>1 in</v>
          </cell>
          <cell r="BJ378" t="str">
            <v>48 3/4 in</v>
          </cell>
          <cell r="BK378" t="str">
            <v>3/4 in</v>
          </cell>
          <cell r="BL378" t="str">
            <v>I, II, III</v>
          </cell>
          <cell r="BM378">
            <v>6</v>
          </cell>
          <cell r="BN378">
            <v>120</v>
          </cell>
          <cell r="BO378">
            <v>134</v>
          </cell>
          <cell r="BP378" t="str">
            <v>B or G</v>
          </cell>
          <cell r="BQ378">
            <v>8040</v>
          </cell>
          <cell r="BR378">
            <v>81.25</v>
          </cell>
        </row>
        <row r="379">
          <cell r="C379">
            <v>157118</v>
          </cell>
          <cell r="D379" t="str">
            <v>A23 6' VLIF0204 (2PB, 36 Bxs)</v>
          </cell>
          <cell r="E379" t="str">
            <v>70348</v>
          </cell>
          <cell r="F379" t="str">
            <v>72036</v>
          </cell>
          <cell r="G379" t="str">
            <v>30%</v>
          </cell>
          <cell r="H379" t="str">
            <v>2 X 8509 (12-8 4 X 1.25 OL)</v>
          </cell>
          <cell r="I379" t="str">
            <v>8030 (38 mm 142 GA X 4.167 FT)</v>
          </cell>
          <cell r="J379" t="str">
            <v>8032 (84 mm 200 GA X 4.167 FT)</v>
          </cell>
          <cell r="K379">
            <v>1.6345875000000001</v>
          </cell>
          <cell r="L379">
            <v>0.70053750000000004</v>
          </cell>
          <cell r="M379">
            <v>48.506453312679348</v>
          </cell>
          <cell r="N379">
            <v>72</v>
          </cell>
          <cell r="O379">
            <v>48.5</v>
          </cell>
          <cell r="P379">
            <v>48.75</v>
          </cell>
          <cell r="Q379">
            <v>49</v>
          </cell>
          <cell r="R379">
            <v>2.2746499999999998</v>
          </cell>
          <cell r="S379">
            <v>2.3351250000000001</v>
          </cell>
          <cell r="T379">
            <v>2.3961000000000001</v>
          </cell>
          <cell r="U379">
            <v>1032.6911</v>
          </cell>
          <cell r="V379">
            <v>1060.1467500000001</v>
          </cell>
          <cell r="W379">
            <v>1087.8294000000001</v>
          </cell>
          <cell r="X379" t="str">
            <v>8480/8481 (56"/2 pc)</v>
          </cell>
          <cell r="Y379" t="str">
            <v>56"/ 2 pc</v>
          </cell>
          <cell r="Z379">
            <v>2.8</v>
          </cell>
          <cell r="AA379">
            <v>20</v>
          </cell>
          <cell r="AB379">
            <v>45.492999999999995</v>
          </cell>
          <cell r="AC379">
            <v>46.702500000000001</v>
          </cell>
          <cell r="AD379">
            <v>47.922000000000004</v>
          </cell>
          <cell r="AE379">
            <v>48.292999999999992</v>
          </cell>
          <cell r="AF379">
            <v>49.502499999999998</v>
          </cell>
          <cell r="AG379">
            <v>50.722000000000001</v>
          </cell>
          <cell r="AH379" t="str">
            <v>3 X 8126 (5.531 FT/Box)</v>
          </cell>
          <cell r="AI379">
            <v>3</v>
          </cell>
          <cell r="AJ379" t="str">
            <v>(6X6)+0=36</v>
          </cell>
          <cell r="AK379">
            <v>6</v>
          </cell>
          <cell r="AL379">
            <v>6</v>
          </cell>
          <cell r="AM379">
            <v>0</v>
          </cell>
          <cell r="AN379">
            <v>36</v>
          </cell>
          <cell r="AO379" t="str">
            <v>8912 (56 X 42)</v>
          </cell>
          <cell r="AP379" t="str">
            <v>56X42</v>
          </cell>
          <cell r="AQ379">
            <v>55</v>
          </cell>
          <cell r="AR379" t="str">
            <v>8123 (4)</v>
          </cell>
          <cell r="AS379">
            <v>0</v>
          </cell>
          <cell r="AT379" t="str">
            <v>8121 (2 X 16FT)/ 8122 (4)</v>
          </cell>
          <cell r="AU379">
            <v>2</v>
          </cell>
          <cell r="AV379" t="str">
            <v>8051 (1 White)</v>
          </cell>
          <cell r="AW379" t="str">
            <v>8050 (160FT Clear)</v>
          </cell>
          <cell r="AX379">
            <v>1837.09</v>
          </cell>
          <cell r="AY379">
            <v>720</v>
          </cell>
          <cell r="AZ379">
            <v>2.5515138888888886</v>
          </cell>
          <cell r="BA379" t="str">
            <v>DB request 6/18/13.</v>
          </cell>
          <cell r="BB379"/>
          <cell r="BC379">
            <v>157118</v>
          </cell>
          <cell r="BD379" t="str">
            <v>Yellow</v>
          </cell>
          <cell r="BE379" t="str">
            <v>A23 6' VLIF0204</v>
          </cell>
          <cell r="BF379" t="str">
            <v>12 months (+/- 5 days) from date of manufacture</v>
          </cell>
          <cell r="BG379" t="str">
            <v>Slow</v>
          </cell>
          <cell r="BH379" t="str">
            <v>23 mm</v>
          </cell>
          <cell r="BI379" t="str">
            <v>1 in</v>
          </cell>
          <cell r="BJ379" t="str">
            <v>48 3/4 in</v>
          </cell>
          <cell r="BK379" t="str">
            <v>3/4 in</v>
          </cell>
          <cell r="BL379" t="str">
            <v>I, II, III</v>
          </cell>
          <cell r="BM379">
            <v>6</v>
          </cell>
          <cell r="BN379">
            <v>120</v>
          </cell>
          <cell r="BO379">
            <v>134</v>
          </cell>
          <cell r="BP379" t="str">
            <v>B or G</v>
          </cell>
          <cell r="BQ379">
            <v>8040</v>
          </cell>
          <cell r="BR379">
            <v>81.25</v>
          </cell>
        </row>
        <row r="380">
          <cell r="C380">
            <v>157171</v>
          </cell>
          <cell r="D380" t="str">
            <v xml:space="preserve">A23 6' H45 (2PB, 42 Bxs, Norway) </v>
          </cell>
          <cell r="E380" t="str">
            <v>70310</v>
          </cell>
          <cell r="F380" t="str">
            <v>72036</v>
          </cell>
          <cell r="G380" t="str">
            <v>30%</v>
          </cell>
          <cell r="H380" t="str">
            <v>2 X 8509 (12-8 4 X 1.25 OL)</v>
          </cell>
          <cell r="I380" t="str">
            <v>8030 (38 mm 142 GA X 4.167 FT)</v>
          </cell>
          <cell r="J380" t="str">
            <v>8032 (84 mm 200 GA X 4.167 FT)</v>
          </cell>
          <cell r="K380">
            <v>1.6345875000000001</v>
          </cell>
          <cell r="L380">
            <v>0.70053750000000004</v>
          </cell>
          <cell r="M380">
            <v>48.506453312679348</v>
          </cell>
          <cell r="N380">
            <v>72</v>
          </cell>
          <cell r="O380">
            <v>48.5</v>
          </cell>
          <cell r="P380">
            <v>48.75</v>
          </cell>
          <cell r="Q380">
            <v>49</v>
          </cell>
          <cell r="R380">
            <v>2.2746499999999998</v>
          </cell>
          <cell r="S380">
            <v>2.3351250000000001</v>
          </cell>
          <cell r="T380">
            <v>2.3961000000000001</v>
          </cell>
          <cell r="U380">
            <v>1032.6911</v>
          </cell>
          <cell r="V380">
            <v>1060.1467500000001</v>
          </cell>
          <cell r="W380">
            <v>1087.8294000000001</v>
          </cell>
          <cell r="X380" t="str">
            <v>8480/8481 (56"/2 pc)</v>
          </cell>
          <cell r="Y380" t="str">
            <v>56"/ 2 pc</v>
          </cell>
          <cell r="Z380">
            <v>2.8</v>
          </cell>
          <cell r="AA380">
            <v>25</v>
          </cell>
          <cell r="AB380">
            <v>56.866249999999994</v>
          </cell>
          <cell r="AC380">
            <v>58.378125000000004</v>
          </cell>
          <cell r="AD380">
            <v>59.902500000000003</v>
          </cell>
          <cell r="AE380">
            <v>59.666249999999991</v>
          </cell>
          <cell r="AF380">
            <v>61.178125000000001</v>
          </cell>
          <cell r="AG380">
            <v>62.702500000000001</v>
          </cell>
          <cell r="AH380" t="str">
            <v>3 X 8126 (5.531 FT/Box)</v>
          </cell>
          <cell r="AI380" t="str">
            <v>3 (Glue)</v>
          </cell>
          <cell r="AJ380" t="str">
            <v>(6X7)+0=42</v>
          </cell>
          <cell r="AK380">
            <v>6</v>
          </cell>
          <cell r="AL380">
            <v>7</v>
          </cell>
          <cell r="AM380">
            <v>0</v>
          </cell>
          <cell r="AN380">
            <v>42</v>
          </cell>
          <cell r="AO380" t="str">
            <v>8901 (45X63X40 Crate)</v>
          </cell>
          <cell r="AP380" t="str">
            <v>45X63X40 Crate</v>
          </cell>
          <cell r="AQ380">
            <v>90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2659.4812500000003</v>
          </cell>
          <cell r="AY380">
            <v>1050</v>
          </cell>
          <cell r="AZ380">
            <v>2.5328392857142861</v>
          </cell>
          <cell r="BA380" t="str">
            <v xml:space="preserve">Request 2/17/04 for special packaging for Norway order.  </v>
          </cell>
          <cell r="BB380"/>
          <cell r="BC380">
            <v>157171</v>
          </cell>
          <cell r="BD380" t="str">
            <v>Green</v>
          </cell>
          <cell r="BE380" t="str">
            <v xml:space="preserve">A23 6' H45 </v>
          </cell>
          <cell r="BF380" t="str">
            <v>12 months (+/- 5 days) from date of manufacture</v>
          </cell>
          <cell r="BG380" t="str">
            <v xml:space="preserve">Medium </v>
          </cell>
          <cell r="BH380" t="str">
            <v>23 mm</v>
          </cell>
          <cell r="BI380" t="str">
            <v>1 in</v>
          </cell>
          <cell r="BJ380" t="str">
            <v>48 3/4 in</v>
          </cell>
          <cell r="BK380" t="str">
            <v>3/4 in</v>
          </cell>
          <cell r="BL380" t="str">
            <v>I, II, III</v>
          </cell>
          <cell r="BM380">
            <v>6</v>
          </cell>
          <cell r="BN380">
            <v>150</v>
          </cell>
          <cell r="BO380">
            <v>134</v>
          </cell>
          <cell r="BP380" t="str">
            <v>B or G</v>
          </cell>
          <cell r="BQ380">
            <v>8040</v>
          </cell>
          <cell r="BR380">
            <v>101.5625</v>
          </cell>
        </row>
        <row r="381">
          <cell r="C381">
            <v>157172</v>
          </cell>
          <cell r="D381" t="str">
            <v>A23 6' H45 (2PB, 36 Bxs)</v>
          </cell>
          <cell r="E381" t="str">
            <v>70310</v>
          </cell>
          <cell r="F381" t="str">
            <v>72036</v>
          </cell>
          <cell r="G381" t="str">
            <v>30%</v>
          </cell>
          <cell r="H381" t="str">
            <v>2 X 8509 (12-8 4 X 1.25 OL)</v>
          </cell>
          <cell r="I381" t="str">
            <v>8030 (38 mm 142 GA X 4.167 FT)</v>
          </cell>
          <cell r="J381" t="str">
            <v>8032 (84 mm 200 GA X 4.167 FT)</v>
          </cell>
          <cell r="K381">
            <v>1.6345875000000001</v>
          </cell>
          <cell r="L381">
            <v>0.70053750000000004</v>
          </cell>
          <cell r="M381">
            <v>48.506453312679348</v>
          </cell>
          <cell r="N381">
            <v>72</v>
          </cell>
          <cell r="O381">
            <v>48.5</v>
          </cell>
          <cell r="P381">
            <v>48.75</v>
          </cell>
          <cell r="Q381">
            <v>49</v>
          </cell>
          <cell r="R381">
            <v>2.2746499999999998</v>
          </cell>
          <cell r="S381">
            <v>2.3351250000000001</v>
          </cell>
          <cell r="T381">
            <v>2.3961000000000001</v>
          </cell>
          <cell r="U381">
            <v>1032.6911</v>
          </cell>
          <cell r="V381">
            <v>1060.1467500000001</v>
          </cell>
          <cell r="W381">
            <v>1087.8294000000001</v>
          </cell>
          <cell r="X381" t="str">
            <v>8480/8481 (56"/2 pc)</v>
          </cell>
          <cell r="Y381" t="str">
            <v>56"/ 2 pc</v>
          </cell>
          <cell r="Z381">
            <v>2.8</v>
          </cell>
          <cell r="AA381">
            <v>25</v>
          </cell>
          <cell r="AB381">
            <v>56.866249999999994</v>
          </cell>
          <cell r="AC381">
            <v>58.378125000000004</v>
          </cell>
          <cell r="AD381">
            <v>59.902500000000003</v>
          </cell>
          <cell r="AE381">
            <v>59.666249999999991</v>
          </cell>
          <cell r="AF381">
            <v>61.178125000000001</v>
          </cell>
          <cell r="AG381">
            <v>62.702500000000001</v>
          </cell>
          <cell r="AH381" t="str">
            <v>3 X 8126 (5.531 FT/Box)</v>
          </cell>
          <cell r="AI381">
            <v>3</v>
          </cell>
          <cell r="AJ381" t="str">
            <v>(6X6)+0=36</v>
          </cell>
          <cell r="AK381">
            <v>6</v>
          </cell>
          <cell r="AL381">
            <v>6</v>
          </cell>
          <cell r="AM381">
            <v>0</v>
          </cell>
          <cell r="AN381">
            <v>36</v>
          </cell>
          <cell r="AO381" t="str">
            <v>8912 (56 X 42)</v>
          </cell>
          <cell r="AP381" t="str">
            <v>56X42</v>
          </cell>
          <cell r="AQ381">
            <v>55</v>
          </cell>
          <cell r="AR381" t="str">
            <v>8123 (4)</v>
          </cell>
          <cell r="AS381">
            <v>0</v>
          </cell>
          <cell r="AT381" t="str">
            <v>8121 (2 X 16FT)/ 8122 (4)</v>
          </cell>
          <cell r="AU381">
            <v>2</v>
          </cell>
          <cell r="AV381" t="str">
            <v>8051 (1 White)</v>
          </cell>
          <cell r="AW381" t="str">
            <v>8050 (160FT Clear)</v>
          </cell>
          <cell r="AX381">
            <v>2257.4124999999999</v>
          </cell>
          <cell r="AY381">
            <v>900</v>
          </cell>
          <cell r="AZ381">
            <v>2.5082361111111111</v>
          </cell>
          <cell r="BA381" t="str">
            <v xml:space="preserve">BF Request 6/21/02.  </v>
          </cell>
          <cell r="BB381"/>
          <cell r="BC381">
            <v>157172</v>
          </cell>
          <cell r="BD381" t="str">
            <v>Green</v>
          </cell>
          <cell r="BE381" t="str">
            <v>A23 6' H45</v>
          </cell>
          <cell r="BF381" t="str">
            <v>12 months (+/- 5 days) from date of manufacture</v>
          </cell>
          <cell r="BG381" t="str">
            <v xml:space="preserve">Medium </v>
          </cell>
          <cell r="BH381" t="str">
            <v>23 mm</v>
          </cell>
          <cell r="BI381" t="str">
            <v>1 in</v>
          </cell>
          <cell r="BJ381" t="str">
            <v>48 3/4 in</v>
          </cell>
          <cell r="BK381" t="str">
            <v>3/4 in</v>
          </cell>
          <cell r="BL381" t="str">
            <v>I, II, III</v>
          </cell>
          <cell r="BM381">
            <v>6</v>
          </cell>
          <cell r="BN381">
            <v>150</v>
          </cell>
          <cell r="BO381">
            <v>134</v>
          </cell>
          <cell r="BP381" t="str">
            <v>B or G</v>
          </cell>
          <cell r="BQ381">
            <v>8040</v>
          </cell>
          <cell r="BR381">
            <v>101.5625</v>
          </cell>
        </row>
        <row r="382">
          <cell r="C382">
            <v>157173</v>
          </cell>
          <cell r="D382" t="str">
            <v>A23 6' H45 (SWP, 900 Pcs)</v>
          </cell>
          <cell r="E382" t="str">
            <v>70310</v>
          </cell>
          <cell r="F382" t="str">
            <v>72036</v>
          </cell>
          <cell r="G382" t="str">
            <v>30%</v>
          </cell>
          <cell r="H382" t="str">
            <v>2 X 8509 (12-8 4 X 1.25 OL)</v>
          </cell>
          <cell r="I382" t="str">
            <v>8030 (38 mm 142 GA X 4.167 FT)</v>
          </cell>
          <cell r="J382" t="str">
            <v>8032 (84 mm 200 GA X 4.167 FT)</v>
          </cell>
          <cell r="K382">
            <v>1.6345875000000001</v>
          </cell>
          <cell r="L382">
            <v>0.70053750000000004</v>
          </cell>
          <cell r="M382">
            <v>48.506453312679348</v>
          </cell>
          <cell r="N382">
            <v>72</v>
          </cell>
          <cell r="O382">
            <v>48.5</v>
          </cell>
          <cell r="P382">
            <v>48.75</v>
          </cell>
          <cell r="Q382">
            <v>49</v>
          </cell>
          <cell r="R382">
            <v>2.2746499999999998</v>
          </cell>
          <cell r="S382">
            <v>2.3351250000000001</v>
          </cell>
          <cell r="T382">
            <v>2.3961000000000001</v>
          </cell>
          <cell r="U382">
            <v>1032.6911</v>
          </cell>
          <cell r="V382">
            <v>1060.1467500000001</v>
          </cell>
          <cell r="W382">
            <v>1087.8294000000001</v>
          </cell>
          <cell r="X382" t="str">
            <v>8053 (5" X 115GA X 18.5FT)</v>
          </cell>
          <cell r="Y382" t="str">
            <v>SW (18.5 FT)</v>
          </cell>
          <cell r="Z382">
            <v>0.1</v>
          </cell>
          <cell r="AA382">
            <v>20</v>
          </cell>
          <cell r="AB382">
            <v>45.492999999999995</v>
          </cell>
          <cell r="AC382">
            <v>46.702500000000001</v>
          </cell>
          <cell r="AD382">
            <v>47.922000000000004</v>
          </cell>
          <cell r="AE382">
            <v>45.592999999999996</v>
          </cell>
          <cell r="AF382">
            <v>46.802500000000002</v>
          </cell>
          <cell r="AG382">
            <v>48.022000000000006</v>
          </cell>
          <cell r="AH382" t="str">
            <v xml:space="preserve">8053 (18.5 FT/Bundle) </v>
          </cell>
          <cell r="AI382" t="str">
            <v>SW</v>
          </cell>
          <cell r="AJ382" t="str">
            <v>45 SW</v>
          </cell>
          <cell r="AK382" t="str">
            <v xml:space="preserve">Stack </v>
          </cell>
          <cell r="AL382" t="str">
            <v xml:space="preserve">Pyramid </v>
          </cell>
          <cell r="AM382" t="str">
            <v>On Pallet</v>
          </cell>
          <cell r="AN382">
            <v>45</v>
          </cell>
          <cell r="AO382" t="str">
            <v>8912 (56 X 42)</v>
          </cell>
          <cell r="AP382" t="str">
            <v>56X42</v>
          </cell>
          <cell r="AQ382">
            <v>55</v>
          </cell>
          <cell r="AR382" t="str">
            <v>8133 (4)</v>
          </cell>
          <cell r="AS382" t="str">
            <v xml:space="preserve">1 X 8114 (Pad) </v>
          </cell>
          <cell r="AT382">
            <v>0</v>
          </cell>
          <cell r="AU382">
            <v>0</v>
          </cell>
          <cell r="AV382">
            <v>0</v>
          </cell>
          <cell r="AW382" t="str">
            <v>8052 (370FT White)</v>
          </cell>
          <cell r="AX382">
            <v>2161.1125000000002</v>
          </cell>
          <cell r="AY382">
            <v>900</v>
          </cell>
          <cell r="AZ382">
            <v>2.4012361111111113</v>
          </cell>
          <cell r="BA382" t="str">
            <v xml:space="preserve">GT Request 6/21/02.  Each bundle gets Part No. 8132 8.5 X 11 inch bundle sheet. </v>
          </cell>
          <cell r="BB382"/>
          <cell r="BC382">
            <v>157173</v>
          </cell>
          <cell r="BD382" t="str">
            <v>Green</v>
          </cell>
          <cell r="BE382" t="str">
            <v xml:space="preserve">A23 6' H45 </v>
          </cell>
          <cell r="BF382" t="str">
            <v>12 months (+/- 5 days) from date of manufacture</v>
          </cell>
          <cell r="BG382" t="str">
            <v xml:space="preserve">Medium </v>
          </cell>
          <cell r="BH382" t="str">
            <v>23 mm</v>
          </cell>
          <cell r="BI382" t="str">
            <v>1 in</v>
          </cell>
          <cell r="BJ382" t="str">
            <v>48 3/4 in</v>
          </cell>
          <cell r="BK382" t="str">
            <v>3/4 in</v>
          </cell>
          <cell r="BL382" t="str">
            <v>I, II, III</v>
          </cell>
          <cell r="BM382">
            <v>6</v>
          </cell>
          <cell r="BN382">
            <v>120</v>
          </cell>
          <cell r="BO382">
            <v>134</v>
          </cell>
          <cell r="BP382" t="str">
            <v>B or G</v>
          </cell>
          <cell r="BQ382">
            <v>8040</v>
          </cell>
          <cell r="BR382">
            <v>81.25</v>
          </cell>
        </row>
        <row r="383">
          <cell r="C383">
            <v>157175</v>
          </cell>
          <cell r="D383" t="str">
            <v xml:space="preserve">A23 6' H45 (SWC, 1120 Pcs, Norway) </v>
          </cell>
          <cell r="E383" t="str">
            <v>70310</v>
          </cell>
          <cell r="F383" t="str">
            <v>72036</v>
          </cell>
          <cell r="G383" t="str">
            <v>30%</v>
          </cell>
          <cell r="H383" t="str">
            <v>2 X 8509 (12-8 4 X 1.25 OL)</v>
          </cell>
          <cell r="I383" t="str">
            <v>8030 (38 mm 142 GA X 4.167 FT)</v>
          </cell>
          <cell r="J383" t="str">
            <v>8032 (84 mm 200 GA X 4.167 FT)</v>
          </cell>
          <cell r="K383">
            <v>1.6345875000000001</v>
          </cell>
          <cell r="L383">
            <v>0.70053750000000004</v>
          </cell>
          <cell r="M383">
            <v>48.506453312679348</v>
          </cell>
          <cell r="N383">
            <v>72</v>
          </cell>
          <cell r="O383">
            <v>48.5</v>
          </cell>
          <cell r="P383">
            <v>48.75</v>
          </cell>
          <cell r="Q383">
            <v>49</v>
          </cell>
          <cell r="R383">
            <v>2.2746499999999998</v>
          </cell>
          <cell r="S383">
            <v>2.3351250000000001</v>
          </cell>
          <cell r="T383">
            <v>2.3961000000000001</v>
          </cell>
          <cell r="U383">
            <v>1032.6911</v>
          </cell>
          <cell r="V383">
            <v>1060.1467500000001</v>
          </cell>
          <cell r="W383">
            <v>1087.8294000000001</v>
          </cell>
          <cell r="X383" t="str">
            <v>8053 (5" X 115GA X 18.5FT)</v>
          </cell>
          <cell r="Y383" t="str">
            <v>SW (18.5 FT)</v>
          </cell>
          <cell r="Z383">
            <v>0.1</v>
          </cell>
          <cell r="AA383">
            <v>20</v>
          </cell>
          <cell r="AB383">
            <v>45.492999999999995</v>
          </cell>
          <cell r="AC383">
            <v>46.702500000000001</v>
          </cell>
          <cell r="AD383">
            <v>47.922000000000004</v>
          </cell>
          <cell r="AE383">
            <v>45.592999999999996</v>
          </cell>
          <cell r="AF383">
            <v>46.802500000000002</v>
          </cell>
          <cell r="AG383">
            <v>48.022000000000006</v>
          </cell>
          <cell r="AH383" t="str">
            <v xml:space="preserve">8053 (18.5 FT/Bundle) </v>
          </cell>
          <cell r="AI383" t="str">
            <v>SW</v>
          </cell>
          <cell r="AJ383" t="str">
            <v>(8X7)+0=56</v>
          </cell>
          <cell r="AK383">
            <v>8</v>
          </cell>
          <cell r="AL383">
            <v>7</v>
          </cell>
          <cell r="AM383">
            <v>0</v>
          </cell>
          <cell r="AN383">
            <v>56</v>
          </cell>
          <cell r="AO383" t="str">
            <v>8901 (45X63X40 Crate)</v>
          </cell>
          <cell r="AP383" t="str">
            <v>45X63X40 Crate</v>
          </cell>
          <cell r="AQ383">
            <v>90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2710.94</v>
          </cell>
          <cell r="AY383">
            <v>1120</v>
          </cell>
          <cell r="AZ383">
            <v>2.4204821428571428</v>
          </cell>
          <cell r="BA383" t="str">
            <v xml:space="preserve">Request 5/5/04 for special packaging for Norway order.  </v>
          </cell>
          <cell r="BB383"/>
          <cell r="BC383">
            <v>157175</v>
          </cell>
          <cell r="BD383" t="str">
            <v>Green</v>
          </cell>
          <cell r="BE383" t="str">
            <v xml:space="preserve">A23 6' H45 </v>
          </cell>
          <cell r="BF383" t="str">
            <v>12 months (+/- 5 days) from date of manufacture</v>
          </cell>
          <cell r="BG383" t="str">
            <v xml:space="preserve">Medium </v>
          </cell>
          <cell r="BH383" t="str">
            <v>23 mm</v>
          </cell>
          <cell r="BI383" t="str">
            <v>1 in</v>
          </cell>
          <cell r="BJ383" t="str">
            <v>48 3/4 in</v>
          </cell>
          <cell r="BK383" t="str">
            <v>3/4 in</v>
          </cell>
          <cell r="BL383" t="str">
            <v>I, II, III</v>
          </cell>
          <cell r="BM383">
            <v>6</v>
          </cell>
          <cell r="BN383">
            <v>120</v>
          </cell>
          <cell r="BO383">
            <v>134</v>
          </cell>
          <cell r="BP383" t="str">
            <v>B or G</v>
          </cell>
          <cell r="BQ383">
            <v>8040</v>
          </cell>
          <cell r="BR383">
            <v>81.25</v>
          </cell>
        </row>
        <row r="384">
          <cell r="C384">
            <v>157176</v>
          </cell>
          <cell r="D384" t="str">
            <v>A23 6' M55P (2PB, 36 Bxs)</v>
          </cell>
          <cell r="E384" t="str">
            <v>70330</v>
          </cell>
          <cell r="F384" t="str">
            <v>72036</v>
          </cell>
          <cell r="G384" t="str">
            <v>30%</v>
          </cell>
          <cell r="H384" t="str">
            <v>2 X 8509 (12-8 4 X 1.25 OL)</v>
          </cell>
          <cell r="I384" t="str">
            <v>8030 (38 mm 142 GA X 4.167 FT)</v>
          </cell>
          <cell r="J384" t="str">
            <v>8032 (84 mm 200 GA X 4.167 FT)</v>
          </cell>
          <cell r="K384">
            <v>1.6345875000000001</v>
          </cell>
          <cell r="L384">
            <v>0.70053750000000004</v>
          </cell>
          <cell r="M384">
            <v>48.506453312679348</v>
          </cell>
          <cell r="N384">
            <v>72</v>
          </cell>
          <cell r="O384">
            <v>48.5</v>
          </cell>
          <cell r="P384">
            <v>48.75</v>
          </cell>
          <cell r="Q384">
            <v>49</v>
          </cell>
          <cell r="R384">
            <v>2.2746499999999998</v>
          </cell>
          <cell r="S384">
            <v>2.3351250000000001</v>
          </cell>
          <cell r="T384">
            <v>2.3961000000000001</v>
          </cell>
          <cell r="U384">
            <v>1032.6911</v>
          </cell>
          <cell r="V384">
            <v>1060.1467500000001</v>
          </cell>
          <cell r="W384">
            <v>1087.8294000000001</v>
          </cell>
          <cell r="X384" t="str">
            <v>8480/8481 (56"/2 pc)</v>
          </cell>
          <cell r="Y384" t="str">
            <v>56"/ 2 pc</v>
          </cell>
          <cell r="Z384">
            <v>2.8</v>
          </cell>
          <cell r="AA384">
            <v>25</v>
          </cell>
          <cell r="AB384">
            <v>56.866249999999994</v>
          </cell>
          <cell r="AC384">
            <v>58.378125000000004</v>
          </cell>
          <cell r="AD384">
            <v>59.902500000000003</v>
          </cell>
          <cell r="AE384">
            <v>59.666249999999991</v>
          </cell>
          <cell r="AF384">
            <v>61.178125000000001</v>
          </cell>
          <cell r="AG384">
            <v>62.702500000000001</v>
          </cell>
          <cell r="AH384" t="str">
            <v>3 X 8126 (5.531 FT/Box)</v>
          </cell>
          <cell r="AI384">
            <v>3</v>
          </cell>
          <cell r="AJ384" t="str">
            <v>(6X6)+0=36</v>
          </cell>
          <cell r="AK384">
            <v>6</v>
          </cell>
          <cell r="AL384">
            <v>6</v>
          </cell>
          <cell r="AM384">
            <v>0</v>
          </cell>
          <cell r="AN384">
            <v>36</v>
          </cell>
          <cell r="AO384" t="str">
            <v>8912 (56 X 42)</v>
          </cell>
          <cell r="AP384" t="str">
            <v>56X42</v>
          </cell>
          <cell r="AQ384">
            <v>55</v>
          </cell>
          <cell r="AR384" t="str">
            <v>8123 (4)</v>
          </cell>
          <cell r="AS384">
            <v>0</v>
          </cell>
          <cell r="AT384" t="str">
            <v>8121 (2 X 16FT)/ 8122 (4)</v>
          </cell>
          <cell r="AU384">
            <v>2</v>
          </cell>
          <cell r="AV384" t="str">
            <v>8051 (1 White)</v>
          </cell>
          <cell r="AW384" t="str">
            <v>8050 (160FT Clear)</v>
          </cell>
          <cell r="AX384">
            <v>2257.4124999999999</v>
          </cell>
          <cell r="AY384">
            <v>900</v>
          </cell>
          <cell r="AZ384">
            <v>2.5082361111111111</v>
          </cell>
          <cell r="BA384" t="str">
            <v>GT Request 6/21/02.  Each cartridge gets Part No. 8508 Parachute Clip 23 mm.</v>
          </cell>
          <cell r="BB384"/>
          <cell r="BC384">
            <v>157176</v>
          </cell>
          <cell r="BD384" t="str">
            <v>Yellow</v>
          </cell>
          <cell r="BE384" t="str">
            <v>A23 6' M55P</v>
          </cell>
          <cell r="BF384" t="str">
            <v>12 months (+/- 5 days) from date of manufacture</v>
          </cell>
          <cell r="BG384" t="str">
            <v>Slow</v>
          </cell>
          <cell r="BH384" t="str">
            <v>23 mm</v>
          </cell>
          <cell r="BI384" t="str">
            <v>1 in</v>
          </cell>
          <cell r="BJ384" t="str">
            <v>48 3/4 in</v>
          </cell>
          <cell r="BK384" t="str">
            <v>3/4 in</v>
          </cell>
          <cell r="BL384" t="str">
            <v>I, II, III</v>
          </cell>
          <cell r="BM384">
            <v>6</v>
          </cell>
          <cell r="BN384">
            <v>150</v>
          </cell>
          <cell r="BO384">
            <v>134</v>
          </cell>
          <cell r="BP384" t="str">
            <v>B or G</v>
          </cell>
          <cell r="BQ384">
            <v>8040</v>
          </cell>
          <cell r="BR384">
            <v>101.5625</v>
          </cell>
        </row>
        <row r="385">
          <cell r="C385">
            <v>157177</v>
          </cell>
          <cell r="D385" t="str">
            <v>A23 6' M45P (2PB, 36 Bxs)</v>
          </cell>
          <cell r="E385" t="str">
            <v>70316</v>
          </cell>
          <cell r="F385" t="str">
            <v>72036</v>
          </cell>
          <cell r="G385" t="str">
            <v>30%</v>
          </cell>
          <cell r="H385" t="str">
            <v>2 X 8509 (12-8 4 X 1.25 OL)</v>
          </cell>
          <cell r="I385" t="str">
            <v>8030 (38 mm 142 GA X 4.167 FT)</v>
          </cell>
          <cell r="J385" t="str">
            <v>8032 (84 mm 200 GA X 4.167 FT)</v>
          </cell>
          <cell r="K385">
            <v>1.6345875000000001</v>
          </cell>
          <cell r="L385">
            <v>0.70053750000000004</v>
          </cell>
          <cell r="M385">
            <v>48.506453312679348</v>
          </cell>
          <cell r="N385">
            <v>72</v>
          </cell>
          <cell r="O385">
            <v>48.5</v>
          </cell>
          <cell r="P385">
            <v>48.75</v>
          </cell>
          <cell r="Q385">
            <v>49</v>
          </cell>
          <cell r="R385">
            <v>2.2746499999999998</v>
          </cell>
          <cell r="S385">
            <v>2.3351250000000001</v>
          </cell>
          <cell r="T385">
            <v>2.3961000000000001</v>
          </cell>
          <cell r="U385">
            <v>1032.6911</v>
          </cell>
          <cell r="V385">
            <v>1060.1467500000001</v>
          </cell>
          <cell r="W385">
            <v>1087.8294000000001</v>
          </cell>
          <cell r="X385" t="str">
            <v>8480/8481 (56"/2 pc)</v>
          </cell>
          <cell r="Y385" t="str">
            <v>56"/ 2 pc</v>
          </cell>
          <cell r="Z385">
            <v>2.8</v>
          </cell>
          <cell r="AA385">
            <v>25</v>
          </cell>
          <cell r="AB385">
            <v>56.866249999999994</v>
          </cell>
          <cell r="AC385">
            <v>58.378125000000004</v>
          </cell>
          <cell r="AD385">
            <v>59.902500000000003</v>
          </cell>
          <cell r="AE385">
            <v>59.666249999999991</v>
          </cell>
          <cell r="AF385">
            <v>61.178125000000001</v>
          </cell>
          <cell r="AG385">
            <v>62.702500000000001</v>
          </cell>
          <cell r="AH385" t="str">
            <v>3 X 8126 (5.531 FT/Box)</v>
          </cell>
          <cell r="AI385">
            <v>3</v>
          </cell>
          <cell r="AJ385" t="str">
            <v>(6X6)+0=36</v>
          </cell>
          <cell r="AK385">
            <v>6</v>
          </cell>
          <cell r="AL385">
            <v>6</v>
          </cell>
          <cell r="AM385">
            <v>0</v>
          </cell>
          <cell r="AN385">
            <v>36</v>
          </cell>
          <cell r="AO385" t="str">
            <v>8912 (56 X 42)</v>
          </cell>
          <cell r="AP385" t="str">
            <v>56X42</v>
          </cell>
          <cell r="AQ385">
            <v>55</v>
          </cell>
          <cell r="AR385" t="str">
            <v>8123 (4)</v>
          </cell>
          <cell r="AS385">
            <v>0</v>
          </cell>
          <cell r="AT385" t="str">
            <v>8121 (2 X 16FT)/ 8122 (4)</v>
          </cell>
          <cell r="AU385">
            <v>2</v>
          </cell>
          <cell r="AV385" t="str">
            <v>8051 (1 White)</v>
          </cell>
          <cell r="AW385" t="str">
            <v>8050 (160FT Clear)</v>
          </cell>
          <cell r="AX385">
            <v>2257.4124999999999</v>
          </cell>
          <cell r="AY385">
            <v>900</v>
          </cell>
          <cell r="AZ385">
            <v>2.5082361111111111</v>
          </cell>
          <cell r="BA385" t="str">
            <v>Minova Request 10/6/05.  Each cartridge gets Part No. 8508 Parachute Clip 23 mm.</v>
          </cell>
          <cell r="BB385"/>
          <cell r="BC385">
            <v>157177</v>
          </cell>
          <cell r="BD385" t="str">
            <v>Green</v>
          </cell>
          <cell r="BE385" t="str">
            <v>A23 6' M45P</v>
          </cell>
          <cell r="BF385" t="str">
            <v>12 months (+/- 5 days) from date of manufacture</v>
          </cell>
          <cell r="BG385" t="str">
            <v xml:space="preserve">Medium </v>
          </cell>
          <cell r="BH385" t="str">
            <v>23 mm</v>
          </cell>
          <cell r="BI385" t="str">
            <v>1 in</v>
          </cell>
          <cell r="BJ385" t="str">
            <v>48 3/4 in</v>
          </cell>
          <cell r="BK385" t="str">
            <v>3/4 in</v>
          </cell>
          <cell r="BL385" t="str">
            <v>I, II, III</v>
          </cell>
          <cell r="BM385">
            <v>6</v>
          </cell>
          <cell r="BN385">
            <v>150</v>
          </cell>
          <cell r="BO385">
            <v>134</v>
          </cell>
          <cell r="BP385" t="str">
            <v>B or G</v>
          </cell>
          <cell r="BQ385">
            <v>8040</v>
          </cell>
          <cell r="BR385">
            <v>101.5625</v>
          </cell>
        </row>
        <row r="386">
          <cell r="C386">
            <v>157180</v>
          </cell>
          <cell r="D386" t="str">
            <v>A23 6' LIF55 (2PBDS, 18 Bxs, 2XPLT)</v>
          </cell>
          <cell r="E386" t="str">
            <v>70333</v>
          </cell>
          <cell r="F386" t="str">
            <v>72036</v>
          </cell>
          <cell r="G386" t="str">
            <v>30%</v>
          </cell>
          <cell r="H386" t="str">
            <v>2 X 8509 (12-8 4 X 1.25 OL)</v>
          </cell>
          <cell r="I386" t="str">
            <v>8030 (38 mm 142 GA X 4.167 FT)</v>
          </cell>
          <cell r="J386" t="str">
            <v>8032 (84 mm 200 GA X 4.167 FT)</v>
          </cell>
          <cell r="K386">
            <v>1.6345875000000001</v>
          </cell>
          <cell r="L386">
            <v>0.70053750000000004</v>
          </cell>
          <cell r="M386">
            <v>48.506453312679348</v>
          </cell>
          <cell r="N386">
            <v>72</v>
          </cell>
          <cell r="O386">
            <v>48.5</v>
          </cell>
          <cell r="P386">
            <v>48.75</v>
          </cell>
          <cell r="Q386">
            <v>49</v>
          </cell>
          <cell r="R386">
            <v>2.2746499999999998</v>
          </cell>
          <cell r="S386">
            <v>2.3351250000000001</v>
          </cell>
          <cell r="T386">
            <v>2.3961000000000001</v>
          </cell>
          <cell r="U386">
            <v>1032.6911</v>
          </cell>
          <cell r="V386">
            <v>1060.1467500000001</v>
          </cell>
          <cell r="W386">
            <v>1087.8294000000001</v>
          </cell>
          <cell r="X386" t="str">
            <v>8480/8481 (56"/2 pc)</v>
          </cell>
          <cell r="Y386" t="str">
            <v>56"/ 2 pc</v>
          </cell>
          <cell r="Z386">
            <v>2.8</v>
          </cell>
          <cell r="AA386">
            <v>25</v>
          </cell>
          <cell r="AB386">
            <v>56.866249999999994</v>
          </cell>
          <cell r="AC386">
            <v>58.378125000000004</v>
          </cell>
          <cell r="AD386">
            <v>59.902500000000003</v>
          </cell>
          <cell r="AE386">
            <v>59.666249999999991</v>
          </cell>
          <cell r="AF386">
            <v>61.178125000000001</v>
          </cell>
          <cell r="AG386">
            <v>62.702500000000001</v>
          </cell>
          <cell r="AH386" t="str">
            <v>3 X 8126 (5.531 FT/Box)</v>
          </cell>
          <cell r="AI386">
            <v>3</v>
          </cell>
          <cell r="AJ386" t="str">
            <v>(6X3)+0=18</v>
          </cell>
          <cell r="AK386">
            <v>6</v>
          </cell>
          <cell r="AL386">
            <v>3</v>
          </cell>
          <cell r="AM386">
            <v>0</v>
          </cell>
          <cell r="AN386">
            <v>18</v>
          </cell>
          <cell r="AO386" t="str">
            <v>8912 (56 X 42)</v>
          </cell>
          <cell r="AP386" t="str">
            <v>56X42</v>
          </cell>
          <cell r="AQ386">
            <v>55</v>
          </cell>
          <cell r="AR386" t="str">
            <v>8123 (4)</v>
          </cell>
          <cell r="AS386">
            <v>0</v>
          </cell>
          <cell r="AT386" t="str">
            <v>8121 (2 X 16FT)/ 8122 (4)</v>
          </cell>
          <cell r="AU386">
            <v>2</v>
          </cell>
          <cell r="AV386" t="str">
            <v>8051 (1 White)</v>
          </cell>
          <cell r="AW386" t="str">
            <v>8050 (240FT Clear)</v>
          </cell>
          <cell r="AX386">
            <v>1156.20625</v>
          </cell>
          <cell r="AY386">
            <v>450</v>
          </cell>
          <cell r="AZ386">
            <v>2.569347222222222</v>
          </cell>
          <cell r="BA386" t="str">
            <v xml:space="preserve">Minova request 10/22/04 to change to Minova part numbers. </v>
          </cell>
          <cell r="BB386" t="str">
            <v xml:space="preserve">Place completed pallet on top of another completed pallet and stretchwrap together.  </v>
          </cell>
          <cell r="BC386">
            <v>157180</v>
          </cell>
          <cell r="BD386" t="str">
            <v>Yellow</v>
          </cell>
          <cell r="BE386" t="str">
            <v>A23 6' LIF55</v>
          </cell>
          <cell r="BF386" t="str">
            <v>12 months (+/- 5 days) from date of manufacture</v>
          </cell>
          <cell r="BG386" t="str">
            <v>Slow</v>
          </cell>
          <cell r="BH386" t="str">
            <v>23 mm</v>
          </cell>
          <cell r="BI386" t="str">
            <v>1 in</v>
          </cell>
          <cell r="BJ386" t="str">
            <v>48 3/4 in</v>
          </cell>
          <cell r="BK386" t="str">
            <v>3/4 in</v>
          </cell>
          <cell r="BL386" t="str">
            <v>I, II, III</v>
          </cell>
          <cell r="BM386">
            <v>6</v>
          </cell>
          <cell r="BN386">
            <v>150</v>
          </cell>
          <cell r="BO386">
            <v>134</v>
          </cell>
          <cell r="BP386" t="str">
            <v>B or G</v>
          </cell>
          <cell r="BQ386">
            <v>8040</v>
          </cell>
          <cell r="BR386">
            <v>101.5625</v>
          </cell>
        </row>
        <row r="387">
          <cell r="C387">
            <v>157183</v>
          </cell>
          <cell r="D387" t="str">
            <v>A23 6' LIF50 (2PB, 36 Bxs)</v>
          </cell>
          <cell r="E387" t="str">
            <v>70319</v>
          </cell>
          <cell r="F387" t="str">
            <v>72036</v>
          </cell>
          <cell r="G387" t="str">
            <v>30%</v>
          </cell>
          <cell r="H387" t="str">
            <v>2 X 8509 (12-8 4 X 1.25 OL)</v>
          </cell>
          <cell r="I387" t="str">
            <v>8030 (38 mm 142 GA X 4.167 FT)</v>
          </cell>
          <cell r="J387" t="str">
            <v>8032 (84 mm 200 GA X 4.167 FT)</v>
          </cell>
          <cell r="K387">
            <v>1.6345875000000001</v>
          </cell>
          <cell r="L387">
            <v>0.70053750000000004</v>
          </cell>
          <cell r="M387">
            <v>48.506453312679348</v>
          </cell>
          <cell r="N387">
            <v>72</v>
          </cell>
          <cell r="O387">
            <v>48.5</v>
          </cell>
          <cell r="P387">
            <v>48.75</v>
          </cell>
          <cell r="Q387">
            <v>49</v>
          </cell>
          <cell r="R387">
            <v>2.2746499999999998</v>
          </cell>
          <cell r="S387">
            <v>2.3351250000000001</v>
          </cell>
          <cell r="T387">
            <v>2.3961000000000001</v>
          </cell>
          <cell r="U387">
            <v>1032.6911</v>
          </cell>
          <cell r="V387">
            <v>1060.1467500000001</v>
          </cell>
          <cell r="W387">
            <v>1087.8294000000001</v>
          </cell>
          <cell r="X387" t="str">
            <v>8480/8481 (56"/2 pc)</v>
          </cell>
          <cell r="Y387" t="str">
            <v>56"/ 2 pc</v>
          </cell>
          <cell r="Z387">
            <v>2.8</v>
          </cell>
          <cell r="AA387">
            <v>25</v>
          </cell>
          <cell r="AB387">
            <v>56.866249999999994</v>
          </cell>
          <cell r="AC387">
            <v>58.378125000000004</v>
          </cell>
          <cell r="AD387">
            <v>59.902500000000003</v>
          </cell>
          <cell r="AE387">
            <v>59.666249999999991</v>
          </cell>
          <cell r="AF387">
            <v>61.178125000000001</v>
          </cell>
          <cell r="AG387">
            <v>62.702500000000001</v>
          </cell>
          <cell r="AH387" t="str">
            <v>3 X 8126 (5.531 FT/Box)</v>
          </cell>
          <cell r="AI387">
            <v>3</v>
          </cell>
          <cell r="AJ387" t="str">
            <v>(6X6)+0=36</v>
          </cell>
          <cell r="AK387">
            <v>6</v>
          </cell>
          <cell r="AL387">
            <v>6</v>
          </cell>
          <cell r="AM387">
            <v>0</v>
          </cell>
          <cell r="AN387">
            <v>36</v>
          </cell>
          <cell r="AO387" t="str">
            <v>8912 (56 X 42)</v>
          </cell>
          <cell r="AP387" t="str">
            <v>56X42</v>
          </cell>
          <cell r="AQ387">
            <v>55</v>
          </cell>
          <cell r="AR387" t="str">
            <v>8123 (4)</v>
          </cell>
          <cell r="AS387">
            <v>0</v>
          </cell>
          <cell r="AT387" t="str">
            <v>8121 (2 X 16FT)/ 8122 (4)</v>
          </cell>
          <cell r="AU387">
            <v>2</v>
          </cell>
          <cell r="AV387" t="str">
            <v>8051 (1 White)</v>
          </cell>
          <cell r="AW387" t="str">
            <v>8050 (160FT Clear)</v>
          </cell>
          <cell r="AX387">
            <v>2257.4124999999999</v>
          </cell>
          <cell r="AY387">
            <v>900</v>
          </cell>
          <cell r="AZ387">
            <v>2.5082361111111111</v>
          </cell>
          <cell r="BA387" t="str">
            <v>Minova request 9/20/05.</v>
          </cell>
          <cell r="BB387"/>
          <cell r="BC387">
            <v>157183</v>
          </cell>
          <cell r="BD387" t="str">
            <v>Green</v>
          </cell>
          <cell r="BE387" t="str">
            <v>A23 6' LIF50</v>
          </cell>
          <cell r="BF387" t="str">
            <v>12 months (+/- 5 days) from date of manufacture</v>
          </cell>
          <cell r="BG387" t="str">
            <v xml:space="preserve">Medium </v>
          </cell>
          <cell r="BH387" t="str">
            <v>23 mm</v>
          </cell>
          <cell r="BI387" t="str">
            <v>1 in</v>
          </cell>
          <cell r="BJ387" t="str">
            <v>48 3/4 in</v>
          </cell>
          <cell r="BK387" t="str">
            <v>3/4 in</v>
          </cell>
          <cell r="BL387" t="str">
            <v>I, II, III</v>
          </cell>
          <cell r="BM387">
            <v>6</v>
          </cell>
          <cell r="BN387">
            <v>150</v>
          </cell>
          <cell r="BO387">
            <v>134</v>
          </cell>
          <cell r="BP387" t="str">
            <v>B or G</v>
          </cell>
          <cell r="BQ387">
            <v>8040</v>
          </cell>
          <cell r="BR387">
            <v>101.5625</v>
          </cell>
        </row>
        <row r="388">
          <cell r="C388">
            <v>157184</v>
          </cell>
          <cell r="D388" t="str">
            <v>A23 6' LIF50P (SWP, 900 Pcs)</v>
          </cell>
          <cell r="E388" t="str">
            <v>70319</v>
          </cell>
          <cell r="F388" t="str">
            <v>72036</v>
          </cell>
          <cell r="G388" t="str">
            <v>30%</v>
          </cell>
          <cell r="H388" t="str">
            <v>2 X 8509 (12-8 4 X 1.25 OL)</v>
          </cell>
          <cell r="I388" t="str">
            <v>8030 (38 mm 142 GA X 4.167 FT)</v>
          </cell>
          <cell r="J388" t="str">
            <v>8032 (84 mm 200 GA X 4.167 FT)</v>
          </cell>
          <cell r="K388">
            <v>1.6345875000000001</v>
          </cell>
          <cell r="L388">
            <v>0.70053750000000004</v>
          </cell>
          <cell r="M388">
            <v>48.506453312679348</v>
          </cell>
          <cell r="N388">
            <v>72</v>
          </cell>
          <cell r="O388">
            <v>48.5</v>
          </cell>
          <cell r="P388">
            <v>48.75</v>
          </cell>
          <cell r="Q388">
            <v>49</v>
          </cell>
          <cell r="R388">
            <v>2.2746499999999998</v>
          </cell>
          <cell r="S388">
            <v>2.3351250000000001</v>
          </cell>
          <cell r="T388">
            <v>2.3961000000000001</v>
          </cell>
          <cell r="U388">
            <v>1032.6911</v>
          </cell>
          <cell r="V388">
            <v>1060.1467500000001</v>
          </cell>
          <cell r="W388">
            <v>1087.8294000000001</v>
          </cell>
          <cell r="X388" t="str">
            <v>8053 (5" X 115GA X 18.5FT)</v>
          </cell>
          <cell r="Y388" t="str">
            <v>SW (18.5 FT)</v>
          </cell>
          <cell r="Z388">
            <v>0.1</v>
          </cell>
          <cell r="AA388">
            <v>20</v>
          </cell>
          <cell r="AB388">
            <v>45.492999999999995</v>
          </cell>
          <cell r="AC388">
            <v>46.702500000000001</v>
          </cell>
          <cell r="AD388">
            <v>47.922000000000004</v>
          </cell>
          <cell r="AE388">
            <v>45.592999999999996</v>
          </cell>
          <cell r="AF388">
            <v>46.802500000000002</v>
          </cell>
          <cell r="AG388">
            <v>48.022000000000006</v>
          </cell>
          <cell r="AH388" t="str">
            <v xml:space="preserve">8053 (18.5 FT/Bundle) </v>
          </cell>
          <cell r="AI388" t="str">
            <v>SW</v>
          </cell>
          <cell r="AJ388" t="str">
            <v>45 SW</v>
          </cell>
          <cell r="AK388" t="str">
            <v xml:space="preserve">Stack </v>
          </cell>
          <cell r="AL388" t="str">
            <v xml:space="preserve">Pyramid </v>
          </cell>
          <cell r="AM388" t="str">
            <v>On Pallet</v>
          </cell>
          <cell r="AN388">
            <v>45</v>
          </cell>
          <cell r="AO388" t="str">
            <v>8912 (56 X 42)</v>
          </cell>
          <cell r="AP388" t="str">
            <v>56X42</v>
          </cell>
          <cell r="AQ388">
            <v>55</v>
          </cell>
          <cell r="AR388" t="str">
            <v>8133 (4)</v>
          </cell>
          <cell r="AS388" t="str">
            <v xml:space="preserve">1 X 8114 (Pad) </v>
          </cell>
          <cell r="AT388">
            <v>0</v>
          </cell>
          <cell r="AU388">
            <v>0</v>
          </cell>
          <cell r="AV388">
            <v>0</v>
          </cell>
          <cell r="AW388" t="str">
            <v>8052 (370FT White)</v>
          </cell>
          <cell r="AX388">
            <v>2161.1125000000002</v>
          </cell>
          <cell r="AY388">
            <v>900</v>
          </cell>
          <cell r="AZ388">
            <v>2.4012361111111113</v>
          </cell>
          <cell r="BA388" t="str">
            <v>Minova USA Inc. request 8/21/08.  Each bundle gets Part No. 8132 8.5 X 11 inch bundle sheet. Each cartridge gets Part No. 8508 Parachute Clip 23 mm.</v>
          </cell>
          <cell r="BB388"/>
          <cell r="BC388">
            <v>157184</v>
          </cell>
          <cell r="BD388" t="str">
            <v>Green</v>
          </cell>
          <cell r="BE388" t="str">
            <v>A23 6' LIF50P</v>
          </cell>
          <cell r="BF388" t="str">
            <v>12 months (+/- 5 days) from date of manufacture</v>
          </cell>
          <cell r="BG388" t="str">
            <v xml:space="preserve">Medium </v>
          </cell>
          <cell r="BH388" t="str">
            <v>23 mm</v>
          </cell>
          <cell r="BI388" t="str">
            <v>1 in</v>
          </cell>
          <cell r="BJ388" t="str">
            <v>48 3/4 in</v>
          </cell>
          <cell r="BK388" t="str">
            <v>3/4 in</v>
          </cell>
          <cell r="BL388" t="str">
            <v>I, II, III</v>
          </cell>
          <cell r="BM388">
            <v>6</v>
          </cell>
          <cell r="BN388">
            <v>120</v>
          </cell>
          <cell r="BO388">
            <v>134</v>
          </cell>
          <cell r="BP388" t="str">
            <v>B or G</v>
          </cell>
          <cell r="BQ388">
            <v>8040</v>
          </cell>
          <cell r="BR388">
            <v>81.25</v>
          </cell>
        </row>
        <row r="389">
          <cell r="C389">
            <v>157187</v>
          </cell>
          <cell r="D389" t="str">
            <v>A23 6' LIF0204 (2PB, 36 Bxs)</v>
          </cell>
          <cell r="E389" t="str">
            <v>70314</v>
          </cell>
          <cell r="F389" t="str">
            <v>72036</v>
          </cell>
          <cell r="G389" t="str">
            <v>30%</v>
          </cell>
          <cell r="H389" t="str">
            <v>2 X 8509 (12-8 4 X 1.25 OL)</v>
          </cell>
          <cell r="I389" t="str">
            <v>8030 (38 mm 142 GA X 4.167 FT)</v>
          </cell>
          <cell r="J389" t="str">
            <v>8032 (84 mm 200 GA X 4.167 FT)</v>
          </cell>
          <cell r="K389">
            <v>1.6345875000000001</v>
          </cell>
          <cell r="L389">
            <v>0.70053750000000004</v>
          </cell>
          <cell r="M389">
            <v>48.506453312679348</v>
          </cell>
          <cell r="N389">
            <v>72</v>
          </cell>
          <cell r="O389">
            <v>48.5</v>
          </cell>
          <cell r="P389">
            <v>48.75</v>
          </cell>
          <cell r="Q389">
            <v>49</v>
          </cell>
          <cell r="R389">
            <v>2.2746499999999998</v>
          </cell>
          <cell r="S389">
            <v>2.3351250000000001</v>
          </cell>
          <cell r="T389">
            <v>2.3961000000000001</v>
          </cell>
          <cell r="U389">
            <v>1032.6911</v>
          </cell>
          <cell r="V389">
            <v>1060.1467500000001</v>
          </cell>
          <cell r="W389">
            <v>1087.8294000000001</v>
          </cell>
          <cell r="X389" t="str">
            <v>8480/8481 (56"/2 pc)</v>
          </cell>
          <cell r="Y389" t="str">
            <v>56"/ 2 pc</v>
          </cell>
          <cell r="Z389">
            <v>2.8</v>
          </cell>
          <cell r="AA389">
            <v>25</v>
          </cell>
          <cell r="AB389">
            <v>56.866249999999994</v>
          </cell>
          <cell r="AC389">
            <v>58.378125000000004</v>
          </cell>
          <cell r="AD389">
            <v>59.902500000000003</v>
          </cell>
          <cell r="AE389">
            <v>59.666249999999991</v>
          </cell>
          <cell r="AF389">
            <v>61.178125000000001</v>
          </cell>
          <cell r="AG389">
            <v>62.702500000000001</v>
          </cell>
          <cell r="AH389" t="str">
            <v>3 X 8126 (5.531 FT/Box)</v>
          </cell>
          <cell r="AI389">
            <v>3</v>
          </cell>
          <cell r="AJ389" t="str">
            <v>(6X6)+0=36</v>
          </cell>
          <cell r="AK389">
            <v>6</v>
          </cell>
          <cell r="AL389">
            <v>6</v>
          </cell>
          <cell r="AM389">
            <v>0</v>
          </cell>
          <cell r="AN389">
            <v>36</v>
          </cell>
          <cell r="AO389" t="str">
            <v>8912 (56 X 42)</v>
          </cell>
          <cell r="AP389" t="str">
            <v>56X42</v>
          </cell>
          <cell r="AQ389">
            <v>55</v>
          </cell>
          <cell r="AR389" t="str">
            <v>8123 (4)</v>
          </cell>
          <cell r="AS389">
            <v>0</v>
          </cell>
          <cell r="AT389" t="str">
            <v>8121 (2 X 16FT)/ 8122 (4)</v>
          </cell>
          <cell r="AU389">
            <v>2</v>
          </cell>
          <cell r="AV389" t="str">
            <v>8051 (1 White)</v>
          </cell>
          <cell r="AW389" t="str">
            <v>8050 (160FT Clear)</v>
          </cell>
          <cell r="AX389">
            <v>2257.4124999999999</v>
          </cell>
          <cell r="AY389">
            <v>900</v>
          </cell>
          <cell r="AZ389">
            <v>2.5082361111111111</v>
          </cell>
          <cell r="BA389" t="str">
            <v>Minova Request 10/18/07.</v>
          </cell>
          <cell r="BB389"/>
          <cell r="BC389">
            <v>157187</v>
          </cell>
          <cell r="BD389" t="str">
            <v>Yellow</v>
          </cell>
          <cell r="BE389" t="str">
            <v>A23 6' LIF0204</v>
          </cell>
          <cell r="BF389" t="str">
            <v>12 months (+/- 5 days) from date of manufacture</v>
          </cell>
          <cell r="BG389" t="str">
            <v>Slow</v>
          </cell>
          <cell r="BH389" t="str">
            <v>23 mm</v>
          </cell>
          <cell r="BI389" t="str">
            <v>1 in</v>
          </cell>
          <cell r="BJ389" t="str">
            <v>48 3/4 in</v>
          </cell>
          <cell r="BK389" t="str">
            <v>3/4 in</v>
          </cell>
          <cell r="BL389" t="str">
            <v>I, II, III</v>
          </cell>
          <cell r="BM389">
            <v>6</v>
          </cell>
          <cell r="BN389">
            <v>150</v>
          </cell>
          <cell r="BO389">
            <v>134</v>
          </cell>
          <cell r="BP389" t="str">
            <v>B or G</v>
          </cell>
          <cell r="BQ389">
            <v>8040</v>
          </cell>
          <cell r="BR389">
            <v>101.5625</v>
          </cell>
        </row>
        <row r="390">
          <cell r="C390">
            <v>157188</v>
          </cell>
          <cell r="D390" t="str">
            <v>A23 6' LIF20 (2PBSS, 30 Bxs)</v>
          </cell>
          <cell r="E390" t="str">
            <v>70415</v>
          </cell>
          <cell r="F390" t="str">
            <v>72036</v>
          </cell>
          <cell r="G390" t="str">
            <v>30%</v>
          </cell>
          <cell r="H390" t="str">
            <v>2 X 8509 (12-8 4 X 1.25 OL)</v>
          </cell>
          <cell r="I390" t="str">
            <v>8030 (38 mm 142 GA X 4.167 FT)</v>
          </cell>
          <cell r="J390" t="str">
            <v>8032 (84 mm 200 GA X 4.167 FT)</v>
          </cell>
          <cell r="K390">
            <v>1.6345875000000001</v>
          </cell>
          <cell r="L390">
            <v>0.70053750000000004</v>
          </cell>
          <cell r="M390">
            <v>48.506453312679348</v>
          </cell>
          <cell r="N390">
            <v>72</v>
          </cell>
          <cell r="O390">
            <v>48.5</v>
          </cell>
          <cell r="P390">
            <v>48.75</v>
          </cell>
          <cell r="Q390">
            <v>49</v>
          </cell>
          <cell r="R390">
            <v>2.2746499999999998</v>
          </cell>
          <cell r="S390">
            <v>2.3351250000000001</v>
          </cell>
          <cell r="T390">
            <v>2.3961000000000001</v>
          </cell>
          <cell r="U390">
            <v>1032.6911</v>
          </cell>
          <cell r="V390">
            <v>1060.1467500000001</v>
          </cell>
          <cell r="W390">
            <v>1087.8294000000001</v>
          </cell>
          <cell r="X390" t="str">
            <v>8480/8481 (56"/2 pc)</v>
          </cell>
          <cell r="Y390" t="str">
            <v>56"/ 2 pc</v>
          </cell>
          <cell r="Z390">
            <v>2.8</v>
          </cell>
          <cell r="AA390">
            <v>25</v>
          </cell>
          <cell r="AB390">
            <v>56.866249999999994</v>
          </cell>
          <cell r="AC390">
            <v>58.378125000000004</v>
          </cell>
          <cell r="AD390">
            <v>59.902500000000003</v>
          </cell>
          <cell r="AE390">
            <v>59.666249999999991</v>
          </cell>
          <cell r="AF390">
            <v>61.178125000000001</v>
          </cell>
          <cell r="AG390">
            <v>62.702500000000001</v>
          </cell>
          <cell r="AH390" t="str">
            <v>3 X 8126 (5.531 FT/Box)</v>
          </cell>
          <cell r="AI390">
            <v>3</v>
          </cell>
          <cell r="AJ390" t="str">
            <v>(6X5)+0=30</v>
          </cell>
          <cell r="AK390">
            <v>6</v>
          </cell>
          <cell r="AL390">
            <v>5</v>
          </cell>
          <cell r="AM390">
            <v>0</v>
          </cell>
          <cell r="AN390">
            <v>30</v>
          </cell>
          <cell r="AO390" t="str">
            <v>8912 (56 X 42)</v>
          </cell>
          <cell r="AP390" t="str">
            <v>56X42</v>
          </cell>
          <cell r="AQ390">
            <v>55</v>
          </cell>
          <cell r="AR390" t="str">
            <v>8123 (4)</v>
          </cell>
          <cell r="AS390">
            <v>0</v>
          </cell>
          <cell r="AT390" t="str">
            <v>8121 (2 X 16FT)/ 8122 (4)</v>
          </cell>
          <cell r="AU390">
            <v>2</v>
          </cell>
          <cell r="AV390" t="str">
            <v>8051 (1 White)</v>
          </cell>
          <cell r="AW390" t="str">
            <v>8050 (160FT Clear)</v>
          </cell>
          <cell r="AX390">
            <v>1890.34375</v>
          </cell>
          <cell r="AY390">
            <v>750</v>
          </cell>
          <cell r="AZ390">
            <v>2.5204583333333335</v>
          </cell>
          <cell r="BA390" t="str">
            <v>Minova USA Inc. request 10/24/07.</v>
          </cell>
          <cell r="BB390"/>
          <cell r="BC390">
            <v>157188</v>
          </cell>
          <cell r="BD390" t="str">
            <v>Orange</v>
          </cell>
          <cell r="BE390" t="str">
            <v>A23 6' LIF20</v>
          </cell>
          <cell r="BF390" t="str">
            <v>12 months (+/- 5 days) from date of manufacture</v>
          </cell>
          <cell r="BG390" t="str">
            <v>X-Fast</v>
          </cell>
          <cell r="BH390" t="str">
            <v>23 mm</v>
          </cell>
          <cell r="BI390" t="str">
            <v>1 in</v>
          </cell>
          <cell r="BJ390" t="str">
            <v>48 3/4 in</v>
          </cell>
          <cell r="BK390" t="str">
            <v>3/4 in</v>
          </cell>
          <cell r="BL390" t="str">
            <v>I, II, III</v>
          </cell>
          <cell r="BM390">
            <v>6</v>
          </cell>
          <cell r="BN390">
            <v>150</v>
          </cell>
          <cell r="BO390">
            <v>134</v>
          </cell>
          <cell r="BP390" t="str">
            <v>B or G</v>
          </cell>
          <cell r="BQ390">
            <v>8040</v>
          </cell>
          <cell r="BR390">
            <v>101.5625</v>
          </cell>
        </row>
        <row r="391">
          <cell r="C391">
            <v>157189</v>
          </cell>
          <cell r="D391" t="str">
            <v>A23 6' LIF90 (2PBLW, 36 Bxs)</v>
          </cell>
          <cell r="E391" t="str">
            <v>70416</v>
          </cell>
          <cell r="F391" t="str">
            <v>72036</v>
          </cell>
          <cell r="G391" t="str">
            <v>30%</v>
          </cell>
          <cell r="H391" t="str">
            <v>2 X 8509 (12-8 4 X 1.25 OL)</v>
          </cell>
          <cell r="I391" t="str">
            <v>8030 (38 mm 142 GA X 4.167 FT)</v>
          </cell>
          <cell r="J391" t="str">
            <v>8032 (84 mm 200 GA X 4.167 FT)</v>
          </cell>
          <cell r="K391">
            <v>1.6345875000000001</v>
          </cell>
          <cell r="L391">
            <v>0.70053750000000004</v>
          </cell>
          <cell r="M391">
            <v>48.506453312679348</v>
          </cell>
          <cell r="N391">
            <v>72</v>
          </cell>
          <cell r="O391">
            <v>48.5</v>
          </cell>
          <cell r="P391">
            <v>48.75</v>
          </cell>
          <cell r="Q391">
            <v>49</v>
          </cell>
          <cell r="R391">
            <v>2.2746499999999998</v>
          </cell>
          <cell r="S391">
            <v>2.3351250000000001</v>
          </cell>
          <cell r="T391">
            <v>2.3961000000000001</v>
          </cell>
          <cell r="U391">
            <v>1032.6911</v>
          </cell>
          <cell r="V391">
            <v>1060.1467500000001</v>
          </cell>
          <cell r="W391">
            <v>1087.8294000000001</v>
          </cell>
          <cell r="X391" t="str">
            <v>8480/8481 (56"/2 pc)</v>
          </cell>
          <cell r="Y391" t="str">
            <v>56"/ 2 pc</v>
          </cell>
          <cell r="Z391">
            <v>2.8</v>
          </cell>
          <cell r="AA391">
            <v>15</v>
          </cell>
          <cell r="AB391">
            <v>34.119749999999996</v>
          </cell>
          <cell r="AC391">
            <v>35.026875000000004</v>
          </cell>
          <cell r="AD391">
            <v>35.941500000000005</v>
          </cell>
          <cell r="AE391">
            <v>36.919749999999993</v>
          </cell>
          <cell r="AF391">
            <v>37.826875000000001</v>
          </cell>
          <cell r="AG391">
            <v>38.741500000000002</v>
          </cell>
          <cell r="AH391" t="str">
            <v>3 X 8126 (5.531 FT/Box)</v>
          </cell>
          <cell r="AI391">
            <v>3</v>
          </cell>
          <cell r="AJ391" t="str">
            <v>(6X6)+0=36</v>
          </cell>
          <cell r="AK391">
            <v>6</v>
          </cell>
          <cell r="AL391">
            <v>6</v>
          </cell>
          <cell r="AM391">
            <v>0</v>
          </cell>
          <cell r="AN391">
            <v>36</v>
          </cell>
          <cell r="AO391" t="str">
            <v>8912 (56 X 42)</v>
          </cell>
          <cell r="AP391" t="str">
            <v>56X42</v>
          </cell>
          <cell r="AQ391">
            <v>55</v>
          </cell>
          <cell r="AR391" t="str">
            <v>8123 (4)</v>
          </cell>
          <cell r="AS391">
            <v>0</v>
          </cell>
          <cell r="AT391" t="str">
            <v>8121 (2 X 16FT)/ 8122 (4)</v>
          </cell>
          <cell r="AU391">
            <v>2</v>
          </cell>
          <cell r="AV391" t="str">
            <v>8051 (1 White)</v>
          </cell>
          <cell r="AW391" t="str">
            <v>8050 (160FT Clear)</v>
          </cell>
          <cell r="AX391">
            <v>1416.7674999999999</v>
          </cell>
          <cell r="AY391">
            <v>540</v>
          </cell>
          <cell r="AZ391">
            <v>2.6236435185185183</v>
          </cell>
          <cell r="BA391" t="str">
            <v>Minova Request 2/14/08.</v>
          </cell>
          <cell r="BB391"/>
          <cell r="BC391">
            <v>157189</v>
          </cell>
          <cell r="BD391" t="str">
            <v>Yellow</v>
          </cell>
          <cell r="BE391" t="str">
            <v>A23 6' LIF90</v>
          </cell>
          <cell r="BF391" t="str">
            <v>12 months (+/- 5 days) from date of manufacture</v>
          </cell>
          <cell r="BG391" t="str">
            <v>Slow</v>
          </cell>
          <cell r="BH391" t="str">
            <v>23 mm</v>
          </cell>
          <cell r="BI391" t="str">
            <v>1 in</v>
          </cell>
          <cell r="BJ391" t="str">
            <v>48 3/4 in</v>
          </cell>
          <cell r="BK391" t="str">
            <v>3/4 in</v>
          </cell>
          <cell r="BL391" t="str">
            <v>I, II, III</v>
          </cell>
          <cell r="BM391">
            <v>6</v>
          </cell>
          <cell r="BN391">
            <v>90</v>
          </cell>
          <cell r="BO391">
            <v>134</v>
          </cell>
          <cell r="BP391" t="str">
            <v>B or G</v>
          </cell>
          <cell r="BQ391">
            <v>8040</v>
          </cell>
          <cell r="BR391">
            <v>60.9375</v>
          </cell>
        </row>
        <row r="392">
          <cell r="C392">
            <v>157190</v>
          </cell>
          <cell r="D392" t="str">
            <v>A23 6' LIF35 (2PB, 36 Bxs)</v>
          </cell>
          <cell r="E392" t="str">
            <v>70311</v>
          </cell>
          <cell r="F392" t="str">
            <v>72036</v>
          </cell>
          <cell r="G392" t="str">
            <v>30%</v>
          </cell>
          <cell r="H392" t="str">
            <v>2 X 8509 (12-8 4 X 1.25 OL)</v>
          </cell>
          <cell r="I392" t="str">
            <v>8030 (38 mm 142 GA X 4.167 FT)</v>
          </cell>
          <cell r="J392" t="str">
            <v>8032 (84 mm 200 GA X 4.167 FT)</v>
          </cell>
          <cell r="K392">
            <v>1.6345875000000001</v>
          </cell>
          <cell r="L392">
            <v>0.70053750000000004</v>
          </cell>
          <cell r="M392">
            <v>48.506453312679348</v>
          </cell>
          <cell r="N392">
            <v>72</v>
          </cell>
          <cell r="O392">
            <v>48.5</v>
          </cell>
          <cell r="P392">
            <v>48.75</v>
          </cell>
          <cell r="Q392">
            <v>49</v>
          </cell>
          <cell r="R392">
            <v>2.2746499999999998</v>
          </cell>
          <cell r="S392">
            <v>2.3351250000000001</v>
          </cell>
          <cell r="T392">
            <v>2.3961000000000001</v>
          </cell>
          <cell r="U392">
            <v>1032.6911</v>
          </cell>
          <cell r="V392">
            <v>1060.1467500000001</v>
          </cell>
          <cell r="W392">
            <v>1087.8294000000001</v>
          </cell>
          <cell r="X392" t="str">
            <v>8480/8481 (56"/2 pc)</v>
          </cell>
          <cell r="Y392" t="str">
            <v>56"/ 2 pc</v>
          </cell>
          <cell r="Z392">
            <v>2.8</v>
          </cell>
          <cell r="AA392">
            <v>25</v>
          </cell>
          <cell r="AB392">
            <v>56.866249999999994</v>
          </cell>
          <cell r="AC392">
            <v>58.378125000000004</v>
          </cell>
          <cell r="AD392">
            <v>59.902500000000003</v>
          </cell>
          <cell r="AE392">
            <v>59.666249999999991</v>
          </cell>
          <cell r="AF392">
            <v>61.178125000000001</v>
          </cell>
          <cell r="AG392">
            <v>62.702500000000001</v>
          </cell>
          <cell r="AH392" t="str">
            <v>3 X 8126 (5.531 FT/Box)</v>
          </cell>
          <cell r="AI392">
            <v>3</v>
          </cell>
          <cell r="AJ392" t="str">
            <v>(6X6)+0=36</v>
          </cell>
          <cell r="AK392">
            <v>6</v>
          </cell>
          <cell r="AL392">
            <v>6</v>
          </cell>
          <cell r="AM392">
            <v>0</v>
          </cell>
          <cell r="AN392">
            <v>36</v>
          </cell>
          <cell r="AO392" t="str">
            <v>8912 (56 X 42)</v>
          </cell>
          <cell r="AP392" t="str">
            <v>56X42</v>
          </cell>
          <cell r="AQ392">
            <v>55</v>
          </cell>
          <cell r="AR392" t="str">
            <v>8123 (4)</v>
          </cell>
          <cell r="AS392">
            <v>0</v>
          </cell>
          <cell r="AT392" t="str">
            <v>8121 (2 X 16FT)/ 8122 (4)</v>
          </cell>
          <cell r="AU392">
            <v>2</v>
          </cell>
          <cell r="AV392" t="str">
            <v>8051 (1 White)</v>
          </cell>
          <cell r="AW392" t="str">
            <v>8050 (160FT Clear)</v>
          </cell>
          <cell r="AX392">
            <v>2257.4124999999999</v>
          </cell>
          <cell r="AY392">
            <v>900</v>
          </cell>
          <cell r="AZ392">
            <v>2.5082361111111111</v>
          </cell>
          <cell r="BA392" t="str">
            <v>Minova Request 10/6/08.</v>
          </cell>
          <cell r="BB392"/>
          <cell r="BC392">
            <v>157190</v>
          </cell>
          <cell r="BD392" t="str">
            <v>Blue</v>
          </cell>
          <cell r="BE392" t="str">
            <v xml:space="preserve">A23 6' LIF35 </v>
          </cell>
          <cell r="BF392" t="str">
            <v>12 months (+/- 5 days) from date of manufacture</v>
          </cell>
          <cell r="BG392" t="str">
            <v>Fast</v>
          </cell>
          <cell r="BH392" t="str">
            <v>23 mm</v>
          </cell>
          <cell r="BI392" t="str">
            <v>1 in</v>
          </cell>
          <cell r="BJ392" t="str">
            <v>48 3/4 in</v>
          </cell>
          <cell r="BK392" t="str">
            <v>3/4 in</v>
          </cell>
          <cell r="BL392" t="str">
            <v>I, II, III</v>
          </cell>
          <cell r="BM392">
            <v>6</v>
          </cell>
          <cell r="BN392">
            <v>150</v>
          </cell>
          <cell r="BO392">
            <v>134</v>
          </cell>
          <cell r="BP392" t="str">
            <v>B or G</v>
          </cell>
          <cell r="BQ392">
            <v>8040</v>
          </cell>
          <cell r="BR392">
            <v>101.5625</v>
          </cell>
        </row>
        <row r="393">
          <cell r="C393">
            <v>157193</v>
          </cell>
          <cell r="D393" t="str">
            <v>A23 6.1' M35LIF(SWP,1000Pcs)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49.875</v>
          </cell>
          <cell r="Q393">
            <v>50.625</v>
          </cell>
          <cell r="R393">
            <v>0</v>
          </cell>
          <cell r="S393">
            <v>2.3889999999999998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2.3889999999999998</v>
          </cell>
          <cell r="AA393">
            <v>20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157193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134</v>
          </cell>
          <cell r="BP393">
            <v>0</v>
          </cell>
          <cell r="BQ393">
            <v>0</v>
          </cell>
          <cell r="BR393">
            <v>0</v>
          </cell>
        </row>
        <row r="394">
          <cell r="C394">
            <v>157192</v>
          </cell>
          <cell r="D394" t="str">
            <v>A23 6.6' LIF50 (2PB, 36 Bxs)</v>
          </cell>
          <cell r="E394" t="str">
            <v>70319</v>
          </cell>
          <cell r="F394" t="str">
            <v>72036</v>
          </cell>
          <cell r="G394" t="str">
            <v>30%</v>
          </cell>
          <cell r="H394" t="str">
            <v>2 X 8509 (12-8 4 X 1.25 OL)</v>
          </cell>
          <cell r="I394" t="str">
            <v>8030 (38 mm 142 GA X 4.553 FT)</v>
          </cell>
          <cell r="J394" t="str">
            <v>8032 (84 mm 200 GA X 4.553 FT)</v>
          </cell>
          <cell r="K394">
            <v>1.7896637499999997</v>
          </cell>
          <cell r="L394">
            <v>0.76699874999999995</v>
          </cell>
          <cell r="M394">
            <v>53.2214943243861</v>
          </cell>
          <cell r="N394">
            <v>79.2</v>
          </cell>
          <cell r="O394">
            <v>53.125</v>
          </cell>
          <cell r="P394">
            <v>53.375</v>
          </cell>
          <cell r="Q394">
            <v>53.625</v>
          </cell>
          <cell r="R394">
            <v>2.4915624999999997</v>
          </cell>
          <cell r="S394">
            <v>2.5566624999999998</v>
          </cell>
          <cell r="T394">
            <v>2.6222625000000002</v>
          </cell>
          <cell r="U394">
            <v>1131.1693749999999</v>
          </cell>
          <cell r="V394">
            <v>1160.7247749999999</v>
          </cell>
          <cell r="W394">
            <v>1190.507175</v>
          </cell>
          <cell r="X394" t="str">
            <v>8480/8481 (56"/2 pc)</v>
          </cell>
          <cell r="Y394" t="str">
            <v>56"/ 2 pc</v>
          </cell>
          <cell r="Z394">
            <v>2.8</v>
          </cell>
          <cell r="AA394">
            <v>20</v>
          </cell>
          <cell r="AB394">
            <v>49.831249999999997</v>
          </cell>
          <cell r="AC394">
            <v>51.133249999999997</v>
          </cell>
          <cell r="AD394">
            <v>52.445250000000001</v>
          </cell>
          <cell r="AE394">
            <v>52.631249999999994</v>
          </cell>
          <cell r="AF394">
            <v>53.933249999999994</v>
          </cell>
          <cell r="AG394">
            <v>55.245249999999999</v>
          </cell>
          <cell r="AH394" t="str">
            <v>3 X 8126 (5.531 FT/Box)</v>
          </cell>
          <cell r="AI394">
            <v>3</v>
          </cell>
          <cell r="AJ394" t="str">
            <v>(6X6)+0=36</v>
          </cell>
          <cell r="AK394">
            <v>6</v>
          </cell>
          <cell r="AL394">
            <v>6</v>
          </cell>
          <cell r="AM394">
            <v>0</v>
          </cell>
          <cell r="AN394">
            <v>36</v>
          </cell>
          <cell r="AO394" t="str">
            <v>8912 (56 X 42)</v>
          </cell>
          <cell r="AP394" t="str">
            <v>56X42</v>
          </cell>
          <cell r="AQ394">
            <v>55</v>
          </cell>
          <cell r="AR394" t="str">
            <v>8123 (4)</v>
          </cell>
          <cell r="AS394">
            <v>0</v>
          </cell>
          <cell r="AT394" t="str">
            <v>8121 (2 X 16FT)/ 8122 (4)</v>
          </cell>
          <cell r="AU394">
            <v>2</v>
          </cell>
          <cell r="AV394" t="str">
            <v>8051 (1 White)</v>
          </cell>
          <cell r="AW394" t="str">
            <v>8050 (160FT Clear)</v>
          </cell>
          <cell r="AX394">
            <v>1996.5969999999998</v>
          </cell>
          <cell r="AY394">
            <v>720</v>
          </cell>
          <cell r="AZ394">
            <v>2.7730513888888884</v>
          </cell>
          <cell r="BA394" t="str">
            <v>Minova Request 6/28/11.</v>
          </cell>
          <cell r="BB394"/>
          <cell r="BC394">
            <v>157192</v>
          </cell>
          <cell r="BD394" t="str">
            <v>Green</v>
          </cell>
          <cell r="BE394" t="str">
            <v>A23 6.6' LIF50</v>
          </cell>
          <cell r="BF394" t="str">
            <v>12 months (+/- 5 days) from date of manufacture</v>
          </cell>
          <cell r="BG394" t="str">
            <v xml:space="preserve">Medium </v>
          </cell>
          <cell r="BH394" t="str">
            <v>23 mm</v>
          </cell>
          <cell r="BI394" t="str">
            <v>1 in</v>
          </cell>
          <cell r="BJ394" t="str">
            <v>53 3/8 in</v>
          </cell>
          <cell r="BK394" t="str">
            <v>3/4 in</v>
          </cell>
          <cell r="BL394" t="str">
            <v>I, II, III</v>
          </cell>
          <cell r="BM394">
            <v>6.6000000000000005</v>
          </cell>
          <cell r="BN394">
            <v>132</v>
          </cell>
          <cell r="BO394">
            <v>134</v>
          </cell>
          <cell r="BP394" t="str">
            <v>B or G</v>
          </cell>
          <cell r="BQ394">
            <v>8040</v>
          </cell>
          <cell r="BR394">
            <v>88.958333333333329</v>
          </cell>
        </row>
        <row r="395">
          <cell r="C395">
            <v>157200</v>
          </cell>
          <cell r="D395" t="str">
            <v>A23 6.2' M45LIF (2PB, 36 Bxs)</v>
          </cell>
          <cell r="E395" t="str">
            <v>70316</v>
          </cell>
          <cell r="F395" t="str">
            <v>72036</v>
          </cell>
          <cell r="G395" t="str">
            <v>30%</v>
          </cell>
          <cell r="H395" t="str">
            <v>2 X 8509 (12-8 4 X 1.25 OL)</v>
          </cell>
          <cell r="I395" t="str">
            <v>8030 (38 mm 142 GA X 4.271 FT)</v>
          </cell>
          <cell r="J395" t="str">
            <v>8032 (84 mm 200 GA X 4.271 FT)</v>
          </cell>
          <cell r="K395">
            <v>1.6848825000000001</v>
          </cell>
          <cell r="L395">
            <v>0.72209250000000003</v>
          </cell>
          <cell r="M395">
            <v>50.078133649914932</v>
          </cell>
          <cell r="N395">
            <v>74.400000000000006</v>
          </cell>
          <cell r="O395">
            <v>50</v>
          </cell>
          <cell r="P395">
            <v>50.25</v>
          </cell>
          <cell r="Q395">
            <v>50.5</v>
          </cell>
          <cell r="R395">
            <v>2.3449999999999998</v>
          </cell>
          <cell r="S395">
            <v>2.4069750000000001</v>
          </cell>
          <cell r="T395">
            <v>2.4694500000000001</v>
          </cell>
          <cell r="U395">
            <v>1064.6299999999999</v>
          </cell>
          <cell r="V395">
            <v>1092.76665</v>
          </cell>
          <cell r="W395">
            <v>1121.1303</v>
          </cell>
          <cell r="X395" t="str">
            <v>8480/8481 (56"/2 pc)</v>
          </cell>
          <cell r="Y395" t="str">
            <v>56"/ 2 pc</v>
          </cell>
          <cell r="Z395">
            <v>2.8</v>
          </cell>
          <cell r="AA395">
            <v>25</v>
          </cell>
          <cell r="AB395">
            <v>58.624999999999993</v>
          </cell>
          <cell r="AC395">
            <v>60.174375000000005</v>
          </cell>
          <cell r="AD395">
            <v>61.736250000000005</v>
          </cell>
          <cell r="AE395">
            <v>61.42499999999999</v>
          </cell>
          <cell r="AF395">
            <v>62.974375000000002</v>
          </cell>
          <cell r="AG395">
            <v>64.53625000000001</v>
          </cell>
          <cell r="AH395" t="str">
            <v>3 X 8126 (5.531 FT/Box)</v>
          </cell>
          <cell r="AI395">
            <v>3</v>
          </cell>
          <cell r="AJ395" t="str">
            <v>(6X6)+0=36</v>
          </cell>
          <cell r="AK395">
            <v>6</v>
          </cell>
          <cell r="AL395">
            <v>6</v>
          </cell>
          <cell r="AM395">
            <v>0</v>
          </cell>
          <cell r="AN395">
            <v>36</v>
          </cell>
          <cell r="AO395" t="str">
            <v>8912 (56 X 42)</v>
          </cell>
          <cell r="AP395" t="str">
            <v>56X42</v>
          </cell>
          <cell r="AQ395">
            <v>55</v>
          </cell>
          <cell r="AR395" t="str">
            <v>8123 (4)</v>
          </cell>
          <cell r="AS395">
            <v>0</v>
          </cell>
          <cell r="AT395" t="str">
            <v>8121 (2 X 16FT)/ 8122 (4)</v>
          </cell>
          <cell r="AU395">
            <v>2</v>
          </cell>
          <cell r="AV395" t="str">
            <v>8051 (1 White)</v>
          </cell>
          <cell r="AW395" t="str">
            <v>8050 (160FT Clear)</v>
          </cell>
          <cell r="AX395">
            <v>2322.0774999999999</v>
          </cell>
          <cell r="AY395">
            <v>900</v>
          </cell>
          <cell r="AZ395">
            <v>2.5800861111111111</v>
          </cell>
          <cell r="BA395" t="str">
            <v>Minova USA Inc. request 9/19/03.</v>
          </cell>
          <cell r="BB395"/>
          <cell r="BC395">
            <v>157200</v>
          </cell>
          <cell r="BD395" t="str">
            <v>Green</v>
          </cell>
          <cell r="BE395" t="str">
            <v>A23 6.2' M45LIF</v>
          </cell>
          <cell r="BF395" t="str">
            <v>12 months (+/- 5 days) from date of manufacture</v>
          </cell>
          <cell r="BG395" t="str">
            <v xml:space="preserve">Medium </v>
          </cell>
          <cell r="BH395" t="str">
            <v>23 mm</v>
          </cell>
          <cell r="BI395" t="str">
            <v>1 in</v>
          </cell>
          <cell r="BJ395" t="str">
            <v>50 1/4 in</v>
          </cell>
          <cell r="BK395" t="str">
            <v>3/4 in</v>
          </cell>
          <cell r="BL395" t="str">
            <v>I, II, III</v>
          </cell>
          <cell r="BM395">
            <v>6.2</v>
          </cell>
          <cell r="BN395">
            <v>155</v>
          </cell>
          <cell r="BO395">
            <v>134</v>
          </cell>
          <cell r="BP395" t="str">
            <v>B or G</v>
          </cell>
          <cell r="BQ395">
            <v>8040</v>
          </cell>
          <cell r="BR395">
            <v>104.6875</v>
          </cell>
        </row>
        <row r="396">
          <cell r="C396">
            <v>157202</v>
          </cell>
          <cell r="D396" t="str">
            <v>A23 6.2' M45LIF (SWP, 900 Pcs)</v>
          </cell>
          <cell r="E396" t="str">
            <v>70316</v>
          </cell>
          <cell r="F396" t="str">
            <v>72036</v>
          </cell>
          <cell r="G396" t="str">
            <v>30%</v>
          </cell>
          <cell r="H396" t="str">
            <v>2 X 8509 (12-8 4 X 1.25 OL)</v>
          </cell>
          <cell r="I396" t="str">
            <v>8030 (38 mm 142 GA X 4.271 FT)</v>
          </cell>
          <cell r="J396" t="str">
            <v>8032 (84 mm 200 GA X 4.271 FT)</v>
          </cell>
          <cell r="K396">
            <v>1.6848825000000001</v>
          </cell>
          <cell r="L396">
            <v>0.72209250000000003</v>
          </cell>
          <cell r="M396">
            <v>49.816186927042331</v>
          </cell>
          <cell r="N396">
            <v>74</v>
          </cell>
          <cell r="O396">
            <v>50</v>
          </cell>
          <cell r="P396">
            <v>50.25</v>
          </cell>
          <cell r="Q396">
            <v>50.5</v>
          </cell>
          <cell r="R396">
            <v>2.3449999999999998</v>
          </cell>
          <cell r="S396">
            <v>2.4069750000000001</v>
          </cell>
          <cell r="T396">
            <v>2.4694500000000001</v>
          </cell>
          <cell r="U396">
            <v>1064.6299999999999</v>
          </cell>
          <cell r="V396">
            <v>1092.76665</v>
          </cell>
          <cell r="W396">
            <v>1121.1303</v>
          </cell>
          <cell r="X396" t="str">
            <v>8053 (5" X 115GA X 18.5FT)</v>
          </cell>
          <cell r="Y396" t="str">
            <v>SW (18.5 FT)</v>
          </cell>
          <cell r="Z396">
            <v>0.1</v>
          </cell>
          <cell r="AA396">
            <v>20</v>
          </cell>
          <cell r="AB396">
            <v>46.899999999999991</v>
          </cell>
          <cell r="AC396">
            <v>48.139499999999998</v>
          </cell>
          <cell r="AD396">
            <v>49.389000000000003</v>
          </cell>
          <cell r="AE396">
            <v>46.999999999999993</v>
          </cell>
          <cell r="AF396">
            <v>48.2395</v>
          </cell>
          <cell r="AG396">
            <v>49.489000000000004</v>
          </cell>
          <cell r="AH396" t="str">
            <v xml:space="preserve">8053 (18.5 FT/Bundle) </v>
          </cell>
          <cell r="AI396" t="str">
            <v>SW</v>
          </cell>
          <cell r="AJ396" t="str">
            <v>45 SW</v>
          </cell>
          <cell r="AK396" t="str">
            <v xml:space="preserve">Stack </v>
          </cell>
          <cell r="AL396" t="str">
            <v xml:space="preserve">Pyramid </v>
          </cell>
          <cell r="AM396" t="str">
            <v>On Pallet</v>
          </cell>
          <cell r="AN396">
            <v>45</v>
          </cell>
          <cell r="AO396" t="str">
            <v>8912 (56 X 42)</v>
          </cell>
          <cell r="AP396" t="str">
            <v>56X42</v>
          </cell>
          <cell r="AQ396">
            <v>55</v>
          </cell>
          <cell r="AR396" t="str">
            <v>8133 (4)</v>
          </cell>
          <cell r="AS396" t="str">
            <v xml:space="preserve">1 X 8114 (Pad) </v>
          </cell>
          <cell r="AT396">
            <v>0</v>
          </cell>
          <cell r="AU396">
            <v>0</v>
          </cell>
          <cell r="AV396">
            <v>0</v>
          </cell>
          <cell r="AW396" t="str">
            <v>8052 (370FT White)</v>
          </cell>
          <cell r="AX396">
            <v>2225.7775000000001</v>
          </cell>
          <cell r="AY396">
            <v>900</v>
          </cell>
          <cell r="AZ396">
            <v>2.4730861111111113</v>
          </cell>
          <cell r="BA396" t="str">
            <v>Minova USA Inc. request 11/13/06.  Each bundle gets Part No. 8132 8.5 X 11 inch bundle sheet.</v>
          </cell>
          <cell r="BB396"/>
          <cell r="BC396">
            <v>157202</v>
          </cell>
          <cell r="BD396" t="str">
            <v>Green</v>
          </cell>
          <cell r="BE396" t="str">
            <v>A23 6.2' M45LIF</v>
          </cell>
          <cell r="BF396" t="str">
            <v>12 months (+/- 5 days) from date of manufacture</v>
          </cell>
          <cell r="BG396" t="str">
            <v xml:space="preserve">Medium </v>
          </cell>
          <cell r="BH396" t="str">
            <v>23 mm</v>
          </cell>
          <cell r="BI396" t="str">
            <v>1 in</v>
          </cell>
          <cell r="BJ396" t="str">
            <v>50 1/4 in</v>
          </cell>
          <cell r="BK396" t="str">
            <v>3/4 in</v>
          </cell>
          <cell r="BL396" t="str">
            <v>I, II, III</v>
          </cell>
          <cell r="BM396">
            <v>6.166666666666667</v>
          </cell>
          <cell r="BN396">
            <v>124</v>
          </cell>
          <cell r="BO396">
            <v>134</v>
          </cell>
          <cell r="BP396" t="str">
            <v>B or G</v>
          </cell>
          <cell r="BQ396">
            <v>8040</v>
          </cell>
          <cell r="BR396">
            <v>83.75</v>
          </cell>
        </row>
        <row r="397">
          <cell r="C397">
            <v>157203</v>
          </cell>
          <cell r="D397" t="str">
            <v>A23 6.2' M40LIF (SWP, 840 Pcs)</v>
          </cell>
          <cell r="E397" t="str">
            <v>70309</v>
          </cell>
          <cell r="F397" t="str">
            <v>72036</v>
          </cell>
          <cell r="G397" t="str">
            <v>30%</v>
          </cell>
          <cell r="H397" t="str">
            <v>2 X 8509 (12-8 4 X 1.25 OL)</v>
          </cell>
          <cell r="I397" t="str">
            <v>8030 (38 mm 142 GA X 4.271 FT)</v>
          </cell>
          <cell r="J397" t="str">
            <v>8032 (84 mm 200 GA X 4.271 FT)</v>
          </cell>
          <cell r="K397">
            <v>1.6848825000000001</v>
          </cell>
          <cell r="L397">
            <v>0.72209250000000003</v>
          </cell>
          <cell r="M397">
            <v>49.816186927042331</v>
          </cell>
          <cell r="N397">
            <v>74</v>
          </cell>
          <cell r="O397">
            <v>50</v>
          </cell>
          <cell r="P397">
            <v>50.25</v>
          </cell>
          <cell r="Q397">
            <v>50.5</v>
          </cell>
          <cell r="R397">
            <v>2.3449999999999998</v>
          </cell>
          <cell r="S397">
            <v>2.4069750000000001</v>
          </cell>
          <cell r="T397">
            <v>2.4694500000000001</v>
          </cell>
          <cell r="U397">
            <v>1064.6299999999999</v>
          </cell>
          <cell r="V397">
            <v>1092.76665</v>
          </cell>
          <cell r="W397">
            <v>1121.1303</v>
          </cell>
          <cell r="X397" t="str">
            <v>8053 (5" X 115GA X 18.5FT)</v>
          </cell>
          <cell r="Y397" t="str">
            <v>SW (18.5 FT)</v>
          </cell>
          <cell r="Z397">
            <v>0.1</v>
          </cell>
          <cell r="AA397">
            <v>20</v>
          </cell>
          <cell r="AB397">
            <v>46.899999999999991</v>
          </cell>
          <cell r="AC397">
            <v>48.139499999999998</v>
          </cell>
          <cell r="AD397">
            <v>49.389000000000003</v>
          </cell>
          <cell r="AE397">
            <v>46.999999999999993</v>
          </cell>
          <cell r="AF397">
            <v>48.2395</v>
          </cell>
          <cell r="AG397">
            <v>49.489000000000004</v>
          </cell>
          <cell r="AH397" t="str">
            <v xml:space="preserve">8053 (18.5 FT/Bundle) </v>
          </cell>
          <cell r="AI397" t="str">
            <v>SW</v>
          </cell>
          <cell r="AJ397" t="str">
            <v>42 SW</v>
          </cell>
          <cell r="AK397" t="str">
            <v xml:space="preserve">Stack </v>
          </cell>
          <cell r="AL397" t="str">
            <v xml:space="preserve">Pyramid </v>
          </cell>
          <cell r="AM397" t="str">
            <v>On Pallet</v>
          </cell>
          <cell r="AN397">
            <v>42</v>
          </cell>
          <cell r="AO397" t="str">
            <v>8912 (56 X 42)</v>
          </cell>
          <cell r="AP397" t="str">
            <v>56X42</v>
          </cell>
          <cell r="AQ397">
            <v>55</v>
          </cell>
          <cell r="AR397" t="str">
            <v>8133 (4)</v>
          </cell>
          <cell r="AS397" t="str">
            <v xml:space="preserve">1 X 8114 (Pad) </v>
          </cell>
          <cell r="AT397">
            <v>0</v>
          </cell>
          <cell r="AU397">
            <v>0</v>
          </cell>
          <cell r="AV397">
            <v>0</v>
          </cell>
          <cell r="AW397" t="str">
            <v>8052 (370FT White)</v>
          </cell>
          <cell r="AX397">
            <v>2081.0590000000002</v>
          </cell>
          <cell r="AY397">
            <v>840</v>
          </cell>
          <cell r="AZ397">
            <v>2.4774511904761907</v>
          </cell>
          <cell r="BA397" t="str">
            <v>Minova request 9/21/09.  Each bundle gets Part No. 8132 8.5 X 11 inch bundle sheet.</v>
          </cell>
          <cell r="BB397"/>
          <cell r="BC397">
            <v>157203</v>
          </cell>
          <cell r="BD397" t="str">
            <v>Blue</v>
          </cell>
          <cell r="BE397" t="str">
            <v>A23 6.2' M40LIF</v>
          </cell>
          <cell r="BF397" t="str">
            <v>12 months (+/- 5 days) from date of manufacture</v>
          </cell>
          <cell r="BG397" t="str">
            <v>Fast</v>
          </cell>
          <cell r="BH397" t="str">
            <v>23 mm</v>
          </cell>
          <cell r="BI397" t="str">
            <v>1 in</v>
          </cell>
          <cell r="BJ397" t="str">
            <v>50 1/4 in</v>
          </cell>
          <cell r="BK397" t="str">
            <v>3/4 in</v>
          </cell>
          <cell r="BL397" t="str">
            <v>I, II, III</v>
          </cell>
          <cell r="BM397">
            <v>6.166666666666667</v>
          </cell>
          <cell r="BN397">
            <v>124</v>
          </cell>
          <cell r="BO397">
            <v>134</v>
          </cell>
          <cell r="BP397" t="str">
            <v>B or G</v>
          </cell>
          <cell r="BQ397">
            <v>8040</v>
          </cell>
          <cell r="BR397">
            <v>83.75</v>
          </cell>
        </row>
        <row r="398">
          <cell r="C398">
            <v>157204</v>
          </cell>
          <cell r="D398" t="str">
            <v>A23 6.2' M40LIF (2PB, 30 Bxs)</v>
          </cell>
          <cell r="E398" t="str">
            <v>70309</v>
          </cell>
          <cell r="F398" t="str">
            <v>72036</v>
          </cell>
          <cell r="G398" t="str">
            <v>30%</v>
          </cell>
          <cell r="H398" t="str">
            <v>2 X 8509 (12-8 4 X 1.25 OL)</v>
          </cell>
          <cell r="I398" t="str">
            <v>8030 (38 mm 142 GA X 4.271 FT)</v>
          </cell>
          <cell r="J398" t="str">
            <v>8032 (84 mm 200 GA X 4.271 FT)</v>
          </cell>
          <cell r="K398">
            <v>1.6848825000000001</v>
          </cell>
          <cell r="L398">
            <v>0.72209250000000003</v>
          </cell>
          <cell r="M398">
            <v>49.816186927042331</v>
          </cell>
          <cell r="N398">
            <v>74</v>
          </cell>
          <cell r="O398">
            <v>50</v>
          </cell>
          <cell r="P398">
            <v>50.25</v>
          </cell>
          <cell r="Q398">
            <v>50.5</v>
          </cell>
          <cell r="R398">
            <v>2.3449999999999998</v>
          </cell>
          <cell r="S398">
            <v>2.4069750000000001</v>
          </cell>
          <cell r="T398">
            <v>2.4694500000000001</v>
          </cell>
          <cell r="U398">
            <v>1064.6299999999999</v>
          </cell>
          <cell r="V398">
            <v>1092.76665</v>
          </cell>
          <cell r="W398">
            <v>1121.1303</v>
          </cell>
          <cell r="X398" t="str">
            <v>8480/8481 (56"/2 pc)</v>
          </cell>
          <cell r="Y398" t="str">
            <v>56"/ 2 pc</v>
          </cell>
          <cell r="Z398">
            <v>2.8</v>
          </cell>
          <cell r="AA398">
            <v>25</v>
          </cell>
          <cell r="AB398">
            <v>58.624999999999993</v>
          </cell>
          <cell r="AC398">
            <v>60.174375000000005</v>
          </cell>
          <cell r="AD398">
            <v>61.736250000000005</v>
          </cell>
          <cell r="AE398">
            <v>61.42499999999999</v>
          </cell>
          <cell r="AF398">
            <v>62.974375000000002</v>
          </cell>
          <cell r="AG398">
            <v>64.53625000000001</v>
          </cell>
          <cell r="AH398" t="str">
            <v>3 X 8126 (5.531 FT/Box)</v>
          </cell>
          <cell r="AI398">
            <v>3</v>
          </cell>
          <cell r="AJ398" t="str">
            <v>(6X5)+0=30</v>
          </cell>
          <cell r="AK398">
            <v>6</v>
          </cell>
          <cell r="AL398">
            <v>5</v>
          </cell>
          <cell r="AM398">
            <v>0</v>
          </cell>
          <cell r="AN398">
            <v>30</v>
          </cell>
          <cell r="AO398" t="str">
            <v>8912 (56 X 42)</v>
          </cell>
          <cell r="AP398" t="str">
            <v>56X42</v>
          </cell>
          <cell r="AQ398">
            <v>55</v>
          </cell>
          <cell r="AR398" t="str">
            <v>8123 (4)</v>
          </cell>
          <cell r="AS398">
            <v>0</v>
          </cell>
          <cell r="AT398" t="str">
            <v>8121 (2 X 16FT)/ 8122 (4)</v>
          </cell>
          <cell r="AU398">
            <v>2</v>
          </cell>
          <cell r="AV398" t="str">
            <v>8051 (1 White)</v>
          </cell>
          <cell r="AW398" t="str">
            <v>8050 (160FT Clear)</v>
          </cell>
          <cell r="AX398">
            <v>1944.23125</v>
          </cell>
          <cell r="AY398">
            <v>750</v>
          </cell>
          <cell r="AZ398">
            <v>2.5923083333333334</v>
          </cell>
          <cell r="BA398" t="str">
            <v>Request 1-30-12 to change packaging.</v>
          </cell>
          <cell r="BB398"/>
          <cell r="BC398">
            <v>157204</v>
          </cell>
          <cell r="BD398" t="str">
            <v>Blue</v>
          </cell>
          <cell r="BE398" t="str">
            <v>A23 6.2' M40LIF</v>
          </cell>
          <cell r="BF398" t="str">
            <v>12 months (+/- 5 days) from date of manufacture</v>
          </cell>
          <cell r="BG398" t="str">
            <v>Fast</v>
          </cell>
          <cell r="BH398" t="str">
            <v>23 mm</v>
          </cell>
          <cell r="BI398" t="str">
            <v>1 in</v>
          </cell>
          <cell r="BJ398" t="str">
            <v>50 1/4 in</v>
          </cell>
          <cell r="BK398" t="str">
            <v>3/4 in</v>
          </cell>
          <cell r="BL398" t="str">
            <v>I, II, III</v>
          </cell>
          <cell r="BM398">
            <v>6.166666666666667</v>
          </cell>
          <cell r="BN398">
            <v>155</v>
          </cell>
          <cell r="BO398">
            <v>134</v>
          </cell>
          <cell r="BP398" t="str">
            <v>B or G</v>
          </cell>
          <cell r="BQ398">
            <v>8040</v>
          </cell>
          <cell r="BR398">
            <v>104.6875</v>
          </cell>
        </row>
        <row r="399">
          <cell r="C399">
            <v>157205</v>
          </cell>
          <cell r="D399" t="str">
            <v>A23 6.2' M20LIF (SWP, 900 Pcs)</v>
          </cell>
          <cell r="E399" t="str">
            <v>70302</v>
          </cell>
          <cell r="F399" t="str">
            <v>72036</v>
          </cell>
          <cell r="G399" t="str">
            <v>30%</v>
          </cell>
          <cell r="H399" t="str">
            <v>2 X 8509 (12-8 4 X 1.25 OL)</v>
          </cell>
          <cell r="I399" t="str">
            <v>8030 (38 mm 142 GA X 4.271 FT)</v>
          </cell>
          <cell r="J399" t="str">
            <v>8032 (84 mm 200 GA X 4.271 FT)</v>
          </cell>
          <cell r="K399">
            <v>1.6848825000000001</v>
          </cell>
          <cell r="L399">
            <v>0.72209250000000003</v>
          </cell>
          <cell r="M399">
            <v>49.816186927042331</v>
          </cell>
          <cell r="N399">
            <v>74</v>
          </cell>
          <cell r="O399">
            <v>50</v>
          </cell>
          <cell r="P399">
            <v>50.25</v>
          </cell>
          <cell r="Q399">
            <v>50.5</v>
          </cell>
          <cell r="R399">
            <v>2.3449999999999998</v>
          </cell>
          <cell r="S399">
            <v>2.4069750000000001</v>
          </cell>
          <cell r="T399">
            <v>2.4694500000000001</v>
          </cell>
          <cell r="U399">
            <v>1064.6299999999999</v>
          </cell>
          <cell r="V399">
            <v>1092.76665</v>
          </cell>
          <cell r="W399">
            <v>1121.1303</v>
          </cell>
          <cell r="X399" t="str">
            <v>8053 (5" X 115GA X 18.5FT)</v>
          </cell>
          <cell r="Y399" t="str">
            <v>SW (18.5 FT)</v>
          </cell>
          <cell r="Z399">
            <v>0.1</v>
          </cell>
          <cell r="AA399">
            <v>20</v>
          </cell>
          <cell r="AB399">
            <v>46.899999999999991</v>
          </cell>
          <cell r="AC399">
            <v>48.139499999999998</v>
          </cell>
          <cell r="AD399">
            <v>49.389000000000003</v>
          </cell>
          <cell r="AE399">
            <v>46.999999999999993</v>
          </cell>
          <cell r="AF399">
            <v>48.2395</v>
          </cell>
          <cell r="AG399">
            <v>49.489000000000004</v>
          </cell>
          <cell r="AH399" t="str">
            <v xml:space="preserve">8053 (18.5 FT/Bundle) </v>
          </cell>
          <cell r="AI399" t="str">
            <v>SW</v>
          </cell>
          <cell r="AJ399" t="str">
            <v>45 SW</v>
          </cell>
          <cell r="AK399" t="str">
            <v xml:space="preserve">Stack </v>
          </cell>
          <cell r="AL399" t="str">
            <v xml:space="preserve">Pyramid </v>
          </cell>
          <cell r="AM399" t="str">
            <v>On Pallet</v>
          </cell>
          <cell r="AN399">
            <v>45</v>
          </cell>
          <cell r="AO399" t="str">
            <v>8912 (56 X 42)</v>
          </cell>
          <cell r="AP399" t="str">
            <v>56X42</v>
          </cell>
          <cell r="AQ399">
            <v>55</v>
          </cell>
          <cell r="AR399" t="str">
            <v>8133 (4)</v>
          </cell>
          <cell r="AS399" t="str">
            <v xml:space="preserve">1 X 8114 (Pad) </v>
          </cell>
          <cell r="AT399">
            <v>0</v>
          </cell>
          <cell r="AU399">
            <v>0</v>
          </cell>
          <cell r="AV399">
            <v>0</v>
          </cell>
          <cell r="AW399" t="str">
            <v>8052 (370FT White)</v>
          </cell>
          <cell r="AX399">
            <v>2225.7775000000001</v>
          </cell>
          <cell r="AY399">
            <v>900</v>
          </cell>
          <cell r="AZ399">
            <v>2.4730861111111113</v>
          </cell>
          <cell r="BA399" t="str">
            <v>Minova request 4/9/13.  Each bundle gets Part No. 8132 8.5 X 11 inch bundle sheet.</v>
          </cell>
          <cell r="BB399"/>
          <cell r="BC399">
            <v>157205</v>
          </cell>
          <cell r="BD399" t="str">
            <v>Orange</v>
          </cell>
          <cell r="BE399" t="str">
            <v>A23 6.2' M20LIF</v>
          </cell>
          <cell r="BF399" t="str">
            <v>12 months (+/- 5 days) from date of manufacture</v>
          </cell>
          <cell r="BG399" t="str">
            <v>X-Fast</v>
          </cell>
          <cell r="BH399" t="str">
            <v>23 mm</v>
          </cell>
          <cell r="BI399" t="str">
            <v>1 in</v>
          </cell>
          <cell r="BJ399" t="str">
            <v>50 1/4 in</v>
          </cell>
          <cell r="BK399" t="str">
            <v>3/4 in</v>
          </cell>
          <cell r="BL399" t="str">
            <v>I, II, III</v>
          </cell>
          <cell r="BM399">
            <v>6.166666666666667</v>
          </cell>
          <cell r="BN399">
            <v>124</v>
          </cell>
          <cell r="BO399">
            <v>134</v>
          </cell>
          <cell r="BP399" t="str">
            <v>B or G</v>
          </cell>
          <cell r="BQ399">
            <v>8040</v>
          </cell>
          <cell r="BR399">
            <v>83.75</v>
          </cell>
        </row>
        <row r="400">
          <cell r="C400">
            <v>157206</v>
          </cell>
          <cell r="D400" t="str">
            <v>A23 6.2' M20LIF (2PB, 36 Bxs)</v>
          </cell>
          <cell r="E400" t="str">
            <v>70302</v>
          </cell>
          <cell r="F400" t="str">
            <v>72036</v>
          </cell>
          <cell r="G400" t="str">
            <v>30%</v>
          </cell>
          <cell r="H400" t="str">
            <v>2 X 8509 (12-8 4 X 1.25 OL)</v>
          </cell>
          <cell r="I400" t="str">
            <v>8030 (38 mm 142 GA X 4.271 FT)</v>
          </cell>
          <cell r="J400" t="str">
            <v>8032 (84 mm 200 GA X 4.271 FT)</v>
          </cell>
          <cell r="K400">
            <v>1.6848825000000001</v>
          </cell>
          <cell r="L400">
            <v>0.72209250000000003</v>
          </cell>
          <cell r="M400">
            <v>49.816186927042331</v>
          </cell>
          <cell r="N400">
            <v>74</v>
          </cell>
          <cell r="O400">
            <v>50</v>
          </cell>
          <cell r="P400">
            <v>50.25</v>
          </cell>
          <cell r="Q400">
            <v>50.5</v>
          </cell>
          <cell r="R400">
            <v>2.3449999999999998</v>
          </cell>
          <cell r="S400">
            <v>2.4069750000000001</v>
          </cell>
          <cell r="T400">
            <v>2.4694500000000001</v>
          </cell>
          <cell r="U400">
            <v>1064.6299999999999</v>
          </cell>
          <cell r="V400">
            <v>1092.76665</v>
          </cell>
          <cell r="W400">
            <v>1121.1303</v>
          </cell>
          <cell r="X400" t="str">
            <v>8480/8481 (56"/2 pc)</v>
          </cell>
          <cell r="Y400" t="str">
            <v>56"/ 2 pc</v>
          </cell>
          <cell r="Z400">
            <v>2.8</v>
          </cell>
          <cell r="AA400">
            <v>20</v>
          </cell>
          <cell r="AB400">
            <v>46.899999999999991</v>
          </cell>
          <cell r="AC400">
            <v>48.139499999999998</v>
          </cell>
          <cell r="AD400">
            <v>49.389000000000003</v>
          </cell>
          <cell r="AE400">
            <v>49.699999999999989</v>
          </cell>
          <cell r="AF400">
            <v>50.939499999999995</v>
          </cell>
          <cell r="AG400">
            <v>52.189</v>
          </cell>
          <cell r="AH400" t="str">
            <v>3 X 8126 (5.531 FT/Box)</v>
          </cell>
          <cell r="AI400">
            <v>3</v>
          </cell>
          <cell r="AJ400" t="str">
            <v>(6X6)+0=36</v>
          </cell>
          <cell r="AK400">
            <v>6</v>
          </cell>
          <cell r="AL400">
            <v>6</v>
          </cell>
          <cell r="AM400">
            <v>0</v>
          </cell>
          <cell r="AN400">
            <v>36</v>
          </cell>
          <cell r="AO400" t="str">
            <v>8912 (56 X 42)</v>
          </cell>
          <cell r="AP400" t="str">
            <v>56X42</v>
          </cell>
          <cell r="AQ400">
            <v>55</v>
          </cell>
          <cell r="AR400" t="str">
            <v>8133 (4)</v>
          </cell>
          <cell r="AS400">
            <v>0</v>
          </cell>
          <cell r="AT400" t="str">
            <v>8121 (2 X 16FT)/ 8122 (4)</v>
          </cell>
          <cell r="AU400">
            <v>2</v>
          </cell>
          <cell r="AV400" t="str">
            <v>8051 (1 White)</v>
          </cell>
          <cell r="AW400" t="str">
            <v>8050 (160FT Clear)</v>
          </cell>
          <cell r="AX400">
            <v>1888.8219999999999</v>
          </cell>
          <cell r="AY400">
            <v>720</v>
          </cell>
          <cell r="AZ400">
            <v>2.6233638888888886</v>
          </cell>
          <cell r="BA400" t="str">
            <v>Minova request 4/9/13.</v>
          </cell>
          <cell r="BB400"/>
          <cell r="BC400">
            <v>157206</v>
          </cell>
          <cell r="BD400" t="str">
            <v>Orange</v>
          </cell>
          <cell r="BE400" t="str">
            <v>A23 6.2' M20LIF</v>
          </cell>
          <cell r="BF400" t="str">
            <v>12 months (+/- 5 days) from date of manufacture</v>
          </cell>
          <cell r="BG400" t="str">
            <v>X-Fast</v>
          </cell>
          <cell r="BH400" t="str">
            <v>23 mm</v>
          </cell>
          <cell r="BI400" t="str">
            <v>1 in</v>
          </cell>
          <cell r="BJ400" t="str">
            <v>50 1/4 in</v>
          </cell>
          <cell r="BK400" t="str">
            <v>3/4 in</v>
          </cell>
          <cell r="BL400" t="str">
            <v>I, II, III</v>
          </cell>
          <cell r="BM400">
            <v>6.166666666666667</v>
          </cell>
          <cell r="BN400">
            <v>124</v>
          </cell>
          <cell r="BO400">
            <v>134</v>
          </cell>
          <cell r="BP400" t="str">
            <v>B or G</v>
          </cell>
          <cell r="BQ400">
            <v>8040</v>
          </cell>
          <cell r="BR400">
            <v>83.75</v>
          </cell>
        </row>
        <row r="401">
          <cell r="C401">
            <v>157208</v>
          </cell>
          <cell r="D401" t="str">
            <v>A23 6.2' VLIF0204 (2PB, 36 Bxs)</v>
          </cell>
          <cell r="E401" t="str">
            <v>70348</v>
          </cell>
          <cell r="F401" t="str">
            <v>72036</v>
          </cell>
          <cell r="G401" t="str">
            <v>30%</v>
          </cell>
          <cell r="H401" t="str">
            <v>2 X 8509 (12-8 4 X 1.25 OL)</v>
          </cell>
          <cell r="I401" t="str">
            <v>8030 (38 mm 142 GA X 4.271 FT)</v>
          </cell>
          <cell r="J401" t="str">
            <v>8032 (84 mm 200 GA X 4.271 FT)</v>
          </cell>
          <cell r="K401">
            <v>1.6848825000000001</v>
          </cell>
          <cell r="L401">
            <v>0.72209250000000003</v>
          </cell>
          <cell r="M401">
            <v>49.816186927042331</v>
          </cell>
          <cell r="N401">
            <v>74</v>
          </cell>
          <cell r="O401">
            <v>50</v>
          </cell>
          <cell r="P401">
            <v>50.25</v>
          </cell>
          <cell r="Q401">
            <v>50.5</v>
          </cell>
          <cell r="R401">
            <v>2.3449999999999998</v>
          </cell>
          <cell r="S401">
            <v>2.4069750000000001</v>
          </cell>
          <cell r="T401">
            <v>2.4694500000000001</v>
          </cell>
          <cell r="U401">
            <v>1064.6299999999999</v>
          </cell>
          <cell r="V401">
            <v>1092.76665</v>
          </cell>
          <cell r="W401">
            <v>1121.1303</v>
          </cell>
          <cell r="X401" t="str">
            <v>8480/8481 (56"/2 pc)</v>
          </cell>
          <cell r="Y401" t="str">
            <v>56"/ 2 pc</v>
          </cell>
          <cell r="Z401">
            <v>2.8</v>
          </cell>
          <cell r="AA401">
            <v>20</v>
          </cell>
          <cell r="AB401">
            <v>46.899999999999991</v>
          </cell>
          <cell r="AC401">
            <v>48.139499999999998</v>
          </cell>
          <cell r="AD401">
            <v>49.389000000000003</v>
          </cell>
          <cell r="AE401">
            <v>49.699999999999989</v>
          </cell>
          <cell r="AF401">
            <v>50.939499999999995</v>
          </cell>
          <cell r="AG401">
            <v>52.189</v>
          </cell>
          <cell r="AH401" t="str">
            <v>3 X 8126 (5.531 FT/Box)</v>
          </cell>
          <cell r="AI401">
            <v>3</v>
          </cell>
          <cell r="AJ401" t="str">
            <v>(6X6)+0=36</v>
          </cell>
          <cell r="AK401">
            <v>6</v>
          </cell>
          <cell r="AL401">
            <v>6</v>
          </cell>
          <cell r="AM401">
            <v>0</v>
          </cell>
          <cell r="AN401">
            <v>36</v>
          </cell>
          <cell r="AO401" t="str">
            <v>8912 (56 X 42)</v>
          </cell>
          <cell r="AP401" t="str">
            <v>56X42</v>
          </cell>
          <cell r="AQ401">
            <v>55</v>
          </cell>
          <cell r="AR401" t="str">
            <v>8123 (4)</v>
          </cell>
          <cell r="AS401">
            <v>0</v>
          </cell>
          <cell r="AT401" t="str">
            <v>8121 (2 X 16FT)/ 8122 (4)</v>
          </cell>
          <cell r="AU401">
            <v>2</v>
          </cell>
          <cell r="AV401" t="str">
            <v>8051 (1 White)</v>
          </cell>
          <cell r="AW401" t="str">
            <v>8050 (160FT Clear)</v>
          </cell>
          <cell r="AX401">
            <v>1888.8219999999999</v>
          </cell>
          <cell r="AY401">
            <v>720</v>
          </cell>
          <cell r="AZ401">
            <v>2.6233638888888886</v>
          </cell>
          <cell r="BA401" t="str">
            <v>Minova Request 3/22/13.</v>
          </cell>
          <cell r="BB401"/>
          <cell r="BC401">
            <v>157208</v>
          </cell>
          <cell r="BD401" t="str">
            <v>Yellow</v>
          </cell>
          <cell r="BE401" t="str">
            <v>A23 6.2' VLIF0204</v>
          </cell>
          <cell r="BF401" t="str">
            <v>12 months (+/- 5 days) from date of manufacture</v>
          </cell>
          <cell r="BG401" t="str">
            <v>Slow</v>
          </cell>
          <cell r="BH401" t="str">
            <v>23 mm</v>
          </cell>
          <cell r="BI401" t="str">
            <v>1 in</v>
          </cell>
          <cell r="BJ401" t="str">
            <v>50 1/4 in</v>
          </cell>
          <cell r="BK401" t="str">
            <v>3/4 in</v>
          </cell>
          <cell r="BL401" t="str">
            <v>I, II, III</v>
          </cell>
          <cell r="BM401">
            <v>6.166666666666667</v>
          </cell>
          <cell r="BN401">
            <v>124</v>
          </cell>
          <cell r="BO401">
            <v>134</v>
          </cell>
          <cell r="BP401" t="str">
            <v>B or G</v>
          </cell>
          <cell r="BQ401">
            <v>8040</v>
          </cell>
          <cell r="BR401">
            <v>83.75</v>
          </cell>
        </row>
        <row r="402">
          <cell r="C402">
            <v>159034</v>
          </cell>
          <cell r="D402" t="str">
            <v>A23 7' M50 (15 Pcs/Box, 2PB, 36 Bxs)</v>
          </cell>
          <cell r="E402" t="str">
            <v>70325</v>
          </cell>
          <cell r="F402" t="str">
            <v>72036</v>
          </cell>
          <cell r="G402" t="str">
            <v>30%</v>
          </cell>
          <cell r="H402" t="str">
            <v>2 X 8509 (12-8 4 X 1.25 OL)</v>
          </cell>
          <cell r="I402" t="str">
            <v>8030 (38 mm 142 GA X 4.813 FT)</v>
          </cell>
          <cell r="J402" t="str">
            <v>8032 (84 mm 200 GA X 4.813 FT)</v>
          </cell>
          <cell r="K402">
            <v>1.8944449999999999</v>
          </cell>
          <cell r="L402">
            <v>0.81190499999999999</v>
          </cell>
          <cell r="M402">
            <v>56.364854998857261</v>
          </cell>
          <cell r="N402">
            <v>84</v>
          </cell>
          <cell r="O402">
            <v>56.25</v>
          </cell>
          <cell r="P402">
            <v>56.5</v>
          </cell>
          <cell r="Q402">
            <v>56.75</v>
          </cell>
          <cell r="R402">
            <v>2.6381250000000001</v>
          </cell>
          <cell r="S402">
            <v>2.70635</v>
          </cell>
          <cell r="T402">
            <v>2.7750749999999997</v>
          </cell>
          <cell r="U402">
            <v>1197.70875</v>
          </cell>
          <cell r="V402">
            <v>1228.6829</v>
          </cell>
          <cell r="W402">
            <v>1259.8840499999999</v>
          </cell>
          <cell r="X402" t="str">
            <v>8490/8491 (62"/2 pc)</v>
          </cell>
          <cell r="Y402" t="str">
            <v>62"/ 2 pc</v>
          </cell>
          <cell r="Z402">
            <v>2.4</v>
          </cell>
          <cell r="AA402">
            <v>15</v>
          </cell>
          <cell r="AB402">
            <v>39.571874999999999</v>
          </cell>
          <cell r="AC402">
            <v>40.59525</v>
          </cell>
          <cell r="AD402">
            <v>41.626124999999995</v>
          </cell>
          <cell r="AE402">
            <v>41.971874999999997</v>
          </cell>
          <cell r="AF402">
            <v>42.995249999999999</v>
          </cell>
          <cell r="AG402">
            <v>44.026124999999993</v>
          </cell>
          <cell r="AH402" t="str">
            <v>4 X 8126 (7.125 FT/Box)</v>
          </cell>
          <cell r="AI402">
            <v>4</v>
          </cell>
          <cell r="AJ402" t="str">
            <v>(6X6)+0=36</v>
          </cell>
          <cell r="AK402">
            <v>6</v>
          </cell>
          <cell r="AL402">
            <v>6</v>
          </cell>
          <cell r="AM402">
            <v>0</v>
          </cell>
          <cell r="AN402">
            <v>36</v>
          </cell>
          <cell r="AO402" t="str">
            <v>8917 (66 X 42)</v>
          </cell>
          <cell r="AP402" t="str">
            <v>66X42</v>
          </cell>
          <cell r="AQ402">
            <v>55</v>
          </cell>
          <cell r="AR402" t="str">
            <v>8123 (4)</v>
          </cell>
          <cell r="AS402">
            <v>0</v>
          </cell>
          <cell r="AT402" t="str">
            <v>8121 (2 X 16FT)/ 8122 (4)</v>
          </cell>
          <cell r="AU402">
            <v>2</v>
          </cell>
          <cell r="AV402" t="str">
            <v>8051 (1 White)</v>
          </cell>
          <cell r="AW402" t="str">
            <v>8050 (160FT Clear)</v>
          </cell>
          <cell r="AX402">
            <v>1602.829</v>
          </cell>
          <cell r="AY402">
            <v>540</v>
          </cell>
          <cell r="AZ402">
            <v>2.9682018518518518</v>
          </cell>
          <cell r="BA402" t="str">
            <v>Minova Request 8/2/05.</v>
          </cell>
          <cell r="BB402"/>
          <cell r="BC402">
            <v>159034</v>
          </cell>
          <cell r="BD402" t="str">
            <v>Green</v>
          </cell>
          <cell r="BE402" t="str">
            <v>A23 7' M50</v>
          </cell>
          <cell r="BF402" t="str">
            <v>12 months (+/- 5 days) from date of manufacture</v>
          </cell>
          <cell r="BG402" t="str">
            <v xml:space="preserve">Medium </v>
          </cell>
          <cell r="BH402" t="str">
            <v>23 mm</v>
          </cell>
          <cell r="BI402" t="str">
            <v>1 in</v>
          </cell>
          <cell r="BJ402" t="str">
            <v>56 1/2 in</v>
          </cell>
          <cell r="BK402" t="str">
            <v>3/4 in</v>
          </cell>
          <cell r="BL402" t="str">
            <v>I, II, III</v>
          </cell>
          <cell r="BM402">
            <v>7</v>
          </cell>
          <cell r="BN402">
            <v>105</v>
          </cell>
          <cell r="BO402">
            <v>134</v>
          </cell>
          <cell r="BP402" t="str">
            <v>B or G</v>
          </cell>
          <cell r="BQ402">
            <v>8040</v>
          </cell>
          <cell r="BR402">
            <v>70.625</v>
          </cell>
        </row>
        <row r="403">
          <cell r="C403">
            <v>159036</v>
          </cell>
          <cell r="D403" t="str">
            <v>A23 7' M45LIF (SWP, 900 Pcs)</v>
          </cell>
          <cell r="E403" t="str">
            <v>70316</v>
          </cell>
          <cell r="F403" t="str">
            <v>72036</v>
          </cell>
          <cell r="G403" t="str">
            <v>30%</v>
          </cell>
          <cell r="H403" t="str">
            <v>2 X 8509 (12-8 4 X 1.25 OL)</v>
          </cell>
          <cell r="I403" t="str">
            <v>8030 (38 mm 142 GA X 4.813 FT)</v>
          </cell>
          <cell r="J403" t="str">
            <v>8032 (84 mm 200 GA X 4.813 FT)</v>
          </cell>
          <cell r="K403">
            <v>1.8944449999999999</v>
          </cell>
          <cell r="L403">
            <v>0.81190499999999999</v>
          </cell>
          <cell r="M403">
            <v>56.364854998857261</v>
          </cell>
          <cell r="N403">
            <v>84</v>
          </cell>
          <cell r="O403">
            <v>56.25</v>
          </cell>
          <cell r="P403">
            <v>56.5</v>
          </cell>
          <cell r="Q403">
            <v>56.75</v>
          </cell>
          <cell r="R403">
            <v>2.6381250000000001</v>
          </cell>
          <cell r="S403">
            <v>2.70635</v>
          </cell>
          <cell r="T403">
            <v>2.7750749999999997</v>
          </cell>
          <cell r="U403">
            <v>1197.70875</v>
          </cell>
          <cell r="V403">
            <v>1228.6829</v>
          </cell>
          <cell r="W403">
            <v>1259.8840499999999</v>
          </cell>
          <cell r="X403" t="str">
            <v>8053 (5" X 115GA X 23FT)</v>
          </cell>
          <cell r="Y403" t="str">
            <v>SW (23 FT)</v>
          </cell>
          <cell r="Z403">
            <v>0.1</v>
          </cell>
          <cell r="AA403">
            <v>20</v>
          </cell>
          <cell r="AB403">
            <v>52.762500000000003</v>
          </cell>
          <cell r="AC403">
            <v>54.127000000000002</v>
          </cell>
          <cell r="AD403">
            <v>55.501499999999993</v>
          </cell>
          <cell r="AE403">
            <v>52.862500000000004</v>
          </cell>
          <cell r="AF403">
            <v>54.227000000000004</v>
          </cell>
          <cell r="AG403">
            <v>55.601499999999994</v>
          </cell>
          <cell r="AH403" t="str">
            <v xml:space="preserve">8053 (23 FT/Bundle) </v>
          </cell>
          <cell r="AI403" t="str">
            <v>SW</v>
          </cell>
          <cell r="AJ403" t="str">
            <v>45 SW</v>
          </cell>
          <cell r="AK403" t="str">
            <v xml:space="preserve">Stack </v>
          </cell>
          <cell r="AL403" t="str">
            <v xml:space="preserve">Pyramid </v>
          </cell>
          <cell r="AM403" t="str">
            <v>On Pallet</v>
          </cell>
          <cell r="AN403">
            <v>45</v>
          </cell>
          <cell r="AO403" t="str">
            <v>8917 (66 X 42)</v>
          </cell>
          <cell r="AP403" t="str">
            <v>66X42</v>
          </cell>
          <cell r="AQ403">
            <v>55</v>
          </cell>
          <cell r="AR403" t="str">
            <v>8133 (4)</v>
          </cell>
          <cell r="AS403" t="str">
            <v>2 X 8114 (Pads)</v>
          </cell>
          <cell r="AT403">
            <v>0</v>
          </cell>
          <cell r="AU403">
            <v>0</v>
          </cell>
          <cell r="AV403">
            <v>0</v>
          </cell>
          <cell r="AW403" t="str">
            <v>8052 (440 FT White)</v>
          </cell>
          <cell r="AX403">
            <v>2495.2150000000001</v>
          </cell>
          <cell r="AY403">
            <v>900</v>
          </cell>
          <cell r="AZ403">
            <v>2.7724611111111113</v>
          </cell>
          <cell r="BA403" t="str">
            <v xml:space="preserve">GT Request 7/29/02.  Each bundle gets Part No. 8132 8.5 X 11 inch bundle sheet. </v>
          </cell>
          <cell r="BB403"/>
          <cell r="BC403">
            <v>159036</v>
          </cell>
          <cell r="BD403" t="str">
            <v>Green</v>
          </cell>
          <cell r="BE403" t="str">
            <v xml:space="preserve">A23 7' M45LIF </v>
          </cell>
          <cell r="BF403" t="str">
            <v>12 months (+/- 5 days) from date of manufacture</v>
          </cell>
          <cell r="BG403" t="str">
            <v xml:space="preserve">Medium </v>
          </cell>
          <cell r="BH403" t="str">
            <v>23 mm</v>
          </cell>
          <cell r="BI403" t="str">
            <v>1 in</v>
          </cell>
          <cell r="BJ403" t="str">
            <v>56 1/2 in</v>
          </cell>
          <cell r="BK403" t="str">
            <v>3/4 in</v>
          </cell>
          <cell r="BL403" t="str">
            <v>I, II, III</v>
          </cell>
          <cell r="BM403">
            <v>7</v>
          </cell>
          <cell r="BN403">
            <v>140</v>
          </cell>
          <cell r="BO403">
            <v>134</v>
          </cell>
          <cell r="BP403" t="str">
            <v>B or G</v>
          </cell>
          <cell r="BQ403">
            <v>8040</v>
          </cell>
          <cell r="BR403">
            <v>94.166666666666671</v>
          </cell>
        </row>
        <row r="404">
          <cell r="C404">
            <v>159037</v>
          </cell>
          <cell r="D404" t="str">
            <v>A23 7' M45LIF (15 Pcs/Box, 2PB, 42 Bxs)</v>
          </cell>
          <cell r="E404" t="str">
            <v>70316</v>
          </cell>
          <cell r="F404" t="str">
            <v>72036</v>
          </cell>
          <cell r="G404" t="str">
            <v>30%</v>
          </cell>
          <cell r="H404" t="str">
            <v>2 X 8509 (12-8 4 X 1.25 OL)</v>
          </cell>
          <cell r="I404" t="str">
            <v>8030 (38 mm 142 GA X 4.813 FT)</v>
          </cell>
          <cell r="J404" t="str">
            <v>8032 (84 mm 200 GA X 4.813 FT)</v>
          </cell>
          <cell r="K404">
            <v>1.8944449999999999</v>
          </cell>
          <cell r="L404">
            <v>0.81190499999999999</v>
          </cell>
          <cell r="M404">
            <v>56.364854998857261</v>
          </cell>
          <cell r="N404">
            <v>84</v>
          </cell>
          <cell r="O404">
            <v>56.25</v>
          </cell>
          <cell r="P404">
            <v>56.5</v>
          </cell>
          <cell r="Q404">
            <v>56.75</v>
          </cell>
          <cell r="R404">
            <v>2.6381250000000001</v>
          </cell>
          <cell r="S404">
            <v>2.70635</v>
          </cell>
          <cell r="T404">
            <v>2.7750749999999997</v>
          </cell>
          <cell r="U404">
            <v>1197.70875</v>
          </cell>
          <cell r="V404">
            <v>1228.6829</v>
          </cell>
          <cell r="W404">
            <v>1259.8840499999999</v>
          </cell>
          <cell r="X404" t="str">
            <v>8490/8491 (62"/2 pc)</v>
          </cell>
          <cell r="Y404" t="str">
            <v>62"/ 2 pc</v>
          </cell>
          <cell r="Z404">
            <v>2.4</v>
          </cell>
          <cell r="AA404">
            <v>15</v>
          </cell>
          <cell r="AB404">
            <v>39.571874999999999</v>
          </cell>
          <cell r="AC404">
            <v>40.59525</v>
          </cell>
          <cell r="AD404">
            <v>41.626124999999995</v>
          </cell>
          <cell r="AE404">
            <v>41.971874999999997</v>
          </cell>
          <cell r="AF404">
            <v>42.995249999999999</v>
          </cell>
          <cell r="AG404">
            <v>44.026124999999993</v>
          </cell>
          <cell r="AH404" t="str">
            <v>4 X 8126 (7.125 FT/Box)</v>
          </cell>
          <cell r="AI404">
            <v>4</v>
          </cell>
          <cell r="AJ404" t="str">
            <v>(6X7)+0=42</v>
          </cell>
          <cell r="AK404">
            <v>6</v>
          </cell>
          <cell r="AL404">
            <v>7</v>
          </cell>
          <cell r="AM404">
            <v>0</v>
          </cell>
          <cell r="AN404">
            <v>42</v>
          </cell>
          <cell r="AO404" t="str">
            <v>8917 (66 X 42)</v>
          </cell>
          <cell r="AP404" t="str">
            <v>66X42</v>
          </cell>
          <cell r="AQ404">
            <v>55</v>
          </cell>
          <cell r="AR404" t="str">
            <v>8123 (4)</v>
          </cell>
          <cell r="AS404">
            <v>0</v>
          </cell>
          <cell r="AT404" t="str">
            <v>8121 (2 X 16FT)/ 8122 (4)</v>
          </cell>
          <cell r="AU404">
            <v>2</v>
          </cell>
          <cell r="AV404" t="str">
            <v>8051 (1 White)</v>
          </cell>
          <cell r="AW404" t="str">
            <v>8050 (186FT Clear)</v>
          </cell>
          <cell r="AX404">
            <v>1860.8004999999998</v>
          </cell>
          <cell r="AY404">
            <v>630</v>
          </cell>
          <cell r="AZ404">
            <v>2.9536515873015872</v>
          </cell>
          <cell r="BA404" t="str">
            <v>Minova Request 2/6/08.</v>
          </cell>
          <cell r="BB404"/>
          <cell r="BC404">
            <v>159037</v>
          </cell>
          <cell r="BD404" t="str">
            <v>Green</v>
          </cell>
          <cell r="BE404" t="str">
            <v xml:space="preserve">A23 7' M45LIF </v>
          </cell>
          <cell r="BF404" t="str">
            <v>12 months (+/- 5 days) from date of manufacture</v>
          </cell>
          <cell r="BG404" t="str">
            <v xml:space="preserve">Medium </v>
          </cell>
          <cell r="BH404" t="str">
            <v>23 mm</v>
          </cell>
          <cell r="BI404" t="str">
            <v>1 in</v>
          </cell>
          <cell r="BJ404" t="str">
            <v>56 1/2 in</v>
          </cell>
          <cell r="BK404" t="str">
            <v>3/4 in</v>
          </cell>
          <cell r="BL404" t="str">
            <v>I, II, III</v>
          </cell>
          <cell r="BM404">
            <v>7</v>
          </cell>
          <cell r="BN404">
            <v>105</v>
          </cell>
          <cell r="BO404">
            <v>134</v>
          </cell>
          <cell r="BP404" t="str">
            <v>B or G</v>
          </cell>
          <cell r="BQ404">
            <v>8040</v>
          </cell>
          <cell r="BR404">
            <v>70.625</v>
          </cell>
        </row>
        <row r="405">
          <cell r="C405">
            <v>159063</v>
          </cell>
          <cell r="D405" t="str">
            <v>A23 7' H35 (15 Pcs/Box, 2PB, 42 Bxs)</v>
          </cell>
          <cell r="E405" t="str">
            <v>70300</v>
          </cell>
          <cell r="F405" t="str">
            <v>72036</v>
          </cell>
          <cell r="G405" t="str">
            <v>30%</v>
          </cell>
          <cell r="H405" t="str">
            <v>2 X 8509 (12-8 4 X 1.25 OL)</v>
          </cell>
          <cell r="I405" t="str">
            <v>8030 (38 mm 142 GA X 4.813 FT)</v>
          </cell>
          <cell r="J405" t="str">
            <v>8032 (84 mm 200 GA X 4.813 FT)</v>
          </cell>
          <cell r="K405">
            <v>1.8944449999999999</v>
          </cell>
          <cell r="L405">
            <v>0.81190499999999999</v>
          </cell>
          <cell r="M405">
            <v>56.364854998857261</v>
          </cell>
          <cell r="N405">
            <v>84</v>
          </cell>
          <cell r="O405">
            <v>56.25</v>
          </cell>
          <cell r="P405">
            <v>56.5</v>
          </cell>
          <cell r="Q405">
            <v>56.75</v>
          </cell>
          <cell r="R405">
            <v>2.6381250000000001</v>
          </cell>
          <cell r="S405">
            <v>2.70635</v>
          </cell>
          <cell r="T405">
            <v>2.7750749999999997</v>
          </cell>
          <cell r="U405">
            <v>1197.70875</v>
          </cell>
          <cell r="V405">
            <v>1228.6829</v>
          </cell>
          <cell r="W405">
            <v>1259.8840499999999</v>
          </cell>
          <cell r="X405" t="str">
            <v>8490/8491 (62"/2 pc)</v>
          </cell>
          <cell r="Y405" t="str">
            <v>62"/ 2 pc</v>
          </cell>
          <cell r="Z405">
            <v>2.4</v>
          </cell>
          <cell r="AA405">
            <v>15</v>
          </cell>
          <cell r="AB405">
            <v>39.571874999999999</v>
          </cell>
          <cell r="AC405">
            <v>40.59525</v>
          </cell>
          <cell r="AD405">
            <v>41.626124999999995</v>
          </cell>
          <cell r="AE405">
            <v>41.971874999999997</v>
          </cell>
          <cell r="AF405">
            <v>42.995249999999999</v>
          </cell>
          <cell r="AG405">
            <v>44.026124999999993</v>
          </cell>
          <cell r="AH405" t="str">
            <v>4 X 8126 (7.125 FT/Box)</v>
          </cell>
          <cell r="AI405">
            <v>4</v>
          </cell>
          <cell r="AJ405" t="str">
            <v>(6X7)+0=42</v>
          </cell>
          <cell r="AK405">
            <v>6</v>
          </cell>
          <cell r="AL405">
            <v>7</v>
          </cell>
          <cell r="AM405">
            <v>0</v>
          </cell>
          <cell r="AN405">
            <v>42</v>
          </cell>
          <cell r="AO405" t="str">
            <v>8917 (66 X 42)</v>
          </cell>
          <cell r="AP405" t="str">
            <v>66X42</v>
          </cell>
          <cell r="AQ405">
            <v>55</v>
          </cell>
          <cell r="AR405" t="str">
            <v>8123 (4)</v>
          </cell>
          <cell r="AS405">
            <v>0</v>
          </cell>
          <cell r="AT405" t="str">
            <v>8121 (2 X 16FT)/ 8122 (4)</v>
          </cell>
          <cell r="AU405">
            <v>2</v>
          </cell>
          <cell r="AV405" t="str">
            <v>8051 (1 White)</v>
          </cell>
          <cell r="AW405" t="str">
            <v>8050 (186FT Clear)</v>
          </cell>
          <cell r="AX405">
            <v>1860.8004999999998</v>
          </cell>
          <cell r="AY405">
            <v>630</v>
          </cell>
          <cell r="AZ405">
            <v>2.9536515873015872</v>
          </cell>
          <cell r="BA405" t="str">
            <v>GT Request 6/21/02.</v>
          </cell>
          <cell r="BB405"/>
          <cell r="BC405">
            <v>159063</v>
          </cell>
          <cell r="BD405" t="str">
            <v>Blue</v>
          </cell>
          <cell r="BE405" t="str">
            <v xml:space="preserve">A23 7' H35 </v>
          </cell>
          <cell r="BF405" t="str">
            <v>12 months (+/- 5 days) from date of manufacture</v>
          </cell>
          <cell r="BG405" t="str">
            <v>Fast</v>
          </cell>
          <cell r="BH405" t="str">
            <v>23 mm</v>
          </cell>
          <cell r="BI405" t="str">
            <v>1 in</v>
          </cell>
          <cell r="BJ405" t="str">
            <v>56 1/2 in</v>
          </cell>
          <cell r="BK405" t="str">
            <v>3/4 in</v>
          </cell>
          <cell r="BL405" t="str">
            <v>I, II, III</v>
          </cell>
          <cell r="BM405">
            <v>7</v>
          </cell>
          <cell r="BN405">
            <v>105</v>
          </cell>
          <cell r="BO405">
            <v>134</v>
          </cell>
          <cell r="BP405" t="str">
            <v>B or G</v>
          </cell>
          <cell r="BQ405">
            <v>8040</v>
          </cell>
          <cell r="BR405">
            <v>70.625</v>
          </cell>
        </row>
        <row r="406">
          <cell r="C406">
            <v>159065</v>
          </cell>
          <cell r="D406" t="str">
            <v>A23 7' H45 (15 Pcs/Box, 2PB, 36 Bxs)</v>
          </cell>
          <cell r="E406" t="str">
            <v>70310</v>
          </cell>
          <cell r="F406" t="str">
            <v>72036</v>
          </cell>
          <cell r="G406" t="str">
            <v>30%</v>
          </cell>
          <cell r="H406" t="str">
            <v>2 X 8509 (12-8 4 X 1.25 OL)</v>
          </cell>
          <cell r="I406" t="str">
            <v>8030 (38 mm 142 GA X 4.813 FT)</v>
          </cell>
          <cell r="J406" t="str">
            <v>8032 (84 mm 200 GA X 4.813 FT)</v>
          </cell>
          <cell r="K406">
            <v>1.8944449999999999</v>
          </cell>
          <cell r="L406">
            <v>0.81190499999999999</v>
          </cell>
          <cell r="M406">
            <v>56.364854998857261</v>
          </cell>
          <cell r="N406">
            <v>84</v>
          </cell>
          <cell r="O406">
            <v>56.25</v>
          </cell>
          <cell r="P406">
            <v>56.5</v>
          </cell>
          <cell r="Q406">
            <v>56.75</v>
          </cell>
          <cell r="R406">
            <v>2.6381250000000001</v>
          </cell>
          <cell r="S406">
            <v>2.70635</v>
          </cell>
          <cell r="T406">
            <v>2.7750749999999997</v>
          </cell>
          <cell r="U406">
            <v>1197.70875</v>
          </cell>
          <cell r="V406">
            <v>1228.6829</v>
          </cell>
          <cell r="W406">
            <v>1259.8840499999999</v>
          </cell>
          <cell r="X406" t="str">
            <v>8490/8491 (62"/2 pc)</v>
          </cell>
          <cell r="Y406" t="str">
            <v>62"/ 2 pc</v>
          </cell>
          <cell r="Z406">
            <v>2.4</v>
          </cell>
          <cell r="AA406">
            <v>15</v>
          </cell>
          <cell r="AB406">
            <v>39.571874999999999</v>
          </cell>
          <cell r="AC406">
            <v>40.59525</v>
          </cell>
          <cell r="AD406">
            <v>41.626124999999995</v>
          </cell>
          <cell r="AE406">
            <v>41.971874999999997</v>
          </cell>
          <cell r="AF406">
            <v>42.995249999999999</v>
          </cell>
          <cell r="AG406">
            <v>44.026124999999993</v>
          </cell>
          <cell r="AH406" t="str">
            <v>4 X 8126 (7.125 FT/Box)</v>
          </cell>
          <cell r="AI406">
            <v>4</v>
          </cell>
          <cell r="AJ406" t="str">
            <v>(6X6)+0=36</v>
          </cell>
          <cell r="AK406">
            <v>6</v>
          </cell>
          <cell r="AL406">
            <v>6</v>
          </cell>
          <cell r="AM406">
            <v>0</v>
          </cell>
          <cell r="AN406">
            <v>36</v>
          </cell>
          <cell r="AO406" t="str">
            <v>8917 (66 X 42)</v>
          </cell>
          <cell r="AP406" t="str">
            <v>66X42</v>
          </cell>
          <cell r="AQ406">
            <v>55</v>
          </cell>
          <cell r="AR406" t="str">
            <v>8123 (4)</v>
          </cell>
          <cell r="AS406">
            <v>0</v>
          </cell>
          <cell r="AT406" t="str">
            <v>8121 (2 X 16FT)/ 8122 (4)</v>
          </cell>
          <cell r="AU406">
            <v>2</v>
          </cell>
          <cell r="AV406" t="str">
            <v>8051 (1 White)</v>
          </cell>
          <cell r="AW406" t="str">
            <v>8050 (160FT Clear)</v>
          </cell>
          <cell r="AX406">
            <v>1602.829</v>
          </cell>
          <cell r="AY406">
            <v>540</v>
          </cell>
          <cell r="AZ406">
            <v>2.9682018518518518</v>
          </cell>
          <cell r="BA406" t="str">
            <v>GT Request 9/20/00.</v>
          </cell>
          <cell r="BB406"/>
          <cell r="BC406">
            <v>159065</v>
          </cell>
          <cell r="BD406" t="str">
            <v>Green</v>
          </cell>
          <cell r="BE406" t="str">
            <v xml:space="preserve">A23 7' H45 </v>
          </cell>
          <cell r="BF406" t="str">
            <v>12 months (+/- 5 days) from date of manufacture</v>
          </cell>
          <cell r="BG406" t="str">
            <v xml:space="preserve">Medium </v>
          </cell>
          <cell r="BH406" t="str">
            <v>23 mm</v>
          </cell>
          <cell r="BI406" t="str">
            <v>1 in</v>
          </cell>
          <cell r="BJ406" t="str">
            <v>56 1/2 in</v>
          </cell>
          <cell r="BK406" t="str">
            <v>3/4 in</v>
          </cell>
          <cell r="BL406" t="str">
            <v>I, II, III</v>
          </cell>
          <cell r="BM406">
            <v>7</v>
          </cell>
          <cell r="BN406">
            <v>105</v>
          </cell>
          <cell r="BO406">
            <v>134</v>
          </cell>
          <cell r="BP406" t="str">
            <v>B or G</v>
          </cell>
          <cell r="BQ406">
            <v>8040</v>
          </cell>
          <cell r="BR406">
            <v>70.625</v>
          </cell>
        </row>
        <row r="407">
          <cell r="C407">
            <v>159090</v>
          </cell>
          <cell r="D407" t="str">
            <v>A23 7.4' M35LIF (15 Pcs/Box, 2PB, 36 Bxs)</v>
          </cell>
          <cell r="E407" t="str">
            <v>70274</v>
          </cell>
          <cell r="F407" t="str">
            <v>72036</v>
          </cell>
          <cell r="G407" t="str">
            <v>30%</v>
          </cell>
          <cell r="H407" t="str">
            <v>2 X 8509 (12-8 4 X 1.25 OL)</v>
          </cell>
          <cell r="I407" t="str">
            <v>8030 (38 mm 142 GA X 5.084 FT)</v>
          </cell>
          <cell r="J407" t="str">
            <v>8032 (84 mm 200 GA X 5.084 FT)</v>
          </cell>
          <cell r="K407">
            <v>2.0034174999999999</v>
          </cell>
          <cell r="L407">
            <v>0.85860749999999997</v>
          </cell>
          <cell r="M407">
            <v>59.508215673328429</v>
          </cell>
          <cell r="N407">
            <v>88.8</v>
          </cell>
          <cell r="O407">
            <v>59.5</v>
          </cell>
          <cell r="P407">
            <v>59.75</v>
          </cell>
          <cell r="Q407">
            <v>60</v>
          </cell>
          <cell r="R407">
            <v>2.7905499999999996</v>
          </cell>
          <cell r="S407">
            <v>2.862025</v>
          </cell>
          <cell r="T407">
            <v>2.9340000000000002</v>
          </cell>
          <cell r="U407">
            <v>1266.9096999999999</v>
          </cell>
          <cell r="V407">
            <v>1299.3593499999999</v>
          </cell>
          <cell r="W407">
            <v>1332.0360000000001</v>
          </cell>
          <cell r="X407" t="str">
            <v>8490/8491 (62"/2 pc)</v>
          </cell>
          <cell r="Y407" t="str">
            <v>62"/ 2 pc</v>
          </cell>
          <cell r="Z407">
            <v>2.4</v>
          </cell>
          <cell r="AA407">
            <v>15</v>
          </cell>
          <cell r="AB407">
            <v>41.858249999999998</v>
          </cell>
          <cell r="AC407">
            <v>42.930374999999998</v>
          </cell>
          <cell r="AD407">
            <v>44.010000000000005</v>
          </cell>
          <cell r="AE407">
            <v>44.258249999999997</v>
          </cell>
          <cell r="AF407">
            <v>45.330374999999997</v>
          </cell>
          <cell r="AG407">
            <v>46.410000000000004</v>
          </cell>
          <cell r="AH407" t="str">
            <v>4 X 8126 (7.125 FT/Box)</v>
          </cell>
          <cell r="AI407">
            <v>4</v>
          </cell>
          <cell r="AJ407" t="str">
            <v>(6X6)+0=36</v>
          </cell>
          <cell r="AK407">
            <v>6</v>
          </cell>
          <cell r="AL407">
            <v>6</v>
          </cell>
          <cell r="AM407">
            <v>0</v>
          </cell>
          <cell r="AN407">
            <v>36</v>
          </cell>
          <cell r="AO407" t="str">
            <v>8917 (66 X 42)</v>
          </cell>
          <cell r="AP407" t="str">
            <v>66X42</v>
          </cell>
          <cell r="AQ407">
            <v>55</v>
          </cell>
          <cell r="AR407" t="str">
            <v>8123 (4)</v>
          </cell>
          <cell r="AS407">
            <v>0</v>
          </cell>
          <cell r="AT407" t="str">
            <v>8121 (2 X 16FT)/ 8122 (4)</v>
          </cell>
          <cell r="AU407">
            <v>2</v>
          </cell>
          <cell r="AV407" t="str">
            <v>8051 (1 White)</v>
          </cell>
          <cell r="AW407" t="str">
            <v>8050 (160FT Clear)</v>
          </cell>
          <cell r="AX407">
            <v>1686.8934999999999</v>
          </cell>
          <cell r="AY407">
            <v>540</v>
          </cell>
          <cell r="AZ407">
            <v>3.1238768518518518</v>
          </cell>
          <cell r="BA407" t="str">
            <v>GT Request 3/3/03.</v>
          </cell>
          <cell r="BB407"/>
          <cell r="BC407">
            <v>159090</v>
          </cell>
          <cell r="BD407" t="str">
            <v>Blue</v>
          </cell>
          <cell r="BE407" t="str">
            <v>A23 7.4' M35LIF</v>
          </cell>
          <cell r="BF407" t="str">
            <v>12 months (+/- 5 days) from date of manufacture</v>
          </cell>
          <cell r="BG407" t="str">
            <v>Fast</v>
          </cell>
          <cell r="BH407" t="str">
            <v>23 mm</v>
          </cell>
          <cell r="BI407" t="str">
            <v>1 in</v>
          </cell>
          <cell r="BJ407" t="str">
            <v>59 3/4 in</v>
          </cell>
          <cell r="BK407" t="str">
            <v>3/4 in</v>
          </cell>
          <cell r="BL407" t="str">
            <v>I, II, III</v>
          </cell>
          <cell r="BM407">
            <v>7.3999999999999995</v>
          </cell>
          <cell r="BN407">
            <v>111</v>
          </cell>
          <cell r="BO407">
            <v>134</v>
          </cell>
          <cell r="BP407" t="str">
            <v>B or G</v>
          </cell>
          <cell r="BQ407">
            <v>8040</v>
          </cell>
          <cell r="BR407">
            <v>74.6875</v>
          </cell>
        </row>
        <row r="408">
          <cell r="C408">
            <v>160012</v>
          </cell>
          <cell r="D408" t="str">
            <v>A23 8' LIF35 (2PB, 36 Bxs)</v>
          </cell>
          <cell r="E408" t="str">
            <v>70311</v>
          </cell>
          <cell r="F408" t="str">
            <v>72036</v>
          </cell>
          <cell r="G408" t="str">
            <v>30%</v>
          </cell>
          <cell r="H408" t="str">
            <v>2 X 8509 (12-8 4 X 1.25 OL)</v>
          </cell>
          <cell r="I408" t="str">
            <v>8030 (38 mm 142 GA X 5.469 FT)</v>
          </cell>
          <cell r="J408" t="str">
            <v>8032 (84 mm 200 GA X 5.469 FT)</v>
          </cell>
          <cell r="K408">
            <v>2.1584937499999999</v>
          </cell>
          <cell r="L408">
            <v>0.92506874999999988</v>
          </cell>
          <cell r="M408">
            <v>64.223256685035167</v>
          </cell>
          <cell r="N408">
            <v>96</v>
          </cell>
          <cell r="O408">
            <v>64.125</v>
          </cell>
          <cell r="P408">
            <v>64.375</v>
          </cell>
          <cell r="Q408">
            <v>64.625</v>
          </cell>
          <cell r="R408">
            <v>3.0074624999999999</v>
          </cell>
          <cell r="S408">
            <v>3.0835624999999998</v>
          </cell>
          <cell r="T408">
            <v>3.1601624999999998</v>
          </cell>
          <cell r="U408">
            <v>1365.3879749999999</v>
          </cell>
          <cell r="V408">
            <v>1399.937375</v>
          </cell>
          <cell r="W408">
            <v>1434.7137749999999</v>
          </cell>
          <cell r="X408" t="str">
            <v>8495/8496 (72"/2 pc)</v>
          </cell>
          <cell r="Y408" t="str">
            <v>72"/ 2 pc</v>
          </cell>
          <cell r="Z408">
            <v>2.7</v>
          </cell>
          <cell r="AA408">
            <v>15</v>
          </cell>
          <cell r="AB408">
            <v>45.111937499999996</v>
          </cell>
          <cell r="AC408">
            <v>46.253437499999997</v>
          </cell>
          <cell r="AD408">
            <v>47.402437499999998</v>
          </cell>
          <cell r="AE408">
            <v>47.811937499999999</v>
          </cell>
          <cell r="AF408">
            <v>48.9534375</v>
          </cell>
          <cell r="AG408">
            <v>50.102437500000001</v>
          </cell>
          <cell r="AH408" t="str">
            <v>4 X 8126 (7.125 FT/Box)</v>
          </cell>
          <cell r="AI408">
            <v>4</v>
          </cell>
          <cell r="AJ408" t="str">
            <v>(6X7)+0=36</v>
          </cell>
          <cell r="AK408">
            <v>6</v>
          </cell>
          <cell r="AL408">
            <v>6</v>
          </cell>
          <cell r="AM408">
            <v>0</v>
          </cell>
          <cell r="AN408">
            <v>36</v>
          </cell>
          <cell r="AO408" t="str">
            <v>8916 (72 X 42)</v>
          </cell>
          <cell r="AP408" t="str">
            <v>72X42</v>
          </cell>
          <cell r="AQ408">
            <v>55</v>
          </cell>
          <cell r="AR408" t="str">
            <v>8123 (4)</v>
          </cell>
          <cell r="AS408">
            <v>0</v>
          </cell>
          <cell r="AT408" t="str">
            <v>8121 (2 X 16FT)/ 8122 (4)</v>
          </cell>
          <cell r="AU408">
            <v>2</v>
          </cell>
          <cell r="AV408" t="str">
            <v>8051 (1 White)</v>
          </cell>
          <cell r="AW408" t="str">
            <v>8050 (160FT Clear)</v>
          </cell>
          <cell r="AX408">
            <v>1817.32375</v>
          </cell>
          <cell r="AY408">
            <v>540</v>
          </cell>
          <cell r="AZ408">
            <v>3.365414351851852</v>
          </cell>
          <cell r="BA408" t="str">
            <v xml:space="preserve">Minova request 1/13/12 JCS. </v>
          </cell>
          <cell r="BB408"/>
          <cell r="BC408">
            <v>160012</v>
          </cell>
          <cell r="BD408" t="str">
            <v>Blue</v>
          </cell>
          <cell r="BE408" t="str">
            <v>A23 8' LIF35</v>
          </cell>
          <cell r="BF408" t="str">
            <v>12 months (+/- 5 days) from date of manufacture</v>
          </cell>
          <cell r="BG408" t="str">
            <v>Fast</v>
          </cell>
          <cell r="BH408" t="str">
            <v>23 mm</v>
          </cell>
          <cell r="BI408" t="str">
            <v>1 in</v>
          </cell>
          <cell r="BJ408" t="str">
            <v>64 3/8 in</v>
          </cell>
          <cell r="BK408" t="str">
            <v>3/4 in</v>
          </cell>
          <cell r="BL408" t="str">
            <v>I, II, III</v>
          </cell>
          <cell r="BM408">
            <v>8</v>
          </cell>
          <cell r="BN408">
            <v>120</v>
          </cell>
          <cell r="BO408">
            <v>134</v>
          </cell>
          <cell r="BP408" t="str">
            <v>B or G</v>
          </cell>
          <cell r="BQ408">
            <v>8040</v>
          </cell>
          <cell r="BR408">
            <v>80.46875</v>
          </cell>
        </row>
        <row r="409">
          <cell r="C409">
            <v>160013</v>
          </cell>
          <cell r="D409" t="str">
            <v>A23 8' LIF35 (SWP, 675 Pcs)</v>
          </cell>
          <cell r="E409" t="str">
            <v>70311</v>
          </cell>
          <cell r="F409" t="str">
            <v>72036</v>
          </cell>
          <cell r="G409" t="str">
            <v>30%</v>
          </cell>
          <cell r="H409" t="str">
            <v>2 X 8509 (12-8 4 X 1.25 OL)</v>
          </cell>
          <cell r="I409" t="str">
            <v>8030 (38 mm 142 GA X 5.469 FT)</v>
          </cell>
          <cell r="J409" t="str">
            <v>8032 (84 mm 200 GA X 5.469 FT)</v>
          </cell>
          <cell r="K409">
            <v>2.1584937499999999</v>
          </cell>
          <cell r="L409">
            <v>0.92506874999999988</v>
          </cell>
          <cell r="M409">
            <v>64.223256685035167</v>
          </cell>
          <cell r="N409">
            <v>96</v>
          </cell>
          <cell r="O409">
            <v>64.125</v>
          </cell>
          <cell r="P409">
            <v>64.375</v>
          </cell>
          <cell r="Q409">
            <v>64.625</v>
          </cell>
          <cell r="R409">
            <v>3.0074624999999999</v>
          </cell>
          <cell r="S409">
            <v>3.0835624999999998</v>
          </cell>
          <cell r="T409">
            <v>3.1601624999999998</v>
          </cell>
          <cell r="U409">
            <v>1365.3879749999999</v>
          </cell>
          <cell r="V409">
            <v>1399.937375</v>
          </cell>
          <cell r="W409">
            <v>1434.7137749999999</v>
          </cell>
          <cell r="X409" t="str">
            <v>8053 (5" X 115GA X 32FT)</v>
          </cell>
          <cell r="Y409" t="str">
            <v>SW (32 FT)</v>
          </cell>
          <cell r="Z409">
            <v>0.1</v>
          </cell>
          <cell r="AA409">
            <v>15</v>
          </cell>
          <cell r="AB409">
            <v>45.111937499999996</v>
          </cell>
          <cell r="AC409">
            <v>46.253437499999997</v>
          </cell>
          <cell r="AD409">
            <v>47.402437499999998</v>
          </cell>
          <cell r="AE409">
            <v>45.211937499999998</v>
          </cell>
          <cell r="AF409">
            <v>46.353437499999998</v>
          </cell>
          <cell r="AG409">
            <v>47.502437499999999</v>
          </cell>
          <cell r="AH409" t="str">
            <v>8053 (32 FT/Bundle)</v>
          </cell>
          <cell r="AI409" t="str">
            <v>SW</v>
          </cell>
          <cell r="AJ409" t="str">
            <v>45 SW</v>
          </cell>
          <cell r="AK409" t="str">
            <v xml:space="preserve">Stack </v>
          </cell>
          <cell r="AL409" t="str">
            <v xml:space="preserve">Pyramid </v>
          </cell>
          <cell r="AM409" t="str">
            <v>On Pallet</v>
          </cell>
          <cell r="AN409">
            <v>45</v>
          </cell>
          <cell r="AO409" t="str">
            <v>8917 (66 X 42)</v>
          </cell>
          <cell r="AP409" t="str">
            <v>66X42</v>
          </cell>
          <cell r="AQ409">
            <v>55</v>
          </cell>
          <cell r="AR409" t="str">
            <v>8133 (4)</v>
          </cell>
          <cell r="AS409" t="str">
            <v>2 X 8114 (Pads)</v>
          </cell>
          <cell r="AT409">
            <v>0</v>
          </cell>
          <cell r="AU409">
            <v>0</v>
          </cell>
          <cell r="AV409">
            <v>0</v>
          </cell>
          <cell r="AW409" t="str">
            <v>8052 (440 FT White)</v>
          </cell>
          <cell r="AX409">
            <v>2140.9046874999999</v>
          </cell>
          <cell r="AY409">
            <v>675</v>
          </cell>
          <cell r="AZ409">
            <v>3.1717106481481481</v>
          </cell>
          <cell r="BA409" t="str">
            <v>Minova Request 6/21/07.  Each bundle gets Part No. 8132 8.5 X 11 inch bundle sheet.</v>
          </cell>
          <cell r="BB409"/>
          <cell r="BC409">
            <v>160013</v>
          </cell>
          <cell r="BD409" t="str">
            <v>Blue</v>
          </cell>
          <cell r="BE409" t="str">
            <v>A23 8' LIF35</v>
          </cell>
          <cell r="BF409" t="str">
            <v>12 months (+/- 5 days) from date of manufacture</v>
          </cell>
          <cell r="BG409" t="str">
            <v>Fast</v>
          </cell>
          <cell r="BH409" t="str">
            <v>23 mm</v>
          </cell>
          <cell r="BI409" t="str">
            <v>1 in</v>
          </cell>
          <cell r="BJ409" t="str">
            <v>64 3/8 in</v>
          </cell>
          <cell r="BK409" t="str">
            <v>3/4 in</v>
          </cell>
          <cell r="BL409" t="str">
            <v>I, II, III</v>
          </cell>
          <cell r="BM409">
            <v>8</v>
          </cell>
          <cell r="BN409">
            <v>120</v>
          </cell>
          <cell r="BO409">
            <v>134</v>
          </cell>
          <cell r="BP409" t="str">
            <v>B or G</v>
          </cell>
          <cell r="BQ409">
            <v>8040</v>
          </cell>
          <cell r="BR409">
            <v>80.46875</v>
          </cell>
        </row>
        <row r="410">
          <cell r="C410">
            <v>160023</v>
          </cell>
          <cell r="D410" t="str">
            <v>A23 8' VLIF50 (SWP, 675 Pcs)</v>
          </cell>
          <cell r="E410" t="str">
            <v>70344</v>
          </cell>
          <cell r="F410" t="str">
            <v>72036</v>
          </cell>
          <cell r="G410" t="str">
            <v>30%</v>
          </cell>
          <cell r="H410" t="str">
            <v>2 X 8509 (12-8 4 X 1.25 OL)</v>
          </cell>
          <cell r="I410" t="str">
            <v>8030 (38 mm 142 GA X 5.469 FT)</v>
          </cell>
          <cell r="J410" t="str">
            <v>8032 (84 mm 200 GA X 5.469 FT)</v>
          </cell>
          <cell r="K410">
            <v>2.1584937499999999</v>
          </cell>
          <cell r="L410">
            <v>0.92506874999999988</v>
          </cell>
          <cell r="M410">
            <v>64.223256685035167</v>
          </cell>
          <cell r="N410">
            <v>96</v>
          </cell>
          <cell r="O410">
            <v>64.125</v>
          </cell>
          <cell r="P410">
            <v>64.375</v>
          </cell>
          <cell r="Q410">
            <v>64.625</v>
          </cell>
          <cell r="R410">
            <v>3.0074624999999999</v>
          </cell>
          <cell r="S410">
            <v>3.0835624999999998</v>
          </cell>
          <cell r="T410">
            <v>3.1601624999999998</v>
          </cell>
          <cell r="U410">
            <v>1365.3879749999999</v>
          </cell>
          <cell r="V410">
            <v>1399.937375</v>
          </cell>
          <cell r="W410">
            <v>1434.7137749999999</v>
          </cell>
          <cell r="X410" t="str">
            <v>8053 (5" X 115GA X 32FT)</v>
          </cell>
          <cell r="Y410" t="str">
            <v>SW (32 FT)</v>
          </cell>
          <cell r="Z410">
            <v>0.1</v>
          </cell>
          <cell r="AA410">
            <v>15</v>
          </cell>
          <cell r="AB410">
            <v>45.111937499999996</v>
          </cell>
          <cell r="AC410">
            <v>46.253437499999997</v>
          </cell>
          <cell r="AD410">
            <v>47.402437499999998</v>
          </cell>
          <cell r="AE410">
            <v>45.211937499999998</v>
          </cell>
          <cell r="AF410">
            <v>46.353437499999998</v>
          </cell>
          <cell r="AG410">
            <v>47.502437499999999</v>
          </cell>
          <cell r="AH410" t="str">
            <v>8053 (32 FT/Bundle)</v>
          </cell>
          <cell r="AI410" t="str">
            <v>SW</v>
          </cell>
          <cell r="AJ410" t="str">
            <v>45 SW</v>
          </cell>
          <cell r="AK410" t="str">
            <v xml:space="preserve">Stack </v>
          </cell>
          <cell r="AL410" t="str">
            <v xml:space="preserve">Pyramid </v>
          </cell>
          <cell r="AM410" t="str">
            <v>On Pallet</v>
          </cell>
          <cell r="AN410">
            <v>45</v>
          </cell>
          <cell r="AO410" t="str">
            <v>8917 (66 X 42)</v>
          </cell>
          <cell r="AP410" t="str">
            <v>66X42</v>
          </cell>
          <cell r="AQ410">
            <v>55</v>
          </cell>
          <cell r="AR410" t="str">
            <v>8133 (4)</v>
          </cell>
          <cell r="AS410" t="str">
            <v>2 X 8114 (Pads)</v>
          </cell>
          <cell r="AT410">
            <v>0</v>
          </cell>
          <cell r="AU410">
            <v>0</v>
          </cell>
          <cell r="AV410">
            <v>0</v>
          </cell>
          <cell r="AW410" t="str">
            <v>8052 (440 FT White)</v>
          </cell>
          <cell r="AX410">
            <v>2140.9046874999999</v>
          </cell>
          <cell r="AY410">
            <v>675</v>
          </cell>
          <cell r="AZ410">
            <v>3.1717106481481481</v>
          </cell>
          <cell r="BA410" t="str">
            <v xml:space="preserve">Minova Request 1/13/13.  Each bundle gets Part No. 8132 8.5 X 11 inch bundle sheet. </v>
          </cell>
          <cell r="BB410"/>
          <cell r="BC410">
            <v>160023</v>
          </cell>
          <cell r="BD410" t="str">
            <v>Green</v>
          </cell>
          <cell r="BE410" t="str">
            <v>A23 8' VLIF50</v>
          </cell>
          <cell r="BF410" t="str">
            <v>12 months (+/- 5 days) from date of manufacture</v>
          </cell>
          <cell r="BG410" t="str">
            <v xml:space="preserve">Medium </v>
          </cell>
          <cell r="BH410" t="str">
            <v>23 mm</v>
          </cell>
          <cell r="BI410" t="str">
            <v>1 in</v>
          </cell>
          <cell r="BJ410" t="str">
            <v>64 3/8 in</v>
          </cell>
          <cell r="BK410" t="str">
            <v>3/4 in</v>
          </cell>
          <cell r="BL410" t="str">
            <v>I, II, III</v>
          </cell>
          <cell r="BM410">
            <v>8</v>
          </cell>
          <cell r="BN410">
            <v>160</v>
          </cell>
          <cell r="BO410">
            <v>134</v>
          </cell>
          <cell r="BP410" t="str">
            <v>B or G</v>
          </cell>
          <cell r="BQ410">
            <v>8040</v>
          </cell>
          <cell r="BR410">
            <v>80.46875</v>
          </cell>
        </row>
        <row r="411">
          <cell r="C411">
            <v>160030</v>
          </cell>
          <cell r="D411" t="str">
            <v>A23 8' M45LIF (SWP, 675 Pcs)</v>
          </cell>
          <cell r="E411" t="str">
            <v>70316</v>
          </cell>
          <cell r="F411" t="str">
            <v>72036</v>
          </cell>
          <cell r="G411" t="str">
            <v>30%</v>
          </cell>
          <cell r="H411" t="str">
            <v>2 X 8509 (12-8 4 X 1.25 OL)</v>
          </cell>
          <cell r="I411" t="str">
            <v>8030 (38 mm 142 GA X 5.469 FT)</v>
          </cell>
          <cell r="J411" t="str">
            <v>8032 (84 mm 200 GA X 5.469 FT)</v>
          </cell>
          <cell r="K411">
            <v>2.1584937499999999</v>
          </cell>
          <cell r="L411">
            <v>0.92506874999999988</v>
          </cell>
          <cell r="M411">
            <v>64.223256685035167</v>
          </cell>
          <cell r="N411">
            <v>96</v>
          </cell>
          <cell r="O411">
            <v>64.125</v>
          </cell>
          <cell r="P411">
            <v>64.375</v>
          </cell>
          <cell r="Q411">
            <v>64.625</v>
          </cell>
          <cell r="R411">
            <v>3.0074624999999999</v>
          </cell>
          <cell r="S411">
            <v>3.0835624999999998</v>
          </cell>
          <cell r="T411">
            <v>3.1601624999999998</v>
          </cell>
          <cell r="U411">
            <v>1365.3879749999999</v>
          </cell>
          <cell r="V411">
            <v>1399.937375</v>
          </cell>
          <cell r="W411">
            <v>1434.7137749999999</v>
          </cell>
          <cell r="X411" t="str">
            <v>8053 (5" X 115GA X 32FT)</v>
          </cell>
          <cell r="Y411" t="str">
            <v>SW (32 FT)</v>
          </cell>
          <cell r="Z411">
            <v>0.1</v>
          </cell>
          <cell r="AA411">
            <v>15</v>
          </cell>
          <cell r="AB411">
            <v>45.111937499999996</v>
          </cell>
          <cell r="AC411">
            <v>46.253437499999997</v>
          </cell>
          <cell r="AD411">
            <v>47.402437499999998</v>
          </cell>
          <cell r="AE411">
            <v>45.211937499999998</v>
          </cell>
          <cell r="AF411">
            <v>46.353437499999998</v>
          </cell>
          <cell r="AG411">
            <v>47.502437499999999</v>
          </cell>
          <cell r="AH411" t="str">
            <v>8053 (32 FT/Bundle)</v>
          </cell>
          <cell r="AI411" t="str">
            <v>SW</v>
          </cell>
          <cell r="AJ411" t="str">
            <v>45 SW</v>
          </cell>
          <cell r="AK411" t="str">
            <v xml:space="preserve">Stack </v>
          </cell>
          <cell r="AL411" t="str">
            <v xml:space="preserve">Pyramid </v>
          </cell>
          <cell r="AM411" t="str">
            <v>On Pallet</v>
          </cell>
          <cell r="AN411">
            <v>45</v>
          </cell>
          <cell r="AO411" t="str">
            <v>8917 (66 X 42)</v>
          </cell>
          <cell r="AP411" t="str">
            <v>66X42</v>
          </cell>
          <cell r="AQ411">
            <v>55</v>
          </cell>
          <cell r="AR411" t="str">
            <v>8133 (4)</v>
          </cell>
          <cell r="AS411" t="str">
            <v>2 X 8114 (Pads)</v>
          </cell>
          <cell r="AT411">
            <v>0</v>
          </cell>
          <cell r="AU411">
            <v>0</v>
          </cell>
          <cell r="AV411">
            <v>0</v>
          </cell>
          <cell r="AW411" t="str">
            <v>8052 (440 FT White)</v>
          </cell>
          <cell r="AX411">
            <v>2140.9046874999999</v>
          </cell>
          <cell r="AY411">
            <v>675</v>
          </cell>
          <cell r="AZ411">
            <v>3.1717106481481481</v>
          </cell>
          <cell r="BA411" t="str">
            <v xml:space="preserve">GT Request 1/19/04.  Each bundle gets Part No. 8132 8.5 X 11 inch bundle sheet. </v>
          </cell>
          <cell r="BB411"/>
          <cell r="BC411">
            <v>160030</v>
          </cell>
          <cell r="BD411" t="str">
            <v>Green</v>
          </cell>
          <cell r="BE411" t="str">
            <v>A23 8' M45LIF</v>
          </cell>
          <cell r="BF411" t="str">
            <v>12 months (+/- 5 days) from date of manufacture</v>
          </cell>
          <cell r="BG411" t="str">
            <v xml:space="preserve">Medium </v>
          </cell>
          <cell r="BH411" t="str">
            <v>23 mm</v>
          </cell>
          <cell r="BI411" t="str">
            <v>1 in</v>
          </cell>
          <cell r="BJ411" t="str">
            <v>64 3/8 in</v>
          </cell>
          <cell r="BK411" t="str">
            <v>3/4 in</v>
          </cell>
          <cell r="BL411" t="str">
            <v>I, II, III</v>
          </cell>
          <cell r="BM411">
            <v>8</v>
          </cell>
          <cell r="BN411">
            <v>120</v>
          </cell>
          <cell r="BO411">
            <v>134</v>
          </cell>
          <cell r="BP411" t="str">
            <v>B or G</v>
          </cell>
          <cell r="BQ411">
            <v>8040</v>
          </cell>
          <cell r="BR411">
            <v>80.46875</v>
          </cell>
        </row>
        <row r="412">
          <cell r="C412">
            <v>160031</v>
          </cell>
          <cell r="D412" t="str">
            <v>A23 8' M50LIF (SWP, 675 Pcs)</v>
          </cell>
          <cell r="E412" t="str">
            <v>70325</v>
          </cell>
          <cell r="F412" t="str">
            <v>72036</v>
          </cell>
          <cell r="G412" t="str">
            <v>30%</v>
          </cell>
          <cell r="H412" t="str">
            <v>2 X 8509 (12-8 4 X 1.25 OL)</v>
          </cell>
          <cell r="I412" t="str">
            <v>8030 (38 mm 142 GA X 5.469 FT)</v>
          </cell>
          <cell r="J412" t="str">
            <v>8032 (84 mm 200 GA X 5.469 FT)</v>
          </cell>
          <cell r="K412">
            <v>2.1584937499999999</v>
          </cell>
          <cell r="L412">
            <v>0.92506874999999988</v>
          </cell>
          <cell r="M412">
            <v>64.223256685035167</v>
          </cell>
          <cell r="N412">
            <v>96</v>
          </cell>
          <cell r="O412">
            <v>64.125</v>
          </cell>
          <cell r="P412">
            <v>64.375</v>
          </cell>
          <cell r="Q412">
            <v>64.625</v>
          </cell>
          <cell r="R412">
            <v>3.0074624999999999</v>
          </cell>
          <cell r="S412">
            <v>3.0835624999999998</v>
          </cell>
          <cell r="T412">
            <v>3.1601624999999998</v>
          </cell>
          <cell r="U412">
            <v>1365.3879749999999</v>
          </cell>
          <cell r="V412">
            <v>1399.937375</v>
          </cell>
          <cell r="W412">
            <v>1434.7137749999999</v>
          </cell>
          <cell r="X412" t="str">
            <v>8053 (5" X 115GA X 32FT)</v>
          </cell>
          <cell r="Y412" t="str">
            <v>SW (32 FT)</v>
          </cell>
          <cell r="Z412">
            <v>0.1</v>
          </cell>
          <cell r="AA412">
            <v>15</v>
          </cell>
          <cell r="AB412">
            <v>45.111937499999996</v>
          </cell>
          <cell r="AC412">
            <v>46.253437499999997</v>
          </cell>
          <cell r="AD412">
            <v>47.402437499999998</v>
          </cell>
          <cell r="AE412">
            <v>45.211937499999998</v>
          </cell>
          <cell r="AF412">
            <v>46.353437499999998</v>
          </cell>
          <cell r="AG412">
            <v>47.502437499999999</v>
          </cell>
          <cell r="AH412" t="str">
            <v>8053 (32 FT/Bundle)</v>
          </cell>
          <cell r="AI412" t="str">
            <v>SW</v>
          </cell>
          <cell r="AJ412" t="str">
            <v>45 SW</v>
          </cell>
          <cell r="AK412" t="str">
            <v xml:space="preserve">Stack </v>
          </cell>
          <cell r="AL412" t="str">
            <v xml:space="preserve">Pyramid </v>
          </cell>
          <cell r="AM412" t="str">
            <v>On Pallet</v>
          </cell>
          <cell r="AN412">
            <v>45</v>
          </cell>
          <cell r="AO412" t="str">
            <v>8917 (66 X 42)</v>
          </cell>
          <cell r="AP412" t="str">
            <v>66X42</v>
          </cell>
          <cell r="AQ412">
            <v>55</v>
          </cell>
          <cell r="AR412" t="str">
            <v>8133 (4)</v>
          </cell>
          <cell r="AS412" t="str">
            <v>2 X 8114 (Pads)</v>
          </cell>
          <cell r="AT412">
            <v>0</v>
          </cell>
          <cell r="AU412">
            <v>0</v>
          </cell>
          <cell r="AV412">
            <v>0</v>
          </cell>
          <cell r="AW412" t="str">
            <v>8052 (440 FT White)</v>
          </cell>
          <cell r="AX412">
            <v>2140.9046874999999</v>
          </cell>
          <cell r="AY412">
            <v>675</v>
          </cell>
          <cell r="AZ412">
            <v>3.1717106481481481</v>
          </cell>
          <cell r="BA412" t="str">
            <v xml:space="preserve">GT Request 8/8/01.  Each bundle gets Part No. 8132 8.5 X 11 inch bundle sheet. </v>
          </cell>
          <cell r="BB412"/>
          <cell r="BC412">
            <v>160031</v>
          </cell>
          <cell r="BD412" t="str">
            <v>Green</v>
          </cell>
          <cell r="BE412" t="str">
            <v>A23 8' M50LIF</v>
          </cell>
          <cell r="BF412" t="str">
            <v>12 months (+/- 5 days) from date of manufacture</v>
          </cell>
          <cell r="BG412" t="str">
            <v xml:space="preserve">Medium </v>
          </cell>
          <cell r="BH412" t="str">
            <v>23 mm</v>
          </cell>
          <cell r="BI412" t="str">
            <v>1 in</v>
          </cell>
          <cell r="BJ412" t="str">
            <v>64 3/8 in</v>
          </cell>
          <cell r="BK412" t="str">
            <v>3/4 in</v>
          </cell>
          <cell r="BL412" t="str">
            <v>I, II, III</v>
          </cell>
          <cell r="BM412">
            <v>8</v>
          </cell>
          <cell r="BN412">
            <v>160</v>
          </cell>
          <cell r="BO412">
            <v>134</v>
          </cell>
          <cell r="BP412" t="str">
            <v>B or G</v>
          </cell>
          <cell r="BQ412">
            <v>8040</v>
          </cell>
          <cell r="BR412">
            <v>80.46875</v>
          </cell>
        </row>
        <row r="413">
          <cell r="C413">
            <v>167065</v>
          </cell>
          <cell r="D413" t="str">
            <v>B23 1.5' H45 (2PB, 50 Bxs)</v>
          </cell>
          <cell r="E413" t="str">
            <v>70310</v>
          </cell>
          <cell r="F413" t="str">
            <v>72036</v>
          </cell>
          <cell r="G413" t="str">
            <v>30%</v>
          </cell>
          <cell r="H413" t="str">
            <v>2 X 8509 (12-8 4 X 1.25 OL)</v>
          </cell>
          <cell r="I413" t="str">
            <v>8030 (38 mm 142 GA X 1.542 FT)</v>
          </cell>
          <cell r="J413" t="str">
            <v>8032 (84 mm 200 GA X 1.542 FT)</v>
          </cell>
          <cell r="K413">
            <v>0.57839249999999998</v>
          </cell>
          <cell r="L413">
            <v>0.24788249999999998</v>
          </cell>
          <cell r="M413">
            <v>17.000111099824778</v>
          </cell>
          <cell r="N413">
            <v>18</v>
          </cell>
          <cell r="O413">
            <v>17</v>
          </cell>
          <cell r="P413">
            <v>17.25</v>
          </cell>
          <cell r="Q413">
            <v>17.5</v>
          </cell>
          <cell r="R413">
            <v>0.7972999999999999</v>
          </cell>
          <cell r="S413">
            <v>0.82627499999999998</v>
          </cell>
          <cell r="T413">
            <v>0.85575000000000001</v>
          </cell>
          <cell r="U413">
            <v>361.97419999999994</v>
          </cell>
          <cell r="V413">
            <v>375.12885</v>
          </cell>
          <cell r="W413">
            <v>388.51049999999998</v>
          </cell>
          <cell r="X413" t="str">
            <v>8425/8426 (22"/ 2 pc)</v>
          </cell>
          <cell r="Y413" t="str">
            <v>22"/ 2 pc</v>
          </cell>
          <cell r="Z413">
            <v>2</v>
          </cell>
          <cell r="AA413">
            <v>50</v>
          </cell>
          <cell r="AB413">
            <v>39.864999999999995</v>
          </cell>
          <cell r="AC413">
            <v>41.313749999999999</v>
          </cell>
          <cell r="AD413">
            <v>42.787500000000001</v>
          </cell>
          <cell r="AE413">
            <v>41.864999999999995</v>
          </cell>
          <cell r="AF413">
            <v>43.313749999999999</v>
          </cell>
          <cell r="AG413">
            <v>44.787500000000001</v>
          </cell>
          <cell r="AH413" t="str">
            <v>2 X 8126 (4.833 FT/Box)</v>
          </cell>
          <cell r="AI413">
            <v>2</v>
          </cell>
          <cell r="AJ413" t="str">
            <v>(10X5)+0=50</v>
          </cell>
          <cell r="AK413">
            <v>10</v>
          </cell>
          <cell r="AL413">
            <v>5</v>
          </cell>
          <cell r="AM413">
            <v>0</v>
          </cell>
          <cell r="AN413">
            <v>50</v>
          </cell>
          <cell r="AO413" t="str">
            <v>8914 (48 X 44)</v>
          </cell>
          <cell r="AP413" t="str">
            <v>48X44</v>
          </cell>
          <cell r="AQ413">
            <v>55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 t="str">
            <v>8051 (1 White)</v>
          </cell>
          <cell r="AW413" t="str">
            <v>8050 (223FT Clear)</v>
          </cell>
          <cell r="AX413">
            <v>2220.6875</v>
          </cell>
          <cell r="AY413">
            <v>2500</v>
          </cell>
          <cell r="AZ413">
            <v>0.88827500000000004</v>
          </cell>
          <cell r="BA413" t="str">
            <v>BF Request 7/25/02.</v>
          </cell>
          <cell r="BB413"/>
          <cell r="BC413">
            <v>167065</v>
          </cell>
          <cell r="BD413" t="str">
            <v>Green</v>
          </cell>
          <cell r="BE413" t="str">
            <v>B23 1.5' H45</v>
          </cell>
          <cell r="BF413" t="str">
            <v>12 months (+/- 5 days) from date of manufacture</v>
          </cell>
          <cell r="BG413" t="str">
            <v xml:space="preserve">Medium </v>
          </cell>
          <cell r="BH413" t="str">
            <v>23 mm</v>
          </cell>
          <cell r="BI413" t="str">
            <v>1 in</v>
          </cell>
          <cell r="BJ413" t="str">
            <v>17 1/4 in</v>
          </cell>
          <cell r="BK413" t="str">
            <v>5/8 in</v>
          </cell>
          <cell r="BL413" t="str">
            <v>I, II, III</v>
          </cell>
          <cell r="BM413">
            <v>1.5</v>
          </cell>
          <cell r="BN413">
            <v>75</v>
          </cell>
          <cell r="BO413">
            <v>90</v>
          </cell>
          <cell r="BP413" t="str">
            <v>B or G</v>
          </cell>
          <cell r="BQ413">
            <v>5400</v>
          </cell>
          <cell r="BR413">
            <v>71.875</v>
          </cell>
        </row>
        <row r="414">
          <cell r="C414">
            <v>168048</v>
          </cell>
          <cell r="D414" t="str">
            <v>B23 2.5' H5 (2PB, 36 Bxs)</v>
          </cell>
          <cell r="E414" t="str">
            <v>70295</v>
          </cell>
          <cell r="F414" t="str">
            <v>72036</v>
          </cell>
          <cell r="G414" t="str">
            <v>30%</v>
          </cell>
          <cell r="H414" t="str">
            <v>2 X 8509 (12-8 4 X 1.25 OL)</v>
          </cell>
          <cell r="I414" t="str">
            <v>8030 (38 mm 142 GA X 2.407 FT)</v>
          </cell>
          <cell r="J414" t="str">
            <v>8032 (84 mm 200 GA X 2.407 FT)</v>
          </cell>
          <cell r="K414">
            <v>0.95333874999999979</v>
          </cell>
          <cell r="L414">
            <v>0.40857374999999996</v>
          </cell>
          <cell r="M414">
            <v>27.429489702633383</v>
          </cell>
          <cell r="N414">
            <v>30</v>
          </cell>
          <cell r="O414">
            <v>27.375</v>
          </cell>
          <cell r="P414">
            <v>27.625</v>
          </cell>
          <cell r="Q414">
            <v>27.875</v>
          </cell>
          <cell r="R414">
            <v>1.3222125</v>
          </cell>
          <cell r="S414">
            <v>1.3619124999999999</v>
          </cell>
          <cell r="T414">
            <v>1.4021124999999999</v>
          </cell>
          <cell r="U414">
            <v>600.28447500000004</v>
          </cell>
          <cell r="V414">
            <v>618.30827499999998</v>
          </cell>
          <cell r="W414">
            <v>636.55907499999989</v>
          </cell>
          <cell r="X414" t="str">
            <v>8445/8446 (31"/2 pc)</v>
          </cell>
          <cell r="Y414" t="str">
            <v>31"/ 2 pc</v>
          </cell>
          <cell r="Z414">
            <v>2.5</v>
          </cell>
          <cell r="AA414">
            <v>50</v>
          </cell>
          <cell r="AB414">
            <v>66.110624999999999</v>
          </cell>
          <cell r="AC414">
            <v>68.095624999999998</v>
          </cell>
          <cell r="AD414">
            <v>70.105624999999989</v>
          </cell>
          <cell r="AE414">
            <v>68.610624999999999</v>
          </cell>
          <cell r="AF414">
            <v>70.595624999999998</v>
          </cell>
          <cell r="AG414">
            <v>72.605624999999989</v>
          </cell>
          <cell r="AH414" t="str">
            <v>2 X 8126 (4.854 FT/Box)</v>
          </cell>
          <cell r="AI414">
            <v>2</v>
          </cell>
          <cell r="AJ414" t="str">
            <v>(6X6)+0=36</v>
          </cell>
          <cell r="AK414">
            <v>6</v>
          </cell>
          <cell r="AL414">
            <v>6</v>
          </cell>
          <cell r="AM414">
            <v>0</v>
          </cell>
          <cell r="AN414">
            <v>36</v>
          </cell>
          <cell r="AO414" t="str">
            <v>8909 (44 X 44)</v>
          </cell>
          <cell r="AP414" t="str">
            <v>44X44</v>
          </cell>
          <cell r="AQ414">
            <v>55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 t="str">
            <v>8051 (1 White)</v>
          </cell>
          <cell r="AW414" t="str">
            <v>8050 (160FT Clear)</v>
          </cell>
          <cell r="AX414">
            <v>2596.4425000000001</v>
          </cell>
          <cell r="AY414">
            <v>1800</v>
          </cell>
          <cell r="AZ414">
            <v>1.4424680555555556</v>
          </cell>
          <cell r="BA414" t="str">
            <v>Minova Request 6/8/05.</v>
          </cell>
          <cell r="BB414"/>
          <cell r="BC414">
            <v>168048</v>
          </cell>
          <cell r="BD414" t="str">
            <v>Purple</v>
          </cell>
          <cell r="BE414" t="str">
            <v>B23 2.5' H5</v>
          </cell>
          <cell r="BF414" t="str">
            <v>12 months (+/- 5 days) from date of manufacture</v>
          </cell>
          <cell r="BG414" t="str">
            <v>Ultra Fast</v>
          </cell>
          <cell r="BH414" t="str">
            <v>23 mm</v>
          </cell>
          <cell r="BI414" t="str">
            <v>1 in</v>
          </cell>
          <cell r="BJ414" t="str">
            <v>27 5/8 in</v>
          </cell>
          <cell r="BK414" t="str">
            <v>5/8 in</v>
          </cell>
          <cell r="BL414" t="str">
            <v>I, II, III</v>
          </cell>
          <cell r="BM414">
            <v>2.5</v>
          </cell>
          <cell r="BN414">
            <v>125</v>
          </cell>
          <cell r="BO414">
            <v>134</v>
          </cell>
          <cell r="BP414" t="str">
            <v>B or G</v>
          </cell>
          <cell r="BQ414">
            <v>8040</v>
          </cell>
          <cell r="BR414">
            <v>115.10416666666667</v>
          </cell>
        </row>
        <row r="415">
          <cell r="C415">
            <v>168050</v>
          </cell>
          <cell r="D415" t="str">
            <v>B23 2.5' H10 (2PB, 36 Bxs)</v>
          </cell>
          <cell r="E415" t="str">
            <v>70298</v>
          </cell>
          <cell r="F415" t="str">
            <v>72036</v>
          </cell>
          <cell r="G415" t="str">
            <v>30%</v>
          </cell>
          <cell r="H415" t="str">
            <v>2 X 8509 (12-8 4 X 1.25 OL)</v>
          </cell>
          <cell r="I415" t="str">
            <v>8030 (38 mm 142 GA X 2.407 FT)</v>
          </cell>
          <cell r="J415" t="str">
            <v>8032 (84 mm 200 GA X 2.407 FT)</v>
          </cell>
          <cell r="K415">
            <v>0.95333874999999979</v>
          </cell>
          <cell r="L415">
            <v>0.40857374999999996</v>
          </cell>
          <cell r="M415">
            <v>27.429489702633383</v>
          </cell>
          <cell r="N415">
            <v>30</v>
          </cell>
          <cell r="O415">
            <v>27.375</v>
          </cell>
          <cell r="P415">
            <v>27.625</v>
          </cell>
          <cell r="Q415">
            <v>27.875</v>
          </cell>
          <cell r="R415">
            <v>1.3222125</v>
          </cell>
          <cell r="S415">
            <v>1.3619124999999999</v>
          </cell>
          <cell r="T415">
            <v>1.4021124999999999</v>
          </cell>
          <cell r="U415">
            <v>600.28447500000004</v>
          </cell>
          <cell r="V415">
            <v>618.30827499999998</v>
          </cell>
          <cell r="W415">
            <v>636.55907499999989</v>
          </cell>
          <cell r="X415" t="str">
            <v>8445/8446 (31"/2 pc)</v>
          </cell>
          <cell r="Y415" t="str">
            <v>31"/ 2 pc</v>
          </cell>
          <cell r="Z415">
            <v>2.5</v>
          </cell>
          <cell r="AA415">
            <v>50</v>
          </cell>
          <cell r="AB415">
            <v>66.110624999999999</v>
          </cell>
          <cell r="AC415">
            <v>68.095624999999998</v>
          </cell>
          <cell r="AD415">
            <v>70.105624999999989</v>
          </cell>
          <cell r="AE415">
            <v>68.610624999999999</v>
          </cell>
          <cell r="AF415">
            <v>70.595624999999998</v>
          </cell>
          <cell r="AG415">
            <v>72.605624999999989</v>
          </cell>
          <cell r="AH415" t="str">
            <v>2 X 8126 (4.854 FT/Box)</v>
          </cell>
          <cell r="AI415">
            <v>2</v>
          </cell>
          <cell r="AJ415" t="str">
            <v>(6X6)+0=36</v>
          </cell>
          <cell r="AK415">
            <v>6</v>
          </cell>
          <cell r="AL415">
            <v>6</v>
          </cell>
          <cell r="AM415">
            <v>0</v>
          </cell>
          <cell r="AN415">
            <v>36</v>
          </cell>
          <cell r="AO415" t="str">
            <v>8909 (44 X 44)</v>
          </cell>
          <cell r="AP415" t="str">
            <v>44X44</v>
          </cell>
          <cell r="AQ415">
            <v>55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 t="str">
            <v>8051 (1 White)</v>
          </cell>
          <cell r="AW415" t="str">
            <v>8050 (160FT Clear)</v>
          </cell>
          <cell r="AX415">
            <v>2596.4425000000001</v>
          </cell>
          <cell r="AY415">
            <v>1800</v>
          </cell>
          <cell r="AZ415">
            <v>1.4424680555555556</v>
          </cell>
          <cell r="BA415" t="str">
            <v>GT Request 6/21/02.</v>
          </cell>
          <cell r="BB415"/>
          <cell r="BC415">
            <v>168050</v>
          </cell>
          <cell r="BD415" t="str">
            <v>Red</v>
          </cell>
          <cell r="BE415" t="str">
            <v xml:space="preserve">B23 2.5' H10 </v>
          </cell>
          <cell r="BF415" t="str">
            <v>12 months (+/- 5 days) from date of manufacture</v>
          </cell>
          <cell r="BG415" t="str">
            <v>Super Fast</v>
          </cell>
          <cell r="BH415" t="str">
            <v>23 mm</v>
          </cell>
          <cell r="BI415" t="str">
            <v>1 in</v>
          </cell>
          <cell r="BJ415" t="str">
            <v>27 5/8 in</v>
          </cell>
          <cell r="BK415" t="str">
            <v>5/8 in</v>
          </cell>
          <cell r="BL415" t="str">
            <v>I, II, III</v>
          </cell>
          <cell r="BM415">
            <v>2.5</v>
          </cell>
          <cell r="BN415">
            <v>125</v>
          </cell>
          <cell r="BO415">
            <v>134</v>
          </cell>
          <cell r="BP415" t="str">
            <v>B or G</v>
          </cell>
          <cell r="BQ415">
            <v>8040</v>
          </cell>
          <cell r="BR415">
            <v>115.10416666666667</v>
          </cell>
        </row>
        <row r="416">
          <cell r="C416">
            <v>168052</v>
          </cell>
          <cell r="D416" t="str">
            <v>B23 2.5' H10 (SWP, 2160 Pcs)</v>
          </cell>
          <cell r="E416" t="str">
            <v>70298</v>
          </cell>
          <cell r="F416" t="str">
            <v>72036</v>
          </cell>
          <cell r="G416" t="str">
            <v>30%</v>
          </cell>
          <cell r="H416" t="str">
            <v>2 X 8509 (12-8 4 X 1.25 OL)</v>
          </cell>
          <cell r="I416" t="str">
            <v>8030 (38 mm 142 GA X 2.407 FT)</v>
          </cell>
          <cell r="J416" t="str">
            <v>8032 (84 mm 200 GA X 2.407 FT)</v>
          </cell>
          <cell r="K416">
            <v>0.95333874999999979</v>
          </cell>
          <cell r="L416">
            <v>0.40857374999999996</v>
          </cell>
          <cell r="M416">
            <v>27.429489702633383</v>
          </cell>
          <cell r="N416">
            <v>30</v>
          </cell>
          <cell r="O416">
            <v>27.375</v>
          </cell>
          <cell r="P416">
            <v>27.625</v>
          </cell>
          <cell r="Q416">
            <v>27.875</v>
          </cell>
          <cell r="R416">
            <v>1.3222125</v>
          </cell>
          <cell r="S416">
            <v>1.3619124999999999</v>
          </cell>
          <cell r="T416">
            <v>1.4021124999999999</v>
          </cell>
          <cell r="U416">
            <v>600.28447500000004</v>
          </cell>
          <cell r="V416">
            <v>618.30827499999998</v>
          </cell>
          <cell r="W416">
            <v>636.55907499999989</v>
          </cell>
          <cell r="X416" t="str">
            <v>8053 (5" X 115GA X 14FT)</v>
          </cell>
          <cell r="Y416" t="str">
            <v>SW (14 FT)</v>
          </cell>
          <cell r="Z416">
            <v>0.1</v>
          </cell>
          <cell r="AA416">
            <v>30</v>
          </cell>
          <cell r="AB416">
            <v>39.666375000000002</v>
          </cell>
          <cell r="AC416">
            <v>40.857374999999998</v>
          </cell>
          <cell r="AD416">
            <v>42.063374999999994</v>
          </cell>
          <cell r="AE416">
            <v>39.766375000000004</v>
          </cell>
          <cell r="AF416">
            <v>40.957374999999999</v>
          </cell>
          <cell r="AG416">
            <v>42.163374999999995</v>
          </cell>
          <cell r="AH416" t="str">
            <v>8053 (14 FT/Bundle)</v>
          </cell>
          <cell r="AI416" t="str">
            <v>SW</v>
          </cell>
          <cell r="AJ416" t="str">
            <v>2X36 SW</v>
          </cell>
          <cell r="AK416" t="str">
            <v xml:space="preserve">Stack </v>
          </cell>
          <cell r="AL416" t="str">
            <v xml:space="preserve">Pyramid </v>
          </cell>
          <cell r="AM416" t="str">
            <v>On Pallet</v>
          </cell>
          <cell r="AN416">
            <v>72</v>
          </cell>
          <cell r="AO416" t="str">
            <v>8912 (56 X 42)</v>
          </cell>
          <cell r="AP416" t="str">
            <v>56X42</v>
          </cell>
          <cell r="AQ416">
            <v>55</v>
          </cell>
          <cell r="AR416" t="str">
            <v>8133 (4)</v>
          </cell>
          <cell r="AS416" t="str">
            <v>1X8114 (Pad)</v>
          </cell>
          <cell r="AT416">
            <v>0</v>
          </cell>
          <cell r="AU416">
            <v>0</v>
          </cell>
          <cell r="AV416">
            <v>0</v>
          </cell>
          <cell r="AW416" t="str">
            <v>8052 (440FT White)</v>
          </cell>
          <cell r="AX416">
            <v>3003.931</v>
          </cell>
          <cell r="AY416">
            <v>2160</v>
          </cell>
          <cell r="AZ416">
            <v>1.3907087962962963</v>
          </cell>
          <cell r="BA416" t="str">
            <v xml:space="preserve">Updated 9/14/11. Each bundle gets Part No. 8132 8.5 X 11 inch bundle sheet. </v>
          </cell>
          <cell r="BB416"/>
          <cell r="BC416">
            <v>168052</v>
          </cell>
          <cell r="BD416" t="str">
            <v>Red</v>
          </cell>
          <cell r="BE416" t="str">
            <v xml:space="preserve">B23 2.5' H10 </v>
          </cell>
          <cell r="BF416" t="str">
            <v>12 months (+/- 5 days) from date of manufacture</v>
          </cell>
          <cell r="BG416" t="str">
            <v>Super Fast</v>
          </cell>
          <cell r="BH416" t="str">
            <v>23 mm</v>
          </cell>
          <cell r="BI416" t="str">
            <v>1 in</v>
          </cell>
          <cell r="BJ416" t="str">
            <v>27 5/8 in</v>
          </cell>
          <cell r="BK416" t="str">
            <v>5/8 in</v>
          </cell>
          <cell r="BL416" t="str">
            <v>I, II, III</v>
          </cell>
          <cell r="BM416">
            <v>2.5</v>
          </cell>
          <cell r="BN416">
            <v>75</v>
          </cell>
          <cell r="BO416">
            <v>134</v>
          </cell>
          <cell r="BP416" t="str">
            <v>B or G</v>
          </cell>
          <cell r="BQ416">
            <v>8040</v>
          </cell>
          <cell r="BR416">
            <v>69.0625</v>
          </cell>
        </row>
        <row r="417">
          <cell r="C417">
            <v>168060</v>
          </cell>
          <cell r="D417" t="str">
            <v>B23 2.5' H20 (2PB, 36 Bxs)</v>
          </cell>
          <cell r="E417" t="str">
            <v>70301</v>
          </cell>
          <cell r="F417" t="str">
            <v>72036</v>
          </cell>
          <cell r="G417" t="str">
            <v>30%</v>
          </cell>
          <cell r="H417" t="str">
            <v>2 X 8509 (12-8 4 X 1.25 OL)</v>
          </cell>
          <cell r="I417" t="str">
            <v>8030 (38 mm 142 GA X 2.407 FT)</v>
          </cell>
          <cell r="J417" t="str">
            <v>8032 (84 mm 200 GA X 2.407 FT)</v>
          </cell>
          <cell r="K417">
            <v>0.92626624999999985</v>
          </cell>
          <cell r="L417">
            <v>0.39697124999999994</v>
          </cell>
          <cell r="M417">
            <v>27.429489702633383</v>
          </cell>
          <cell r="N417">
            <v>30</v>
          </cell>
          <cell r="O417">
            <v>27.375</v>
          </cell>
          <cell r="P417">
            <v>27.625</v>
          </cell>
          <cell r="Q417">
            <v>27.875</v>
          </cell>
          <cell r="R417">
            <v>1.2838874999999998</v>
          </cell>
          <cell r="S417">
            <v>1.3232374999999998</v>
          </cell>
          <cell r="T417">
            <v>1.3630875</v>
          </cell>
          <cell r="U417">
            <v>582.88492499999995</v>
          </cell>
          <cell r="V417">
            <v>600.74982499999987</v>
          </cell>
          <cell r="W417">
            <v>618.841725</v>
          </cell>
          <cell r="X417" t="str">
            <v>8445/8446 (31"/2 pc)</v>
          </cell>
          <cell r="Y417" t="str">
            <v>31"/ 2 pc</v>
          </cell>
          <cell r="Z417">
            <v>2.5</v>
          </cell>
          <cell r="AA417">
            <v>50</v>
          </cell>
          <cell r="AB417">
            <v>64.194374999999994</v>
          </cell>
          <cell r="AC417">
            <v>66.161874999999995</v>
          </cell>
          <cell r="AD417">
            <v>68.154375000000002</v>
          </cell>
          <cell r="AE417">
            <v>66.694374999999994</v>
          </cell>
          <cell r="AF417">
            <v>68.661874999999995</v>
          </cell>
          <cell r="AG417">
            <v>70.654375000000002</v>
          </cell>
          <cell r="AH417" t="str">
            <v>2 X 8126 (4.854 FT/Box)</v>
          </cell>
          <cell r="AI417">
            <v>2</v>
          </cell>
          <cell r="AJ417" t="str">
            <v>(6X6)+0=36</v>
          </cell>
          <cell r="AK417">
            <v>6</v>
          </cell>
          <cell r="AL417">
            <v>6</v>
          </cell>
          <cell r="AM417">
            <v>0</v>
          </cell>
          <cell r="AN417">
            <v>36</v>
          </cell>
          <cell r="AO417" t="str">
            <v>8909 (44 X 44)</v>
          </cell>
          <cell r="AP417" t="str">
            <v>44X44</v>
          </cell>
          <cell r="AQ417">
            <v>55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 t="str">
            <v>8051 (1 White)</v>
          </cell>
          <cell r="AW417" t="str">
            <v>8050 (160FT Clear)</v>
          </cell>
          <cell r="AX417">
            <v>2526.8274999999999</v>
          </cell>
          <cell r="AY417">
            <v>1800</v>
          </cell>
          <cell r="AZ417">
            <v>1.4037930555555556</v>
          </cell>
          <cell r="BA417" t="str">
            <v xml:space="preserve">BF Request 6/21/02.  </v>
          </cell>
          <cell r="BB417"/>
          <cell r="BC417">
            <v>168060</v>
          </cell>
          <cell r="BD417" t="str">
            <v xml:space="preserve">Orange </v>
          </cell>
          <cell r="BE417" t="str">
            <v xml:space="preserve">B23 2.5' H20 </v>
          </cell>
          <cell r="BF417" t="str">
            <v>12 months (+/- 5 days) from date of manufacture</v>
          </cell>
          <cell r="BG417" t="str">
            <v xml:space="preserve">X-Fast </v>
          </cell>
          <cell r="BH417" t="str">
            <v>23 mm</v>
          </cell>
          <cell r="BI417" t="str">
            <v>1 in</v>
          </cell>
          <cell r="BJ417" t="str">
            <v>27 5/8 in</v>
          </cell>
          <cell r="BK417" t="str">
            <v>5/8 in</v>
          </cell>
          <cell r="BL417" t="str">
            <v>I, II, III</v>
          </cell>
          <cell r="BM417">
            <v>2.5</v>
          </cell>
          <cell r="BN417">
            <v>125</v>
          </cell>
          <cell r="BO417">
            <v>134</v>
          </cell>
          <cell r="BP417" t="str">
            <v>B or G</v>
          </cell>
          <cell r="BQ417">
            <v>8040</v>
          </cell>
          <cell r="BR417">
            <v>115.10416666666667</v>
          </cell>
        </row>
        <row r="418">
          <cell r="C418">
            <v>168061</v>
          </cell>
          <cell r="D418" t="str">
            <v>B23 2.5' H45 (2PB, 36 Bxs)</v>
          </cell>
          <cell r="E418" t="str">
            <v>70310</v>
          </cell>
          <cell r="F418" t="str">
            <v>72036</v>
          </cell>
          <cell r="G418" t="str">
            <v>30%</v>
          </cell>
          <cell r="H418" t="str">
            <v>2 X 8509 (12-8 4 X 1.25 OL)</v>
          </cell>
          <cell r="I418" t="str">
            <v>8030 (38 mm 142 GA X 2.407 FT)</v>
          </cell>
          <cell r="J418" t="str">
            <v>8032 (84 mm 200 GA X 2.407 FT)</v>
          </cell>
          <cell r="K418">
            <v>0.92626624999999985</v>
          </cell>
          <cell r="L418">
            <v>0.39697124999999994</v>
          </cell>
          <cell r="M418">
            <v>27.429489702633383</v>
          </cell>
          <cell r="N418">
            <v>30</v>
          </cell>
          <cell r="O418">
            <v>27.375</v>
          </cell>
          <cell r="P418">
            <v>27.625</v>
          </cell>
          <cell r="Q418">
            <v>27.875</v>
          </cell>
          <cell r="R418">
            <v>1.2838874999999998</v>
          </cell>
          <cell r="S418">
            <v>1.3232374999999998</v>
          </cell>
          <cell r="T418">
            <v>1.3630875</v>
          </cell>
          <cell r="U418">
            <v>582.88492499999995</v>
          </cell>
          <cell r="V418">
            <v>600.74982499999987</v>
          </cell>
          <cell r="W418">
            <v>618.841725</v>
          </cell>
          <cell r="X418" t="str">
            <v>8445/8446 (31"/2 pc)</v>
          </cell>
          <cell r="Y418" t="str">
            <v>31"/ 2 pc</v>
          </cell>
          <cell r="Z418">
            <v>2.5</v>
          </cell>
          <cell r="AA418">
            <v>50</v>
          </cell>
          <cell r="AB418">
            <v>64.194374999999994</v>
          </cell>
          <cell r="AC418">
            <v>66.161874999999995</v>
          </cell>
          <cell r="AD418">
            <v>68.154375000000002</v>
          </cell>
          <cell r="AE418">
            <v>66.694374999999994</v>
          </cell>
          <cell r="AF418">
            <v>68.661874999999995</v>
          </cell>
          <cell r="AG418">
            <v>70.654375000000002</v>
          </cell>
          <cell r="AH418" t="str">
            <v>2 X 8126 (4.854 FT/Box)</v>
          </cell>
          <cell r="AI418">
            <v>2</v>
          </cell>
          <cell r="AJ418" t="str">
            <v>(6X6)+0=36</v>
          </cell>
          <cell r="AK418">
            <v>6</v>
          </cell>
          <cell r="AL418">
            <v>6</v>
          </cell>
          <cell r="AM418">
            <v>0</v>
          </cell>
          <cell r="AN418">
            <v>36</v>
          </cell>
          <cell r="AO418" t="str">
            <v>8909 (44 X 44)</v>
          </cell>
          <cell r="AP418" t="str">
            <v>44X44</v>
          </cell>
          <cell r="AQ418">
            <v>55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 t="str">
            <v>8051 (1 White)</v>
          </cell>
          <cell r="AW418" t="str">
            <v>8050 (160FT Clear)</v>
          </cell>
          <cell r="AX418">
            <v>2526.8274999999999</v>
          </cell>
          <cell r="AY418">
            <v>1800</v>
          </cell>
          <cell r="AZ418">
            <v>1.4037930555555556</v>
          </cell>
          <cell r="BA418" t="str">
            <v>Minova Request 8/13/04.</v>
          </cell>
          <cell r="BB418"/>
          <cell r="BC418">
            <v>168061</v>
          </cell>
          <cell r="BD418" t="str">
            <v>Green</v>
          </cell>
          <cell r="BE418" t="str">
            <v>B23 2.5' H45</v>
          </cell>
          <cell r="BF418" t="str">
            <v>12 months (+/- 5 days) from date of manufacture</v>
          </cell>
          <cell r="BG418" t="str">
            <v xml:space="preserve">Medium </v>
          </cell>
          <cell r="BH418" t="str">
            <v>23 mm</v>
          </cell>
          <cell r="BI418" t="str">
            <v>1 in</v>
          </cell>
          <cell r="BJ418" t="str">
            <v>27 5/8 in</v>
          </cell>
          <cell r="BK418" t="str">
            <v>5/8 in</v>
          </cell>
          <cell r="BL418" t="str">
            <v>I, II, III</v>
          </cell>
          <cell r="BM418">
            <v>2.5</v>
          </cell>
          <cell r="BN418">
            <v>125</v>
          </cell>
          <cell r="BO418">
            <v>134</v>
          </cell>
          <cell r="BP418" t="str">
            <v>B or G</v>
          </cell>
          <cell r="BQ418">
            <v>8040</v>
          </cell>
          <cell r="BR418">
            <v>115.10416666666667</v>
          </cell>
        </row>
        <row r="419">
          <cell r="C419">
            <v>168062</v>
          </cell>
          <cell r="D419" t="str">
            <v>B23 2.5' H50 (2PB, 36 Bxs)</v>
          </cell>
          <cell r="E419" t="str">
            <v>70320</v>
          </cell>
          <cell r="F419" t="str">
            <v>72036</v>
          </cell>
          <cell r="G419" t="str">
            <v>30%</v>
          </cell>
          <cell r="H419" t="str">
            <v>2 X 8509 (12-8 4 X 1.25 OL)</v>
          </cell>
          <cell r="I419" t="str">
            <v>8030 (38 mm 142 GA X 2.407 FT)</v>
          </cell>
          <cell r="J419" t="str">
            <v>8032 (84 mm 200 GA X 2.407 FT)</v>
          </cell>
          <cell r="K419">
            <v>0.92626624999999985</v>
          </cell>
          <cell r="L419">
            <v>0.39697124999999994</v>
          </cell>
          <cell r="M419">
            <v>27.429489702633383</v>
          </cell>
          <cell r="N419">
            <v>30</v>
          </cell>
          <cell r="O419">
            <v>27.375</v>
          </cell>
          <cell r="P419">
            <v>27.625</v>
          </cell>
          <cell r="Q419">
            <v>27.875</v>
          </cell>
          <cell r="R419">
            <v>1.2838874999999998</v>
          </cell>
          <cell r="S419">
            <v>1.3232374999999998</v>
          </cell>
          <cell r="T419">
            <v>1.3630875</v>
          </cell>
          <cell r="U419">
            <v>582.88492499999995</v>
          </cell>
          <cell r="V419">
            <v>600.74982499999987</v>
          </cell>
          <cell r="W419">
            <v>618.841725</v>
          </cell>
          <cell r="X419" t="str">
            <v>8445/8446 (31"/2 pc)</v>
          </cell>
          <cell r="Y419" t="str">
            <v>31"/ 2 pc</v>
          </cell>
          <cell r="Z419">
            <v>2.5</v>
          </cell>
          <cell r="AA419">
            <v>50</v>
          </cell>
          <cell r="AB419">
            <v>64.194374999999994</v>
          </cell>
          <cell r="AC419">
            <v>66.161874999999995</v>
          </cell>
          <cell r="AD419">
            <v>68.154375000000002</v>
          </cell>
          <cell r="AE419">
            <v>66.694374999999994</v>
          </cell>
          <cell r="AF419">
            <v>68.661874999999995</v>
          </cell>
          <cell r="AG419">
            <v>70.654375000000002</v>
          </cell>
          <cell r="AH419" t="str">
            <v>2 X 8126 (4.854 FT/Box)</v>
          </cell>
          <cell r="AI419">
            <v>2</v>
          </cell>
          <cell r="AJ419" t="str">
            <v>(6X6)+0=36</v>
          </cell>
          <cell r="AK419">
            <v>6</v>
          </cell>
          <cell r="AL419">
            <v>6</v>
          </cell>
          <cell r="AM419">
            <v>0</v>
          </cell>
          <cell r="AN419">
            <v>36</v>
          </cell>
          <cell r="AO419" t="str">
            <v>8909 (44 X 44)</v>
          </cell>
          <cell r="AP419" t="str">
            <v>44X44</v>
          </cell>
          <cell r="AQ419">
            <v>55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 t="str">
            <v>8051 (1 White)</v>
          </cell>
          <cell r="AW419" t="str">
            <v>8050 (160FT Clear)</v>
          </cell>
          <cell r="AX419">
            <v>2526.8274999999999</v>
          </cell>
          <cell r="AY419">
            <v>1800</v>
          </cell>
          <cell r="AZ419">
            <v>1.4037930555555556</v>
          </cell>
          <cell r="BA419" t="str">
            <v>Minova Request 6/3/04.</v>
          </cell>
          <cell r="BB419"/>
          <cell r="BC419">
            <v>168062</v>
          </cell>
          <cell r="BD419" t="str">
            <v>Green</v>
          </cell>
          <cell r="BE419" t="str">
            <v>B23 2.5' H50</v>
          </cell>
          <cell r="BF419" t="str">
            <v>12 months (+/- 5 days) from date of manufacture</v>
          </cell>
          <cell r="BG419" t="str">
            <v xml:space="preserve">Medium </v>
          </cell>
          <cell r="BH419" t="str">
            <v>23 mm</v>
          </cell>
          <cell r="BI419" t="str">
            <v>1 in</v>
          </cell>
          <cell r="BJ419" t="str">
            <v>27 5/8 in</v>
          </cell>
          <cell r="BK419" t="str">
            <v>5/8 in</v>
          </cell>
          <cell r="BL419" t="str">
            <v>I, II, III</v>
          </cell>
          <cell r="BM419">
            <v>2.5</v>
          </cell>
          <cell r="BN419">
            <v>125</v>
          </cell>
          <cell r="BO419">
            <v>134</v>
          </cell>
          <cell r="BP419" t="str">
            <v>B or G</v>
          </cell>
          <cell r="BQ419">
            <v>8040</v>
          </cell>
          <cell r="BR419">
            <v>115.10416666666667</v>
          </cell>
        </row>
        <row r="420">
          <cell r="C420">
            <v>168065</v>
          </cell>
          <cell r="D420" t="str">
            <v>B23 2.5' LIF50 (2PB, 36 Bxs)</v>
          </cell>
          <cell r="E420" t="str">
            <v>70319</v>
          </cell>
          <cell r="F420" t="str">
            <v>72036</v>
          </cell>
          <cell r="G420" t="str">
            <v>30%</v>
          </cell>
          <cell r="H420" t="str">
            <v>2 X 8509 (12-8 4 X 1.25 OL)</v>
          </cell>
          <cell r="I420" t="str">
            <v>8030 (38 mm 142 GA X 2.407 FT)</v>
          </cell>
          <cell r="J420" t="str">
            <v>8032 (84 mm 200 GA X 2.407 FT)</v>
          </cell>
          <cell r="K420">
            <v>0.92626624999999985</v>
          </cell>
          <cell r="L420">
            <v>0.39697124999999994</v>
          </cell>
          <cell r="M420">
            <v>27.429489702633383</v>
          </cell>
          <cell r="N420">
            <v>30</v>
          </cell>
          <cell r="O420">
            <v>27.375</v>
          </cell>
          <cell r="P420">
            <v>27.625</v>
          </cell>
          <cell r="Q420">
            <v>27.875</v>
          </cell>
          <cell r="R420">
            <v>1.2838874999999998</v>
          </cell>
          <cell r="S420">
            <v>1.3232374999999998</v>
          </cell>
          <cell r="T420">
            <v>1.3630875</v>
          </cell>
          <cell r="U420">
            <v>582.88492499999995</v>
          </cell>
          <cell r="V420">
            <v>600.74982499999987</v>
          </cell>
          <cell r="W420">
            <v>618.841725</v>
          </cell>
          <cell r="X420" t="str">
            <v>8445/8446 (31"/2 pc)</v>
          </cell>
          <cell r="Y420" t="str">
            <v>31"/ 2 pc</v>
          </cell>
          <cell r="Z420">
            <v>2.5</v>
          </cell>
          <cell r="AA420">
            <v>50</v>
          </cell>
          <cell r="AB420">
            <v>64.194374999999994</v>
          </cell>
          <cell r="AC420">
            <v>66.161874999999995</v>
          </cell>
          <cell r="AD420">
            <v>68.154375000000002</v>
          </cell>
          <cell r="AE420">
            <v>66.694374999999994</v>
          </cell>
          <cell r="AF420">
            <v>68.661874999999995</v>
          </cell>
          <cell r="AG420">
            <v>70.654375000000002</v>
          </cell>
          <cell r="AH420" t="str">
            <v>2 X 8126 (4.854 FT/Box)</v>
          </cell>
          <cell r="AI420">
            <v>2</v>
          </cell>
          <cell r="AJ420" t="str">
            <v>(6X6)+0=36</v>
          </cell>
          <cell r="AK420">
            <v>6</v>
          </cell>
          <cell r="AL420">
            <v>6</v>
          </cell>
          <cell r="AM420">
            <v>0</v>
          </cell>
          <cell r="AN420">
            <v>36</v>
          </cell>
          <cell r="AO420" t="str">
            <v>8909 (44 X 44)</v>
          </cell>
          <cell r="AP420" t="str">
            <v>44X44</v>
          </cell>
          <cell r="AQ420">
            <v>55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 t="str">
            <v>8051 (1 White)</v>
          </cell>
          <cell r="AW420" t="str">
            <v>8050 (160FT Clear)</v>
          </cell>
          <cell r="AX420">
            <v>2526.8274999999999</v>
          </cell>
          <cell r="AY420">
            <v>1800</v>
          </cell>
          <cell r="AZ420">
            <v>1.4037930555555556</v>
          </cell>
          <cell r="BA420" t="str">
            <v>Minova Request 10/14/08.</v>
          </cell>
          <cell r="BB420"/>
          <cell r="BC420">
            <v>168065</v>
          </cell>
          <cell r="BD420" t="str">
            <v>Green</v>
          </cell>
          <cell r="BE420" t="str">
            <v>B23 2.5' LIF50</v>
          </cell>
          <cell r="BF420" t="str">
            <v>12 months (+/- 5 days) from date of manufacture</v>
          </cell>
          <cell r="BG420" t="str">
            <v xml:space="preserve">Medium </v>
          </cell>
          <cell r="BH420" t="str">
            <v>23 mm</v>
          </cell>
          <cell r="BI420" t="str">
            <v>1 in</v>
          </cell>
          <cell r="BJ420" t="str">
            <v>27 5/8 in</v>
          </cell>
          <cell r="BK420" t="str">
            <v>5/8 in</v>
          </cell>
          <cell r="BL420" t="str">
            <v>I, II, III</v>
          </cell>
          <cell r="BM420">
            <v>2.5</v>
          </cell>
          <cell r="BN420">
            <v>125</v>
          </cell>
          <cell r="BO420">
            <v>134</v>
          </cell>
          <cell r="BP420" t="str">
            <v>B or G</v>
          </cell>
          <cell r="BQ420">
            <v>8040</v>
          </cell>
          <cell r="BR420">
            <v>115.10416666666667</v>
          </cell>
        </row>
        <row r="421">
          <cell r="C421">
            <v>168070</v>
          </cell>
          <cell r="D421" t="str">
            <v>B23 2.5' M20 (2PB, 36 Bxs)</v>
          </cell>
          <cell r="E421" t="str">
            <v>70302</v>
          </cell>
          <cell r="F421" t="str">
            <v>72036</v>
          </cell>
          <cell r="G421" t="str">
            <v>30%</v>
          </cell>
          <cell r="H421" t="str">
            <v>2 X 8509 (12-8 4 X 1.25 OL)</v>
          </cell>
          <cell r="I421" t="str">
            <v>8030 (38 mm 142 GA X 2.407 FT)</v>
          </cell>
          <cell r="J421" t="str">
            <v>8032 (84 mm 200 GA X 2.407 FT)</v>
          </cell>
          <cell r="K421">
            <v>0.92626624999999985</v>
          </cell>
          <cell r="L421">
            <v>0.39697124999999994</v>
          </cell>
          <cell r="M421">
            <v>27.429489702633383</v>
          </cell>
          <cell r="N421">
            <v>30</v>
          </cell>
          <cell r="O421">
            <v>27.375</v>
          </cell>
          <cell r="P421">
            <v>27.625</v>
          </cell>
          <cell r="Q421">
            <v>27.875</v>
          </cell>
          <cell r="R421">
            <v>1.2838874999999998</v>
          </cell>
          <cell r="S421">
            <v>1.3232374999999998</v>
          </cell>
          <cell r="T421">
            <v>1.3630875</v>
          </cell>
          <cell r="U421">
            <v>582.88492499999995</v>
          </cell>
          <cell r="V421">
            <v>600.74982499999987</v>
          </cell>
          <cell r="W421">
            <v>618.841725</v>
          </cell>
          <cell r="X421" t="str">
            <v>8445/8446 (31"/2 pc)</v>
          </cell>
          <cell r="Y421" t="str">
            <v>31"/ 2 pc</v>
          </cell>
          <cell r="Z421">
            <v>2.5</v>
          </cell>
          <cell r="AA421">
            <v>50</v>
          </cell>
          <cell r="AB421">
            <v>64.194374999999994</v>
          </cell>
          <cell r="AC421">
            <v>66.161874999999995</v>
          </cell>
          <cell r="AD421">
            <v>68.154375000000002</v>
          </cell>
          <cell r="AE421">
            <v>66.694374999999994</v>
          </cell>
          <cell r="AF421">
            <v>68.661874999999995</v>
          </cell>
          <cell r="AG421">
            <v>70.654375000000002</v>
          </cell>
          <cell r="AH421" t="str">
            <v>2 X 8126 (4.854 FT/Box)</v>
          </cell>
          <cell r="AI421">
            <v>2</v>
          </cell>
          <cell r="AJ421" t="str">
            <v>(6X6)+0=36</v>
          </cell>
          <cell r="AK421">
            <v>6</v>
          </cell>
          <cell r="AL421">
            <v>6</v>
          </cell>
          <cell r="AM421">
            <v>0</v>
          </cell>
          <cell r="AN421">
            <v>36</v>
          </cell>
          <cell r="AO421" t="str">
            <v>8909 (44 X 44)</v>
          </cell>
          <cell r="AP421" t="str">
            <v>44X44</v>
          </cell>
          <cell r="AQ421">
            <v>55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 t="str">
            <v>8051 (1 White)</v>
          </cell>
          <cell r="AW421" t="str">
            <v>8050 (160FT Clear)</v>
          </cell>
          <cell r="AX421">
            <v>2526.8274999999999</v>
          </cell>
          <cell r="AY421">
            <v>1800</v>
          </cell>
          <cell r="AZ421">
            <v>1.4037930555555556</v>
          </cell>
          <cell r="BA421" t="str">
            <v>Minova Request 5/15/06.</v>
          </cell>
          <cell r="BB421"/>
          <cell r="BC421">
            <v>168070</v>
          </cell>
          <cell r="BD421" t="str">
            <v xml:space="preserve">Orange </v>
          </cell>
          <cell r="BE421" t="str">
            <v>B23 2.5' M20</v>
          </cell>
          <cell r="BF421" t="str">
            <v>12 months (+/- 5 days) from date of manufacture</v>
          </cell>
          <cell r="BG421" t="str">
            <v xml:space="preserve">X-Fast </v>
          </cell>
          <cell r="BH421" t="str">
            <v>23 mm</v>
          </cell>
          <cell r="BI421" t="str">
            <v>1 in</v>
          </cell>
          <cell r="BJ421" t="str">
            <v>27 5/8 in</v>
          </cell>
          <cell r="BK421" t="str">
            <v>5/8 in</v>
          </cell>
          <cell r="BL421" t="str">
            <v>I, II, III</v>
          </cell>
          <cell r="BM421">
            <v>2.5</v>
          </cell>
          <cell r="BN421">
            <v>125</v>
          </cell>
          <cell r="BO421">
            <v>134</v>
          </cell>
          <cell r="BP421" t="str">
            <v>B or G</v>
          </cell>
          <cell r="BQ421">
            <v>8040</v>
          </cell>
          <cell r="BR421">
            <v>115.10416666666667</v>
          </cell>
        </row>
        <row r="422">
          <cell r="C422">
            <v>168071</v>
          </cell>
          <cell r="D422" t="str">
            <v>B23 2.5' M20 (2PBLW, 36 Bxs)</v>
          </cell>
          <cell r="E422" t="str">
            <v>70302</v>
          </cell>
          <cell r="F422" t="str">
            <v>72036</v>
          </cell>
          <cell r="G422" t="str">
            <v>30%</v>
          </cell>
          <cell r="H422" t="str">
            <v>2 X 8509 (12-8 4 X 1.25 OL)</v>
          </cell>
          <cell r="I422" t="str">
            <v>8030 (38 mm 142 GA X 2.407 FT)</v>
          </cell>
          <cell r="J422" t="str">
            <v>8032 (84 mm 200 GA X 2.407 FT)</v>
          </cell>
          <cell r="K422">
            <v>0.92626624999999985</v>
          </cell>
          <cell r="L422">
            <v>0.39697124999999994</v>
          </cell>
          <cell r="M422">
            <v>27.429489702633383</v>
          </cell>
          <cell r="N422">
            <v>30</v>
          </cell>
          <cell r="O422">
            <v>27.375</v>
          </cell>
          <cell r="P422">
            <v>27.625</v>
          </cell>
          <cell r="Q422">
            <v>27.875</v>
          </cell>
          <cell r="R422">
            <v>1.2838874999999998</v>
          </cell>
          <cell r="S422">
            <v>1.3232374999999998</v>
          </cell>
          <cell r="T422">
            <v>1.3630875</v>
          </cell>
          <cell r="U422">
            <v>582.88492499999995</v>
          </cell>
          <cell r="V422">
            <v>600.74982499999987</v>
          </cell>
          <cell r="W422">
            <v>618.841725</v>
          </cell>
          <cell r="X422" t="str">
            <v>8445/8446 (31"/2 pc)</v>
          </cell>
          <cell r="Y422" t="str">
            <v>31"/ 2 pc</v>
          </cell>
          <cell r="Z422">
            <v>2.5</v>
          </cell>
          <cell r="AA422">
            <v>35</v>
          </cell>
          <cell r="AB422">
            <v>44.936062499999991</v>
          </cell>
          <cell r="AC422">
            <v>46.313312499999995</v>
          </cell>
          <cell r="AD422">
            <v>47.708062499999997</v>
          </cell>
          <cell r="AE422">
            <v>47.436062499999991</v>
          </cell>
          <cell r="AF422">
            <v>48.813312499999995</v>
          </cell>
          <cell r="AG422">
            <v>50.208062499999997</v>
          </cell>
          <cell r="AH422" t="str">
            <v>2 X 8126 (4.854 FT/Box)</v>
          </cell>
          <cell r="AI422">
            <v>2</v>
          </cell>
          <cell r="AJ422" t="str">
            <v>(6X6)+0=36</v>
          </cell>
          <cell r="AK422">
            <v>6</v>
          </cell>
          <cell r="AL422">
            <v>6</v>
          </cell>
          <cell r="AM422">
            <v>0</v>
          </cell>
          <cell r="AN422">
            <v>36</v>
          </cell>
          <cell r="AO422" t="str">
            <v>8909 (44 X 44)</v>
          </cell>
          <cell r="AP422" t="str">
            <v>44X44</v>
          </cell>
          <cell r="AQ422">
            <v>55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 t="str">
            <v>8051 (1 White)</v>
          </cell>
          <cell r="AW422" t="str">
            <v>8050 (160FT Clear)</v>
          </cell>
          <cell r="AX422">
            <v>1812.2792499999998</v>
          </cell>
          <cell r="AY422">
            <v>1260</v>
          </cell>
          <cell r="AZ422">
            <v>1.438316865079365</v>
          </cell>
          <cell r="BA422" t="str">
            <v xml:space="preserve">Minova request 6/2/06. </v>
          </cell>
          <cell r="BB422"/>
          <cell r="BC422">
            <v>168071</v>
          </cell>
          <cell r="BD422" t="str">
            <v xml:space="preserve">Orange </v>
          </cell>
          <cell r="BE422" t="str">
            <v>B23 2.5' M20</v>
          </cell>
          <cell r="BF422" t="str">
            <v>12 months (+/- 5 days) from date of manufacture</v>
          </cell>
          <cell r="BG422" t="str">
            <v xml:space="preserve">X-Fast </v>
          </cell>
          <cell r="BH422" t="str">
            <v>23 mm</v>
          </cell>
          <cell r="BI422" t="str">
            <v>1 in</v>
          </cell>
          <cell r="BJ422" t="str">
            <v>27 5/8 in</v>
          </cell>
          <cell r="BK422" t="str">
            <v>5/8 in</v>
          </cell>
          <cell r="BL422" t="str">
            <v>I, II, III</v>
          </cell>
          <cell r="BM422">
            <v>2.5</v>
          </cell>
          <cell r="BN422">
            <v>87.5</v>
          </cell>
          <cell r="BO422">
            <v>134</v>
          </cell>
          <cell r="BP422" t="str">
            <v>B or G</v>
          </cell>
          <cell r="BQ422">
            <v>8040</v>
          </cell>
          <cell r="BR422">
            <v>80.572916666666671</v>
          </cell>
        </row>
        <row r="423">
          <cell r="C423">
            <v>168072</v>
          </cell>
          <cell r="D423" t="str">
            <v>B23 2.5' M20LIF (2PB, 36 Bxs)</v>
          </cell>
          <cell r="E423" t="str">
            <v>70302</v>
          </cell>
          <cell r="F423" t="str">
            <v>72036</v>
          </cell>
          <cell r="G423" t="str">
            <v>30%</v>
          </cell>
          <cell r="H423" t="str">
            <v>2 X 8509 (12-8 4 X 1.25 OL)</v>
          </cell>
          <cell r="I423" t="str">
            <v>8030 (38 mm 142 GA X 2.407 FT)</v>
          </cell>
          <cell r="J423" t="str">
            <v>8032 (84 mm 200 GA X 2.407 FT)</v>
          </cell>
          <cell r="K423">
            <v>0.92626624999999985</v>
          </cell>
          <cell r="L423">
            <v>0.39697124999999994</v>
          </cell>
          <cell r="M423">
            <v>27.429489702633383</v>
          </cell>
          <cell r="N423">
            <v>30</v>
          </cell>
          <cell r="O423">
            <v>27.375</v>
          </cell>
          <cell r="P423">
            <v>27.625</v>
          </cell>
          <cell r="Q423">
            <v>27.875</v>
          </cell>
          <cell r="R423">
            <v>1.2838874999999998</v>
          </cell>
          <cell r="S423">
            <v>1.3232374999999998</v>
          </cell>
          <cell r="T423">
            <v>1.3630875</v>
          </cell>
          <cell r="U423">
            <v>582.88492499999995</v>
          </cell>
          <cell r="V423">
            <v>600.74982499999987</v>
          </cell>
          <cell r="W423">
            <v>618.841725</v>
          </cell>
          <cell r="X423" t="str">
            <v>8445/8446 (31"/2 pc)</v>
          </cell>
          <cell r="Y423" t="str">
            <v>31"/ 2 pc</v>
          </cell>
          <cell r="Z423">
            <v>2.5</v>
          </cell>
          <cell r="AA423">
            <v>50</v>
          </cell>
          <cell r="AB423">
            <v>64.194374999999994</v>
          </cell>
          <cell r="AC423">
            <v>66.161874999999995</v>
          </cell>
          <cell r="AD423">
            <v>68.154375000000002</v>
          </cell>
          <cell r="AE423">
            <v>66.694374999999994</v>
          </cell>
          <cell r="AF423">
            <v>68.661874999999995</v>
          </cell>
          <cell r="AG423">
            <v>70.654375000000002</v>
          </cell>
          <cell r="AH423" t="str">
            <v>2 X 8126 (4.854 FT/Box)</v>
          </cell>
          <cell r="AI423">
            <v>2</v>
          </cell>
          <cell r="AJ423" t="str">
            <v>(6X6)+0=36</v>
          </cell>
          <cell r="AK423">
            <v>6</v>
          </cell>
          <cell r="AL423">
            <v>6</v>
          </cell>
          <cell r="AM423">
            <v>0</v>
          </cell>
          <cell r="AN423">
            <v>36</v>
          </cell>
          <cell r="AO423" t="str">
            <v>8909 (44 X 44)</v>
          </cell>
          <cell r="AP423" t="str">
            <v>44X44</v>
          </cell>
          <cell r="AQ423">
            <v>55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 t="str">
            <v>8051 (1 White)</v>
          </cell>
          <cell r="AW423" t="str">
            <v>8050 (160FT Clear)</v>
          </cell>
          <cell r="AX423">
            <v>2526.8274999999999</v>
          </cell>
          <cell r="AY423">
            <v>1800</v>
          </cell>
          <cell r="AZ423">
            <v>1.4037930555555556</v>
          </cell>
          <cell r="BA423" t="str">
            <v>Minova Request 12/15/06.</v>
          </cell>
          <cell r="BB423"/>
          <cell r="BC423">
            <v>168072</v>
          </cell>
          <cell r="BD423" t="str">
            <v xml:space="preserve">Orange </v>
          </cell>
          <cell r="BE423" t="str">
            <v>B23 2.5' M20LIF</v>
          </cell>
          <cell r="BF423" t="str">
            <v>12 months (+/- 5 days) from date of manufacture</v>
          </cell>
          <cell r="BG423" t="str">
            <v xml:space="preserve">X-Fast </v>
          </cell>
          <cell r="BH423" t="str">
            <v>23 mm</v>
          </cell>
          <cell r="BI423" t="str">
            <v>1 in</v>
          </cell>
          <cell r="BJ423" t="str">
            <v>27 5/8 in</v>
          </cell>
          <cell r="BK423" t="str">
            <v>5/8 in</v>
          </cell>
          <cell r="BL423" t="str">
            <v>I, II, III</v>
          </cell>
          <cell r="BM423">
            <v>2.5</v>
          </cell>
          <cell r="BN423">
            <v>125</v>
          </cell>
          <cell r="BO423">
            <v>134</v>
          </cell>
          <cell r="BP423" t="str">
            <v>B or G</v>
          </cell>
          <cell r="BQ423">
            <v>8040</v>
          </cell>
          <cell r="BR423">
            <v>115.10416666666667</v>
          </cell>
        </row>
        <row r="424">
          <cell r="C424">
            <v>168075</v>
          </cell>
          <cell r="D424" t="str">
            <v>B23 2.7' H10 (SWS, 1250 Pcs)</v>
          </cell>
          <cell r="E424" t="str">
            <v>70298</v>
          </cell>
          <cell r="F424" t="str">
            <v>72036</v>
          </cell>
          <cell r="G424" t="str">
            <v>30%</v>
          </cell>
          <cell r="H424" t="str">
            <v>2 X 8509 (12-8 4 X 1.25 OL)</v>
          </cell>
          <cell r="I424" t="str">
            <v>8030 (38 mm 142 GA X 2.542 FT)</v>
          </cell>
          <cell r="J424" t="str">
            <v>8032 (84 mm 200 GA X 2.542 FT)</v>
          </cell>
          <cell r="K424">
            <v>1.0094174999999999</v>
          </cell>
          <cell r="L424">
            <v>0.43260749999999998</v>
          </cell>
          <cell r="M424">
            <v>29.167719469768151</v>
          </cell>
          <cell r="N424">
            <v>32</v>
          </cell>
          <cell r="O424">
            <v>29</v>
          </cell>
          <cell r="P424">
            <v>29.25</v>
          </cell>
          <cell r="Q424">
            <v>29.5</v>
          </cell>
          <cell r="R424">
            <v>1.4007000000000001</v>
          </cell>
          <cell r="S424">
            <v>1.4420249999999999</v>
          </cell>
          <cell r="T424">
            <v>1.4838499999999999</v>
          </cell>
          <cell r="U424">
            <v>635.91780000000006</v>
          </cell>
          <cell r="V424">
            <v>654.67935</v>
          </cell>
          <cell r="W424">
            <v>673.66789999999992</v>
          </cell>
          <cell r="X424" t="str">
            <v>8053 (5" X 115GA X 14FT)</v>
          </cell>
          <cell r="Y424" t="str">
            <v>SW (14 FT)</v>
          </cell>
          <cell r="Z424">
            <v>0.1</v>
          </cell>
          <cell r="AA424">
            <v>25</v>
          </cell>
          <cell r="AB424">
            <v>35.017499999999998</v>
          </cell>
          <cell r="AC424">
            <v>36.050624999999997</v>
          </cell>
          <cell r="AD424">
            <v>37.096249999999998</v>
          </cell>
          <cell r="AE424">
            <v>35.1175</v>
          </cell>
          <cell r="AF424">
            <v>36.150624999999998</v>
          </cell>
          <cell r="AG424">
            <v>37.196249999999999</v>
          </cell>
          <cell r="AH424" t="str">
            <v>8053 (14 FT/Bundle)</v>
          </cell>
          <cell r="AI424" t="str">
            <v>SW</v>
          </cell>
          <cell r="AJ424" t="str">
            <v xml:space="preserve">10 X 5 = 50 SW </v>
          </cell>
          <cell r="AK424" t="str">
            <v xml:space="preserve">Stack </v>
          </cell>
          <cell r="AL424" t="str">
            <v>Square</v>
          </cell>
          <cell r="AM424" t="str">
            <v>On Pallet</v>
          </cell>
          <cell r="AN424">
            <v>50</v>
          </cell>
          <cell r="AO424" t="str">
            <v>8909 (44 X 44)</v>
          </cell>
          <cell r="AP424" t="str">
            <v>44X44</v>
          </cell>
          <cell r="AQ424">
            <v>55</v>
          </cell>
          <cell r="AR424">
            <v>0</v>
          </cell>
          <cell r="AS424" t="str">
            <v>1 X 8114 (Pad)</v>
          </cell>
          <cell r="AT424">
            <v>0</v>
          </cell>
          <cell r="AU424">
            <v>0</v>
          </cell>
          <cell r="AV424" t="str">
            <v>8051 (1 White)</v>
          </cell>
          <cell r="AW424" t="str">
            <v>8052 (440FT White)</v>
          </cell>
          <cell r="AX424">
            <v>1862.53125</v>
          </cell>
          <cell r="AY424">
            <v>1250</v>
          </cell>
          <cell r="AZ424">
            <v>1.4900249999999999</v>
          </cell>
          <cell r="BA424" t="str">
            <v xml:space="preserve">Updated 9/14/11. Each bundle gets Part No. 8132 8.5 X 11 inch bundle sheet. </v>
          </cell>
          <cell r="BB424"/>
          <cell r="BC424">
            <v>168075</v>
          </cell>
          <cell r="BD424" t="str">
            <v>Red</v>
          </cell>
          <cell r="BE424" t="str">
            <v xml:space="preserve">B23 2.7' H10 </v>
          </cell>
          <cell r="BF424" t="str">
            <v>12 months (+/- 5 days) from date of manufacture</v>
          </cell>
          <cell r="BG424" t="str">
            <v>Super Fast</v>
          </cell>
          <cell r="BH424" t="str">
            <v>23 mm</v>
          </cell>
          <cell r="BI424" t="str">
            <v>1 in</v>
          </cell>
          <cell r="BJ424" t="str">
            <v>29 1/4 in</v>
          </cell>
          <cell r="BK424" t="str">
            <v>5/8 in</v>
          </cell>
          <cell r="BL424" t="str">
            <v>I, II, III</v>
          </cell>
          <cell r="BM424">
            <v>2.6666666666666665</v>
          </cell>
          <cell r="BN424">
            <v>81</v>
          </cell>
          <cell r="BO424">
            <v>134</v>
          </cell>
          <cell r="BP424" t="str">
            <v>B or G</v>
          </cell>
          <cell r="BQ424">
            <v>8040</v>
          </cell>
          <cell r="BR424">
            <v>60.9375</v>
          </cell>
        </row>
        <row r="425">
          <cell r="C425">
            <v>168076</v>
          </cell>
          <cell r="D425" t="str">
            <v>B23 2.7' H5 (SWS, 1250 Pcs)</v>
          </cell>
          <cell r="E425" t="str">
            <v>70298</v>
          </cell>
          <cell r="F425" t="str">
            <v>72036</v>
          </cell>
          <cell r="G425" t="str">
            <v>30%</v>
          </cell>
          <cell r="H425" t="str">
            <v>2 X 8509 (12-8 4 X 1.25 OL)</v>
          </cell>
          <cell r="I425" t="str">
            <v>8030 (38 mm 142 GA X 2.542 FT)</v>
          </cell>
          <cell r="J425" t="str">
            <v>8032 (84 mm 200 GA X 2.542 FT)</v>
          </cell>
          <cell r="K425">
            <v>1.0094174999999999</v>
          </cell>
          <cell r="L425">
            <v>0.43260749999999998</v>
          </cell>
          <cell r="M425">
            <v>29.167719469768151</v>
          </cell>
          <cell r="N425">
            <v>32</v>
          </cell>
          <cell r="O425">
            <v>29</v>
          </cell>
          <cell r="P425">
            <v>29.25</v>
          </cell>
          <cell r="Q425">
            <v>29.5</v>
          </cell>
          <cell r="R425">
            <v>1.4007000000000001</v>
          </cell>
          <cell r="S425">
            <v>1.4420249999999999</v>
          </cell>
          <cell r="T425">
            <v>1.4838499999999999</v>
          </cell>
          <cell r="U425">
            <v>635.91780000000006</v>
          </cell>
          <cell r="V425">
            <v>654.67935</v>
          </cell>
          <cell r="W425">
            <v>673.66789999999992</v>
          </cell>
          <cell r="X425" t="str">
            <v>8053 (5" X 115GA X 14FT)</v>
          </cell>
          <cell r="Y425" t="str">
            <v>SW (14 FT)</v>
          </cell>
          <cell r="Z425">
            <v>0.1</v>
          </cell>
          <cell r="AA425">
            <v>25</v>
          </cell>
          <cell r="AB425">
            <v>35.017499999999998</v>
          </cell>
          <cell r="AC425">
            <v>36.050624999999997</v>
          </cell>
          <cell r="AD425">
            <v>37.096249999999998</v>
          </cell>
          <cell r="AE425">
            <v>35.1175</v>
          </cell>
          <cell r="AF425">
            <v>36.150624999999998</v>
          </cell>
          <cell r="AG425">
            <v>37.196249999999999</v>
          </cell>
          <cell r="AH425" t="str">
            <v>8053 (14 FT/Bundle)</v>
          </cell>
          <cell r="AI425" t="str">
            <v>SW</v>
          </cell>
          <cell r="AJ425" t="str">
            <v xml:space="preserve">10 X 5 = 50 SW </v>
          </cell>
          <cell r="AK425" t="str">
            <v xml:space="preserve">Stack </v>
          </cell>
          <cell r="AL425" t="str">
            <v>Square</v>
          </cell>
          <cell r="AM425" t="str">
            <v>On Pallet</v>
          </cell>
          <cell r="AN425">
            <v>50</v>
          </cell>
          <cell r="AO425" t="str">
            <v>8909 (44 X 44)</v>
          </cell>
          <cell r="AP425" t="str">
            <v>44X44</v>
          </cell>
          <cell r="AQ425">
            <v>55</v>
          </cell>
          <cell r="AR425">
            <v>0</v>
          </cell>
          <cell r="AS425" t="str">
            <v>1 X 8114 (Pad)</v>
          </cell>
          <cell r="AT425">
            <v>0</v>
          </cell>
          <cell r="AU425">
            <v>0</v>
          </cell>
          <cell r="AV425" t="str">
            <v>8051 (1 White)</v>
          </cell>
          <cell r="AW425" t="str">
            <v>8052 (440FT White)</v>
          </cell>
          <cell r="AX425">
            <v>1862.53125</v>
          </cell>
          <cell r="AY425">
            <v>1250</v>
          </cell>
          <cell r="AZ425">
            <v>1.4900249999999999</v>
          </cell>
          <cell r="BA425" t="str">
            <v xml:space="preserve">Updated 9/14/11. Each bundle gets Part No. 8132 8.5 X 11 inch bundle sheet. </v>
          </cell>
          <cell r="BB425"/>
          <cell r="BC425">
            <v>168076</v>
          </cell>
          <cell r="BD425" t="str">
            <v>Purple</v>
          </cell>
          <cell r="BE425" t="str">
            <v>B23 2.7' H5</v>
          </cell>
          <cell r="BF425" t="str">
            <v>12 months (+/- 5 days) from date of manufacture</v>
          </cell>
          <cell r="BG425" t="str">
            <v>Ultra Fast</v>
          </cell>
          <cell r="BH425" t="str">
            <v>23 mm</v>
          </cell>
          <cell r="BI425" t="str">
            <v>1 in</v>
          </cell>
          <cell r="BJ425" t="str">
            <v>29 1/4 in</v>
          </cell>
          <cell r="BK425" t="str">
            <v>5/8 in</v>
          </cell>
          <cell r="BL425" t="str">
            <v>I, II, III</v>
          </cell>
          <cell r="BM425">
            <v>2.6666666666666665</v>
          </cell>
          <cell r="BN425">
            <v>67.5</v>
          </cell>
          <cell r="BO425">
            <v>134</v>
          </cell>
          <cell r="BP425" t="str">
            <v>B or G</v>
          </cell>
          <cell r="BQ425">
            <v>8040</v>
          </cell>
          <cell r="BR425">
            <v>60.9375</v>
          </cell>
        </row>
        <row r="426">
          <cell r="C426">
            <v>169026</v>
          </cell>
          <cell r="D426" t="str">
            <v>B23 2' M20 (2PB, 48 Bxs, VPL)</v>
          </cell>
          <cell r="E426" t="str">
            <v>70302</v>
          </cell>
          <cell r="F426" t="str">
            <v>72036</v>
          </cell>
          <cell r="G426" t="str">
            <v>30%</v>
          </cell>
          <cell r="H426" t="str">
            <v>2 X 8509 (12-8 4 X 1.25 OL)</v>
          </cell>
          <cell r="I426" t="str">
            <v>8030 (38 mm 142 GA X 1.969 FT)</v>
          </cell>
          <cell r="J426" t="str">
            <v>8032 (84 mm 200 GA X 1.969 FT)</v>
          </cell>
          <cell r="K426">
            <v>0.77216124999999991</v>
          </cell>
          <cell r="L426">
            <v>0.33092624999999998</v>
          </cell>
          <cell r="M426">
            <v>22.214800401229081</v>
          </cell>
          <cell r="N426">
            <v>24</v>
          </cell>
          <cell r="O426">
            <v>22.125</v>
          </cell>
          <cell r="P426">
            <v>22.375</v>
          </cell>
          <cell r="Q426">
            <v>22.625</v>
          </cell>
          <cell r="R426">
            <v>1.0686375000000001</v>
          </cell>
          <cell r="S426">
            <v>1.1030875</v>
          </cell>
          <cell r="T426">
            <v>1.1380375</v>
          </cell>
          <cell r="U426">
            <v>485.16142500000007</v>
          </cell>
          <cell r="V426">
            <v>500.80172499999998</v>
          </cell>
          <cell r="W426">
            <v>516.66902500000003</v>
          </cell>
          <cell r="X426" t="str">
            <v>8427/8428 (25"/2 pc)</v>
          </cell>
          <cell r="Y426" t="str">
            <v>25"/ 2 pc</v>
          </cell>
          <cell r="Z426">
            <v>2.5</v>
          </cell>
          <cell r="AA426">
            <v>50</v>
          </cell>
          <cell r="AB426">
            <v>53.431875000000005</v>
          </cell>
          <cell r="AC426">
            <v>55.154375000000002</v>
          </cell>
          <cell r="AD426">
            <v>56.901875000000004</v>
          </cell>
          <cell r="AE426">
            <v>55.931875000000005</v>
          </cell>
          <cell r="AF426">
            <v>57.654375000000002</v>
          </cell>
          <cell r="AG426">
            <v>59.401875000000004</v>
          </cell>
          <cell r="AH426" t="str">
            <v>2 X 8126 (4.833 FT/Box)</v>
          </cell>
          <cell r="AI426">
            <v>2</v>
          </cell>
          <cell r="AJ426" t="str">
            <v>(8X6)+0=48</v>
          </cell>
          <cell r="AK426">
            <v>8</v>
          </cell>
          <cell r="AL426">
            <v>6</v>
          </cell>
          <cell r="AM426">
            <v>0</v>
          </cell>
          <cell r="AN426">
            <v>48</v>
          </cell>
          <cell r="AO426" t="str">
            <v>8909 (44 X 44)</v>
          </cell>
          <cell r="AP426" t="str">
            <v>44X44</v>
          </cell>
          <cell r="AQ426">
            <v>55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 t="str">
            <v>8051 (1 White)</v>
          </cell>
          <cell r="AW426" t="str">
            <v>8050 (223FT Clear)</v>
          </cell>
          <cell r="AX426">
            <v>2822.41</v>
          </cell>
          <cell r="AY426">
            <v>2400</v>
          </cell>
          <cell r="AZ426">
            <v>1.1760041666666665</v>
          </cell>
          <cell r="BA426" t="str">
            <v>Minova USA Inc. request to change packaging 10/1/06. "VPL"</v>
          </cell>
          <cell r="BB426" t="str">
            <v xml:space="preserve">Each pallet gets an additional Void In Pallet label to be placed on top-center of wrapped pallet.    </v>
          </cell>
          <cell r="BC426">
            <v>169026</v>
          </cell>
          <cell r="BD426" t="str">
            <v xml:space="preserve">Orange </v>
          </cell>
          <cell r="BE426" t="str">
            <v>B23 2' M20</v>
          </cell>
          <cell r="BF426" t="str">
            <v>12 months (+/- 5 days) from date of manufacture</v>
          </cell>
          <cell r="BG426" t="str">
            <v xml:space="preserve">X-Fast </v>
          </cell>
          <cell r="BH426" t="str">
            <v>23 mm</v>
          </cell>
          <cell r="BI426" t="str">
            <v>1 in</v>
          </cell>
          <cell r="BJ426" t="str">
            <v>22 3/8 in</v>
          </cell>
          <cell r="BK426" t="str">
            <v>5/8 in</v>
          </cell>
          <cell r="BL426" t="str">
            <v>I, II, III</v>
          </cell>
          <cell r="BM426">
            <v>2</v>
          </cell>
          <cell r="BN426">
            <v>100</v>
          </cell>
          <cell r="BO426">
            <v>134</v>
          </cell>
          <cell r="BP426" t="str">
            <v>B or G</v>
          </cell>
          <cell r="BQ426">
            <v>8040</v>
          </cell>
          <cell r="BR426">
            <v>93.229166666666671</v>
          </cell>
        </row>
        <row r="427">
          <cell r="C427">
            <v>169029</v>
          </cell>
          <cell r="D427" t="str">
            <v>B23 2' M45 (2PB, 48 Bxs, VPL)</v>
          </cell>
          <cell r="E427" t="str">
            <v>70316</v>
          </cell>
          <cell r="F427" t="str">
            <v>72036</v>
          </cell>
          <cell r="G427" t="str">
            <v>30%</v>
          </cell>
          <cell r="H427" t="str">
            <v>2 X 8509 (12-8 4 X 1.25 OL)</v>
          </cell>
          <cell r="I427" t="str">
            <v>8030 (38 mm 142 GA X 1.969 FT)</v>
          </cell>
          <cell r="J427" t="str">
            <v>8032 (84 mm 200 GA X 1.969 FT)</v>
          </cell>
          <cell r="K427">
            <v>0.75023374999999992</v>
          </cell>
          <cell r="L427">
            <v>0.32152874999999997</v>
          </cell>
          <cell r="M427">
            <v>22.214800401229081</v>
          </cell>
          <cell r="N427">
            <v>24</v>
          </cell>
          <cell r="O427">
            <v>22.125</v>
          </cell>
          <cell r="P427">
            <v>22.375</v>
          </cell>
          <cell r="Q427">
            <v>22.625</v>
          </cell>
          <cell r="R427">
            <v>1.0376624999999999</v>
          </cell>
          <cell r="S427">
            <v>1.0717625</v>
          </cell>
          <cell r="T427">
            <v>1.1063624999999999</v>
          </cell>
          <cell r="U427">
            <v>471.09877499999999</v>
          </cell>
          <cell r="V427">
            <v>486.580175</v>
          </cell>
          <cell r="W427">
            <v>502.28857499999998</v>
          </cell>
          <cell r="X427" t="str">
            <v>8427/8428 (25"/2 pc)</v>
          </cell>
          <cell r="Y427" t="str">
            <v>25"/ 2 pc</v>
          </cell>
          <cell r="Z427">
            <v>2.5</v>
          </cell>
          <cell r="AA427">
            <v>50</v>
          </cell>
          <cell r="AB427">
            <v>51.883125</v>
          </cell>
          <cell r="AC427">
            <v>53.588124999999998</v>
          </cell>
          <cell r="AD427">
            <v>55.318124999999995</v>
          </cell>
          <cell r="AE427">
            <v>54.383125</v>
          </cell>
          <cell r="AF427">
            <v>56.088124999999998</v>
          </cell>
          <cell r="AG427">
            <v>57.818124999999995</v>
          </cell>
          <cell r="AH427" t="str">
            <v>2 X 8126 (4.833 FT/Box)</v>
          </cell>
          <cell r="AI427">
            <v>2</v>
          </cell>
          <cell r="AJ427" t="str">
            <v>(8X6)+0=48</v>
          </cell>
          <cell r="AK427">
            <v>8</v>
          </cell>
          <cell r="AL427">
            <v>6</v>
          </cell>
          <cell r="AM427">
            <v>0</v>
          </cell>
          <cell r="AN427">
            <v>48</v>
          </cell>
          <cell r="AO427" t="str">
            <v>8909 (44 X 44)</v>
          </cell>
          <cell r="AP427" t="str">
            <v>44X44</v>
          </cell>
          <cell r="AQ427">
            <v>55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 t="str">
            <v>8051 (1 White)</v>
          </cell>
          <cell r="AW427" t="str">
            <v>8050 (223FT Clear)</v>
          </cell>
          <cell r="AX427">
            <v>2747.23</v>
          </cell>
          <cell r="AY427">
            <v>2400</v>
          </cell>
          <cell r="AZ427">
            <v>1.1446791666666667</v>
          </cell>
          <cell r="BA427" t="str">
            <v>Minova USA Inc. request to change packaging 10/1/06. "VPL"</v>
          </cell>
          <cell r="BB427" t="str">
            <v xml:space="preserve">Each pallet gets an additional Void In Pallet label to be placed on top-center of wrapped pallet.    </v>
          </cell>
          <cell r="BC427">
            <v>169029</v>
          </cell>
          <cell r="BD427" t="str">
            <v>Green</v>
          </cell>
          <cell r="BE427" t="str">
            <v>B23 2' M45</v>
          </cell>
          <cell r="BF427" t="str">
            <v>12 months (+/- 5 days) from date of manufacture</v>
          </cell>
          <cell r="BG427" t="str">
            <v xml:space="preserve">Medium </v>
          </cell>
          <cell r="BH427" t="str">
            <v>23 mm</v>
          </cell>
          <cell r="BI427" t="str">
            <v>1 in</v>
          </cell>
          <cell r="BJ427" t="str">
            <v>22 3/8 in</v>
          </cell>
          <cell r="BK427" t="str">
            <v>5/8 in</v>
          </cell>
          <cell r="BL427" t="str">
            <v>I, II, III</v>
          </cell>
          <cell r="BM427">
            <v>2</v>
          </cell>
          <cell r="BN427">
            <v>100</v>
          </cell>
          <cell r="BO427">
            <v>134</v>
          </cell>
          <cell r="BP427" t="str">
            <v>B or G</v>
          </cell>
          <cell r="BQ427">
            <v>8040</v>
          </cell>
          <cell r="BR427">
            <v>93.229166666666671</v>
          </cell>
        </row>
        <row r="428">
          <cell r="C428">
            <v>169030</v>
          </cell>
          <cell r="D428" t="str">
            <v>B23 2' M45LIF (2PB, 48 Bxs, VPL)</v>
          </cell>
          <cell r="E428" t="str">
            <v>70316</v>
          </cell>
          <cell r="F428" t="str">
            <v>72036</v>
          </cell>
          <cell r="G428" t="str">
            <v>30%</v>
          </cell>
          <cell r="H428" t="str">
            <v>2 X 8509 (12-8 4 X 1.25 OL)</v>
          </cell>
          <cell r="I428" t="str">
            <v>8030 (38 mm 142 GA X 1.969 FT)</v>
          </cell>
          <cell r="J428" t="str">
            <v>8032 (84 mm 200 GA X 1.969 FT)</v>
          </cell>
          <cell r="K428">
            <v>0.75023374999999992</v>
          </cell>
          <cell r="L428">
            <v>0.32152874999999997</v>
          </cell>
          <cell r="M428">
            <v>22.214800401229081</v>
          </cell>
          <cell r="N428">
            <v>24</v>
          </cell>
          <cell r="O428">
            <v>22.125</v>
          </cell>
          <cell r="P428">
            <v>22.375</v>
          </cell>
          <cell r="Q428">
            <v>22.625</v>
          </cell>
          <cell r="R428">
            <v>1.0376624999999999</v>
          </cell>
          <cell r="S428">
            <v>1.0717625</v>
          </cell>
          <cell r="T428">
            <v>1.1063624999999999</v>
          </cell>
          <cell r="U428">
            <v>471.09877499999999</v>
          </cell>
          <cell r="V428">
            <v>486.580175</v>
          </cell>
          <cell r="W428">
            <v>502.28857499999998</v>
          </cell>
          <cell r="X428" t="str">
            <v>8427/8428 (25"/2 pc)</v>
          </cell>
          <cell r="Y428" t="str">
            <v>25"/ 2 pc</v>
          </cell>
          <cell r="Z428">
            <v>2.5</v>
          </cell>
          <cell r="AA428">
            <v>50</v>
          </cell>
          <cell r="AB428">
            <v>51.883125</v>
          </cell>
          <cell r="AC428">
            <v>53.588124999999998</v>
          </cell>
          <cell r="AD428">
            <v>55.318124999999995</v>
          </cell>
          <cell r="AE428">
            <v>54.383125</v>
          </cell>
          <cell r="AF428">
            <v>56.088124999999998</v>
          </cell>
          <cell r="AG428">
            <v>57.818124999999995</v>
          </cell>
          <cell r="AH428" t="str">
            <v>2 X 8126 (4.833 FT/Box)</v>
          </cell>
          <cell r="AI428">
            <v>2</v>
          </cell>
          <cell r="AJ428" t="str">
            <v>(8X6)+0=48</v>
          </cell>
          <cell r="AK428">
            <v>8</v>
          </cell>
          <cell r="AL428">
            <v>6</v>
          </cell>
          <cell r="AM428">
            <v>0</v>
          </cell>
          <cell r="AN428">
            <v>48</v>
          </cell>
          <cell r="AO428" t="str">
            <v>8909 (44 X 44)</v>
          </cell>
          <cell r="AP428" t="str">
            <v>44X44</v>
          </cell>
          <cell r="AQ428">
            <v>55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 t="str">
            <v>8051 (1 White)</v>
          </cell>
          <cell r="AW428" t="str">
            <v>8050 (223FT Clear)</v>
          </cell>
          <cell r="AX428">
            <v>2747.23</v>
          </cell>
          <cell r="AY428">
            <v>2400</v>
          </cell>
          <cell r="AZ428">
            <v>1.1446791666666667</v>
          </cell>
          <cell r="BA428" t="str">
            <v>Minova USA Inc. request to change packaging 10/1/06. "VPL"</v>
          </cell>
          <cell r="BB428" t="str">
            <v xml:space="preserve">Each pallet gets an additional Void In Pallet label to be placed on top-center of wrapped pallet.    </v>
          </cell>
          <cell r="BC428">
            <v>169030</v>
          </cell>
          <cell r="BD428" t="str">
            <v>Green</v>
          </cell>
          <cell r="BE428" t="str">
            <v>B23 2' M45LIF</v>
          </cell>
          <cell r="BF428" t="str">
            <v>12 months (+/- 5 days) from date of manufacture</v>
          </cell>
          <cell r="BG428" t="str">
            <v xml:space="preserve">Medium </v>
          </cell>
          <cell r="BH428" t="str">
            <v>23 mm</v>
          </cell>
          <cell r="BI428" t="str">
            <v>1 in</v>
          </cell>
          <cell r="BJ428" t="str">
            <v>22 3/8 in</v>
          </cell>
          <cell r="BK428" t="str">
            <v>5/8 in</v>
          </cell>
          <cell r="BL428" t="str">
            <v>I, II, III</v>
          </cell>
          <cell r="BM428">
            <v>2</v>
          </cell>
          <cell r="BN428">
            <v>100</v>
          </cell>
          <cell r="BO428">
            <v>134</v>
          </cell>
          <cell r="BP428" t="str">
            <v>B or G</v>
          </cell>
          <cell r="BQ428">
            <v>8040</v>
          </cell>
          <cell r="BR428">
            <v>93.229166666666671</v>
          </cell>
        </row>
        <row r="429">
          <cell r="C429">
            <v>169031</v>
          </cell>
          <cell r="D429" t="str">
            <v>B23 2' M45 (SWP, 1800 Pcs, Eclipse)</v>
          </cell>
          <cell r="E429" t="str">
            <v>70316</v>
          </cell>
          <cell r="F429" t="str">
            <v>72036</v>
          </cell>
          <cell r="G429" t="str">
            <v>30%</v>
          </cell>
          <cell r="H429" t="str">
            <v>2 X 8509 (12-8 4 X 1.25 OL)</v>
          </cell>
          <cell r="I429" t="str">
            <v>8030 (38 mm 142 GA X 1.969 FT)</v>
          </cell>
          <cell r="J429" t="str">
            <v>8032 (84 mm 200 GA X 1.969 FT)</v>
          </cell>
          <cell r="K429">
            <v>0.75023374999999992</v>
          </cell>
          <cell r="L429">
            <v>0.32152874999999997</v>
          </cell>
          <cell r="M429">
            <v>22.214800401229081</v>
          </cell>
          <cell r="N429">
            <v>24</v>
          </cell>
          <cell r="O429">
            <v>22.125</v>
          </cell>
          <cell r="P429">
            <v>22.375</v>
          </cell>
          <cell r="Q429">
            <v>22.625</v>
          </cell>
          <cell r="R429">
            <v>1.0376624999999999</v>
          </cell>
          <cell r="S429">
            <v>1.0717625</v>
          </cell>
          <cell r="T429">
            <v>1.1063624999999999</v>
          </cell>
          <cell r="U429">
            <v>471.09877499999999</v>
          </cell>
          <cell r="V429">
            <v>486.580175</v>
          </cell>
          <cell r="W429">
            <v>502.28857499999998</v>
          </cell>
          <cell r="X429" t="str">
            <v>8053 (5" X 115GA X 12FT)</v>
          </cell>
          <cell r="Y429" t="str">
            <v>SW (12 FT)</v>
          </cell>
          <cell r="Z429">
            <v>0.1</v>
          </cell>
          <cell r="AA429">
            <v>30</v>
          </cell>
          <cell r="AB429">
            <v>31.129874999999998</v>
          </cell>
          <cell r="AC429">
            <v>32.152875000000002</v>
          </cell>
          <cell r="AD429">
            <v>33.190874999999998</v>
          </cell>
          <cell r="AE429">
            <v>31.229875</v>
          </cell>
          <cell r="AF429">
            <v>32.252875000000003</v>
          </cell>
          <cell r="AG429">
            <v>33.290875</v>
          </cell>
          <cell r="AH429" t="str">
            <v>8053 (12 FT/Bundle)</v>
          </cell>
          <cell r="AI429" t="str">
            <v>SW</v>
          </cell>
          <cell r="AJ429" t="str">
            <v>2X30 SW</v>
          </cell>
          <cell r="AK429" t="str">
            <v xml:space="preserve">Stack </v>
          </cell>
          <cell r="AL429" t="str">
            <v xml:space="preserve">Pyramid </v>
          </cell>
          <cell r="AM429" t="str">
            <v>On Pallet</v>
          </cell>
          <cell r="AN429">
            <v>60</v>
          </cell>
          <cell r="AO429" t="str">
            <v>8914 (48 X 44)</v>
          </cell>
          <cell r="AP429" t="str">
            <v>48X44</v>
          </cell>
          <cell r="AQ429">
            <v>55</v>
          </cell>
          <cell r="AR429" t="str">
            <v>8133 (4)</v>
          </cell>
          <cell r="AS429" t="str">
            <v xml:space="preserve">1 X 8114 (Pad) </v>
          </cell>
          <cell r="AT429">
            <v>0</v>
          </cell>
          <cell r="AU429">
            <v>0</v>
          </cell>
          <cell r="AV429">
            <v>0</v>
          </cell>
          <cell r="AW429" t="str">
            <v>8052 (328FT White)</v>
          </cell>
          <cell r="AX429">
            <v>1990.1725000000001</v>
          </cell>
          <cell r="AY429">
            <v>1800</v>
          </cell>
          <cell r="AZ429">
            <v>1.105651388888889</v>
          </cell>
          <cell r="BA429" t="str">
            <v xml:space="preserve">Minova Request 9/6/05 to change Eclipse logo. Each bundle gets Part No. 8132 8.5 X 11 inch bundle sheet.  </v>
          </cell>
          <cell r="BB429"/>
          <cell r="BC429">
            <v>169031</v>
          </cell>
          <cell r="BD429" t="str">
            <v>Green</v>
          </cell>
          <cell r="BE429" t="str">
            <v>B23 2' M45 (Eclipse)</v>
          </cell>
          <cell r="BF429" t="str">
            <v>12 months (+/- 5 days) from date of manufacture</v>
          </cell>
          <cell r="BG429" t="str">
            <v xml:space="preserve">Medium </v>
          </cell>
          <cell r="BH429" t="str">
            <v>23 mm</v>
          </cell>
          <cell r="BI429" t="str">
            <v>1 in</v>
          </cell>
          <cell r="BJ429" t="str">
            <v>22 3/8 in</v>
          </cell>
          <cell r="BK429" t="str">
            <v>5/8 in</v>
          </cell>
          <cell r="BL429" t="str">
            <v>I, II, III</v>
          </cell>
          <cell r="BM429">
            <v>2</v>
          </cell>
          <cell r="BN429" t="str">
            <v>60.0</v>
          </cell>
          <cell r="BO429">
            <v>134</v>
          </cell>
          <cell r="BP429" t="str">
            <v>B or G</v>
          </cell>
          <cell r="BQ429">
            <v>8040</v>
          </cell>
          <cell r="BR429">
            <v>55.9375</v>
          </cell>
        </row>
        <row r="430">
          <cell r="C430">
            <v>169039</v>
          </cell>
          <cell r="D430" t="str">
            <v>B23 2' H10 (SWS, 1800 Pcs)</v>
          </cell>
          <cell r="E430" t="str">
            <v>70298</v>
          </cell>
          <cell r="F430" t="str">
            <v>72036</v>
          </cell>
          <cell r="G430" t="str">
            <v>30%</v>
          </cell>
          <cell r="H430" t="str">
            <v>2 X 8509 (12-8 4 X 1.25 OL)</v>
          </cell>
          <cell r="I430" t="str">
            <v>8030 (38 mm 142 GA X 1.969 FT)</v>
          </cell>
          <cell r="J430" t="str">
            <v>8032 (84 mm 200 GA X 1.969 FT)</v>
          </cell>
          <cell r="K430">
            <v>0.77216124999999991</v>
          </cell>
          <cell r="L430">
            <v>0.33092624999999998</v>
          </cell>
          <cell r="M430">
            <v>22.214800401229081</v>
          </cell>
          <cell r="N430">
            <v>24</v>
          </cell>
          <cell r="O430">
            <v>22.125</v>
          </cell>
          <cell r="P430">
            <v>22.375</v>
          </cell>
          <cell r="Q430">
            <v>22.625</v>
          </cell>
          <cell r="R430">
            <v>1.0686375000000001</v>
          </cell>
          <cell r="S430">
            <v>1.1030875</v>
          </cell>
          <cell r="T430">
            <v>1.1380375</v>
          </cell>
          <cell r="U430">
            <v>485.16142500000007</v>
          </cell>
          <cell r="V430">
            <v>500.80172499999998</v>
          </cell>
          <cell r="W430">
            <v>516.66902500000003</v>
          </cell>
          <cell r="X430" t="str">
            <v>8053 (5" X 115GA X 12FT)</v>
          </cell>
          <cell r="Y430" t="str">
            <v>SW (12 FT)</v>
          </cell>
          <cell r="Z430">
            <v>0.1</v>
          </cell>
          <cell r="AA430">
            <v>30</v>
          </cell>
          <cell r="AB430">
            <v>32.059125000000002</v>
          </cell>
          <cell r="AC430">
            <v>33.092624999999998</v>
          </cell>
          <cell r="AD430">
            <v>34.141125000000002</v>
          </cell>
          <cell r="AE430">
            <v>32.159125000000003</v>
          </cell>
          <cell r="AF430">
            <v>33.192625</v>
          </cell>
          <cell r="AG430">
            <v>34.241125000000004</v>
          </cell>
          <cell r="AH430" t="str">
            <v>8053 (12 FT/Bundle)</v>
          </cell>
          <cell r="AI430" t="str">
            <v>SW</v>
          </cell>
          <cell r="AJ430" t="str">
            <v>2X30 SW</v>
          </cell>
          <cell r="AK430" t="str">
            <v xml:space="preserve">Stack </v>
          </cell>
          <cell r="AL430" t="str">
            <v xml:space="preserve">Pyramid </v>
          </cell>
          <cell r="AM430" t="str">
            <v>On Pallet</v>
          </cell>
          <cell r="AN430">
            <v>60</v>
          </cell>
          <cell r="AO430" t="str">
            <v>8914 (48 X 44)</v>
          </cell>
          <cell r="AP430" t="str">
            <v>48X44</v>
          </cell>
          <cell r="AQ430">
            <v>55</v>
          </cell>
          <cell r="AR430" t="str">
            <v>8133 (4)</v>
          </cell>
          <cell r="AS430" t="str">
            <v xml:space="preserve">1 X 8114 (Pad) </v>
          </cell>
          <cell r="AT430">
            <v>0</v>
          </cell>
          <cell r="AU430">
            <v>0</v>
          </cell>
          <cell r="AV430">
            <v>0</v>
          </cell>
          <cell r="AW430" t="str">
            <v>8052 (328FT White)</v>
          </cell>
          <cell r="AX430">
            <v>2046.5574999999999</v>
          </cell>
          <cell r="AY430">
            <v>1800</v>
          </cell>
          <cell r="AZ430">
            <v>1.1369763888888889</v>
          </cell>
          <cell r="BA430" t="str">
            <v>Minova Request 6/9/08. Each bundle gets Part No. 8132 8.5 X 11 inch bundle sheet.</v>
          </cell>
          <cell r="BB430">
            <v>0</v>
          </cell>
          <cell r="BC430">
            <v>169039</v>
          </cell>
          <cell r="BD430" t="str">
            <v>Red</v>
          </cell>
          <cell r="BE430" t="str">
            <v xml:space="preserve">B23 2' H10 </v>
          </cell>
          <cell r="BF430" t="str">
            <v>12 months (+/- 5 days) from date of manufacture</v>
          </cell>
          <cell r="BG430" t="str">
            <v>Super Fast</v>
          </cell>
          <cell r="BH430" t="str">
            <v>23 mm</v>
          </cell>
          <cell r="BI430" t="str">
            <v>1 in</v>
          </cell>
          <cell r="BJ430" t="str">
            <v>22 3/8 in</v>
          </cell>
          <cell r="BK430" t="str">
            <v>5/8 in</v>
          </cell>
          <cell r="BL430" t="str">
            <v>I, II, III</v>
          </cell>
          <cell r="BM430">
            <v>2</v>
          </cell>
          <cell r="BN430" t="str">
            <v>60.0</v>
          </cell>
          <cell r="BO430">
            <v>120</v>
          </cell>
          <cell r="BP430" t="str">
            <v>B or G</v>
          </cell>
          <cell r="BQ430">
            <v>7200</v>
          </cell>
          <cell r="BR430">
            <v>55.9375</v>
          </cell>
        </row>
        <row r="431">
          <cell r="C431">
            <v>169040</v>
          </cell>
          <cell r="D431" t="str">
            <v>B23 2' H10 (2PB, 48 Bxs, VPL)</v>
          </cell>
          <cell r="E431" t="str">
            <v>70298</v>
          </cell>
          <cell r="F431" t="str">
            <v>72036</v>
          </cell>
          <cell r="G431" t="str">
            <v>30%</v>
          </cell>
          <cell r="H431" t="str">
            <v>2 X 8509 (12-8 4 X 1.25 OL)</v>
          </cell>
          <cell r="I431" t="str">
            <v>8030 (38 mm 142 GA X 1.969 FT)</v>
          </cell>
          <cell r="J431" t="str">
            <v>8032 (84 mm 200 GA X 1.969 FT)</v>
          </cell>
          <cell r="K431">
            <v>0.77216124999999991</v>
          </cell>
          <cell r="L431">
            <v>0.33092624999999998</v>
          </cell>
          <cell r="M431">
            <v>22.214800401229081</v>
          </cell>
          <cell r="N431">
            <v>24</v>
          </cell>
          <cell r="O431">
            <v>22.125</v>
          </cell>
          <cell r="P431">
            <v>22.375</v>
          </cell>
          <cell r="Q431">
            <v>22.625</v>
          </cell>
          <cell r="R431">
            <v>1.0686375000000001</v>
          </cell>
          <cell r="S431">
            <v>1.1030875</v>
          </cell>
          <cell r="T431">
            <v>1.1380375</v>
          </cell>
          <cell r="U431">
            <v>485.16142500000007</v>
          </cell>
          <cell r="V431">
            <v>500.80172499999998</v>
          </cell>
          <cell r="W431">
            <v>516.66902500000003</v>
          </cell>
          <cell r="X431" t="str">
            <v>8427/8428 (25"/2 pc)</v>
          </cell>
          <cell r="Y431" t="str">
            <v>25"/ 2 pc</v>
          </cell>
          <cell r="Z431">
            <v>2.5</v>
          </cell>
          <cell r="AA431">
            <v>50</v>
          </cell>
          <cell r="AB431">
            <v>53.431875000000005</v>
          </cell>
          <cell r="AC431">
            <v>55.154375000000002</v>
          </cell>
          <cell r="AD431">
            <v>56.901875000000004</v>
          </cell>
          <cell r="AE431">
            <v>55.931875000000005</v>
          </cell>
          <cell r="AF431">
            <v>57.654375000000002</v>
          </cell>
          <cell r="AG431">
            <v>59.401875000000004</v>
          </cell>
          <cell r="AH431" t="str">
            <v>2 X 8126 (4.833 FT/Box)</v>
          </cell>
          <cell r="AI431">
            <v>2</v>
          </cell>
          <cell r="AJ431" t="str">
            <v>(8X6)+0=48</v>
          </cell>
          <cell r="AK431">
            <v>8</v>
          </cell>
          <cell r="AL431">
            <v>6</v>
          </cell>
          <cell r="AM431">
            <v>0</v>
          </cell>
          <cell r="AN431">
            <v>48</v>
          </cell>
          <cell r="AO431" t="str">
            <v>8909 (44 X 44)</v>
          </cell>
          <cell r="AP431" t="str">
            <v>44X44</v>
          </cell>
          <cell r="AQ431">
            <v>55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 t="str">
            <v>8051 (1 White)</v>
          </cell>
          <cell r="AW431" t="str">
            <v>8050 (223FT Clear)</v>
          </cell>
          <cell r="AX431">
            <v>2822.41</v>
          </cell>
          <cell r="AY431">
            <v>2400</v>
          </cell>
          <cell r="AZ431">
            <v>1.1760041666666665</v>
          </cell>
          <cell r="BA431" t="str">
            <v>Minova USA Inc. request to change packaging 10/1/06. "VPL"</v>
          </cell>
          <cell r="BB431" t="str">
            <v xml:space="preserve">Each pallet gets an additional Void In Pallet label to be placed on top-center of wrapped pallet.    </v>
          </cell>
          <cell r="BC431">
            <v>169040</v>
          </cell>
          <cell r="BD431" t="str">
            <v>Red</v>
          </cell>
          <cell r="BE431" t="str">
            <v xml:space="preserve">B23 2' H10 </v>
          </cell>
          <cell r="BF431" t="str">
            <v>12 months (+/- 5 days) from date of manufacture</v>
          </cell>
          <cell r="BG431" t="str">
            <v>Super Fast</v>
          </cell>
          <cell r="BH431" t="str">
            <v>23 mm</v>
          </cell>
          <cell r="BI431" t="str">
            <v>1 in</v>
          </cell>
          <cell r="BJ431" t="str">
            <v>22 3/8 in</v>
          </cell>
          <cell r="BK431" t="str">
            <v>5/8 in</v>
          </cell>
          <cell r="BL431" t="str">
            <v>I, II, III</v>
          </cell>
          <cell r="BM431">
            <v>2</v>
          </cell>
          <cell r="BN431">
            <v>100</v>
          </cell>
          <cell r="BO431">
            <v>120</v>
          </cell>
          <cell r="BP431" t="str">
            <v>B or G</v>
          </cell>
          <cell r="BQ431">
            <v>7200</v>
          </cell>
          <cell r="BR431">
            <v>93.229166666666671</v>
          </cell>
        </row>
        <row r="432">
          <cell r="C432">
            <v>169041</v>
          </cell>
          <cell r="D432" t="str">
            <v>B23 2' H5 (2PB, 48 Bxs, VPL)</v>
          </cell>
          <cell r="E432" t="str">
            <v>70295</v>
          </cell>
          <cell r="F432" t="str">
            <v>72036</v>
          </cell>
          <cell r="G432" t="str">
            <v>30%</v>
          </cell>
          <cell r="H432" t="str">
            <v>2 X 8509 (12-8 4 X 1.25 OL)</v>
          </cell>
          <cell r="I432" t="str">
            <v>8030 (38 mm 142 GA X 1.969 FT)</v>
          </cell>
          <cell r="J432" t="str">
            <v>8032 (84 mm 200 GA X 1.969 FT)</v>
          </cell>
          <cell r="K432">
            <v>0.77216124999999991</v>
          </cell>
          <cell r="L432">
            <v>0.33092624999999998</v>
          </cell>
          <cell r="M432">
            <v>22.214800401229081</v>
          </cell>
          <cell r="N432">
            <v>24</v>
          </cell>
          <cell r="O432">
            <v>22.125</v>
          </cell>
          <cell r="P432">
            <v>22.375</v>
          </cell>
          <cell r="Q432">
            <v>22.625</v>
          </cell>
          <cell r="R432">
            <v>1.0686375000000001</v>
          </cell>
          <cell r="S432">
            <v>1.1030875</v>
          </cell>
          <cell r="T432">
            <v>1.1380375</v>
          </cell>
          <cell r="U432">
            <v>485.16142500000007</v>
          </cell>
          <cell r="V432">
            <v>500.80172499999998</v>
          </cell>
          <cell r="W432">
            <v>516.66902500000003</v>
          </cell>
          <cell r="X432" t="str">
            <v>8427/8428 (25"/2 pc)</v>
          </cell>
          <cell r="Y432" t="str">
            <v>25"/ 2 pc</v>
          </cell>
          <cell r="Z432">
            <v>2.5</v>
          </cell>
          <cell r="AA432">
            <v>50</v>
          </cell>
          <cell r="AB432">
            <v>53.431875000000005</v>
          </cell>
          <cell r="AC432">
            <v>55.154375000000002</v>
          </cell>
          <cell r="AD432">
            <v>56.901875000000004</v>
          </cell>
          <cell r="AE432">
            <v>55.931875000000005</v>
          </cell>
          <cell r="AF432">
            <v>57.654375000000002</v>
          </cell>
          <cell r="AG432">
            <v>59.401875000000004</v>
          </cell>
          <cell r="AH432" t="str">
            <v>2 X 8126 (4.833 FT/Box)</v>
          </cell>
          <cell r="AI432">
            <v>2</v>
          </cell>
          <cell r="AJ432" t="str">
            <v>(8X6)+0=48</v>
          </cell>
          <cell r="AK432">
            <v>8</v>
          </cell>
          <cell r="AL432">
            <v>6</v>
          </cell>
          <cell r="AM432">
            <v>0</v>
          </cell>
          <cell r="AN432">
            <v>48</v>
          </cell>
          <cell r="AO432" t="str">
            <v>8909 (44 X 44)</v>
          </cell>
          <cell r="AP432" t="str">
            <v>44X44</v>
          </cell>
          <cell r="AQ432">
            <v>55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 t="str">
            <v>8051 (1 White)</v>
          </cell>
          <cell r="AW432" t="str">
            <v>8050 (223FT Clear)</v>
          </cell>
          <cell r="AX432">
            <v>2822.41</v>
          </cell>
          <cell r="AY432">
            <v>2400</v>
          </cell>
          <cell r="AZ432">
            <v>1.1760041666666665</v>
          </cell>
          <cell r="BA432" t="str">
            <v>Minova USA Inc. request to change packaging 10/1/06. "VPL"</v>
          </cell>
          <cell r="BB432" t="str">
            <v xml:space="preserve">Each pallet gets an additional Void In Pallet label to be placed on top-center of wrapped pallet.    </v>
          </cell>
          <cell r="BC432">
            <v>169041</v>
          </cell>
          <cell r="BD432" t="str">
            <v>Purple</v>
          </cell>
          <cell r="BE432" t="str">
            <v>B23 2' H5</v>
          </cell>
          <cell r="BF432" t="str">
            <v>12 months (+/- 5 days) from date of manufacture</v>
          </cell>
          <cell r="BG432" t="str">
            <v>Ultra Fast</v>
          </cell>
          <cell r="BH432" t="str">
            <v>23 mm</v>
          </cell>
          <cell r="BI432" t="str">
            <v>1 in</v>
          </cell>
          <cell r="BJ432" t="str">
            <v>22 3/8 in</v>
          </cell>
          <cell r="BK432" t="str">
            <v>5/8 in</v>
          </cell>
          <cell r="BL432" t="str">
            <v>I, II, III</v>
          </cell>
          <cell r="BM432">
            <v>2</v>
          </cell>
          <cell r="BN432">
            <v>100</v>
          </cell>
          <cell r="BO432">
            <v>120</v>
          </cell>
          <cell r="BP432" t="str">
            <v>B or G</v>
          </cell>
          <cell r="BQ432">
            <v>7200</v>
          </cell>
          <cell r="BR432">
            <v>93.229166666666671</v>
          </cell>
        </row>
        <row r="433">
          <cell r="C433">
            <v>169042</v>
          </cell>
          <cell r="D433" t="str">
            <v>B23 2' H5 (2PB, 48 Bxs, VPL)</v>
          </cell>
          <cell r="E433" t="str">
            <v>70295</v>
          </cell>
          <cell r="F433" t="str">
            <v>72036</v>
          </cell>
          <cell r="G433" t="str">
            <v>30%</v>
          </cell>
          <cell r="H433" t="str">
            <v>2 X 8509 (12-8 4 X 1.25 OL)</v>
          </cell>
          <cell r="I433" t="str">
            <v>8030 (38 mm 142 GA X 1.969 FT)</v>
          </cell>
          <cell r="J433" t="str">
            <v>8032 (84 mm 200 GA X 1.969 FT)</v>
          </cell>
          <cell r="K433">
            <v>0.77216124999999991</v>
          </cell>
          <cell r="L433">
            <v>0.33092624999999998</v>
          </cell>
          <cell r="M433">
            <v>22.214800401229081</v>
          </cell>
          <cell r="N433">
            <v>24</v>
          </cell>
          <cell r="O433">
            <v>22.125</v>
          </cell>
          <cell r="P433">
            <v>22.375</v>
          </cell>
          <cell r="Q433">
            <v>22.625</v>
          </cell>
          <cell r="R433">
            <v>1.0686375000000001</v>
          </cell>
          <cell r="S433">
            <v>1.1030875</v>
          </cell>
          <cell r="T433">
            <v>1.1380375</v>
          </cell>
          <cell r="U433">
            <v>485.16142500000007</v>
          </cell>
          <cell r="V433">
            <v>500.80172499999998</v>
          </cell>
          <cell r="W433">
            <v>516.66902500000003</v>
          </cell>
          <cell r="X433" t="str">
            <v>8427/8428 (25"/2 pc)</v>
          </cell>
          <cell r="Y433" t="str">
            <v>25"/ 2 pc</v>
          </cell>
          <cell r="Z433">
            <v>2.5</v>
          </cell>
          <cell r="AA433">
            <v>50</v>
          </cell>
          <cell r="AB433">
            <v>53.431875000000005</v>
          </cell>
          <cell r="AC433">
            <v>55.154375000000002</v>
          </cell>
          <cell r="AD433">
            <v>56.901875000000004</v>
          </cell>
          <cell r="AE433">
            <v>55.931875000000005</v>
          </cell>
          <cell r="AF433">
            <v>57.654375000000002</v>
          </cell>
          <cell r="AG433">
            <v>59.401875000000004</v>
          </cell>
          <cell r="AH433" t="str">
            <v>2 X 8126 (4.833 FT/Box)</v>
          </cell>
          <cell r="AI433">
            <v>2</v>
          </cell>
          <cell r="AJ433" t="str">
            <v>(8X6)+0=48</v>
          </cell>
          <cell r="AK433">
            <v>8</v>
          </cell>
          <cell r="AL433">
            <v>6</v>
          </cell>
          <cell r="AM433">
            <v>0</v>
          </cell>
          <cell r="AN433">
            <v>48</v>
          </cell>
          <cell r="AO433" t="str">
            <v>8909 (44 X 44)</v>
          </cell>
          <cell r="AP433" t="str">
            <v>44X44</v>
          </cell>
          <cell r="AQ433">
            <v>55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 t="str">
            <v>8051 (1 White)</v>
          </cell>
          <cell r="AW433" t="str">
            <v>8050 (223FT Clear)</v>
          </cell>
          <cell r="AX433">
            <v>2822.41</v>
          </cell>
          <cell r="AY433">
            <v>2400</v>
          </cell>
          <cell r="AZ433">
            <v>1.1760041666666665</v>
          </cell>
          <cell r="BA433" t="str">
            <v>Minova USA Inc. request to change packaging 10/1/06. "VPL"</v>
          </cell>
          <cell r="BB433" t="str">
            <v xml:space="preserve">Each pallet gets an additional Void In Pallet label to be placed on top-center of wrapped pallet.    </v>
          </cell>
          <cell r="BC433">
            <v>169042</v>
          </cell>
          <cell r="BD433" t="str">
            <v>Purple</v>
          </cell>
          <cell r="BE433" t="str">
            <v>B23 2' H5</v>
          </cell>
          <cell r="BF433" t="str">
            <v>12 months (+/- 5 days) from date of manufacture</v>
          </cell>
          <cell r="BG433" t="str">
            <v>Ultra Fast</v>
          </cell>
          <cell r="BH433" t="str">
            <v>23 mm</v>
          </cell>
          <cell r="BI433" t="str">
            <v>1 in</v>
          </cell>
          <cell r="BJ433" t="str">
            <v>22 3/8 in</v>
          </cell>
          <cell r="BK433" t="str">
            <v>5/8 in</v>
          </cell>
          <cell r="BL433" t="str">
            <v>I, II, III</v>
          </cell>
          <cell r="BM433">
            <v>2</v>
          </cell>
          <cell r="BN433">
            <v>100</v>
          </cell>
          <cell r="BO433">
            <v>120</v>
          </cell>
          <cell r="BP433" t="str">
            <v>B or G</v>
          </cell>
          <cell r="BQ433">
            <v>7200</v>
          </cell>
          <cell r="BR433">
            <v>93.229166666666671</v>
          </cell>
        </row>
        <row r="434">
          <cell r="C434">
            <v>169043</v>
          </cell>
          <cell r="D434" t="str">
            <v>B23 2' H5 (SWPSS, 1260 Pcs)</v>
          </cell>
          <cell r="E434" t="str">
            <v>70295</v>
          </cell>
          <cell r="F434" t="str">
            <v>72036</v>
          </cell>
          <cell r="G434" t="str">
            <v>30%</v>
          </cell>
          <cell r="H434" t="str">
            <v>2 X 8509 (12-8 4 X 1.25 OL)</v>
          </cell>
          <cell r="I434" t="str">
            <v>8030 (38 mm 142 GA X 1.969 FT)</v>
          </cell>
          <cell r="J434" t="str">
            <v>8032 (84 mm 200 GA X 1.969 FT)</v>
          </cell>
          <cell r="K434">
            <v>0.77216124999999991</v>
          </cell>
          <cell r="L434">
            <v>0.33092624999999998</v>
          </cell>
          <cell r="M434">
            <v>22.214800401229081</v>
          </cell>
          <cell r="N434">
            <v>24</v>
          </cell>
          <cell r="O434">
            <v>22.125</v>
          </cell>
          <cell r="P434">
            <v>22.375</v>
          </cell>
          <cell r="Q434">
            <v>22.625</v>
          </cell>
          <cell r="R434">
            <v>1.0686375000000001</v>
          </cell>
          <cell r="S434">
            <v>1.1030875</v>
          </cell>
          <cell r="T434">
            <v>1.1380375</v>
          </cell>
          <cell r="U434">
            <v>485.16142500000007</v>
          </cell>
          <cell r="V434">
            <v>500.80172499999998</v>
          </cell>
          <cell r="W434">
            <v>516.66902500000003</v>
          </cell>
          <cell r="X434" t="str">
            <v>8053 (5" X 115GA X 12FT)</v>
          </cell>
          <cell r="Y434" t="str">
            <v>SW (12 FT)</v>
          </cell>
          <cell r="Z434">
            <v>0.1</v>
          </cell>
          <cell r="AA434">
            <v>30</v>
          </cell>
          <cell r="AB434">
            <v>32.059125000000002</v>
          </cell>
          <cell r="AC434">
            <v>33.092624999999998</v>
          </cell>
          <cell r="AD434">
            <v>34.141125000000002</v>
          </cell>
          <cell r="AE434">
            <v>32.159125000000003</v>
          </cell>
          <cell r="AF434">
            <v>33.192625</v>
          </cell>
          <cell r="AG434">
            <v>34.241125000000004</v>
          </cell>
          <cell r="AH434" t="str">
            <v>8053 (12 FT/Bundle)</v>
          </cell>
          <cell r="AI434" t="str">
            <v>SW</v>
          </cell>
          <cell r="AJ434" t="str">
            <v>2X21 SW</v>
          </cell>
          <cell r="AK434" t="str">
            <v xml:space="preserve">Stack </v>
          </cell>
          <cell r="AL434" t="str">
            <v xml:space="preserve">Pyramid </v>
          </cell>
          <cell r="AM434" t="str">
            <v>On Pallet</v>
          </cell>
          <cell r="AN434">
            <v>42</v>
          </cell>
          <cell r="AO434" t="str">
            <v>8914 (48 X 44)</v>
          </cell>
          <cell r="AP434" t="str">
            <v>48X44</v>
          </cell>
          <cell r="AQ434">
            <v>55</v>
          </cell>
          <cell r="AR434" t="str">
            <v>8133 (4)</v>
          </cell>
          <cell r="AS434" t="str">
            <v xml:space="preserve">1 X 8114 (Pad) </v>
          </cell>
          <cell r="AT434">
            <v>0</v>
          </cell>
          <cell r="AU434">
            <v>0</v>
          </cell>
          <cell r="AV434">
            <v>0</v>
          </cell>
          <cell r="AW434" t="str">
            <v>8052 (328FT White)</v>
          </cell>
          <cell r="AX434">
            <v>1449.09025</v>
          </cell>
          <cell r="AY434">
            <v>1260</v>
          </cell>
          <cell r="AZ434">
            <v>1.1500716269841269</v>
          </cell>
          <cell r="BA434" t="str">
            <v xml:space="preserve">Updated 9/14/11. Each bundle gets Part No. 8132 8.5 X 11 inch bundle sheet. </v>
          </cell>
          <cell r="BB434"/>
          <cell r="BC434">
            <v>169043</v>
          </cell>
          <cell r="BD434" t="str">
            <v>Purple</v>
          </cell>
          <cell r="BE434" t="str">
            <v>B23 2' H5</v>
          </cell>
          <cell r="BF434" t="str">
            <v>12 months (+/- 5 days) from date of manufacture</v>
          </cell>
          <cell r="BG434" t="str">
            <v>Ultra Fast</v>
          </cell>
          <cell r="BH434" t="str">
            <v>23 mm</v>
          </cell>
          <cell r="BI434" t="str">
            <v>1 in</v>
          </cell>
          <cell r="BJ434" t="str">
            <v>22 3/8 in</v>
          </cell>
          <cell r="BK434" t="str">
            <v>5/8 in</v>
          </cell>
          <cell r="BL434" t="str">
            <v>I, II, III</v>
          </cell>
          <cell r="BM434">
            <v>2</v>
          </cell>
          <cell r="BN434">
            <v>60</v>
          </cell>
          <cell r="BO434">
            <v>120</v>
          </cell>
          <cell r="BP434" t="str">
            <v>B or G</v>
          </cell>
          <cell r="BQ434">
            <v>7200</v>
          </cell>
          <cell r="BR434">
            <v>55.9375</v>
          </cell>
        </row>
        <row r="435">
          <cell r="C435">
            <v>169044</v>
          </cell>
          <cell r="D435" t="str">
            <v>B23 2' LIF35 (2PB, 48 Bxs, VPL)</v>
          </cell>
          <cell r="E435" t="str">
            <v>70311</v>
          </cell>
          <cell r="F435" t="str">
            <v>72036</v>
          </cell>
          <cell r="G435" t="str">
            <v>30%</v>
          </cell>
          <cell r="H435" t="str">
            <v>2 X 8509 (12-8 4 X 1.25 OL)</v>
          </cell>
          <cell r="I435" t="str">
            <v>8030 (38 mm 142 GA X 1.969 FT)</v>
          </cell>
          <cell r="J435" t="str">
            <v>8032 (84 mm 200 GA X 1.969 FT)</v>
          </cell>
          <cell r="K435">
            <v>0.77216124999999991</v>
          </cell>
          <cell r="L435">
            <v>0.33092624999999998</v>
          </cell>
          <cell r="M435">
            <v>22.214800401229081</v>
          </cell>
          <cell r="N435">
            <v>24</v>
          </cell>
          <cell r="O435">
            <v>22.125</v>
          </cell>
          <cell r="P435">
            <v>22.375</v>
          </cell>
          <cell r="Q435">
            <v>22.625</v>
          </cell>
          <cell r="R435">
            <v>1.0686375000000001</v>
          </cell>
          <cell r="S435">
            <v>1.1030875</v>
          </cell>
          <cell r="T435">
            <v>1.1380375</v>
          </cell>
          <cell r="U435">
            <v>485.16142500000007</v>
          </cell>
          <cell r="V435">
            <v>500.80172499999998</v>
          </cell>
          <cell r="W435">
            <v>516.66902500000003</v>
          </cell>
          <cell r="X435" t="str">
            <v>8427/8428 (25"/2 pc)</v>
          </cell>
          <cell r="Y435" t="str">
            <v>25"/ 2 pc</v>
          </cell>
          <cell r="Z435">
            <v>2.5</v>
          </cell>
          <cell r="AA435">
            <v>50</v>
          </cell>
          <cell r="AB435">
            <v>53.431875000000005</v>
          </cell>
          <cell r="AC435">
            <v>55.154375000000002</v>
          </cell>
          <cell r="AD435">
            <v>56.901875000000004</v>
          </cell>
          <cell r="AE435">
            <v>55.931875000000005</v>
          </cell>
          <cell r="AF435">
            <v>57.654375000000002</v>
          </cell>
          <cell r="AG435">
            <v>59.401875000000004</v>
          </cell>
          <cell r="AH435" t="str">
            <v>2 X 8126 (4.833 FT/Box)</v>
          </cell>
          <cell r="AI435">
            <v>2</v>
          </cell>
          <cell r="AJ435" t="str">
            <v>(8X6)+0=48</v>
          </cell>
          <cell r="AK435">
            <v>8</v>
          </cell>
          <cell r="AL435">
            <v>6</v>
          </cell>
          <cell r="AM435">
            <v>0</v>
          </cell>
          <cell r="AN435">
            <v>48</v>
          </cell>
          <cell r="AO435" t="str">
            <v>8909 (44 X 44)</v>
          </cell>
          <cell r="AP435" t="str">
            <v>44X44</v>
          </cell>
          <cell r="AQ435">
            <v>55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 t="str">
            <v>8051 (1 White)</v>
          </cell>
          <cell r="AW435" t="str">
            <v>8050 (223FT Clear)</v>
          </cell>
          <cell r="AX435">
            <v>2822.41</v>
          </cell>
          <cell r="AY435">
            <v>2400</v>
          </cell>
          <cell r="AZ435">
            <v>1.1760041666666665</v>
          </cell>
          <cell r="BA435" t="str">
            <v>Minova request 6/28/10.</v>
          </cell>
          <cell r="BB435" t="str">
            <v xml:space="preserve">Each pallet gets an additional Void In Pallet label to be placed on top-center of wrapped pallet.    </v>
          </cell>
          <cell r="BC435">
            <v>169044</v>
          </cell>
          <cell r="BD435" t="str">
            <v>Blue</v>
          </cell>
          <cell r="BE435" t="str">
            <v>B23 2' LIF35</v>
          </cell>
          <cell r="BF435" t="str">
            <v>12 months (+/- 5 days) from date of manufacture</v>
          </cell>
          <cell r="BG435" t="str">
            <v xml:space="preserve">Fast </v>
          </cell>
          <cell r="BH435" t="str">
            <v>23 mm</v>
          </cell>
          <cell r="BI435" t="str">
            <v>1 in</v>
          </cell>
          <cell r="BJ435" t="str">
            <v>22 3/8 in</v>
          </cell>
          <cell r="BK435" t="str">
            <v>5/8 in</v>
          </cell>
          <cell r="BL435" t="str">
            <v>I, II, III</v>
          </cell>
          <cell r="BM435">
            <v>2</v>
          </cell>
          <cell r="BN435">
            <v>100</v>
          </cell>
          <cell r="BO435">
            <v>134</v>
          </cell>
          <cell r="BP435" t="str">
            <v>B or G</v>
          </cell>
          <cell r="BQ435">
            <v>8040</v>
          </cell>
          <cell r="BR435">
            <v>93.229166666666671</v>
          </cell>
        </row>
        <row r="436">
          <cell r="C436">
            <v>169046</v>
          </cell>
          <cell r="D436" t="str">
            <v>B23 3' H5 (SWS, 1250 Pcs, Eclipse)</v>
          </cell>
          <cell r="E436" t="str">
            <v>70295</v>
          </cell>
          <cell r="F436" t="str">
            <v>72036</v>
          </cell>
          <cell r="G436" t="str">
            <v>30%</v>
          </cell>
          <cell r="H436" t="str">
            <v>2 X 8509 (12-8 4 X 1.25 OL)</v>
          </cell>
          <cell r="I436" t="str">
            <v>8030 (38 mm 142 GA X 2.844 FT)</v>
          </cell>
          <cell r="J436" t="str">
            <v>8032 (84 mm 200 GA X 2.844 FT)</v>
          </cell>
          <cell r="K436">
            <v>1.1345162499999999</v>
          </cell>
          <cell r="L436">
            <v>0.48622124999999994</v>
          </cell>
          <cell r="M436">
            <v>32.644179004037689</v>
          </cell>
          <cell r="N436">
            <v>36</v>
          </cell>
          <cell r="O436">
            <v>32.625</v>
          </cell>
          <cell r="P436">
            <v>32.875</v>
          </cell>
          <cell r="Q436">
            <v>33.125</v>
          </cell>
          <cell r="R436">
            <v>1.5757875000000001</v>
          </cell>
          <cell r="S436">
            <v>1.6207374999999999</v>
          </cell>
          <cell r="T436">
            <v>1.6661874999999999</v>
          </cell>
          <cell r="U436">
            <v>715.40752500000008</v>
          </cell>
          <cell r="V436">
            <v>735.81482499999993</v>
          </cell>
          <cell r="W436">
            <v>756.44912499999998</v>
          </cell>
          <cell r="X436" t="str">
            <v>8053 (5" X 115GA X 15FT)</v>
          </cell>
          <cell r="Y436" t="str">
            <v>SW (15 FT)</v>
          </cell>
          <cell r="Z436">
            <v>0.1</v>
          </cell>
          <cell r="AA436">
            <v>25</v>
          </cell>
          <cell r="AB436">
            <v>39.394687500000003</v>
          </cell>
          <cell r="AC436">
            <v>40.518437499999997</v>
          </cell>
          <cell r="AD436">
            <v>41.654687500000001</v>
          </cell>
          <cell r="AE436">
            <v>39.494687500000005</v>
          </cell>
          <cell r="AF436">
            <v>40.618437499999999</v>
          </cell>
          <cell r="AG436">
            <v>41.754687500000003</v>
          </cell>
          <cell r="AH436" t="str">
            <v>8053 (15 FT/Bundle)</v>
          </cell>
          <cell r="AI436" t="str">
            <v>SW</v>
          </cell>
          <cell r="AJ436" t="str">
            <v xml:space="preserve">10 X 5 = 50 SW </v>
          </cell>
          <cell r="AK436" t="str">
            <v xml:space="preserve">Stack </v>
          </cell>
          <cell r="AL436" t="str">
            <v xml:space="preserve">Square </v>
          </cell>
          <cell r="AM436" t="str">
            <v>On Pallet</v>
          </cell>
          <cell r="AN436">
            <v>50</v>
          </cell>
          <cell r="AO436" t="str">
            <v>8914 (48 X 44)</v>
          </cell>
          <cell r="AP436" t="str">
            <v>48X44</v>
          </cell>
          <cell r="AQ436">
            <v>55</v>
          </cell>
          <cell r="AR436">
            <v>0</v>
          </cell>
          <cell r="AS436" t="str">
            <v xml:space="preserve">1 X 8114 (Pad) </v>
          </cell>
          <cell r="AT436">
            <v>0</v>
          </cell>
          <cell r="AU436">
            <v>0</v>
          </cell>
          <cell r="AV436" t="str">
            <v>8051 (1 White)</v>
          </cell>
          <cell r="AW436" t="str">
            <v>8052 (440FT White)</v>
          </cell>
          <cell r="AX436">
            <v>2085.921875</v>
          </cell>
          <cell r="AY436">
            <v>1250</v>
          </cell>
          <cell r="AZ436">
            <v>1.6687375</v>
          </cell>
          <cell r="BA436" t="str">
            <v xml:space="preserve">Request by sales to change pallet size 4/23/10. Each bundle gets Part No. 8132 8.5 X 11 inch bundle sheet.  </v>
          </cell>
          <cell r="BB436" t="str">
            <v xml:space="preserve">Stack square on pallet.  Rotate each layer 180 degrees.   </v>
          </cell>
          <cell r="BC436">
            <v>169046</v>
          </cell>
          <cell r="BD436" t="str">
            <v>Purple</v>
          </cell>
          <cell r="BE436" t="str">
            <v>B23 3' H5 (Eclipse)</v>
          </cell>
          <cell r="BF436" t="str">
            <v>12 months (+/- 5 days) from date of manufacture</v>
          </cell>
          <cell r="BG436" t="str">
            <v>Ultra Fast</v>
          </cell>
          <cell r="BH436" t="str">
            <v>23 mm</v>
          </cell>
          <cell r="BI436" t="str">
            <v>1 in</v>
          </cell>
          <cell r="BJ436" t="str">
            <v xml:space="preserve">32 7/8 in </v>
          </cell>
          <cell r="BK436" t="str">
            <v>5/8 in</v>
          </cell>
          <cell r="BL436" t="str">
            <v>I, II, III</v>
          </cell>
          <cell r="BM436">
            <v>3</v>
          </cell>
          <cell r="BN436">
            <v>75</v>
          </cell>
          <cell r="BO436">
            <v>120</v>
          </cell>
          <cell r="BP436" t="str">
            <v>B or G</v>
          </cell>
          <cell r="BQ436">
            <v>7200</v>
          </cell>
          <cell r="BR436">
            <v>68.489583333333329</v>
          </cell>
        </row>
        <row r="437">
          <cell r="C437">
            <v>169047</v>
          </cell>
          <cell r="D437" t="str">
            <v>B23 3' H5 (2PBLW, 36 Bxs)</v>
          </cell>
          <cell r="E437" t="str">
            <v>70295</v>
          </cell>
          <cell r="F437" t="str">
            <v>72036</v>
          </cell>
          <cell r="G437" t="str">
            <v>30%</v>
          </cell>
          <cell r="H437" t="str">
            <v>2 X 8509 (12-8 4 X 1.25 OL)</v>
          </cell>
          <cell r="I437" t="str">
            <v>8030 (38 mm 142 GA X 2.844 FT)</v>
          </cell>
          <cell r="J437" t="str">
            <v>8032 (84 mm 200 GA X 2.844 FT)</v>
          </cell>
          <cell r="K437">
            <v>1.1345162499999999</v>
          </cell>
          <cell r="L437">
            <v>0.48622124999999994</v>
          </cell>
          <cell r="M437">
            <v>32.644179004037689</v>
          </cell>
          <cell r="N437">
            <v>36</v>
          </cell>
          <cell r="O437">
            <v>32.625</v>
          </cell>
          <cell r="P437">
            <v>32.875</v>
          </cell>
          <cell r="Q437">
            <v>33.125</v>
          </cell>
          <cell r="R437">
            <v>1.5757875000000001</v>
          </cell>
          <cell r="S437">
            <v>1.6207374999999999</v>
          </cell>
          <cell r="T437">
            <v>1.6661874999999999</v>
          </cell>
          <cell r="U437">
            <v>715.40752500000008</v>
          </cell>
          <cell r="V437">
            <v>735.81482499999993</v>
          </cell>
          <cell r="W437">
            <v>756.44912499999998</v>
          </cell>
          <cell r="X437" t="str">
            <v>8465/8466 (39"/2 pc)</v>
          </cell>
          <cell r="Y437" t="str">
            <v>39"/ 2 pc</v>
          </cell>
          <cell r="Z437">
            <v>2.8</v>
          </cell>
          <cell r="AA437">
            <v>25</v>
          </cell>
          <cell r="AB437">
            <v>39.394687500000003</v>
          </cell>
          <cell r="AC437">
            <v>40.518437499999997</v>
          </cell>
          <cell r="AD437">
            <v>41.654687500000001</v>
          </cell>
          <cell r="AE437">
            <v>42.194687500000001</v>
          </cell>
          <cell r="AF437">
            <v>43.318437499999995</v>
          </cell>
          <cell r="AG437">
            <v>44.454687499999999</v>
          </cell>
          <cell r="AH437" t="str">
            <v xml:space="preserve">2 X 8126 (4.625 FT/Box) </v>
          </cell>
          <cell r="AI437">
            <v>2</v>
          </cell>
          <cell r="AJ437" t="str">
            <v>(6X6)+0=36</v>
          </cell>
          <cell r="AK437">
            <v>6</v>
          </cell>
          <cell r="AL437">
            <v>6</v>
          </cell>
          <cell r="AM437">
            <v>0</v>
          </cell>
          <cell r="AN437">
            <v>36</v>
          </cell>
          <cell r="AO437" t="str">
            <v>8914 (48 X 44)</v>
          </cell>
          <cell r="AP437" t="str">
            <v>48X44</v>
          </cell>
          <cell r="AQ437">
            <v>55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 t="str">
            <v>8051 (1 White)</v>
          </cell>
          <cell r="AW437" t="str">
            <v>8050 (160FT Clear)</v>
          </cell>
          <cell r="AX437">
            <v>1614.4637499999999</v>
          </cell>
          <cell r="AY437">
            <v>900</v>
          </cell>
          <cell r="AZ437">
            <v>1.7938486111111109</v>
          </cell>
          <cell r="BA437" t="str">
            <v>Minova request to change packaging 5/5/09.</v>
          </cell>
          <cell r="BB437"/>
          <cell r="BC437">
            <v>169047</v>
          </cell>
          <cell r="BD437" t="str">
            <v>Purple</v>
          </cell>
          <cell r="BE437" t="str">
            <v>B23 3' H5</v>
          </cell>
          <cell r="BF437" t="str">
            <v>12 months (+/- 5 days) from date of manufacture</v>
          </cell>
          <cell r="BG437" t="str">
            <v>Ultra Fast</v>
          </cell>
          <cell r="BH437" t="str">
            <v>23 mm</v>
          </cell>
          <cell r="BI437" t="str">
            <v>1 in</v>
          </cell>
          <cell r="BJ437" t="str">
            <v>32 7/8 in</v>
          </cell>
          <cell r="BK437" t="str">
            <v>5/8 in</v>
          </cell>
          <cell r="BL437" t="str">
            <v>I, II, III</v>
          </cell>
          <cell r="BM437">
            <v>3</v>
          </cell>
          <cell r="BN437">
            <v>75</v>
          </cell>
          <cell r="BO437">
            <v>120</v>
          </cell>
          <cell r="BP437" t="str">
            <v>B or G</v>
          </cell>
          <cell r="BQ437">
            <v>7200</v>
          </cell>
          <cell r="BR437">
            <v>68.489583333333329</v>
          </cell>
        </row>
        <row r="438">
          <cell r="C438">
            <v>169048</v>
          </cell>
          <cell r="D438" t="str">
            <v>B23 3' H5 (2PB, 36 Bxs)</v>
          </cell>
          <cell r="E438" t="str">
            <v>70295</v>
          </cell>
          <cell r="F438" t="str">
            <v>72036</v>
          </cell>
          <cell r="G438" t="str">
            <v>30%</v>
          </cell>
          <cell r="H438" t="str">
            <v>2 X 8509 (12-8 4 X 1.25 OL)</v>
          </cell>
          <cell r="I438" t="str">
            <v>8030 (38 mm 142 GA X 2.844 FT)</v>
          </cell>
          <cell r="J438" t="str">
            <v>8032 (84 mm 200 GA X 2.844 FT)</v>
          </cell>
          <cell r="K438">
            <v>1.1345162499999999</v>
          </cell>
          <cell r="L438">
            <v>0.48622124999999994</v>
          </cell>
          <cell r="M438">
            <v>32.644179004037689</v>
          </cell>
          <cell r="N438">
            <v>36</v>
          </cell>
          <cell r="O438">
            <v>32.625</v>
          </cell>
          <cell r="P438">
            <v>32.875</v>
          </cell>
          <cell r="Q438">
            <v>33.125</v>
          </cell>
          <cell r="R438">
            <v>1.5757875000000001</v>
          </cell>
          <cell r="S438">
            <v>1.6207374999999999</v>
          </cell>
          <cell r="T438">
            <v>1.6661874999999999</v>
          </cell>
          <cell r="U438">
            <v>715.40752500000008</v>
          </cell>
          <cell r="V438">
            <v>735.81482499999993</v>
          </cell>
          <cell r="W438">
            <v>756.44912499999998</v>
          </cell>
          <cell r="X438" t="str">
            <v>8465/8466 (39"/2 pc)</v>
          </cell>
          <cell r="Y438" t="str">
            <v>39"/ 2 pc</v>
          </cell>
          <cell r="Z438">
            <v>2.8</v>
          </cell>
          <cell r="AA438">
            <v>40</v>
          </cell>
          <cell r="AB438">
            <v>63.031500000000008</v>
          </cell>
          <cell r="AC438">
            <v>64.829499999999996</v>
          </cell>
          <cell r="AD438">
            <v>66.647499999999994</v>
          </cell>
          <cell r="AE438">
            <v>65.831500000000005</v>
          </cell>
          <cell r="AF438">
            <v>67.629499999999993</v>
          </cell>
          <cell r="AG438">
            <v>69.447499999999991</v>
          </cell>
          <cell r="AH438" t="str">
            <v xml:space="preserve">2 X 8126 (4.625 FT/Box) </v>
          </cell>
          <cell r="AI438">
            <v>2</v>
          </cell>
          <cell r="AJ438" t="str">
            <v>(6X6)+0=36</v>
          </cell>
          <cell r="AK438">
            <v>6</v>
          </cell>
          <cell r="AL438">
            <v>6</v>
          </cell>
          <cell r="AM438">
            <v>0</v>
          </cell>
          <cell r="AN438">
            <v>36</v>
          </cell>
          <cell r="AO438" t="str">
            <v>8914 (48 X 44)</v>
          </cell>
          <cell r="AP438" t="str">
            <v>48X44</v>
          </cell>
          <cell r="AQ438">
            <v>55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 t="str">
            <v>8051 (1 White)</v>
          </cell>
          <cell r="AW438" t="str">
            <v>8050 (160FT Clear)</v>
          </cell>
          <cell r="AX438">
            <v>2489.6619999999998</v>
          </cell>
          <cell r="AY438">
            <v>1440</v>
          </cell>
          <cell r="AZ438">
            <v>1.7289319444444442</v>
          </cell>
          <cell r="BA438" t="str">
            <v>Minova USA Inc. request 10/21/03.</v>
          </cell>
          <cell r="BB438"/>
          <cell r="BC438">
            <v>169048</v>
          </cell>
          <cell r="BD438" t="str">
            <v>Purple</v>
          </cell>
          <cell r="BE438" t="str">
            <v>B23 3' H5</v>
          </cell>
          <cell r="BF438" t="str">
            <v>12 months (+/- 5 days) from date of manufacture</v>
          </cell>
          <cell r="BG438" t="str">
            <v>Ultra Fast</v>
          </cell>
          <cell r="BH438" t="str">
            <v>23 mm</v>
          </cell>
          <cell r="BI438" t="str">
            <v>1 in</v>
          </cell>
          <cell r="BJ438" t="str">
            <v xml:space="preserve">32 7/8 in </v>
          </cell>
          <cell r="BK438" t="str">
            <v>5/8 in</v>
          </cell>
          <cell r="BL438" t="str">
            <v>I, II, III</v>
          </cell>
          <cell r="BM438">
            <v>3</v>
          </cell>
          <cell r="BN438">
            <v>120</v>
          </cell>
          <cell r="BO438">
            <v>120</v>
          </cell>
          <cell r="BP438" t="str">
            <v>B or G</v>
          </cell>
          <cell r="BQ438">
            <v>7200</v>
          </cell>
          <cell r="BR438">
            <v>109.58333333333333</v>
          </cell>
        </row>
        <row r="439">
          <cell r="C439">
            <v>169049</v>
          </cell>
          <cell r="D439" t="str">
            <v>B23 3' H5 (SWS, 1250 Pcs)</v>
          </cell>
          <cell r="E439" t="str">
            <v>70295</v>
          </cell>
          <cell r="F439" t="str">
            <v>72036</v>
          </cell>
          <cell r="G439" t="str">
            <v>30%</v>
          </cell>
          <cell r="H439" t="str">
            <v>2 X 8509 (12-8 4 X 1.25 OL)</v>
          </cell>
          <cell r="I439" t="str">
            <v>8030 (38 mm 142 GA X 2.844 FT)</v>
          </cell>
          <cell r="J439" t="str">
            <v>8032 (84 mm 200 GA X 2.844 FT)</v>
          </cell>
          <cell r="K439">
            <v>1.1345162499999999</v>
          </cell>
          <cell r="L439">
            <v>0.48622124999999994</v>
          </cell>
          <cell r="M439">
            <v>32.644179004037689</v>
          </cell>
          <cell r="N439">
            <v>36</v>
          </cell>
          <cell r="O439">
            <v>32.625</v>
          </cell>
          <cell r="P439">
            <v>32.875</v>
          </cell>
          <cell r="Q439">
            <v>33.125</v>
          </cell>
          <cell r="R439">
            <v>1.5757875000000001</v>
          </cell>
          <cell r="S439">
            <v>1.6207374999999999</v>
          </cell>
          <cell r="T439">
            <v>1.6661874999999999</v>
          </cell>
          <cell r="U439">
            <v>715.40752500000008</v>
          </cell>
          <cell r="V439">
            <v>735.81482499999993</v>
          </cell>
          <cell r="W439">
            <v>756.44912499999998</v>
          </cell>
          <cell r="X439" t="str">
            <v>8053 (5" X 115GA X 15FT)</v>
          </cell>
          <cell r="Y439" t="str">
            <v>SW (15 FT)</v>
          </cell>
          <cell r="Z439">
            <v>0.1</v>
          </cell>
          <cell r="AA439">
            <v>25</v>
          </cell>
          <cell r="AB439">
            <v>39.394687500000003</v>
          </cell>
          <cell r="AC439">
            <v>40.518437499999997</v>
          </cell>
          <cell r="AD439">
            <v>41.654687500000001</v>
          </cell>
          <cell r="AE439">
            <v>39.494687500000005</v>
          </cell>
          <cell r="AF439">
            <v>40.618437499999999</v>
          </cell>
          <cell r="AG439">
            <v>41.754687500000003</v>
          </cell>
          <cell r="AH439" t="str">
            <v>8053 (15 FT/Bundle)</v>
          </cell>
          <cell r="AI439" t="str">
            <v>SW</v>
          </cell>
          <cell r="AJ439" t="str">
            <v xml:space="preserve">10 X 5 = 50 SW </v>
          </cell>
          <cell r="AK439" t="str">
            <v xml:space="preserve">Stack </v>
          </cell>
          <cell r="AL439" t="str">
            <v xml:space="preserve">Square </v>
          </cell>
          <cell r="AM439" t="str">
            <v>On Pallet</v>
          </cell>
          <cell r="AN439">
            <v>50</v>
          </cell>
          <cell r="AO439" t="str">
            <v>8914 (48 X 44)</v>
          </cell>
          <cell r="AP439" t="str">
            <v>48X44</v>
          </cell>
          <cell r="AQ439">
            <v>55</v>
          </cell>
          <cell r="AR439">
            <v>0</v>
          </cell>
          <cell r="AS439" t="str">
            <v xml:space="preserve">1 X 8114 (Pad) </v>
          </cell>
          <cell r="AT439">
            <v>0</v>
          </cell>
          <cell r="AU439">
            <v>0</v>
          </cell>
          <cell r="AV439" t="str">
            <v>8051 ( 1 White)</v>
          </cell>
          <cell r="AW439" t="str">
            <v>8052 (440FT White)</v>
          </cell>
          <cell r="AX439">
            <v>2085.921875</v>
          </cell>
          <cell r="AY439">
            <v>1250</v>
          </cell>
          <cell r="AZ439">
            <v>1.6687375</v>
          </cell>
          <cell r="BA439" t="str">
            <v xml:space="preserve">Request by sales to change pallet size 4/23/10. Each bundle gets Part No. 8132 8.5 X 11 inch bundle sheet.  </v>
          </cell>
          <cell r="BB439" t="str">
            <v xml:space="preserve">Stack square on pallet.  Rotate each layer 180 degrees.   </v>
          </cell>
          <cell r="BC439">
            <v>169049</v>
          </cell>
          <cell r="BD439" t="str">
            <v>Purple</v>
          </cell>
          <cell r="BE439" t="str">
            <v>B23 3' H5</v>
          </cell>
          <cell r="BF439" t="str">
            <v>12 months (+/- 5 days) from date of manufacture</v>
          </cell>
          <cell r="BG439" t="str">
            <v>Ultra Fast</v>
          </cell>
          <cell r="BH439" t="str">
            <v>23 mm</v>
          </cell>
          <cell r="BI439" t="str">
            <v>1 in</v>
          </cell>
          <cell r="BJ439" t="str">
            <v>32 7/8 in</v>
          </cell>
          <cell r="BK439" t="str">
            <v>5/8 in</v>
          </cell>
          <cell r="BL439" t="str">
            <v>I, II, III</v>
          </cell>
          <cell r="BM439">
            <v>3</v>
          </cell>
          <cell r="BN439">
            <v>75</v>
          </cell>
          <cell r="BO439">
            <v>120</v>
          </cell>
          <cell r="BP439" t="str">
            <v>B or G</v>
          </cell>
          <cell r="BQ439">
            <v>7200</v>
          </cell>
          <cell r="BR439">
            <v>68.489583333333329</v>
          </cell>
        </row>
        <row r="440">
          <cell r="C440">
            <v>169050</v>
          </cell>
          <cell r="D440" t="str">
            <v>B23 3' H10 (2PB, 36 Bxs)</v>
          </cell>
          <cell r="E440" t="str">
            <v>70298</v>
          </cell>
          <cell r="F440" t="str">
            <v>72036</v>
          </cell>
          <cell r="G440" t="str">
            <v>30%</v>
          </cell>
          <cell r="H440" t="str">
            <v>2 X 8509 (12-8 4 X 1.25 OL)</v>
          </cell>
          <cell r="I440" t="str">
            <v>8030 (38 mm 142 GA X 2.844 FT)</v>
          </cell>
          <cell r="J440" t="str">
            <v>8032 (84 mm 200 GA X 2.844 FT)</v>
          </cell>
          <cell r="K440">
            <v>1.1345162499999999</v>
          </cell>
          <cell r="L440">
            <v>0.48622124999999994</v>
          </cell>
          <cell r="M440">
            <v>32.644179004037689</v>
          </cell>
          <cell r="N440">
            <v>36</v>
          </cell>
          <cell r="O440">
            <v>32.625</v>
          </cell>
          <cell r="P440">
            <v>32.875</v>
          </cell>
          <cell r="Q440">
            <v>33.125</v>
          </cell>
          <cell r="R440">
            <v>1.5757875000000001</v>
          </cell>
          <cell r="S440">
            <v>1.6207374999999999</v>
          </cell>
          <cell r="T440">
            <v>1.6661874999999999</v>
          </cell>
          <cell r="U440">
            <v>715.40752500000008</v>
          </cell>
          <cell r="V440">
            <v>735.81482499999993</v>
          </cell>
          <cell r="W440">
            <v>756.44912499999998</v>
          </cell>
          <cell r="X440" t="str">
            <v>8465/8466 (39"/2 pc)</v>
          </cell>
          <cell r="Y440" t="str">
            <v>39"/ 2 pc</v>
          </cell>
          <cell r="Z440">
            <v>2.8</v>
          </cell>
          <cell r="AA440">
            <v>40</v>
          </cell>
          <cell r="AB440">
            <v>63.031500000000008</v>
          </cell>
          <cell r="AC440">
            <v>64.829499999999996</v>
          </cell>
          <cell r="AD440">
            <v>66.647499999999994</v>
          </cell>
          <cell r="AE440">
            <v>65.831500000000005</v>
          </cell>
          <cell r="AF440">
            <v>67.629499999999993</v>
          </cell>
          <cell r="AG440">
            <v>69.447499999999991</v>
          </cell>
          <cell r="AH440" t="str">
            <v xml:space="preserve">2 X 8126 (4.625 FT/Box) </v>
          </cell>
          <cell r="AI440">
            <v>2</v>
          </cell>
          <cell r="AJ440" t="str">
            <v>(6X6)+0=36</v>
          </cell>
          <cell r="AK440">
            <v>6</v>
          </cell>
          <cell r="AL440">
            <v>6</v>
          </cell>
          <cell r="AM440">
            <v>0</v>
          </cell>
          <cell r="AN440">
            <v>36</v>
          </cell>
          <cell r="AO440" t="str">
            <v>8914 (48 X 44)</v>
          </cell>
          <cell r="AP440" t="str">
            <v>48X44</v>
          </cell>
          <cell r="AQ440">
            <v>55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 t="str">
            <v>8051 (1 White)</v>
          </cell>
          <cell r="AW440" t="str">
            <v>8050 (160FT Clear)</v>
          </cell>
          <cell r="AX440">
            <v>2489.6619999999998</v>
          </cell>
          <cell r="AY440">
            <v>1440</v>
          </cell>
          <cell r="AZ440">
            <v>1.7289319444444442</v>
          </cell>
          <cell r="BA440" t="str">
            <v xml:space="preserve">BF Request 6/21/02.  </v>
          </cell>
          <cell r="BB440"/>
          <cell r="BC440">
            <v>169050</v>
          </cell>
          <cell r="BD440" t="str">
            <v>Red</v>
          </cell>
          <cell r="BE440" t="str">
            <v xml:space="preserve">B23 3' H10 </v>
          </cell>
          <cell r="BF440" t="str">
            <v>12 months (+/- 5 days) from date of manufacture</v>
          </cell>
          <cell r="BG440" t="str">
            <v>Super Fast</v>
          </cell>
          <cell r="BH440" t="str">
            <v>23 mm</v>
          </cell>
          <cell r="BI440" t="str">
            <v>1 in</v>
          </cell>
          <cell r="BJ440" t="str">
            <v xml:space="preserve">32 7/8 in </v>
          </cell>
          <cell r="BK440" t="str">
            <v>5/8 in</v>
          </cell>
          <cell r="BL440" t="str">
            <v>I, II, III</v>
          </cell>
          <cell r="BM440">
            <v>3</v>
          </cell>
          <cell r="BN440">
            <v>120</v>
          </cell>
          <cell r="BO440">
            <v>120</v>
          </cell>
          <cell r="BP440" t="str">
            <v>B or G</v>
          </cell>
          <cell r="BQ440">
            <v>7200</v>
          </cell>
          <cell r="BR440">
            <v>109.58333333333333</v>
          </cell>
        </row>
        <row r="441">
          <cell r="C441">
            <v>169051</v>
          </cell>
          <cell r="D441" t="str">
            <v>B23 3' H10 (1PB, 40 Bxs)</v>
          </cell>
          <cell r="E441" t="str">
            <v>70298</v>
          </cell>
          <cell r="F441" t="str">
            <v>72036</v>
          </cell>
          <cell r="G441" t="str">
            <v>30%</v>
          </cell>
          <cell r="H441" t="str">
            <v>2 X 8509 (12-8 4 X 1.25 OL)</v>
          </cell>
          <cell r="I441" t="str">
            <v>8030 (38 mm 142 GA X 2.844 FT)</v>
          </cell>
          <cell r="J441" t="str">
            <v>8032 (84 mm 200 GA X 2.844 FT)</v>
          </cell>
          <cell r="K441">
            <v>1.1345162499999999</v>
          </cell>
          <cell r="L441">
            <v>0.48622124999999994</v>
          </cell>
          <cell r="M441">
            <v>32.644179004037689</v>
          </cell>
          <cell r="N441">
            <v>36</v>
          </cell>
          <cell r="O441">
            <v>32.625</v>
          </cell>
          <cell r="P441">
            <v>32.875</v>
          </cell>
          <cell r="Q441">
            <v>33.125</v>
          </cell>
          <cell r="R441">
            <v>1.5757875000000001</v>
          </cell>
          <cell r="S441">
            <v>1.6207374999999999</v>
          </cell>
          <cell r="T441">
            <v>1.6661874999999999</v>
          </cell>
          <cell r="U441">
            <v>715.40752500000008</v>
          </cell>
          <cell r="V441">
            <v>735.81482499999993</v>
          </cell>
          <cell r="W441">
            <v>756.44912499999998</v>
          </cell>
          <cell r="X441" t="str">
            <v>8464 (39"/1 pc)</v>
          </cell>
          <cell r="Y441" t="str">
            <v>39"/ 1 pc</v>
          </cell>
          <cell r="Z441">
            <v>1.4</v>
          </cell>
          <cell r="AA441">
            <v>25</v>
          </cell>
          <cell r="AB441">
            <v>39.394687500000003</v>
          </cell>
          <cell r="AC441">
            <v>40.518437499999997</v>
          </cell>
          <cell r="AD441">
            <v>41.654687500000001</v>
          </cell>
          <cell r="AE441">
            <v>40.794687500000002</v>
          </cell>
          <cell r="AF441">
            <v>41.918437499999996</v>
          </cell>
          <cell r="AG441">
            <v>43.0546875</v>
          </cell>
          <cell r="AH441" t="str">
            <v xml:space="preserve">2 X 8126 (3.583 FT/Box) </v>
          </cell>
          <cell r="AI441" t="str">
            <v>2 (Glue)</v>
          </cell>
          <cell r="AJ441" t="str">
            <v>(8X5)+0=40</v>
          </cell>
          <cell r="AK441">
            <v>8</v>
          </cell>
          <cell r="AL441">
            <v>5</v>
          </cell>
          <cell r="AM441">
            <v>0</v>
          </cell>
          <cell r="AN441">
            <v>40</v>
          </cell>
          <cell r="AO441" t="str">
            <v>8914 (48 X 44)</v>
          </cell>
          <cell r="AP441" t="str">
            <v>48X44</v>
          </cell>
          <cell r="AQ441">
            <v>55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 t="str">
            <v>8051 (1 White)</v>
          </cell>
          <cell r="AW441" t="str">
            <v>8050 (130FT Clear)</v>
          </cell>
          <cell r="AX441">
            <v>1731.7374999999997</v>
          </cell>
          <cell r="AY441">
            <v>1000</v>
          </cell>
          <cell r="AZ441">
            <v>1.7317374999999997</v>
          </cell>
          <cell r="BA441" t="str">
            <v xml:space="preserve">BF Request 6/21/02.  Box flaps are to be glued and turned into the pallet. </v>
          </cell>
          <cell r="BB441"/>
          <cell r="BC441">
            <v>169051</v>
          </cell>
          <cell r="BD441" t="str">
            <v>Red</v>
          </cell>
          <cell r="BE441" t="str">
            <v xml:space="preserve">B23 3' H10 </v>
          </cell>
          <cell r="BF441" t="str">
            <v>12 months (+/- 5 days) from date of manufacture</v>
          </cell>
          <cell r="BG441" t="str">
            <v>Super Fast</v>
          </cell>
          <cell r="BH441" t="str">
            <v>23 mm</v>
          </cell>
          <cell r="BI441" t="str">
            <v>1 in</v>
          </cell>
          <cell r="BJ441" t="str">
            <v xml:space="preserve">32 7/8 in </v>
          </cell>
          <cell r="BK441" t="str">
            <v>5/8 in</v>
          </cell>
          <cell r="BL441" t="str">
            <v>I, II, III</v>
          </cell>
          <cell r="BM441">
            <v>3</v>
          </cell>
          <cell r="BN441">
            <v>75</v>
          </cell>
          <cell r="BO441">
            <v>120</v>
          </cell>
          <cell r="BP441" t="str">
            <v>B or G</v>
          </cell>
          <cell r="BQ441">
            <v>7200</v>
          </cell>
          <cell r="BR441">
            <v>68.489583333333329</v>
          </cell>
        </row>
        <row r="442">
          <cell r="C442">
            <v>169052</v>
          </cell>
          <cell r="D442" t="str">
            <v xml:space="preserve"> B23 3' H10 (2PBSS, 30 Bxs)</v>
          </cell>
          <cell r="E442" t="str">
            <v>70298</v>
          </cell>
          <cell r="F442" t="str">
            <v>72036</v>
          </cell>
          <cell r="G442" t="str">
            <v>30%</v>
          </cell>
          <cell r="H442" t="str">
            <v>2 X 8509 (12-8 4 X 1.25 OL)</v>
          </cell>
          <cell r="I442" t="str">
            <v>8030 (38 mm 142 GA X 2.844 FT)</v>
          </cell>
          <cell r="J442" t="str">
            <v>8032 (84 mm 200 GA X 2.844 FT)</v>
          </cell>
          <cell r="K442">
            <v>1.1345162499999999</v>
          </cell>
          <cell r="L442">
            <v>0.48622124999999994</v>
          </cell>
          <cell r="M442">
            <v>32.644179004037689</v>
          </cell>
          <cell r="N442">
            <v>36</v>
          </cell>
          <cell r="O442">
            <v>32.625</v>
          </cell>
          <cell r="P442">
            <v>32.875</v>
          </cell>
          <cell r="Q442">
            <v>33.125</v>
          </cell>
          <cell r="R442">
            <v>1.5757875000000001</v>
          </cell>
          <cell r="S442">
            <v>1.6207374999999999</v>
          </cell>
          <cell r="T442">
            <v>1.6661874999999999</v>
          </cell>
          <cell r="U442">
            <v>715.40752500000008</v>
          </cell>
          <cell r="V442">
            <v>735.81482499999993</v>
          </cell>
          <cell r="W442">
            <v>756.44912499999998</v>
          </cell>
          <cell r="X442" t="str">
            <v>8465/8466 (39"/2 pc)</v>
          </cell>
          <cell r="Y442" t="str">
            <v>39"/ 2 pc</v>
          </cell>
          <cell r="Z442">
            <v>2.8</v>
          </cell>
          <cell r="AA442">
            <v>40</v>
          </cell>
          <cell r="AB442">
            <v>63.031500000000008</v>
          </cell>
          <cell r="AC442">
            <v>64.829499999999996</v>
          </cell>
          <cell r="AD442">
            <v>66.647499999999994</v>
          </cell>
          <cell r="AE442">
            <v>65.831500000000005</v>
          </cell>
          <cell r="AF442">
            <v>67.629499999999993</v>
          </cell>
          <cell r="AG442">
            <v>69.447499999999991</v>
          </cell>
          <cell r="AH442" t="str">
            <v xml:space="preserve">2 X 8126 (4.625 FT/Box) </v>
          </cell>
          <cell r="AI442">
            <v>2</v>
          </cell>
          <cell r="AJ442" t="str">
            <v>(6X5)+0=30</v>
          </cell>
          <cell r="AK442">
            <v>6</v>
          </cell>
          <cell r="AL442">
            <v>5</v>
          </cell>
          <cell r="AM442">
            <v>0</v>
          </cell>
          <cell r="AN442">
            <v>30</v>
          </cell>
          <cell r="AO442" t="str">
            <v>8914 (48 X 44)</v>
          </cell>
          <cell r="AP442" t="str">
            <v>48X44</v>
          </cell>
          <cell r="AQ442">
            <v>55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 t="str">
            <v>8051 (1 White)</v>
          </cell>
          <cell r="AW442" t="str">
            <v>8050 (160FT Clear)</v>
          </cell>
          <cell r="AX442">
            <v>2083.8849999999998</v>
          </cell>
          <cell r="AY442">
            <v>1200</v>
          </cell>
          <cell r="AZ442">
            <v>1.7365708333333332</v>
          </cell>
          <cell r="BA442" t="str">
            <v xml:space="preserve">Minova request 10/22/04 to change to Minova part numbers. </v>
          </cell>
          <cell r="BB442"/>
          <cell r="BC442">
            <v>169052</v>
          </cell>
          <cell r="BD442" t="str">
            <v>Red</v>
          </cell>
          <cell r="BE442" t="str">
            <v>B23 3' H10</v>
          </cell>
          <cell r="BF442" t="str">
            <v>12 months (+/- 5 days) from date of manufacture</v>
          </cell>
          <cell r="BG442" t="str">
            <v>Super Fast</v>
          </cell>
          <cell r="BH442" t="str">
            <v>23 mm</v>
          </cell>
          <cell r="BI442" t="str">
            <v>1 in</v>
          </cell>
          <cell r="BJ442" t="str">
            <v>32 7/8 in</v>
          </cell>
          <cell r="BK442" t="str">
            <v>5/8 in</v>
          </cell>
          <cell r="BL442" t="str">
            <v>I, II, III</v>
          </cell>
          <cell r="BM442">
            <v>3</v>
          </cell>
          <cell r="BN442">
            <v>120</v>
          </cell>
          <cell r="BO442">
            <v>120</v>
          </cell>
          <cell r="BP442" t="str">
            <v>B or G</v>
          </cell>
          <cell r="BQ442">
            <v>7200</v>
          </cell>
          <cell r="BR442">
            <v>109.58333333333333</v>
          </cell>
        </row>
        <row r="443">
          <cell r="C443">
            <v>169053</v>
          </cell>
          <cell r="D443" t="str">
            <v>B23 3' H10 (1PB, 56 Bxs)</v>
          </cell>
          <cell r="E443" t="str">
            <v>70298</v>
          </cell>
          <cell r="F443" t="str">
            <v>72036</v>
          </cell>
          <cell r="G443" t="str">
            <v>30%</v>
          </cell>
          <cell r="H443" t="str">
            <v>2 X 8509 (12-8 4 X 1.25 OL)</v>
          </cell>
          <cell r="I443" t="str">
            <v>8030 (38 mm 142 GA X 2.844 FT)</v>
          </cell>
          <cell r="J443" t="str">
            <v>8032 (84 mm 200 GA X 2.844 FT)</v>
          </cell>
          <cell r="K443">
            <v>1.1345162499999999</v>
          </cell>
          <cell r="L443">
            <v>0.48622124999999994</v>
          </cell>
          <cell r="M443">
            <v>32.644179004037689</v>
          </cell>
          <cell r="N443">
            <v>36</v>
          </cell>
          <cell r="O443">
            <v>32.625</v>
          </cell>
          <cell r="P443">
            <v>32.875</v>
          </cell>
          <cell r="Q443">
            <v>33.125</v>
          </cell>
          <cell r="R443">
            <v>1.5757875000000001</v>
          </cell>
          <cell r="S443">
            <v>1.6207374999999999</v>
          </cell>
          <cell r="T443">
            <v>1.6661874999999999</v>
          </cell>
          <cell r="U443">
            <v>715.40752500000008</v>
          </cell>
          <cell r="V443">
            <v>735.81482499999993</v>
          </cell>
          <cell r="W443">
            <v>756.44912499999998</v>
          </cell>
          <cell r="X443" t="str">
            <v>8464 (39"/1 pc)</v>
          </cell>
          <cell r="Y443" t="str">
            <v>39"/ 1 pc</v>
          </cell>
          <cell r="Z443">
            <v>1.4</v>
          </cell>
          <cell r="AA443">
            <v>25</v>
          </cell>
          <cell r="AB443">
            <v>39.394687500000003</v>
          </cell>
          <cell r="AC443">
            <v>40.518437499999997</v>
          </cell>
          <cell r="AD443">
            <v>41.654687500000001</v>
          </cell>
          <cell r="AE443">
            <v>40.794687500000002</v>
          </cell>
          <cell r="AF443">
            <v>41.918437499999996</v>
          </cell>
          <cell r="AG443">
            <v>43.0546875</v>
          </cell>
          <cell r="AH443" t="str">
            <v xml:space="preserve">2 X 8126 (3.583 FT/Box) </v>
          </cell>
          <cell r="AI443" t="str">
            <v>2 (Glue)</v>
          </cell>
          <cell r="AJ443" t="str">
            <v>(8X7)+0=56</v>
          </cell>
          <cell r="AK443">
            <v>8</v>
          </cell>
          <cell r="AL443">
            <v>7</v>
          </cell>
          <cell r="AM443">
            <v>0</v>
          </cell>
          <cell r="AN443">
            <v>56</v>
          </cell>
          <cell r="AO443" t="str">
            <v>8914 (48 X 44)</v>
          </cell>
          <cell r="AP443" t="str">
            <v>48X44</v>
          </cell>
          <cell r="AQ443">
            <v>55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 t="str">
            <v>8051 (1 White)</v>
          </cell>
          <cell r="AW443" t="str">
            <v>8050 (160FT Clear)</v>
          </cell>
          <cell r="AX443">
            <v>2402.4324999999999</v>
          </cell>
          <cell r="AY443">
            <v>1400</v>
          </cell>
          <cell r="AZ443">
            <v>1.7160232142857141</v>
          </cell>
          <cell r="BA443" t="str">
            <v xml:space="preserve">BF Request 5/12/00.  Box flaps are to be glued and turned into the pallet. </v>
          </cell>
          <cell r="BB443"/>
          <cell r="BC443">
            <v>169053</v>
          </cell>
          <cell r="BD443" t="str">
            <v>Red</v>
          </cell>
          <cell r="BE443" t="str">
            <v xml:space="preserve">B23 3' H10 </v>
          </cell>
          <cell r="BF443" t="str">
            <v>12 months (+/- 5 days) from date of manufacture</v>
          </cell>
          <cell r="BG443" t="str">
            <v>Super Fast</v>
          </cell>
          <cell r="BH443" t="str">
            <v>23 mm</v>
          </cell>
          <cell r="BI443" t="str">
            <v>1 in</v>
          </cell>
          <cell r="BJ443" t="str">
            <v xml:space="preserve">32 7/8 in </v>
          </cell>
          <cell r="BK443" t="str">
            <v>5/8 in</v>
          </cell>
          <cell r="BL443" t="str">
            <v>I, II, III</v>
          </cell>
          <cell r="BM443">
            <v>3</v>
          </cell>
          <cell r="BN443">
            <v>75</v>
          </cell>
          <cell r="BO443">
            <v>120</v>
          </cell>
          <cell r="BP443" t="str">
            <v>B or G</v>
          </cell>
          <cell r="BQ443">
            <v>7200</v>
          </cell>
          <cell r="BR443">
            <v>68.489583333333329</v>
          </cell>
        </row>
        <row r="444">
          <cell r="C444">
            <v>169054</v>
          </cell>
          <cell r="D444" t="str">
            <v>B23 3' H10 (SWS, 1250 Pcs)</v>
          </cell>
          <cell r="E444" t="str">
            <v>70298</v>
          </cell>
          <cell r="F444" t="str">
            <v>72036</v>
          </cell>
          <cell r="G444" t="str">
            <v>30%</v>
          </cell>
          <cell r="H444" t="str">
            <v>2 X 8509 (12-8 4 X 1.25 OL)</v>
          </cell>
          <cell r="I444" t="str">
            <v>8030 (38 mm 142 GA X 2.844 FT)</v>
          </cell>
          <cell r="J444" t="str">
            <v>8032 (84 mm 200 GA X 2.844 FT)</v>
          </cell>
          <cell r="K444">
            <v>1.1345162499999999</v>
          </cell>
          <cell r="L444">
            <v>0.48622124999999994</v>
          </cell>
          <cell r="M444">
            <v>32.644179004037689</v>
          </cell>
          <cell r="N444">
            <v>36</v>
          </cell>
          <cell r="O444">
            <v>32.625</v>
          </cell>
          <cell r="P444">
            <v>32.875</v>
          </cell>
          <cell r="Q444">
            <v>33.125</v>
          </cell>
          <cell r="R444">
            <v>1.5757875000000001</v>
          </cell>
          <cell r="S444">
            <v>1.6207374999999999</v>
          </cell>
          <cell r="T444">
            <v>1.6661874999999999</v>
          </cell>
          <cell r="U444">
            <v>715.40752500000008</v>
          </cell>
          <cell r="V444">
            <v>735.81482499999993</v>
          </cell>
          <cell r="W444">
            <v>756.44912499999998</v>
          </cell>
          <cell r="X444" t="str">
            <v>8053 (5" X 115GA X 15FT)</v>
          </cell>
          <cell r="Y444" t="str">
            <v>SW (15 FT)</v>
          </cell>
          <cell r="Z444">
            <v>0.1</v>
          </cell>
          <cell r="AA444">
            <v>25</v>
          </cell>
          <cell r="AB444">
            <v>39.394687500000003</v>
          </cell>
          <cell r="AC444">
            <v>40.518437499999997</v>
          </cell>
          <cell r="AD444">
            <v>41.654687500000001</v>
          </cell>
          <cell r="AE444">
            <v>39.494687500000005</v>
          </cell>
          <cell r="AF444">
            <v>40.618437499999999</v>
          </cell>
          <cell r="AG444">
            <v>41.754687500000003</v>
          </cell>
          <cell r="AH444" t="str">
            <v>8053 (15 FT/Bundle)</v>
          </cell>
          <cell r="AI444" t="str">
            <v>SW</v>
          </cell>
          <cell r="AJ444" t="str">
            <v xml:space="preserve">10 X 5 = 50 SW </v>
          </cell>
          <cell r="AK444" t="str">
            <v xml:space="preserve">Stack </v>
          </cell>
          <cell r="AL444" t="str">
            <v xml:space="preserve">Square </v>
          </cell>
          <cell r="AM444" t="str">
            <v>On Pallet</v>
          </cell>
          <cell r="AN444">
            <v>50</v>
          </cell>
          <cell r="AO444" t="str">
            <v>8914 (48 X 44)</v>
          </cell>
          <cell r="AP444" t="str">
            <v>48X44</v>
          </cell>
          <cell r="AQ444">
            <v>55</v>
          </cell>
          <cell r="AR444">
            <v>0</v>
          </cell>
          <cell r="AS444" t="str">
            <v xml:space="preserve">1 X 8114 (Pad) </v>
          </cell>
          <cell r="AT444">
            <v>0</v>
          </cell>
          <cell r="AU444">
            <v>0</v>
          </cell>
          <cell r="AV444" t="str">
            <v>8051 ( 1 White)</v>
          </cell>
          <cell r="AW444" t="str">
            <v>8052 (440FT White)</v>
          </cell>
          <cell r="AX444">
            <v>2085.921875</v>
          </cell>
          <cell r="AY444">
            <v>1250</v>
          </cell>
          <cell r="AZ444">
            <v>1.6687375</v>
          </cell>
          <cell r="BA444" t="str">
            <v xml:space="preserve">Request by sales to change pallet size 4/23/10. Each bundle gets Part No. 8132 8.5 X 11 inch bundle sheet.  </v>
          </cell>
          <cell r="BB444" t="str">
            <v xml:space="preserve">Stack square on pallet.  Rotate each layer 180 degrees.   </v>
          </cell>
          <cell r="BC444">
            <v>169054</v>
          </cell>
          <cell r="BD444" t="str">
            <v>Red</v>
          </cell>
          <cell r="BE444" t="str">
            <v xml:space="preserve">B23 3' H10 </v>
          </cell>
          <cell r="BF444" t="str">
            <v>12 months (+/- 5 days) from date of manufacture</v>
          </cell>
          <cell r="BG444" t="str">
            <v>Super Fast</v>
          </cell>
          <cell r="BH444" t="str">
            <v>23 mm</v>
          </cell>
          <cell r="BI444" t="str">
            <v>1 in</v>
          </cell>
          <cell r="BJ444" t="str">
            <v>32 7/8 in</v>
          </cell>
          <cell r="BK444" t="str">
            <v>5/8 in</v>
          </cell>
          <cell r="BL444" t="str">
            <v>I, II, III</v>
          </cell>
          <cell r="BM444">
            <v>3</v>
          </cell>
          <cell r="BN444">
            <v>75</v>
          </cell>
          <cell r="BO444">
            <v>120</v>
          </cell>
          <cell r="BP444" t="str">
            <v>B or G</v>
          </cell>
          <cell r="BQ444">
            <v>7200</v>
          </cell>
          <cell r="BR444">
            <v>68.489583333333329</v>
          </cell>
        </row>
        <row r="445">
          <cell r="C445">
            <v>169055</v>
          </cell>
          <cell r="D445" t="str">
            <v>B23 3' H10 (SWS, 1250 Pcs, Eclipse)</v>
          </cell>
          <cell r="E445" t="str">
            <v>70298</v>
          </cell>
          <cell r="F445" t="str">
            <v>72036</v>
          </cell>
          <cell r="G445" t="str">
            <v>30%</v>
          </cell>
          <cell r="H445" t="str">
            <v>2 X 8509 (12-8 4 X 1.25 OL)</v>
          </cell>
          <cell r="I445" t="str">
            <v>8030 (38 mm 142 GA X 2.844 FT)</v>
          </cell>
          <cell r="J445" t="str">
            <v>8032 (84 mm 200 GA X 2.844 FT)</v>
          </cell>
          <cell r="K445">
            <v>1.1345162499999999</v>
          </cell>
          <cell r="L445">
            <v>0.48622124999999994</v>
          </cell>
          <cell r="M445">
            <v>32.644179004037689</v>
          </cell>
          <cell r="N445">
            <v>36</v>
          </cell>
          <cell r="O445">
            <v>32.625</v>
          </cell>
          <cell r="P445">
            <v>32.875</v>
          </cell>
          <cell r="Q445">
            <v>33.125</v>
          </cell>
          <cell r="R445">
            <v>1.5757875000000001</v>
          </cell>
          <cell r="S445">
            <v>1.6207374999999999</v>
          </cell>
          <cell r="T445">
            <v>1.6661874999999999</v>
          </cell>
          <cell r="U445">
            <v>715.40752500000008</v>
          </cell>
          <cell r="V445">
            <v>735.81482499999993</v>
          </cell>
          <cell r="W445">
            <v>756.44912499999998</v>
          </cell>
          <cell r="X445" t="str">
            <v>8053 (5" X 115GA X 15FT)</v>
          </cell>
          <cell r="Y445" t="str">
            <v>SW (15 FT)</v>
          </cell>
          <cell r="Z445">
            <v>0.1</v>
          </cell>
          <cell r="AA445">
            <v>25</v>
          </cell>
          <cell r="AB445">
            <v>39.394687500000003</v>
          </cell>
          <cell r="AC445">
            <v>40.518437499999997</v>
          </cell>
          <cell r="AD445">
            <v>41.654687500000001</v>
          </cell>
          <cell r="AE445">
            <v>39.494687500000005</v>
          </cell>
          <cell r="AF445">
            <v>40.618437499999999</v>
          </cell>
          <cell r="AG445">
            <v>41.754687500000003</v>
          </cell>
          <cell r="AH445" t="str">
            <v>8053 (15 FT/Bundle)</v>
          </cell>
          <cell r="AI445" t="str">
            <v>SW</v>
          </cell>
          <cell r="AJ445" t="str">
            <v xml:space="preserve">10 X 5 = 50 SW </v>
          </cell>
          <cell r="AK445" t="str">
            <v xml:space="preserve">Stack </v>
          </cell>
          <cell r="AL445" t="str">
            <v xml:space="preserve">Square </v>
          </cell>
          <cell r="AM445" t="str">
            <v>On Pallet</v>
          </cell>
          <cell r="AN445">
            <v>50</v>
          </cell>
          <cell r="AO445" t="str">
            <v>8914 (48 X 44)</v>
          </cell>
          <cell r="AP445" t="str">
            <v>48X44</v>
          </cell>
          <cell r="AQ445">
            <v>55</v>
          </cell>
          <cell r="AR445">
            <v>0</v>
          </cell>
          <cell r="AS445" t="str">
            <v xml:space="preserve">1 X 8114 (Pad) </v>
          </cell>
          <cell r="AT445">
            <v>0</v>
          </cell>
          <cell r="AU445">
            <v>0</v>
          </cell>
          <cell r="AV445" t="str">
            <v>8051 ( 1 White)</v>
          </cell>
          <cell r="AW445" t="str">
            <v>8052 (440FT White)</v>
          </cell>
          <cell r="AX445">
            <v>2085.921875</v>
          </cell>
          <cell r="AY445">
            <v>1250</v>
          </cell>
          <cell r="AZ445">
            <v>1.6687375</v>
          </cell>
          <cell r="BA445" t="str">
            <v xml:space="preserve">Request by sales to change pallet size 4/23/10. Each bundle gets Part No. 8132 8.5 X 11 inch bundle sheet.  </v>
          </cell>
          <cell r="BB445" t="str">
            <v xml:space="preserve">Stack square on pallet.  Rotate each layer 180 degrees.   </v>
          </cell>
          <cell r="BC445">
            <v>169055</v>
          </cell>
          <cell r="BD445" t="str">
            <v>Red</v>
          </cell>
          <cell r="BE445" t="str">
            <v>B23 3' H10 (Eclipse)</v>
          </cell>
          <cell r="BF445" t="str">
            <v>12 months (+/- 5 days) from date of manufacture</v>
          </cell>
          <cell r="BG445" t="str">
            <v>Super Fast</v>
          </cell>
          <cell r="BH445" t="str">
            <v>23 mm</v>
          </cell>
          <cell r="BI445" t="str">
            <v>1 in</v>
          </cell>
          <cell r="BJ445" t="str">
            <v>32 7/8 in</v>
          </cell>
          <cell r="BK445" t="str">
            <v>5/8 in</v>
          </cell>
          <cell r="BL445" t="str">
            <v>I, II, III</v>
          </cell>
          <cell r="BM445">
            <v>3</v>
          </cell>
          <cell r="BN445">
            <v>75</v>
          </cell>
          <cell r="BO445">
            <v>120</v>
          </cell>
          <cell r="BP445" t="str">
            <v>B or G</v>
          </cell>
          <cell r="BQ445">
            <v>7200</v>
          </cell>
          <cell r="BR445">
            <v>68.489583333333329</v>
          </cell>
        </row>
        <row r="446">
          <cell r="C446">
            <v>169056</v>
          </cell>
          <cell r="D446" t="str">
            <v xml:space="preserve"> B23 3' H10 (2PBLW, 36 Bxs)</v>
          </cell>
          <cell r="E446" t="str">
            <v>70298</v>
          </cell>
          <cell r="F446" t="str">
            <v>72036</v>
          </cell>
          <cell r="G446" t="str">
            <v>30%</v>
          </cell>
          <cell r="H446" t="str">
            <v>2 X 8509 (12-8 4 X 1.25 OL)</v>
          </cell>
          <cell r="I446" t="str">
            <v>8030 (38 mm 142 GA X 2.844 FT)</v>
          </cell>
          <cell r="J446" t="str">
            <v>8032 (84 mm 200 GA X 2.844 FT)</v>
          </cell>
          <cell r="K446">
            <v>1.1345162499999999</v>
          </cell>
          <cell r="L446">
            <v>0.48622124999999994</v>
          </cell>
          <cell r="M446">
            <v>32.644179004037689</v>
          </cell>
          <cell r="N446">
            <v>36</v>
          </cell>
          <cell r="O446">
            <v>32.625</v>
          </cell>
          <cell r="P446">
            <v>32.875</v>
          </cell>
          <cell r="Q446">
            <v>33.125</v>
          </cell>
          <cell r="R446">
            <v>1.5757875000000001</v>
          </cell>
          <cell r="S446">
            <v>1.6207374999999999</v>
          </cell>
          <cell r="T446">
            <v>1.6661874999999999</v>
          </cell>
          <cell r="U446">
            <v>715.40752500000008</v>
          </cell>
          <cell r="V446">
            <v>735.81482499999993</v>
          </cell>
          <cell r="W446">
            <v>756.44912499999998</v>
          </cell>
          <cell r="X446" t="str">
            <v>8465/8466 (39"/2 pc)</v>
          </cell>
          <cell r="Y446" t="str">
            <v>39"/ 2 pc</v>
          </cell>
          <cell r="Z446">
            <v>2.8</v>
          </cell>
          <cell r="AA446">
            <v>25</v>
          </cell>
          <cell r="AB446">
            <v>39.394687500000003</v>
          </cell>
          <cell r="AC446">
            <v>40.518437499999997</v>
          </cell>
          <cell r="AD446">
            <v>41.654687500000001</v>
          </cell>
          <cell r="AE446">
            <v>42.194687500000001</v>
          </cell>
          <cell r="AF446">
            <v>43.318437499999995</v>
          </cell>
          <cell r="AG446">
            <v>44.454687499999999</v>
          </cell>
          <cell r="AH446" t="str">
            <v xml:space="preserve">2 X 8126 (4.625 FT/Box) </v>
          </cell>
          <cell r="AI446">
            <v>2</v>
          </cell>
          <cell r="AJ446" t="str">
            <v>(6X6)+0=36</v>
          </cell>
          <cell r="AK446">
            <v>6</v>
          </cell>
          <cell r="AL446">
            <v>6</v>
          </cell>
          <cell r="AM446">
            <v>0</v>
          </cell>
          <cell r="AN446">
            <v>36</v>
          </cell>
          <cell r="AO446" t="str">
            <v>8914 (48 X 44)</v>
          </cell>
          <cell r="AP446" t="str">
            <v>48X44</v>
          </cell>
          <cell r="AQ446">
            <v>55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 t="str">
            <v>8051 (1 White)</v>
          </cell>
          <cell r="AW446" t="str">
            <v>8050 (160FT Clear)</v>
          </cell>
          <cell r="AX446">
            <v>1614.4637499999999</v>
          </cell>
          <cell r="AY446">
            <v>900</v>
          </cell>
          <cell r="AZ446">
            <v>1.7938486111111109</v>
          </cell>
          <cell r="BA446" t="str">
            <v>Minova request to change packaging 5/5/09.</v>
          </cell>
          <cell r="BB446"/>
          <cell r="BC446">
            <v>169056</v>
          </cell>
          <cell r="BD446" t="str">
            <v>Red</v>
          </cell>
          <cell r="BE446" t="str">
            <v>B23 3' H10</v>
          </cell>
          <cell r="BF446" t="str">
            <v>12 months (+/- 5 days) from date of manufacture</v>
          </cell>
          <cell r="BG446" t="str">
            <v>Super Fast</v>
          </cell>
          <cell r="BH446" t="str">
            <v>23 mm</v>
          </cell>
          <cell r="BI446" t="str">
            <v>1 in</v>
          </cell>
          <cell r="BJ446" t="str">
            <v>32 7/8 in</v>
          </cell>
          <cell r="BK446" t="str">
            <v>5/8 in</v>
          </cell>
          <cell r="BL446" t="str">
            <v>I, II, III</v>
          </cell>
          <cell r="BM446">
            <v>3</v>
          </cell>
          <cell r="BN446">
            <v>75</v>
          </cell>
          <cell r="BO446">
            <v>120</v>
          </cell>
          <cell r="BP446" t="str">
            <v>B or G</v>
          </cell>
          <cell r="BQ446">
            <v>7200</v>
          </cell>
          <cell r="BR446">
            <v>68.489583333333329</v>
          </cell>
        </row>
        <row r="447">
          <cell r="C447">
            <v>169057</v>
          </cell>
          <cell r="D447" t="str">
            <v>B23 3' H20 (SWS, 1250 Pcs)</v>
          </cell>
          <cell r="E447" t="str">
            <v>70301</v>
          </cell>
          <cell r="F447" t="str">
            <v>72036</v>
          </cell>
          <cell r="G447" t="str">
            <v>30%</v>
          </cell>
          <cell r="H447" t="str">
            <v>2 X 8509 (12-8 4 X 1.25 OL)</v>
          </cell>
          <cell r="I447" t="str">
            <v>8030 (38 mm 142 GA X 2.844 FT)</v>
          </cell>
          <cell r="J447" t="str">
            <v>8032 (84 mm 200 GA X 2.844 FT)</v>
          </cell>
          <cell r="K447">
            <v>1.1022987499999999</v>
          </cell>
          <cell r="L447">
            <v>0.47241374999999997</v>
          </cell>
          <cell r="M447">
            <v>32.644179004037689</v>
          </cell>
          <cell r="N447">
            <v>36</v>
          </cell>
          <cell r="O447">
            <v>32.625</v>
          </cell>
          <cell r="P447">
            <v>32.875</v>
          </cell>
          <cell r="Q447">
            <v>33.125</v>
          </cell>
          <cell r="R447">
            <v>1.5301125</v>
          </cell>
          <cell r="S447">
            <v>1.5747125</v>
          </cell>
          <cell r="T447">
            <v>1.6198124999999999</v>
          </cell>
          <cell r="U447">
            <v>694.67107499999997</v>
          </cell>
          <cell r="V447">
            <v>714.91947500000003</v>
          </cell>
          <cell r="W447">
            <v>735.39487499999996</v>
          </cell>
          <cell r="X447" t="str">
            <v>8053 (5" X 115GA X 15FT)</v>
          </cell>
          <cell r="Y447" t="str">
            <v>SW (15 FT)</v>
          </cell>
          <cell r="Z447">
            <v>0.1</v>
          </cell>
          <cell r="AA447">
            <v>25</v>
          </cell>
          <cell r="AB447">
            <v>38.252812499999997</v>
          </cell>
          <cell r="AC447">
            <v>39.367812499999999</v>
          </cell>
          <cell r="AD447">
            <v>40.495312499999997</v>
          </cell>
          <cell r="AE447">
            <v>38.352812499999999</v>
          </cell>
          <cell r="AF447">
            <v>39.467812500000001</v>
          </cell>
          <cell r="AG447">
            <v>40.595312499999999</v>
          </cell>
          <cell r="AH447" t="str">
            <v>8053 (15 FT/Bundle)</v>
          </cell>
          <cell r="AI447" t="str">
            <v>SW</v>
          </cell>
          <cell r="AJ447" t="str">
            <v xml:space="preserve">10 X 5 = 50 SW </v>
          </cell>
          <cell r="AK447" t="str">
            <v xml:space="preserve">Stack </v>
          </cell>
          <cell r="AL447" t="str">
            <v xml:space="preserve">Square </v>
          </cell>
          <cell r="AM447" t="str">
            <v>On Pallet</v>
          </cell>
          <cell r="AN447">
            <v>50</v>
          </cell>
          <cell r="AO447" t="str">
            <v>8914 (48 X 44)</v>
          </cell>
          <cell r="AP447" t="str">
            <v>48X44</v>
          </cell>
          <cell r="AQ447">
            <v>55</v>
          </cell>
          <cell r="AR447">
            <v>0</v>
          </cell>
          <cell r="AS447" t="str">
            <v xml:space="preserve">1 X 8114 (Pad) </v>
          </cell>
          <cell r="AT447">
            <v>0</v>
          </cell>
          <cell r="AU447">
            <v>0</v>
          </cell>
          <cell r="AV447" t="str">
            <v>8051 ( 1 White)</v>
          </cell>
          <cell r="AW447" t="str">
            <v>8052 (440FT White)</v>
          </cell>
          <cell r="AX447">
            <v>2028.390625</v>
          </cell>
          <cell r="AY447">
            <v>1250</v>
          </cell>
          <cell r="AZ447">
            <v>1.6227125</v>
          </cell>
          <cell r="BA447" t="str">
            <v xml:space="preserve">Request by sales to change pallet size 4/23/10. Each bundle gets Part No. 8132 8.5 X 11 inch bundle sheet.  </v>
          </cell>
          <cell r="BB447" t="str">
            <v xml:space="preserve">Stack square on pallet.  Rotate each layer 180 degrees.   </v>
          </cell>
          <cell r="BC447">
            <v>169057</v>
          </cell>
          <cell r="BD447" t="str">
            <v xml:space="preserve">Orange </v>
          </cell>
          <cell r="BE447" t="str">
            <v xml:space="preserve">B23 3' H20 </v>
          </cell>
          <cell r="BF447" t="str">
            <v>12 months (+/- 5 days) from date of manufacture</v>
          </cell>
          <cell r="BG447" t="str">
            <v xml:space="preserve">X-Fast </v>
          </cell>
          <cell r="BH447" t="str">
            <v>23 mm</v>
          </cell>
          <cell r="BI447" t="str">
            <v>1 in</v>
          </cell>
          <cell r="BJ447" t="str">
            <v>32 7/8 in</v>
          </cell>
          <cell r="BK447" t="str">
            <v>5/8 in</v>
          </cell>
          <cell r="BL447" t="str">
            <v>I, II, III</v>
          </cell>
          <cell r="BM447">
            <v>3</v>
          </cell>
          <cell r="BN447">
            <v>75</v>
          </cell>
          <cell r="BO447">
            <v>134</v>
          </cell>
          <cell r="BP447" t="str">
            <v>B or G</v>
          </cell>
          <cell r="BQ447">
            <v>8040</v>
          </cell>
          <cell r="BR447">
            <v>68.489583333333329</v>
          </cell>
        </row>
        <row r="448">
          <cell r="C448">
            <v>169058</v>
          </cell>
          <cell r="D448" t="str">
            <v>B23 2' H20 (2PBSS, 32 Bxs, VPL)</v>
          </cell>
          <cell r="E448" t="str">
            <v>70301</v>
          </cell>
          <cell r="F448" t="str">
            <v>72036</v>
          </cell>
          <cell r="G448" t="str">
            <v>30%</v>
          </cell>
          <cell r="H448" t="str">
            <v>2 X 8509 (12-8 4 X 1.25 OL)</v>
          </cell>
          <cell r="I448" t="str">
            <v>8030 (38 mm 142 GA X 1.969 FT)</v>
          </cell>
          <cell r="J448" t="str">
            <v>8032 (84 mm 200 GA X 1.969 FT)</v>
          </cell>
          <cell r="K448">
            <v>0.77216124999999991</v>
          </cell>
          <cell r="L448">
            <v>0.33092624999999998</v>
          </cell>
          <cell r="M448">
            <v>22.214800401229081</v>
          </cell>
          <cell r="N448">
            <v>24</v>
          </cell>
          <cell r="O448">
            <v>22.125</v>
          </cell>
          <cell r="P448">
            <v>22.375</v>
          </cell>
          <cell r="Q448">
            <v>22.625</v>
          </cell>
          <cell r="R448">
            <v>1.0686375000000001</v>
          </cell>
          <cell r="S448">
            <v>1.1030875</v>
          </cell>
          <cell r="T448">
            <v>1.1380375</v>
          </cell>
          <cell r="U448">
            <v>485.16142500000007</v>
          </cell>
          <cell r="V448">
            <v>500.80172499999998</v>
          </cell>
          <cell r="W448">
            <v>516.66902500000003</v>
          </cell>
          <cell r="X448" t="str">
            <v>8427/8428 (25"/2 pc)</v>
          </cell>
          <cell r="Y448" t="str">
            <v>25"/ 2 pc</v>
          </cell>
          <cell r="Z448">
            <v>2.5</v>
          </cell>
          <cell r="AA448">
            <v>50</v>
          </cell>
          <cell r="AB448">
            <v>53.431875000000005</v>
          </cell>
          <cell r="AC448">
            <v>55.154375000000002</v>
          </cell>
          <cell r="AD448">
            <v>56.901875000000004</v>
          </cell>
          <cell r="AE448">
            <v>55.931875000000005</v>
          </cell>
          <cell r="AF448">
            <v>57.654375000000002</v>
          </cell>
          <cell r="AG448">
            <v>59.401875000000004</v>
          </cell>
          <cell r="AH448" t="str">
            <v>2 X 8126 (4.833 FT/Box)</v>
          </cell>
          <cell r="AI448">
            <v>2</v>
          </cell>
          <cell r="AJ448" t="str">
            <v>(8X4)+0=32</v>
          </cell>
          <cell r="AK448">
            <v>8</v>
          </cell>
          <cell r="AL448">
            <v>4</v>
          </cell>
          <cell r="AM448">
            <v>0</v>
          </cell>
          <cell r="AN448">
            <v>32</v>
          </cell>
          <cell r="AO448" t="str">
            <v>8909 (44 X 44)</v>
          </cell>
          <cell r="AP448" t="str">
            <v>44X44</v>
          </cell>
          <cell r="AQ448">
            <v>55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 t="str">
            <v>8051 (1 White)</v>
          </cell>
          <cell r="AW448" t="str">
            <v>8050 (160FT Clear)</v>
          </cell>
          <cell r="AX448">
            <v>1899.94</v>
          </cell>
          <cell r="AY448">
            <v>1600</v>
          </cell>
          <cell r="AZ448">
            <v>1.1874625000000001</v>
          </cell>
          <cell r="BA448" t="str">
            <v>Minova USA Inc. request to change packaging 10/1/06. "VPL"</v>
          </cell>
          <cell r="BB448" t="str">
            <v xml:space="preserve">Each pallet gets an additional Void In Pallet label to be placed on top-center of wrapped pallet.    </v>
          </cell>
          <cell r="BC448">
            <v>169058</v>
          </cell>
          <cell r="BD448" t="str">
            <v xml:space="preserve">Orange </v>
          </cell>
          <cell r="BE448" t="str">
            <v xml:space="preserve">B23 2' H20 </v>
          </cell>
          <cell r="BF448" t="str">
            <v>12 months (+/- 5 days) from date of manufacture</v>
          </cell>
          <cell r="BG448" t="str">
            <v xml:space="preserve">X-Fast </v>
          </cell>
          <cell r="BH448" t="str">
            <v>23 mm</v>
          </cell>
          <cell r="BI448" t="str">
            <v>1 in</v>
          </cell>
          <cell r="BJ448" t="str">
            <v>22 3/8 in</v>
          </cell>
          <cell r="BK448" t="str">
            <v>5/8 in</v>
          </cell>
          <cell r="BL448" t="str">
            <v>I, II, III</v>
          </cell>
          <cell r="BM448">
            <v>2</v>
          </cell>
          <cell r="BN448">
            <v>100</v>
          </cell>
          <cell r="BO448">
            <v>134</v>
          </cell>
          <cell r="BP448" t="str">
            <v>B or G</v>
          </cell>
          <cell r="BQ448">
            <v>8040</v>
          </cell>
          <cell r="BR448">
            <v>93.229166666666671</v>
          </cell>
        </row>
        <row r="449">
          <cell r="C449">
            <v>169059</v>
          </cell>
          <cell r="D449" t="str">
            <v>B23 3' H20 (1PB, 40 Bxs)</v>
          </cell>
          <cell r="E449" t="str">
            <v>70301</v>
          </cell>
          <cell r="F449" t="str">
            <v>72036</v>
          </cell>
          <cell r="G449" t="str">
            <v>30%</v>
          </cell>
          <cell r="H449" t="str">
            <v>2 X 8509 (12-8 4 X 1.25 OL)</v>
          </cell>
          <cell r="I449" t="str">
            <v>8030 (38 mm 142 GA X 2.844 FT)</v>
          </cell>
          <cell r="J449" t="str">
            <v>8032 (84 mm 200 GA X 2.844 FT)</v>
          </cell>
          <cell r="K449">
            <v>1.1022987499999999</v>
          </cell>
          <cell r="L449">
            <v>0.47241374999999997</v>
          </cell>
          <cell r="M449">
            <v>32.644179004037689</v>
          </cell>
          <cell r="N449">
            <v>36</v>
          </cell>
          <cell r="O449">
            <v>32.625</v>
          </cell>
          <cell r="P449">
            <v>32.875</v>
          </cell>
          <cell r="Q449">
            <v>33.125</v>
          </cell>
          <cell r="R449">
            <v>1.5301125</v>
          </cell>
          <cell r="S449">
            <v>1.5747125</v>
          </cell>
          <cell r="T449">
            <v>1.6198124999999999</v>
          </cell>
          <cell r="U449">
            <v>694.67107499999997</v>
          </cell>
          <cell r="V449">
            <v>714.91947500000003</v>
          </cell>
          <cell r="W449">
            <v>735.39487499999996</v>
          </cell>
          <cell r="X449" t="str">
            <v>8464 (39"/1 pc)</v>
          </cell>
          <cell r="Y449" t="str">
            <v>39"/ 1 pc</v>
          </cell>
          <cell r="Z449">
            <v>1.4</v>
          </cell>
          <cell r="AA449">
            <v>25</v>
          </cell>
          <cell r="AB449">
            <v>38.252812499999997</v>
          </cell>
          <cell r="AC449">
            <v>39.367812499999999</v>
          </cell>
          <cell r="AD449">
            <v>40.495312499999997</v>
          </cell>
          <cell r="AE449">
            <v>39.652812499999996</v>
          </cell>
          <cell r="AF449">
            <v>40.767812499999998</v>
          </cell>
          <cell r="AG449">
            <v>41.895312499999996</v>
          </cell>
          <cell r="AH449" t="str">
            <v>2 X 8126 (3.5 FT/Box)</v>
          </cell>
          <cell r="AI449" t="str">
            <v>2 (Glue)</v>
          </cell>
          <cell r="AJ449" t="str">
            <v>(8X5)+0=40</v>
          </cell>
          <cell r="AK449">
            <v>8</v>
          </cell>
          <cell r="AL449">
            <v>5</v>
          </cell>
          <cell r="AM449">
            <v>0</v>
          </cell>
          <cell r="AN449">
            <v>40</v>
          </cell>
          <cell r="AO449" t="str">
            <v>8914 (48 X 44)</v>
          </cell>
          <cell r="AP449" t="str">
            <v>48X44</v>
          </cell>
          <cell r="AQ449">
            <v>55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 t="str">
            <v>8051 (1 White)</v>
          </cell>
          <cell r="AW449" t="str">
            <v>8050 (160FT Clear)</v>
          </cell>
          <cell r="AX449">
            <v>1685.7124999999999</v>
          </cell>
          <cell r="AY449">
            <v>1000</v>
          </cell>
          <cell r="AZ449">
            <v>1.6857124999999999</v>
          </cell>
          <cell r="BA449" t="str">
            <v>BF Request 8/15/03.  Box flaps are to be glued and turned into the pallet.</v>
          </cell>
          <cell r="BB449"/>
          <cell r="BC449">
            <v>169059</v>
          </cell>
          <cell r="BD449" t="str">
            <v xml:space="preserve">Orange </v>
          </cell>
          <cell r="BE449" t="str">
            <v xml:space="preserve">B23 3' H20 </v>
          </cell>
          <cell r="BF449" t="str">
            <v>12 months (+/- 5 days) from date of manufacture</v>
          </cell>
          <cell r="BG449" t="str">
            <v xml:space="preserve">X-Fast </v>
          </cell>
          <cell r="BH449" t="str">
            <v>23 mm</v>
          </cell>
          <cell r="BI449" t="str">
            <v>1 in</v>
          </cell>
          <cell r="BJ449" t="str">
            <v>32 7/8 in</v>
          </cell>
          <cell r="BK449" t="str">
            <v>5/8 in</v>
          </cell>
          <cell r="BL449" t="str">
            <v>I, II, III</v>
          </cell>
          <cell r="BM449">
            <v>3</v>
          </cell>
          <cell r="BN449">
            <v>75</v>
          </cell>
          <cell r="BO449">
            <v>134</v>
          </cell>
          <cell r="BP449" t="str">
            <v>B or G</v>
          </cell>
          <cell r="BQ449">
            <v>8040</v>
          </cell>
          <cell r="BR449">
            <v>68.489583333333329</v>
          </cell>
        </row>
        <row r="450">
          <cell r="C450">
            <v>169060</v>
          </cell>
          <cell r="D450" t="str">
            <v>B23 3' H20 (2PB, 36 Bxs)</v>
          </cell>
          <cell r="E450" t="str">
            <v>70301</v>
          </cell>
          <cell r="F450" t="str">
            <v>72036</v>
          </cell>
          <cell r="G450" t="str">
            <v>30%</v>
          </cell>
          <cell r="H450" t="str">
            <v>2 X 8509 (12-8 4 X 1.25 OL)</v>
          </cell>
          <cell r="I450" t="str">
            <v>8030 (38 mm 142 GA X 2.844 FT)</v>
          </cell>
          <cell r="J450" t="str">
            <v>8032 (84 mm 200 GA X 2.844 FT)</v>
          </cell>
          <cell r="K450">
            <v>1.1022987499999999</v>
          </cell>
          <cell r="L450">
            <v>0.47241374999999997</v>
          </cell>
          <cell r="M450">
            <v>32.644179004037689</v>
          </cell>
          <cell r="N450">
            <v>36</v>
          </cell>
          <cell r="O450">
            <v>32.625</v>
          </cell>
          <cell r="P450">
            <v>32.875</v>
          </cell>
          <cell r="Q450">
            <v>33.125</v>
          </cell>
          <cell r="R450">
            <v>1.5301125</v>
          </cell>
          <cell r="S450">
            <v>1.5747125</v>
          </cell>
          <cell r="T450">
            <v>1.6198124999999999</v>
          </cell>
          <cell r="U450">
            <v>694.67107499999997</v>
          </cell>
          <cell r="V450">
            <v>714.91947500000003</v>
          </cell>
          <cell r="W450">
            <v>735.39487499999996</v>
          </cell>
          <cell r="X450" t="str">
            <v>8465/8466 (39"/2 pc)</v>
          </cell>
          <cell r="Y450" t="str">
            <v>39"/ 2 pc</v>
          </cell>
          <cell r="Z450">
            <v>2.8</v>
          </cell>
          <cell r="AA450">
            <v>40</v>
          </cell>
          <cell r="AB450">
            <v>61.204499999999996</v>
          </cell>
          <cell r="AC450">
            <v>62.988500000000002</v>
          </cell>
          <cell r="AD450">
            <v>64.79249999999999</v>
          </cell>
          <cell r="AE450">
            <v>64.004499999999993</v>
          </cell>
          <cell r="AF450">
            <v>65.788499999999999</v>
          </cell>
          <cell r="AG450">
            <v>67.592499999999987</v>
          </cell>
          <cell r="AH450" t="str">
            <v xml:space="preserve">2 X 8126 (4.625 FT/Box) </v>
          </cell>
          <cell r="AI450">
            <v>2</v>
          </cell>
          <cell r="AJ450" t="str">
            <v>(6X6)+0=36</v>
          </cell>
          <cell r="AK450">
            <v>6</v>
          </cell>
          <cell r="AL450">
            <v>6</v>
          </cell>
          <cell r="AM450">
            <v>0</v>
          </cell>
          <cell r="AN450">
            <v>36</v>
          </cell>
          <cell r="AO450" t="str">
            <v>8914 (48 X 44)</v>
          </cell>
          <cell r="AP450" t="str">
            <v>48X44</v>
          </cell>
          <cell r="AQ450">
            <v>55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 t="str">
            <v>8051 (1 White)</v>
          </cell>
          <cell r="AW450" t="str">
            <v>8050 (160FT Clear)</v>
          </cell>
          <cell r="AX450">
            <v>2423.386</v>
          </cell>
          <cell r="AY450">
            <v>1440</v>
          </cell>
          <cell r="AZ450">
            <v>1.6829069444444444</v>
          </cell>
          <cell r="BA450" t="str">
            <v xml:space="preserve">BF Request 6/21/02.  </v>
          </cell>
          <cell r="BB450"/>
          <cell r="BC450">
            <v>169060</v>
          </cell>
          <cell r="BD450" t="str">
            <v xml:space="preserve">Orange </v>
          </cell>
          <cell r="BE450" t="str">
            <v xml:space="preserve">B23 3' H20 </v>
          </cell>
          <cell r="BF450" t="str">
            <v>12 months (+/- 5 days) from date of manufacture</v>
          </cell>
          <cell r="BG450" t="str">
            <v xml:space="preserve">X-Fast </v>
          </cell>
          <cell r="BH450" t="str">
            <v>23 mm</v>
          </cell>
          <cell r="BI450" t="str">
            <v>1 in</v>
          </cell>
          <cell r="BJ450" t="str">
            <v xml:space="preserve">32 7/8 in </v>
          </cell>
          <cell r="BK450" t="str">
            <v>5/8 in</v>
          </cell>
          <cell r="BL450" t="str">
            <v>I, II, III</v>
          </cell>
          <cell r="BM450">
            <v>3</v>
          </cell>
          <cell r="BN450">
            <v>120</v>
          </cell>
          <cell r="BO450">
            <v>134</v>
          </cell>
          <cell r="BP450" t="str">
            <v>B or G</v>
          </cell>
          <cell r="BQ450">
            <v>8040</v>
          </cell>
          <cell r="BR450">
            <v>109.58333333333333</v>
          </cell>
        </row>
        <row r="451">
          <cell r="C451">
            <v>169061</v>
          </cell>
          <cell r="D451" t="str">
            <v>B23 3' H20 (1PB, 56 Bxs)</v>
          </cell>
          <cell r="E451" t="str">
            <v>70301</v>
          </cell>
          <cell r="F451" t="str">
            <v>72036</v>
          </cell>
          <cell r="G451" t="str">
            <v>30%</v>
          </cell>
          <cell r="H451" t="str">
            <v>2 X 8509 (12-8 4 X 1.25 OL)</v>
          </cell>
          <cell r="I451" t="str">
            <v>8030 (38 mm 142 GA X 2.844 FT)</v>
          </cell>
          <cell r="J451" t="str">
            <v>8032 (84 mm 200 GA X 2.844 FT)</v>
          </cell>
          <cell r="K451">
            <v>1.1022987499999999</v>
          </cell>
          <cell r="L451">
            <v>0.47241374999999997</v>
          </cell>
          <cell r="M451">
            <v>32.644179004037689</v>
          </cell>
          <cell r="N451">
            <v>36</v>
          </cell>
          <cell r="O451">
            <v>32.625</v>
          </cell>
          <cell r="P451">
            <v>32.875</v>
          </cell>
          <cell r="Q451">
            <v>33.125</v>
          </cell>
          <cell r="R451">
            <v>1.5301125</v>
          </cell>
          <cell r="S451">
            <v>1.5747125</v>
          </cell>
          <cell r="T451">
            <v>1.6198124999999999</v>
          </cell>
          <cell r="U451">
            <v>694.67107499999997</v>
          </cell>
          <cell r="V451">
            <v>714.91947500000003</v>
          </cell>
          <cell r="W451">
            <v>735.39487499999996</v>
          </cell>
          <cell r="X451" t="str">
            <v>8464 (39"/1 pc)</v>
          </cell>
          <cell r="Y451" t="str">
            <v>39"/ 1 pc</v>
          </cell>
          <cell r="Z451">
            <v>1.4</v>
          </cell>
          <cell r="AA451">
            <v>25</v>
          </cell>
          <cell r="AB451">
            <v>38.252812499999997</v>
          </cell>
          <cell r="AC451">
            <v>39.367812499999999</v>
          </cell>
          <cell r="AD451">
            <v>40.495312499999997</v>
          </cell>
          <cell r="AE451">
            <v>39.652812499999996</v>
          </cell>
          <cell r="AF451">
            <v>40.767812499999998</v>
          </cell>
          <cell r="AG451">
            <v>41.895312499999996</v>
          </cell>
          <cell r="AH451" t="str">
            <v>2 X 8126 (3.5 FT/Box)</v>
          </cell>
          <cell r="AI451" t="str">
            <v>2 (Glue)</v>
          </cell>
          <cell r="AJ451" t="str">
            <v>(8X7)+0=56</v>
          </cell>
          <cell r="AK451">
            <v>8</v>
          </cell>
          <cell r="AL451">
            <v>7</v>
          </cell>
          <cell r="AM451">
            <v>0</v>
          </cell>
          <cell r="AN451">
            <v>56</v>
          </cell>
          <cell r="AO451" t="str">
            <v>8914 (48 X 44)</v>
          </cell>
          <cell r="AP451" t="str">
            <v>48X44</v>
          </cell>
          <cell r="AQ451">
            <v>55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 t="str">
            <v>8051 (1 White)</v>
          </cell>
          <cell r="AW451" t="str">
            <v>8050 (160FT Clear)</v>
          </cell>
          <cell r="AX451">
            <v>2337.9974999999999</v>
          </cell>
          <cell r="AY451">
            <v>1400</v>
          </cell>
          <cell r="AZ451">
            <v>1.6699982142857142</v>
          </cell>
          <cell r="BA451" t="str">
            <v>BF Request 6/21/02.  Box flaps are to be glued and turned into the pallet.</v>
          </cell>
          <cell r="BB451"/>
          <cell r="BC451">
            <v>169061</v>
          </cell>
          <cell r="BD451" t="str">
            <v xml:space="preserve">Orange </v>
          </cell>
          <cell r="BE451" t="str">
            <v xml:space="preserve">B23 3' H20 </v>
          </cell>
          <cell r="BF451" t="str">
            <v>12 months (+/- 5 days) from date of manufacture</v>
          </cell>
          <cell r="BG451" t="str">
            <v xml:space="preserve">X-Fast </v>
          </cell>
          <cell r="BH451" t="str">
            <v>23 mm</v>
          </cell>
          <cell r="BI451" t="str">
            <v>1 in</v>
          </cell>
          <cell r="BJ451" t="str">
            <v>32 7/8 in</v>
          </cell>
          <cell r="BK451" t="str">
            <v>5/8 in</v>
          </cell>
          <cell r="BL451" t="str">
            <v>I, II, III</v>
          </cell>
          <cell r="BM451">
            <v>3</v>
          </cell>
          <cell r="BN451">
            <v>75</v>
          </cell>
          <cell r="BO451">
            <v>134</v>
          </cell>
          <cell r="BP451" t="str">
            <v>B or G</v>
          </cell>
          <cell r="BQ451">
            <v>8040</v>
          </cell>
          <cell r="BR451">
            <v>68.489583333333329</v>
          </cell>
        </row>
        <row r="452">
          <cell r="C452">
            <v>169062</v>
          </cell>
          <cell r="D452" t="str">
            <v>B23 2' H35 (2PB, 48 Bxs, VPL)</v>
          </cell>
          <cell r="E452" t="str">
            <v>70300</v>
          </cell>
          <cell r="F452" t="str">
            <v>72036</v>
          </cell>
          <cell r="G452" t="str">
            <v>30%</v>
          </cell>
          <cell r="H452" t="str">
            <v>2 X 8509 (12-8 4 X 1.25 OL)</v>
          </cell>
          <cell r="I452" t="str">
            <v>8030 (38 mm 142 GA X 1.969 FT)</v>
          </cell>
          <cell r="J452" t="str">
            <v>8032 (84 mm 200 GA X 1.969 FT)</v>
          </cell>
          <cell r="K452">
            <v>0.75023374999999992</v>
          </cell>
          <cell r="L452">
            <v>0.32152874999999997</v>
          </cell>
          <cell r="M452">
            <v>22.214800401229081</v>
          </cell>
          <cell r="N452">
            <v>24</v>
          </cell>
          <cell r="O452">
            <v>22.125</v>
          </cell>
          <cell r="P452">
            <v>22.375</v>
          </cell>
          <cell r="Q452">
            <v>22.625</v>
          </cell>
          <cell r="R452">
            <v>1.0376624999999999</v>
          </cell>
          <cell r="S452">
            <v>1.0717625</v>
          </cell>
          <cell r="T452">
            <v>1.1063624999999999</v>
          </cell>
          <cell r="U452">
            <v>471.09877499999999</v>
          </cell>
          <cell r="V452">
            <v>486.580175</v>
          </cell>
          <cell r="W452">
            <v>502.28857499999998</v>
          </cell>
          <cell r="X452" t="str">
            <v>8427/8428 (25"/2 pc)</v>
          </cell>
          <cell r="Y452" t="str">
            <v>25"/ 2 pc</v>
          </cell>
          <cell r="Z452">
            <v>2.5</v>
          </cell>
          <cell r="AA452">
            <v>50</v>
          </cell>
          <cell r="AB452">
            <v>51.883125</v>
          </cell>
          <cell r="AC452">
            <v>53.588124999999998</v>
          </cell>
          <cell r="AD452">
            <v>55.318124999999995</v>
          </cell>
          <cell r="AE452">
            <v>54.383125</v>
          </cell>
          <cell r="AF452">
            <v>56.088124999999998</v>
          </cell>
          <cell r="AG452">
            <v>57.818124999999995</v>
          </cell>
          <cell r="AH452" t="str">
            <v>2 X 8126 (4.833 FT/Box)</v>
          </cell>
          <cell r="AI452">
            <v>2</v>
          </cell>
          <cell r="AJ452" t="str">
            <v>(8X6)+0=48</v>
          </cell>
          <cell r="AK452">
            <v>8</v>
          </cell>
          <cell r="AL452">
            <v>6</v>
          </cell>
          <cell r="AM452">
            <v>0</v>
          </cell>
          <cell r="AN452">
            <v>48</v>
          </cell>
          <cell r="AO452" t="str">
            <v>8909 (44 X 44)</v>
          </cell>
          <cell r="AP452" t="str">
            <v>44X44</v>
          </cell>
          <cell r="AQ452">
            <v>55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 t="str">
            <v>8051 (1 White)</v>
          </cell>
          <cell r="AW452" t="str">
            <v>8050 (223FT Clear)</v>
          </cell>
          <cell r="AX452">
            <v>2747.23</v>
          </cell>
          <cell r="AY452">
            <v>2400</v>
          </cell>
          <cell r="AZ452">
            <v>1.1446791666666667</v>
          </cell>
          <cell r="BA452" t="str">
            <v>Minova USA Inc. request to change packaging 10/1/06. "VPL"</v>
          </cell>
          <cell r="BB452" t="str">
            <v xml:space="preserve">Each pallet gets an additional Void In Pallet label to be placed on top-center of wrapped pallet.    </v>
          </cell>
          <cell r="BC452">
            <v>169062</v>
          </cell>
          <cell r="BD452" t="str">
            <v>Blue</v>
          </cell>
          <cell r="BE452" t="str">
            <v xml:space="preserve">B23 2' H35 </v>
          </cell>
          <cell r="BF452" t="str">
            <v>12 months (+/- 5 days) from date of manufacture</v>
          </cell>
          <cell r="BG452" t="str">
            <v>Fast</v>
          </cell>
          <cell r="BH452" t="str">
            <v>23 mm</v>
          </cell>
          <cell r="BI452" t="str">
            <v>1 in</v>
          </cell>
          <cell r="BJ452" t="str">
            <v xml:space="preserve">22 3/8 in </v>
          </cell>
          <cell r="BK452" t="str">
            <v>5/8 in</v>
          </cell>
          <cell r="BL452" t="str">
            <v>I, II, III</v>
          </cell>
          <cell r="BM452">
            <v>2</v>
          </cell>
          <cell r="BN452">
            <v>100</v>
          </cell>
          <cell r="BO452">
            <v>134</v>
          </cell>
          <cell r="BP452" t="str">
            <v>B or G</v>
          </cell>
          <cell r="BQ452">
            <v>8040</v>
          </cell>
          <cell r="BR452">
            <v>93.229166666666671</v>
          </cell>
        </row>
        <row r="453">
          <cell r="C453">
            <v>169063</v>
          </cell>
          <cell r="D453" t="str">
            <v>B23 2' H35 (SWP, 1800 Pcs)</v>
          </cell>
          <cell r="E453" t="str">
            <v>70300</v>
          </cell>
          <cell r="F453" t="str">
            <v>72036</v>
          </cell>
          <cell r="G453" t="str">
            <v>30%</v>
          </cell>
          <cell r="H453" t="str">
            <v>2 X 8509 (12-8 4 X 1.25 OL)</v>
          </cell>
          <cell r="I453" t="str">
            <v>8030 (38 mm 142 GA X 1.969 FT)</v>
          </cell>
          <cell r="J453" t="str">
            <v>8032 (84 mm 200 GA X 1.969 FT)</v>
          </cell>
          <cell r="K453">
            <v>0.75023374999999992</v>
          </cell>
          <cell r="L453">
            <v>0.32152874999999997</v>
          </cell>
          <cell r="M453">
            <v>22.214800401229081</v>
          </cell>
          <cell r="N453">
            <v>24</v>
          </cell>
          <cell r="O453">
            <v>22.125</v>
          </cell>
          <cell r="P453">
            <v>22.375</v>
          </cell>
          <cell r="Q453">
            <v>22.625</v>
          </cell>
          <cell r="R453">
            <v>1.0376624999999999</v>
          </cell>
          <cell r="S453">
            <v>1.0717625</v>
          </cell>
          <cell r="T453">
            <v>1.1063624999999999</v>
          </cell>
          <cell r="U453">
            <v>471.09877499999999</v>
          </cell>
          <cell r="V453">
            <v>486.580175</v>
          </cell>
          <cell r="W453">
            <v>502.28857499999998</v>
          </cell>
          <cell r="X453" t="str">
            <v>8053 (5" X 115GA X 12FT)</v>
          </cell>
          <cell r="Y453" t="str">
            <v>SW (12 FT)</v>
          </cell>
          <cell r="Z453">
            <v>0.1</v>
          </cell>
          <cell r="AA453">
            <v>30</v>
          </cell>
          <cell r="AB453">
            <v>31.129874999999998</v>
          </cell>
          <cell r="AC453">
            <v>32.152875000000002</v>
          </cell>
          <cell r="AD453">
            <v>33.190874999999998</v>
          </cell>
          <cell r="AE453">
            <v>31.229875</v>
          </cell>
          <cell r="AF453">
            <v>32.252875000000003</v>
          </cell>
          <cell r="AG453">
            <v>33.290875</v>
          </cell>
          <cell r="AH453" t="str">
            <v>8053 (12 FT/Bundle)</v>
          </cell>
          <cell r="AI453" t="str">
            <v>SW</v>
          </cell>
          <cell r="AJ453" t="str">
            <v>2X30 SW</v>
          </cell>
          <cell r="AK453" t="str">
            <v xml:space="preserve">Stack </v>
          </cell>
          <cell r="AL453" t="str">
            <v xml:space="preserve">Pyramid </v>
          </cell>
          <cell r="AM453" t="str">
            <v>On Pallet</v>
          </cell>
          <cell r="AN453">
            <v>60</v>
          </cell>
          <cell r="AO453" t="str">
            <v>8914 (48 X 44)</v>
          </cell>
          <cell r="AP453" t="str">
            <v>48X44</v>
          </cell>
          <cell r="AQ453">
            <v>55</v>
          </cell>
          <cell r="AR453" t="str">
            <v>8133 (4)</v>
          </cell>
          <cell r="AS453" t="str">
            <v xml:space="preserve">1 X 8114 (Pad) </v>
          </cell>
          <cell r="AT453">
            <v>0</v>
          </cell>
          <cell r="AU453">
            <v>0</v>
          </cell>
          <cell r="AV453">
            <v>0</v>
          </cell>
          <cell r="AW453" t="str">
            <v>8052 (328FT White)</v>
          </cell>
          <cell r="AX453">
            <v>1990.1725000000001</v>
          </cell>
          <cell r="AY453">
            <v>1800</v>
          </cell>
          <cell r="AZ453">
            <v>1.105651388888889</v>
          </cell>
          <cell r="BA453" t="str">
            <v xml:space="preserve">Updated 9/14/11. Each bundle gets Part No. 8132 8.5 X 11 inch bundle sheet. </v>
          </cell>
          <cell r="BB453"/>
          <cell r="BC453">
            <v>169063</v>
          </cell>
          <cell r="BD453" t="str">
            <v>Blue</v>
          </cell>
          <cell r="BE453" t="str">
            <v>B23 2' H35</v>
          </cell>
          <cell r="BF453" t="str">
            <v>12 months (+/- 5 days) from date of manufacture</v>
          </cell>
          <cell r="BG453" t="str">
            <v>Fast</v>
          </cell>
          <cell r="BH453" t="str">
            <v>23 mm</v>
          </cell>
          <cell r="BI453" t="str">
            <v>1 in</v>
          </cell>
          <cell r="BJ453" t="str">
            <v>22 3/8 in</v>
          </cell>
          <cell r="BK453" t="str">
            <v>5/8 in</v>
          </cell>
          <cell r="BL453" t="str">
            <v>I, II, III</v>
          </cell>
          <cell r="BM453">
            <v>2</v>
          </cell>
          <cell r="BN453" t="str">
            <v>60.0</v>
          </cell>
          <cell r="BO453">
            <v>134</v>
          </cell>
          <cell r="BP453" t="str">
            <v>B or G</v>
          </cell>
          <cell r="BQ453">
            <v>8040</v>
          </cell>
          <cell r="BR453">
            <v>55.9375</v>
          </cell>
        </row>
        <row r="454">
          <cell r="C454">
            <v>169064</v>
          </cell>
          <cell r="D454" t="str">
            <v>B23 2' H20 (2PB, 48 Bxs, Eclipse, VPL)</v>
          </cell>
          <cell r="E454" t="str">
            <v>70301</v>
          </cell>
          <cell r="F454" t="str">
            <v>72036</v>
          </cell>
          <cell r="G454" t="str">
            <v>30%</v>
          </cell>
          <cell r="H454" t="str">
            <v>2 X 8509 (12-8 4 X 1.25 OL)</v>
          </cell>
          <cell r="I454" t="str">
            <v>8030 (38 mm 142 GA X 1.969 FT)</v>
          </cell>
          <cell r="J454" t="str">
            <v>8032 (84 mm 200 GA X 1.969 FT)</v>
          </cell>
          <cell r="K454">
            <v>0.77216124999999991</v>
          </cell>
          <cell r="L454">
            <v>0.33092624999999998</v>
          </cell>
          <cell r="M454">
            <v>22.214800401229081</v>
          </cell>
          <cell r="N454">
            <v>24</v>
          </cell>
          <cell r="O454">
            <v>22.125</v>
          </cell>
          <cell r="P454">
            <v>22.375</v>
          </cell>
          <cell r="Q454">
            <v>22.625</v>
          </cell>
          <cell r="R454">
            <v>1.0686375000000001</v>
          </cell>
          <cell r="S454">
            <v>1.1030875</v>
          </cell>
          <cell r="T454">
            <v>1.1380375</v>
          </cell>
          <cell r="U454">
            <v>485.16142500000007</v>
          </cell>
          <cell r="V454">
            <v>500.80172499999998</v>
          </cell>
          <cell r="W454">
            <v>516.66902500000003</v>
          </cell>
          <cell r="X454" t="str">
            <v>8427/8428 (25"/2 pc)</v>
          </cell>
          <cell r="Y454" t="str">
            <v>25"/ 2 pc</v>
          </cell>
          <cell r="Z454">
            <v>2.5</v>
          </cell>
          <cell r="AA454">
            <v>50</v>
          </cell>
          <cell r="AB454">
            <v>53.431875000000005</v>
          </cell>
          <cell r="AC454">
            <v>55.154375000000002</v>
          </cell>
          <cell r="AD454">
            <v>56.901875000000004</v>
          </cell>
          <cell r="AE454">
            <v>55.931875000000005</v>
          </cell>
          <cell r="AF454">
            <v>57.654375000000002</v>
          </cell>
          <cell r="AG454">
            <v>59.401875000000004</v>
          </cell>
          <cell r="AH454" t="str">
            <v>2 X 8126 (4.833 FT/Box)</v>
          </cell>
          <cell r="AI454">
            <v>2</v>
          </cell>
          <cell r="AJ454" t="str">
            <v>(8X6)+0=48</v>
          </cell>
          <cell r="AK454">
            <v>8</v>
          </cell>
          <cell r="AL454">
            <v>6</v>
          </cell>
          <cell r="AM454">
            <v>0</v>
          </cell>
          <cell r="AN454">
            <v>48</v>
          </cell>
          <cell r="AO454" t="str">
            <v>8909 (44 X 44)</v>
          </cell>
          <cell r="AP454" t="str">
            <v>44X44</v>
          </cell>
          <cell r="AQ454">
            <v>55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 t="str">
            <v>8051 (1 White)</v>
          </cell>
          <cell r="AW454" t="str">
            <v>8050 (223FT Clear)</v>
          </cell>
          <cell r="AX454">
            <v>2822.41</v>
          </cell>
          <cell r="AY454">
            <v>2400</v>
          </cell>
          <cell r="AZ454">
            <v>1.1760041666666665</v>
          </cell>
          <cell r="BA454" t="str">
            <v>Minova USA Inc. request 11/13/06.</v>
          </cell>
          <cell r="BB454" t="str">
            <v xml:space="preserve">Each pallet gets an additional Void In Pallet label to be placed on top-center of wrapped pallet.    </v>
          </cell>
          <cell r="BC454">
            <v>169064</v>
          </cell>
          <cell r="BD454" t="str">
            <v xml:space="preserve">Orange </v>
          </cell>
          <cell r="BE454" t="str">
            <v>B23 2' H20</v>
          </cell>
          <cell r="BF454" t="str">
            <v>12 months (+/- 5 days) from date of manufacture</v>
          </cell>
          <cell r="BG454" t="str">
            <v xml:space="preserve">X-Fast </v>
          </cell>
          <cell r="BH454" t="str">
            <v>23 mm</v>
          </cell>
          <cell r="BI454" t="str">
            <v>1 in</v>
          </cell>
          <cell r="BJ454" t="str">
            <v>22 3/8 in</v>
          </cell>
          <cell r="BK454" t="str">
            <v>5/8 in</v>
          </cell>
          <cell r="BL454" t="str">
            <v>I, II, III</v>
          </cell>
          <cell r="BM454">
            <v>2</v>
          </cell>
          <cell r="BN454">
            <v>100</v>
          </cell>
          <cell r="BO454">
            <v>134</v>
          </cell>
          <cell r="BP454" t="str">
            <v>B or G</v>
          </cell>
          <cell r="BQ454">
            <v>8040</v>
          </cell>
          <cell r="BR454">
            <v>93.229166666666671</v>
          </cell>
        </row>
        <row r="455">
          <cell r="C455">
            <v>169065</v>
          </cell>
          <cell r="D455" t="str">
            <v>B23 3' LIF35 (SWS, 1250 Pcs, Eclipse)</v>
          </cell>
          <cell r="E455" t="str">
            <v>70311</v>
          </cell>
          <cell r="F455" t="str">
            <v>72036</v>
          </cell>
          <cell r="G455" t="str">
            <v>30%</v>
          </cell>
          <cell r="H455" t="str">
            <v>2 X 8509 (12-8 4 X 1.25 OL)</v>
          </cell>
          <cell r="I455" t="str">
            <v>8030 (38 mm 142 GA X 2.844 FT)</v>
          </cell>
          <cell r="J455" t="str">
            <v>8032 (84 mm 200 GA X 2.844 FT)</v>
          </cell>
          <cell r="K455">
            <v>1.1022987499999999</v>
          </cell>
          <cell r="L455">
            <v>0.47241374999999997</v>
          </cell>
          <cell r="M455">
            <v>32.644179004037689</v>
          </cell>
          <cell r="N455">
            <v>36</v>
          </cell>
          <cell r="O455">
            <v>32.625</v>
          </cell>
          <cell r="P455">
            <v>32.875</v>
          </cell>
          <cell r="Q455">
            <v>33.125</v>
          </cell>
          <cell r="R455">
            <v>1.5301125</v>
          </cell>
          <cell r="S455">
            <v>1.5747125</v>
          </cell>
          <cell r="T455">
            <v>1.6198124999999999</v>
          </cell>
          <cell r="U455">
            <v>694.67107499999997</v>
          </cell>
          <cell r="V455">
            <v>714.91947500000003</v>
          </cell>
          <cell r="W455">
            <v>735.39487499999996</v>
          </cell>
          <cell r="X455" t="str">
            <v>8053 (5" X 115GA X 15FT)</v>
          </cell>
          <cell r="Y455" t="str">
            <v>SW (15 FT)</v>
          </cell>
          <cell r="Z455">
            <v>0.1</v>
          </cell>
          <cell r="AA455">
            <v>25</v>
          </cell>
          <cell r="AB455">
            <v>38.252812499999997</v>
          </cell>
          <cell r="AC455">
            <v>39.367812499999999</v>
          </cell>
          <cell r="AD455">
            <v>40.495312499999997</v>
          </cell>
          <cell r="AE455">
            <v>38.352812499999999</v>
          </cell>
          <cell r="AF455">
            <v>39.467812500000001</v>
          </cell>
          <cell r="AG455">
            <v>40.595312499999999</v>
          </cell>
          <cell r="AH455" t="str">
            <v>8053 (15 FT/Bundle)</v>
          </cell>
          <cell r="AI455" t="str">
            <v>SW</v>
          </cell>
          <cell r="AJ455" t="str">
            <v xml:space="preserve">10 X 5 = 50 SW </v>
          </cell>
          <cell r="AK455" t="str">
            <v xml:space="preserve">Stack </v>
          </cell>
          <cell r="AL455" t="str">
            <v xml:space="preserve">Square </v>
          </cell>
          <cell r="AM455" t="str">
            <v>On Pallet</v>
          </cell>
          <cell r="AN455">
            <v>50</v>
          </cell>
          <cell r="AO455" t="str">
            <v>8914 (48 X 44)</v>
          </cell>
          <cell r="AP455" t="str">
            <v>48X44</v>
          </cell>
          <cell r="AQ455">
            <v>55</v>
          </cell>
          <cell r="AR455">
            <v>0</v>
          </cell>
          <cell r="AS455" t="str">
            <v xml:space="preserve">1 X 8114 (Pad) </v>
          </cell>
          <cell r="AT455">
            <v>0</v>
          </cell>
          <cell r="AU455">
            <v>0</v>
          </cell>
          <cell r="AV455" t="str">
            <v>8051 (1 White)</v>
          </cell>
          <cell r="AW455" t="str">
            <v>8052 (440FT White)</v>
          </cell>
          <cell r="AX455">
            <v>2028.390625</v>
          </cell>
          <cell r="AY455">
            <v>1250</v>
          </cell>
          <cell r="AZ455">
            <v>1.6227125</v>
          </cell>
          <cell r="BA455" t="str">
            <v xml:space="preserve">Request by sales to change pallet size 4/23/10. Each bundle gets Part No. 8132 8.5 X 11 inch bundle sheet.  </v>
          </cell>
          <cell r="BB455" t="str">
            <v xml:space="preserve">Stack square on pallet.  Rotate each layer 180 degrees.  </v>
          </cell>
          <cell r="BC455">
            <v>169065</v>
          </cell>
          <cell r="BD455" t="str">
            <v>Blue</v>
          </cell>
          <cell r="BE455" t="str">
            <v>B23 3' LIF35 (Eclipse)</v>
          </cell>
          <cell r="BF455" t="str">
            <v>12 months (+/- 5 days) from date of manufacture</v>
          </cell>
          <cell r="BG455" t="str">
            <v>Fast</v>
          </cell>
          <cell r="BH455" t="str">
            <v>23 mm</v>
          </cell>
          <cell r="BI455" t="str">
            <v>1 in</v>
          </cell>
          <cell r="BJ455" t="str">
            <v>32 7/8 in</v>
          </cell>
          <cell r="BK455" t="str">
            <v>5/8 in</v>
          </cell>
          <cell r="BL455" t="str">
            <v>I, II, III</v>
          </cell>
          <cell r="BM455">
            <v>3</v>
          </cell>
          <cell r="BN455">
            <v>75</v>
          </cell>
          <cell r="BO455">
            <v>134</v>
          </cell>
          <cell r="BP455" t="str">
            <v>B or G</v>
          </cell>
          <cell r="BQ455">
            <v>8040</v>
          </cell>
          <cell r="BR455">
            <v>68.489583333333329</v>
          </cell>
        </row>
        <row r="456">
          <cell r="C456">
            <v>169066</v>
          </cell>
          <cell r="D456" t="str">
            <v>B23 3' LIF35 (2PB, 36 Bxs)</v>
          </cell>
          <cell r="E456" t="str">
            <v>70311</v>
          </cell>
          <cell r="F456" t="str">
            <v>72036</v>
          </cell>
          <cell r="G456" t="str">
            <v>30%</v>
          </cell>
          <cell r="H456" t="str">
            <v>2 X 8509 (12-8 4 X 1.25 OL)</v>
          </cell>
          <cell r="I456" t="str">
            <v>8030 (38 mm 142 GA X 2.844 FT)</v>
          </cell>
          <cell r="J456" t="str">
            <v>8032 (84 mm 200 GA X 2.844 FT)</v>
          </cell>
          <cell r="K456">
            <v>1.1022987499999999</v>
          </cell>
          <cell r="L456">
            <v>0.47241374999999997</v>
          </cell>
          <cell r="M456">
            <v>32.644179004037689</v>
          </cell>
          <cell r="N456">
            <v>36</v>
          </cell>
          <cell r="O456">
            <v>32.625</v>
          </cell>
          <cell r="P456">
            <v>32.875</v>
          </cell>
          <cell r="Q456">
            <v>33.125</v>
          </cell>
          <cell r="R456">
            <v>1.5301125</v>
          </cell>
          <cell r="S456">
            <v>1.5747125</v>
          </cell>
          <cell r="T456">
            <v>1.6198124999999999</v>
          </cell>
          <cell r="U456">
            <v>694.67107499999997</v>
          </cell>
          <cell r="V456">
            <v>714.91947500000003</v>
          </cell>
          <cell r="W456">
            <v>735.39487499999996</v>
          </cell>
          <cell r="X456" t="str">
            <v>8465/8466 (39"/2 pc)</v>
          </cell>
          <cell r="Y456" t="str">
            <v>39"/ 2 pc</v>
          </cell>
          <cell r="Z456">
            <v>2.8</v>
          </cell>
          <cell r="AA456">
            <v>40</v>
          </cell>
          <cell r="AB456">
            <v>61.204499999999996</v>
          </cell>
          <cell r="AC456">
            <v>62.988500000000002</v>
          </cell>
          <cell r="AD456">
            <v>64.79249999999999</v>
          </cell>
          <cell r="AE456">
            <v>64.004499999999993</v>
          </cell>
          <cell r="AF456">
            <v>65.788499999999999</v>
          </cell>
          <cell r="AG456">
            <v>67.592499999999987</v>
          </cell>
          <cell r="AH456" t="str">
            <v xml:space="preserve">2 X 8126 (4.625 FT/Box) </v>
          </cell>
          <cell r="AI456">
            <v>2</v>
          </cell>
          <cell r="AJ456" t="str">
            <v>(6X6)+0=36</v>
          </cell>
          <cell r="AK456">
            <v>6</v>
          </cell>
          <cell r="AL456">
            <v>6</v>
          </cell>
          <cell r="AM456">
            <v>0</v>
          </cell>
          <cell r="AN456">
            <v>36</v>
          </cell>
          <cell r="AO456" t="str">
            <v>8914 (48 X 44)</v>
          </cell>
          <cell r="AP456" t="str">
            <v>48X44</v>
          </cell>
          <cell r="AQ456">
            <v>55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 t="str">
            <v>8051 (1 White)</v>
          </cell>
          <cell r="AW456" t="str">
            <v>8050 (160FT Clear)</v>
          </cell>
          <cell r="AX456">
            <v>2423.386</v>
          </cell>
          <cell r="AY456">
            <v>1440</v>
          </cell>
          <cell r="AZ456">
            <v>1.6829069444444444</v>
          </cell>
          <cell r="BA456" t="str">
            <v>Minova Request 3/11/08.</v>
          </cell>
          <cell r="BB456"/>
          <cell r="BC456">
            <v>169066</v>
          </cell>
          <cell r="BD456" t="str">
            <v>Blue</v>
          </cell>
          <cell r="BE456" t="str">
            <v>B23 3' LIF35</v>
          </cell>
          <cell r="BF456" t="str">
            <v>12 months (+/- 5 days) from date of manufacture</v>
          </cell>
          <cell r="BG456" t="str">
            <v>Fast</v>
          </cell>
          <cell r="BH456" t="str">
            <v>23 mm</v>
          </cell>
          <cell r="BI456" t="str">
            <v>1 in</v>
          </cell>
          <cell r="BJ456" t="str">
            <v xml:space="preserve">32 7/8 in </v>
          </cell>
          <cell r="BK456" t="str">
            <v>5/8 in</v>
          </cell>
          <cell r="BL456" t="str">
            <v>I, II, III</v>
          </cell>
          <cell r="BM456">
            <v>3</v>
          </cell>
          <cell r="BN456">
            <v>120</v>
          </cell>
          <cell r="BO456">
            <v>134</v>
          </cell>
          <cell r="BP456" t="str">
            <v>B or G</v>
          </cell>
          <cell r="BQ456">
            <v>8040</v>
          </cell>
          <cell r="BR456">
            <v>109.58333333333333</v>
          </cell>
        </row>
        <row r="457">
          <cell r="C457">
            <v>169067</v>
          </cell>
          <cell r="D457" t="str">
            <v>B23 3' LIF35 (SWS, 1250 Pcs)</v>
          </cell>
          <cell r="E457" t="str">
            <v>70311</v>
          </cell>
          <cell r="F457" t="str">
            <v>72036</v>
          </cell>
          <cell r="G457" t="str">
            <v>30%</v>
          </cell>
          <cell r="H457" t="str">
            <v>2 X 8509 (12-8 4 X 1.25 OL)</v>
          </cell>
          <cell r="I457" t="str">
            <v>8030 (38 mm 142 GA X 2.844 FT)</v>
          </cell>
          <cell r="J457" t="str">
            <v>8032 (84 mm 200 GA X 2.844 FT)</v>
          </cell>
          <cell r="K457">
            <v>1.1022987499999999</v>
          </cell>
          <cell r="L457">
            <v>0.47241374999999997</v>
          </cell>
          <cell r="M457">
            <v>32.644179004037689</v>
          </cell>
          <cell r="N457">
            <v>36</v>
          </cell>
          <cell r="O457">
            <v>32.625</v>
          </cell>
          <cell r="P457">
            <v>32.875</v>
          </cell>
          <cell r="Q457">
            <v>33.125</v>
          </cell>
          <cell r="R457">
            <v>1.5301125</v>
          </cell>
          <cell r="S457">
            <v>1.5747125</v>
          </cell>
          <cell r="T457">
            <v>1.6198124999999999</v>
          </cell>
          <cell r="U457">
            <v>694.67107499999997</v>
          </cell>
          <cell r="V457">
            <v>714.91947500000003</v>
          </cell>
          <cell r="W457">
            <v>735.39487499999996</v>
          </cell>
          <cell r="X457" t="str">
            <v>8053 (5" X 115GA X 15FT)</v>
          </cell>
          <cell r="Y457" t="str">
            <v>SW (15 FT)</v>
          </cell>
          <cell r="Z457">
            <v>0.1</v>
          </cell>
          <cell r="AA457">
            <v>25</v>
          </cell>
          <cell r="AB457">
            <v>38.252812499999997</v>
          </cell>
          <cell r="AC457">
            <v>39.367812499999999</v>
          </cell>
          <cell r="AD457">
            <v>40.495312499999997</v>
          </cell>
          <cell r="AE457">
            <v>38.352812499999999</v>
          </cell>
          <cell r="AF457">
            <v>39.467812500000001</v>
          </cell>
          <cell r="AG457">
            <v>40.595312499999999</v>
          </cell>
          <cell r="AH457" t="str">
            <v>8053 (15 FT/Bundle)</v>
          </cell>
          <cell r="AI457" t="str">
            <v>SW</v>
          </cell>
          <cell r="AJ457" t="str">
            <v xml:space="preserve">10 X 5 = 50 SW </v>
          </cell>
          <cell r="AK457" t="str">
            <v xml:space="preserve">Stack </v>
          </cell>
          <cell r="AL457" t="str">
            <v xml:space="preserve">Square </v>
          </cell>
          <cell r="AM457" t="str">
            <v>On Pallet</v>
          </cell>
          <cell r="AN457">
            <v>50</v>
          </cell>
          <cell r="AO457" t="str">
            <v>8914 (48 X 44)</v>
          </cell>
          <cell r="AP457" t="str">
            <v>48X44</v>
          </cell>
          <cell r="AQ457">
            <v>55</v>
          </cell>
          <cell r="AR457">
            <v>0</v>
          </cell>
          <cell r="AS457" t="str">
            <v xml:space="preserve">1 X 8114 (Pad) </v>
          </cell>
          <cell r="AT457">
            <v>0</v>
          </cell>
          <cell r="AU457">
            <v>0</v>
          </cell>
          <cell r="AV457" t="str">
            <v>8051 (1 White)</v>
          </cell>
          <cell r="AW457" t="str">
            <v>8052 (440FT White)</v>
          </cell>
          <cell r="AX457">
            <v>2028.390625</v>
          </cell>
          <cell r="AY457">
            <v>1250</v>
          </cell>
          <cell r="AZ457">
            <v>1.6227125</v>
          </cell>
          <cell r="BA457" t="str">
            <v xml:space="preserve">Minova request 7/12/11. Each bundle gets Part No. 8132 8.5 X 11 inch bundle sheet.  </v>
          </cell>
          <cell r="BB457" t="str">
            <v xml:space="preserve">Stack square on pallet.  Rotate each layer 180 degrees.  </v>
          </cell>
          <cell r="BC457">
            <v>169067</v>
          </cell>
          <cell r="BD457" t="str">
            <v>Blue</v>
          </cell>
          <cell r="BE457" t="str">
            <v>B23 3' LIF35</v>
          </cell>
          <cell r="BF457" t="str">
            <v>12 months (+/- 5 days) from date of manufacture</v>
          </cell>
          <cell r="BG457" t="str">
            <v>Fast</v>
          </cell>
          <cell r="BH457" t="str">
            <v>23 mm</v>
          </cell>
          <cell r="BI457" t="str">
            <v>1 in</v>
          </cell>
          <cell r="BJ457" t="str">
            <v>32 7/8 in</v>
          </cell>
          <cell r="BK457" t="str">
            <v>5/8 in</v>
          </cell>
          <cell r="BL457" t="str">
            <v>I, II, III</v>
          </cell>
          <cell r="BM457">
            <v>3</v>
          </cell>
          <cell r="BN457">
            <v>75</v>
          </cell>
          <cell r="BO457">
            <v>134</v>
          </cell>
          <cell r="BP457" t="str">
            <v>B or G</v>
          </cell>
          <cell r="BQ457">
            <v>8040</v>
          </cell>
          <cell r="BR457">
            <v>68.489583333333329</v>
          </cell>
        </row>
        <row r="458">
          <cell r="C458">
            <v>169068</v>
          </cell>
          <cell r="D458" t="str">
            <v>B23 3' LIF50 (2PB, 36 Bxs)</v>
          </cell>
          <cell r="E458" t="str">
            <v>70319</v>
          </cell>
          <cell r="F458" t="str">
            <v>72036</v>
          </cell>
          <cell r="G458" t="str">
            <v>30%</v>
          </cell>
          <cell r="H458" t="str">
            <v>2 X 8509 (12-8 4 X 1.25 OL)</v>
          </cell>
          <cell r="I458" t="str">
            <v>8030 (38 mm 142 GA X 2.844 FT)</v>
          </cell>
          <cell r="J458" t="str">
            <v>8032 (84 mm 200 GA X 2.844 FT)</v>
          </cell>
          <cell r="K458">
            <v>1.1022987499999999</v>
          </cell>
          <cell r="L458">
            <v>0.47241374999999997</v>
          </cell>
          <cell r="M458">
            <v>32.644179004037689</v>
          </cell>
          <cell r="N458">
            <v>36</v>
          </cell>
          <cell r="O458">
            <v>32.625</v>
          </cell>
          <cell r="P458">
            <v>32.875</v>
          </cell>
          <cell r="Q458">
            <v>33.125</v>
          </cell>
          <cell r="R458">
            <v>1.5301125</v>
          </cell>
          <cell r="S458">
            <v>1.5747125</v>
          </cell>
          <cell r="T458">
            <v>1.6198124999999999</v>
          </cell>
          <cell r="U458">
            <v>694.67107499999997</v>
          </cell>
          <cell r="V458">
            <v>714.91947500000003</v>
          </cell>
          <cell r="W458">
            <v>735.39487499999996</v>
          </cell>
          <cell r="X458" t="str">
            <v>8465/8466 (39"/2 pc)</v>
          </cell>
          <cell r="Y458" t="str">
            <v>39"/ 2 pc</v>
          </cell>
          <cell r="Z458">
            <v>2.8</v>
          </cell>
          <cell r="AA458">
            <v>40</v>
          </cell>
          <cell r="AB458">
            <v>61.204499999999996</v>
          </cell>
          <cell r="AC458">
            <v>62.988500000000002</v>
          </cell>
          <cell r="AD458">
            <v>64.79249999999999</v>
          </cell>
          <cell r="AE458">
            <v>64.004499999999993</v>
          </cell>
          <cell r="AF458">
            <v>65.788499999999999</v>
          </cell>
          <cell r="AG458">
            <v>67.592499999999987</v>
          </cell>
          <cell r="AH458" t="str">
            <v xml:space="preserve">2 X 8126 (4.625 FT/Box) </v>
          </cell>
          <cell r="AI458">
            <v>2</v>
          </cell>
          <cell r="AJ458" t="str">
            <v>(6X6)+0=36</v>
          </cell>
          <cell r="AK458">
            <v>6</v>
          </cell>
          <cell r="AL458">
            <v>6</v>
          </cell>
          <cell r="AM458">
            <v>0</v>
          </cell>
          <cell r="AN458">
            <v>36</v>
          </cell>
          <cell r="AO458" t="str">
            <v>8914 (48 X 44)</v>
          </cell>
          <cell r="AP458" t="str">
            <v>48X44</v>
          </cell>
          <cell r="AQ458">
            <v>55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 t="str">
            <v>8051 (1 White)</v>
          </cell>
          <cell r="AW458" t="str">
            <v>8050 (160FT Clear)</v>
          </cell>
          <cell r="AX458">
            <v>2423.386</v>
          </cell>
          <cell r="AY458">
            <v>1440</v>
          </cell>
          <cell r="AZ458">
            <v>1.6829069444444444</v>
          </cell>
          <cell r="BA458" t="str">
            <v>Minova Request 9/29/08.</v>
          </cell>
          <cell r="BB458"/>
          <cell r="BC458">
            <v>169068</v>
          </cell>
          <cell r="BD458" t="str">
            <v>Green</v>
          </cell>
          <cell r="BE458" t="str">
            <v>B23 3' LIF50</v>
          </cell>
          <cell r="BF458" t="str">
            <v>12 months (+/- 5 days) from date of manufacture</v>
          </cell>
          <cell r="BG458" t="str">
            <v xml:space="preserve">Medium </v>
          </cell>
          <cell r="BH458" t="str">
            <v>23 mm</v>
          </cell>
          <cell r="BI458" t="str">
            <v>1 in</v>
          </cell>
          <cell r="BJ458" t="str">
            <v xml:space="preserve">32 7/8 in </v>
          </cell>
          <cell r="BK458" t="str">
            <v>5/8 in</v>
          </cell>
          <cell r="BL458" t="str">
            <v>I, II, III</v>
          </cell>
          <cell r="BM458">
            <v>3</v>
          </cell>
          <cell r="BN458">
            <v>120</v>
          </cell>
          <cell r="BO458">
            <v>134</v>
          </cell>
          <cell r="BP458" t="str">
            <v>B or G</v>
          </cell>
          <cell r="BQ458">
            <v>8040</v>
          </cell>
          <cell r="BR458">
            <v>109.58333333333333</v>
          </cell>
        </row>
        <row r="459">
          <cell r="C459">
            <v>169069</v>
          </cell>
          <cell r="D459" t="str">
            <v>B23 3' LIF50 (2PBLW, 36 Bxs)</v>
          </cell>
          <cell r="E459" t="str">
            <v>70319</v>
          </cell>
          <cell r="F459" t="str">
            <v>72036</v>
          </cell>
          <cell r="G459" t="str">
            <v>30%</v>
          </cell>
          <cell r="H459" t="str">
            <v>2 X 8509 (12-8 4 X 1.25 OL)</v>
          </cell>
          <cell r="I459" t="str">
            <v>8030 (38 mm 142 GA X 2.844 FT)</v>
          </cell>
          <cell r="J459" t="str">
            <v>8032 (84 mm 200 GA X 2.844 FT)</v>
          </cell>
          <cell r="K459">
            <v>1.1022987499999999</v>
          </cell>
          <cell r="L459">
            <v>0.47241374999999997</v>
          </cell>
          <cell r="M459">
            <v>32.644179004037689</v>
          </cell>
          <cell r="N459">
            <v>36</v>
          </cell>
          <cell r="O459">
            <v>32.625</v>
          </cell>
          <cell r="P459">
            <v>32.875</v>
          </cell>
          <cell r="Q459">
            <v>33.125</v>
          </cell>
          <cell r="R459">
            <v>1.5301125</v>
          </cell>
          <cell r="S459">
            <v>1.5747125</v>
          </cell>
          <cell r="T459">
            <v>1.6198124999999999</v>
          </cell>
          <cell r="U459">
            <v>694.67107499999997</v>
          </cell>
          <cell r="V459">
            <v>714.91947500000003</v>
          </cell>
          <cell r="W459">
            <v>735.39487499999996</v>
          </cell>
          <cell r="X459" t="str">
            <v>8465/8466 (39"/2 pc)</v>
          </cell>
          <cell r="Y459" t="str">
            <v>39"/ 2 pc</v>
          </cell>
          <cell r="Z459">
            <v>2.8</v>
          </cell>
          <cell r="AA459">
            <v>25</v>
          </cell>
          <cell r="AB459">
            <v>38.252812499999997</v>
          </cell>
          <cell r="AC459">
            <v>39.367812499999999</v>
          </cell>
          <cell r="AD459">
            <v>40.495312499999997</v>
          </cell>
          <cell r="AE459">
            <v>41.052812499999995</v>
          </cell>
          <cell r="AF459">
            <v>42.167812499999997</v>
          </cell>
          <cell r="AG459">
            <v>43.295312499999994</v>
          </cell>
          <cell r="AH459" t="str">
            <v xml:space="preserve">2 X 8126 (4.625 FT/Box) </v>
          </cell>
          <cell r="AI459">
            <v>2</v>
          </cell>
          <cell r="AJ459" t="str">
            <v>(6X6)+0=36</v>
          </cell>
          <cell r="AK459">
            <v>6</v>
          </cell>
          <cell r="AL459">
            <v>6</v>
          </cell>
          <cell r="AM459">
            <v>0</v>
          </cell>
          <cell r="AN459">
            <v>36</v>
          </cell>
          <cell r="AO459" t="str">
            <v>8914 (48 X 44)</v>
          </cell>
          <cell r="AP459" t="str">
            <v>48X44</v>
          </cell>
          <cell r="AQ459">
            <v>55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 t="str">
            <v>8051 (1 White)</v>
          </cell>
          <cell r="AW459" t="str">
            <v>8050 (160FT Clear)</v>
          </cell>
          <cell r="AX459">
            <v>1573.0412499999998</v>
          </cell>
          <cell r="AY459">
            <v>900</v>
          </cell>
          <cell r="AZ459">
            <v>1.747823611111111</v>
          </cell>
          <cell r="BA459" t="str">
            <v>Minova request 12/4/09.</v>
          </cell>
          <cell r="BB459"/>
          <cell r="BC459">
            <v>169069</v>
          </cell>
          <cell r="BD459" t="str">
            <v>Green</v>
          </cell>
          <cell r="BE459" t="str">
            <v>B23 3' LIF50</v>
          </cell>
          <cell r="BF459" t="str">
            <v>12 months (+/- 5 days) from date of manufacture</v>
          </cell>
          <cell r="BG459" t="str">
            <v xml:space="preserve">Medium </v>
          </cell>
          <cell r="BH459" t="str">
            <v>23 mm</v>
          </cell>
          <cell r="BI459" t="str">
            <v>1 in</v>
          </cell>
          <cell r="BJ459" t="str">
            <v>32 7/8 in</v>
          </cell>
          <cell r="BK459" t="str">
            <v>5/8 in</v>
          </cell>
          <cell r="BL459" t="str">
            <v>I, II, III</v>
          </cell>
          <cell r="BM459">
            <v>3</v>
          </cell>
          <cell r="BN459">
            <v>75</v>
          </cell>
          <cell r="BO459">
            <v>134</v>
          </cell>
          <cell r="BP459" t="str">
            <v>B or G</v>
          </cell>
          <cell r="BQ459">
            <v>8040</v>
          </cell>
          <cell r="BR459">
            <v>68.489583333333329</v>
          </cell>
        </row>
        <row r="460">
          <cell r="C460">
            <v>169070</v>
          </cell>
          <cell r="D460" t="str">
            <v>B23 3' H5 (2PB, 36 Bxs, Eclipse)</v>
          </cell>
          <cell r="E460" t="str">
            <v>70295</v>
          </cell>
          <cell r="F460" t="str">
            <v>72036</v>
          </cell>
          <cell r="G460" t="str">
            <v>30%</v>
          </cell>
          <cell r="H460" t="str">
            <v>2 X 8509 (12-8 4 X 1.25 OL)</v>
          </cell>
          <cell r="I460" t="str">
            <v>8030 (38 mm 142 GA X 2.844 FT)</v>
          </cell>
          <cell r="J460" t="str">
            <v>8032 (84 mm 200 GA X 2.844 FT)</v>
          </cell>
          <cell r="K460">
            <v>1.1345162499999999</v>
          </cell>
          <cell r="L460">
            <v>0.48622124999999994</v>
          </cell>
          <cell r="M460">
            <v>32.644179004037689</v>
          </cell>
          <cell r="N460">
            <v>36</v>
          </cell>
          <cell r="O460">
            <v>32.625</v>
          </cell>
          <cell r="P460">
            <v>32.875</v>
          </cell>
          <cell r="Q460">
            <v>33.125</v>
          </cell>
          <cell r="R460">
            <v>1.5757875000000001</v>
          </cell>
          <cell r="S460">
            <v>1.6207374999999999</v>
          </cell>
          <cell r="T460">
            <v>1.6661874999999999</v>
          </cell>
          <cell r="U460">
            <v>715.40752500000008</v>
          </cell>
          <cell r="V460">
            <v>735.81482499999993</v>
          </cell>
          <cell r="W460">
            <v>756.44912499999998</v>
          </cell>
          <cell r="X460" t="str">
            <v>8465/8466 (39"/2 pc)</v>
          </cell>
          <cell r="Y460" t="str">
            <v>39"/ 2 pc</v>
          </cell>
          <cell r="Z460">
            <v>2.8</v>
          </cell>
          <cell r="AA460">
            <v>40</v>
          </cell>
          <cell r="AB460">
            <v>63.031500000000008</v>
          </cell>
          <cell r="AC460">
            <v>64.829499999999996</v>
          </cell>
          <cell r="AD460">
            <v>66.647499999999994</v>
          </cell>
          <cell r="AE460">
            <v>65.831500000000005</v>
          </cell>
          <cell r="AF460">
            <v>67.629499999999993</v>
          </cell>
          <cell r="AG460">
            <v>69.447499999999991</v>
          </cell>
          <cell r="AH460" t="str">
            <v xml:space="preserve">2 X 8126 (4.625 FT/Box) </v>
          </cell>
          <cell r="AI460">
            <v>2</v>
          </cell>
          <cell r="AJ460" t="str">
            <v>(6X6)+0=36</v>
          </cell>
          <cell r="AK460">
            <v>6</v>
          </cell>
          <cell r="AL460">
            <v>6</v>
          </cell>
          <cell r="AM460">
            <v>0</v>
          </cell>
          <cell r="AN460">
            <v>36</v>
          </cell>
          <cell r="AO460" t="str">
            <v>8914 (48 X 44)</v>
          </cell>
          <cell r="AP460" t="str">
            <v>48X44</v>
          </cell>
          <cell r="AQ460">
            <v>55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 t="str">
            <v>8051 (1 White)</v>
          </cell>
          <cell r="AW460" t="str">
            <v>8050 (160FT Clear)</v>
          </cell>
          <cell r="AX460">
            <v>2489.6619999999998</v>
          </cell>
          <cell r="AY460">
            <v>1440</v>
          </cell>
          <cell r="AZ460">
            <v>1.7289319444444442</v>
          </cell>
          <cell r="BA460" t="str">
            <v>Minova USA Inc. request 1/9/12 JCS.</v>
          </cell>
          <cell r="BB460"/>
          <cell r="BC460">
            <v>169070</v>
          </cell>
          <cell r="BD460" t="str">
            <v>Purple</v>
          </cell>
          <cell r="BE460" t="str">
            <v>B23 3' H5 (Eclipse)</v>
          </cell>
          <cell r="BF460" t="str">
            <v>12 months (+/- 5 days) from date of manufacture</v>
          </cell>
          <cell r="BG460" t="str">
            <v>Ultra Fast</v>
          </cell>
          <cell r="BH460" t="str">
            <v>23 mm</v>
          </cell>
          <cell r="BI460" t="str">
            <v>1 in</v>
          </cell>
          <cell r="BJ460" t="str">
            <v xml:space="preserve">32 7/8 in </v>
          </cell>
          <cell r="BK460" t="str">
            <v>5/8 in</v>
          </cell>
          <cell r="BL460" t="str">
            <v>I, II, III</v>
          </cell>
          <cell r="BM460">
            <v>3</v>
          </cell>
          <cell r="BN460">
            <v>120</v>
          </cell>
          <cell r="BO460">
            <v>134</v>
          </cell>
          <cell r="BP460" t="str">
            <v>B or G</v>
          </cell>
          <cell r="BQ460">
            <v>8040</v>
          </cell>
          <cell r="BR460">
            <v>109.58333333333333</v>
          </cell>
        </row>
        <row r="461">
          <cell r="C461">
            <v>169072</v>
          </cell>
          <cell r="D461" t="str">
            <v>B23 2' H45 (2PB, 48 Bxs, VPL)</v>
          </cell>
          <cell r="E461" t="str">
            <v>70310</v>
          </cell>
          <cell r="F461" t="str">
            <v>72036</v>
          </cell>
          <cell r="G461" t="str">
            <v>30%</v>
          </cell>
          <cell r="H461" t="str">
            <v>2 X 8509 (12-8 4 X 1.25 OL)</v>
          </cell>
          <cell r="I461" t="str">
            <v>8030 (38 mm 142 GA X 1.969 FT)</v>
          </cell>
          <cell r="J461" t="str">
            <v>8032 (84 mm 200 GA X 1.969 FT)</v>
          </cell>
          <cell r="K461">
            <v>0.75023374999999992</v>
          </cell>
          <cell r="L461">
            <v>0.32152874999999997</v>
          </cell>
          <cell r="M461">
            <v>22.214800401229081</v>
          </cell>
          <cell r="N461">
            <v>24</v>
          </cell>
          <cell r="O461">
            <v>22.125</v>
          </cell>
          <cell r="P461">
            <v>22.375</v>
          </cell>
          <cell r="Q461">
            <v>22.625</v>
          </cell>
          <cell r="R461">
            <v>1.0376624999999999</v>
          </cell>
          <cell r="S461">
            <v>1.0717625</v>
          </cell>
          <cell r="T461">
            <v>1.1063624999999999</v>
          </cell>
          <cell r="U461">
            <v>471.09877499999999</v>
          </cell>
          <cell r="V461">
            <v>486.580175</v>
          </cell>
          <cell r="W461">
            <v>502.28857499999998</v>
          </cell>
          <cell r="X461" t="str">
            <v>8427/8428 (25"/2 pc)</v>
          </cell>
          <cell r="Y461" t="str">
            <v>25"/ 2 pc</v>
          </cell>
          <cell r="Z461">
            <v>2.5</v>
          </cell>
          <cell r="AA461">
            <v>50</v>
          </cell>
          <cell r="AB461">
            <v>51.883125</v>
          </cell>
          <cell r="AC461">
            <v>53.588124999999998</v>
          </cell>
          <cell r="AD461">
            <v>55.318124999999995</v>
          </cell>
          <cell r="AE461">
            <v>54.383125</v>
          </cell>
          <cell r="AF461">
            <v>56.088124999999998</v>
          </cell>
          <cell r="AG461">
            <v>57.818124999999995</v>
          </cell>
          <cell r="AH461" t="str">
            <v>2 X 8126 (4.833 FT/Box)</v>
          </cell>
          <cell r="AI461">
            <v>2</v>
          </cell>
          <cell r="AJ461" t="str">
            <v>(8X6)+0=48</v>
          </cell>
          <cell r="AK461">
            <v>8</v>
          </cell>
          <cell r="AL461">
            <v>6</v>
          </cell>
          <cell r="AM461">
            <v>0</v>
          </cell>
          <cell r="AN461">
            <v>48</v>
          </cell>
          <cell r="AO461" t="str">
            <v>8909 (44 X 44)</v>
          </cell>
          <cell r="AP461" t="str">
            <v>44X44</v>
          </cell>
          <cell r="AQ461">
            <v>55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 t="str">
            <v>8051 (1 White)</v>
          </cell>
          <cell r="AW461" t="str">
            <v>8050 (223FT Clear)</v>
          </cell>
          <cell r="AX461">
            <v>2747.23</v>
          </cell>
          <cell r="AY461">
            <v>2400</v>
          </cell>
          <cell r="AZ461">
            <v>1.1446791666666667</v>
          </cell>
          <cell r="BA461" t="str">
            <v>Minova USA Inc. request to change packaging 10/1/06. "VPL"</v>
          </cell>
          <cell r="BB461" t="str">
            <v xml:space="preserve">Each pallet gets an additional Void In Pallet label to be placed on top-center of wrapped pallet.    </v>
          </cell>
          <cell r="BC461">
            <v>169072</v>
          </cell>
          <cell r="BD461" t="str">
            <v>Green</v>
          </cell>
          <cell r="BE461" t="str">
            <v>B23 2' H45</v>
          </cell>
          <cell r="BF461" t="str">
            <v>12 months (+/- 5 days) from date of manufacture</v>
          </cell>
          <cell r="BG461" t="str">
            <v xml:space="preserve">Medium </v>
          </cell>
          <cell r="BH461" t="str">
            <v>23 mm</v>
          </cell>
          <cell r="BI461" t="str">
            <v>1 in</v>
          </cell>
          <cell r="BJ461" t="str">
            <v xml:space="preserve">22 3/8 in </v>
          </cell>
          <cell r="BK461" t="str">
            <v>5/8 in</v>
          </cell>
          <cell r="BL461" t="str">
            <v>I, II, III</v>
          </cell>
          <cell r="BM461">
            <v>2</v>
          </cell>
          <cell r="BN461">
            <v>100</v>
          </cell>
          <cell r="BO461">
            <v>134</v>
          </cell>
          <cell r="BP461" t="str">
            <v>B or G</v>
          </cell>
          <cell r="BQ461">
            <v>8040</v>
          </cell>
          <cell r="BR461">
            <v>93.229166666666671</v>
          </cell>
        </row>
        <row r="462">
          <cell r="C462">
            <v>169073</v>
          </cell>
          <cell r="D462" t="str">
            <v>B23 2' H50 (2PB, 48 Bxs, VPL)</v>
          </cell>
          <cell r="E462" t="str">
            <v>70320</v>
          </cell>
          <cell r="F462" t="str">
            <v>72036</v>
          </cell>
          <cell r="G462" t="str">
            <v>30%</v>
          </cell>
          <cell r="H462" t="str">
            <v>2 X 8509 (12-8 4 X 1.25 OL)</v>
          </cell>
          <cell r="I462" t="str">
            <v>8030 (38 mm 142 GA X 1.969 FT)</v>
          </cell>
          <cell r="J462" t="str">
            <v>8032 (84 mm 200 GA X 1.969 FT)</v>
          </cell>
          <cell r="K462">
            <v>0.75023374999999992</v>
          </cell>
          <cell r="L462">
            <v>0.32152874999999997</v>
          </cell>
          <cell r="M462">
            <v>22.214800401229081</v>
          </cell>
          <cell r="N462">
            <v>24</v>
          </cell>
          <cell r="O462">
            <v>22.125</v>
          </cell>
          <cell r="P462">
            <v>22.375</v>
          </cell>
          <cell r="Q462">
            <v>22.625</v>
          </cell>
          <cell r="R462">
            <v>1.0376624999999999</v>
          </cell>
          <cell r="S462">
            <v>1.0717625</v>
          </cell>
          <cell r="T462">
            <v>1.1063624999999999</v>
          </cell>
          <cell r="U462">
            <v>471.09877499999999</v>
          </cell>
          <cell r="V462">
            <v>486.580175</v>
          </cell>
          <cell r="W462">
            <v>502.28857499999998</v>
          </cell>
          <cell r="X462" t="str">
            <v>8427/8428 (25"/2 pc)</v>
          </cell>
          <cell r="Y462" t="str">
            <v>25"/ 2 pc</v>
          </cell>
          <cell r="Z462">
            <v>2.5</v>
          </cell>
          <cell r="AA462">
            <v>50</v>
          </cell>
          <cell r="AB462">
            <v>51.883125</v>
          </cell>
          <cell r="AC462">
            <v>53.588124999999998</v>
          </cell>
          <cell r="AD462">
            <v>55.318124999999995</v>
          </cell>
          <cell r="AE462">
            <v>54.383125</v>
          </cell>
          <cell r="AF462">
            <v>56.088124999999998</v>
          </cell>
          <cell r="AG462">
            <v>57.818124999999995</v>
          </cell>
          <cell r="AH462" t="str">
            <v>2 X 8126 (4.833 FT/Box)</v>
          </cell>
          <cell r="AI462">
            <v>2</v>
          </cell>
          <cell r="AJ462" t="str">
            <v>(8X6)+0=48</v>
          </cell>
          <cell r="AK462">
            <v>8</v>
          </cell>
          <cell r="AL462">
            <v>6</v>
          </cell>
          <cell r="AM462">
            <v>0</v>
          </cell>
          <cell r="AN462">
            <v>48</v>
          </cell>
          <cell r="AO462" t="str">
            <v>8909 (44 X 44)</v>
          </cell>
          <cell r="AP462" t="str">
            <v>44X44</v>
          </cell>
          <cell r="AQ462">
            <v>55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 t="str">
            <v>8051 (1 White)</v>
          </cell>
          <cell r="AW462" t="str">
            <v>8050 (223FT Clear)</v>
          </cell>
          <cell r="AX462">
            <v>2747.23</v>
          </cell>
          <cell r="AY462">
            <v>2400</v>
          </cell>
          <cell r="AZ462">
            <v>1.1446791666666667</v>
          </cell>
          <cell r="BA462" t="str">
            <v>Minova USA Inc. request to change packaging 10/1/06. "VPL"</v>
          </cell>
          <cell r="BB462" t="str">
            <v xml:space="preserve">Each pallet gets an additional Void In Pallet label to be placed on top-center of wrapped pallet.    </v>
          </cell>
          <cell r="BC462">
            <v>169073</v>
          </cell>
          <cell r="BD462" t="str">
            <v>Green</v>
          </cell>
          <cell r="BE462" t="str">
            <v xml:space="preserve">B23 2' H50 </v>
          </cell>
          <cell r="BF462" t="str">
            <v>12 months (+/- 5 days) from date of manufacture</v>
          </cell>
          <cell r="BG462" t="str">
            <v xml:space="preserve">Medium </v>
          </cell>
          <cell r="BH462" t="str">
            <v>23 mm</v>
          </cell>
          <cell r="BI462" t="str">
            <v>1 in</v>
          </cell>
          <cell r="BJ462" t="str">
            <v xml:space="preserve">22 3/8 in </v>
          </cell>
          <cell r="BK462" t="str">
            <v>5/8 in</v>
          </cell>
          <cell r="BL462" t="str">
            <v>I, II, III</v>
          </cell>
          <cell r="BM462">
            <v>2</v>
          </cell>
          <cell r="BN462">
            <v>100</v>
          </cell>
          <cell r="BO462">
            <v>134</v>
          </cell>
          <cell r="BP462" t="str">
            <v>B or G</v>
          </cell>
          <cell r="BQ462">
            <v>8040</v>
          </cell>
          <cell r="BR462">
            <v>93.229166666666671</v>
          </cell>
        </row>
        <row r="463">
          <cell r="C463">
            <v>169075</v>
          </cell>
          <cell r="D463" t="str">
            <v>B23 2' H50 (2PB, 40 Bxs, VPL)</v>
          </cell>
          <cell r="E463" t="str">
            <v>70320</v>
          </cell>
          <cell r="F463" t="str">
            <v>72036</v>
          </cell>
          <cell r="G463" t="str">
            <v>30%</v>
          </cell>
          <cell r="H463" t="str">
            <v>2 X 8509 (12-8 4 X 1.25 OL)</v>
          </cell>
          <cell r="I463" t="str">
            <v>8030 (38 mm 142 GA X 1.969 FT)</v>
          </cell>
          <cell r="J463" t="str">
            <v>8032 (84 mm 200 GA X 1.969 FT)</v>
          </cell>
          <cell r="K463">
            <v>0.75023374999999992</v>
          </cell>
          <cell r="L463">
            <v>0.32152874999999997</v>
          </cell>
          <cell r="M463">
            <v>22.214800401229081</v>
          </cell>
          <cell r="N463">
            <v>24</v>
          </cell>
          <cell r="O463">
            <v>22.125</v>
          </cell>
          <cell r="P463">
            <v>22.375</v>
          </cell>
          <cell r="Q463">
            <v>22.625</v>
          </cell>
          <cell r="R463">
            <v>1.0376624999999999</v>
          </cell>
          <cell r="S463">
            <v>1.0717625</v>
          </cell>
          <cell r="T463">
            <v>1.1063624999999999</v>
          </cell>
          <cell r="U463">
            <v>471.09877499999999</v>
          </cell>
          <cell r="V463">
            <v>486.580175</v>
          </cell>
          <cell r="W463">
            <v>502.28857499999998</v>
          </cell>
          <cell r="X463" t="str">
            <v>8427/8428 (25"/2 pc)</v>
          </cell>
          <cell r="Y463" t="str">
            <v>25"/ 2 pc</v>
          </cell>
          <cell r="Z463">
            <v>2.5</v>
          </cell>
          <cell r="AA463">
            <v>50</v>
          </cell>
          <cell r="AB463">
            <v>51.883125</v>
          </cell>
          <cell r="AC463">
            <v>53.588124999999998</v>
          </cell>
          <cell r="AD463">
            <v>55.318124999999995</v>
          </cell>
          <cell r="AE463">
            <v>54.383125</v>
          </cell>
          <cell r="AF463">
            <v>56.088124999999998</v>
          </cell>
          <cell r="AG463">
            <v>57.818124999999995</v>
          </cell>
          <cell r="AH463" t="str">
            <v>2 X 8126 (4.833 FT/Box)</v>
          </cell>
          <cell r="AI463">
            <v>2</v>
          </cell>
          <cell r="AJ463" t="str">
            <v>(8X5)+0=40</v>
          </cell>
          <cell r="AK463">
            <v>8</v>
          </cell>
          <cell r="AL463">
            <v>5</v>
          </cell>
          <cell r="AM463">
            <v>0</v>
          </cell>
          <cell r="AN463">
            <v>40</v>
          </cell>
          <cell r="AO463" t="str">
            <v>8909 (44 X 44)</v>
          </cell>
          <cell r="AP463" t="str">
            <v>44X44</v>
          </cell>
          <cell r="AQ463">
            <v>55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 t="str">
            <v>8051 (1 White)</v>
          </cell>
          <cell r="AW463" t="str">
            <v>8050 (160FT Clear)</v>
          </cell>
          <cell r="AX463">
            <v>2298.5250000000001</v>
          </cell>
          <cell r="AY463">
            <v>2000</v>
          </cell>
          <cell r="AZ463">
            <v>1.1492625000000001</v>
          </cell>
          <cell r="BA463" t="str">
            <v>Minova USA Inc. request to change packaging 10/1/06. "VPL"</v>
          </cell>
          <cell r="BB463" t="str">
            <v xml:space="preserve">Each pallet gets an additional Void In Pallet label to be placed on top-center of wrapped pallet.    </v>
          </cell>
          <cell r="BC463">
            <v>169075</v>
          </cell>
          <cell r="BD463" t="str">
            <v>Green</v>
          </cell>
          <cell r="BE463" t="str">
            <v xml:space="preserve">B23 2' H50 </v>
          </cell>
          <cell r="BF463" t="str">
            <v>12 months (+/- 5 days) from date of manufacture</v>
          </cell>
          <cell r="BG463" t="str">
            <v xml:space="preserve">Medium </v>
          </cell>
          <cell r="BH463" t="str">
            <v>23 mm</v>
          </cell>
          <cell r="BI463" t="str">
            <v>1 in</v>
          </cell>
          <cell r="BJ463" t="str">
            <v xml:space="preserve">22 3/8 in </v>
          </cell>
          <cell r="BK463" t="str">
            <v>5/8 in</v>
          </cell>
          <cell r="BL463" t="str">
            <v>I, II, III</v>
          </cell>
          <cell r="BM463">
            <v>2</v>
          </cell>
          <cell r="BN463">
            <v>100</v>
          </cell>
          <cell r="BO463">
            <v>134</v>
          </cell>
          <cell r="BP463" t="str">
            <v>B or G</v>
          </cell>
          <cell r="BQ463">
            <v>8040</v>
          </cell>
          <cell r="BR463">
            <v>93.229166666666671</v>
          </cell>
        </row>
        <row r="464">
          <cell r="C464">
            <v>169078</v>
          </cell>
          <cell r="D464" t="str">
            <v>B23 2' LIF50 (SWP, 1800 Pcs)</v>
          </cell>
          <cell r="E464" t="str">
            <v>70319</v>
          </cell>
          <cell r="F464" t="str">
            <v>72036</v>
          </cell>
          <cell r="G464" t="str">
            <v>30%</v>
          </cell>
          <cell r="H464" t="str">
            <v>2 X 8509 (12-8 4 X 1.25 OL)</v>
          </cell>
          <cell r="I464" t="str">
            <v>8030 (38 mm 142 GA X 1.969 FT)</v>
          </cell>
          <cell r="J464" t="str">
            <v>8032 (84 mm 200 GA X 1.969 FT)</v>
          </cell>
          <cell r="K464">
            <v>0.75023374999999992</v>
          </cell>
          <cell r="L464">
            <v>0.32152874999999997</v>
          </cell>
          <cell r="M464">
            <v>22.214800401229081</v>
          </cell>
          <cell r="N464">
            <v>24</v>
          </cell>
          <cell r="O464">
            <v>22.125</v>
          </cell>
          <cell r="P464">
            <v>22.375</v>
          </cell>
          <cell r="Q464">
            <v>22.625</v>
          </cell>
          <cell r="R464">
            <v>1.0376624999999999</v>
          </cell>
          <cell r="S464">
            <v>1.0717625</v>
          </cell>
          <cell r="T464">
            <v>1.1063624999999999</v>
          </cell>
          <cell r="U464">
            <v>471.09877499999999</v>
          </cell>
          <cell r="V464">
            <v>486.580175</v>
          </cell>
          <cell r="W464">
            <v>502.28857499999998</v>
          </cell>
          <cell r="X464" t="str">
            <v>8053 (5" X 115GA X 12FT)</v>
          </cell>
          <cell r="Y464" t="str">
            <v>SW (12 FT)</v>
          </cell>
          <cell r="Z464">
            <v>0.1</v>
          </cell>
          <cell r="AA464">
            <v>30</v>
          </cell>
          <cell r="AB464">
            <v>31.129874999999998</v>
          </cell>
          <cell r="AC464">
            <v>32.152875000000002</v>
          </cell>
          <cell r="AD464">
            <v>33.190874999999998</v>
          </cell>
          <cell r="AE464">
            <v>31.229875</v>
          </cell>
          <cell r="AF464">
            <v>32.252875000000003</v>
          </cell>
          <cell r="AG464">
            <v>33.290875</v>
          </cell>
          <cell r="AH464" t="str">
            <v>8053 (12 FT/Bundle)</v>
          </cell>
          <cell r="AI464" t="str">
            <v>SW</v>
          </cell>
          <cell r="AJ464" t="str">
            <v>2X30 SW</v>
          </cell>
          <cell r="AK464" t="str">
            <v xml:space="preserve">Stack </v>
          </cell>
          <cell r="AL464" t="str">
            <v xml:space="preserve">Pyramid </v>
          </cell>
          <cell r="AM464" t="str">
            <v>On Pallet</v>
          </cell>
          <cell r="AN464">
            <v>60</v>
          </cell>
          <cell r="AO464" t="str">
            <v>8914 (48 X 44)</v>
          </cell>
          <cell r="AP464" t="str">
            <v>48X44</v>
          </cell>
          <cell r="AQ464">
            <v>55</v>
          </cell>
          <cell r="AR464" t="str">
            <v>8133 (4)</v>
          </cell>
          <cell r="AS464" t="str">
            <v xml:space="preserve">1 X 8114 (Pad) </v>
          </cell>
          <cell r="AT464">
            <v>0</v>
          </cell>
          <cell r="AU464">
            <v>0</v>
          </cell>
          <cell r="AV464">
            <v>0</v>
          </cell>
          <cell r="AW464" t="str">
            <v>8052 (328FT White)</v>
          </cell>
          <cell r="AX464">
            <v>1990.1725000000001</v>
          </cell>
          <cell r="AY464">
            <v>1800</v>
          </cell>
          <cell r="AZ464">
            <v>1.105651388888889</v>
          </cell>
          <cell r="BA464" t="str">
            <v xml:space="preserve">Updated 9/14/11. Each bundle gets Part No. 8132 8.5 X 11 inch bundle sheet. </v>
          </cell>
          <cell r="BB464"/>
          <cell r="BC464">
            <v>169078</v>
          </cell>
          <cell r="BD464" t="str">
            <v>Green</v>
          </cell>
          <cell r="BE464" t="str">
            <v>B23 2' LIF50</v>
          </cell>
          <cell r="BF464" t="str">
            <v>12 months (+/- 5 days) from date of manufacture</v>
          </cell>
          <cell r="BG464" t="str">
            <v xml:space="preserve">Medium </v>
          </cell>
          <cell r="BH464" t="str">
            <v>23 mm</v>
          </cell>
          <cell r="BI464" t="str">
            <v>1 in</v>
          </cell>
          <cell r="BJ464" t="str">
            <v>22 3/8 in</v>
          </cell>
          <cell r="BK464" t="str">
            <v>5/8 in</v>
          </cell>
          <cell r="BL464" t="str">
            <v>I, II, III</v>
          </cell>
          <cell r="BM464">
            <v>2</v>
          </cell>
          <cell r="BN464" t="str">
            <v>60.0</v>
          </cell>
          <cell r="BO464">
            <v>134</v>
          </cell>
          <cell r="BP464" t="str">
            <v>B or G</v>
          </cell>
          <cell r="BQ464">
            <v>8040</v>
          </cell>
          <cell r="BR464">
            <v>55.9375</v>
          </cell>
        </row>
        <row r="465">
          <cell r="C465">
            <v>169079</v>
          </cell>
          <cell r="D465" t="str">
            <v>B23 2' LIF50 (2PB, 48 Bxs, VPL)</v>
          </cell>
          <cell r="E465" t="str">
            <v>70319</v>
          </cell>
          <cell r="F465" t="str">
            <v>72036</v>
          </cell>
          <cell r="G465" t="str">
            <v>30%</v>
          </cell>
          <cell r="H465" t="str">
            <v>2 X 8509 (12-8 4 X 1.25 OL)</v>
          </cell>
          <cell r="I465" t="str">
            <v>8030 (38 mm 142 GA X 1.969 FT)</v>
          </cell>
          <cell r="J465" t="str">
            <v>8032 (84 mm 200 GA X 1.969 FT)</v>
          </cell>
          <cell r="K465">
            <v>0.75023374999999992</v>
          </cell>
          <cell r="L465">
            <v>0.32152874999999997</v>
          </cell>
          <cell r="M465">
            <v>22.214800401229081</v>
          </cell>
          <cell r="N465">
            <v>24</v>
          </cell>
          <cell r="O465">
            <v>22.125</v>
          </cell>
          <cell r="P465">
            <v>22.375</v>
          </cell>
          <cell r="Q465">
            <v>22.625</v>
          </cell>
          <cell r="R465">
            <v>1.0376624999999999</v>
          </cell>
          <cell r="S465">
            <v>1.0717625</v>
          </cell>
          <cell r="T465">
            <v>1.1063624999999999</v>
          </cell>
          <cell r="U465">
            <v>471.09877499999999</v>
          </cell>
          <cell r="V465">
            <v>486.580175</v>
          </cell>
          <cell r="W465">
            <v>502.28857499999998</v>
          </cell>
          <cell r="X465" t="str">
            <v>8427/8428 (25"/2 pc)</v>
          </cell>
          <cell r="Y465" t="str">
            <v>25"/ 2 pc</v>
          </cell>
          <cell r="Z465">
            <v>2.5</v>
          </cell>
          <cell r="AA465">
            <v>50</v>
          </cell>
          <cell r="AB465">
            <v>51.883125</v>
          </cell>
          <cell r="AC465">
            <v>53.588124999999998</v>
          </cell>
          <cell r="AD465">
            <v>55.318124999999995</v>
          </cell>
          <cell r="AE465">
            <v>54.383125</v>
          </cell>
          <cell r="AF465">
            <v>56.088124999999998</v>
          </cell>
          <cell r="AG465">
            <v>57.818124999999995</v>
          </cell>
          <cell r="AH465" t="str">
            <v>2 X 8126 (4.833 FT/Box)</v>
          </cell>
          <cell r="AI465">
            <v>2</v>
          </cell>
          <cell r="AJ465" t="str">
            <v>(8X6)+0=48</v>
          </cell>
          <cell r="AK465">
            <v>8</v>
          </cell>
          <cell r="AL465">
            <v>6</v>
          </cell>
          <cell r="AM465">
            <v>0</v>
          </cell>
          <cell r="AN465">
            <v>48</v>
          </cell>
          <cell r="AO465" t="str">
            <v>8909 (44 X 44)</v>
          </cell>
          <cell r="AP465" t="str">
            <v>44X44</v>
          </cell>
          <cell r="AQ465">
            <v>55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 t="str">
            <v>8051 (1 White)</v>
          </cell>
          <cell r="AW465" t="str">
            <v>8050 (223FT Clear)</v>
          </cell>
          <cell r="AX465">
            <v>2747.23</v>
          </cell>
          <cell r="AY465">
            <v>2400</v>
          </cell>
          <cell r="AZ465">
            <v>1.1446791666666667</v>
          </cell>
          <cell r="BA465" t="str">
            <v>Request 2.18.15</v>
          </cell>
          <cell r="BB465" t="str">
            <v xml:space="preserve">Each pallet gets an additional Void In Pallet label to be placed on top-center of wrapped pallet.    </v>
          </cell>
          <cell r="BC465">
            <v>169079</v>
          </cell>
          <cell r="BD465" t="str">
            <v>Green</v>
          </cell>
          <cell r="BE465" t="str">
            <v>B23 2' LIF50</v>
          </cell>
          <cell r="BF465" t="str">
            <v>12 months (+/- 5 days) from date of manufacture</v>
          </cell>
          <cell r="BG465" t="str">
            <v xml:space="preserve">Medium </v>
          </cell>
          <cell r="BH465" t="str">
            <v>23 mm</v>
          </cell>
          <cell r="BI465" t="str">
            <v>1 in</v>
          </cell>
          <cell r="BJ465" t="str">
            <v xml:space="preserve">22 3/8 in </v>
          </cell>
          <cell r="BK465" t="str">
            <v>5/8 in</v>
          </cell>
          <cell r="BL465" t="str">
            <v>I, II, III</v>
          </cell>
          <cell r="BM465">
            <v>2</v>
          </cell>
          <cell r="BN465" t="str">
            <v>60.0</v>
          </cell>
          <cell r="BO465">
            <v>134</v>
          </cell>
          <cell r="BP465" t="str">
            <v>B or G</v>
          </cell>
          <cell r="BQ465">
            <v>8040</v>
          </cell>
          <cell r="BR465">
            <v>93.229166666666671</v>
          </cell>
        </row>
        <row r="466">
          <cell r="C466">
            <v>169160</v>
          </cell>
          <cell r="D466" t="str">
            <v>B23 2' H20 (2PB, 48 Bxs, VPL)</v>
          </cell>
          <cell r="E466" t="str">
            <v>70301</v>
          </cell>
          <cell r="F466" t="str">
            <v>72036</v>
          </cell>
          <cell r="G466" t="str">
            <v>30%</v>
          </cell>
          <cell r="H466" t="str">
            <v>2 X 8509 (12-8 4 X 1.25 OL)</v>
          </cell>
          <cell r="I466" t="str">
            <v>8030 (38 mm 142 GA X 1.969 FT)</v>
          </cell>
          <cell r="J466" t="str">
            <v>8032 (84 mm 200 GA X 1.969 FT)</v>
          </cell>
          <cell r="K466">
            <v>0.75023374999999992</v>
          </cell>
          <cell r="L466">
            <v>0.32152874999999997</v>
          </cell>
          <cell r="M466">
            <v>22.214800401229081</v>
          </cell>
          <cell r="N466">
            <v>24</v>
          </cell>
          <cell r="O466">
            <v>22.125</v>
          </cell>
          <cell r="P466">
            <v>22.375</v>
          </cell>
          <cell r="Q466">
            <v>22.625</v>
          </cell>
          <cell r="R466">
            <v>1.0376624999999999</v>
          </cell>
          <cell r="S466">
            <v>1.0717625</v>
          </cell>
          <cell r="T466">
            <v>1.1063624999999999</v>
          </cell>
          <cell r="U466">
            <v>471.09877499999999</v>
          </cell>
          <cell r="V466">
            <v>486.580175</v>
          </cell>
          <cell r="W466">
            <v>502.28857499999998</v>
          </cell>
          <cell r="X466" t="str">
            <v>8427/8428 (25"/2 pc)</v>
          </cell>
          <cell r="Y466" t="str">
            <v>25"/ 2 pc</v>
          </cell>
          <cell r="Z466">
            <v>2.5</v>
          </cell>
          <cell r="AA466">
            <v>50</v>
          </cell>
          <cell r="AB466">
            <v>51.883125</v>
          </cell>
          <cell r="AC466">
            <v>53.588124999999998</v>
          </cell>
          <cell r="AD466">
            <v>55.318124999999995</v>
          </cell>
          <cell r="AE466">
            <v>54.383125</v>
          </cell>
          <cell r="AF466">
            <v>56.088124999999998</v>
          </cell>
          <cell r="AG466">
            <v>57.818124999999995</v>
          </cell>
          <cell r="AH466" t="str">
            <v>2 X 8126 (4.833 FT/Box)</v>
          </cell>
          <cell r="AI466">
            <v>2</v>
          </cell>
          <cell r="AJ466" t="str">
            <v>(8X6)+0=48</v>
          </cell>
          <cell r="AK466">
            <v>8</v>
          </cell>
          <cell r="AL466">
            <v>6</v>
          </cell>
          <cell r="AM466">
            <v>0</v>
          </cell>
          <cell r="AN466">
            <v>48</v>
          </cell>
          <cell r="AO466" t="str">
            <v>8909 (44 X 44)</v>
          </cell>
          <cell r="AP466" t="str">
            <v>44X44</v>
          </cell>
          <cell r="AQ466">
            <v>55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 t="str">
            <v>8051 (1 White)</v>
          </cell>
          <cell r="AW466" t="str">
            <v>8050 (223FT Clear)</v>
          </cell>
          <cell r="AX466">
            <v>2747.23</v>
          </cell>
          <cell r="AY466">
            <v>2400</v>
          </cell>
          <cell r="AZ466">
            <v>1.1446791666666667</v>
          </cell>
          <cell r="BA466" t="str">
            <v>Minova USA Inc. request to change packaging 10/1/06. "VPL"</v>
          </cell>
          <cell r="BB466" t="str">
            <v xml:space="preserve">Each pallet gets an additional Void In Pallet label to be placed on top-center of wrapped pallet.    </v>
          </cell>
          <cell r="BC466">
            <v>169160</v>
          </cell>
          <cell r="BD466" t="str">
            <v xml:space="preserve">Orange </v>
          </cell>
          <cell r="BE466" t="str">
            <v xml:space="preserve">B23 2' H20 </v>
          </cell>
          <cell r="BF466" t="str">
            <v>12 months (+/- 5 days) from date of manufacture</v>
          </cell>
          <cell r="BG466" t="str">
            <v xml:space="preserve">X-Fast </v>
          </cell>
          <cell r="BH466" t="str">
            <v>23 mm</v>
          </cell>
          <cell r="BI466" t="str">
            <v>1 in</v>
          </cell>
          <cell r="BJ466" t="str">
            <v xml:space="preserve">22 3/8 in </v>
          </cell>
          <cell r="BK466" t="str">
            <v>5/8 in</v>
          </cell>
          <cell r="BL466" t="str">
            <v>I, II, III</v>
          </cell>
          <cell r="BM466">
            <v>2</v>
          </cell>
          <cell r="BN466">
            <v>100</v>
          </cell>
          <cell r="BO466">
            <v>134</v>
          </cell>
          <cell r="BP466" t="str">
            <v>B or G</v>
          </cell>
          <cell r="BQ466">
            <v>8040</v>
          </cell>
          <cell r="BR466">
            <v>93.229166666666671</v>
          </cell>
        </row>
        <row r="467">
          <cell r="C467">
            <v>169161</v>
          </cell>
          <cell r="D467" t="str">
            <v>B23 2' H20 (SWS, 1800 Pcs)</v>
          </cell>
          <cell r="E467" t="str">
            <v>70301</v>
          </cell>
          <cell r="F467" t="str">
            <v>72036</v>
          </cell>
          <cell r="G467" t="str">
            <v>30%</v>
          </cell>
          <cell r="H467" t="str">
            <v>2 X 8509 (12-8 4 X 1.25 OL)</v>
          </cell>
          <cell r="I467" t="str">
            <v>8030 (38 mm 142 GA X 1.969 FT)</v>
          </cell>
          <cell r="J467" t="str">
            <v>8032 (84 mm 200 GA X 1.969 FT)</v>
          </cell>
          <cell r="K467">
            <v>0.75023374999999992</v>
          </cell>
          <cell r="L467">
            <v>0.32152874999999997</v>
          </cell>
          <cell r="M467">
            <v>22.214800401229081</v>
          </cell>
          <cell r="N467">
            <v>24</v>
          </cell>
          <cell r="O467">
            <v>22.125</v>
          </cell>
          <cell r="P467">
            <v>22.375</v>
          </cell>
          <cell r="Q467">
            <v>22.625</v>
          </cell>
          <cell r="R467">
            <v>1.0376624999999999</v>
          </cell>
          <cell r="S467">
            <v>1.0717625</v>
          </cell>
          <cell r="T467">
            <v>1.1063624999999999</v>
          </cell>
          <cell r="U467">
            <v>471.09877499999999</v>
          </cell>
          <cell r="V467">
            <v>486.580175</v>
          </cell>
          <cell r="W467">
            <v>502.28857499999998</v>
          </cell>
          <cell r="X467" t="str">
            <v>8053 (5" X 115GA X 12FT)</v>
          </cell>
          <cell r="Y467" t="str">
            <v>SW (12 FT)</v>
          </cell>
          <cell r="Z467">
            <v>0.1</v>
          </cell>
          <cell r="AA467">
            <v>30</v>
          </cell>
          <cell r="AB467">
            <v>31.129874999999998</v>
          </cell>
          <cell r="AC467">
            <v>32.152875000000002</v>
          </cell>
          <cell r="AD467">
            <v>33.190874999999998</v>
          </cell>
          <cell r="AE467">
            <v>31.229875</v>
          </cell>
          <cell r="AF467">
            <v>32.252875000000003</v>
          </cell>
          <cell r="AG467">
            <v>33.290875</v>
          </cell>
          <cell r="AH467" t="str">
            <v>8053 (12 FT/Bundle)</v>
          </cell>
          <cell r="AI467" t="str">
            <v>SW</v>
          </cell>
          <cell r="AJ467" t="str">
            <v>2X30 SW</v>
          </cell>
          <cell r="AK467" t="str">
            <v xml:space="preserve">Stack </v>
          </cell>
          <cell r="AL467" t="str">
            <v xml:space="preserve">Pyramid </v>
          </cell>
          <cell r="AM467" t="str">
            <v>On Pallet</v>
          </cell>
          <cell r="AN467">
            <v>60</v>
          </cell>
          <cell r="AO467" t="str">
            <v>8914 (48 X 44)</v>
          </cell>
          <cell r="AP467" t="str">
            <v>48X44</v>
          </cell>
          <cell r="AQ467">
            <v>55</v>
          </cell>
          <cell r="AR467" t="str">
            <v>8133 (4)</v>
          </cell>
          <cell r="AS467" t="str">
            <v xml:space="preserve">1 X 8114 (Pad) </v>
          </cell>
          <cell r="AT467">
            <v>0</v>
          </cell>
          <cell r="AU467">
            <v>0</v>
          </cell>
          <cell r="AV467">
            <v>0</v>
          </cell>
          <cell r="AW467" t="str">
            <v>8052 (328FT White)</v>
          </cell>
          <cell r="AX467">
            <v>1990.1725000000001</v>
          </cell>
          <cell r="AY467">
            <v>1800</v>
          </cell>
          <cell r="AZ467">
            <v>1.105651388888889</v>
          </cell>
          <cell r="BA467" t="str">
            <v>Minova Request 4/5/10. Each bundle gets Part No. 8132 8.5 X 11 inch bundle sheet.</v>
          </cell>
          <cell r="BB467">
            <v>0</v>
          </cell>
          <cell r="BC467">
            <v>169161</v>
          </cell>
          <cell r="BD467" t="str">
            <v xml:space="preserve">Orange </v>
          </cell>
          <cell r="BE467" t="str">
            <v>B23 2' H20</v>
          </cell>
          <cell r="BF467" t="str">
            <v>12 months (+/- 5 days) from date of manufacture</v>
          </cell>
          <cell r="BG467" t="str">
            <v xml:space="preserve">X-Fast </v>
          </cell>
          <cell r="BH467" t="str">
            <v>23 mm</v>
          </cell>
          <cell r="BI467" t="str">
            <v>1 in</v>
          </cell>
          <cell r="BJ467" t="str">
            <v>22 3/8 in</v>
          </cell>
          <cell r="BK467" t="str">
            <v>5/8 in</v>
          </cell>
          <cell r="BL467" t="str">
            <v>I, II, III</v>
          </cell>
          <cell r="BM467">
            <v>2</v>
          </cell>
          <cell r="BN467" t="str">
            <v>60.0</v>
          </cell>
          <cell r="BO467">
            <v>134</v>
          </cell>
          <cell r="BP467" t="str">
            <v>B or G</v>
          </cell>
          <cell r="BQ467">
            <v>8040</v>
          </cell>
          <cell r="BR467">
            <v>55.9375</v>
          </cell>
        </row>
        <row r="468">
          <cell r="C468">
            <v>169162</v>
          </cell>
          <cell r="D468" t="str">
            <v>B23 2.5' H35 (2PB, 36 Bxs)</v>
          </cell>
          <cell r="E468" t="str">
            <v>70300</v>
          </cell>
          <cell r="F468" t="str">
            <v>72036</v>
          </cell>
          <cell r="G468" t="str">
            <v>30%</v>
          </cell>
          <cell r="H468" t="str">
            <v>2 X 8509 (12-8 4 X 1.25 OL)</v>
          </cell>
          <cell r="I468" t="str">
            <v>8030 (38 mm 142 GA X 2.407 FT)</v>
          </cell>
          <cell r="J468" t="str">
            <v>8032 (84 mm 200 GA X 2.407 FT)</v>
          </cell>
          <cell r="K468">
            <v>0.92626624999999985</v>
          </cell>
          <cell r="L468">
            <v>0.39697124999999994</v>
          </cell>
          <cell r="M468">
            <v>27.429489702633383</v>
          </cell>
          <cell r="N468">
            <v>30</v>
          </cell>
          <cell r="O468">
            <v>27.375</v>
          </cell>
          <cell r="P468">
            <v>27.625</v>
          </cell>
          <cell r="Q468">
            <v>27.875</v>
          </cell>
          <cell r="R468">
            <v>1.2838874999999998</v>
          </cell>
          <cell r="S468">
            <v>1.3232374999999998</v>
          </cell>
          <cell r="T468">
            <v>1.3630875</v>
          </cell>
          <cell r="U468">
            <v>582.88492499999995</v>
          </cell>
          <cell r="V468">
            <v>600.74982499999987</v>
          </cell>
          <cell r="W468">
            <v>618.841725</v>
          </cell>
          <cell r="X468" t="str">
            <v>8445/8446 (31"/2 pc)</v>
          </cell>
          <cell r="Y468" t="str">
            <v>31"/ 2 pc</v>
          </cell>
          <cell r="Z468">
            <v>2.5</v>
          </cell>
          <cell r="AA468">
            <v>50</v>
          </cell>
          <cell r="AB468">
            <v>64.194374999999994</v>
          </cell>
          <cell r="AC468">
            <v>66.161874999999995</v>
          </cell>
          <cell r="AD468">
            <v>68.154375000000002</v>
          </cell>
          <cell r="AE468">
            <v>66.694374999999994</v>
          </cell>
          <cell r="AF468">
            <v>68.661874999999995</v>
          </cell>
          <cell r="AG468">
            <v>70.654375000000002</v>
          </cell>
          <cell r="AH468" t="str">
            <v>2 X 8126 (4.854 FT/Box)</v>
          </cell>
          <cell r="AI468">
            <v>2</v>
          </cell>
          <cell r="AJ468" t="str">
            <v>(6X6)+0=36</v>
          </cell>
          <cell r="AK468">
            <v>6</v>
          </cell>
          <cell r="AL468">
            <v>6</v>
          </cell>
          <cell r="AM468">
            <v>0</v>
          </cell>
          <cell r="AN468">
            <v>36</v>
          </cell>
          <cell r="AO468" t="str">
            <v>8909 (44 X 44)</v>
          </cell>
          <cell r="AP468" t="str">
            <v>44X44</v>
          </cell>
          <cell r="AQ468">
            <v>55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 t="str">
            <v>8051 (1 White)</v>
          </cell>
          <cell r="AW468" t="str">
            <v>8050 (160FT Clear)</v>
          </cell>
          <cell r="AX468">
            <v>2526.8274999999999</v>
          </cell>
          <cell r="AY468">
            <v>1800</v>
          </cell>
          <cell r="AZ468">
            <v>1.4037930555555556</v>
          </cell>
          <cell r="BA468" t="str">
            <v>BF Request 3/21/03.</v>
          </cell>
          <cell r="BB468"/>
          <cell r="BC468">
            <v>169162</v>
          </cell>
          <cell r="BD468" t="str">
            <v>Blue</v>
          </cell>
          <cell r="BE468" t="str">
            <v>B23 2.5' H35</v>
          </cell>
          <cell r="BF468" t="str">
            <v>12 months (+/- 5 days) from date of manufacture</v>
          </cell>
          <cell r="BG468" t="str">
            <v>Fast</v>
          </cell>
          <cell r="BH468" t="str">
            <v>23 mm</v>
          </cell>
          <cell r="BI468" t="str">
            <v>1 in</v>
          </cell>
          <cell r="BJ468" t="str">
            <v>27 5/8 in</v>
          </cell>
          <cell r="BK468" t="str">
            <v>5/8 in</v>
          </cell>
          <cell r="BL468" t="str">
            <v>I, II, III</v>
          </cell>
          <cell r="BM468">
            <v>2.5</v>
          </cell>
          <cell r="BN468">
            <v>125</v>
          </cell>
          <cell r="BO468">
            <v>134</v>
          </cell>
          <cell r="BP468" t="str">
            <v>B or G</v>
          </cell>
          <cell r="BQ468">
            <v>8040</v>
          </cell>
          <cell r="BR468">
            <v>115.10416666666667</v>
          </cell>
        </row>
        <row r="469">
          <cell r="C469">
            <v>170032</v>
          </cell>
          <cell r="D469" t="str">
            <v>B23 3' M50 (2PB, 36 Bxs)</v>
          </cell>
          <cell r="E469" t="str">
            <v>70325</v>
          </cell>
          <cell r="F469" t="str">
            <v>72036</v>
          </cell>
          <cell r="G469" t="str">
            <v>30%</v>
          </cell>
          <cell r="H469" t="str">
            <v>2 X 8509 (12-8 4 X 1.25 OL)</v>
          </cell>
          <cell r="I469" t="str">
            <v>8030 (38 mm 142 GA X 2.844 FT)</v>
          </cell>
          <cell r="J469" t="str">
            <v>8032 (84 mm 200 GA X 2.844 FT)</v>
          </cell>
          <cell r="K469">
            <v>1.1022987499999999</v>
          </cell>
          <cell r="L469">
            <v>0.47241374999999997</v>
          </cell>
          <cell r="M469">
            <v>32.644179004037689</v>
          </cell>
          <cell r="N469">
            <v>36</v>
          </cell>
          <cell r="O469">
            <v>32.625</v>
          </cell>
          <cell r="P469">
            <v>32.875</v>
          </cell>
          <cell r="Q469">
            <v>33.125</v>
          </cell>
          <cell r="R469">
            <v>1.5301125</v>
          </cell>
          <cell r="S469">
            <v>1.5747125</v>
          </cell>
          <cell r="T469">
            <v>1.6198124999999999</v>
          </cell>
          <cell r="U469">
            <v>694.67107499999997</v>
          </cell>
          <cell r="V469">
            <v>714.91947500000003</v>
          </cell>
          <cell r="W469">
            <v>735.39487499999996</v>
          </cell>
          <cell r="X469" t="str">
            <v>8465/8466 (39"/2 pc)</v>
          </cell>
          <cell r="Y469" t="str">
            <v>39"/ 2 pc</v>
          </cell>
          <cell r="Z469">
            <v>2.8</v>
          </cell>
          <cell r="AA469">
            <v>40</v>
          </cell>
          <cell r="AB469">
            <v>61.204499999999996</v>
          </cell>
          <cell r="AC469">
            <v>62.988500000000002</v>
          </cell>
          <cell r="AD469">
            <v>64.79249999999999</v>
          </cell>
          <cell r="AE469">
            <v>64.004499999999993</v>
          </cell>
          <cell r="AF469">
            <v>65.788499999999999</v>
          </cell>
          <cell r="AG469">
            <v>67.592499999999987</v>
          </cell>
          <cell r="AH469" t="str">
            <v xml:space="preserve">2 X 8126 (4.625 FT/Box) </v>
          </cell>
          <cell r="AI469">
            <v>2</v>
          </cell>
          <cell r="AJ469" t="str">
            <v>(6X6)+0=36</v>
          </cell>
          <cell r="AK469">
            <v>6</v>
          </cell>
          <cell r="AL469">
            <v>6</v>
          </cell>
          <cell r="AM469">
            <v>0</v>
          </cell>
          <cell r="AN469">
            <v>36</v>
          </cell>
          <cell r="AO469" t="str">
            <v>8914 (48 X 44)</v>
          </cell>
          <cell r="AP469" t="str">
            <v>48X44</v>
          </cell>
          <cell r="AQ469">
            <v>55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 t="str">
            <v>8051 (1 White)</v>
          </cell>
          <cell r="AW469" t="str">
            <v>8050 (160FT Clear)</v>
          </cell>
          <cell r="AX469">
            <v>2423.386</v>
          </cell>
          <cell r="AY469">
            <v>1440</v>
          </cell>
          <cell r="AZ469">
            <v>1.6829069444444444</v>
          </cell>
          <cell r="BA469" t="str">
            <v xml:space="preserve">BF Request 6/21/02.  </v>
          </cell>
          <cell r="BB469"/>
          <cell r="BC469">
            <v>170032</v>
          </cell>
          <cell r="BD469" t="str">
            <v>Green</v>
          </cell>
          <cell r="BE469" t="str">
            <v>B23 3' M50</v>
          </cell>
          <cell r="BF469" t="str">
            <v>12 months (+/- 5 days) from date of manufacture</v>
          </cell>
          <cell r="BG469" t="str">
            <v xml:space="preserve">Medium </v>
          </cell>
          <cell r="BH469" t="str">
            <v>23 mm</v>
          </cell>
          <cell r="BI469" t="str">
            <v>1 in</v>
          </cell>
          <cell r="BJ469" t="str">
            <v xml:space="preserve">32 7/8 in </v>
          </cell>
          <cell r="BK469" t="str">
            <v>5/8 in</v>
          </cell>
          <cell r="BL469" t="str">
            <v>I, II, III</v>
          </cell>
          <cell r="BM469">
            <v>3</v>
          </cell>
          <cell r="BN469">
            <v>120</v>
          </cell>
          <cell r="BO469">
            <v>134</v>
          </cell>
          <cell r="BP469" t="str">
            <v>B or G</v>
          </cell>
          <cell r="BQ469">
            <v>8040</v>
          </cell>
          <cell r="BR469">
            <v>109.58333333333333</v>
          </cell>
        </row>
        <row r="470">
          <cell r="C470">
            <v>170033</v>
          </cell>
          <cell r="D470" t="str">
            <v>B23 3' M45LIF (SWS, 1250 Pcs)</v>
          </cell>
          <cell r="E470" t="str">
            <v>70316</v>
          </cell>
          <cell r="F470" t="str">
            <v>72036</v>
          </cell>
          <cell r="G470" t="str">
            <v>30%</v>
          </cell>
          <cell r="H470" t="str">
            <v>2 X 8509 (12-8 4 X 1.25 OL)</v>
          </cell>
          <cell r="I470" t="str">
            <v>8030 (38 mm 142 GA X 2.844 FT)</v>
          </cell>
          <cell r="J470" t="str">
            <v>8032 (84 mm 200 GA X 2.844 FT)</v>
          </cell>
          <cell r="K470">
            <v>1.1022987499999999</v>
          </cell>
          <cell r="L470">
            <v>0.47241374999999997</v>
          </cell>
          <cell r="M470">
            <v>32.644179004037689</v>
          </cell>
          <cell r="N470">
            <v>36</v>
          </cell>
          <cell r="O470">
            <v>32.625</v>
          </cell>
          <cell r="P470">
            <v>32.875</v>
          </cell>
          <cell r="Q470">
            <v>33.125</v>
          </cell>
          <cell r="R470">
            <v>1.5301125</v>
          </cell>
          <cell r="S470">
            <v>1.5747125</v>
          </cell>
          <cell r="T470">
            <v>1.6198124999999999</v>
          </cell>
          <cell r="U470">
            <v>694.67107499999997</v>
          </cell>
          <cell r="V470">
            <v>714.91947500000003</v>
          </cell>
          <cell r="W470">
            <v>735.39487499999996</v>
          </cell>
          <cell r="X470" t="str">
            <v>8053 (5" X 115GA X 15FT)</v>
          </cell>
          <cell r="Y470" t="str">
            <v>SW (15 FT)</v>
          </cell>
          <cell r="Z470">
            <v>0.1</v>
          </cell>
          <cell r="AA470">
            <v>25</v>
          </cell>
          <cell r="AB470">
            <v>38.252812499999997</v>
          </cell>
          <cell r="AC470">
            <v>39.367812499999999</v>
          </cell>
          <cell r="AD470">
            <v>40.495312499999997</v>
          </cell>
          <cell r="AE470">
            <v>38.352812499999999</v>
          </cell>
          <cell r="AF470">
            <v>39.467812500000001</v>
          </cell>
          <cell r="AG470">
            <v>40.595312499999999</v>
          </cell>
          <cell r="AH470" t="str">
            <v>8053 (15 FT/Bundle)</v>
          </cell>
          <cell r="AI470" t="str">
            <v>SW</v>
          </cell>
          <cell r="AJ470" t="str">
            <v xml:space="preserve">10 X 5 = 50 SW </v>
          </cell>
          <cell r="AK470" t="str">
            <v xml:space="preserve">Stack </v>
          </cell>
          <cell r="AL470" t="str">
            <v xml:space="preserve">Square </v>
          </cell>
          <cell r="AM470" t="str">
            <v>On Pallet</v>
          </cell>
          <cell r="AN470">
            <v>50</v>
          </cell>
          <cell r="AO470" t="str">
            <v>8914 (48 X 44)</v>
          </cell>
          <cell r="AP470" t="str">
            <v>48X44</v>
          </cell>
          <cell r="AQ470">
            <v>55</v>
          </cell>
          <cell r="AR470">
            <v>0</v>
          </cell>
          <cell r="AS470" t="str">
            <v xml:space="preserve">1 X 8114 (Pad) </v>
          </cell>
          <cell r="AT470">
            <v>0</v>
          </cell>
          <cell r="AU470">
            <v>0</v>
          </cell>
          <cell r="AV470" t="str">
            <v>8051 (1 White)</v>
          </cell>
          <cell r="AW470" t="str">
            <v>8052 (440FT White)</v>
          </cell>
          <cell r="AX470">
            <v>2028.390625</v>
          </cell>
          <cell r="AY470">
            <v>1250</v>
          </cell>
          <cell r="AZ470">
            <v>1.6227125</v>
          </cell>
          <cell r="BA470" t="str">
            <v xml:space="preserve">Request by sales to change pallet size 4/23/10. Each bundle gets Part No. 8132 8.5 X 11 inch bundle sheet.  </v>
          </cell>
          <cell r="BB470" t="str">
            <v xml:space="preserve">Stack square on pallet.  Rotate each layer 180 degrees.   </v>
          </cell>
          <cell r="BC470">
            <v>170033</v>
          </cell>
          <cell r="BD470" t="str">
            <v>Green</v>
          </cell>
          <cell r="BE470" t="str">
            <v>B23 3' M45LIF</v>
          </cell>
          <cell r="BF470" t="str">
            <v>12 months (+/- 5 days) from date of manufacture</v>
          </cell>
          <cell r="BG470" t="str">
            <v xml:space="preserve">Medium </v>
          </cell>
          <cell r="BH470" t="str">
            <v>23 mm</v>
          </cell>
          <cell r="BI470" t="str">
            <v>1 in</v>
          </cell>
          <cell r="BJ470" t="str">
            <v>32 7/8 in</v>
          </cell>
          <cell r="BK470" t="str">
            <v>5/8 in</v>
          </cell>
          <cell r="BL470" t="str">
            <v>I, II, III</v>
          </cell>
          <cell r="BM470">
            <v>3</v>
          </cell>
          <cell r="BN470">
            <v>75</v>
          </cell>
          <cell r="BO470">
            <v>134</v>
          </cell>
          <cell r="BP470" t="str">
            <v>B or G</v>
          </cell>
          <cell r="BQ470">
            <v>8040</v>
          </cell>
          <cell r="BR470">
            <v>68.489583333333329</v>
          </cell>
        </row>
        <row r="471">
          <cell r="C471">
            <v>170034</v>
          </cell>
          <cell r="D471" t="str">
            <v>B23 3' M50LIF (SWS, 1250 Pcs)</v>
          </cell>
          <cell r="E471" t="str">
            <v>70325</v>
          </cell>
          <cell r="F471" t="str">
            <v>72036</v>
          </cell>
          <cell r="G471" t="str">
            <v>30%</v>
          </cell>
          <cell r="H471" t="str">
            <v>2 X 8509 (12-8 4 X 1.25 OL)</v>
          </cell>
          <cell r="I471" t="str">
            <v>8030 (38 mm 142 GA X 2.844 FT)</v>
          </cell>
          <cell r="J471" t="str">
            <v>8032 (84 mm 200 GA X 2.844 FT)</v>
          </cell>
          <cell r="K471">
            <v>1.1022987499999999</v>
          </cell>
          <cell r="L471">
            <v>0.47241374999999997</v>
          </cell>
          <cell r="M471">
            <v>32.644179004037689</v>
          </cell>
          <cell r="N471">
            <v>36</v>
          </cell>
          <cell r="O471">
            <v>32.625</v>
          </cell>
          <cell r="P471">
            <v>32.875</v>
          </cell>
          <cell r="Q471">
            <v>33.125</v>
          </cell>
          <cell r="R471">
            <v>1.5301125</v>
          </cell>
          <cell r="S471">
            <v>1.5747125</v>
          </cell>
          <cell r="T471">
            <v>1.6198124999999999</v>
          </cell>
          <cell r="U471">
            <v>694.67107499999997</v>
          </cell>
          <cell r="V471">
            <v>714.91947500000003</v>
          </cell>
          <cell r="W471">
            <v>735.39487499999996</v>
          </cell>
          <cell r="X471" t="str">
            <v>8053 (5" X 115GA X 15FT)</v>
          </cell>
          <cell r="Y471" t="str">
            <v>SW (15 FT)</v>
          </cell>
          <cell r="Z471">
            <v>0.1</v>
          </cell>
          <cell r="AA471">
            <v>25</v>
          </cell>
          <cell r="AB471">
            <v>38.252812499999997</v>
          </cell>
          <cell r="AC471">
            <v>39.367812499999999</v>
          </cell>
          <cell r="AD471">
            <v>40.495312499999997</v>
          </cell>
          <cell r="AE471">
            <v>38.352812499999999</v>
          </cell>
          <cell r="AF471">
            <v>39.467812500000001</v>
          </cell>
          <cell r="AG471">
            <v>40.595312499999999</v>
          </cell>
          <cell r="AH471" t="str">
            <v>8053 (15 FT/Bundle)</v>
          </cell>
          <cell r="AI471" t="str">
            <v>SW</v>
          </cell>
          <cell r="AJ471" t="str">
            <v xml:space="preserve">10 X 5 = 50 SW </v>
          </cell>
          <cell r="AK471" t="str">
            <v xml:space="preserve">Stack </v>
          </cell>
          <cell r="AL471" t="str">
            <v xml:space="preserve">Square </v>
          </cell>
          <cell r="AM471" t="str">
            <v>On Pallet</v>
          </cell>
          <cell r="AN471">
            <v>50</v>
          </cell>
          <cell r="AO471" t="str">
            <v>8914 (48 X 44)</v>
          </cell>
          <cell r="AP471" t="str">
            <v>48X44</v>
          </cell>
          <cell r="AQ471">
            <v>55</v>
          </cell>
          <cell r="AR471">
            <v>0</v>
          </cell>
          <cell r="AS471" t="str">
            <v xml:space="preserve">1 X 8114 (Pad) </v>
          </cell>
          <cell r="AT471">
            <v>0</v>
          </cell>
          <cell r="AU471">
            <v>0</v>
          </cell>
          <cell r="AV471" t="str">
            <v>8051 (1 White)</v>
          </cell>
          <cell r="AW471" t="str">
            <v>8052 (440FT White)</v>
          </cell>
          <cell r="AX471">
            <v>2028.390625</v>
          </cell>
          <cell r="AY471">
            <v>1250</v>
          </cell>
          <cell r="AZ471">
            <v>1.6227125</v>
          </cell>
          <cell r="BA471" t="str">
            <v xml:space="preserve">Request by sales to change pallet size 4/23/10. Each bundle gets Part No. 8132 8.5 X 11 inch bundle sheet.  </v>
          </cell>
          <cell r="BB471" t="str">
            <v xml:space="preserve">Stack square on pallet.  Rotate each layer 180 degrees.   </v>
          </cell>
          <cell r="BC471">
            <v>170034</v>
          </cell>
          <cell r="BD471" t="str">
            <v>Green</v>
          </cell>
          <cell r="BE471" t="str">
            <v>B23 3' M50LIF</v>
          </cell>
          <cell r="BF471" t="str">
            <v>12 months (+/- 5 days) from date of manufacture</v>
          </cell>
          <cell r="BG471" t="str">
            <v xml:space="preserve">Medium </v>
          </cell>
          <cell r="BH471" t="str">
            <v>23 mm</v>
          </cell>
          <cell r="BI471" t="str">
            <v>1 in</v>
          </cell>
          <cell r="BJ471" t="str">
            <v>32 7/8 in</v>
          </cell>
          <cell r="BK471" t="str">
            <v>5/8 in</v>
          </cell>
          <cell r="BL471" t="str">
            <v>I, II, III</v>
          </cell>
          <cell r="BM471">
            <v>3</v>
          </cell>
          <cell r="BN471">
            <v>75</v>
          </cell>
          <cell r="BO471">
            <v>134</v>
          </cell>
          <cell r="BP471" t="str">
            <v>B or G</v>
          </cell>
          <cell r="BQ471">
            <v>8040</v>
          </cell>
          <cell r="BR471">
            <v>68.489583333333329</v>
          </cell>
        </row>
        <row r="472">
          <cell r="C472">
            <v>170060</v>
          </cell>
          <cell r="D472" t="str">
            <v>B23 3' H35 (SWS, 1250 Pcs, Eclipse)</v>
          </cell>
          <cell r="E472" t="str">
            <v>70300</v>
          </cell>
          <cell r="F472" t="str">
            <v>72036</v>
          </cell>
          <cell r="G472" t="str">
            <v>30%</v>
          </cell>
          <cell r="H472" t="str">
            <v>2 X 8509 (12-8 4 X 1.25 OL)</v>
          </cell>
          <cell r="I472" t="str">
            <v>8030 (38 mm 142 GA X 2.844 FT)</v>
          </cell>
          <cell r="J472" t="str">
            <v>8032 (84 mm 200 GA X 2.844 FT)</v>
          </cell>
          <cell r="K472">
            <v>1.1022987499999999</v>
          </cell>
          <cell r="L472">
            <v>0.47241374999999997</v>
          </cell>
          <cell r="M472">
            <v>32.644179004037689</v>
          </cell>
          <cell r="N472">
            <v>36</v>
          </cell>
          <cell r="O472">
            <v>32.625</v>
          </cell>
          <cell r="P472">
            <v>32.875</v>
          </cell>
          <cell r="Q472">
            <v>33.125</v>
          </cell>
          <cell r="R472">
            <v>1.5301125</v>
          </cell>
          <cell r="S472">
            <v>1.5747125</v>
          </cell>
          <cell r="T472">
            <v>1.6198124999999999</v>
          </cell>
          <cell r="U472">
            <v>694.67107499999997</v>
          </cell>
          <cell r="V472">
            <v>714.91947500000003</v>
          </cell>
          <cell r="W472">
            <v>735.39487499999996</v>
          </cell>
          <cell r="X472" t="str">
            <v>8053 (5" X 115GA X 15FT)</v>
          </cell>
          <cell r="Y472" t="str">
            <v>SW (15 FT)</v>
          </cell>
          <cell r="Z472">
            <v>0.1</v>
          </cell>
          <cell r="AA472">
            <v>25</v>
          </cell>
          <cell r="AB472">
            <v>38.252812499999997</v>
          </cell>
          <cell r="AC472">
            <v>39.367812499999999</v>
          </cell>
          <cell r="AD472">
            <v>40.495312499999997</v>
          </cell>
          <cell r="AE472">
            <v>38.352812499999999</v>
          </cell>
          <cell r="AF472">
            <v>39.467812500000001</v>
          </cell>
          <cell r="AG472">
            <v>40.595312499999999</v>
          </cell>
          <cell r="AH472" t="str">
            <v>8053 (15 FT/Bundle)</v>
          </cell>
          <cell r="AI472" t="str">
            <v>SW</v>
          </cell>
          <cell r="AJ472" t="str">
            <v xml:space="preserve">10 X 5 = 50 SW </v>
          </cell>
          <cell r="AK472" t="str">
            <v xml:space="preserve">Stack </v>
          </cell>
          <cell r="AL472" t="str">
            <v xml:space="preserve">Square </v>
          </cell>
          <cell r="AM472" t="str">
            <v>On Pallet</v>
          </cell>
          <cell r="AN472">
            <v>50</v>
          </cell>
          <cell r="AO472" t="str">
            <v>8914 (48 X 44)</v>
          </cell>
          <cell r="AP472" t="str">
            <v>48X44</v>
          </cell>
          <cell r="AQ472">
            <v>55</v>
          </cell>
          <cell r="AR472">
            <v>0</v>
          </cell>
          <cell r="AS472" t="str">
            <v xml:space="preserve">1 X 8114 (Pad) </v>
          </cell>
          <cell r="AT472">
            <v>0</v>
          </cell>
          <cell r="AU472">
            <v>0</v>
          </cell>
          <cell r="AV472" t="str">
            <v>8051 (1 White)</v>
          </cell>
          <cell r="AW472" t="str">
            <v>8052 (440FT White)</v>
          </cell>
          <cell r="AX472">
            <v>2028.390625</v>
          </cell>
          <cell r="AY472">
            <v>1250</v>
          </cell>
          <cell r="AZ472">
            <v>1.6227125</v>
          </cell>
          <cell r="BA472" t="str">
            <v xml:space="preserve">Request by sales to change pallet size 4/23/10. Each bundle gets Part No. 8132 8.5 X 11 inch bundle sheet.  </v>
          </cell>
          <cell r="BB472" t="str">
            <v xml:space="preserve">Stack square on pallet.  Rotate each layer 180 degrees.  </v>
          </cell>
          <cell r="BC472">
            <v>170060</v>
          </cell>
          <cell r="BD472" t="str">
            <v>Blue</v>
          </cell>
          <cell r="BE472" t="str">
            <v xml:space="preserve">B23 3' H35 (Eclipse) </v>
          </cell>
          <cell r="BF472" t="str">
            <v>12 months (+/- 5 days) from date of manufacture</v>
          </cell>
          <cell r="BG472" t="str">
            <v>Fast</v>
          </cell>
          <cell r="BH472" t="str">
            <v>23 mm</v>
          </cell>
          <cell r="BI472" t="str">
            <v>1 in</v>
          </cell>
          <cell r="BJ472" t="str">
            <v>32 7/8 in</v>
          </cell>
          <cell r="BK472" t="str">
            <v>5/8 in</v>
          </cell>
          <cell r="BL472" t="str">
            <v>I, II, III</v>
          </cell>
          <cell r="BM472">
            <v>3</v>
          </cell>
          <cell r="BN472">
            <v>75</v>
          </cell>
          <cell r="BO472">
            <v>134</v>
          </cell>
          <cell r="BP472" t="str">
            <v>B or G</v>
          </cell>
          <cell r="BQ472">
            <v>8040</v>
          </cell>
          <cell r="BR472">
            <v>68.489583333333329</v>
          </cell>
        </row>
        <row r="473">
          <cell r="C473">
            <v>170061</v>
          </cell>
          <cell r="D473" t="str">
            <v>B23 3' H35 (SWS, 1250 Pcs)</v>
          </cell>
          <cell r="E473" t="str">
            <v>70300</v>
          </cell>
          <cell r="F473" t="str">
            <v>72036</v>
          </cell>
          <cell r="G473" t="str">
            <v>30%</v>
          </cell>
          <cell r="H473" t="str">
            <v>2 X 8509 (12-8 4 X 1.25 OL)</v>
          </cell>
          <cell r="I473" t="str">
            <v>8030 (38 mm 142 GA X 2.844 FT)</v>
          </cell>
          <cell r="J473" t="str">
            <v>8032 (84 mm 200 GA X 2.844 FT)</v>
          </cell>
          <cell r="K473">
            <v>1.1022987499999999</v>
          </cell>
          <cell r="L473">
            <v>0.47241374999999997</v>
          </cell>
          <cell r="M473">
            <v>32.644179004037689</v>
          </cell>
          <cell r="N473">
            <v>36</v>
          </cell>
          <cell r="O473">
            <v>32.625</v>
          </cell>
          <cell r="P473">
            <v>32.875</v>
          </cell>
          <cell r="Q473">
            <v>33.125</v>
          </cell>
          <cell r="R473">
            <v>1.5301125</v>
          </cell>
          <cell r="S473">
            <v>1.5747125</v>
          </cell>
          <cell r="T473">
            <v>1.6198124999999999</v>
          </cell>
          <cell r="U473">
            <v>694.67107499999997</v>
          </cell>
          <cell r="V473">
            <v>714.91947500000003</v>
          </cell>
          <cell r="W473">
            <v>735.39487499999996</v>
          </cell>
          <cell r="X473" t="str">
            <v>8053 (5" X 115GA X 15FT)</v>
          </cell>
          <cell r="Y473" t="str">
            <v>SW (15 FT)</v>
          </cell>
          <cell r="Z473">
            <v>0.1</v>
          </cell>
          <cell r="AA473">
            <v>25</v>
          </cell>
          <cell r="AB473">
            <v>38.252812499999997</v>
          </cell>
          <cell r="AC473">
            <v>39.367812499999999</v>
          </cell>
          <cell r="AD473">
            <v>40.495312499999997</v>
          </cell>
          <cell r="AE473">
            <v>38.352812499999999</v>
          </cell>
          <cell r="AF473">
            <v>39.467812500000001</v>
          </cell>
          <cell r="AG473">
            <v>40.595312499999999</v>
          </cell>
          <cell r="AH473" t="str">
            <v>8053 (15 FT/Bundle)</v>
          </cell>
          <cell r="AI473" t="str">
            <v>SW</v>
          </cell>
          <cell r="AJ473" t="str">
            <v xml:space="preserve">10 X 5 = 50 SW </v>
          </cell>
          <cell r="AK473" t="str">
            <v xml:space="preserve">Stack </v>
          </cell>
          <cell r="AL473" t="str">
            <v xml:space="preserve">Square </v>
          </cell>
          <cell r="AM473" t="str">
            <v>On Pallet</v>
          </cell>
          <cell r="AN473">
            <v>50</v>
          </cell>
          <cell r="AO473" t="str">
            <v>8914 (48 X 44)</v>
          </cell>
          <cell r="AP473" t="str">
            <v>48X44</v>
          </cell>
          <cell r="AQ473">
            <v>55</v>
          </cell>
          <cell r="AR473" t="str">
            <v>8133 (4)</v>
          </cell>
          <cell r="AS473" t="str">
            <v xml:space="preserve">1 X 8114 (Pad) </v>
          </cell>
          <cell r="AT473">
            <v>0</v>
          </cell>
          <cell r="AU473">
            <v>0</v>
          </cell>
          <cell r="AV473" t="str">
            <v>8051 (1 White)</v>
          </cell>
          <cell r="AW473" t="str">
            <v>8052 (440FT White)</v>
          </cell>
          <cell r="AX473">
            <v>2028.390625</v>
          </cell>
          <cell r="AY473">
            <v>1250</v>
          </cell>
          <cell r="AZ473">
            <v>1.6227125</v>
          </cell>
          <cell r="BA473" t="str">
            <v xml:space="preserve">Request by sales to change pallet size 4/23/10. Each bundle gets Part No. 8132 8.5 X 11 inch bundle sheet.  </v>
          </cell>
          <cell r="BB473" t="str">
            <v xml:space="preserve">Stack square on pallet.  Rotate each layer 180 degrees.   </v>
          </cell>
          <cell r="BC473">
            <v>170061</v>
          </cell>
          <cell r="BD473" t="str">
            <v>Blue</v>
          </cell>
          <cell r="BE473" t="str">
            <v xml:space="preserve">B23 3' H35 </v>
          </cell>
          <cell r="BF473" t="str">
            <v>12 months (+/- 5 days) from date of manufacture</v>
          </cell>
          <cell r="BG473" t="str">
            <v>Fast</v>
          </cell>
          <cell r="BH473" t="str">
            <v>23 mm</v>
          </cell>
          <cell r="BI473" t="str">
            <v>1 in</v>
          </cell>
          <cell r="BJ473" t="str">
            <v>32 7/8 in</v>
          </cell>
          <cell r="BK473" t="str">
            <v>5/8 in</v>
          </cell>
          <cell r="BL473" t="str">
            <v>I, II, III</v>
          </cell>
          <cell r="BM473">
            <v>3</v>
          </cell>
          <cell r="BN473">
            <v>75</v>
          </cell>
          <cell r="BO473">
            <v>134</v>
          </cell>
          <cell r="BP473" t="str">
            <v>B or G</v>
          </cell>
          <cell r="BQ473">
            <v>8040</v>
          </cell>
          <cell r="BR473">
            <v>68.489583333333329</v>
          </cell>
        </row>
        <row r="474">
          <cell r="C474">
            <v>170062</v>
          </cell>
          <cell r="D474" t="str">
            <v>B23 3' H35 (2PB, 36 Bxs)</v>
          </cell>
          <cell r="E474" t="str">
            <v>70300</v>
          </cell>
          <cell r="F474" t="str">
            <v>72036</v>
          </cell>
          <cell r="G474" t="str">
            <v>30%</v>
          </cell>
          <cell r="H474" t="str">
            <v>2 X 8509 (12-8 4 X 1.25 OL)</v>
          </cell>
          <cell r="I474" t="str">
            <v>8030 (38 mm 142 GA X 2.844 FT)</v>
          </cell>
          <cell r="J474" t="str">
            <v>8032 (84 mm 200 GA X 2.844 FT)</v>
          </cell>
          <cell r="K474">
            <v>1.1022987499999999</v>
          </cell>
          <cell r="L474">
            <v>0.47241374999999997</v>
          </cell>
          <cell r="M474">
            <v>32.644179004037689</v>
          </cell>
          <cell r="N474">
            <v>36</v>
          </cell>
          <cell r="O474">
            <v>32.625</v>
          </cell>
          <cell r="P474">
            <v>32.875</v>
          </cell>
          <cell r="Q474">
            <v>33.125</v>
          </cell>
          <cell r="R474">
            <v>1.5301125</v>
          </cell>
          <cell r="S474">
            <v>1.5747125</v>
          </cell>
          <cell r="T474">
            <v>1.6198124999999999</v>
          </cell>
          <cell r="U474">
            <v>694.67107499999997</v>
          </cell>
          <cell r="V474">
            <v>714.91947500000003</v>
          </cell>
          <cell r="W474">
            <v>735.39487499999996</v>
          </cell>
          <cell r="X474" t="str">
            <v>8465/8466 (39"/2 pc)</v>
          </cell>
          <cell r="Y474" t="str">
            <v>39"/ 2 pc</v>
          </cell>
          <cell r="Z474">
            <v>2.8</v>
          </cell>
          <cell r="AA474">
            <v>40</v>
          </cell>
          <cell r="AB474">
            <v>61.204499999999996</v>
          </cell>
          <cell r="AC474">
            <v>62.988500000000002</v>
          </cell>
          <cell r="AD474">
            <v>64.79249999999999</v>
          </cell>
          <cell r="AE474">
            <v>64.004499999999993</v>
          </cell>
          <cell r="AF474">
            <v>65.788499999999999</v>
          </cell>
          <cell r="AG474">
            <v>67.592499999999987</v>
          </cell>
          <cell r="AH474" t="str">
            <v xml:space="preserve">2 X 8126 (4.625 FT/Box) </v>
          </cell>
          <cell r="AI474">
            <v>2</v>
          </cell>
          <cell r="AJ474" t="str">
            <v>(6X6)+0=36</v>
          </cell>
          <cell r="AK474">
            <v>6</v>
          </cell>
          <cell r="AL474">
            <v>6</v>
          </cell>
          <cell r="AM474">
            <v>0</v>
          </cell>
          <cell r="AN474">
            <v>36</v>
          </cell>
          <cell r="AO474" t="str">
            <v>8914 (48 X 44)</v>
          </cell>
          <cell r="AP474" t="str">
            <v>48X44</v>
          </cell>
          <cell r="AQ474">
            <v>55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 t="str">
            <v>8051 (1 White)</v>
          </cell>
          <cell r="AW474" t="str">
            <v>8050 (160FT Clear)</v>
          </cell>
          <cell r="AX474">
            <v>2423.386</v>
          </cell>
          <cell r="AY474">
            <v>1440</v>
          </cell>
          <cell r="AZ474">
            <v>1.6829069444444444</v>
          </cell>
          <cell r="BA474" t="str">
            <v xml:space="preserve">BF Request 6/21/02.  </v>
          </cell>
          <cell r="BB474"/>
          <cell r="BC474">
            <v>170062</v>
          </cell>
          <cell r="BD474" t="str">
            <v>Blue</v>
          </cell>
          <cell r="BE474" t="str">
            <v xml:space="preserve">B23 3' H35 </v>
          </cell>
          <cell r="BF474" t="str">
            <v>12 months (+/- 5 days) from date of manufacture</v>
          </cell>
          <cell r="BG474" t="str">
            <v>Fast</v>
          </cell>
          <cell r="BH474" t="str">
            <v>23 mm</v>
          </cell>
          <cell r="BI474" t="str">
            <v>1 in</v>
          </cell>
          <cell r="BJ474" t="str">
            <v xml:space="preserve">32 7/8 in </v>
          </cell>
          <cell r="BK474" t="str">
            <v>5/8 in</v>
          </cell>
          <cell r="BL474" t="str">
            <v>I, II, III</v>
          </cell>
          <cell r="BM474">
            <v>3</v>
          </cell>
          <cell r="BN474">
            <v>120</v>
          </cell>
          <cell r="BO474">
            <v>134</v>
          </cell>
          <cell r="BP474" t="str">
            <v>B or G</v>
          </cell>
          <cell r="BQ474">
            <v>8040</v>
          </cell>
          <cell r="BR474">
            <v>109.58333333333333</v>
          </cell>
        </row>
        <row r="475">
          <cell r="C475">
            <v>170063</v>
          </cell>
          <cell r="D475" t="str">
            <v>B23 3' H35P (SWS, 1250 Pcs)</v>
          </cell>
          <cell r="E475" t="str">
            <v>70300</v>
          </cell>
          <cell r="F475" t="str">
            <v>72036</v>
          </cell>
          <cell r="G475" t="str">
            <v>30%</v>
          </cell>
          <cell r="H475" t="str">
            <v>2 X 8509 (12-8 4 X 1.25 OL)</v>
          </cell>
          <cell r="I475" t="str">
            <v>8030 (38 mm 142 GA X 2.844 FT)</v>
          </cell>
          <cell r="J475" t="str">
            <v>8032 (84 mm 200 GA X 2.844 FT)</v>
          </cell>
          <cell r="K475">
            <v>1.1022987499999999</v>
          </cell>
          <cell r="L475">
            <v>0.47241374999999997</v>
          </cell>
          <cell r="M475">
            <v>32.644179004037689</v>
          </cell>
          <cell r="N475">
            <v>36</v>
          </cell>
          <cell r="O475">
            <v>32.625</v>
          </cell>
          <cell r="P475">
            <v>32.875</v>
          </cell>
          <cell r="Q475">
            <v>33.125</v>
          </cell>
          <cell r="R475">
            <v>1.5301125</v>
          </cell>
          <cell r="S475">
            <v>1.5747125</v>
          </cell>
          <cell r="T475">
            <v>1.6198124999999999</v>
          </cell>
          <cell r="U475">
            <v>694.67107499999997</v>
          </cell>
          <cell r="V475">
            <v>714.91947500000003</v>
          </cell>
          <cell r="W475">
            <v>735.39487499999996</v>
          </cell>
          <cell r="X475" t="str">
            <v>8053 (5" X 115GA X 15FT)</v>
          </cell>
          <cell r="Y475" t="str">
            <v>SW (15 FT)</v>
          </cell>
          <cell r="Z475">
            <v>0.1</v>
          </cell>
          <cell r="AA475">
            <v>25</v>
          </cell>
          <cell r="AB475">
            <v>38.252812499999997</v>
          </cell>
          <cell r="AC475">
            <v>39.367812499999999</v>
          </cell>
          <cell r="AD475">
            <v>40.495312499999997</v>
          </cell>
          <cell r="AE475">
            <v>38.352812499999999</v>
          </cell>
          <cell r="AF475">
            <v>39.467812500000001</v>
          </cell>
          <cell r="AG475">
            <v>40.595312499999999</v>
          </cell>
          <cell r="AH475" t="str">
            <v>8053 (15 FT/Bundle)</v>
          </cell>
          <cell r="AI475" t="str">
            <v>SW</v>
          </cell>
          <cell r="AJ475" t="str">
            <v xml:space="preserve">10 X 5 = 50 SW </v>
          </cell>
          <cell r="AK475" t="str">
            <v xml:space="preserve">Stack </v>
          </cell>
          <cell r="AL475" t="str">
            <v xml:space="preserve">Square </v>
          </cell>
          <cell r="AM475" t="str">
            <v>On Pallet</v>
          </cell>
          <cell r="AN475">
            <v>50</v>
          </cell>
          <cell r="AO475" t="str">
            <v>8914 (48 X 44)</v>
          </cell>
          <cell r="AP475" t="str">
            <v>48X44</v>
          </cell>
          <cell r="AQ475">
            <v>55</v>
          </cell>
          <cell r="AR475">
            <v>0</v>
          </cell>
          <cell r="AS475" t="str">
            <v xml:space="preserve">1 X 8114 (Pad) </v>
          </cell>
          <cell r="AT475">
            <v>0</v>
          </cell>
          <cell r="AU475">
            <v>0</v>
          </cell>
          <cell r="AV475" t="str">
            <v>8051 (1 White)</v>
          </cell>
          <cell r="AW475" t="str">
            <v>8052 (440FT White)</v>
          </cell>
          <cell r="AX475">
            <v>2028.390625</v>
          </cell>
          <cell r="AY475">
            <v>1250</v>
          </cell>
          <cell r="AZ475">
            <v>1.6227125</v>
          </cell>
          <cell r="BA475" t="str">
            <v xml:space="preserve">Request by sales to change pallet size 4/23/10. Each cartridge gets Part No. 8508 23mm parachute clip. Each bundle gets Part No. 8132 8.5 X 11 inch bundle sheet.  </v>
          </cell>
          <cell r="BB475" t="str">
            <v xml:space="preserve">Stack square on pallet.  Rotate each layer 180 degrees.   </v>
          </cell>
          <cell r="BC475">
            <v>170063</v>
          </cell>
          <cell r="BD475" t="str">
            <v>Blue</v>
          </cell>
          <cell r="BE475" t="str">
            <v>B23 3' H35P</v>
          </cell>
          <cell r="BF475" t="str">
            <v>12 months (+/- 5 days) from date of manufacture</v>
          </cell>
          <cell r="BG475" t="str">
            <v>Fast</v>
          </cell>
          <cell r="BH475" t="str">
            <v>23 mm</v>
          </cell>
          <cell r="BI475" t="str">
            <v>1 in</v>
          </cell>
          <cell r="BJ475" t="str">
            <v>32 7/8 in</v>
          </cell>
          <cell r="BK475" t="str">
            <v>5/8 in</v>
          </cell>
          <cell r="BL475" t="str">
            <v>I, II, III</v>
          </cell>
          <cell r="BM475">
            <v>3</v>
          </cell>
          <cell r="BN475">
            <v>75</v>
          </cell>
          <cell r="BO475">
            <v>85</v>
          </cell>
          <cell r="BP475" t="str">
            <v>B or G</v>
          </cell>
          <cell r="BQ475">
            <v>5100</v>
          </cell>
          <cell r="BR475">
            <v>68.489583333333329</v>
          </cell>
        </row>
        <row r="476">
          <cell r="C476">
            <v>170065</v>
          </cell>
          <cell r="D476" t="str">
            <v>B23 3' H35 (1PB, 56 Bxs)</v>
          </cell>
          <cell r="E476" t="str">
            <v>70300</v>
          </cell>
          <cell r="F476" t="str">
            <v>72036</v>
          </cell>
          <cell r="G476" t="str">
            <v>30%</v>
          </cell>
          <cell r="H476" t="str">
            <v>2 X 8509 (12-8 4 X 1.25 OL)</v>
          </cell>
          <cell r="I476" t="str">
            <v>8030 (38 mm 142 GA X 2.844 FT)</v>
          </cell>
          <cell r="J476" t="str">
            <v>8032 (84 mm 200 GA X 2.844 FT)</v>
          </cell>
          <cell r="K476">
            <v>1.1022987499999999</v>
          </cell>
          <cell r="L476">
            <v>0.47241374999999997</v>
          </cell>
          <cell r="M476">
            <v>32.644179004037689</v>
          </cell>
          <cell r="N476">
            <v>36</v>
          </cell>
          <cell r="O476">
            <v>32.625</v>
          </cell>
          <cell r="P476">
            <v>32.875</v>
          </cell>
          <cell r="Q476">
            <v>33.125</v>
          </cell>
          <cell r="R476">
            <v>1.5301125</v>
          </cell>
          <cell r="S476">
            <v>1.5747125</v>
          </cell>
          <cell r="T476">
            <v>1.6198124999999999</v>
          </cell>
          <cell r="U476">
            <v>694.67107499999997</v>
          </cell>
          <cell r="V476">
            <v>714.91947500000003</v>
          </cell>
          <cell r="W476">
            <v>735.39487499999996</v>
          </cell>
          <cell r="X476" t="str">
            <v>8464 (39"/1 pc)</v>
          </cell>
          <cell r="Y476" t="str">
            <v>39"/ 1 pc</v>
          </cell>
          <cell r="Z476">
            <v>1.4</v>
          </cell>
          <cell r="AA476">
            <v>25</v>
          </cell>
          <cell r="AB476">
            <v>38.252812499999997</v>
          </cell>
          <cell r="AC476">
            <v>39.367812499999999</v>
          </cell>
          <cell r="AD476">
            <v>40.495312499999997</v>
          </cell>
          <cell r="AE476">
            <v>39.652812499999996</v>
          </cell>
          <cell r="AF476">
            <v>40.767812499999998</v>
          </cell>
          <cell r="AG476">
            <v>41.895312499999996</v>
          </cell>
          <cell r="AH476" t="str">
            <v>2 X 8126 (3.5 FT/Box)</v>
          </cell>
          <cell r="AI476" t="str">
            <v>2 (Glue)</v>
          </cell>
          <cell r="AJ476" t="str">
            <v>(8X7)+0=56</v>
          </cell>
          <cell r="AK476">
            <v>8</v>
          </cell>
          <cell r="AL476">
            <v>7</v>
          </cell>
          <cell r="AM476">
            <v>0</v>
          </cell>
          <cell r="AN476">
            <v>56</v>
          </cell>
          <cell r="AO476" t="str">
            <v>8914 (48 X 44)</v>
          </cell>
          <cell r="AP476" t="str">
            <v>48X44</v>
          </cell>
          <cell r="AQ476">
            <v>55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 t="str">
            <v>8051 (1 White)</v>
          </cell>
          <cell r="AW476" t="str">
            <v>8050 (160FT Clear)</v>
          </cell>
          <cell r="AX476">
            <v>2337.9974999999999</v>
          </cell>
          <cell r="AY476">
            <v>1400</v>
          </cell>
          <cell r="AZ476">
            <v>1.6699982142857142</v>
          </cell>
          <cell r="BA476" t="str">
            <v xml:space="preserve">BF Request 6/21/02.  Box flaps are to be glued and turned into the pallet. </v>
          </cell>
          <cell r="BB476"/>
          <cell r="BC476">
            <v>170065</v>
          </cell>
          <cell r="BD476" t="str">
            <v>Blue</v>
          </cell>
          <cell r="BE476" t="str">
            <v xml:space="preserve">B23 3' H35 </v>
          </cell>
          <cell r="BF476" t="str">
            <v>12 months (+/- 5 days) from date of manufacture</v>
          </cell>
          <cell r="BG476" t="str">
            <v>Fast</v>
          </cell>
          <cell r="BH476" t="str">
            <v>23 mm</v>
          </cell>
          <cell r="BI476" t="str">
            <v>1 in</v>
          </cell>
          <cell r="BJ476" t="str">
            <v>32 7/8 in</v>
          </cell>
          <cell r="BK476" t="str">
            <v>5/8 in</v>
          </cell>
          <cell r="BL476" t="str">
            <v>I, II, III</v>
          </cell>
          <cell r="BM476">
            <v>3</v>
          </cell>
          <cell r="BN476">
            <v>75</v>
          </cell>
          <cell r="BO476">
            <v>134</v>
          </cell>
          <cell r="BP476" t="str">
            <v>B or G</v>
          </cell>
          <cell r="BQ476">
            <v>8040</v>
          </cell>
          <cell r="BR476">
            <v>68.489583333333329</v>
          </cell>
        </row>
        <row r="477">
          <cell r="C477">
            <v>170066</v>
          </cell>
          <cell r="D477" t="str">
            <v>B23 3' M45LIF (SWS, 1250 Pcs)</v>
          </cell>
          <cell r="E477" t="str">
            <v>70316</v>
          </cell>
          <cell r="F477" t="str">
            <v>72036</v>
          </cell>
          <cell r="G477" t="str">
            <v>30%</v>
          </cell>
          <cell r="H477" t="str">
            <v>2 X 8509 (12-8 4 X 1.25 OL)</v>
          </cell>
          <cell r="I477" t="str">
            <v>8030 (38 mm 142 GA X 2.844 FT)</v>
          </cell>
          <cell r="J477" t="str">
            <v>8032 (84 mm 200 GA X 2.844 FT)</v>
          </cell>
          <cell r="K477">
            <v>1.1022987499999999</v>
          </cell>
          <cell r="L477">
            <v>0.47241374999999997</v>
          </cell>
          <cell r="M477">
            <v>32.644179004037689</v>
          </cell>
          <cell r="N477">
            <v>36</v>
          </cell>
          <cell r="O477">
            <v>32.625</v>
          </cell>
          <cell r="P477">
            <v>32.875</v>
          </cell>
          <cell r="Q477">
            <v>33.125</v>
          </cell>
          <cell r="R477">
            <v>1.5301125</v>
          </cell>
          <cell r="S477">
            <v>1.5747125</v>
          </cell>
          <cell r="T477">
            <v>1.6198124999999999</v>
          </cell>
          <cell r="U477">
            <v>694.67107499999997</v>
          </cell>
          <cell r="V477">
            <v>714.91947500000003</v>
          </cell>
          <cell r="W477">
            <v>735.39487499999996</v>
          </cell>
          <cell r="X477" t="str">
            <v>8053 (5" X 115GA X 15FT)</v>
          </cell>
          <cell r="Y477" t="str">
            <v>SW (15 FT)</v>
          </cell>
          <cell r="Z477">
            <v>0.1</v>
          </cell>
          <cell r="AA477">
            <v>25</v>
          </cell>
          <cell r="AB477">
            <v>38.252812499999997</v>
          </cell>
          <cell r="AC477">
            <v>39.367812499999999</v>
          </cell>
          <cell r="AD477">
            <v>40.495312499999997</v>
          </cell>
          <cell r="AE477">
            <v>38.352812499999999</v>
          </cell>
          <cell r="AF477">
            <v>39.467812500000001</v>
          </cell>
          <cell r="AG477">
            <v>40.595312499999999</v>
          </cell>
          <cell r="AH477" t="str">
            <v>8053 (15 FT/Bundle)</v>
          </cell>
          <cell r="AI477" t="str">
            <v>SW</v>
          </cell>
          <cell r="AJ477" t="str">
            <v xml:space="preserve">10 X 5 = 50 SW </v>
          </cell>
          <cell r="AK477" t="str">
            <v xml:space="preserve">Stack </v>
          </cell>
          <cell r="AL477" t="str">
            <v xml:space="preserve">Square </v>
          </cell>
          <cell r="AM477" t="str">
            <v>On Pallet</v>
          </cell>
          <cell r="AN477">
            <v>50</v>
          </cell>
          <cell r="AO477" t="str">
            <v>8914 (48 X 44)</v>
          </cell>
          <cell r="AP477" t="str">
            <v>48X44</v>
          </cell>
          <cell r="AQ477">
            <v>55</v>
          </cell>
          <cell r="AR477">
            <v>0</v>
          </cell>
          <cell r="AS477" t="str">
            <v>1 X 8114 (Pad)</v>
          </cell>
          <cell r="AT477">
            <v>0</v>
          </cell>
          <cell r="AU477">
            <v>0</v>
          </cell>
          <cell r="AV477" t="str">
            <v>8051 (1 White)</v>
          </cell>
          <cell r="AW477" t="str">
            <v>8052 (440FT White)</v>
          </cell>
          <cell r="AX477">
            <v>2028.390625</v>
          </cell>
          <cell r="AY477">
            <v>1250</v>
          </cell>
          <cell r="AZ477">
            <v>1.6227125</v>
          </cell>
          <cell r="BA477" t="str">
            <v xml:space="preserve">Request by sales to change pallet size 4/23/10. Each bundle gets Part No. 8132 8.5 X 11 inch bundle sheet.  </v>
          </cell>
          <cell r="BB477" t="str">
            <v xml:space="preserve">Stack square on pallet.  Rotate each layer 180 degrees.   </v>
          </cell>
          <cell r="BC477">
            <v>170066</v>
          </cell>
          <cell r="BD477" t="str">
            <v>Green</v>
          </cell>
          <cell r="BE477" t="str">
            <v xml:space="preserve">B23 3' M45LIF </v>
          </cell>
          <cell r="BF477" t="str">
            <v>12 months (+/- 5 days) from date of manufacture</v>
          </cell>
          <cell r="BG477" t="str">
            <v xml:space="preserve">Medium </v>
          </cell>
          <cell r="BH477" t="str">
            <v>23 mm</v>
          </cell>
          <cell r="BI477" t="str">
            <v>1 in</v>
          </cell>
          <cell r="BJ477" t="str">
            <v>32 7/8 in</v>
          </cell>
          <cell r="BK477" t="str">
            <v>5/8 in</v>
          </cell>
          <cell r="BL477" t="str">
            <v>I, II, III</v>
          </cell>
          <cell r="BM477">
            <v>3</v>
          </cell>
          <cell r="BN477">
            <v>75</v>
          </cell>
          <cell r="BO477">
            <v>134</v>
          </cell>
          <cell r="BP477" t="str">
            <v>B or G</v>
          </cell>
          <cell r="BQ477">
            <v>8040</v>
          </cell>
          <cell r="BR477">
            <v>68.489583333333329</v>
          </cell>
        </row>
        <row r="478">
          <cell r="C478">
            <v>170067</v>
          </cell>
          <cell r="D478" t="str">
            <v>B23 3' M50LIF (2PB, 36 Bxs)</v>
          </cell>
          <cell r="E478" t="str">
            <v>70325</v>
          </cell>
          <cell r="F478" t="str">
            <v>72036</v>
          </cell>
          <cell r="G478" t="str">
            <v>30%</v>
          </cell>
          <cell r="H478" t="str">
            <v>2 X 8509 (12-8 4 X 1.25 OL)</v>
          </cell>
          <cell r="I478" t="str">
            <v>8030 (38 mm 142 GA X 2.844 FT)</v>
          </cell>
          <cell r="J478" t="str">
            <v>8032 (84 mm 200 GA X 2.844 FT)</v>
          </cell>
          <cell r="K478">
            <v>1.1022987499999999</v>
          </cell>
          <cell r="L478">
            <v>0.47241374999999997</v>
          </cell>
          <cell r="M478">
            <v>32.644179004037689</v>
          </cell>
          <cell r="N478">
            <v>36</v>
          </cell>
          <cell r="O478">
            <v>32.625</v>
          </cell>
          <cell r="P478">
            <v>32.875</v>
          </cell>
          <cell r="Q478">
            <v>33.125</v>
          </cell>
          <cell r="R478">
            <v>1.5301125</v>
          </cell>
          <cell r="S478">
            <v>1.5747125</v>
          </cell>
          <cell r="T478">
            <v>1.6198124999999999</v>
          </cell>
          <cell r="U478">
            <v>694.67107499999997</v>
          </cell>
          <cell r="V478">
            <v>714.91947500000003</v>
          </cell>
          <cell r="W478">
            <v>735.39487499999996</v>
          </cell>
          <cell r="X478" t="str">
            <v>8465/8466 (39"/2 pc)</v>
          </cell>
          <cell r="Y478" t="str">
            <v>39"/ 2 pc</v>
          </cell>
          <cell r="Z478">
            <v>2.8</v>
          </cell>
          <cell r="AA478">
            <v>40</v>
          </cell>
          <cell r="AB478">
            <v>61.204499999999996</v>
          </cell>
          <cell r="AC478">
            <v>62.988500000000002</v>
          </cell>
          <cell r="AD478">
            <v>64.79249999999999</v>
          </cell>
          <cell r="AE478">
            <v>64.004499999999993</v>
          </cell>
          <cell r="AF478">
            <v>65.788499999999999</v>
          </cell>
          <cell r="AG478">
            <v>67.592499999999987</v>
          </cell>
          <cell r="AH478" t="str">
            <v xml:space="preserve">2 X 8126 (4.625 FT/Box) </v>
          </cell>
          <cell r="AI478">
            <v>2</v>
          </cell>
          <cell r="AJ478" t="str">
            <v>(6X6)+0=36</v>
          </cell>
          <cell r="AK478">
            <v>6</v>
          </cell>
          <cell r="AL478">
            <v>6</v>
          </cell>
          <cell r="AM478">
            <v>0</v>
          </cell>
          <cell r="AN478">
            <v>36</v>
          </cell>
          <cell r="AO478" t="str">
            <v>8914 (48 X 44)</v>
          </cell>
          <cell r="AP478" t="str">
            <v>48X44</v>
          </cell>
          <cell r="AQ478">
            <v>55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 t="str">
            <v>8051 (1 White)</v>
          </cell>
          <cell r="AW478" t="str">
            <v>8050 (160FT Clear)</v>
          </cell>
          <cell r="AX478">
            <v>2423.386</v>
          </cell>
          <cell r="AY478">
            <v>1440</v>
          </cell>
          <cell r="AZ478">
            <v>1.6829069444444444</v>
          </cell>
          <cell r="BA478" t="str">
            <v>BF request 12/3/04.</v>
          </cell>
          <cell r="BB478"/>
          <cell r="BC478">
            <v>170067</v>
          </cell>
          <cell r="BD478" t="str">
            <v>Green</v>
          </cell>
          <cell r="BE478" t="str">
            <v>B23 3' M50LIF</v>
          </cell>
          <cell r="BF478" t="str">
            <v>12 months (+/- 5 days) from date of manufacture</v>
          </cell>
          <cell r="BG478" t="str">
            <v xml:space="preserve">Medium </v>
          </cell>
          <cell r="BH478" t="str">
            <v>23 mm</v>
          </cell>
          <cell r="BI478" t="str">
            <v>1 in</v>
          </cell>
          <cell r="BJ478" t="str">
            <v>32 7/8 in</v>
          </cell>
          <cell r="BK478" t="str">
            <v>5/8 in</v>
          </cell>
          <cell r="BL478" t="str">
            <v>I, II, III</v>
          </cell>
          <cell r="BM478">
            <v>3</v>
          </cell>
          <cell r="BN478">
            <v>120</v>
          </cell>
          <cell r="BO478">
            <v>134</v>
          </cell>
          <cell r="BP478" t="str">
            <v>B or G</v>
          </cell>
          <cell r="BQ478">
            <v>8040</v>
          </cell>
          <cell r="BR478">
            <v>109.58333333333333</v>
          </cell>
        </row>
        <row r="479">
          <cell r="C479">
            <v>170068</v>
          </cell>
          <cell r="D479" t="str">
            <v>B23 3' M45 (2PB, 36 Bxs)</v>
          </cell>
          <cell r="E479" t="str">
            <v>70316</v>
          </cell>
          <cell r="F479" t="str">
            <v>72036</v>
          </cell>
          <cell r="G479" t="str">
            <v>30%</v>
          </cell>
          <cell r="H479" t="str">
            <v>2 X 8509 (12-8 4 X 1.25 OL)</v>
          </cell>
          <cell r="I479" t="str">
            <v>8030 (38 mm 142 GA X 2.844 FT)</v>
          </cell>
          <cell r="J479" t="str">
            <v>8032 (84 mm 200 GA X 2.844 FT)</v>
          </cell>
          <cell r="K479">
            <v>1.1022987499999999</v>
          </cell>
          <cell r="L479">
            <v>0.47241374999999997</v>
          </cell>
          <cell r="M479">
            <v>32.644179004037689</v>
          </cell>
          <cell r="N479">
            <v>36</v>
          </cell>
          <cell r="O479">
            <v>32.625</v>
          </cell>
          <cell r="P479">
            <v>32.875</v>
          </cell>
          <cell r="Q479">
            <v>33.125</v>
          </cell>
          <cell r="R479">
            <v>1.5301125</v>
          </cell>
          <cell r="S479">
            <v>1.5747125</v>
          </cell>
          <cell r="T479">
            <v>1.6198124999999999</v>
          </cell>
          <cell r="U479">
            <v>694.67107499999997</v>
          </cell>
          <cell r="V479">
            <v>714.91947500000003</v>
          </cell>
          <cell r="W479">
            <v>735.39487499999996</v>
          </cell>
          <cell r="X479" t="str">
            <v>8465/8466 (39"/2 pc)</v>
          </cell>
          <cell r="Y479" t="str">
            <v>39"/ 2 pc</v>
          </cell>
          <cell r="Z479">
            <v>2.8</v>
          </cell>
          <cell r="AA479">
            <v>40</v>
          </cell>
          <cell r="AB479">
            <v>61.204499999999996</v>
          </cell>
          <cell r="AC479">
            <v>62.988500000000002</v>
          </cell>
          <cell r="AD479">
            <v>64.79249999999999</v>
          </cell>
          <cell r="AE479">
            <v>64.004499999999993</v>
          </cell>
          <cell r="AF479">
            <v>65.788499999999999</v>
          </cell>
          <cell r="AG479">
            <v>67.592499999999987</v>
          </cell>
          <cell r="AH479" t="str">
            <v xml:space="preserve">2 X 8126 (4.625 FT/Box) </v>
          </cell>
          <cell r="AI479">
            <v>2</v>
          </cell>
          <cell r="AJ479" t="str">
            <v>(6X6)+0=36</v>
          </cell>
          <cell r="AK479">
            <v>6</v>
          </cell>
          <cell r="AL479">
            <v>6</v>
          </cell>
          <cell r="AM479">
            <v>0</v>
          </cell>
          <cell r="AN479">
            <v>36</v>
          </cell>
          <cell r="AO479" t="str">
            <v>8914 (48 X 44)</v>
          </cell>
          <cell r="AP479" t="str">
            <v>48X44</v>
          </cell>
          <cell r="AQ479">
            <v>55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 t="str">
            <v>8051 (1 White)</v>
          </cell>
          <cell r="AW479" t="str">
            <v>8050 (160FT Clear)</v>
          </cell>
          <cell r="AX479">
            <v>2423.386</v>
          </cell>
          <cell r="AY479">
            <v>1440</v>
          </cell>
          <cell r="AZ479">
            <v>1.6829069444444444</v>
          </cell>
          <cell r="BA479" t="str">
            <v xml:space="preserve">BF Request 6/21/02.  </v>
          </cell>
          <cell r="BB479"/>
          <cell r="BC479">
            <v>170068</v>
          </cell>
          <cell r="BD479" t="str">
            <v>Green</v>
          </cell>
          <cell r="BE479" t="str">
            <v>B23 3' M45</v>
          </cell>
          <cell r="BF479" t="str">
            <v>12 months (+/- 5 days) from date of manufacture</v>
          </cell>
          <cell r="BG479" t="str">
            <v xml:space="preserve">Medium </v>
          </cell>
          <cell r="BH479" t="str">
            <v>23 mm</v>
          </cell>
          <cell r="BI479" t="str">
            <v>1 in</v>
          </cell>
          <cell r="BJ479" t="str">
            <v xml:space="preserve">32 7/8 in </v>
          </cell>
          <cell r="BK479" t="str">
            <v>5/8 in</v>
          </cell>
          <cell r="BL479" t="str">
            <v>I, II, III</v>
          </cell>
          <cell r="BM479">
            <v>3</v>
          </cell>
          <cell r="BN479">
            <v>120</v>
          </cell>
          <cell r="BO479">
            <v>134</v>
          </cell>
          <cell r="BP479" t="str">
            <v>B or G</v>
          </cell>
          <cell r="BQ479">
            <v>8040</v>
          </cell>
          <cell r="BR479">
            <v>109.58333333333333</v>
          </cell>
        </row>
        <row r="480">
          <cell r="C480">
            <v>170069</v>
          </cell>
          <cell r="D480" t="str">
            <v>B23 3' M45 (SWS, 1250 Pcs)</v>
          </cell>
          <cell r="E480" t="str">
            <v>70316</v>
          </cell>
          <cell r="F480" t="str">
            <v>72036</v>
          </cell>
          <cell r="G480" t="str">
            <v>30%</v>
          </cell>
          <cell r="H480" t="str">
            <v>2 X 8509 (12-8 4 X 1.25 OL)</v>
          </cell>
          <cell r="I480" t="str">
            <v>8030 (38 mm 142 GA X 2.844 FT)</v>
          </cell>
          <cell r="J480" t="str">
            <v>8032 (84 mm 200 GA X 2.844 FT)</v>
          </cell>
          <cell r="K480">
            <v>1.1022987499999999</v>
          </cell>
          <cell r="L480">
            <v>0.47241374999999997</v>
          </cell>
          <cell r="M480">
            <v>32.644179004037689</v>
          </cell>
          <cell r="N480">
            <v>36</v>
          </cell>
          <cell r="O480">
            <v>32.625</v>
          </cell>
          <cell r="P480">
            <v>32.875</v>
          </cell>
          <cell r="Q480">
            <v>33.125</v>
          </cell>
          <cell r="R480">
            <v>1.5301125</v>
          </cell>
          <cell r="S480">
            <v>1.5747125</v>
          </cell>
          <cell r="T480">
            <v>1.6198124999999999</v>
          </cell>
          <cell r="U480">
            <v>694.67107499999997</v>
          </cell>
          <cell r="V480">
            <v>714.91947500000003</v>
          </cell>
          <cell r="W480">
            <v>735.39487499999996</v>
          </cell>
          <cell r="X480" t="str">
            <v>8053 (5" X 115GA X 15FT)</v>
          </cell>
          <cell r="Y480" t="str">
            <v>SW (15 FT)</v>
          </cell>
          <cell r="Z480">
            <v>0.1</v>
          </cell>
          <cell r="AA480">
            <v>25</v>
          </cell>
          <cell r="AB480">
            <v>38.252812499999997</v>
          </cell>
          <cell r="AC480">
            <v>39.367812499999999</v>
          </cell>
          <cell r="AD480">
            <v>40.495312499999997</v>
          </cell>
          <cell r="AE480">
            <v>38.352812499999999</v>
          </cell>
          <cell r="AF480">
            <v>39.467812500000001</v>
          </cell>
          <cell r="AG480">
            <v>40.595312499999999</v>
          </cell>
          <cell r="AH480" t="str">
            <v>8053 (15 FT/Bundle)</v>
          </cell>
          <cell r="AI480" t="str">
            <v>SW</v>
          </cell>
          <cell r="AJ480" t="str">
            <v xml:space="preserve">10 X 5 = 50 SW </v>
          </cell>
          <cell r="AK480" t="str">
            <v xml:space="preserve">Stack </v>
          </cell>
          <cell r="AL480" t="str">
            <v xml:space="preserve">Square </v>
          </cell>
          <cell r="AM480" t="str">
            <v>On Pallet</v>
          </cell>
          <cell r="AN480">
            <v>50</v>
          </cell>
          <cell r="AO480" t="str">
            <v>8914 (48 X 44)</v>
          </cell>
          <cell r="AP480" t="str">
            <v>48X44</v>
          </cell>
          <cell r="AQ480">
            <v>55</v>
          </cell>
          <cell r="AR480">
            <v>0</v>
          </cell>
          <cell r="AS480" t="str">
            <v xml:space="preserve">1 X 8114 (Pad) </v>
          </cell>
          <cell r="AT480">
            <v>0</v>
          </cell>
          <cell r="AU480">
            <v>0</v>
          </cell>
          <cell r="AV480" t="str">
            <v>8051 (1 White)</v>
          </cell>
          <cell r="AW480" t="str">
            <v>8052 (440FT White)</v>
          </cell>
          <cell r="AX480">
            <v>2028.390625</v>
          </cell>
          <cell r="AY480">
            <v>1250</v>
          </cell>
          <cell r="AZ480">
            <v>1.6227125</v>
          </cell>
          <cell r="BA480" t="str">
            <v xml:space="preserve">Request by sales to change pallet size 4/23/10. Each bundle gets Part No. 8132 8.5 X 11 inch bundle sheet.  </v>
          </cell>
          <cell r="BB480" t="str">
            <v xml:space="preserve">Stack square on pallet.  Rotate each layer 180 degrees.   </v>
          </cell>
          <cell r="BC480">
            <v>170069</v>
          </cell>
          <cell r="BD480" t="str">
            <v>Green</v>
          </cell>
          <cell r="BE480" t="str">
            <v>B23 3' M45</v>
          </cell>
          <cell r="BF480" t="str">
            <v>12 months (+/- 5 days) from date of manufacture</v>
          </cell>
          <cell r="BG480" t="str">
            <v xml:space="preserve">Medium </v>
          </cell>
          <cell r="BH480" t="str">
            <v>23 mm</v>
          </cell>
          <cell r="BI480" t="str">
            <v>1 in</v>
          </cell>
          <cell r="BJ480" t="str">
            <v>32 7/8 in</v>
          </cell>
          <cell r="BK480" t="str">
            <v>5/8 in</v>
          </cell>
          <cell r="BL480" t="str">
            <v>I, II, III</v>
          </cell>
          <cell r="BM480">
            <v>3</v>
          </cell>
          <cell r="BN480">
            <v>75</v>
          </cell>
          <cell r="BO480">
            <v>134</v>
          </cell>
          <cell r="BP480" t="str">
            <v>B or G</v>
          </cell>
          <cell r="BQ480">
            <v>8040</v>
          </cell>
          <cell r="BR480">
            <v>68.489583333333329</v>
          </cell>
        </row>
        <row r="481">
          <cell r="C481">
            <v>170070</v>
          </cell>
          <cell r="D481" t="str">
            <v>B23 3' M45LIF (2PB, 36 Bxs)</v>
          </cell>
          <cell r="E481" t="str">
            <v>70316</v>
          </cell>
          <cell r="F481" t="str">
            <v>72036</v>
          </cell>
          <cell r="G481" t="str">
            <v>30%</v>
          </cell>
          <cell r="H481" t="str">
            <v>2 X 8509 (12-8 4 X 1.25 OL)</v>
          </cell>
          <cell r="I481" t="str">
            <v>8030 (38 mm 142 GA X 2.844 FT)</v>
          </cell>
          <cell r="J481" t="str">
            <v>8032 (84 mm 200 GA X 2.844 FT)</v>
          </cell>
          <cell r="K481">
            <v>1.1022987499999999</v>
          </cell>
          <cell r="L481">
            <v>0.47241374999999997</v>
          </cell>
          <cell r="M481">
            <v>32.644179004037689</v>
          </cell>
          <cell r="N481">
            <v>36</v>
          </cell>
          <cell r="O481">
            <v>32.625</v>
          </cell>
          <cell r="P481">
            <v>32.875</v>
          </cell>
          <cell r="Q481">
            <v>33.125</v>
          </cell>
          <cell r="R481">
            <v>1.5301125</v>
          </cell>
          <cell r="S481">
            <v>1.5747125</v>
          </cell>
          <cell r="T481">
            <v>1.6198124999999999</v>
          </cell>
          <cell r="U481">
            <v>694.67107499999997</v>
          </cell>
          <cell r="V481">
            <v>714.91947500000003</v>
          </cell>
          <cell r="W481">
            <v>735.39487499999996</v>
          </cell>
          <cell r="X481" t="str">
            <v>8465/8466 (39"/2 pc)</v>
          </cell>
          <cell r="Y481" t="str">
            <v>39"/ 2 pc</v>
          </cell>
          <cell r="Z481">
            <v>2.8</v>
          </cell>
          <cell r="AA481">
            <v>40</v>
          </cell>
          <cell r="AB481">
            <v>61.204499999999996</v>
          </cell>
          <cell r="AC481">
            <v>62.988500000000002</v>
          </cell>
          <cell r="AD481">
            <v>64.79249999999999</v>
          </cell>
          <cell r="AE481">
            <v>64.004499999999993</v>
          </cell>
          <cell r="AF481">
            <v>65.788499999999999</v>
          </cell>
          <cell r="AG481">
            <v>67.592499999999987</v>
          </cell>
          <cell r="AH481" t="str">
            <v xml:space="preserve">2 X 8126 (4.625 FT/Box) </v>
          </cell>
          <cell r="AI481">
            <v>2</v>
          </cell>
          <cell r="AJ481" t="str">
            <v>(6X6)+0=36</v>
          </cell>
          <cell r="AK481">
            <v>6</v>
          </cell>
          <cell r="AL481">
            <v>6</v>
          </cell>
          <cell r="AM481">
            <v>0</v>
          </cell>
          <cell r="AN481">
            <v>36</v>
          </cell>
          <cell r="AO481" t="str">
            <v>8914 (48 X 44)</v>
          </cell>
          <cell r="AP481" t="str">
            <v>48X44</v>
          </cell>
          <cell r="AQ481">
            <v>55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 t="str">
            <v>8051 (1 White)</v>
          </cell>
          <cell r="AW481" t="str">
            <v>8050 (160FT Clear)</v>
          </cell>
          <cell r="AX481">
            <v>2423.386</v>
          </cell>
          <cell r="AY481">
            <v>1440</v>
          </cell>
          <cell r="AZ481">
            <v>1.6829069444444444</v>
          </cell>
          <cell r="BA481" t="str">
            <v>Minova Request 6/16/05.</v>
          </cell>
          <cell r="BB481"/>
          <cell r="BC481">
            <v>170070</v>
          </cell>
          <cell r="BD481" t="str">
            <v>Green</v>
          </cell>
          <cell r="BE481" t="str">
            <v xml:space="preserve">B23 3' M45LIF </v>
          </cell>
          <cell r="BF481" t="str">
            <v>12 months (+/- 5 days) from date of manufacture</v>
          </cell>
          <cell r="BG481" t="str">
            <v xml:space="preserve">Medium </v>
          </cell>
          <cell r="BH481" t="str">
            <v>23 mm</v>
          </cell>
          <cell r="BI481" t="str">
            <v>1 in</v>
          </cell>
          <cell r="BJ481" t="str">
            <v xml:space="preserve">32 7/8 in </v>
          </cell>
          <cell r="BK481" t="str">
            <v>5/8 in</v>
          </cell>
          <cell r="BL481" t="str">
            <v>I, II, III</v>
          </cell>
          <cell r="BM481">
            <v>3</v>
          </cell>
          <cell r="BN481">
            <v>120</v>
          </cell>
          <cell r="BO481">
            <v>134</v>
          </cell>
          <cell r="BP481" t="str">
            <v>B or G</v>
          </cell>
          <cell r="BQ481">
            <v>8040</v>
          </cell>
          <cell r="BR481">
            <v>109.58333333333333</v>
          </cell>
        </row>
        <row r="482">
          <cell r="C482">
            <v>170071</v>
          </cell>
          <cell r="D482" t="str">
            <v>B23 3' M35LIF (2PB, 36 Bxs)</v>
          </cell>
          <cell r="E482" t="str">
            <v>70274</v>
          </cell>
          <cell r="F482" t="str">
            <v>72036</v>
          </cell>
          <cell r="G482" t="str">
            <v>30%</v>
          </cell>
          <cell r="H482" t="str">
            <v>2 X 8509 (12-8 4 X 1.25 OL)</v>
          </cell>
          <cell r="I482" t="str">
            <v>8030 (38 mm 142 GA X 2.844 FT)</v>
          </cell>
          <cell r="J482" t="str">
            <v>8032 (84 mm 200 GA X 2.844 FT)</v>
          </cell>
          <cell r="K482">
            <v>1.1022987499999999</v>
          </cell>
          <cell r="L482">
            <v>0.47241374999999997</v>
          </cell>
          <cell r="M482">
            <v>32.644179004037689</v>
          </cell>
          <cell r="N482">
            <v>36</v>
          </cell>
          <cell r="O482">
            <v>32.625</v>
          </cell>
          <cell r="P482">
            <v>32.875</v>
          </cell>
          <cell r="Q482">
            <v>33.125</v>
          </cell>
          <cell r="R482">
            <v>1.5301125</v>
          </cell>
          <cell r="S482">
            <v>1.5747125</v>
          </cell>
          <cell r="T482">
            <v>1.6198124999999999</v>
          </cell>
          <cell r="U482">
            <v>694.67107499999997</v>
          </cell>
          <cell r="V482">
            <v>714.91947500000003</v>
          </cell>
          <cell r="W482">
            <v>735.39487499999996</v>
          </cell>
          <cell r="X482" t="str">
            <v>8465/8466 (39"/2 pc)</v>
          </cell>
          <cell r="Y482" t="str">
            <v>39"/ 2 pc</v>
          </cell>
          <cell r="Z482">
            <v>2.8</v>
          </cell>
          <cell r="AA482">
            <v>40</v>
          </cell>
          <cell r="AB482">
            <v>61.204499999999996</v>
          </cell>
          <cell r="AC482">
            <v>62.988500000000002</v>
          </cell>
          <cell r="AD482">
            <v>64.79249999999999</v>
          </cell>
          <cell r="AE482">
            <v>64.004499999999993</v>
          </cell>
          <cell r="AF482">
            <v>65.788499999999999</v>
          </cell>
          <cell r="AG482">
            <v>67.592499999999987</v>
          </cell>
          <cell r="AH482" t="str">
            <v xml:space="preserve">2 X 8126 (4.625 FT/Box) </v>
          </cell>
          <cell r="AI482">
            <v>2</v>
          </cell>
          <cell r="AJ482" t="str">
            <v>(6X6)+0=36</v>
          </cell>
          <cell r="AK482">
            <v>6</v>
          </cell>
          <cell r="AL482">
            <v>6</v>
          </cell>
          <cell r="AM482">
            <v>0</v>
          </cell>
          <cell r="AN482">
            <v>36</v>
          </cell>
          <cell r="AO482" t="str">
            <v>8914 (48 X 44)</v>
          </cell>
          <cell r="AP482" t="str">
            <v>48X44</v>
          </cell>
          <cell r="AQ482">
            <v>55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 t="str">
            <v>8051 (1 White)</v>
          </cell>
          <cell r="AW482" t="str">
            <v>8050 (160FT Clear)</v>
          </cell>
          <cell r="AX482">
            <v>2423.386</v>
          </cell>
          <cell r="AY482">
            <v>1440</v>
          </cell>
          <cell r="AZ482">
            <v>1.6829069444444444</v>
          </cell>
          <cell r="BA482" t="str">
            <v>Minova Request 4/5/07.</v>
          </cell>
          <cell r="BB482"/>
          <cell r="BC482">
            <v>170071</v>
          </cell>
          <cell r="BD482" t="str">
            <v>Blue</v>
          </cell>
          <cell r="BE482" t="str">
            <v>B23 3' M35LIF</v>
          </cell>
          <cell r="BF482" t="str">
            <v>12 months (+/- 5 days) from date of manufacture</v>
          </cell>
          <cell r="BG482" t="str">
            <v>Fast</v>
          </cell>
          <cell r="BH482" t="str">
            <v>23 mm</v>
          </cell>
          <cell r="BI482" t="str">
            <v>1 in</v>
          </cell>
          <cell r="BJ482" t="str">
            <v xml:space="preserve">32 7/8 in </v>
          </cell>
          <cell r="BK482" t="str">
            <v>5/8 in</v>
          </cell>
          <cell r="BL482" t="str">
            <v>I, II, III</v>
          </cell>
          <cell r="BM482">
            <v>3</v>
          </cell>
          <cell r="BN482">
            <v>120</v>
          </cell>
          <cell r="BO482">
            <v>134</v>
          </cell>
          <cell r="BP482" t="str">
            <v>B or G</v>
          </cell>
          <cell r="BQ482">
            <v>8040</v>
          </cell>
          <cell r="BR482">
            <v>109.58333333333333</v>
          </cell>
        </row>
        <row r="483">
          <cell r="C483">
            <v>170072</v>
          </cell>
          <cell r="D483" t="str">
            <v>B23 3' H45 (2PB, 36 Bxs)</v>
          </cell>
          <cell r="E483" t="str">
            <v>70310</v>
          </cell>
          <cell r="F483" t="str">
            <v>72036</v>
          </cell>
          <cell r="G483" t="str">
            <v>30%</v>
          </cell>
          <cell r="H483" t="str">
            <v>2 X 8509 (12-8 4 X 1.25 OL)</v>
          </cell>
          <cell r="I483" t="str">
            <v>8030 (38 mm 142 GA X 2.844 FT)</v>
          </cell>
          <cell r="J483" t="str">
            <v>8032 (84 mm 200 GA X 2.844 FT)</v>
          </cell>
          <cell r="K483">
            <v>1.1022987499999999</v>
          </cell>
          <cell r="L483">
            <v>0.47241374999999997</v>
          </cell>
          <cell r="M483">
            <v>32.644179004037689</v>
          </cell>
          <cell r="N483">
            <v>36</v>
          </cell>
          <cell r="O483">
            <v>32.625</v>
          </cell>
          <cell r="P483">
            <v>32.875</v>
          </cell>
          <cell r="Q483">
            <v>33.125</v>
          </cell>
          <cell r="R483">
            <v>1.5301125</v>
          </cell>
          <cell r="S483">
            <v>1.5747125</v>
          </cell>
          <cell r="T483">
            <v>1.6198124999999999</v>
          </cell>
          <cell r="U483">
            <v>694.67107499999997</v>
          </cell>
          <cell r="V483">
            <v>714.91947500000003</v>
          </cell>
          <cell r="W483">
            <v>735.39487499999996</v>
          </cell>
          <cell r="X483" t="str">
            <v>8465/8466 (39"/2 pc)</v>
          </cell>
          <cell r="Y483" t="str">
            <v>39"/ 2 pc</v>
          </cell>
          <cell r="Z483">
            <v>2.8</v>
          </cell>
          <cell r="AA483">
            <v>40</v>
          </cell>
          <cell r="AB483">
            <v>61.204499999999996</v>
          </cell>
          <cell r="AC483">
            <v>62.988500000000002</v>
          </cell>
          <cell r="AD483">
            <v>64.79249999999999</v>
          </cell>
          <cell r="AE483">
            <v>64.004499999999993</v>
          </cell>
          <cell r="AF483">
            <v>65.788499999999999</v>
          </cell>
          <cell r="AG483">
            <v>67.592499999999987</v>
          </cell>
          <cell r="AH483" t="str">
            <v xml:space="preserve">2 X 8126 (4.625 FT/Box) </v>
          </cell>
          <cell r="AI483">
            <v>2</v>
          </cell>
          <cell r="AJ483" t="str">
            <v>(6X6)+0=36</v>
          </cell>
          <cell r="AK483">
            <v>6</v>
          </cell>
          <cell r="AL483">
            <v>6</v>
          </cell>
          <cell r="AM483">
            <v>0</v>
          </cell>
          <cell r="AN483">
            <v>36</v>
          </cell>
          <cell r="AO483" t="str">
            <v>8914 (48 X 44)</v>
          </cell>
          <cell r="AP483" t="str">
            <v>48X44</v>
          </cell>
          <cell r="AQ483">
            <v>55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 t="str">
            <v>8051 (1 White)</v>
          </cell>
          <cell r="AW483" t="str">
            <v>8050 (160FT Clear)</v>
          </cell>
          <cell r="AX483">
            <v>2423.386</v>
          </cell>
          <cell r="AY483">
            <v>1440</v>
          </cell>
          <cell r="AZ483">
            <v>1.6829069444444444</v>
          </cell>
          <cell r="BA483" t="str">
            <v xml:space="preserve">BF Request 6/21/02.  </v>
          </cell>
          <cell r="BB483"/>
          <cell r="BC483">
            <v>170072</v>
          </cell>
          <cell r="BD483" t="str">
            <v>Green</v>
          </cell>
          <cell r="BE483" t="str">
            <v>B23 3' H45</v>
          </cell>
          <cell r="BF483" t="str">
            <v>12 months (+/- 5 days) from date of manufacture</v>
          </cell>
          <cell r="BG483" t="str">
            <v xml:space="preserve">Medium </v>
          </cell>
          <cell r="BH483" t="str">
            <v>23 mm</v>
          </cell>
          <cell r="BI483" t="str">
            <v>1 in</v>
          </cell>
          <cell r="BJ483" t="str">
            <v xml:space="preserve">32 7/8 in </v>
          </cell>
          <cell r="BK483" t="str">
            <v>5/8 in</v>
          </cell>
          <cell r="BL483" t="str">
            <v>I, II, III</v>
          </cell>
          <cell r="BM483">
            <v>3</v>
          </cell>
          <cell r="BN483">
            <v>120</v>
          </cell>
          <cell r="BO483">
            <v>134</v>
          </cell>
          <cell r="BP483" t="str">
            <v>B or G</v>
          </cell>
          <cell r="BQ483">
            <v>8040</v>
          </cell>
          <cell r="BR483">
            <v>109.58333333333333</v>
          </cell>
        </row>
        <row r="484">
          <cell r="C484">
            <v>170073</v>
          </cell>
          <cell r="D484" t="str">
            <v>B23 3' H50 (2PB, 36 Bxs)</v>
          </cell>
          <cell r="E484" t="str">
            <v>70320</v>
          </cell>
          <cell r="F484" t="str">
            <v>72036</v>
          </cell>
          <cell r="G484" t="str">
            <v>30%</v>
          </cell>
          <cell r="H484" t="str">
            <v>2 X 8509 (12-8 4 X 1.25 OL)</v>
          </cell>
          <cell r="I484" t="str">
            <v>8030 (38 mm 142 GA X 2.844 FT)</v>
          </cell>
          <cell r="J484" t="str">
            <v>8032 (84 mm 200 GA X 2.844 FT)</v>
          </cell>
          <cell r="K484">
            <v>1.1022987499999999</v>
          </cell>
          <cell r="L484">
            <v>0.47241374999999997</v>
          </cell>
          <cell r="M484">
            <v>32.644179004037689</v>
          </cell>
          <cell r="N484">
            <v>36</v>
          </cell>
          <cell r="O484">
            <v>32.625</v>
          </cell>
          <cell r="P484">
            <v>32.875</v>
          </cell>
          <cell r="Q484">
            <v>33.125</v>
          </cell>
          <cell r="R484">
            <v>1.5301125</v>
          </cell>
          <cell r="S484">
            <v>1.5747125</v>
          </cell>
          <cell r="T484">
            <v>1.6198124999999999</v>
          </cell>
          <cell r="U484">
            <v>694.67107499999997</v>
          </cell>
          <cell r="V484">
            <v>714.91947500000003</v>
          </cell>
          <cell r="W484">
            <v>735.39487499999996</v>
          </cell>
          <cell r="X484" t="str">
            <v>8465/8466 (39"/2 pc)</v>
          </cell>
          <cell r="Y484" t="str">
            <v>39"/ 2 pc</v>
          </cell>
          <cell r="Z484">
            <v>2.8</v>
          </cell>
          <cell r="AA484">
            <v>40</v>
          </cell>
          <cell r="AB484">
            <v>61.204499999999996</v>
          </cell>
          <cell r="AC484">
            <v>62.988500000000002</v>
          </cell>
          <cell r="AD484">
            <v>64.79249999999999</v>
          </cell>
          <cell r="AE484">
            <v>64.004499999999993</v>
          </cell>
          <cell r="AF484">
            <v>65.788499999999999</v>
          </cell>
          <cell r="AG484">
            <v>67.592499999999987</v>
          </cell>
          <cell r="AH484" t="str">
            <v xml:space="preserve">2 X 8126 (4.625 FT/Box) </v>
          </cell>
          <cell r="AI484">
            <v>2</v>
          </cell>
          <cell r="AJ484" t="str">
            <v>(6X6)+0=36</v>
          </cell>
          <cell r="AK484">
            <v>6</v>
          </cell>
          <cell r="AL484">
            <v>6</v>
          </cell>
          <cell r="AM484">
            <v>0</v>
          </cell>
          <cell r="AN484">
            <v>36</v>
          </cell>
          <cell r="AO484" t="str">
            <v>8914 (48 X 44)</v>
          </cell>
          <cell r="AP484" t="str">
            <v>48X44</v>
          </cell>
          <cell r="AQ484">
            <v>55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 t="str">
            <v>8051 (1 White)</v>
          </cell>
          <cell r="AW484" t="str">
            <v>8050 (160FT Clear)</v>
          </cell>
          <cell r="AX484">
            <v>2423.386</v>
          </cell>
          <cell r="AY484">
            <v>1440</v>
          </cell>
          <cell r="AZ484">
            <v>1.6829069444444444</v>
          </cell>
          <cell r="BA484" t="str">
            <v>GT Request 6/24/03.</v>
          </cell>
          <cell r="BB484"/>
          <cell r="BC484">
            <v>170073</v>
          </cell>
          <cell r="BD484" t="str">
            <v>Green</v>
          </cell>
          <cell r="BE484" t="str">
            <v>B23 3' H50</v>
          </cell>
          <cell r="BF484" t="str">
            <v>12 months (+/- 5 days) from date of manufacture</v>
          </cell>
          <cell r="BG484" t="str">
            <v xml:space="preserve">Medium </v>
          </cell>
          <cell r="BH484" t="str">
            <v>23 mm</v>
          </cell>
          <cell r="BI484" t="str">
            <v>1 in</v>
          </cell>
          <cell r="BJ484" t="str">
            <v>32 7/8 in</v>
          </cell>
          <cell r="BK484" t="str">
            <v>5/8 in</v>
          </cell>
          <cell r="BL484" t="str">
            <v>I, II, III</v>
          </cell>
          <cell r="BM484">
            <v>3</v>
          </cell>
          <cell r="BN484">
            <v>120</v>
          </cell>
          <cell r="BO484">
            <v>134</v>
          </cell>
          <cell r="BP484" t="str">
            <v>B or G</v>
          </cell>
          <cell r="BQ484">
            <v>8040</v>
          </cell>
          <cell r="BR484">
            <v>109.58333333333333</v>
          </cell>
        </row>
        <row r="485">
          <cell r="C485">
            <v>170074</v>
          </cell>
          <cell r="D485" t="str">
            <v>B23 3' M90LIF (2PB, 36 Bxs)</v>
          </cell>
          <cell r="E485" t="str">
            <v>70329</v>
          </cell>
          <cell r="F485" t="str">
            <v>72036</v>
          </cell>
          <cell r="G485" t="str">
            <v>30%</v>
          </cell>
          <cell r="H485" t="str">
            <v>2 X 8509 (12-8 4 X 1.25 OL)</v>
          </cell>
          <cell r="I485" t="str">
            <v>8030 (38 mm 142 GA X 2.844 FT)</v>
          </cell>
          <cell r="J485" t="str">
            <v>8032 (84 mm 200 GA X 2.844 FT)</v>
          </cell>
          <cell r="K485">
            <v>1.1022987499999999</v>
          </cell>
          <cell r="L485">
            <v>0.47241374999999997</v>
          </cell>
          <cell r="M485">
            <v>32.644179004037689</v>
          </cell>
          <cell r="N485">
            <v>36</v>
          </cell>
          <cell r="O485">
            <v>32.625</v>
          </cell>
          <cell r="P485">
            <v>32.875</v>
          </cell>
          <cell r="Q485">
            <v>33.125</v>
          </cell>
          <cell r="R485">
            <v>1.5301125</v>
          </cell>
          <cell r="S485">
            <v>1.5747125</v>
          </cell>
          <cell r="T485">
            <v>1.6198124999999999</v>
          </cell>
          <cell r="U485">
            <v>694.67107499999997</v>
          </cell>
          <cell r="V485">
            <v>714.91947500000003</v>
          </cell>
          <cell r="W485">
            <v>735.39487499999996</v>
          </cell>
          <cell r="X485" t="str">
            <v>8465/8466 (39"/2 pc)</v>
          </cell>
          <cell r="Y485" t="str">
            <v>39"/ 2 pc</v>
          </cell>
          <cell r="Z485">
            <v>2.8</v>
          </cell>
          <cell r="AA485">
            <v>40</v>
          </cell>
          <cell r="AB485">
            <v>61.204499999999996</v>
          </cell>
          <cell r="AC485">
            <v>62.988500000000002</v>
          </cell>
          <cell r="AD485">
            <v>64.79249999999999</v>
          </cell>
          <cell r="AE485">
            <v>64.004499999999993</v>
          </cell>
          <cell r="AF485">
            <v>65.788499999999999</v>
          </cell>
          <cell r="AG485">
            <v>67.592499999999987</v>
          </cell>
          <cell r="AH485" t="str">
            <v xml:space="preserve">2 X 8126 (4.625 FT/Box) </v>
          </cell>
          <cell r="AI485">
            <v>2</v>
          </cell>
          <cell r="AJ485" t="str">
            <v>(6X6)+0=36</v>
          </cell>
          <cell r="AK485">
            <v>6</v>
          </cell>
          <cell r="AL485">
            <v>6</v>
          </cell>
          <cell r="AM485">
            <v>0</v>
          </cell>
          <cell r="AN485">
            <v>36</v>
          </cell>
          <cell r="AO485" t="str">
            <v>8914 (48 X 44)</v>
          </cell>
          <cell r="AP485" t="str">
            <v>48X44</v>
          </cell>
          <cell r="AQ485">
            <v>55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 t="str">
            <v>8051 (1 White)</v>
          </cell>
          <cell r="AW485" t="str">
            <v>8050 (160FT Clear)</v>
          </cell>
          <cell r="AX485">
            <v>2423.386</v>
          </cell>
          <cell r="AY485">
            <v>1440</v>
          </cell>
          <cell r="AZ485">
            <v>1.6829069444444444</v>
          </cell>
          <cell r="BA485" t="str">
            <v>Minova Request 6/13/07.</v>
          </cell>
          <cell r="BB485"/>
          <cell r="BC485">
            <v>170074</v>
          </cell>
          <cell r="BD485" t="str">
            <v>Yellow</v>
          </cell>
          <cell r="BE485" t="str">
            <v>B23 3' M90LIF</v>
          </cell>
          <cell r="BF485" t="str">
            <v>12 months (+/- 5 days) from date of manufacture</v>
          </cell>
          <cell r="BG485" t="str">
            <v>Slow</v>
          </cell>
          <cell r="BH485" t="str">
            <v>23 mm</v>
          </cell>
          <cell r="BI485" t="str">
            <v>1 in</v>
          </cell>
          <cell r="BJ485" t="str">
            <v>32 7/8 in</v>
          </cell>
          <cell r="BK485" t="str">
            <v>5/8 in</v>
          </cell>
          <cell r="BL485" t="str">
            <v>I, II, III</v>
          </cell>
          <cell r="BM485">
            <v>3</v>
          </cell>
          <cell r="BN485">
            <v>120</v>
          </cell>
          <cell r="BO485">
            <v>134</v>
          </cell>
          <cell r="BP485" t="str">
            <v>B or G</v>
          </cell>
          <cell r="BQ485">
            <v>8040</v>
          </cell>
          <cell r="BR485">
            <v>109.58333333333333</v>
          </cell>
        </row>
        <row r="486">
          <cell r="C486">
            <v>170075</v>
          </cell>
          <cell r="D486" t="str">
            <v>B23 3' M50LIF (2PBLW, 36 Bxs)</v>
          </cell>
          <cell r="E486" t="str">
            <v>70325</v>
          </cell>
          <cell r="F486" t="str">
            <v>72036</v>
          </cell>
          <cell r="G486" t="str">
            <v>30%</v>
          </cell>
          <cell r="H486" t="str">
            <v>2 X 8509 (12-8 4 X 1.25 OL)</v>
          </cell>
          <cell r="I486" t="str">
            <v>8030 (38 mm 142 GA X 2.844 FT)</v>
          </cell>
          <cell r="J486" t="str">
            <v>8032 (84 mm 200 GA X 2.844 FT)</v>
          </cell>
          <cell r="K486">
            <v>1.1022987499999999</v>
          </cell>
          <cell r="L486">
            <v>0.47241374999999997</v>
          </cell>
          <cell r="M486">
            <v>32.644179004037689</v>
          </cell>
          <cell r="N486">
            <v>36</v>
          </cell>
          <cell r="O486">
            <v>32.625</v>
          </cell>
          <cell r="P486">
            <v>32.875</v>
          </cell>
          <cell r="Q486">
            <v>33.125</v>
          </cell>
          <cell r="R486">
            <v>1.5301125</v>
          </cell>
          <cell r="S486">
            <v>1.5747125</v>
          </cell>
          <cell r="T486">
            <v>1.6198124999999999</v>
          </cell>
          <cell r="U486">
            <v>694.67107499999997</v>
          </cell>
          <cell r="V486">
            <v>714.91947500000003</v>
          </cell>
          <cell r="W486">
            <v>735.39487499999996</v>
          </cell>
          <cell r="X486" t="str">
            <v>8465/8466 (39"/2 pc)</v>
          </cell>
          <cell r="Y486" t="str">
            <v>39"/ 2 pc</v>
          </cell>
          <cell r="Z486">
            <v>2.8</v>
          </cell>
          <cell r="AA486">
            <v>25</v>
          </cell>
          <cell r="AB486">
            <v>38.252812499999997</v>
          </cell>
          <cell r="AC486">
            <v>39.367812499999999</v>
          </cell>
          <cell r="AD486">
            <v>40.495312499999997</v>
          </cell>
          <cell r="AE486">
            <v>41.052812499999995</v>
          </cell>
          <cell r="AF486">
            <v>42.167812499999997</v>
          </cell>
          <cell r="AG486">
            <v>43.295312499999994</v>
          </cell>
          <cell r="AH486" t="str">
            <v xml:space="preserve">2 X 8126 (4.625 FT/Box) </v>
          </cell>
          <cell r="AI486">
            <v>2</v>
          </cell>
          <cell r="AJ486" t="str">
            <v>(6X6)+0=36</v>
          </cell>
          <cell r="AK486">
            <v>6</v>
          </cell>
          <cell r="AL486">
            <v>6</v>
          </cell>
          <cell r="AM486">
            <v>0</v>
          </cell>
          <cell r="AN486">
            <v>36</v>
          </cell>
          <cell r="AO486" t="str">
            <v>8914 (48 X 44)</v>
          </cell>
          <cell r="AP486" t="str">
            <v>48X44</v>
          </cell>
          <cell r="AQ486">
            <v>55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 t="str">
            <v>8051 (1 White)</v>
          </cell>
          <cell r="AW486" t="str">
            <v>8050 (160FT Clear)</v>
          </cell>
          <cell r="AX486">
            <v>1573.0412499999998</v>
          </cell>
          <cell r="AY486">
            <v>900</v>
          </cell>
          <cell r="AZ486">
            <v>1.747823611111111</v>
          </cell>
          <cell r="BA486" t="str">
            <v>Minova request 5/23/08.</v>
          </cell>
          <cell r="BB486"/>
          <cell r="BC486">
            <v>170075</v>
          </cell>
          <cell r="BD486" t="str">
            <v>Green</v>
          </cell>
          <cell r="BE486" t="str">
            <v>B23 3' M50LIF</v>
          </cell>
          <cell r="BF486" t="str">
            <v>12 months (+/- 5 days) from date of manufacture</v>
          </cell>
          <cell r="BG486" t="str">
            <v xml:space="preserve">Medium </v>
          </cell>
          <cell r="BH486" t="str">
            <v>23 mm</v>
          </cell>
          <cell r="BI486" t="str">
            <v>1 in</v>
          </cell>
          <cell r="BJ486" t="str">
            <v>32 7/8 in</v>
          </cell>
          <cell r="BK486" t="str">
            <v>5/8 in</v>
          </cell>
          <cell r="BL486" t="str">
            <v>I, II, III</v>
          </cell>
          <cell r="BM486">
            <v>3</v>
          </cell>
          <cell r="BN486">
            <v>75</v>
          </cell>
          <cell r="BO486">
            <v>134</v>
          </cell>
          <cell r="BP486" t="str">
            <v>B or G</v>
          </cell>
          <cell r="BQ486">
            <v>8040</v>
          </cell>
          <cell r="BR486">
            <v>68.489583333333329</v>
          </cell>
        </row>
        <row r="487">
          <cell r="C487">
            <v>172048</v>
          </cell>
          <cell r="D487" t="str">
            <v>B23 3.5' H5 (2PB, 36 Bxs)</v>
          </cell>
          <cell r="E487" t="str">
            <v>70295</v>
          </cell>
          <cell r="F487" t="str">
            <v>72036</v>
          </cell>
          <cell r="G487" t="str">
            <v>30%</v>
          </cell>
          <cell r="H487" t="str">
            <v>2 X 8509 (12-8 4 X 1.25 OL)</v>
          </cell>
          <cell r="I487" t="str">
            <v>8030 (38 mm 142 GA X 3.271 FT)</v>
          </cell>
          <cell r="J487" t="str">
            <v>8032 (84 mm 200 GA X 3.271 FT)</v>
          </cell>
          <cell r="K487">
            <v>1.31138</v>
          </cell>
          <cell r="L487">
            <v>0.56201999999999996</v>
          </cell>
          <cell r="M487">
            <v>37.858868305441987</v>
          </cell>
          <cell r="N487">
            <v>42</v>
          </cell>
          <cell r="O487">
            <v>37.75</v>
          </cell>
          <cell r="P487">
            <v>38</v>
          </cell>
          <cell r="Q487">
            <v>38.25</v>
          </cell>
          <cell r="R487">
            <v>1.8233250000000001</v>
          </cell>
          <cell r="S487">
            <v>1.8734</v>
          </cell>
          <cell r="T487">
            <v>1.923975</v>
          </cell>
          <cell r="U487">
            <v>827.78955000000008</v>
          </cell>
          <cell r="V487">
            <v>850.52359999999999</v>
          </cell>
          <cell r="W487">
            <v>873.48464999999999</v>
          </cell>
          <cell r="X487" t="str">
            <v>8465/8466 (39"/2 pc)</v>
          </cell>
          <cell r="Y487" t="str">
            <v>39"/ 2 pc</v>
          </cell>
          <cell r="Z487">
            <v>2.8</v>
          </cell>
          <cell r="AA487">
            <v>40</v>
          </cell>
          <cell r="AB487">
            <v>72.933000000000007</v>
          </cell>
          <cell r="AC487">
            <v>74.935999999999993</v>
          </cell>
          <cell r="AD487">
            <v>76.959000000000003</v>
          </cell>
          <cell r="AE487">
            <v>75.733000000000004</v>
          </cell>
          <cell r="AF487">
            <v>77.73599999999999</v>
          </cell>
          <cell r="AG487">
            <v>79.759</v>
          </cell>
          <cell r="AH487" t="str">
            <v xml:space="preserve">2 X 8126 (4.625 FT/Box) </v>
          </cell>
          <cell r="AI487">
            <v>2</v>
          </cell>
          <cell r="AJ487" t="str">
            <v>(6X6)+0=36</v>
          </cell>
          <cell r="AK487">
            <v>6</v>
          </cell>
          <cell r="AL487">
            <v>6</v>
          </cell>
          <cell r="AM487">
            <v>0</v>
          </cell>
          <cell r="AN487">
            <v>36</v>
          </cell>
          <cell r="AO487" t="str">
            <v>8914 (48 X 44)</v>
          </cell>
          <cell r="AP487" t="str">
            <v>48X44</v>
          </cell>
          <cell r="AQ487">
            <v>55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 t="str">
            <v>8051 (1 White)</v>
          </cell>
          <cell r="AW487" t="str">
            <v>8050 (160FT Clear)</v>
          </cell>
          <cell r="AX487">
            <v>2853.4959999999996</v>
          </cell>
          <cell r="AY487">
            <v>1440</v>
          </cell>
          <cell r="AZ487">
            <v>1.9815944444444442</v>
          </cell>
          <cell r="BA487" t="str">
            <v xml:space="preserve">Minova request 10/22/04 to change to Minova part numbers. </v>
          </cell>
          <cell r="BB487"/>
          <cell r="BC487">
            <v>172048</v>
          </cell>
          <cell r="BD487" t="str">
            <v>Purple</v>
          </cell>
          <cell r="BE487" t="str">
            <v>B23 3.5' H5</v>
          </cell>
          <cell r="BF487" t="str">
            <v>12 months (+/- 5 days) from date of manufacture</v>
          </cell>
          <cell r="BG487" t="str">
            <v>Ultra Fast</v>
          </cell>
          <cell r="BH487" t="str">
            <v>23 mm</v>
          </cell>
          <cell r="BI487" t="str">
            <v>1 in</v>
          </cell>
          <cell r="BJ487" t="str">
            <v>38 in</v>
          </cell>
          <cell r="BK487" t="str">
            <v>5/8 in</v>
          </cell>
          <cell r="BL487" t="str">
            <v>I, II, III</v>
          </cell>
          <cell r="BM487">
            <v>3.5</v>
          </cell>
          <cell r="BN487">
            <v>140</v>
          </cell>
          <cell r="BO487">
            <v>120</v>
          </cell>
          <cell r="BP487" t="str">
            <v>B or G</v>
          </cell>
          <cell r="BQ487">
            <v>7200</v>
          </cell>
          <cell r="BR487">
            <v>126.66666666666667</v>
          </cell>
        </row>
        <row r="488">
          <cell r="C488">
            <v>172050</v>
          </cell>
          <cell r="D488" t="str">
            <v>B23 3.5' H10 (2PB, 36 Bxs)</v>
          </cell>
          <cell r="E488" t="str">
            <v>70298</v>
          </cell>
          <cell r="F488" t="str">
            <v>72036</v>
          </cell>
          <cell r="G488" t="str">
            <v>30%</v>
          </cell>
          <cell r="H488" t="str">
            <v>2 X 8509 (12-8 4 X 1.25 OL)</v>
          </cell>
          <cell r="I488" t="str">
            <v>8030 (38 mm 142 GA X 3.271 FT)</v>
          </cell>
          <cell r="J488" t="str">
            <v>8032 (84 mm 200 GA X 3.271 FT)</v>
          </cell>
          <cell r="K488">
            <v>1.31138</v>
          </cell>
          <cell r="L488">
            <v>0.56201999999999996</v>
          </cell>
          <cell r="M488">
            <v>37.858868305441987</v>
          </cell>
          <cell r="N488">
            <v>42</v>
          </cell>
          <cell r="O488">
            <v>37.75</v>
          </cell>
          <cell r="P488">
            <v>38</v>
          </cell>
          <cell r="Q488">
            <v>38.25</v>
          </cell>
          <cell r="R488">
            <v>1.8233250000000001</v>
          </cell>
          <cell r="S488">
            <v>1.8734</v>
          </cell>
          <cell r="T488">
            <v>1.923975</v>
          </cell>
          <cell r="U488">
            <v>827.78955000000008</v>
          </cell>
          <cell r="V488">
            <v>850.52359999999999</v>
          </cell>
          <cell r="W488">
            <v>873.48464999999999</v>
          </cell>
          <cell r="X488" t="str">
            <v>8465/8466 (39"/2 pc)</v>
          </cell>
          <cell r="Y488" t="str">
            <v>39"/ 2 pc</v>
          </cell>
          <cell r="Z488">
            <v>2.8</v>
          </cell>
          <cell r="AA488">
            <v>40</v>
          </cell>
          <cell r="AB488">
            <v>72.933000000000007</v>
          </cell>
          <cell r="AC488">
            <v>74.935999999999993</v>
          </cell>
          <cell r="AD488">
            <v>76.959000000000003</v>
          </cell>
          <cell r="AE488">
            <v>75.733000000000004</v>
          </cell>
          <cell r="AF488">
            <v>77.73599999999999</v>
          </cell>
          <cell r="AG488">
            <v>79.759</v>
          </cell>
          <cell r="AH488" t="str">
            <v xml:space="preserve">2 X 8126 (4.625 FT/Box) </v>
          </cell>
          <cell r="AI488">
            <v>2</v>
          </cell>
          <cell r="AJ488" t="str">
            <v>(6X6)+0=36</v>
          </cell>
          <cell r="AK488">
            <v>6</v>
          </cell>
          <cell r="AL488">
            <v>6</v>
          </cell>
          <cell r="AM488">
            <v>0</v>
          </cell>
          <cell r="AN488">
            <v>36</v>
          </cell>
          <cell r="AO488" t="str">
            <v>8914 (48 X 44)</v>
          </cell>
          <cell r="AP488" t="str">
            <v>48X44</v>
          </cell>
          <cell r="AQ488">
            <v>55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 t="str">
            <v>8051 (1 White)</v>
          </cell>
          <cell r="AW488" t="str">
            <v>8050 (160FT Clear)</v>
          </cell>
          <cell r="AX488">
            <v>2853.4959999999996</v>
          </cell>
          <cell r="AY488">
            <v>1440</v>
          </cell>
          <cell r="AZ488">
            <v>1.9815944444444442</v>
          </cell>
          <cell r="BA488" t="str">
            <v xml:space="preserve">BF Request 6/21/02.  </v>
          </cell>
          <cell r="BB488"/>
          <cell r="BC488">
            <v>172050</v>
          </cell>
          <cell r="BD488" t="str">
            <v>Red</v>
          </cell>
          <cell r="BE488" t="str">
            <v xml:space="preserve">B23 3.5' H10 </v>
          </cell>
          <cell r="BF488" t="str">
            <v>12 months (+/- 5 days) from date of manufacture</v>
          </cell>
          <cell r="BG488" t="str">
            <v>Super Fast</v>
          </cell>
          <cell r="BH488" t="str">
            <v>23 mm</v>
          </cell>
          <cell r="BI488" t="str">
            <v>1 in</v>
          </cell>
          <cell r="BJ488" t="str">
            <v>38 in</v>
          </cell>
          <cell r="BK488" t="str">
            <v>5/8 in</v>
          </cell>
          <cell r="BL488" t="str">
            <v>I, II, III</v>
          </cell>
          <cell r="BM488">
            <v>3.5</v>
          </cell>
          <cell r="BN488">
            <v>140</v>
          </cell>
          <cell r="BO488">
            <v>120</v>
          </cell>
          <cell r="BP488" t="str">
            <v>B or G</v>
          </cell>
          <cell r="BQ488">
            <v>7200</v>
          </cell>
          <cell r="BR488">
            <v>126.66666666666667</v>
          </cell>
        </row>
        <row r="489">
          <cell r="C489">
            <v>172051</v>
          </cell>
          <cell r="D489" t="str">
            <v>B23 3.5' H10 (2PB, 36 Bxs, Eclipse)</v>
          </cell>
          <cell r="E489" t="str">
            <v>70298</v>
          </cell>
          <cell r="F489" t="str">
            <v>72036</v>
          </cell>
          <cell r="G489" t="str">
            <v>30%</v>
          </cell>
          <cell r="H489" t="str">
            <v>2 X 8509 (12-8 4 X 1.25 OL)</v>
          </cell>
          <cell r="I489" t="str">
            <v>8030 (38 mm 142 GA X 3.271 FT)</v>
          </cell>
          <cell r="J489" t="str">
            <v>8032 (84 mm 200 GA X 3.271 FT)</v>
          </cell>
          <cell r="K489">
            <v>1.31138</v>
          </cell>
          <cell r="L489">
            <v>0.56201999999999996</v>
          </cell>
          <cell r="M489">
            <v>37.858868305441987</v>
          </cell>
          <cell r="N489">
            <v>42</v>
          </cell>
          <cell r="O489">
            <v>37.75</v>
          </cell>
          <cell r="P489">
            <v>38</v>
          </cell>
          <cell r="Q489">
            <v>38.25</v>
          </cell>
          <cell r="R489">
            <v>1.8233250000000001</v>
          </cell>
          <cell r="S489">
            <v>1.8734</v>
          </cell>
          <cell r="T489">
            <v>1.923975</v>
          </cell>
          <cell r="U489">
            <v>827.78955000000008</v>
          </cell>
          <cell r="V489">
            <v>850.52359999999999</v>
          </cell>
          <cell r="W489">
            <v>873.48464999999999</v>
          </cell>
          <cell r="X489" t="str">
            <v>8465/8466 (39"/2 pc)</v>
          </cell>
          <cell r="Y489" t="str">
            <v>39"/ 2 pc</v>
          </cell>
          <cell r="Z489">
            <v>2.8</v>
          </cell>
          <cell r="AA489">
            <v>40</v>
          </cell>
          <cell r="AB489">
            <v>72.933000000000007</v>
          </cell>
          <cell r="AC489">
            <v>74.935999999999993</v>
          </cell>
          <cell r="AD489">
            <v>76.959000000000003</v>
          </cell>
          <cell r="AE489">
            <v>75.733000000000004</v>
          </cell>
          <cell r="AF489">
            <v>77.73599999999999</v>
          </cell>
          <cell r="AG489">
            <v>79.759</v>
          </cell>
          <cell r="AH489" t="str">
            <v xml:space="preserve">2 X 8126 (4.625 FT/Box) </v>
          </cell>
          <cell r="AI489">
            <v>2</v>
          </cell>
          <cell r="AJ489" t="str">
            <v>(6X6)+0=36</v>
          </cell>
          <cell r="AK489">
            <v>6</v>
          </cell>
          <cell r="AL489">
            <v>6</v>
          </cell>
          <cell r="AM489">
            <v>0</v>
          </cell>
          <cell r="AN489">
            <v>36</v>
          </cell>
          <cell r="AO489" t="str">
            <v>8914 (48 X 44)</v>
          </cell>
          <cell r="AP489" t="str">
            <v>48X44</v>
          </cell>
          <cell r="AQ489">
            <v>55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 t="str">
            <v>8051 (1 White)</v>
          </cell>
          <cell r="AW489" t="str">
            <v>8050 (160FT Clear)</v>
          </cell>
          <cell r="AX489">
            <v>2853.4959999999996</v>
          </cell>
          <cell r="AY489">
            <v>1440</v>
          </cell>
          <cell r="AZ489">
            <v>1.9815944444444442</v>
          </cell>
          <cell r="BA489" t="str">
            <v>Minova Request 9/6/05 to change Eclipse logo.</v>
          </cell>
          <cell r="BB489"/>
          <cell r="BC489">
            <v>172051</v>
          </cell>
          <cell r="BD489" t="str">
            <v>Red</v>
          </cell>
          <cell r="BE489" t="str">
            <v>B23 3.5' H10 (Eclipse)</v>
          </cell>
          <cell r="BF489" t="str">
            <v>12 months (+/- 5 days) from date of manufacture</v>
          </cell>
          <cell r="BG489" t="str">
            <v>Super Fast</v>
          </cell>
          <cell r="BH489" t="str">
            <v>23 mm</v>
          </cell>
          <cell r="BI489" t="str">
            <v>1 in</v>
          </cell>
          <cell r="BJ489" t="str">
            <v>38 in</v>
          </cell>
          <cell r="BK489" t="str">
            <v>5/8 in</v>
          </cell>
          <cell r="BL489" t="str">
            <v>I, II, III</v>
          </cell>
          <cell r="BM489">
            <v>3.5</v>
          </cell>
          <cell r="BN489">
            <v>140</v>
          </cell>
          <cell r="BO489">
            <v>120</v>
          </cell>
          <cell r="BP489" t="str">
            <v>B or G</v>
          </cell>
          <cell r="BQ489">
            <v>7200</v>
          </cell>
          <cell r="BR489">
            <v>126.66666666666667</v>
          </cell>
        </row>
        <row r="490">
          <cell r="C490">
            <v>172052</v>
          </cell>
          <cell r="D490" t="str">
            <v>B23 3.5' H10 (1PB, 40 Bxs)</v>
          </cell>
          <cell r="E490" t="str">
            <v>70298</v>
          </cell>
          <cell r="F490" t="str">
            <v>72036</v>
          </cell>
          <cell r="G490" t="str">
            <v>30%</v>
          </cell>
          <cell r="H490" t="str">
            <v>2 X 8509 (12-8 4 X 1.25 OL)</v>
          </cell>
          <cell r="I490" t="str">
            <v>8030 (38 mm 142 GA X 3.271 FT)</v>
          </cell>
          <cell r="J490" t="str">
            <v>8032 (84 mm 200 GA X 3.271 FT)</v>
          </cell>
          <cell r="K490">
            <v>1.31138</v>
          </cell>
          <cell r="L490">
            <v>0.56201999999999996</v>
          </cell>
          <cell r="M490">
            <v>37.858868305441987</v>
          </cell>
          <cell r="N490">
            <v>42</v>
          </cell>
          <cell r="O490">
            <v>37.75</v>
          </cell>
          <cell r="P490">
            <v>38</v>
          </cell>
          <cell r="Q490">
            <v>38.25</v>
          </cell>
          <cell r="R490">
            <v>1.8233250000000001</v>
          </cell>
          <cell r="S490">
            <v>1.8734</v>
          </cell>
          <cell r="T490">
            <v>1.923975</v>
          </cell>
          <cell r="U490">
            <v>827.78955000000008</v>
          </cell>
          <cell r="V490">
            <v>850.52359999999999</v>
          </cell>
          <cell r="W490">
            <v>873.48464999999999</v>
          </cell>
          <cell r="X490" t="str">
            <v>8464 (39"/1 pc)</v>
          </cell>
          <cell r="Y490" t="str">
            <v>39"/ 1 pc</v>
          </cell>
          <cell r="Z490">
            <v>1.4</v>
          </cell>
          <cell r="AA490">
            <v>25</v>
          </cell>
          <cell r="AB490">
            <v>45.583125000000003</v>
          </cell>
          <cell r="AC490">
            <v>46.835000000000001</v>
          </cell>
          <cell r="AD490">
            <v>48.099375000000002</v>
          </cell>
          <cell r="AE490">
            <v>46.983125000000001</v>
          </cell>
          <cell r="AF490">
            <v>48.234999999999999</v>
          </cell>
          <cell r="AG490">
            <v>49.499375000000001</v>
          </cell>
          <cell r="AH490" t="str">
            <v xml:space="preserve">2 X 8126 (3.583 FT/Box) </v>
          </cell>
          <cell r="AI490" t="str">
            <v>2 (Glue)</v>
          </cell>
          <cell r="AJ490" t="str">
            <v>(8X5)+0=40</v>
          </cell>
          <cell r="AK490">
            <v>8</v>
          </cell>
          <cell r="AL490">
            <v>5</v>
          </cell>
          <cell r="AM490">
            <v>0</v>
          </cell>
          <cell r="AN490">
            <v>40</v>
          </cell>
          <cell r="AO490" t="str">
            <v>8914 (48 X 44)</v>
          </cell>
          <cell r="AP490" t="str">
            <v>48X44</v>
          </cell>
          <cell r="AQ490">
            <v>55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 t="str">
            <v>8051 (1 White)</v>
          </cell>
          <cell r="AW490" t="str">
            <v>8050 (130FT Clear)</v>
          </cell>
          <cell r="AX490">
            <v>1984.4</v>
          </cell>
          <cell r="AY490">
            <v>1000</v>
          </cell>
          <cell r="AZ490">
            <v>1.9844000000000002</v>
          </cell>
          <cell r="BA490" t="str">
            <v xml:space="preserve">BF Request 6/21/02.  Box flaps are to be glued and turned into the pallet.   </v>
          </cell>
          <cell r="BB490"/>
          <cell r="BC490">
            <v>172052</v>
          </cell>
          <cell r="BD490" t="str">
            <v>Red</v>
          </cell>
          <cell r="BE490" t="str">
            <v xml:space="preserve">B23 3.5' H10 </v>
          </cell>
          <cell r="BF490" t="str">
            <v>12 months (+/- 5 days) from date of manufacture</v>
          </cell>
          <cell r="BG490" t="str">
            <v>Super Fast</v>
          </cell>
          <cell r="BH490" t="str">
            <v>23 mm</v>
          </cell>
          <cell r="BI490" t="str">
            <v>1 in</v>
          </cell>
          <cell r="BJ490" t="str">
            <v>38 in</v>
          </cell>
          <cell r="BK490" t="str">
            <v>5/8 in</v>
          </cell>
          <cell r="BL490" t="str">
            <v>I, II, III</v>
          </cell>
          <cell r="BM490">
            <v>3.5</v>
          </cell>
          <cell r="BN490">
            <v>87.5</v>
          </cell>
          <cell r="BO490">
            <v>120</v>
          </cell>
          <cell r="BP490" t="str">
            <v>B or G</v>
          </cell>
          <cell r="BQ490">
            <v>7200</v>
          </cell>
          <cell r="BR490">
            <v>79.166666666666671</v>
          </cell>
        </row>
        <row r="491">
          <cell r="C491">
            <v>172053</v>
          </cell>
          <cell r="D491" t="str">
            <v>B23 3.5' H10 (2PBSS, 24 Bxs)</v>
          </cell>
          <cell r="E491" t="str">
            <v>70298</v>
          </cell>
          <cell r="F491" t="str">
            <v>72036</v>
          </cell>
          <cell r="G491" t="str">
            <v>30%</v>
          </cell>
          <cell r="H491" t="str">
            <v>2 X 8509 (12-8 4 X 1.25 OL)</v>
          </cell>
          <cell r="I491" t="str">
            <v>8030 (38 mm 142 GA X 3.271 FT)</v>
          </cell>
          <cell r="J491" t="str">
            <v>8032 (84 mm 200 GA X 3.271 FT)</v>
          </cell>
          <cell r="K491">
            <v>1.31138</v>
          </cell>
          <cell r="L491">
            <v>0.56201999999999996</v>
          </cell>
          <cell r="M491">
            <v>37.858868305441987</v>
          </cell>
          <cell r="N491">
            <v>42</v>
          </cell>
          <cell r="O491">
            <v>37.75</v>
          </cell>
          <cell r="P491">
            <v>38</v>
          </cell>
          <cell r="Q491">
            <v>38.25</v>
          </cell>
          <cell r="R491">
            <v>1.8233250000000001</v>
          </cell>
          <cell r="S491">
            <v>1.8734</v>
          </cell>
          <cell r="T491">
            <v>1.923975</v>
          </cell>
          <cell r="U491">
            <v>827.78955000000008</v>
          </cell>
          <cell r="V491">
            <v>850.52359999999999</v>
          </cell>
          <cell r="W491">
            <v>873.48464999999999</v>
          </cell>
          <cell r="X491" t="str">
            <v>8465/8466 (39"/2 pc)</v>
          </cell>
          <cell r="Y491" t="str">
            <v>39"/ 2 pc</v>
          </cell>
          <cell r="Z491">
            <v>2.8</v>
          </cell>
          <cell r="AA491">
            <v>40</v>
          </cell>
          <cell r="AB491">
            <v>72.933000000000007</v>
          </cell>
          <cell r="AC491">
            <v>74.935999999999993</v>
          </cell>
          <cell r="AD491">
            <v>76.959000000000003</v>
          </cell>
          <cell r="AE491">
            <v>75.733000000000004</v>
          </cell>
          <cell r="AF491">
            <v>77.73599999999999</v>
          </cell>
          <cell r="AG491">
            <v>79.759</v>
          </cell>
          <cell r="AH491" t="str">
            <v xml:space="preserve">2 X 8126 (4.625 FT/Box) </v>
          </cell>
          <cell r="AI491">
            <v>2</v>
          </cell>
          <cell r="AJ491" t="str">
            <v>(6X4)+0=24</v>
          </cell>
          <cell r="AK491">
            <v>6</v>
          </cell>
          <cell r="AL491">
            <v>4</v>
          </cell>
          <cell r="AM491">
            <v>0</v>
          </cell>
          <cell r="AN491">
            <v>24</v>
          </cell>
          <cell r="AO491" t="str">
            <v>8914 (48 X 44)</v>
          </cell>
          <cell r="AP491" t="str">
            <v>48X44</v>
          </cell>
          <cell r="AQ491">
            <v>55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 t="str">
            <v>8051 (1 White)</v>
          </cell>
          <cell r="AW491" t="str">
            <v>8050 (160FT Clear)</v>
          </cell>
          <cell r="AX491">
            <v>1920.6639999999998</v>
          </cell>
          <cell r="AY491">
            <v>960</v>
          </cell>
          <cell r="AZ491">
            <v>2.0006916666666665</v>
          </cell>
          <cell r="BA491" t="str">
            <v xml:space="preserve">Minova request 10/13/04 to change to Minova part numbers. </v>
          </cell>
          <cell r="BB491"/>
          <cell r="BC491">
            <v>172053</v>
          </cell>
          <cell r="BD491" t="str">
            <v>Red</v>
          </cell>
          <cell r="BE491" t="str">
            <v>B23 3.5' H10</v>
          </cell>
          <cell r="BF491" t="str">
            <v>12 months (+/- 5 days) from date of manufacture</v>
          </cell>
          <cell r="BG491" t="str">
            <v>Super Fast</v>
          </cell>
          <cell r="BH491" t="str">
            <v>23 mm</v>
          </cell>
          <cell r="BI491" t="str">
            <v>1 in</v>
          </cell>
          <cell r="BJ491" t="str">
            <v>38 in</v>
          </cell>
          <cell r="BK491" t="str">
            <v>5/8 in</v>
          </cell>
          <cell r="BL491" t="str">
            <v>I, II, III</v>
          </cell>
          <cell r="BM491">
            <v>3.5</v>
          </cell>
          <cell r="BN491">
            <v>140</v>
          </cell>
          <cell r="BO491">
            <v>120</v>
          </cell>
          <cell r="BP491" t="str">
            <v>B or G</v>
          </cell>
          <cell r="BQ491">
            <v>7200</v>
          </cell>
          <cell r="BR491">
            <v>126.66666666666667</v>
          </cell>
        </row>
        <row r="492">
          <cell r="C492">
            <v>172054</v>
          </cell>
          <cell r="D492" t="str">
            <v>B23 3.5' H10 (2PBLW, 36 Bxs)</v>
          </cell>
          <cell r="E492" t="str">
            <v>70298</v>
          </cell>
          <cell r="F492" t="str">
            <v>72036</v>
          </cell>
          <cell r="G492" t="str">
            <v>30%</v>
          </cell>
          <cell r="H492" t="str">
            <v>2 X 8509 (12-8 4 X 1.25 OL)</v>
          </cell>
          <cell r="I492" t="str">
            <v>8030 (38 mm 142 GA X 3.271 FT)</v>
          </cell>
          <cell r="J492" t="str">
            <v>8032 (84 mm 200 GA X 3.271 FT)</v>
          </cell>
          <cell r="K492">
            <v>1.31138</v>
          </cell>
          <cell r="L492">
            <v>0.56201999999999996</v>
          </cell>
          <cell r="M492">
            <v>37.858868305441987</v>
          </cell>
          <cell r="N492">
            <v>42</v>
          </cell>
          <cell r="O492">
            <v>37.75</v>
          </cell>
          <cell r="P492">
            <v>38</v>
          </cell>
          <cell r="Q492">
            <v>38.25</v>
          </cell>
          <cell r="R492">
            <v>1.8233250000000001</v>
          </cell>
          <cell r="S492">
            <v>1.8734</v>
          </cell>
          <cell r="T492">
            <v>1.923975</v>
          </cell>
          <cell r="U492">
            <v>827.78955000000008</v>
          </cell>
          <cell r="V492">
            <v>850.52359999999999</v>
          </cell>
          <cell r="W492">
            <v>873.48464999999999</v>
          </cell>
          <cell r="X492" t="str">
            <v>8465/8466 (39"/2 pc)</v>
          </cell>
          <cell r="Y492" t="str">
            <v>39"/ 2 pc</v>
          </cell>
          <cell r="Z492">
            <v>2.8</v>
          </cell>
          <cell r="AA492">
            <v>25</v>
          </cell>
          <cell r="AB492">
            <v>45.583125000000003</v>
          </cell>
          <cell r="AC492">
            <v>46.835000000000001</v>
          </cell>
          <cell r="AD492">
            <v>48.099375000000002</v>
          </cell>
          <cell r="AE492">
            <v>48.383125</v>
          </cell>
          <cell r="AF492">
            <v>49.634999999999998</v>
          </cell>
          <cell r="AG492">
            <v>50.899374999999999</v>
          </cell>
          <cell r="AH492" t="str">
            <v xml:space="preserve">2 X 8126 (4.625 FT/Box) </v>
          </cell>
          <cell r="AI492">
            <v>2</v>
          </cell>
          <cell r="AJ492" t="str">
            <v>(6X6)+0=36</v>
          </cell>
          <cell r="AK492">
            <v>6</v>
          </cell>
          <cell r="AL492">
            <v>6</v>
          </cell>
          <cell r="AM492">
            <v>0</v>
          </cell>
          <cell r="AN492">
            <v>36</v>
          </cell>
          <cell r="AO492" t="str">
            <v>8914 (48 X 44)</v>
          </cell>
          <cell r="AP492" t="str">
            <v>48X44</v>
          </cell>
          <cell r="AQ492">
            <v>55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 t="str">
            <v>8051 (1 White)</v>
          </cell>
          <cell r="AW492" t="str">
            <v>8050 (160FT Clear)</v>
          </cell>
          <cell r="AX492">
            <v>1841.86</v>
          </cell>
          <cell r="AY492">
            <v>900</v>
          </cell>
          <cell r="AZ492">
            <v>2.0465111111111112</v>
          </cell>
          <cell r="BA492" t="str">
            <v>Minova request to change packaging 5/5/09.</v>
          </cell>
          <cell r="BB492"/>
          <cell r="BC492">
            <v>172054</v>
          </cell>
          <cell r="BD492" t="str">
            <v>Red</v>
          </cell>
          <cell r="BE492" t="str">
            <v>B23 3.5' H10</v>
          </cell>
          <cell r="BF492" t="str">
            <v>12 months (+/- 5 days) from date of manufacture</v>
          </cell>
          <cell r="BG492" t="str">
            <v>Super Fast</v>
          </cell>
          <cell r="BH492" t="str">
            <v>23 mm</v>
          </cell>
          <cell r="BI492" t="str">
            <v>1 in</v>
          </cell>
          <cell r="BJ492" t="str">
            <v>38 in</v>
          </cell>
          <cell r="BK492" t="str">
            <v>5/8 in</v>
          </cell>
          <cell r="BL492" t="str">
            <v>I, II, III</v>
          </cell>
          <cell r="BM492">
            <v>3.5</v>
          </cell>
          <cell r="BN492">
            <v>87.5</v>
          </cell>
          <cell r="BO492">
            <v>120</v>
          </cell>
          <cell r="BP492" t="str">
            <v>B or G</v>
          </cell>
          <cell r="BQ492">
            <v>7200</v>
          </cell>
          <cell r="BR492">
            <v>79.166666666666671</v>
          </cell>
        </row>
        <row r="493">
          <cell r="C493">
            <v>172056</v>
          </cell>
          <cell r="D493" t="str">
            <v>B23 3.5' H10 (SWS, 1250 Pcs)</v>
          </cell>
          <cell r="E493" t="str">
            <v>70298</v>
          </cell>
          <cell r="F493" t="str">
            <v>72036</v>
          </cell>
          <cell r="G493" t="str">
            <v>30%</v>
          </cell>
          <cell r="H493" t="str">
            <v>2 X 8509 (12-8 4 X 1.25 OL)</v>
          </cell>
          <cell r="I493" t="str">
            <v>8030 (38 mm 142 GA X 3.271 FT)</v>
          </cell>
          <cell r="J493" t="str">
            <v>8032 (84 mm 200 GA X 3.271 FT)</v>
          </cell>
          <cell r="K493">
            <v>1.31138</v>
          </cell>
          <cell r="L493">
            <v>0.56201999999999996</v>
          </cell>
          <cell r="M493">
            <v>37.858868305441987</v>
          </cell>
          <cell r="N493">
            <v>42</v>
          </cell>
          <cell r="O493">
            <v>37.75</v>
          </cell>
          <cell r="P493">
            <v>38</v>
          </cell>
          <cell r="Q493">
            <v>38.25</v>
          </cell>
          <cell r="R493">
            <v>1.8233250000000001</v>
          </cell>
          <cell r="S493">
            <v>1.8734</v>
          </cell>
          <cell r="T493">
            <v>1.923975</v>
          </cell>
          <cell r="U493">
            <v>827.78955000000008</v>
          </cell>
          <cell r="V493">
            <v>850.52359999999999</v>
          </cell>
          <cell r="W493">
            <v>873.48464999999999</v>
          </cell>
          <cell r="X493" t="str">
            <v>8053 (5" X 115GA X 15FT)</v>
          </cell>
          <cell r="Y493" t="str">
            <v>SW (15 FT)</v>
          </cell>
          <cell r="Z493">
            <v>0.1</v>
          </cell>
          <cell r="AA493">
            <v>25</v>
          </cell>
          <cell r="AB493">
            <v>45.583125000000003</v>
          </cell>
          <cell r="AC493">
            <v>46.835000000000001</v>
          </cell>
          <cell r="AD493">
            <v>48.099375000000002</v>
          </cell>
          <cell r="AE493">
            <v>45.683125000000004</v>
          </cell>
          <cell r="AF493">
            <v>46.935000000000002</v>
          </cell>
          <cell r="AG493">
            <v>48.199375000000003</v>
          </cell>
          <cell r="AH493" t="str">
            <v>8053 (15 FT/Bundle)</v>
          </cell>
          <cell r="AI493" t="str">
            <v>SW</v>
          </cell>
          <cell r="AJ493" t="str">
            <v xml:space="preserve">10 X 5 = 50 SW </v>
          </cell>
          <cell r="AK493" t="str">
            <v xml:space="preserve">Stack </v>
          </cell>
          <cell r="AL493" t="str">
            <v xml:space="preserve">Square </v>
          </cell>
          <cell r="AM493" t="str">
            <v>On Pallet</v>
          </cell>
          <cell r="AN493">
            <v>50</v>
          </cell>
          <cell r="AO493" t="str">
            <v>8914 (48 X 44)</v>
          </cell>
          <cell r="AP493" t="str">
            <v>48X44</v>
          </cell>
          <cell r="AQ493">
            <v>55</v>
          </cell>
          <cell r="AR493">
            <v>0</v>
          </cell>
          <cell r="AS493" t="str">
            <v>1 X 8114 (Pad)</v>
          </cell>
          <cell r="AT493">
            <v>0</v>
          </cell>
          <cell r="AU493">
            <v>0</v>
          </cell>
          <cell r="AV493" t="str">
            <v>8051 (1 White)</v>
          </cell>
          <cell r="AW493" t="str">
            <v>8052 (440FT White)</v>
          </cell>
          <cell r="AX493">
            <v>2401.75</v>
          </cell>
          <cell r="AY493">
            <v>1250</v>
          </cell>
          <cell r="AZ493">
            <v>1.9214</v>
          </cell>
          <cell r="BA493" t="str">
            <v xml:space="preserve">Updated 9/14/11. Each bundle gets Part No. 8132 8.5 X 11 inch bundle sheet. </v>
          </cell>
          <cell r="BB493" t="str">
            <v xml:space="preserve">Stack square on pallet.  Rotate each layer 180 degrees.   </v>
          </cell>
          <cell r="BC493">
            <v>172056</v>
          </cell>
          <cell r="BD493" t="str">
            <v>Red</v>
          </cell>
          <cell r="BE493" t="str">
            <v xml:space="preserve">B23 3.5' H10 </v>
          </cell>
          <cell r="BF493" t="str">
            <v>12 months (+/- 5 days) from date of manufacture</v>
          </cell>
          <cell r="BG493" t="str">
            <v>Super Fast</v>
          </cell>
          <cell r="BH493" t="str">
            <v>23 mm</v>
          </cell>
          <cell r="BI493" t="str">
            <v>1 in</v>
          </cell>
          <cell r="BJ493" t="str">
            <v>38 in</v>
          </cell>
          <cell r="BK493" t="str">
            <v>5/8 in</v>
          </cell>
          <cell r="BL493" t="str">
            <v>I, II, III</v>
          </cell>
          <cell r="BM493">
            <v>3.5</v>
          </cell>
          <cell r="BN493">
            <v>87.5</v>
          </cell>
          <cell r="BO493">
            <v>120</v>
          </cell>
          <cell r="BP493" t="str">
            <v>B or G</v>
          </cell>
          <cell r="BQ493">
            <v>7200</v>
          </cell>
          <cell r="BR493">
            <v>79.166666666666671</v>
          </cell>
        </row>
        <row r="494">
          <cell r="C494">
            <v>172057</v>
          </cell>
          <cell r="D494" t="str">
            <v>B23 3.5' H10 (SWSSS, 1000 Pcs)</v>
          </cell>
          <cell r="E494" t="str">
            <v>70298</v>
          </cell>
          <cell r="F494" t="str">
            <v>72036</v>
          </cell>
          <cell r="G494" t="str">
            <v>30%</v>
          </cell>
          <cell r="H494" t="str">
            <v>2 X 8509 (12-8 4 X 1.25 OL)</v>
          </cell>
          <cell r="I494" t="str">
            <v>8030 (38 mm 142 GA X 3.271 FT)</v>
          </cell>
          <cell r="J494" t="str">
            <v>8032 (84 mm 200 GA X 3.271 FT)</v>
          </cell>
          <cell r="K494">
            <v>1.31138</v>
          </cell>
          <cell r="L494">
            <v>0.56201999999999996</v>
          </cell>
          <cell r="M494">
            <v>37.858868305441987</v>
          </cell>
          <cell r="N494">
            <v>42</v>
          </cell>
          <cell r="O494">
            <v>37.75</v>
          </cell>
          <cell r="P494">
            <v>38</v>
          </cell>
          <cell r="Q494">
            <v>38.25</v>
          </cell>
          <cell r="R494">
            <v>1.8233250000000001</v>
          </cell>
          <cell r="S494">
            <v>1.8734</v>
          </cell>
          <cell r="T494">
            <v>1.923975</v>
          </cell>
          <cell r="U494">
            <v>827.78955000000008</v>
          </cell>
          <cell r="V494">
            <v>850.52359999999999</v>
          </cell>
          <cell r="W494">
            <v>873.48464999999999</v>
          </cell>
          <cell r="X494" t="str">
            <v>8053 (5" X 115GA X 15FT)</v>
          </cell>
          <cell r="Y494" t="str">
            <v>SW (15 FT)</v>
          </cell>
          <cell r="Z494">
            <v>0.1</v>
          </cell>
          <cell r="AA494">
            <v>25</v>
          </cell>
          <cell r="AB494">
            <v>45.583125000000003</v>
          </cell>
          <cell r="AC494">
            <v>46.835000000000001</v>
          </cell>
          <cell r="AD494">
            <v>48.099375000000002</v>
          </cell>
          <cell r="AE494">
            <v>45.683125000000004</v>
          </cell>
          <cell r="AF494">
            <v>46.935000000000002</v>
          </cell>
          <cell r="AG494">
            <v>48.199375000000003</v>
          </cell>
          <cell r="AH494" t="str">
            <v>8053 (15 FT/Bundle)</v>
          </cell>
          <cell r="AI494" t="str">
            <v>SW</v>
          </cell>
          <cell r="AJ494" t="str">
            <v>10 X 4 = 40 SW</v>
          </cell>
          <cell r="AK494" t="str">
            <v xml:space="preserve">Stack </v>
          </cell>
          <cell r="AL494" t="str">
            <v xml:space="preserve">Square </v>
          </cell>
          <cell r="AM494" t="str">
            <v>On Pallet</v>
          </cell>
          <cell r="AN494">
            <v>40</v>
          </cell>
          <cell r="AO494" t="str">
            <v>8914 (48 X 44)</v>
          </cell>
          <cell r="AP494" t="str">
            <v>48X44</v>
          </cell>
          <cell r="AQ494">
            <v>55</v>
          </cell>
          <cell r="AR494">
            <v>0</v>
          </cell>
          <cell r="AS494" t="str">
            <v>1 X 8114 (Pad)</v>
          </cell>
          <cell r="AT494">
            <v>0</v>
          </cell>
          <cell r="AU494">
            <v>0</v>
          </cell>
          <cell r="AV494" t="str">
            <v>8051 (1 White)</v>
          </cell>
          <cell r="AW494" t="str">
            <v>8052 (440FT White)</v>
          </cell>
          <cell r="AX494">
            <v>1932.4</v>
          </cell>
          <cell r="AY494">
            <v>1000</v>
          </cell>
          <cell r="AZ494">
            <v>1.9324000000000001</v>
          </cell>
          <cell r="BA494" t="str">
            <v xml:space="preserve">Updated 9/14/11. Each bundle gets Part No. 8132 8.5 X 11 inch bundle sheet. </v>
          </cell>
          <cell r="BB494" t="str">
            <v xml:space="preserve">Stack square on pallet.  Rotate each layer 180 degrees.   </v>
          </cell>
          <cell r="BC494">
            <v>172057</v>
          </cell>
          <cell r="BD494" t="str">
            <v>Red</v>
          </cell>
          <cell r="BE494" t="str">
            <v xml:space="preserve">B23 3.5' H10 </v>
          </cell>
          <cell r="BF494" t="str">
            <v>12 months (+/- 5 days) from date of manufacture</v>
          </cell>
          <cell r="BG494" t="str">
            <v>Super Fast</v>
          </cell>
          <cell r="BH494" t="str">
            <v>23 mm</v>
          </cell>
          <cell r="BI494" t="str">
            <v>1 in</v>
          </cell>
          <cell r="BJ494" t="str">
            <v>38 in</v>
          </cell>
          <cell r="BK494" t="str">
            <v>5/8 in</v>
          </cell>
          <cell r="BL494" t="str">
            <v>I, II, III</v>
          </cell>
          <cell r="BM494">
            <v>3.5</v>
          </cell>
          <cell r="BN494">
            <v>87.5</v>
          </cell>
          <cell r="BO494">
            <v>120</v>
          </cell>
          <cell r="BP494" t="str">
            <v>B or G</v>
          </cell>
          <cell r="BQ494">
            <v>7200</v>
          </cell>
          <cell r="BR494">
            <v>79.166666666666671</v>
          </cell>
        </row>
        <row r="495">
          <cell r="C495">
            <v>172058</v>
          </cell>
          <cell r="D495" t="str">
            <v>B23 3.5' H10 (SWS, 1250 Pcs, Eclipse)</v>
          </cell>
          <cell r="E495" t="str">
            <v>70298</v>
          </cell>
          <cell r="F495" t="str">
            <v>72036</v>
          </cell>
          <cell r="G495" t="str">
            <v>30%</v>
          </cell>
          <cell r="H495" t="str">
            <v>2 X 8509 (12-8 4 X 1.25 OL)</v>
          </cell>
          <cell r="I495" t="str">
            <v>8030 (38 mm 142 GA X 3.271 FT)</v>
          </cell>
          <cell r="J495" t="str">
            <v>8032 (84 mm 200 GA X 3.271 FT)</v>
          </cell>
          <cell r="K495">
            <v>1.31138</v>
          </cell>
          <cell r="L495">
            <v>0.56201999999999996</v>
          </cell>
          <cell r="M495">
            <v>37.858868305441987</v>
          </cell>
          <cell r="N495">
            <v>42</v>
          </cell>
          <cell r="O495">
            <v>37.75</v>
          </cell>
          <cell r="P495">
            <v>38</v>
          </cell>
          <cell r="Q495">
            <v>38.25</v>
          </cell>
          <cell r="R495">
            <v>1.8233250000000001</v>
          </cell>
          <cell r="S495">
            <v>1.8734</v>
          </cell>
          <cell r="T495">
            <v>1.923975</v>
          </cell>
          <cell r="U495">
            <v>827.78955000000008</v>
          </cell>
          <cell r="V495">
            <v>850.52359999999999</v>
          </cell>
          <cell r="W495">
            <v>873.48464999999999</v>
          </cell>
          <cell r="X495" t="str">
            <v>8053 (5" X 115GA X 15FT)</v>
          </cell>
          <cell r="Y495" t="str">
            <v>SW (15 FT)</v>
          </cell>
          <cell r="Z495">
            <v>0.1</v>
          </cell>
          <cell r="AA495">
            <v>25</v>
          </cell>
          <cell r="AB495">
            <v>45.583125000000003</v>
          </cell>
          <cell r="AC495">
            <v>46.835000000000001</v>
          </cell>
          <cell r="AD495">
            <v>48.099375000000002</v>
          </cell>
          <cell r="AE495">
            <v>45.683125000000004</v>
          </cell>
          <cell r="AF495">
            <v>46.935000000000002</v>
          </cell>
          <cell r="AG495">
            <v>48.199375000000003</v>
          </cell>
          <cell r="AH495" t="str">
            <v>8053 (15 FT/Bundle)</v>
          </cell>
          <cell r="AI495" t="str">
            <v>SW</v>
          </cell>
          <cell r="AJ495" t="str">
            <v xml:space="preserve">10 X 5 = 50 SW </v>
          </cell>
          <cell r="AK495" t="str">
            <v xml:space="preserve">Stack </v>
          </cell>
          <cell r="AL495" t="str">
            <v xml:space="preserve">Square </v>
          </cell>
          <cell r="AM495" t="str">
            <v>On Pallet</v>
          </cell>
          <cell r="AN495">
            <v>50</v>
          </cell>
          <cell r="AO495" t="str">
            <v>8914 (48 X 44)</v>
          </cell>
          <cell r="AP495" t="str">
            <v>48X44</v>
          </cell>
          <cell r="AQ495">
            <v>55</v>
          </cell>
          <cell r="AR495">
            <v>0</v>
          </cell>
          <cell r="AS495" t="str">
            <v>1 X 8114 (Pad)</v>
          </cell>
          <cell r="AT495">
            <v>0</v>
          </cell>
          <cell r="AU495">
            <v>0</v>
          </cell>
          <cell r="AV495" t="str">
            <v>8051 (1 White)</v>
          </cell>
          <cell r="AW495" t="str">
            <v>8052 (440FT White)</v>
          </cell>
          <cell r="AX495">
            <v>2401.75</v>
          </cell>
          <cell r="AY495">
            <v>1250</v>
          </cell>
          <cell r="AZ495">
            <v>1.9214</v>
          </cell>
          <cell r="BA495" t="str">
            <v xml:space="preserve">Updated 9/14/11. Each bundle gets Part No. 8132 8.5 X 11 inch bundle sheet. </v>
          </cell>
          <cell r="BB495" t="str">
            <v xml:space="preserve">Stack square on pallet.  Rotate each layer 180 degrees.   </v>
          </cell>
          <cell r="BC495">
            <v>172058</v>
          </cell>
          <cell r="BD495" t="str">
            <v>Red</v>
          </cell>
          <cell r="BE495" t="str">
            <v xml:space="preserve">B23 3.5' H10 (Eclipse) </v>
          </cell>
          <cell r="BF495" t="str">
            <v>12 months (+/- 5 days) from date of manufacture</v>
          </cell>
          <cell r="BG495" t="str">
            <v>Super Fast</v>
          </cell>
          <cell r="BH495" t="str">
            <v>23 mm</v>
          </cell>
          <cell r="BI495" t="str">
            <v>1 in</v>
          </cell>
          <cell r="BJ495" t="str">
            <v>38 in</v>
          </cell>
          <cell r="BK495" t="str">
            <v>5/8 in</v>
          </cell>
          <cell r="BL495" t="str">
            <v>I, II, III</v>
          </cell>
          <cell r="BM495">
            <v>3.5</v>
          </cell>
          <cell r="BN495">
            <v>87.5</v>
          </cell>
          <cell r="BO495">
            <v>120</v>
          </cell>
          <cell r="BP495" t="str">
            <v>B or G</v>
          </cell>
          <cell r="BQ495">
            <v>7200</v>
          </cell>
          <cell r="BR495">
            <v>79.166666666666671</v>
          </cell>
        </row>
        <row r="496">
          <cell r="C496">
            <v>172059</v>
          </cell>
          <cell r="D496" t="str">
            <v>B23 3.5' H20 (SWS, 1250 Pcs)</v>
          </cell>
          <cell r="E496" t="str">
            <v>70301</v>
          </cell>
          <cell r="F496" t="str">
            <v>72036</v>
          </cell>
          <cell r="G496" t="str">
            <v>30%</v>
          </cell>
          <cell r="H496" t="str">
            <v>2 X 8509 (12-8 4 X 1.25 OL)</v>
          </cell>
          <cell r="I496" t="str">
            <v>8030 (38 mm 142 GA X 3.271 FT)</v>
          </cell>
          <cell r="J496" t="str">
            <v>8032 (84 mm 200 GA X 3.271 FT)</v>
          </cell>
          <cell r="K496">
            <v>1.274</v>
          </cell>
          <cell r="L496">
            <v>0.54600000000000004</v>
          </cell>
          <cell r="M496">
            <v>37.858868305441987</v>
          </cell>
          <cell r="N496">
            <v>42</v>
          </cell>
          <cell r="O496">
            <v>37.75</v>
          </cell>
          <cell r="P496">
            <v>38</v>
          </cell>
          <cell r="Q496">
            <v>38.25</v>
          </cell>
          <cell r="R496">
            <v>1.7704749999999998</v>
          </cell>
          <cell r="S496">
            <v>1.82</v>
          </cell>
          <cell r="T496">
            <v>1.870425</v>
          </cell>
          <cell r="U496">
            <v>803.79564999999991</v>
          </cell>
          <cell r="V496">
            <v>826.28</v>
          </cell>
          <cell r="W496">
            <v>849.17295000000001</v>
          </cell>
          <cell r="X496" t="str">
            <v>8053 (5" X 115GA X 15FT)</v>
          </cell>
          <cell r="Y496" t="str">
            <v>SW (15 FT)</v>
          </cell>
          <cell r="Z496">
            <v>0.1</v>
          </cell>
          <cell r="AA496">
            <v>25</v>
          </cell>
          <cell r="AB496">
            <v>44.261874999999996</v>
          </cell>
          <cell r="AC496">
            <v>45.5</v>
          </cell>
          <cell r="AD496">
            <v>46.760624999999997</v>
          </cell>
          <cell r="AE496">
            <v>44.361874999999998</v>
          </cell>
          <cell r="AF496">
            <v>45.6</v>
          </cell>
          <cell r="AG496">
            <v>46.860624999999999</v>
          </cell>
          <cell r="AH496" t="str">
            <v>8053 (15 FT/Bundle)</v>
          </cell>
          <cell r="AI496" t="str">
            <v>SW</v>
          </cell>
          <cell r="AJ496" t="str">
            <v xml:space="preserve">10 X 5 = 50 SW </v>
          </cell>
          <cell r="AK496" t="str">
            <v xml:space="preserve">Stack </v>
          </cell>
          <cell r="AL496" t="str">
            <v xml:space="preserve">Square </v>
          </cell>
          <cell r="AM496" t="str">
            <v>On Pallet</v>
          </cell>
          <cell r="AN496">
            <v>50</v>
          </cell>
          <cell r="AO496" t="str">
            <v>8914 (48 X 44)</v>
          </cell>
          <cell r="AP496" t="str">
            <v>48X44</v>
          </cell>
          <cell r="AQ496">
            <v>55</v>
          </cell>
          <cell r="AR496">
            <v>0</v>
          </cell>
          <cell r="AS496" t="str">
            <v>1 X 8114 (Pad)</v>
          </cell>
          <cell r="AT496">
            <v>0</v>
          </cell>
          <cell r="AU496">
            <v>0</v>
          </cell>
          <cell r="AV496" t="str">
            <v>8051 (1 White)</v>
          </cell>
          <cell r="AW496" t="str">
            <v>8052 (440FT White)</v>
          </cell>
          <cell r="AX496">
            <v>2335</v>
          </cell>
          <cell r="AY496">
            <v>1250</v>
          </cell>
          <cell r="AZ496">
            <v>1.8680000000000001</v>
          </cell>
          <cell r="BA496" t="str">
            <v xml:space="preserve">Updated 9/14/11. Each bundle gets Part No. 8132 8.5 X 11 inch bundle sheet. </v>
          </cell>
          <cell r="BB496" t="str">
            <v xml:space="preserve">Stack square on pallet.  Rotate each layer 180 degrees.   </v>
          </cell>
          <cell r="BC496">
            <v>172059</v>
          </cell>
          <cell r="BD496" t="str">
            <v xml:space="preserve">Orange </v>
          </cell>
          <cell r="BE496" t="str">
            <v>B23 3.5' H20</v>
          </cell>
          <cell r="BF496" t="str">
            <v>12 months (+/- 5 days) from date of manufacture</v>
          </cell>
          <cell r="BG496" t="str">
            <v xml:space="preserve">X-Fast </v>
          </cell>
          <cell r="BH496" t="str">
            <v>23 mm</v>
          </cell>
          <cell r="BI496" t="str">
            <v>1 in</v>
          </cell>
          <cell r="BJ496" t="str">
            <v>38 in</v>
          </cell>
          <cell r="BK496" t="str">
            <v>5/8 in</v>
          </cell>
          <cell r="BL496" t="str">
            <v>I, II, III</v>
          </cell>
          <cell r="BM496">
            <v>3.5</v>
          </cell>
          <cell r="BN496">
            <v>87.5</v>
          </cell>
          <cell r="BO496">
            <v>134</v>
          </cell>
          <cell r="BP496" t="str">
            <v>B or G</v>
          </cell>
          <cell r="BQ496">
            <v>8040</v>
          </cell>
          <cell r="BR496">
            <v>79.166666666666671</v>
          </cell>
        </row>
        <row r="497">
          <cell r="C497">
            <v>172060</v>
          </cell>
          <cell r="D497" t="str">
            <v>B23 3.5' H20 (2PB, 36 Bxs)</v>
          </cell>
          <cell r="E497" t="str">
            <v>70301</v>
          </cell>
          <cell r="F497" t="str">
            <v>72036</v>
          </cell>
          <cell r="G497" t="str">
            <v>30%</v>
          </cell>
          <cell r="H497" t="str">
            <v>2 X 8509 (12-8 4 X 1.25 OL)</v>
          </cell>
          <cell r="I497" t="str">
            <v>8030 (38 mm 142 GA X 3.271 FT)</v>
          </cell>
          <cell r="J497" t="str">
            <v>8032 (84 mm 200 GA X 3.271 FT)</v>
          </cell>
          <cell r="K497">
            <v>1.2741399999999998</v>
          </cell>
          <cell r="L497">
            <v>0.54605999999999988</v>
          </cell>
          <cell r="M497">
            <v>37.858868305441987</v>
          </cell>
          <cell r="N497">
            <v>42</v>
          </cell>
          <cell r="O497">
            <v>37.75</v>
          </cell>
          <cell r="P497">
            <v>38</v>
          </cell>
          <cell r="Q497">
            <v>38.25</v>
          </cell>
          <cell r="R497">
            <v>1.7704749999999998</v>
          </cell>
          <cell r="S497">
            <v>1.8201999999999998</v>
          </cell>
          <cell r="T497">
            <v>1.870425</v>
          </cell>
          <cell r="U497">
            <v>803.79564999999991</v>
          </cell>
          <cell r="V497">
            <v>826.37079999999992</v>
          </cell>
          <cell r="W497">
            <v>849.17295000000001</v>
          </cell>
          <cell r="X497" t="str">
            <v>8465/8466 (39"/2 pc)</v>
          </cell>
          <cell r="Y497" t="str">
            <v>39"/ 2 pc</v>
          </cell>
          <cell r="Z497">
            <v>2.8</v>
          </cell>
          <cell r="AA497">
            <v>40</v>
          </cell>
          <cell r="AB497">
            <v>70.818999999999988</v>
          </cell>
          <cell r="AC497">
            <v>72.807999999999993</v>
          </cell>
          <cell r="AD497">
            <v>74.817000000000007</v>
          </cell>
          <cell r="AE497">
            <v>73.618999999999986</v>
          </cell>
          <cell r="AF497">
            <v>75.60799999999999</v>
          </cell>
          <cell r="AG497">
            <v>77.617000000000004</v>
          </cell>
          <cell r="AH497" t="str">
            <v xml:space="preserve">2 X 8126 (4.625 FT/Box) </v>
          </cell>
          <cell r="AI497">
            <v>2</v>
          </cell>
          <cell r="AJ497" t="str">
            <v>(6X6)+0=36</v>
          </cell>
          <cell r="AK497">
            <v>6</v>
          </cell>
          <cell r="AL497">
            <v>6</v>
          </cell>
          <cell r="AM497">
            <v>0</v>
          </cell>
          <cell r="AN497">
            <v>36</v>
          </cell>
          <cell r="AO497" t="str">
            <v>8914 (48 X 44)</v>
          </cell>
          <cell r="AP497" t="str">
            <v>48X44</v>
          </cell>
          <cell r="AQ497">
            <v>55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 t="str">
            <v>8051 (1 White)</v>
          </cell>
          <cell r="AW497" t="str">
            <v>8050 (160FT Clear)</v>
          </cell>
          <cell r="AX497">
            <v>2776.8879999999995</v>
          </cell>
          <cell r="AY497">
            <v>1440</v>
          </cell>
          <cell r="AZ497">
            <v>1.9283944444444441</v>
          </cell>
          <cell r="BA497" t="str">
            <v xml:space="preserve">BF Request 6/21/02.  </v>
          </cell>
          <cell r="BB497"/>
          <cell r="BC497">
            <v>172060</v>
          </cell>
          <cell r="BD497" t="str">
            <v xml:space="preserve">Orange </v>
          </cell>
          <cell r="BE497" t="str">
            <v xml:space="preserve">B23 3.5' H20 </v>
          </cell>
          <cell r="BF497" t="str">
            <v>12 months (+/- 5 days) from date of manufacture</v>
          </cell>
          <cell r="BG497" t="str">
            <v xml:space="preserve">X-Fast </v>
          </cell>
          <cell r="BH497" t="str">
            <v>23 mm</v>
          </cell>
          <cell r="BI497" t="str">
            <v>1 in</v>
          </cell>
          <cell r="BJ497" t="str">
            <v>38 in</v>
          </cell>
          <cell r="BK497" t="str">
            <v>5/8 in</v>
          </cell>
          <cell r="BL497" t="str">
            <v>I, II, III</v>
          </cell>
          <cell r="BM497">
            <v>3.5</v>
          </cell>
          <cell r="BN497">
            <v>140</v>
          </cell>
          <cell r="BO497">
            <v>134</v>
          </cell>
          <cell r="BP497" t="str">
            <v>B or G</v>
          </cell>
          <cell r="BQ497">
            <v>8040</v>
          </cell>
          <cell r="BR497">
            <v>126.66666666666667</v>
          </cell>
        </row>
        <row r="498">
          <cell r="C498">
            <v>172061</v>
          </cell>
          <cell r="D498" t="str">
            <v>B23 3.5' H35 (1PB, 40 Bxs)</v>
          </cell>
          <cell r="E498" t="str">
            <v>70300</v>
          </cell>
          <cell r="F498" t="str">
            <v>72036</v>
          </cell>
          <cell r="G498" t="str">
            <v>30%</v>
          </cell>
          <cell r="H498" t="str">
            <v>2 X 8509 (12-8 4 X 1.25 OL)</v>
          </cell>
          <cell r="I498" t="str">
            <v>8030 (38 mm 142 GA X 3.271 FT)</v>
          </cell>
          <cell r="J498" t="str">
            <v>8032 (84 mm 200 GA X 3.271 FT)</v>
          </cell>
          <cell r="K498">
            <v>1.2741399999999998</v>
          </cell>
          <cell r="L498">
            <v>0.54605999999999988</v>
          </cell>
          <cell r="M498">
            <v>37.858868305441987</v>
          </cell>
          <cell r="N498">
            <v>42</v>
          </cell>
          <cell r="O498">
            <v>37.75</v>
          </cell>
          <cell r="P498">
            <v>38</v>
          </cell>
          <cell r="Q498">
            <v>38.25</v>
          </cell>
          <cell r="R498">
            <v>1.7704749999999998</v>
          </cell>
          <cell r="S498">
            <v>1.8201999999999998</v>
          </cell>
          <cell r="T498">
            <v>1.870425</v>
          </cell>
          <cell r="U498">
            <v>803.79564999999991</v>
          </cell>
          <cell r="V498">
            <v>826.37079999999992</v>
          </cell>
          <cell r="W498">
            <v>849.17295000000001</v>
          </cell>
          <cell r="X498" t="str">
            <v>8464 (39"/1 pc)</v>
          </cell>
          <cell r="Y498" t="str">
            <v>39"/ 1 pc</v>
          </cell>
          <cell r="Z498">
            <v>1.4</v>
          </cell>
          <cell r="AA498">
            <v>25</v>
          </cell>
          <cell r="AB498">
            <v>44.261874999999996</v>
          </cell>
          <cell r="AC498">
            <v>45.504999999999995</v>
          </cell>
          <cell r="AD498">
            <v>46.760624999999997</v>
          </cell>
          <cell r="AE498">
            <v>45.661874999999995</v>
          </cell>
          <cell r="AF498">
            <v>46.904999999999994</v>
          </cell>
          <cell r="AG498">
            <v>48.160624999999996</v>
          </cell>
          <cell r="AH498" t="str">
            <v xml:space="preserve">2 X 8126 (3.583 FT/Box) </v>
          </cell>
          <cell r="AI498" t="str">
            <v>2 (Glue)</v>
          </cell>
          <cell r="AJ498" t="str">
            <v>(8X5)+0=40</v>
          </cell>
          <cell r="AK498">
            <v>8</v>
          </cell>
          <cell r="AL498">
            <v>5</v>
          </cell>
          <cell r="AM498">
            <v>0</v>
          </cell>
          <cell r="AN498">
            <v>40</v>
          </cell>
          <cell r="AO498" t="str">
            <v>8914 (48 X 44)</v>
          </cell>
          <cell r="AP498" t="str">
            <v>48X44</v>
          </cell>
          <cell r="AQ498">
            <v>55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 t="str">
            <v>8051 (1 White)</v>
          </cell>
          <cell r="AW498" t="str">
            <v>8050 (130FT Clear)</v>
          </cell>
          <cell r="AX498">
            <v>1931.1999999999998</v>
          </cell>
          <cell r="AY498">
            <v>1000</v>
          </cell>
          <cell r="AZ498">
            <v>1.9311999999999998</v>
          </cell>
          <cell r="BA498" t="str">
            <v xml:space="preserve">BF Request 5/22/03.  Box flaps are to be glued and turned into the pallet.   </v>
          </cell>
          <cell r="BB498"/>
          <cell r="BC498">
            <v>172061</v>
          </cell>
          <cell r="BD498" t="str">
            <v>Blue</v>
          </cell>
          <cell r="BE498" t="str">
            <v>B23 3.5' H35</v>
          </cell>
          <cell r="BF498" t="str">
            <v>12 months (+/- 5 days) from date of manufacture</v>
          </cell>
          <cell r="BG498" t="str">
            <v>Fast</v>
          </cell>
          <cell r="BH498" t="str">
            <v>23 mm</v>
          </cell>
          <cell r="BI498" t="str">
            <v>1 in</v>
          </cell>
          <cell r="BJ498" t="str">
            <v>38 in</v>
          </cell>
          <cell r="BK498" t="str">
            <v>5/8 in</v>
          </cell>
          <cell r="BL498" t="str">
            <v>I, II, III</v>
          </cell>
          <cell r="BM498">
            <v>3.5</v>
          </cell>
          <cell r="BN498">
            <v>87.5</v>
          </cell>
          <cell r="BO498">
            <v>134</v>
          </cell>
          <cell r="BP498" t="str">
            <v>B or G</v>
          </cell>
          <cell r="BQ498">
            <v>8040</v>
          </cell>
          <cell r="BR498">
            <v>79.166666666666671</v>
          </cell>
        </row>
        <row r="499">
          <cell r="C499">
            <v>172062</v>
          </cell>
          <cell r="D499" t="str">
            <v>B23 3.5' H35 (2PB, 36 Bxs)</v>
          </cell>
          <cell r="E499" t="str">
            <v>70300</v>
          </cell>
          <cell r="F499" t="str">
            <v>72036</v>
          </cell>
          <cell r="G499" t="str">
            <v>30%</v>
          </cell>
          <cell r="H499" t="str">
            <v>2 X 8509 (12-8 4 X 1.25 OL)</v>
          </cell>
          <cell r="I499" t="str">
            <v>8030 (38 mm 142 GA X 3.271 FT)</v>
          </cell>
          <cell r="J499" t="str">
            <v>8032 (84 mm 200 GA X 3.271 FT)</v>
          </cell>
          <cell r="K499">
            <v>1.2741399999999998</v>
          </cell>
          <cell r="L499">
            <v>0.54605999999999988</v>
          </cell>
          <cell r="M499">
            <v>37.858868305441987</v>
          </cell>
          <cell r="N499">
            <v>42</v>
          </cell>
          <cell r="O499">
            <v>37.75</v>
          </cell>
          <cell r="P499">
            <v>38</v>
          </cell>
          <cell r="Q499">
            <v>38.25</v>
          </cell>
          <cell r="R499">
            <v>1.7704749999999998</v>
          </cell>
          <cell r="S499">
            <v>1.8201999999999998</v>
          </cell>
          <cell r="T499">
            <v>1.870425</v>
          </cell>
          <cell r="U499">
            <v>803.79564999999991</v>
          </cell>
          <cell r="V499">
            <v>826.37079999999992</v>
          </cell>
          <cell r="W499">
            <v>849.17295000000001</v>
          </cell>
          <cell r="X499" t="str">
            <v>8465/8466 (39"/2 pc)</v>
          </cell>
          <cell r="Y499" t="str">
            <v>39"/ 2 pc</v>
          </cell>
          <cell r="Z499">
            <v>2.8</v>
          </cell>
          <cell r="AA499">
            <v>40</v>
          </cell>
          <cell r="AB499">
            <v>70.818999999999988</v>
          </cell>
          <cell r="AC499">
            <v>72.807999999999993</v>
          </cell>
          <cell r="AD499">
            <v>74.817000000000007</v>
          </cell>
          <cell r="AE499">
            <v>73.618999999999986</v>
          </cell>
          <cell r="AF499">
            <v>75.60799999999999</v>
          </cell>
          <cell r="AG499">
            <v>77.617000000000004</v>
          </cell>
          <cell r="AH499" t="str">
            <v xml:space="preserve">2 X 8126 (4.625 FT/Box) </v>
          </cell>
          <cell r="AI499">
            <v>2</v>
          </cell>
          <cell r="AJ499" t="str">
            <v>(6X6)+0=36</v>
          </cell>
          <cell r="AK499">
            <v>6</v>
          </cell>
          <cell r="AL499">
            <v>6</v>
          </cell>
          <cell r="AM499">
            <v>0</v>
          </cell>
          <cell r="AN499">
            <v>36</v>
          </cell>
          <cell r="AO499" t="str">
            <v>8914 (48 X 44)</v>
          </cell>
          <cell r="AP499" t="str">
            <v>48X44</v>
          </cell>
          <cell r="AQ499">
            <v>55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 t="str">
            <v>8051 (1 White)</v>
          </cell>
          <cell r="AW499" t="str">
            <v>8050 (160FT Clear)</v>
          </cell>
          <cell r="AX499">
            <v>2776.8879999999995</v>
          </cell>
          <cell r="AY499">
            <v>1440</v>
          </cell>
          <cell r="AZ499">
            <v>1.9283944444444441</v>
          </cell>
          <cell r="BA499" t="str">
            <v xml:space="preserve">BF Request 6/21/02.  </v>
          </cell>
          <cell r="BB499"/>
          <cell r="BC499">
            <v>172062</v>
          </cell>
          <cell r="BD499" t="str">
            <v>Blue</v>
          </cell>
          <cell r="BE499" t="str">
            <v>B23 3.5' H35</v>
          </cell>
          <cell r="BF499" t="str">
            <v>12 months (+/- 5 days) from date of manufacture</v>
          </cell>
          <cell r="BG499" t="str">
            <v>Fast</v>
          </cell>
          <cell r="BH499" t="str">
            <v>23 mm</v>
          </cell>
          <cell r="BI499" t="str">
            <v>1 in</v>
          </cell>
          <cell r="BJ499" t="str">
            <v>38 in</v>
          </cell>
          <cell r="BK499" t="str">
            <v>5/8 in</v>
          </cell>
          <cell r="BL499" t="str">
            <v>I, II, III</v>
          </cell>
          <cell r="BM499">
            <v>3.5</v>
          </cell>
          <cell r="BN499">
            <v>140</v>
          </cell>
          <cell r="BO499">
            <v>134</v>
          </cell>
          <cell r="BP499" t="str">
            <v>B or G</v>
          </cell>
          <cell r="BQ499">
            <v>8040</v>
          </cell>
          <cell r="BR499">
            <v>126.66666666666667</v>
          </cell>
        </row>
        <row r="500">
          <cell r="C500">
            <v>172063</v>
          </cell>
          <cell r="D500" t="str">
            <v>B23 3.5' M45 (2PB, 36 Bxs)</v>
          </cell>
          <cell r="E500" t="str">
            <v>70316</v>
          </cell>
          <cell r="F500" t="str">
            <v>72036</v>
          </cell>
          <cell r="G500" t="str">
            <v>30%</v>
          </cell>
          <cell r="H500" t="str">
            <v>2 X 8509 (12-8 4 X 1.25 OL)</v>
          </cell>
          <cell r="I500" t="str">
            <v>8030 (38 mm 142 GA X 3.271 FT)</v>
          </cell>
          <cell r="J500" t="str">
            <v>8032 (84 mm 200 GA X 3.271 FT)</v>
          </cell>
          <cell r="K500">
            <v>1.2741399999999998</v>
          </cell>
          <cell r="L500">
            <v>0.54605999999999988</v>
          </cell>
          <cell r="M500">
            <v>37.858868305441987</v>
          </cell>
          <cell r="N500">
            <v>42</v>
          </cell>
          <cell r="O500">
            <v>37.75</v>
          </cell>
          <cell r="P500">
            <v>38</v>
          </cell>
          <cell r="Q500">
            <v>38.25</v>
          </cell>
          <cell r="R500">
            <v>1.7704749999999998</v>
          </cell>
          <cell r="S500">
            <v>1.8201999999999998</v>
          </cell>
          <cell r="T500">
            <v>1.870425</v>
          </cell>
          <cell r="U500">
            <v>803.79564999999991</v>
          </cell>
          <cell r="V500">
            <v>826.37079999999992</v>
          </cell>
          <cell r="W500">
            <v>849.17295000000001</v>
          </cell>
          <cell r="X500" t="str">
            <v>8465/8466 (39"/2 pc)</v>
          </cell>
          <cell r="Y500" t="str">
            <v>39"/ 2 pc</v>
          </cell>
          <cell r="Z500">
            <v>2.8</v>
          </cell>
          <cell r="AA500">
            <v>40</v>
          </cell>
          <cell r="AB500">
            <v>70.818999999999988</v>
          </cell>
          <cell r="AC500">
            <v>72.807999999999993</v>
          </cell>
          <cell r="AD500">
            <v>74.817000000000007</v>
          </cell>
          <cell r="AE500">
            <v>73.618999999999986</v>
          </cell>
          <cell r="AF500">
            <v>75.60799999999999</v>
          </cell>
          <cell r="AG500">
            <v>77.617000000000004</v>
          </cell>
          <cell r="AH500" t="str">
            <v xml:space="preserve">2 X 8126 (4.625 FT/Box) </v>
          </cell>
          <cell r="AI500">
            <v>2</v>
          </cell>
          <cell r="AJ500" t="str">
            <v>(6X6)+0=36</v>
          </cell>
          <cell r="AK500">
            <v>6</v>
          </cell>
          <cell r="AL500">
            <v>6</v>
          </cell>
          <cell r="AM500">
            <v>0</v>
          </cell>
          <cell r="AN500">
            <v>36</v>
          </cell>
          <cell r="AO500" t="str">
            <v>8914 (48 X 44)</v>
          </cell>
          <cell r="AP500" t="str">
            <v>48X44</v>
          </cell>
          <cell r="AQ500">
            <v>55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 t="str">
            <v>8051 (1 White)</v>
          </cell>
          <cell r="AW500" t="str">
            <v>8050 (160FT Clear)</v>
          </cell>
          <cell r="AX500">
            <v>2776.8879999999995</v>
          </cell>
          <cell r="AY500">
            <v>1440</v>
          </cell>
          <cell r="AZ500">
            <v>1.9283944444444441</v>
          </cell>
          <cell r="BA500" t="str">
            <v>GT Request 10/16/01.</v>
          </cell>
          <cell r="BB500"/>
          <cell r="BC500">
            <v>172063</v>
          </cell>
          <cell r="BD500" t="str">
            <v>Green</v>
          </cell>
          <cell r="BE500" t="str">
            <v>B23 3.5' M45</v>
          </cell>
          <cell r="BF500" t="str">
            <v>12 months (+/- 5 days) from date of manufacture</v>
          </cell>
          <cell r="BG500" t="str">
            <v xml:space="preserve">Medium </v>
          </cell>
          <cell r="BH500" t="str">
            <v>23 mm</v>
          </cell>
          <cell r="BI500" t="str">
            <v>1 in</v>
          </cell>
          <cell r="BJ500" t="str">
            <v>38 in</v>
          </cell>
          <cell r="BK500" t="str">
            <v>5/8 in</v>
          </cell>
          <cell r="BL500" t="str">
            <v>I, II, III</v>
          </cell>
          <cell r="BM500">
            <v>3.5</v>
          </cell>
          <cell r="BN500">
            <v>140</v>
          </cell>
          <cell r="BO500">
            <v>134</v>
          </cell>
          <cell r="BP500" t="str">
            <v>B or G</v>
          </cell>
          <cell r="BQ500">
            <v>8040</v>
          </cell>
          <cell r="BR500">
            <v>126.66666666666667</v>
          </cell>
        </row>
        <row r="501">
          <cell r="C501">
            <v>172064</v>
          </cell>
          <cell r="D501" t="str">
            <v>B23 3.5' H35 (2PBLW, 36 Bxs)</v>
          </cell>
          <cell r="E501" t="str">
            <v>70300</v>
          </cell>
          <cell r="F501" t="str">
            <v>72036</v>
          </cell>
          <cell r="G501" t="str">
            <v>30%</v>
          </cell>
          <cell r="H501" t="str">
            <v>2 X 8509 (12-8 4 X 1.25 OL)</v>
          </cell>
          <cell r="I501" t="str">
            <v>8030 (38 mm 142 GA X 3.271 FT)</v>
          </cell>
          <cell r="J501" t="str">
            <v>8032 (84 mm 200 GA X 3.271 FT)</v>
          </cell>
          <cell r="K501">
            <v>1.2741399999999998</v>
          </cell>
          <cell r="L501">
            <v>0.54605999999999988</v>
          </cell>
          <cell r="M501">
            <v>37.858868305441987</v>
          </cell>
          <cell r="N501">
            <v>42</v>
          </cell>
          <cell r="O501">
            <v>37.75</v>
          </cell>
          <cell r="P501">
            <v>38</v>
          </cell>
          <cell r="Q501">
            <v>38.25</v>
          </cell>
          <cell r="R501">
            <v>1.7704749999999998</v>
          </cell>
          <cell r="S501">
            <v>1.8201999999999998</v>
          </cell>
          <cell r="T501">
            <v>1.870425</v>
          </cell>
          <cell r="U501">
            <v>803.79564999999991</v>
          </cell>
          <cell r="V501">
            <v>826.37079999999992</v>
          </cell>
          <cell r="W501">
            <v>849.17295000000001</v>
          </cell>
          <cell r="X501" t="str">
            <v>8465/8466 (39"/2 pc)</v>
          </cell>
          <cell r="Y501" t="str">
            <v>39"/ 2 pc</v>
          </cell>
          <cell r="Z501">
            <v>2.8</v>
          </cell>
          <cell r="AA501">
            <v>25</v>
          </cell>
          <cell r="AB501">
            <v>44.261874999999996</v>
          </cell>
          <cell r="AC501">
            <v>45.504999999999995</v>
          </cell>
          <cell r="AD501">
            <v>46.760624999999997</v>
          </cell>
          <cell r="AE501">
            <v>47.061874999999993</v>
          </cell>
          <cell r="AF501">
            <v>48.304999999999993</v>
          </cell>
          <cell r="AG501">
            <v>49.560624999999995</v>
          </cell>
          <cell r="AH501" t="str">
            <v xml:space="preserve">2 X 8126 (4.625 FT/Box) </v>
          </cell>
          <cell r="AI501">
            <v>2</v>
          </cell>
          <cell r="AJ501" t="str">
            <v>(6X6)+0=36</v>
          </cell>
          <cell r="AK501">
            <v>6</v>
          </cell>
          <cell r="AL501">
            <v>6</v>
          </cell>
          <cell r="AM501">
            <v>0</v>
          </cell>
          <cell r="AN501">
            <v>36</v>
          </cell>
          <cell r="AO501" t="str">
            <v>8914 (48 X 44)</v>
          </cell>
          <cell r="AP501" t="str">
            <v>48X44</v>
          </cell>
          <cell r="AQ501">
            <v>55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 t="str">
            <v>8051 (1 White)</v>
          </cell>
          <cell r="AW501" t="str">
            <v>8050 (160FT Clear)</v>
          </cell>
          <cell r="AX501">
            <v>1793.9799999999998</v>
          </cell>
          <cell r="AY501">
            <v>900</v>
          </cell>
          <cell r="AZ501">
            <v>1.9933111111111108</v>
          </cell>
          <cell r="BA501" t="str">
            <v>Minova request to change packaging 5/5/09.</v>
          </cell>
          <cell r="BB501"/>
          <cell r="BC501">
            <v>172064</v>
          </cell>
          <cell r="BD501" t="str">
            <v>Blue</v>
          </cell>
          <cell r="BE501" t="str">
            <v>B23 3.5' H35</v>
          </cell>
          <cell r="BF501" t="str">
            <v>12 months (+/- 5 days) from date of manufacture</v>
          </cell>
          <cell r="BG501" t="str">
            <v>Fast</v>
          </cell>
          <cell r="BH501" t="str">
            <v>23 mm</v>
          </cell>
          <cell r="BI501" t="str">
            <v>1 in</v>
          </cell>
          <cell r="BJ501" t="str">
            <v>38 in</v>
          </cell>
          <cell r="BK501" t="str">
            <v>5/8 in</v>
          </cell>
          <cell r="BL501" t="str">
            <v>I, II, III</v>
          </cell>
          <cell r="BM501">
            <v>3.5</v>
          </cell>
          <cell r="BN501">
            <v>87.5</v>
          </cell>
          <cell r="BO501">
            <v>134</v>
          </cell>
          <cell r="BP501" t="str">
            <v>B or G</v>
          </cell>
          <cell r="BQ501">
            <v>8040</v>
          </cell>
          <cell r="BR501">
            <v>79.166666666666671</v>
          </cell>
        </row>
        <row r="502">
          <cell r="C502">
            <v>172065</v>
          </cell>
          <cell r="D502" t="str">
            <v>B23 3.5' H20 (1PB, 40 Bxs)</v>
          </cell>
          <cell r="E502" t="str">
            <v>70301</v>
          </cell>
          <cell r="F502" t="str">
            <v>72036</v>
          </cell>
          <cell r="G502" t="str">
            <v>30%</v>
          </cell>
          <cell r="H502" t="str">
            <v>2 X 8509 (12-8 4 X 1.25 OL)</v>
          </cell>
          <cell r="I502" t="str">
            <v>8030 (38 mm 142 GA X 3.271 FT)</v>
          </cell>
          <cell r="J502" t="str">
            <v>8032 (84 mm 200 GA X 3.271 FT)</v>
          </cell>
          <cell r="K502">
            <v>1.2741399999999998</v>
          </cell>
          <cell r="L502">
            <v>0.54605999999999988</v>
          </cell>
          <cell r="M502">
            <v>37.858868305441987</v>
          </cell>
          <cell r="N502">
            <v>42</v>
          </cell>
          <cell r="O502">
            <v>37.75</v>
          </cell>
          <cell r="P502">
            <v>38</v>
          </cell>
          <cell r="Q502">
            <v>38.25</v>
          </cell>
          <cell r="R502">
            <v>1.7704749999999998</v>
          </cell>
          <cell r="S502">
            <v>1.8201999999999998</v>
          </cell>
          <cell r="T502">
            <v>1.870425</v>
          </cell>
          <cell r="U502">
            <v>803.79564999999991</v>
          </cell>
          <cell r="V502">
            <v>826.37079999999992</v>
          </cell>
          <cell r="W502">
            <v>849.17295000000001</v>
          </cell>
          <cell r="X502" t="str">
            <v>8464 (39"/1 pc)</v>
          </cell>
          <cell r="Y502" t="str">
            <v>39"/ 1 pc</v>
          </cell>
          <cell r="Z502">
            <v>1.4</v>
          </cell>
          <cell r="AA502">
            <v>25</v>
          </cell>
          <cell r="AB502">
            <v>44.261874999999996</v>
          </cell>
          <cell r="AC502">
            <v>45.504999999999995</v>
          </cell>
          <cell r="AD502">
            <v>46.760624999999997</v>
          </cell>
          <cell r="AE502">
            <v>45.661874999999995</v>
          </cell>
          <cell r="AF502">
            <v>46.904999999999994</v>
          </cell>
          <cell r="AG502">
            <v>48.160624999999996</v>
          </cell>
          <cell r="AH502" t="str">
            <v xml:space="preserve">2 X 8126 (3.583 FT/Box) </v>
          </cell>
          <cell r="AI502" t="str">
            <v>2 (Glue)</v>
          </cell>
          <cell r="AJ502" t="str">
            <v>(8X5)+0=40</v>
          </cell>
          <cell r="AK502">
            <v>8</v>
          </cell>
          <cell r="AL502">
            <v>5</v>
          </cell>
          <cell r="AM502">
            <v>0</v>
          </cell>
          <cell r="AN502">
            <v>40</v>
          </cell>
          <cell r="AO502" t="str">
            <v>8914 (48 X 44)</v>
          </cell>
          <cell r="AP502" t="str">
            <v>48X44</v>
          </cell>
          <cell r="AQ502">
            <v>55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 t="str">
            <v>8051 (1 White)</v>
          </cell>
          <cell r="AW502" t="str">
            <v>8050 (130FT Clear)</v>
          </cell>
          <cell r="AX502">
            <v>1931.1999999999998</v>
          </cell>
          <cell r="AY502">
            <v>1000</v>
          </cell>
          <cell r="AZ502">
            <v>1.9311999999999998</v>
          </cell>
          <cell r="BA502" t="str">
            <v>Minova Request 12/18/07.  Box flaps are to be glued and turned into the pallet.</v>
          </cell>
          <cell r="BB502"/>
          <cell r="BC502">
            <v>172065</v>
          </cell>
          <cell r="BD502" t="str">
            <v xml:space="preserve">Orange </v>
          </cell>
          <cell r="BE502" t="str">
            <v>B23 3.5' H20</v>
          </cell>
          <cell r="BF502" t="str">
            <v>12 months (+/- 5 days) from date of manufacture</v>
          </cell>
          <cell r="BG502" t="str">
            <v xml:space="preserve">X-Fast </v>
          </cell>
          <cell r="BH502" t="str">
            <v>23 mm</v>
          </cell>
          <cell r="BI502" t="str">
            <v>1 in</v>
          </cell>
          <cell r="BJ502" t="str">
            <v>38 in</v>
          </cell>
          <cell r="BK502" t="str">
            <v>5/8 in</v>
          </cell>
          <cell r="BL502" t="str">
            <v>I, II, III</v>
          </cell>
          <cell r="BM502">
            <v>3.5</v>
          </cell>
          <cell r="BN502">
            <v>87.5</v>
          </cell>
          <cell r="BO502">
            <v>134</v>
          </cell>
          <cell r="BP502" t="str">
            <v>B or G</v>
          </cell>
          <cell r="BQ502">
            <v>8040</v>
          </cell>
          <cell r="BR502">
            <v>79.166666666666671</v>
          </cell>
        </row>
        <row r="503">
          <cell r="C503">
            <v>172066</v>
          </cell>
          <cell r="D503" t="str">
            <v>B23 3.5' H20 (2PBLW, 36 Bxs)</v>
          </cell>
          <cell r="E503" t="str">
            <v>70301</v>
          </cell>
          <cell r="F503" t="str">
            <v>72036</v>
          </cell>
          <cell r="G503" t="str">
            <v>30%</v>
          </cell>
          <cell r="H503" t="str">
            <v>2 X 8509 (12-8 4 X 1.25 OL)</v>
          </cell>
          <cell r="I503" t="str">
            <v>8030 (38 mm 142 GA X 3.271 FT)</v>
          </cell>
          <cell r="J503" t="str">
            <v>8032 (84 mm 200 GA X 3.271 FT)</v>
          </cell>
          <cell r="K503">
            <v>1.2741399999999998</v>
          </cell>
          <cell r="L503">
            <v>0.54605999999999988</v>
          </cell>
          <cell r="M503">
            <v>37.858868305441987</v>
          </cell>
          <cell r="N503">
            <v>42</v>
          </cell>
          <cell r="O503">
            <v>37.75</v>
          </cell>
          <cell r="P503">
            <v>38</v>
          </cell>
          <cell r="Q503">
            <v>38.25</v>
          </cell>
          <cell r="R503">
            <v>1.7704749999999998</v>
          </cell>
          <cell r="S503">
            <v>1.8201999999999998</v>
          </cell>
          <cell r="T503">
            <v>1.870425</v>
          </cell>
          <cell r="U503">
            <v>803.79564999999991</v>
          </cell>
          <cell r="V503">
            <v>826.37079999999992</v>
          </cell>
          <cell r="W503">
            <v>849.17295000000001</v>
          </cell>
          <cell r="X503" t="str">
            <v>8465/8466 (39"/2 pc)</v>
          </cell>
          <cell r="Y503" t="str">
            <v>39"/ 2 pc</v>
          </cell>
          <cell r="Z503">
            <v>2.8</v>
          </cell>
          <cell r="AA503">
            <v>25</v>
          </cell>
          <cell r="AB503">
            <v>44.261874999999996</v>
          </cell>
          <cell r="AC503">
            <v>45.504999999999995</v>
          </cell>
          <cell r="AD503">
            <v>46.760624999999997</v>
          </cell>
          <cell r="AE503">
            <v>47.061874999999993</v>
          </cell>
          <cell r="AF503">
            <v>48.304999999999993</v>
          </cell>
          <cell r="AG503">
            <v>49.560624999999995</v>
          </cell>
          <cell r="AH503" t="str">
            <v xml:space="preserve">2 X 8126 (4.625 FT/Box) </v>
          </cell>
          <cell r="AI503">
            <v>2</v>
          </cell>
          <cell r="AJ503" t="str">
            <v>(6X6)+0=36</v>
          </cell>
          <cell r="AK503">
            <v>6</v>
          </cell>
          <cell r="AL503">
            <v>6</v>
          </cell>
          <cell r="AM503">
            <v>0</v>
          </cell>
          <cell r="AN503">
            <v>36</v>
          </cell>
          <cell r="AO503" t="str">
            <v>8914 (48 X 44)</v>
          </cell>
          <cell r="AP503" t="str">
            <v>48X44</v>
          </cell>
          <cell r="AQ503">
            <v>55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 t="str">
            <v>8051 (1 White)</v>
          </cell>
          <cell r="AW503" t="str">
            <v>8050 (160FT Clear)</v>
          </cell>
          <cell r="AX503">
            <v>1793.9799999999998</v>
          </cell>
          <cell r="AY503">
            <v>900</v>
          </cell>
          <cell r="AZ503">
            <v>1.9933111111111108</v>
          </cell>
          <cell r="BA503" t="str">
            <v>Minova Request /18/09.</v>
          </cell>
          <cell r="BB503"/>
          <cell r="BC503">
            <v>172066</v>
          </cell>
          <cell r="BD503" t="str">
            <v xml:space="preserve">Orange </v>
          </cell>
          <cell r="BE503" t="str">
            <v xml:space="preserve">B23 3.5' H20 </v>
          </cell>
          <cell r="BF503" t="str">
            <v>12 months (+/- 5 days) from date of manufacture</v>
          </cell>
          <cell r="BG503" t="str">
            <v xml:space="preserve">X-Fast </v>
          </cell>
          <cell r="BH503" t="str">
            <v>23 mm</v>
          </cell>
          <cell r="BI503" t="str">
            <v>1 in</v>
          </cell>
          <cell r="BJ503" t="str">
            <v>38 in</v>
          </cell>
          <cell r="BK503" t="str">
            <v>5/8 in</v>
          </cell>
          <cell r="BL503" t="str">
            <v>I, II, III</v>
          </cell>
          <cell r="BM503">
            <v>3.5</v>
          </cell>
          <cell r="BN503">
            <v>87.5</v>
          </cell>
          <cell r="BO503">
            <v>134</v>
          </cell>
          <cell r="BP503" t="str">
            <v>B or G</v>
          </cell>
          <cell r="BQ503">
            <v>8040</v>
          </cell>
          <cell r="BR503">
            <v>79.166666666666671</v>
          </cell>
        </row>
        <row r="504">
          <cell r="C504">
            <v>172070</v>
          </cell>
          <cell r="D504" t="str">
            <v>B23 3.5' H50 (2PB, 36 Bxs)</v>
          </cell>
          <cell r="E504" t="str">
            <v>70320</v>
          </cell>
          <cell r="F504" t="str">
            <v>72036</v>
          </cell>
          <cell r="G504" t="str">
            <v>30%</v>
          </cell>
          <cell r="H504" t="str">
            <v>2 X 8509 (12-8 4 X 1.25 OL)</v>
          </cell>
          <cell r="I504" t="str">
            <v>8030 (38 mm 142 GA X 3.271 FT)</v>
          </cell>
          <cell r="J504" t="str">
            <v>8032 (84 mm 200 GA X 3.271 FT)</v>
          </cell>
          <cell r="K504">
            <v>1.2741399999999998</v>
          </cell>
          <cell r="L504">
            <v>0.54605999999999988</v>
          </cell>
          <cell r="M504">
            <v>37.858868305441987</v>
          </cell>
          <cell r="N504">
            <v>42</v>
          </cell>
          <cell r="O504">
            <v>37.75</v>
          </cell>
          <cell r="P504">
            <v>38</v>
          </cell>
          <cell r="Q504">
            <v>38.25</v>
          </cell>
          <cell r="R504">
            <v>1.7704749999999998</v>
          </cell>
          <cell r="S504">
            <v>1.8201999999999998</v>
          </cell>
          <cell r="T504">
            <v>1.870425</v>
          </cell>
          <cell r="U504">
            <v>803.79564999999991</v>
          </cell>
          <cell r="V504">
            <v>826.37079999999992</v>
          </cell>
          <cell r="W504">
            <v>849.17295000000001</v>
          </cell>
          <cell r="X504" t="str">
            <v>8465/8466 (39"/2 pc)</v>
          </cell>
          <cell r="Y504" t="str">
            <v>39"/ 2 pc</v>
          </cell>
          <cell r="Z504">
            <v>2.8</v>
          </cell>
          <cell r="AA504">
            <v>40</v>
          </cell>
          <cell r="AB504">
            <v>70.818999999999988</v>
          </cell>
          <cell r="AC504">
            <v>72.807999999999993</v>
          </cell>
          <cell r="AD504">
            <v>74.817000000000007</v>
          </cell>
          <cell r="AE504">
            <v>73.618999999999986</v>
          </cell>
          <cell r="AF504">
            <v>75.60799999999999</v>
          </cell>
          <cell r="AG504">
            <v>77.617000000000004</v>
          </cell>
          <cell r="AH504" t="str">
            <v xml:space="preserve">2 X 8126 (4.625 FT/Box) </v>
          </cell>
          <cell r="AI504">
            <v>2</v>
          </cell>
          <cell r="AJ504" t="str">
            <v>(6X6)+0=36</v>
          </cell>
          <cell r="AK504">
            <v>6</v>
          </cell>
          <cell r="AL504">
            <v>6</v>
          </cell>
          <cell r="AM504">
            <v>0</v>
          </cell>
          <cell r="AN504">
            <v>36</v>
          </cell>
          <cell r="AO504" t="str">
            <v>8914 (48 X 44)</v>
          </cell>
          <cell r="AP504" t="str">
            <v>48X44</v>
          </cell>
          <cell r="AQ504">
            <v>55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 t="str">
            <v>8051 (1 White)</v>
          </cell>
          <cell r="AW504" t="str">
            <v>8050 (160FT Clear)</v>
          </cell>
          <cell r="AX504">
            <v>2776.8879999999995</v>
          </cell>
          <cell r="AY504">
            <v>1440</v>
          </cell>
          <cell r="AZ504">
            <v>1.9283944444444441</v>
          </cell>
          <cell r="BA504" t="str">
            <v>Minova Request 2/11/05.</v>
          </cell>
          <cell r="BB504"/>
          <cell r="BC504">
            <v>172070</v>
          </cell>
          <cell r="BD504" t="str">
            <v>Green</v>
          </cell>
          <cell r="BE504" t="str">
            <v>B23 3.5' H50</v>
          </cell>
          <cell r="BF504" t="str">
            <v>12 months (+/- 5 days) from date of manufacture</v>
          </cell>
          <cell r="BG504" t="str">
            <v xml:space="preserve">Medium </v>
          </cell>
          <cell r="BH504" t="str">
            <v>23 mm</v>
          </cell>
          <cell r="BI504" t="str">
            <v>1 in</v>
          </cell>
          <cell r="BJ504" t="str">
            <v>38 in</v>
          </cell>
          <cell r="BK504" t="str">
            <v>5/8 in</v>
          </cell>
          <cell r="BL504" t="str">
            <v>I, II, III</v>
          </cell>
          <cell r="BM504">
            <v>3.5</v>
          </cell>
          <cell r="BN504">
            <v>140</v>
          </cell>
          <cell r="BO504">
            <v>134</v>
          </cell>
          <cell r="BP504" t="str">
            <v>B or G</v>
          </cell>
          <cell r="BQ504">
            <v>8040</v>
          </cell>
          <cell r="BR504">
            <v>126.66666666666667</v>
          </cell>
        </row>
        <row r="505">
          <cell r="C505">
            <v>172074</v>
          </cell>
          <cell r="D505" t="str">
            <v>B23 3.5' H90 (2PB, 36 Bxs)</v>
          </cell>
          <cell r="E505" t="str">
            <v>70340</v>
          </cell>
          <cell r="F505" t="str">
            <v>72036</v>
          </cell>
          <cell r="G505" t="str">
            <v>30%</v>
          </cell>
          <cell r="H505" t="str">
            <v>2 X 8509 (12-8 4 X 1.25 OL)</v>
          </cell>
          <cell r="I505" t="str">
            <v>8030 (38 mm 142 GA X 3.271 FT)</v>
          </cell>
          <cell r="J505" t="str">
            <v>8032 (84 mm 200 GA X 3.271 FT)</v>
          </cell>
          <cell r="K505">
            <v>1.2741399999999998</v>
          </cell>
          <cell r="L505">
            <v>0.54605999999999988</v>
          </cell>
          <cell r="M505">
            <v>37.858868305441987</v>
          </cell>
          <cell r="N505">
            <v>42</v>
          </cell>
          <cell r="O505">
            <v>37.75</v>
          </cell>
          <cell r="P505">
            <v>38</v>
          </cell>
          <cell r="Q505">
            <v>38.25</v>
          </cell>
          <cell r="R505">
            <v>1.7704749999999998</v>
          </cell>
          <cell r="S505">
            <v>1.8201999999999998</v>
          </cell>
          <cell r="T505">
            <v>1.870425</v>
          </cell>
          <cell r="U505">
            <v>803.79564999999991</v>
          </cell>
          <cell r="V505">
            <v>826.37079999999992</v>
          </cell>
          <cell r="W505">
            <v>849.17295000000001</v>
          </cell>
          <cell r="X505" t="str">
            <v>8465/8466 (39"/2 pc)</v>
          </cell>
          <cell r="Y505" t="str">
            <v>39"/ 2 pc</v>
          </cell>
          <cell r="Z505">
            <v>2.8</v>
          </cell>
          <cell r="AA505">
            <v>40</v>
          </cell>
          <cell r="AB505">
            <v>70.818999999999988</v>
          </cell>
          <cell r="AC505">
            <v>72.807999999999993</v>
          </cell>
          <cell r="AD505">
            <v>74.817000000000007</v>
          </cell>
          <cell r="AE505">
            <v>73.618999999999986</v>
          </cell>
          <cell r="AF505">
            <v>75.60799999999999</v>
          </cell>
          <cell r="AG505">
            <v>77.617000000000004</v>
          </cell>
          <cell r="AH505" t="str">
            <v xml:space="preserve">2 X 8126 (4.625 FT/Box) </v>
          </cell>
          <cell r="AI505">
            <v>2</v>
          </cell>
          <cell r="AJ505" t="str">
            <v>(6X6)+0=36</v>
          </cell>
          <cell r="AK505">
            <v>6</v>
          </cell>
          <cell r="AL505">
            <v>6</v>
          </cell>
          <cell r="AM505">
            <v>0</v>
          </cell>
          <cell r="AN505">
            <v>36</v>
          </cell>
          <cell r="AO505" t="str">
            <v>8914 (48 X 44)</v>
          </cell>
          <cell r="AP505" t="str">
            <v>48X44</v>
          </cell>
          <cell r="AQ505">
            <v>55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 t="str">
            <v>8051 (1 White)</v>
          </cell>
          <cell r="AW505" t="str">
            <v>8050 (160FT Clear)</v>
          </cell>
          <cell r="AX505">
            <v>2776.8879999999995</v>
          </cell>
          <cell r="AY505">
            <v>1440</v>
          </cell>
          <cell r="AZ505">
            <v>1.9283944444444441</v>
          </cell>
          <cell r="BA505" t="str">
            <v xml:space="preserve">BF Request 12/23/02.  </v>
          </cell>
          <cell r="BB505"/>
          <cell r="BC505">
            <v>172074</v>
          </cell>
          <cell r="BD505" t="str">
            <v>Yellow</v>
          </cell>
          <cell r="BE505" t="str">
            <v>B23 3.5' H90</v>
          </cell>
          <cell r="BF505" t="str">
            <v>12 months (+/- 5 days) from date of manufacture</v>
          </cell>
          <cell r="BG505" t="str">
            <v>Slow</v>
          </cell>
          <cell r="BH505" t="str">
            <v>23 mm</v>
          </cell>
          <cell r="BI505" t="str">
            <v>1 in</v>
          </cell>
          <cell r="BJ505" t="str">
            <v>38 in</v>
          </cell>
          <cell r="BK505" t="str">
            <v>5/8 in</v>
          </cell>
          <cell r="BL505" t="str">
            <v>I, II, III</v>
          </cell>
          <cell r="BM505">
            <v>3.5</v>
          </cell>
          <cell r="BN505">
            <v>140</v>
          </cell>
          <cell r="BO505">
            <v>134</v>
          </cell>
          <cell r="BP505" t="str">
            <v>B or G</v>
          </cell>
          <cell r="BQ505">
            <v>8040</v>
          </cell>
          <cell r="BR505">
            <v>126.66666666666667</v>
          </cell>
        </row>
        <row r="506">
          <cell r="C506">
            <v>172075</v>
          </cell>
          <cell r="D506" t="str">
            <v>B23 3.5' LIF50 (2PBLW, 36 Bxs)</v>
          </cell>
          <cell r="E506" t="str">
            <v>70319</v>
          </cell>
          <cell r="F506" t="str">
            <v>72036</v>
          </cell>
          <cell r="G506" t="str">
            <v>30%</v>
          </cell>
          <cell r="H506" t="str">
            <v>2 X 8509 (12-8 4 X 1.25 OL)</v>
          </cell>
          <cell r="I506" t="str">
            <v>8030 (38 mm 142 GA X 3.271 FT)</v>
          </cell>
          <cell r="J506" t="str">
            <v>8032 (84 mm 200 GA X 3.271 FT)</v>
          </cell>
          <cell r="K506">
            <v>1.2741399999999998</v>
          </cell>
          <cell r="L506">
            <v>0.54605999999999988</v>
          </cell>
          <cell r="M506">
            <v>37.858868305441987</v>
          </cell>
          <cell r="N506">
            <v>42</v>
          </cell>
          <cell r="O506">
            <v>37.75</v>
          </cell>
          <cell r="P506">
            <v>38</v>
          </cell>
          <cell r="Q506">
            <v>38.25</v>
          </cell>
          <cell r="R506">
            <v>1.7704749999999998</v>
          </cell>
          <cell r="S506">
            <v>1.8201999999999998</v>
          </cell>
          <cell r="T506">
            <v>1.870425</v>
          </cell>
          <cell r="U506">
            <v>803.79564999999991</v>
          </cell>
          <cell r="V506">
            <v>826.37079999999992</v>
          </cell>
          <cell r="W506">
            <v>849.17295000000001</v>
          </cell>
          <cell r="X506" t="str">
            <v>8465/8466 (39"/2 pc)</v>
          </cell>
          <cell r="Y506" t="str">
            <v>39"/ 2 pc</v>
          </cell>
          <cell r="Z506">
            <v>2.8</v>
          </cell>
          <cell r="AA506">
            <v>25</v>
          </cell>
          <cell r="AB506">
            <v>44.261874999999996</v>
          </cell>
          <cell r="AC506">
            <v>45.504999999999995</v>
          </cell>
          <cell r="AD506">
            <v>46.760624999999997</v>
          </cell>
          <cell r="AE506">
            <v>47.061874999999993</v>
          </cell>
          <cell r="AF506">
            <v>48.304999999999993</v>
          </cell>
          <cell r="AG506">
            <v>49.560624999999995</v>
          </cell>
          <cell r="AH506" t="str">
            <v xml:space="preserve">2 X 8126 (4.625 FT/Box) </v>
          </cell>
          <cell r="AI506">
            <v>2</v>
          </cell>
          <cell r="AJ506" t="str">
            <v>(6X6)+0=36</v>
          </cell>
          <cell r="AK506">
            <v>6</v>
          </cell>
          <cell r="AL506">
            <v>6</v>
          </cell>
          <cell r="AM506">
            <v>0</v>
          </cell>
          <cell r="AN506">
            <v>36</v>
          </cell>
          <cell r="AO506" t="str">
            <v>8914 (48 X 44)</v>
          </cell>
          <cell r="AP506" t="str">
            <v>48X44</v>
          </cell>
          <cell r="AQ506">
            <v>55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 t="str">
            <v>8051 (1 White)</v>
          </cell>
          <cell r="AW506" t="str">
            <v>8050 (160FT Clear)</v>
          </cell>
          <cell r="AX506">
            <v>1793.9799999999998</v>
          </cell>
          <cell r="AY506">
            <v>900</v>
          </cell>
          <cell r="AZ506">
            <v>1.9933111111111108</v>
          </cell>
          <cell r="BA506" t="str">
            <v>Minova request 2/24/12.</v>
          </cell>
          <cell r="BB506"/>
          <cell r="BC506">
            <v>172075</v>
          </cell>
          <cell r="BD506" t="str">
            <v>Green</v>
          </cell>
          <cell r="BE506" t="str">
            <v>B23 3.5' LIF50</v>
          </cell>
          <cell r="BF506" t="str">
            <v>12 months (+/- 5 days) from date of manufacture</v>
          </cell>
          <cell r="BG506" t="str">
            <v xml:space="preserve">Medium </v>
          </cell>
          <cell r="BH506" t="str">
            <v>23 mm</v>
          </cell>
          <cell r="BI506" t="str">
            <v>1 in</v>
          </cell>
          <cell r="BJ506" t="str">
            <v>38 in</v>
          </cell>
          <cell r="BK506" t="str">
            <v>5/8 in</v>
          </cell>
          <cell r="BL506" t="str">
            <v>I, II, III</v>
          </cell>
          <cell r="BM506">
            <v>3.5</v>
          </cell>
          <cell r="BN506">
            <v>87.5</v>
          </cell>
          <cell r="BO506">
            <v>134</v>
          </cell>
          <cell r="BP506" t="str">
            <v>B or G</v>
          </cell>
          <cell r="BQ506">
            <v>8040</v>
          </cell>
          <cell r="BR506">
            <v>79.166666666666671</v>
          </cell>
        </row>
        <row r="507">
          <cell r="C507">
            <v>172076</v>
          </cell>
          <cell r="D507" t="str">
            <v>B23 3.5' LIF50 (SWSSS, 1000 Pcs)</v>
          </cell>
          <cell r="E507" t="str">
            <v>70319</v>
          </cell>
          <cell r="F507" t="str">
            <v>72036</v>
          </cell>
          <cell r="G507" t="str">
            <v>30%</v>
          </cell>
          <cell r="H507" t="str">
            <v>2 X 8509 (12-8 4 X 1.25 OL)</v>
          </cell>
          <cell r="I507" t="str">
            <v>8030 (38 mm 142 GA X 3.271 FT)</v>
          </cell>
          <cell r="J507" t="str">
            <v>8032 (84 mm 200 GA X 3.271 FT)</v>
          </cell>
          <cell r="K507">
            <v>1.2741399999999998</v>
          </cell>
          <cell r="L507">
            <v>0.54605999999999988</v>
          </cell>
          <cell r="M507">
            <v>37.858868305441987</v>
          </cell>
          <cell r="N507">
            <v>42</v>
          </cell>
          <cell r="O507">
            <v>37.75</v>
          </cell>
          <cell r="P507">
            <v>38</v>
          </cell>
          <cell r="Q507">
            <v>38.25</v>
          </cell>
          <cell r="R507">
            <v>1.7704749999999998</v>
          </cell>
          <cell r="S507">
            <v>1.8201999999999998</v>
          </cell>
          <cell r="T507">
            <v>1.870425</v>
          </cell>
          <cell r="U507">
            <v>803.79564999999991</v>
          </cell>
          <cell r="V507">
            <v>826.37079999999992</v>
          </cell>
          <cell r="W507">
            <v>849.17295000000001</v>
          </cell>
          <cell r="X507" t="str">
            <v>8053 (5" X 115GA X 15FT)</v>
          </cell>
          <cell r="Y507" t="str">
            <v>SW (15 FT)</v>
          </cell>
          <cell r="Z507">
            <v>0.1</v>
          </cell>
          <cell r="AA507">
            <v>25</v>
          </cell>
          <cell r="AB507">
            <v>44.261874999999996</v>
          </cell>
          <cell r="AC507">
            <v>45.504999999999995</v>
          </cell>
          <cell r="AD507">
            <v>46.760624999999997</v>
          </cell>
          <cell r="AE507">
            <v>44.361874999999998</v>
          </cell>
          <cell r="AF507">
            <v>45.604999999999997</v>
          </cell>
          <cell r="AG507">
            <v>46.860624999999999</v>
          </cell>
          <cell r="AH507" t="str">
            <v>8053 (15 FT/Bundle)</v>
          </cell>
          <cell r="AI507" t="str">
            <v>SW</v>
          </cell>
          <cell r="AJ507" t="str">
            <v>10 X 4 = 40 SW</v>
          </cell>
          <cell r="AK507" t="str">
            <v xml:space="preserve">Stack </v>
          </cell>
          <cell r="AL507" t="str">
            <v xml:space="preserve">Square </v>
          </cell>
          <cell r="AM507" t="str">
            <v>On Pallet</v>
          </cell>
          <cell r="AN507">
            <v>40</v>
          </cell>
          <cell r="AO507" t="str">
            <v>8914 (48 X 44)</v>
          </cell>
          <cell r="AP507" t="str">
            <v>48X44</v>
          </cell>
          <cell r="AQ507">
            <v>55</v>
          </cell>
          <cell r="AR507">
            <v>0</v>
          </cell>
          <cell r="AS507" t="str">
            <v>1 X 8114 (Pad)</v>
          </cell>
          <cell r="AT507">
            <v>0</v>
          </cell>
          <cell r="AU507">
            <v>0</v>
          </cell>
          <cell r="AV507" t="str">
            <v>8051 (1 White)</v>
          </cell>
          <cell r="AW507" t="str">
            <v>8052 (440FT White)</v>
          </cell>
          <cell r="AX507">
            <v>1879.1999999999998</v>
          </cell>
          <cell r="AY507">
            <v>1000</v>
          </cell>
          <cell r="AZ507">
            <v>1.8791999999999998</v>
          </cell>
          <cell r="BA507" t="str">
            <v>DB requested 6/4/13. Each bundle gets Part No. 8132 8.5 X 11 inch bundle sheet.</v>
          </cell>
          <cell r="BB507"/>
          <cell r="BC507">
            <v>172076</v>
          </cell>
          <cell r="BD507" t="str">
            <v>Green</v>
          </cell>
          <cell r="BE507" t="str">
            <v>B23 3.5' LIF50</v>
          </cell>
          <cell r="BF507" t="str">
            <v>12 months (+/- 5 days) from date of manufacture</v>
          </cell>
          <cell r="BG507" t="str">
            <v xml:space="preserve">Medium </v>
          </cell>
          <cell r="BH507" t="str">
            <v>23 mm</v>
          </cell>
          <cell r="BI507" t="str">
            <v>1 in</v>
          </cell>
          <cell r="BJ507" t="str">
            <v>38 in</v>
          </cell>
          <cell r="BK507" t="str">
            <v>5/8 in</v>
          </cell>
          <cell r="BL507" t="str">
            <v>I, II, III</v>
          </cell>
          <cell r="BM507">
            <v>3.5</v>
          </cell>
          <cell r="BN507">
            <v>87.5</v>
          </cell>
          <cell r="BO507">
            <v>134</v>
          </cell>
          <cell r="BP507" t="str">
            <v>B or G</v>
          </cell>
          <cell r="BQ507">
            <v>8040</v>
          </cell>
          <cell r="BR507">
            <v>79.166666666666671</v>
          </cell>
        </row>
        <row r="508">
          <cell r="C508">
            <v>172080</v>
          </cell>
          <cell r="D508" t="str">
            <v xml:space="preserve">B23 3.7' H45 (SWP, 900 Pcs) </v>
          </cell>
          <cell r="E508" t="str">
            <v>70310</v>
          </cell>
          <cell r="F508" t="str">
            <v>72036</v>
          </cell>
          <cell r="G508" t="str">
            <v>30%</v>
          </cell>
          <cell r="H508" t="str">
            <v>2 X 8509 (12-8 4 X 1.25 OL)</v>
          </cell>
          <cell r="I508" t="str">
            <v>8030 (38 mm 142 GA X 3.458 FT)</v>
          </cell>
          <cell r="J508" t="str">
            <v>8032 (84 mm 200 GA X 3.458 FT)</v>
          </cell>
          <cell r="K508">
            <v>1.3495824999999999</v>
          </cell>
          <cell r="L508">
            <v>0.57839249999999998</v>
          </cell>
          <cell r="M508">
            <v>39.944744026003711</v>
          </cell>
          <cell r="N508">
            <v>44.4</v>
          </cell>
          <cell r="O508">
            <v>40</v>
          </cell>
          <cell r="P508">
            <v>40.25</v>
          </cell>
          <cell r="Q508">
            <v>40.5</v>
          </cell>
          <cell r="R508">
            <v>1.8759999999999999</v>
          </cell>
          <cell r="S508">
            <v>1.927975</v>
          </cell>
          <cell r="T508">
            <v>1.98045</v>
          </cell>
          <cell r="U508">
            <v>851.70399999999995</v>
          </cell>
          <cell r="V508">
            <v>875.30065000000002</v>
          </cell>
          <cell r="W508">
            <v>899.12430000000006</v>
          </cell>
          <cell r="X508" t="str">
            <v>8053 (5" X 115GA X 14FT)</v>
          </cell>
          <cell r="Y508" t="str">
            <v>SW (14 FT)</v>
          </cell>
          <cell r="Z508">
            <v>0.1</v>
          </cell>
          <cell r="AA508">
            <v>20</v>
          </cell>
          <cell r="AB508">
            <v>37.519999999999996</v>
          </cell>
          <cell r="AC508">
            <v>38.5595</v>
          </cell>
          <cell r="AD508">
            <v>39.609000000000002</v>
          </cell>
          <cell r="AE508">
            <v>37.619999999999997</v>
          </cell>
          <cell r="AF508">
            <v>38.659500000000001</v>
          </cell>
          <cell r="AG508">
            <v>39.709000000000003</v>
          </cell>
          <cell r="AH508" t="str">
            <v>8053 (14 FT/Bundle)</v>
          </cell>
          <cell r="AI508" t="str">
            <v>SW</v>
          </cell>
          <cell r="AJ508" t="str">
            <v>45 SW</v>
          </cell>
          <cell r="AK508" t="str">
            <v xml:space="preserve">Stack </v>
          </cell>
          <cell r="AL508" t="str">
            <v xml:space="preserve">Pyramid </v>
          </cell>
          <cell r="AM508" t="str">
            <v>On Pallet</v>
          </cell>
          <cell r="AN508">
            <v>45</v>
          </cell>
          <cell r="AO508" t="str">
            <v>8909 (44 X 44)</v>
          </cell>
          <cell r="AP508" t="str">
            <v>44X44</v>
          </cell>
          <cell r="AQ508">
            <v>55</v>
          </cell>
          <cell r="AR508" t="str">
            <v>8133 (2)</v>
          </cell>
          <cell r="AS508" t="str">
            <v xml:space="preserve">1 X 8114 (Pad) </v>
          </cell>
          <cell r="AT508">
            <v>0</v>
          </cell>
          <cell r="AU508">
            <v>0</v>
          </cell>
          <cell r="AV508">
            <v>0</v>
          </cell>
          <cell r="AW508" t="str">
            <v>8052 (352FT White)</v>
          </cell>
          <cell r="AX508">
            <v>1794.6775</v>
          </cell>
          <cell r="AY508">
            <v>900</v>
          </cell>
          <cell r="AZ508">
            <v>1.9940861111111112</v>
          </cell>
          <cell r="BA508" t="str">
            <v>Minova Request 7/18/07. Each bundle gets Part No. 8132 8.5 X 11 inch bundle sheet.</v>
          </cell>
          <cell r="BB508"/>
          <cell r="BC508">
            <v>172080</v>
          </cell>
          <cell r="BD508" t="str">
            <v>Green</v>
          </cell>
          <cell r="BE508" t="str">
            <v>B23 3.7' H45</v>
          </cell>
          <cell r="BF508" t="str">
            <v>12 months (+/- 5 days) from date of manufacture</v>
          </cell>
          <cell r="BG508" t="str">
            <v xml:space="preserve">Medium </v>
          </cell>
          <cell r="BH508" t="str">
            <v>23 mm</v>
          </cell>
          <cell r="BI508" t="str">
            <v>1 in</v>
          </cell>
          <cell r="BJ508" t="str">
            <v>40 1/4 in</v>
          </cell>
          <cell r="BK508" t="str">
            <v>5/8 in</v>
          </cell>
          <cell r="BL508" t="str">
            <v>I, II, III</v>
          </cell>
          <cell r="BM508">
            <v>3.6999999999999997</v>
          </cell>
          <cell r="BN508">
            <v>74</v>
          </cell>
          <cell r="BO508">
            <v>134</v>
          </cell>
          <cell r="BP508" t="str">
            <v>B or G</v>
          </cell>
          <cell r="BQ508">
            <v>8040</v>
          </cell>
          <cell r="BR508">
            <v>67.083333333333329</v>
          </cell>
        </row>
        <row r="509">
          <cell r="C509">
            <v>172081</v>
          </cell>
          <cell r="D509" t="str">
            <v>B23 3.5' M10LIF (SWSSS, 1000 Pcs)</v>
          </cell>
          <cell r="E509" t="str">
            <v>70296</v>
          </cell>
          <cell r="F509" t="str">
            <v>72036</v>
          </cell>
          <cell r="G509" t="str">
            <v>30%</v>
          </cell>
          <cell r="H509" t="str">
            <v>2 X 8509 (12-8 4 X 1.25 OL)</v>
          </cell>
          <cell r="I509" t="str">
            <v>8030 (38 mm 142 GA X 3.271 FT)</v>
          </cell>
          <cell r="J509" t="str">
            <v>8032 (84 mm 200 GA X 3.271 FT)</v>
          </cell>
          <cell r="K509">
            <v>1.2741399999999998</v>
          </cell>
          <cell r="L509">
            <v>0.54605999999999988</v>
          </cell>
          <cell r="M509">
            <v>37.858868305441987</v>
          </cell>
          <cell r="N509">
            <v>42</v>
          </cell>
          <cell r="O509">
            <v>37.75</v>
          </cell>
          <cell r="P509">
            <v>38</v>
          </cell>
          <cell r="Q509">
            <v>38.25</v>
          </cell>
          <cell r="R509">
            <v>1.7704749999999998</v>
          </cell>
          <cell r="S509">
            <v>1.8201999999999998</v>
          </cell>
          <cell r="T509">
            <v>1.870425</v>
          </cell>
          <cell r="U509">
            <v>803.79564999999991</v>
          </cell>
          <cell r="V509">
            <v>826.37079999999992</v>
          </cell>
          <cell r="W509">
            <v>849.17295000000001</v>
          </cell>
          <cell r="X509" t="str">
            <v>8053 (5" X 115GA X 15FT)</v>
          </cell>
          <cell r="Y509" t="str">
            <v>SW (15 FT)</v>
          </cell>
          <cell r="Z509">
            <v>0.1</v>
          </cell>
          <cell r="AA509">
            <v>25</v>
          </cell>
          <cell r="AB509">
            <v>44.261874999999996</v>
          </cell>
          <cell r="AC509">
            <v>45.504999999999995</v>
          </cell>
          <cell r="AD509">
            <v>46.760624999999997</v>
          </cell>
          <cell r="AE509">
            <v>44.361874999999998</v>
          </cell>
          <cell r="AF509">
            <v>45.604999999999997</v>
          </cell>
          <cell r="AG509">
            <v>46.860624999999999</v>
          </cell>
          <cell r="AH509" t="str">
            <v>8053 (15 FT/Bundle)</v>
          </cell>
          <cell r="AI509" t="str">
            <v>SW</v>
          </cell>
          <cell r="AJ509" t="str">
            <v>10 X 4 = 40 SW</v>
          </cell>
          <cell r="AK509" t="str">
            <v xml:space="preserve">Stack </v>
          </cell>
          <cell r="AL509" t="str">
            <v xml:space="preserve">Square </v>
          </cell>
          <cell r="AM509" t="str">
            <v>On Pallet</v>
          </cell>
          <cell r="AN509">
            <v>40</v>
          </cell>
          <cell r="AO509" t="str">
            <v>8914 (48 X 44)</v>
          </cell>
          <cell r="AP509" t="str">
            <v>48X44</v>
          </cell>
          <cell r="AQ509">
            <v>55</v>
          </cell>
          <cell r="AR509">
            <v>0</v>
          </cell>
          <cell r="AS509" t="str">
            <v>1 X 8114 (Pad)</v>
          </cell>
          <cell r="AT509">
            <v>0</v>
          </cell>
          <cell r="AU509">
            <v>0</v>
          </cell>
          <cell r="AV509" t="str">
            <v>8051 (1 White)</v>
          </cell>
          <cell r="AW509" t="str">
            <v>8052 (440FT White)</v>
          </cell>
          <cell r="AX509">
            <v>1879.1999999999998</v>
          </cell>
          <cell r="AY509">
            <v>1000</v>
          </cell>
          <cell r="AZ509">
            <v>1.8791999999999998</v>
          </cell>
          <cell r="BA509" t="str">
            <v>DB requested 6/4/13. Each bundle gets Part No. 8132 8.5 X 11 inch bundle sheet.</v>
          </cell>
          <cell r="BB509"/>
          <cell r="BC509">
            <v>172081</v>
          </cell>
          <cell r="BD509" t="str">
            <v>Red</v>
          </cell>
          <cell r="BE509" t="str">
            <v>B23 3.5' M10LIF</v>
          </cell>
          <cell r="BF509" t="str">
            <v>12 months (+/- 5 days) from date of manufacture</v>
          </cell>
          <cell r="BG509" t="str">
            <v>Super Fast</v>
          </cell>
          <cell r="BH509" t="str">
            <v>23 mm</v>
          </cell>
          <cell r="BI509" t="str">
            <v>1 in</v>
          </cell>
          <cell r="BJ509" t="str">
            <v>38 in</v>
          </cell>
          <cell r="BK509" t="str">
            <v>5/8 in</v>
          </cell>
          <cell r="BL509" t="str">
            <v>I, II, III</v>
          </cell>
          <cell r="BM509">
            <v>3.5</v>
          </cell>
          <cell r="BN509">
            <v>87.5</v>
          </cell>
          <cell r="BO509">
            <v>134</v>
          </cell>
          <cell r="BP509" t="str">
            <v>B or G</v>
          </cell>
          <cell r="BQ509">
            <v>8040</v>
          </cell>
          <cell r="BR509">
            <v>79.166666666666671</v>
          </cell>
        </row>
        <row r="510">
          <cell r="C510">
            <v>175047</v>
          </cell>
          <cell r="D510" t="str">
            <v>B23 4' H10 (SWS, 1080 Pcs, Eclipse)</v>
          </cell>
          <cell r="E510" t="str">
            <v>70298</v>
          </cell>
          <cell r="F510" t="str">
            <v>72036</v>
          </cell>
          <cell r="G510" t="str">
            <v>30%</v>
          </cell>
          <cell r="H510" t="str">
            <v>2 X 8509 (12-8 4 X 1.25 OL)</v>
          </cell>
          <cell r="I510" t="str">
            <v>8030 (38 mm 142 GA X 3.709 FT)</v>
          </cell>
          <cell r="J510" t="str">
            <v>8032 (84 mm 200 GA X 3.709 FT)</v>
          </cell>
          <cell r="K510">
            <v>1.4925575</v>
          </cell>
          <cell r="L510">
            <v>0.63966749999999994</v>
          </cell>
          <cell r="M510">
            <v>43.073557606846286</v>
          </cell>
          <cell r="N510">
            <v>48</v>
          </cell>
          <cell r="O510">
            <v>43</v>
          </cell>
          <cell r="P510">
            <v>43.25</v>
          </cell>
          <cell r="Q510">
            <v>43.5</v>
          </cell>
          <cell r="R510">
            <v>2.0769000000000002</v>
          </cell>
          <cell r="S510">
            <v>2.132225</v>
          </cell>
          <cell r="T510">
            <v>2.1880500000000001</v>
          </cell>
          <cell r="U510">
            <v>942.91260000000011</v>
          </cell>
          <cell r="V510">
            <v>968.03015000000005</v>
          </cell>
          <cell r="W510">
            <v>993.37470000000008</v>
          </cell>
          <cell r="X510" t="str">
            <v>8053 (5" X 115GA X 17FT)</v>
          </cell>
          <cell r="Y510" t="str">
            <v>SW (17 FT)</v>
          </cell>
          <cell r="Z510">
            <v>0.1</v>
          </cell>
          <cell r="AA510">
            <v>15</v>
          </cell>
          <cell r="AB510">
            <v>31.153500000000001</v>
          </cell>
          <cell r="AC510">
            <v>31.983375000000002</v>
          </cell>
          <cell r="AD510">
            <v>32.820750000000004</v>
          </cell>
          <cell r="AE510">
            <v>31.253500000000003</v>
          </cell>
          <cell r="AF510">
            <v>32.083375000000004</v>
          </cell>
          <cell r="AG510">
            <v>32.920750000000005</v>
          </cell>
          <cell r="AH510" t="str">
            <v>8053 (17 FT/Bundle)</v>
          </cell>
          <cell r="AI510" t="str">
            <v>SW</v>
          </cell>
          <cell r="AJ510" t="str">
            <v>12 X 6 = 72 SW</v>
          </cell>
          <cell r="AK510" t="str">
            <v xml:space="preserve">Stack </v>
          </cell>
          <cell r="AL510" t="str">
            <v xml:space="preserve">Square </v>
          </cell>
          <cell r="AM510" t="str">
            <v>On Pallet</v>
          </cell>
          <cell r="AN510">
            <v>72</v>
          </cell>
          <cell r="AO510" t="str">
            <v>8909 (44 X 44)</v>
          </cell>
          <cell r="AP510" t="str">
            <v>44X44</v>
          </cell>
          <cell r="AQ510">
            <v>55</v>
          </cell>
          <cell r="AR510">
            <v>0</v>
          </cell>
          <cell r="AS510" t="str">
            <v>1 X 8114 (Pad)</v>
          </cell>
          <cell r="AT510">
            <v>0</v>
          </cell>
          <cell r="AU510">
            <v>0</v>
          </cell>
          <cell r="AV510" t="str">
            <v>8051 (1 White)</v>
          </cell>
          <cell r="AW510" t="str">
            <v>8052 (352FT White)</v>
          </cell>
          <cell r="AX510">
            <v>2365.0030000000002</v>
          </cell>
          <cell r="AY510">
            <v>1080</v>
          </cell>
          <cell r="AZ510">
            <v>2.1898175925925929</v>
          </cell>
          <cell r="BA510" t="str">
            <v xml:space="preserve">Minova Request 9/6/05 to change Eclipse logo. Each bundle gets Part No. 8132 8.5 X 11 inch bundle sheet.  </v>
          </cell>
          <cell r="BB510" t="str">
            <v xml:space="preserve">Stack square on pallet.  Rotate each layer 90 degrees.   </v>
          </cell>
          <cell r="BC510">
            <v>175047</v>
          </cell>
          <cell r="BD510" t="str">
            <v>Red</v>
          </cell>
          <cell r="BE510" t="str">
            <v>B23 4' H10 (Eclipse)</v>
          </cell>
          <cell r="BF510" t="str">
            <v>12 months (+/- 5 days) from date of manufacture</v>
          </cell>
          <cell r="BG510" t="str">
            <v>Super Fast</v>
          </cell>
          <cell r="BH510" t="str">
            <v>23 mm</v>
          </cell>
          <cell r="BI510" t="str">
            <v>1 in</v>
          </cell>
          <cell r="BJ510" t="str">
            <v>43 1/4 in</v>
          </cell>
          <cell r="BK510" t="str">
            <v>5/8 in</v>
          </cell>
          <cell r="BL510" t="str">
            <v>I, II, III</v>
          </cell>
          <cell r="BM510">
            <v>4</v>
          </cell>
          <cell r="BN510">
            <v>60</v>
          </cell>
          <cell r="BO510">
            <v>120</v>
          </cell>
          <cell r="BP510" t="str">
            <v>B or G</v>
          </cell>
          <cell r="BQ510">
            <v>7200</v>
          </cell>
          <cell r="BR510">
            <v>54.0625</v>
          </cell>
        </row>
        <row r="511">
          <cell r="C511">
            <v>175048</v>
          </cell>
          <cell r="D511" t="str">
            <v>B23 4' H10 (2PBSSLWDS, 24 Bxs, 2XPLT)</v>
          </cell>
          <cell r="E511" t="str">
            <v>70298</v>
          </cell>
          <cell r="F511" t="str">
            <v>72036</v>
          </cell>
          <cell r="G511" t="str">
            <v>30%</v>
          </cell>
          <cell r="H511" t="str">
            <v>2 X 8509 (12-8 4 X 1.25 OL)</v>
          </cell>
          <cell r="I511" t="str">
            <v>8030 (38 mm 142 GA X 3.709 FT)</v>
          </cell>
          <cell r="J511" t="str">
            <v>8032 (84 mm 200 GA X 3.709 FT)</v>
          </cell>
          <cell r="K511">
            <v>1.4925575</v>
          </cell>
          <cell r="L511">
            <v>0.63966749999999994</v>
          </cell>
          <cell r="M511">
            <v>43.073557606846286</v>
          </cell>
          <cell r="N511">
            <v>48</v>
          </cell>
          <cell r="O511">
            <v>43</v>
          </cell>
          <cell r="P511">
            <v>43.25</v>
          </cell>
          <cell r="Q511">
            <v>43.5</v>
          </cell>
          <cell r="R511">
            <v>2.0769000000000002</v>
          </cell>
          <cell r="S511">
            <v>2.132225</v>
          </cell>
          <cell r="T511">
            <v>2.1880500000000001</v>
          </cell>
          <cell r="U511">
            <v>942.91260000000011</v>
          </cell>
          <cell r="V511">
            <v>968.03015000000005</v>
          </cell>
          <cell r="W511">
            <v>993.37470000000008</v>
          </cell>
          <cell r="X511" t="str">
            <v>8470/8471 (47"/2 pc)</v>
          </cell>
          <cell r="Y511" t="str">
            <v>47"/ 2 pc</v>
          </cell>
          <cell r="Z511">
            <v>2.5</v>
          </cell>
          <cell r="AA511">
            <v>20</v>
          </cell>
          <cell r="AB511">
            <v>41.538000000000004</v>
          </cell>
          <cell r="AC511">
            <v>42.644500000000001</v>
          </cell>
          <cell r="AD511">
            <v>43.761000000000003</v>
          </cell>
          <cell r="AE511">
            <v>44.038000000000004</v>
          </cell>
          <cell r="AF511">
            <v>45.144500000000001</v>
          </cell>
          <cell r="AG511">
            <v>46.261000000000003</v>
          </cell>
          <cell r="AH511" t="str">
            <v>2 X 8126 (3.792 FT/Box)</v>
          </cell>
          <cell r="AI511">
            <v>2</v>
          </cell>
          <cell r="AJ511" t="str">
            <v>(6X4)+0=24</v>
          </cell>
          <cell r="AK511">
            <v>6</v>
          </cell>
          <cell r="AL511">
            <v>4</v>
          </cell>
          <cell r="AM511">
            <v>0</v>
          </cell>
          <cell r="AN511">
            <v>24</v>
          </cell>
          <cell r="AO511" t="str">
            <v>8914 (48 X 44)</v>
          </cell>
          <cell r="AP511" t="str">
            <v>48X44</v>
          </cell>
          <cell r="AQ511">
            <v>55</v>
          </cell>
          <cell r="AR511" t="str">
            <v>8123 (4)</v>
          </cell>
          <cell r="AS511">
            <v>0</v>
          </cell>
          <cell r="AT511" t="str">
            <v>8121 (2 X 16FT)/ 8122 (4)</v>
          </cell>
          <cell r="AU511">
            <v>2</v>
          </cell>
          <cell r="AV511" t="str">
            <v>8051 (1 White)</v>
          </cell>
          <cell r="AW511" t="str">
            <v>8050 (160FT Clear)</v>
          </cell>
          <cell r="AX511">
            <v>1138.4680000000001</v>
          </cell>
          <cell r="AY511">
            <v>480</v>
          </cell>
          <cell r="AZ511">
            <v>2.3718083333333335</v>
          </cell>
          <cell r="BA511" t="str">
            <v>Minova request to change packaging 5/5/09.</v>
          </cell>
          <cell r="BB511"/>
          <cell r="BC511">
            <v>175048</v>
          </cell>
          <cell r="BD511" t="str">
            <v>Red</v>
          </cell>
          <cell r="BE511" t="str">
            <v>B23 4' H10</v>
          </cell>
          <cell r="BF511" t="str">
            <v>12 months (+/- 5 days) from date of manufacture</v>
          </cell>
          <cell r="BG511" t="str">
            <v>Super Fast</v>
          </cell>
          <cell r="BH511" t="str">
            <v>23 mm</v>
          </cell>
          <cell r="BI511" t="str">
            <v>1 in</v>
          </cell>
          <cell r="BJ511" t="str">
            <v>43 1/4 in</v>
          </cell>
          <cell r="BK511" t="str">
            <v>5/8 in</v>
          </cell>
          <cell r="BL511" t="str">
            <v>I, II, III</v>
          </cell>
          <cell r="BM511">
            <v>4</v>
          </cell>
          <cell r="BN511">
            <v>80</v>
          </cell>
          <cell r="BO511">
            <v>120</v>
          </cell>
          <cell r="BP511" t="str">
            <v>B or G</v>
          </cell>
          <cell r="BQ511">
            <v>7200</v>
          </cell>
          <cell r="BR511">
            <v>72.083333333333329</v>
          </cell>
        </row>
        <row r="512">
          <cell r="C512">
            <v>175049</v>
          </cell>
          <cell r="D512" t="str">
            <v>B23 4' H10 (2PBLW, 42 Bxs)</v>
          </cell>
          <cell r="E512" t="str">
            <v>70298</v>
          </cell>
          <cell r="F512" t="str">
            <v>72036</v>
          </cell>
          <cell r="G512" t="str">
            <v>30%</v>
          </cell>
          <cell r="H512" t="str">
            <v>2 X 8509 (12-8 4 X 1.25 OL)</v>
          </cell>
          <cell r="I512" t="str">
            <v>8030 (38 mm 142 GA X 3.709 FT)</v>
          </cell>
          <cell r="J512" t="str">
            <v>8032 (84 mm 200 GA X 3.709 FT)</v>
          </cell>
          <cell r="K512">
            <v>1.4925575</v>
          </cell>
          <cell r="L512">
            <v>0.63966749999999994</v>
          </cell>
          <cell r="M512">
            <v>43.073557606846286</v>
          </cell>
          <cell r="N512">
            <v>48</v>
          </cell>
          <cell r="O512">
            <v>43</v>
          </cell>
          <cell r="P512">
            <v>43.25</v>
          </cell>
          <cell r="Q512">
            <v>43.5</v>
          </cell>
          <cell r="R512">
            <v>2.0769000000000002</v>
          </cell>
          <cell r="S512">
            <v>2.132225</v>
          </cell>
          <cell r="T512">
            <v>2.1880500000000001</v>
          </cell>
          <cell r="U512">
            <v>942.91260000000011</v>
          </cell>
          <cell r="V512">
            <v>968.03015000000005</v>
          </cell>
          <cell r="W512">
            <v>993.37470000000008</v>
          </cell>
          <cell r="X512" t="str">
            <v>8470/8471 (47"/2 pc)</v>
          </cell>
          <cell r="Y512" t="str">
            <v>47"/ 2 pc</v>
          </cell>
          <cell r="Z512">
            <v>2.5</v>
          </cell>
          <cell r="AA512">
            <v>20</v>
          </cell>
          <cell r="AB512">
            <v>41.538000000000004</v>
          </cell>
          <cell r="AC512">
            <v>42.644500000000001</v>
          </cell>
          <cell r="AD512">
            <v>43.761000000000003</v>
          </cell>
          <cell r="AE512">
            <v>44.038000000000004</v>
          </cell>
          <cell r="AF512">
            <v>45.144500000000001</v>
          </cell>
          <cell r="AG512">
            <v>46.261000000000003</v>
          </cell>
          <cell r="AH512" t="str">
            <v>2 X 8126 (3.792 FT/Box)</v>
          </cell>
          <cell r="AI512">
            <v>2</v>
          </cell>
          <cell r="AJ512" t="str">
            <v>(6X7)+0=42</v>
          </cell>
          <cell r="AK512">
            <v>6</v>
          </cell>
          <cell r="AL512">
            <v>7</v>
          </cell>
          <cell r="AM512">
            <v>0</v>
          </cell>
          <cell r="AN512">
            <v>42</v>
          </cell>
          <cell r="AO512" t="str">
            <v>8914 (48 X 44)</v>
          </cell>
          <cell r="AP512" t="str">
            <v>48X44</v>
          </cell>
          <cell r="AQ512">
            <v>55</v>
          </cell>
          <cell r="AR512" t="str">
            <v>8123 (4)</v>
          </cell>
          <cell r="AS512">
            <v>0</v>
          </cell>
          <cell r="AT512" t="str">
            <v>8121 (2 X 16FT)/ 8122 (4)</v>
          </cell>
          <cell r="AU512">
            <v>2</v>
          </cell>
          <cell r="AV512" t="str">
            <v>8051 (1 White)</v>
          </cell>
          <cell r="AW512" t="str">
            <v>8050 (160FT Clear)</v>
          </cell>
          <cell r="AX512">
            <v>1951.069</v>
          </cell>
          <cell r="AY512">
            <v>840</v>
          </cell>
          <cell r="AZ512">
            <v>2.3227011904761903</v>
          </cell>
          <cell r="BA512" t="str">
            <v>Minova request to change packaging 5/5/09.</v>
          </cell>
          <cell r="BB512"/>
          <cell r="BC512">
            <v>175049</v>
          </cell>
          <cell r="BD512" t="str">
            <v>Red</v>
          </cell>
          <cell r="BE512" t="str">
            <v>B23 4' H10</v>
          </cell>
          <cell r="BF512" t="str">
            <v>12 months (+/- 5 days) from date of manufacture</v>
          </cell>
          <cell r="BG512" t="str">
            <v>Super Fast</v>
          </cell>
          <cell r="BH512" t="str">
            <v>23 mm</v>
          </cell>
          <cell r="BI512" t="str">
            <v>1 in</v>
          </cell>
          <cell r="BJ512" t="str">
            <v>43 1/4 in</v>
          </cell>
          <cell r="BK512" t="str">
            <v>5/8 in</v>
          </cell>
          <cell r="BL512" t="str">
            <v>I, II, III</v>
          </cell>
          <cell r="BM512">
            <v>4</v>
          </cell>
          <cell r="BN512">
            <v>80</v>
          </cell>
          <cell r="BO512">
            <v>120</v>
          </cell>
          <cell r="BP512" t="str">
            <v>B or G</v>
          </cell>
          <cell r="BQ512">
            <v>7200</v>
          </cell>
          <cell r="BR512">
            <v>72.083333333333329</v>
          </cell>
        </row>
        <row r="513">
          <cell r="C513">
            <v>175050</v>
          </cell>
          <cell r="D513" t="str">
            <v>B23 4' H10 (2PB, 42 Bxs)</v>
          </cell>
          <cell r="E513" t="str">
            <v>70298</v>
          </cell>
          <cell r="F513" t="str">
            <v>72036</v>
          </cell>
          <cell r="G513" t="str">
            <v>30%</v>
          </cell>
          <cell r="H513" t="str">
            <v>2 X 8509 (12-8 4 X 1.25 OL)</v>
          </cell>
          <cell r="I513" t="str">
            <v>8030 (38 mm 142 GA X 3.709 FT)</v>
          </cell>
          <cell r="J513" t="str">
            <v>8032 (84 mm 200 GA X 3.709 FT)</v>
          </cell>
          <cell r="K513">
            <v>1.4925575</v>
          </cell>
          <cell r="L513">
            <v>0.63966749999999994</v>
          </cell>
          <cell r="M513">
            <v>43.073557606846286</v>
          </cell>
          <cell r="N513">
            <v>48</v>
          </cell>
          <cell r="O513">
            <v>43</v>
          </cell>
          <cell r="P513">
            <v>43.25</v>
          </cell>
          <cell r="Q513">
            <v>43.5</v>
          </cell>
          <cell r="R513">
            <v>2.0769000000000002</v>
          </cell>
          <cell r="S513">
            <v>2.132225</v>
          </cell>
          <cell r="T513">
            <v>2.1880500000000001</v>
          </cell>
          <cell r="U513">
            <v>942.91260000000011</v>
          </cell>
          <cell r="V513">
            <v>968.03015000000005</v>
          </cell>
          <cell r="W513">
            <v>993.37470000000008</v>
          </cell>
          <cell r="X513" t="str">
            <v>8470/8471 (47"/2 pc)</v>
          </cell>
          <cell r="Y513" t="str">
            <v>47"/ 2 pc</v>
          </cell>
          <cell r="Z513">
            <v>2.5</v>
          </cell>
          <cell r="AA513">
            <v>25</v>
          </cell>
          <cell r="AB513">
            <v>51.922500000000007</v>
          </cell>
          <cell r="AC513">
            <v>53.305624999999999</v>
          </cell>
          <cell r="AD513">
            <v>54.701250000000002</v>
          </cell>
          <cell r="AE513">
            <v>54.422500000000007</v>
          </cell>
          <cell r="AF513">
            <v>55.805624999999999</v>
          </cell>
          <cell r="AG513">
            <v>57.201250000000002</v>
          </cell>
          <cell r="AH513" t="str">
            <v>2 X 8126 (3.792 FT/Box)</v>
          </cell>
          <cell r="AI513">
            <v>2</v>
          </cell>
          <cell r="AJ513" t="str">
            <v>(6X7)+0=42</v>
          </cell>
          <cell r="AK513">
            <v>6</v>
          </cell>
          <cell r="AL513">
            <v>7</v>
          </cell>
          <cell r="AM513">
            <v>0</v>
          </cell>
          <cell r="AN513">
            <v>42</v>
          </cell>
          <cell r="AO513" t="str">
            <v>8914 (48 X 44)</v>
          </cell>
          <cell r="AP513" t="str">
            <v>48X44</v>
          </cell>
          <cell r="AQ513">
            <v>55</v>
          </cell>
          <cell r="AR513" t="str">
            <v>8123 (4)</v>
          </cell>
          <cell r="AS513">
            <v>0</v>
          </cell>
          <cell r="AT513" t="str">
            <v>8121 (2 X 16FT)/ 8122 (4)</v>
          </cell>
          <cell r="AU513">
            <v>2</v>
          </cell>
          <cell r="AV513" t="str">
            <v>8051 (1 White)</v>
          </cell>
          <cell r="AW513" t="str">
            <v>8050 (160FT Clear)</v>
          </cell>
          <cell r="AX513">
            <v>2398.8362499999998</v>
          </cell>
          <cell r="AY513">
            <v>1050</v>
          </cell>
          <cell r="AZ513">
            <v>2.2846059523809523</v>
          </cell>
          <cell r="BA513" t="str">
            <v xml:space="preserve">BF Request 6/21/02.  </v>
          </cell>
          <cell r="BB513"/>
          <cell r="BC513">
            <v>175050</v>
          </cell>
          <cell r="BD513" t="str">
            <v>Red</v>
          </cell>
          <cell r="BE513" t="str">
            <v xml:space="preserve">B23 4' H10 </v>
          </cell>
          <cell r="BF513" t="str">
            <v>12 months (+/- 5 days) from date of manufacture</v>
          </cell>
          <cell r="BG513" t="str">
            <v>Super Fast</v>
          </cell>
          <cell r="BH513" t="str">
            <v>23 mm</v>
          </cell>
          <cell r="BI513" t="str">
            <v>1 in</v>
          </cell>
          <cell r="BJ513" t="str">
            <v>43 1/4 in</v>
          </cell>
          <cell r="BK513" t="str">
            <v>5/8 in</v>
          </cell>
          <cell r="BL513" t="str">
            <v>I, II, III</v>
          </cell>
          <cell r="BM513">
            <v>4</v>
          </cell>
          <cell r="BN513">
            <v>100</v>
          </cell>
          <cell r="BO513">
            <v>120</v>
          </cell>
          <cell r="BP513" t="str">
            <v>B or G</v>
          </cell>
          <cell r="BQ513">
            <v>7200</v>
          </cell>
          <cell r="BR513">
            <v>90.104166666666671</v>
          </cell>
        </row>
        <row r="514">
          <cell r="C514">
            <v>175051</v>
          </cell>
          <cell r="D514" t="str">
            <v>B23 4' H10 (2PB, 42 Bxs, Eclipse)</v>
          </cell>
          <cell r="E514" t="str">
            <v>70298</v>
          </cell>
          <cell r="F514" t="str">
            <v>72036</v>
          </cell>
          <cell r="G514" t="str">
            <v>30%</v>
          </cell>
          <cell r="H514" t="str">
            <v>2 X 8509 (12-8 4 X 1.25 OL)</v>
          </cell>
          <cell r="I514" t="str">
            <v>8030 (38 mm 142 GA X 3.709 FT)</v>
          </cell>
          <cell r="J514" t="str">
            <v>8032 (84 mm 200 GA X 3.709 FT)</v>
          </cell>
          <cell r="K514">
            <v>1.4925575</v>
          </cell>
          <cell r="L514">
            <v>0.63966749999999994</v>
          </cell>
          <cell r="M514">
            <v>43.073557606846286</v>
          </cell>
          <cell r="N514">
            <v>48</v>
          </cell>
          <cell r="O514">
            <v>43</v>
          </cell>
          <cell r="P514">
            <v>43.25</v>
          </cell>
          <cell r="Q514">
            <v>43.5</v>
          </cell>
          <cell r="R514">
            <v>2.0769000000000002</v>
          </cell>
          <cell r="S514">
            <v>2.132225</v>
          </cell>
          <cell r="T514">
            <v>2.1880500000000001</v>
          </cell>
          <cell r="U514">
            <v>942.91260000000011</v>
          </cell>
          <cell r="V514">
            <v>968.03015000000005</v>
          </cell>
          <cell r="W514">
            <v>993.37470000000008</v>
          </cell>
          <cell r="X514" t="str">
            <v>8470/8471 (47"/2 pc)</v>
          </cell>
          <cell r="Y514" t="str">
            <v>47"/ 2 pc</v>
          </cell>
          <cell r="Z514">
            <v>2.5</v>
          </cell>
          <cell r="AA514">
            <v>25</v>
          </cell>
          <cell r="AB514">
            <v>51.922500000000007</v>
          </cell>
          <cell r="AC514">
            <v>53.305624999999999</v>
          </cell>
          <cell r="AD514">
            <v>54.701250000000002</v>
          </cell>
          <cell r="AE514">
            <v>54.422500000000007</v>
          </cell>
          <cell r="AF514">
            <v>55.805624999999999</v>
          </cell>
          <cell r="AG514">
            <v>57.201250000000002</v>
          </cell>
          <cell r="AH514" t="str">
            <v>2 X 8126 (3.792 FT/Box)</v>
          </cell>
          <cell r="AI514">
            <v>2</v>
          </cell>
          <cell r="AJ514" t="str">
            <v>(6X7)+0=42</v>
          </cell>
          <cell r="AK514">
            <v>6</v>
          </cell>
          <cell r="AL514">
            <v>7</v>
          </cell>
          <cell r="AM514">
            <v>0</v>
          </cell>
          <cell r="AN514">
            <v>42</v>
          </cell>
          <cell r="AO514" t="str">
            <v>8914 (48 X 44)</v>
          </cell>
          <cell r="AP514" t="str">
            <v>48X44</v>
          </cell>
          <cell r="AQ514">
            <v>55</v>
          </cell>
          <cell r="AR514" t="str">
            <v>8123 (4)</v>
          </cell>
          <cell r="AS514">
            <v>0</v>
          </cell>
          <cell r="AT514" t="str">
            <v>8121 (2 X 16FT)/ 8122 (4)</v>
          </cell>
          <cell r="AU514">
            <v>2</v>
          </cell>
          <cell r="AV514" t="str">
            <v>8051 (1 White)</v>
          </cell>
          <cell r="AW514" t="str">
            <v>8050 (160FT Clear)</v>
          </cell>
          <cell r="AX514">
            <v>2398.8362499999998</v>
          </cell>
          <cell r="AY514">
            <v>1050</v>
          </cell>
          <cell r="AZ514">
            <v>2.2846059523809523</v>
          </cell>
          <cell r="BA514" t="str">
            <v>Minova Request 9/6/05 to change Eclipse logo.</v>
          </cell>
          <cell r="BB514"/>
          <cell r="BC514">
            <v>175051</v>
          </cell>
          <cell r="BD514" t="str">
            <v>Red</v>
          </cell>
          <cell r="BE514" t="str">
            <v>B23 4' H10 (Eclipse)</v>
          </cell>
          <cell r="BF514" t="str">
            <v>12 months (+/- 5 days) from date of manufacture</v>
          </cell>
          <cell r="BG514" t="str">
            <v>Super Fast</v>
          </cell>
          <cell r="BH514" t="str">
            <v>23 mm</v>
          </cell>
          <cell r="BI514" t="str">
            <v>1 in</v>
          </cell>
          <cell r="BJ514" t="str">
            <v>43 1/4 in</v>
          </cell>
          <cell r="BK514" t="str">
            <v>5/8 in</v>
          </cell>
          <cell r="BL514" t="str">
            <v>I, II, III</v>
          </cell>
          <cell r="BM514">
            <v>4</v>
          </cell>
          <cell r="BN514">
            <v>100</v>
          </cell>
          <cell r="BO514">
            <v>120</v>
          </cell>
          <cell r="BP514" t="str">
            <v>B or G</v>
          </cell>
          <cell r="BQ514">
            <v>7200</v>
          </cell>
          <cell r="BR514">
            <v>90.104166666666671</v>
          </cell>
        </row>
        <row r="515">
          <cell r="C515">
            <v>175052</v>
          </cell>
          <cell r="D515" t="str">
            <v>B23 4' H10 (SWS, 1080 Pcs)</v>
          </cell>
          <cell r="E515" t="str">
            <v>70298</v>
          </cell>
          <cell r="F515" t="str">
            <v>72036</v>
          </cell>
          <cell r="G515" t="str">
            <v>30%</v>
          </cell>
          <cell r="H515" t="str">
            <v>2 X 8509 (12-8 4 X 1.25 OL)</v>
          </cell>
          <cell r="I515" t="str">
            <v>8030 (38 mm 142 GA X 3.709 FT)</v>
          </cell>
          <cell r="J515" t="str">
            <v>8032 (84 mm 200 GA X 3.709 FT)</v>
          </cell>
          <cell r="K515">
            <v>1.4925575</v>
          </cell>
          <cell r="L515">
            <v>0.63966749999999994</v>
          </cell>
          <cell r="M515">
            <v>43.073557606846286</v>
          </cell>
          <cell r="N515">
            <v>48</v>
          </cell>
          <cell r="O515">
            <v>43</v>
          </cell>
          <cell r="P515">
            <v>43.25</v>
          </cell>
          <cell r="Q515">
            <v>43.5</v>
          </cell>
          <cell r="R515">
            <v>2.0769000000000002</v>
          </cell>
          <cell r="S515">
            <v>2.132225</v>
          </cell>
          <cell r="T515">
            <v>2.1880500000000001</v>
          </cell>
          <cell r="U515">
            <v>942.91260000000011</v>
          </cell>
          <cell r="V515">
            <v>968.03015000000005</v>
          </cell>
          <cell r="W515">
            <v>993.37470000000008</v>
          </cell>
          <cell r="X515" t="str">
            <v>8053 (5" X 115GA X 17FT)</v>
          </cell>
          <cell r="Y515" t="str">
            <v>SW (17 FT)</v>
          </cell>
          <cell r="Z515">
            <v>0.1</v>
          </cell>
          <cell r="AA515">
            <v>20</v>
          </cell>
          <cell r="AB515">
            <v>41.538000000000004</v>
          </cell>
          <cell r="AC515">
            <v>42.644500000000001</v>
          </cell>
          <cell r="AD515">
            <v>43.761000000000003</v>
          </cell>
          <cell r="AE515">
            <v>41.638000000000005</v>
          </cell>
          <cell r="AF515">
            <v>42.744500000000002</v>
          </cell>
          <cell r="AG515">
            <v>43.861000000000004</v>
          </cell>
          <cell r="AH515" t="str">
            <v>8053 (17 FT/Bundle)</v>
          </cell>
          <cell r="AI515" t="str">
            <v>SW</v>
          </cell>
          <cell r="AJ515" t="str">
            <v>9 X 6 = 54 SW</v>
          </cell>
          <cell r="AK515" t="str">
            <v xml:space="preserve">Stack </v>
          </cell>
          <cell r="AL515" t="str">
            <v xml:space="preserve">Square </v>
          </cell>
          <cell r="AM515" t="str">
            <v>On Pallet</v>
          </cell>
          <cell r="AN515">
            <v>54</v>
          </cell>
          <cell r="AO515" t="str">
            <v>8909 (44 X 44)</v>
          </cell>
          <cell r="AP515" t="str">
            <v>44X44</v>
          </cell>
          <cell r="AQ515">
            <v>55</v>
          </cell>
          <cell r="AR515">
            <v>0</v>
          </cell>
          <cell r="AS515" t="str">
            <v>1 X 8114 (Pad)</v>
          </cell>
          <cell r="AT515">
            <v>0</v>
          </cell>
          <cell r="AU515">
            <v>0</v>
          </cell>
          <cell r="AV515" t="str">
            <v>8051 (1 White)</v>
          </cell>
          <cell r="AW515" t="str">
            <v>8052 (352FT White)</v>
          </cell>
          <cell r="AX515">
            <v>2363.203</v>
          </cell>
          <cell r="AY515">
            <v>1080</v>
          </cell>
          <cell r="AZ515">
            <v>2.188150925925926</v>
          </cell>
          <cell r="BA515" t="str">
            <v xml:space="preserve">Minova USA Inc. request 8/15/03.  Each bundle gets Part No. 8132 8.5 X 11 inch bundle sheet.  </v>
          </cell>
          <cell r="BB515" t="str">
            <v xml:space="preserve">Stack square on pallet.  Rotate each layer 90 degrees.   </v>
          </cell>
          <cell r="BC515">
            <v>175052</v>
          </cell>
          <cell r="BD515" t="str">
            <v>Red</v>
          </cell>
          <cell r="BE515" t="str">
            <v xml:space="preserve">B23 4' H10 </v>
          </cell>
          <cell r="BF515" t="str">
            <v>12 months (+/- 5 days) from date of manufacture</v>
          </cell>
          <cell r="BG515" t="str">
            <v>Super Fast</v>
          </cell>
          <cell r="BH515" t="str">
            <v>23 mm</v>
          </cell>
          <cell r="BI515" t="str">
            <v>1 in</v>
          </cell>
          <cell r="BJ515" t="str">
            <v>43 1/4 in</v>
          </cell>
          <cell r="BK515" t="str">
            <v>5/8 in</v>
          </cell>
          <cell r="BL515" t="str">
            <v>I, II, III</v>
          </cell>
          <cell r="BM515">
            <v>4</v>
          </cell>
          <cell r="BN515">
            <v>80</v>
          </cell>
          <cell r="BO515">
            <v>120</v>
          </cell>
          <cell r="BP515" t="str">
            <v>B or G</v>
          </cell>
          <cell r="BQ515">
            <v>7200</v>
          </cell>
          <cell r="BR515">
            <v>72.083333333333329</v>
          </cell>
        </row>
        <row r="516">
          <cell r="C516">
            <v>175053</v>
          </cell>
          <cell r="D516" t="str">
            <v>B23 4' H10 (SWS, 1080 Pcs, Eclipse)</v>
          </cell>
          <cell r="E516" t="str">
            <v>70298</v>
          </cell>
          <cell r="F516" t="str">
            <v>72036</v>
          </cell>
          <cell r="G516" t="str">
            <v>30%</v>
          </cell>
          <cell r="H516" t="str">
            <v>2 X 8509 (12-8 4 X 1.25 OL)</v>
          </cell>
          <cell r="I516" t="str">
            <v>8030 (38 mm 142 GA X 3.709 FT)</v>
          </cell>
          <cell r="J516" t="str">
            <v>8032 (84 mm 200 GA X 3.709 FT)</v>
          </cell>
          <cell r="K516">
            <v>1.4925575</v>
          </cell>
          <cell r="L516">
            <v>0.63966749999999994</v>
          </cell>
          <cell r="M516">
            <v>43.073557606846286</v>
          </cell>
          <cell r="N516">
            <v>48</v>
          </cell>
          <cell r="O516">
            <v>43</v>
          </cell>
          <cell r="P516">
            <v>43.25</v>
          </cell>
          <cell r="Q516">
            <v>43.5</v>
          </cell>
          <cell r="R516">
            <v>2.0769000000000002</v>
          </cell>
          <cell r="S516">
            <v>2.132225</v>
          </cell>
          <cell r="T516">
            <v>2.1880500000000001</v>
          </cell>
          <cell r="U516">
            <v>942.91260000000011</v>
          </cell>
          <cell r="V516">
            <v>968.03015000000005</v>
          </cell>
          <cell r="W516">
            <v>993.37470000000008</v>
          </cell>
          <cell r="X516" t="str">
            <v>8053 (5" X 115GA X 17FT)</v>
          </cell>
          <cell r="Y516" t="str">
            <v>SW (17 FT)</v>
          </cell>
          <cell r="Z516">
            <v>0.1</v>
          </cell>
          <cell r="AA516">
            <v>20</v>
          </cell>
          <cell r="AB516">
            <v>41.538000000000004</v>
          </cell>
          <cell r="AC516">
            <v>42.644500000000001</v>
          </cell>
          <cell r="AD516">
            <v>43.761000000000003</v>
          </cell>
          <cell r="AE516">
            <v>41.638000000000005</v>
          </cell>
          <cell r="AF516">
            <v>42.744500000000002</v>
          </cell>
          <cell r="AG516">
            <v>43.861000000000004</v>
          </cell>
          <cell r="AH516" t="str">
            <v>8053 (17 FT/Bundle)</v>
          </cell>
          <cell r="AI516" t="str">
            <v>SW</v>
          </cell>
          <cell r="AJ516" t="str">
            <v>9 X 6 = 54 SW</v>
          </cell>
          <cell r="AK516" t="str">
            <v xml:space="preserve">Stack </v>
          </cell>
          <cell r="AL516" t="str">
            <v xml:space="preserve">Square </v>
          </cell>
          <cell r="AM516" t="str">
            <v>On Pallet</v>
          </cell>
          <cell r="AN516">
            <v>54</v>
          </cell>
          <cell r="AO516" t="str">
            <v>8909 (44 X 44)</v>
          </cell>
          <cell r="AP516" t="str">
            <v>44X44</v>
          </cell>
          <cell r="AQ516">
            <v>55</v>
          </cell>
          <cell r="AR516">
            <v>0</v>
          </cell>
          <cell r="AS516" t="str">
            <v>1 X 8114 (Pad)</v>
          </cell>
          <cell r="AT516">
            <v>0</v>
          </cell>
          <cell r="AU516">
            <v>0</v>
          </cell>
          <cell r="AV516" t="str">
            <v>8051 (1 White)</v>
          </cell>
          <cell r="AW516" t="str">
            <v>8052 (352FT White)</v>
          </cell>
          <cell r="AX516">
            <v>2363.203</v>
          </cell>
          <cell r="AY516">
            <v>1080</v>
          </cell>
          <cell r="AZ516">
            <v>2.188150925925926</v>
          </cell>
          <cell r="BA516" t="str">
            <v xml:space="preserve">Minova Request 9/6/05 to change Eclipse logo. Each bundle gets Part No. 8132 8.5 X 11 inch bundle sheet.  </v>
          </cell>
          <cell r="BB516" t="str">
            <v xml:space="preserve">Stack square on pallet.  Rotate each layer 90 degrees.   </v>
          </cell>
          <cell r="BC516">
            <v>175053</v>
          </cell>
          <cell r="BD516" t="str">
            <v>Red</v>
          </cell>
          <cell r="BE516" t="str">
            <v xml:space="preserve">B23 4' H10 (Eclipse) </v>
          </cell>
          <cell r="BF516" t="str">
            <v>12 months (+/- 5 days) from date of manufacture</v>
          </cell>
          <cell r="BG516" t="str">
            <v>Super Fast</v>
          </cell>
          <cell r="BH516" t="str">
            <v>23 mm</v>
          </cell>
          <cell r="BI516" t="str">
            <v>1 in</v>
          </cell>
          <cell r="BJ516" t="str">
            <v>43 1/4 in</v>
          </cell>
          <cell r="BK516" t="str">
            <v>5/8 in</v>
          </cell>
          <cell r="BL516" t="str">
            <v>I, II, III</v>
          </cell>
          <cell r="BM516">
            <v>4</v>
          </cell>
          <cell r="BN516">
            <v>80</v>
          </cell>
          <cell r="BO516">
            <v>120</v>
          </cell>
          <cell r="BP516" t="str">
            <v>B or G</v>
          </cell>
          <cell r="BQ516">
            <v>7200</v>
          </cell>
          <cell r="BR516">
            <v>72.083333333333329</v>
          </cell>
        </row>
        <row r="517">
          <cell r="C517">
            <v>175054</v>
          </cell>
          <cell r="D517" t="str">
            <v>B23 4' H10 (2PBSS, 30 Bxs)</v>
          </cell>
          <cell r="E517" t="str">
            <v>70298</v>
          </cell>
          <cell r="F517" t="str">
            <v>72036</v>
          </cell>
          <cell r="G517" t="str">
            <v>30%</v>
          </cell>
          <cell r="H517" t="str">
            <v>2 X 8509 (12-8 4 X 1.25 OL)</v>
          </cell>
          <cell r="I517" t="str">
            <v>8030 (38 mm 142 GA X 3.709 FT)</v>
          </cell>
          <cell r="J517" t="str">
            <v>8032 (84 mm 200 GA X 3.709 FT)</v>
          </cell>
          <cell r="K517">
            <v>1.4925575</v>
          </cell>
          <cell r="L517">
            <v>0.63966749999999994</v>
          </cell>
          <cell r="M517">
            <v>43.073557606846286</v>
          </cell>
          <cell r="N517">
            <v>48</v>
          </cell>
          <cell r="O517">
            <v>43</v>
          </cell>
          <cell r="P517">
            <v>43.25</v>
          </cell>
          <cell r="Q517">
            <v>43.5</v>
          </cell>
          <cell r="R517">
            <v>2.0769000000000002</v>
          </cell>
          <cell r="S517">
            <v>2.132225</v>
          </cell>
          <cell r="T517">
            <v>2.1880500000000001</v>
          </cell>
          <cell r="U517">
            <v>942.91260000000011</v>
          </cell>
          <cell r="V517">
            <v>968.03015000000005</v>
          </cell>
          <cell r="W517">
            <v>993.37470000000008</v>
          </cell>
          <cell r="X517" t="str">
            <v>8470/8471 (47"/2 pc)</v>
          </cell>
          <cell r="Y517" t="str">
            <v>47"/ 2 pc</v>
          </cell>
          <cell r="Z517">
            <v>2.5</v>
          </cell>
          <cell r="AA517">
            <v>25</v>
          </cell>
          <cell r="AB517">
            <v>51.922500000000007</v>
          </cell>
          <cell r="AC517">
            <v>53.305624999999999</v>
          </cell>
          <cell r="AD517">
            <v>54.701250000000002</v>
          </cell>
          <cell r="AE517">
            <v>54.422500000000007</v>
          </cell>
          <cell r="AF517">
            <v>55.805624999999999</v>
          </cell>
          <cell r="AG517">
            <v>57.201250000000002</v>
          </cell>
          <cell r="AH517" t="str">
            <v>2 X 8126 (3.792 FT/Box)</v>
          </cell>
          <cell r="AI517">
            <v>2</v>
          </cell>
          <cell r="AJ517" t="str">
            <v>(6X5)+0=30</v>
          </cell>
          <cell r="AK517">
            <v>6</v>
          </cell>
          <cell r="AL517">
            <v>5</v>
          </cell>
          <cell r="AM517">
            <v>0</v>
          </cell>
          <cell r="AN517">
            <v>30</v>
          </cell>
          <cell r="AO517" t="str">
            <v>8914 (48 X 44)</v>
          </cell>
          <cell r="AP517" t="str">
            <v>48X44</v>
          </cell>
          <cell r="AQ517">
            <v>55</v>
          </cell>
          <cell r="AR517" t="str">
            <v>8123 (4)</v>
          </cell>
          <cell r="AS517">
            <v>0</v>
          </cell>
          <cell r="AT517" t="str">
            <v>8121 (2 X 16FT)/ 8122 (4)</v>
          </cell>
          <cell r="AU517">
            <v>2</v>
          </cell>
          <cell r="AV517" t="str">
            <v>8051 (1 White)</v>
          </cell>
          <cell r="AW517" t="str">
            <v>8050 (160FT Clear)</v>
          </cell>
          <cell r="AX517">
            <v>1729.16875</v>
          </cell>
          <cell r="AY517">
            <v>750</v>
          </cell>
          <cell r="AZ517">
            <v>2.3055583333333334</v>
          </cell>
          <cell r="BA517" t="str">
            <v xml:space="preserve">Minova USA Inc. request 10/20/04.   </v>
          </cell>
          <cell r="BB517"/>
          <cell r="BC517">
            <v>175054</v>
          </cell>
          <cell r="BD517" t="str">
            <v>Red</v>
          </cell>
          <cell r="BE517" t="str">
            <v xml:space="preserve">B23 4' H10 </v>
          </cell>
          <cell r="BF517" t="str">
            <v>12 months (+/- 5 days) from date of manufacture</v>
          </cell>
          <cell r="BG517" t="str">
            <v>Super Fast</v>
          </cell>
          <cell r="BH517" t="str">
            <v>23 mm</v>
          </cell>
          <cell r="BI517" t="str">
            <v>1 in</v>
          </cell>
          <cell r="BJ517" t="str">
            <v>43 1/4 in</v>
          </cell>
          <cell r="BK517" t="str">
            <v>5/8 in</v>
          </cell>
          <cell r="BL517" t="str">
            <v>I, II, III</v>
          </cell>
          <cell r="BM517">
            <v>4</v>
          </cell>
          <cell r="BN517">
            <v>100</v>
          </cell>
          <cell r="BO517">
            <v>120</v>
          </cell>
          <cell r="BP517" t="str">
            <v>B or G</v>
          </cell>
          <cell r="BQ517">
            <v>7200</v>
          </cell>
          <cell r="BR517">
            <v>90.104166666666671</v>
          </cell>
        </row>
        <row r="518">
          <cell r="C518">
            <v>175055</v>
          </cell>
          <cell r="D518" t="str">
            <v>B23 4' H20 (SWS, 1080 Pcs, ECL, HML)</v>
          </cell>
          <cell r="E518" t="str">
            <v>70301</v>
          </cell>
          <cell r="F518" t="str">
            <v>72036</v>
          </cell>
          <cell r="G518" t="str">
            <v>30%</v>
          </cell>
          <cell r="H518" t="str">
            <v>2 X 8509 (12-8 4 X 1.25 OL)</v>
          </cell>
          <cell r="I518" t="str">
            <v>8030 (38 mm 142 GA X 3.709 FT)</v>
          </cell>
          <cell r="J518" t="str">
            <v>8032 (84 mm 200 GA X 3.709 FT)</v>
          </cell>
          <cell r="K518">
            <v>1.4501724999999999</v>
          </cell>
          <cell r="L518">
            <v>0.62150249999999996</v>
          </cell>
          <cell r="M518">
            <v>43.073557606846286</v>
          </cell>
          <cell r="N518">
            <v>48</v>
          </cell>
          <cell r="O518">
            <v>43</v>
          </cell>
          <cell r="P518">
            <v>43.25</v>
          </cell>
          <cell r="Q518">
            <v>43.5</v>
          </cell>
          <cell r="R518">
            <v>2.0166999999999997</v>
          </cell>
          <cell r="S518">
            <v>2.0716749999999999</v>
          </cell>
          <cell r="T518">
            <v>2.1271499999999999</v>
          </cell>
          <cell r="U518">
            <v>915.58179999999982</v>
          </cell>
          <cell r="V518">
            <v>940.54044999999996</v>
          </cell>
          <cell r="W518">
            <v>965.72609999999997</v>
          </cell>
          <cell r="X518" t="str">
            <v>8053 (5" X 115GA X 17FT)</v>
          </cell>
          <cell r="Y518" t="str">
            <v>SW (17 FT)</v>
          </cell>
          <cell r="Z518">
            <v>0.1</v>
          </cell>
          <cell r="AA518">
            <v>20</v>
          </cell>
          <cell r="AB518">
            <v>40.333999999999996</v>
          </cell>
          <cell r="AC518">
            <v>41.433499999999995</v>
          </cell>
          <cell r="AD518">
            <v>42.542999999999999</v>
          </cell>
          <cell r="AE518">
            <v>40.433999999999997</v>
          </cell>
          <cell r="AF518">
            <v>41.533499999999997</v>
          </cell>
          <cell r="AG518">
            <v>42.643000000000001</v>
          </cell>
          <cell r="AH518" t="str">
            <v>8053 (17 FT/Bundle)</v>
          </cell>
          <cell r="AI518" t="str">
            <v>SW</v>
          </cell>
          <cell r="AJ518" t="str">
            <v>9 X 6 = 54 SW</v>
          </cell>
          <cell r="AK518" t="str">
            <v xml:space="preserve">Stack </v>
          </cell>
          <cell r="AL518" t="str">
            <v xml:space="preserve">Square </v>
          </cell>
          <cell r="AM518" t="str">
            <v>On Pallet</v>
          </cell>
          <cell r="AN518">
            <v>54</v>
          </cell>
          <cell r="AO518" t="str">
            <v>8909 (44 X 44)</v>
          </cell>
          <cell r="AP518" t="str">
            <v>44X44</v>
          </cell>
          <cell r="AQ518">
            <v>55</v>
          </cell>
          <cell r="AR518">
            <v>0</v>
          </cell>
          <cell r="AS518" t="str">
            <v>1 X 8114 (Pad)</v>
          </cell>
          <cell r="AT518">
            <v>0</v>
          </cell>
          <cell r="AU518">
            <v>0</v>
          </cell>
          <cell r="AV518" t="str">
            <v>8051 (1 White)</v>
          </cell>
          <cell r="AW518" t="str">
            <v>8052 (352FT White)</v>
          </cell>
          <cell r="AX518">
            <v>2297.8089999999997</v>
          </cell>
          <cell r="AY518">
            <v>1080</v>
          </cell>
          <cell r="AZ518">
            <v>2.1276009259259259</v>
          </cell>
          <cell r="BA518" t="str">
            <v xml:space="preserve">Request 8/8/06.  Each bundle gets Part No. 8132 8.5 X 11 inch bundle sheet.  </v>
          </cell>
          <cell r="BB518" t="str">
            <v xml:space="preserve">Stack square on pallet.  Rotate each layer 90 degrees.  Each pallet gets an additional hazardous material label to be placed beside the cartridge label.    </v>
          </cell>
          <cell r="BC518">
            <v>175055</v>
          </cell>
          <cell r="BD518" t="str">
            <v xml:space="preserve">Orange </v>
          </cell>
          <cell r="BE518" t="str">
            <v xml:space="preserve">B23 4' H20 (Eclipse) </v>
          </cell>
          <cell r="BF518" t="str">
            <v>12 months (+/- 5 days) from date of manufacture</v>
          </cell>
          <cell r="BG518" t="str">
            <v xml:space="preserve">X-Fast </v>
          </cell>
          <cell r="BH518" t="str">
            <v>23 mm</v>
          </cell>
          <cell r="BI518" t="str">
            <v>1 in</v>
          </cell>
          <cell r="BJ518" t="str">
            <v>43 1/4 in</v>
          </cell>
          <cell r="BK518" t="str">
            <v>5/8 in</v>
          </cell>
          <cell r="BL518" t="str">
            <v>I, II, III</v>
          </cell>
          <cell r="BM518">
            <v>4</v>
          </cell>
          <cell r="BN518">
            <v>80</v>
          </cell>
          <cell r="BO518">
            <v>134</v>
          </cell>
          <cell r="BP518" t="str">
            <v>B or G</v>
          </cell>
          <cell r="BQ518">
            <v>8040</v>
          </cell>
          <cell r="BR518">
            <v>72.083333333333329</v>
          </cell>
        </row>
        <row r="519">
          <cell r="C519">
            <v>175057</v>
          </cell>
          <cell r="D519" t="str">
            <v>B23 4' H10 (SWSSS, 900 Pcs)</v>
          </cell>
          <cell r="E519" t="str">
            <v>70298</v>
          </cell>
          <cell r="F519" t="str">
            <v>72036</v>
          </cell>
          <cell r="G519" t="str">
            <v>30%</v>
          </cell>
          <cell r="H519" t="str">
            <v>2 X 8509 (12-8 4 X 1.25 OL)</v>
          </cell>
          <cell r="I519" t="str">
            <v>8030 (38 mm 142 GA X 3.709 FT)</v>
          </cell>
          <cell r="J519" t="str">
            <v>8032 (84 mm 200 GA X 3.709 FT)</v>
          </cell>
          <cell r="K519">
            <v>1.4925575</v>
          </cell>
          <cell r="L519">
            <v>0.63966749999999994</v>
          </cell>
          <cell r="M519">
            <v>43.073557606846286</v>
          </cell>
          <cell r="N519">
            <v>48</v>
          </cell>
          <cell r="O519">
            <v>43</v>
          </cell>
          <cell r="P519">
            <v>43.25</v>
          </cell>
          <cell r="Q519">
            <v>43.5</v>
          </cell>
          <cell r="R519">
            <v>2.0769000000000002</v>
          </cell>
          <cell r="S519">
            <v>2.132225</v>
          </cell>
          <cell r="T519">
            <v>2.1880500000000001</v>
          </cell>
          <cell r="U519">
            <v>942.91260000000011</v>
          </cell>
          <cell r="V519">
            <v>968.03015000000005</v>
          </cell>
          <cell r="W519">
            <v>993.37470000000008</v>
          </cell>
          <cell r="X519" t="str">
            <v>8053 (5" X 115GA X 17FT)</v>
          </cell>
          <cell r="Y519" t="str">
            <v>SW (17 FT)</v>
          </cell>
          <cell r="Z519">
            <v>0.1</v>
          </cell>
          <cell r="AA519">
            <v>20</v>
          </cell>
          <cell r="AB519">
            <v>41.538000000000004</v>
          </cell>
          <cell r="AC519">
            <v>42.644500000000001</v>
          </cell>
          <cell r="AD519">
            <v>43.761000000000003</v>
          </cell>
          <cell r="AE519">
            <v>41.638000000000005</v>
          </cell>
          <cell r="AF519">
            <v>42.744500000000002</v>
          </cell>
          <cell r="AG519">
            <v>43.861000000000004</v>
          </cell>
          <cell r="AH519" t="str">
            <v>8053 (17 FT/Bundle)</v>
          </cell>
          <cell r="AI519" t="str">
            <v>SW</v>
          </cell>
          <cell r="AJ519" t="str">
            <v>9 X 5 = 45 SW</v>
          </cell>
          <cell r="AK519" t="str">
            <v xml:space="preserve">Stack </v>
          </cell>
          <cell r="AL519" t="str">
            <v xml:space="preserve">Square </v>
          </cell>
          <cell r="AM519" t="str">
            <v>On Pallet</v>
          </cell>
          <cell r="AN519">
            <v>45</v>
          </cell>
          <cell r="AO519" t="str">
            <v>8909 (44 X 44)</v>
          </cell>
          <cell r="AP519" t="str">
            <v>44X44</v>
          </cell>
          <cell r="AQ519">
            <v>55</v>
          </cell>
          <cell r="AR519">
            <v>0</v>
          </cell>
          <cell r="AS519" t="str">
            <v>1 X 8114 (Pad)</v>
          </cell>
          <cell r="AT519">
            <v>0</v>
          </cell>
          <cell r="AU519">
            <v>0</v>
          </cell>
          <cell r="AV519" t="str">
            <v>8051 (1 White)</v>
          </cell>
          <cell r="AW519" t="str">
            <v>8052 (292FT White)</v>
          </cell>
          <cell r="AX519">
            <v>1978.5025000000001</v>
          </cell>
          <cell r="AY519">
            <v>900</v>
          </cell>
          <cell r="AZ519">
            <v>2.1983361111111113</v>
          </cell>
          <cell r="BA519" t="str">
            <v xml:space="preserve">Minova USA Inc. request 3/24/05.  Each bundle gets Part No. 8132 8.5 X 11 inch bundle sheet.  </v>
          </cell>
          <cell r="BB519" t="str">
            <v xml:space="preserve">Stack square on pallet.  Rotate each layer 90 degrees.   </v>
          </cell>
          <cell r="BC519">
            <v>175057</v>
          </cell>
          <cell r="BD519" t="str">
            <v>Red</v>
          </cell>
          <cell r="BE519" t="str">
            <v xml:space="preserve">B23 4' H10 </v>
          </cell>
          <cell r="BF519" t="str">
            <v>12 months (+/- 5 days) from date of manufacture</v>
          </cell>
          <cell r="BG519" t="str">
            <v>Super Fast</v>
          </cell>
          <cell r="BH519" t="str">
            <v>23 mm</v>
          </cell>
          <cell r="BI519" t="str">
            <v>1 in</v>
          </cell>
          <cell r="BJ519" t="str">
            <v>43 1/4 in</v>
          </cell>
          <cell r="BK519" t="str">
            <v>5/8 in</v>
          </cell>
          <cell r="BL519" t="str">
            <v>I, II, III</v>
          </cell>
          <cell r="BM519">
            <v>4</v>
          </cell>
          <cell r="BN519">
            <v>80</v>
          </cell>
          <cell r="BO519">
            <v>120</v>
          </cell>
          <cell r="BP519" t="str">
            <v>B or G</v>
          </cell>
          <cell r="BQ519">
            <v>7200</v>
          </cell>
          <cell r="BR519">
            <v>72.083333333333329</v>
          </cell>
        </row>
        <row r="520">
          <cell r="C520">
            <v>175058</v>
          </cell>
          <cell r="D520" t="str">
            <v>B23 4' H20 (SWS, 1080 Pcs)</v>
          </cell>
          <cell r="E520" t="str">
            <v>70301</v>
          </cell>
          <cell r="F520" t="str">
            <v>72036</v>
          </cell>
          <cell r="G520" t="str">
            <v>30%</v>
          </cell>
          <cell r="H520" t="str">
            <v>2 X 8509 (12-8 4 X 1.25 OL)</v>
          </cell>
          <cell r="I520" t="str">
            <v>8030 (38 mm 142 GA X 3.709 FT)</v>
          </cell>
          <cell r="J520" t="str">
            <v>8032 (84 mm 200 GA X 3.709 FT)</v>
          </cell>
          <cell r="K520">
            <v>1.4501724999999999</v>
          </cell>
          <cell r="L520">
            <v>0.62150249999999996</v>
          </cell>
          <cell r="M520">
            <v>43.073557606846286</v>
          </cell>
          <cell r="N520">
            <v>48</v>
          </cell>
          <cell r="O520">
            <v>43</v>
          </cell>
          <cell r="P520">
            <v>43.25</v>
          </cell>
          <cell r="Q520">
            <v>43.5</v>
          </cell>
          <cell r="R520">
            <v>2.0166999999999997</v>
          </cell>
          <cell r="S520">
            <v>2.0716749999999999</v>
          </cell>
          <cell r="T520">
            <v>2.1271499999999999</v>
          </cell>
          <cell r="U520">
            <v>915.58179999999982</v>
          </cell>
          <cell r="V520">
            <v>940.54044999999996</v>
          </cell>
          <cell r="W520">
            <v>965.72609999999997</v>
          </cell>
          <cell r="X520" t="str">
            <v>8053 (5" X 115GA X 17FT)</v>
          </cell>
          <cell r="Y520" t="str">
            <v>SW (17 FT)</v>
          </cell>
          <cell r="Z520">
            <v>0.1</v>
          </cell>
          <cell r="AA520">
            <v>20</v>
          </cell>
          <cell r="AB520">
            <v>40.333999999999996</v>
          </cell>
          <cell r="AC520">
            <v>41.433499999999995</v>
          </cell>
          <cell r="AD520">
            <v>42.542999999999999</v>
          </cell>
          <cell r="AE520">
            <v>40.433999999999997</v>
          </cell>
          <cell r="AF520">
            <v>41.533499999999997</v>
          </cell>
          <cell r="AG520">
            <v>42.643000000000001</v>
          </cell>
          <cell r="AH520" t="str">
            <v>8053 (17 FT/Bundle)</v>
          </cell>
          <cell r="AI520" t="str">
            <v>SW</v>
          </cell>
          <cell r="AJ520" t="str">
            <v>9 X 6 = 54 SW</v>
          </cell>
          <cell r="AK520" t="str">
            <v xml:space="preserve">Stack </v>
          </cell>
          <cell r="AL520" t="str">
            <v xml:space="preserve">Square </v>
          </cell>
          <cell r="AM520" t="str">
            <v>On Pallet</v>
          </cell>
          <cell r="AN520">
            <v>54</v>
          </cell>
          <cell r="AO520" t="str">
            <v>8909 (44 X 44)</v>
          </cell>
          <cell r="AP520" t="str">
            <v>44X44</v>
          </cell>
          <cell r="AQ520">
            <v>55</v>
          </cell>
          <cell r="AR520">
            <v>0</v>
          </cell>
          <cell r="AS520" t="str">
            <v xml:space="preserve">1 X 8114 (Pad) </v>
          </cell>
          <cell r="AT520">
            <v>0</v>
          </cell>
          <cell r="AU520">
            <v>0</v>
          </cell>
          <cell r="AV520" t="str">
            <v>8051 (1 White)</v>
          </cell>
          <cell r="AW520" t="str">
            <v>8052 (352FT White)</v>
          </cell>
          <cell r="AX520">
            <v>2297.8089999999997</v>
          </cell>
          <cell r="AY520">
            <v>1080</v>
          </cell>
          <cell r="AZ520">
            <v>2.1276009259259259</v>
          </cell>
          <cell r="BA520" t="str">
            <v xml:space="preserve">Minova USA Inc. request 8/15/03.  Each bundle gets Part No. 8132 8.5 X 11 inch bundle sheet.  </v>
          </cell>
          <cell r="BB520" t="str">
            <v xml:space="preserve">Stack square on pallet.  Rotate each layer 90 degrees.   </v>
          </cell>
          <cell r="BC520">
            <v>175058</v>
          </cell>
          <cell r="BD520" t="str">
            <v xml:space="preserve">Orange </v>
          </cell>
          <cell r="BE520" t="str">
            <v xml:space="preserve">B23 4' H20 </v>
          </cell>
          <cell r="BF520" t="str">
            <v>12 months (+/- 5 days) from date of manufacture</v>
          </cell>
          <cell r="BG520" t="str">
            <v xml:space="preserve">X-Fast </v>
          </cell>
          <cell r="BH520" t="str">
            <v>23 mm</v>
          </cell>
          <cell r="BI520" t="str">
            <v>1 in</v>
          </cell>
          <cell r="BJ520" t="str">
            <v>43 1/4 in</v>
          </cell>
          <cell r="BK520" t="str">
            <v>5/8 in</v>
          </cell>
          <cell r="BL520" t="str">
            <v>I, II, III</v>
          </cell>
          <cell r="BM520">
            <v>4</v>
          </cell>
          <cell r="BN520">
            <v>80</v>
          </cell>
          <cell r="BO520">
            <v>134</v>
          </cell>
          <cell r="BP520" t="str">
            <v>B or G</v>
          </cell>
          <cell r="BQ520">
            <v>8040</v>
          </cell>
          <cell r="BR520">
            <v>72.083333333333329</v>
          </cell>
        </row>
        <row r="521">
          <cell r="C521">
            <v>175059</v>
          </cell>
          <cell r="D521" t="str">
            <v>B23 4' H10 (1PB, 42 Bxs)</v>
          </cell>
          <cell r="E521" t="str">
            <v>70298</v>
          </cell>
          <cell r="F521" t="str">
            <v>72036</v>
          </cell>
          <cell r="G521" t="str">
            <v>30%</v>
          </cell>
          <cell r="H521" t="str">
            <v>2 X 8509 (12-8 4 X 1.25 OL)</v>
          </cell>
          <cell r="I521" t="str">
            <v>8030 (38 mm 142 GA X 3.709 FT)</v>
          </cell>
          <cell r="J521" t="str">
            <v>8032 (84 mm 200 GA X 3.709 FT)</v>
          </cell>
          <cell r="K521">
            <v>1.4925575</v>
          </cell>
          <cell r="L521">
            <v>0.63966749999999994</v>
          </cell>
          <cell r="M521">
            <v>43.073557606846286</v>
          </cell>
          <cell r="N521">
            <v>48</v>
          </cell>
          <cell r="O521">
            <v>43</v>
          </cell>
          <cell r="P521">
            <v>43.25</v>
          </cell>
          <cell r="Q521">
            <v>43.5</v>
          </cell>
          <cell r="R521">
            <v>2.0769000000000002</v>
          </cell>
          <cell r="S521">
            <v>2.132225</v>
          </cell>
          <cell r="T521">
            <v>2.1880500000000001</v>
          </cell>
          <cell r="U521">
            <v>942.91260000000011</v>
          </cell>
          <cell r="V521">
            <v>968.03015000000005</v>
          </cell>
          <cell r="W521">
            <v>993.37470000000008</v>
          </cell>
          <cell r="X521" t="str">
            <v>8468 (47"/1 pc)</v>
          </cell>
          <cell r="Y521" t="str">
            <v>47"/ 1 pc</v>
          </cell>
          <cell r="Z521">
            <v>1.6</v>
          </cell>
          <cell r="AA521">
            <v>20</v>
          </cell>
          <cell r="AB521">
            <v>41.538000000000004</v>
          </cell>
          <cell r="AC521">
            <v>42.644500000000001</v>
          </cell>
          <cell r="AD521">
            <v>43.761000000000003</v>
          </cell>
          <cell r="AE521">
            <v>43.138000000000005</v>
          </cell>
          <cell r="AF521">
            <v>44.244500000000002</v>
          </cell>
          <cell r="AG521">
            <v>45.361000000000004</v>
          </cell>
          <cell r="AH521" t="str">
            <v>2 X 8126 (3.542 FT/Box)</v>
          </cell>
          <cell r="AI521" t="str">
            <v>2 (Glue)</v>
          </cell>
          <cell r="AJ521" t="str">
            <v>(7X6)+0=42</v>
          </cell>
          <cell r="AK521">
            <v>7</v>
          </cell>
          <cell r="AL521">
            <v>6</v>
          </cell>
          <cell r="AM521">
            <v>0</v>
          </cell>
          <cell r="AN521">
            <v>42</v>
          </cell>
          <cell r="AO521" t="str">
            <v>8914 (48 X 44)</v>
          </cell>
          <cell r="AP521" t="str">
            <v>48X44</v>
          </cell>
          <cell r="AQ521">
            <v>55</v>
          </cell>
          <cell r="AR521" t="str">
            <v>8123 (4)</v>
          </cell>
          <cell r="AS521">
            <v>0</v>
          </cell>
          <cell r="AT521" t="str">
            <v>8121 (2 X 16FT)/ 8122 (4)</v>
          </cell>
          <cell r="AU521">
            <v>0</v>
          </cell>
          <cell r="AV521" t="str">
            <v>8051 (1 White)</v>
          </cell>
          <cell r="AW521" t="str">
            <v>8050 (114FT Clear)</v>
          </cell>
          <cell r="AX521">
            <v>1913.269</v>
          </cell>
          <cell r="AY521">
            <v>840</v>
          </cell>
          <cell r="AZ521">
            <v>2.2777011904761904</v>
          </cell>
          <cell r="BA521" t="str">
            <v xml:space="preserve">BF Request 5/6/03.C.  Box flaps are to be glued and turned into the pallet.  </v>
          </cell>
          <cell r="BB521"/>
          <cell r="BC521">
            <v>175059</v>
          </cell>
          <cell r="BD521" t="str">
            <v>Red</v>
          </cell>
          <cell r="BE521" t="str">
            <v xml:space="preserve">B23 4' H10 </v>
          </cell>
          <cell r="BF521" t="str">
            <v>12 months (+/- 5 days) from date of manufacture</v>
          </cell>
          <cell r="BG521" t="str">
            <v>Super Fast</v>
          </cell>
          <cell r="BH521" t="str">
            <v>23 mm</v>
          </cell>
          <cell r="BI521" t="str">
            <v>1 in</v>
          </cell>
          <cell r="BJ521" t="str">
            <v>43 1/4 in</v>
          </cell>
          <cell r="BK521" t="str">
            <v>5/8 in</v>
          </cell>
          <cell r="BL521" t="str">
            <v>I, II, III</v>
          </cell>
          <cell r="BM521">
            <v>4</v>
          </cell>
          <cell r="BN521">
            <v>80</v>
          </cell>
          <cell r="BO521">
            <v>120</v>
          </cell>
          <cell r="BP521" t="str">
            <v>B or G</v>
          </cell>
          <cell r="BQ521">
            <v>7200</v>
          </cell>
          <cell r="BR521">
            <v>72.083333333333329</v>
          </cell>
        </row>
        <row r="522">
          <cell r="C522">
            <v>175060</v>
          </cell>
          <cell r="D522" t="str">
            <v>B23 4' H20 (2PB, 42 Bxs)</v>
          </cell>
          <cell r="E522" t="str">
            <v>70301</v>
          </cell>
          <cell r="F522" t="str">
            <v>72036</v>
          </cell>
          <cell r="G522" t="str">
            <v>30%</v>
          </cell>
          <cell r="H522" t="str">
            <v>2 X 8509 (12-8 4 X 1.25 OL)</v>
          </cell>
          <cell r="I522" t="str">
            <v>8030 (38 mm 142 GA X 3.709 FT)</v>
          </cell>
          <cell r="J522" t="str">
            <v>8032 (84 mm 200 GA X 3.709 FT)</v>
          </cell>
          <cell r="K522">
            <v>1.4501724999999999</v>
          </cell>
          <cell r="L522">
            <v>0.62150249999999996</v>
          </cell>
          <cell r="M522">
            <v>43.073557606846286</v>
          </cell>
          <cell r="N522">
            <v>48</v>
          </cell>
          <cell r="O522">
            <v>43</v>
          </cell>
          <cell r="P522">
            <v>43.25</v>
          </cell>
          <cell r="Q522">
            <v>43.5</v>
          </cell>
          <cell r="R522">
            <v>2.0166999999999997</v>
          </cell>
          <cell r="S522">
            <v>2.0716749999999999</v>
          </cell>
          <cell r="T522">
            <v>2.1271499999999999</v>
          </cell>
          <cell r="U522">
            <v>915.58179999999982</v>
          </cell>
          <cell r="V522">
            <v>940.54044999999996</v>
          </cell>
          <cell r="W522">
            <v>965.72609999999997</v>
          </cell>
          <cell r="X522" t="str">
            <v>8470/8471 (47"/2 pc)</v>
          </cell>
          <cell r="Y522" t="str">
            <v>47"/ 2 pc</v>
          </cell>
          <cell r="Z522">
            <v>2.5</v>
          </cell>
          <cell r="AA522">
            <v>25</v>
          </cell>
          <cell r="AB522">
            <v>50.41749999999999</v>
          </cell>
          <cell r="AC522">
            <v>51.791874999999997</v>
          </cell>
          <cell r="AD522">
            <v>53.178749999999994</v>
          </cell>
          <cell r="AE522">
            <v>52.91749999999999</v>
          </cell>
          <cell r="AF522">
            <v>54.291874999999997</v>
          </cell>
          <cell r="AG522">
            <v>55.678749999999994</v>
          </cell>
          <cell r="AH522" t="str">
            <v>2 X 8126 (3.792 FT/Box)</v>
          </cell>
          <cell r="AI522">
            <v>2</v>
          </cell>
          <cell r="AJ522" t="str">
            <v>(6X7)+0=42</v>
          </cell>
          <cell r="AK522">
            <v>6</v>
          </cell>
          <cell r="AL522">
            <v>7</v>
          </cell>
          <cell r="AM522">
            <v>0</v>
          </cell>
          <cell r="AN522">
            <v>42</v>
          </cell>
          <cell r="AO522" t="str">
            <v>8914 (48 X 44)</v>
          </cell>
          <cell r="AP522" t="str">
            <v>48X44</v>
          </cell>
          <cell r="AQ522">
            <v>55</v>
          </cell>
          <cell r="AR522" t="str">
            <v>8123 (4)</v>
          </cell>
          <cell r="AS522">
            <v>0</v>
          </cell>
          <cell r="AT522" t="str">
            <v>8121 (2 X 16FT)/ 8122 (4)</v>
          </cell>
          <cell r="AU522">
            <v>2</v>
          </cell>
          <cell r="AV522" t="str">
            <v>8051 (1 White)</v>
          </cell>
          <cell r="AW522" t="str">
            <v>8050 (160FT Clear)</v>
          </cell>
          <cell r="AX522">
            <v>2335.25875</v>
          </cell>
          <cell r="AY522">
            <v>1050</v>
          </cell>
          <cell r="AZ522">
            <v>2.2240559523809522</v>
          </cell>
          <cell r="BA522" t="str">
            <v xml:space="preserve">BF Request 6/21/02.  </v>
          </cell>
          <cell r="BB522"/>
          <cell r="BC522">
            <v>175060</v>
          </cell>
          <cell r="BD522" t="str">
            <v xml:space="preserve">Orange </v>
          </cell>
          <cell r="BE522" t="str">
            <v xml:space="preserve">B23 4' H20 </v>
          </cell>
          <cell r="BF522" t="str">
            <v>12 months (+/- 5 days) from date of manufacture</v>
          </cell>
          <cell r="BG522" t="str">
            <v xml:space="preserve">X-Fast </v>
          </cell>
          <cell r="BH522" t="str">
            <v>23 mm</v>
          </cell>
          <cell r="BI522" t="str">
            <v>1 in</v>
          </cell>
          <cell r="BJ522" t="str">
            <v>43 1/4 in</v>
          </cell>
          <cell r="BK522" t="str">
            <v>5/8 in</v>
          </cell>
          <cell r="BL522" t="str">
            <v>I, II, III</v>
          </cell>
          <cell r="BM522">
            <v>4</v>
          </cell>
          <cell r="BN522">
            <v>100</v>
          </cell>
          <cell r="BO522">
            <v>134</v>
          </cell>
          <cell r="BP522" t="str">
            <v>B or G</v>
          </cell>
          <cell r="BQ522">
            <v>8040</v>
          </cell>
          <cell r="BR522">
            <v>90.104166666666671</v>
          </cell>
        </row>
        <row r="523">
          <cell r="C523">
            <v>175061</v>
          </cell>
          <cell r="D523" t="str">
            <v>B23 4' H20 (2PB, 36 Bxs)</v>
          </cell>
          <cell r="E523" t="str">
            <v>70301</v>
          </cell>
          <cell r="F523" t="str">
            <v>72036</v>
          </cell>
          <cell r="G523" t="str">
            <v>30%</v>
          </cell>
          <cell r="H523" t="str">
            <v>2 X 8509 (12-8 4 X 1.25 OL)</v>
          </cell>
          <cell r="I523" t="str">
            <v>8030 (38 mm 142 GA X 3.709 FT)</v>
          </cell>
          <cell r="J523" t="str">
            <v>8032 (84 mm 200 GA X 3.709 FT)</v>
          </cell>
          <cell r="K523">
            <v>1.4501724999999999</v>
          </cell>
          <cell r="L523">
            <v>0.62150249999999996</v>
          </cell>
          <cell r="M523">
            <v>43.073557606846286</v>
          </cell>
          <cell r="N523">
            <v>48</v>
          </cell>
          <cell r="O523">
            <v>43</v>
          </cell>
          <cell r="P523">
            <v>43.25</v>
          </cell>
          <cell r="Q523">
            <v>43.5</v>
          </cell>
          <cell r="R523">
            <v>2.0166999999999997</v>
          </cell>
          <cell r="S523">
            <v>2.0716749999999999</v>
          </cell>
          <cell r="T523">
            <v>2.1271499999999999</v>
          </cell>
          <cell r="U523">
            <v>915.58179999999982</v>
          </cell>
          <cell r="V523">
            <v>940.54044999999996</v>
          </cell>
          <cell r="W523">
            <v>965.72609999999997</v>
          </cell>
          <cell r="X523" t="str">
            <v>8470/8471 (47"/2 pc)</v>
          </cell>
          <cell r="Y523" t="str">
            <v>47"/ 2 pc</v>
          </cell>
          <cell r="Z523">
            <v>2.5</v>
          </cell>
          <cell r="AA523">
            <v>25</v>
          </cell>
          <cell r="AB523">
            <v>50.41749999999999</v>
          </cell>
          <cell r="AC523">
            <v>51.791874999999997</v>
          </cell>
          <cell r="AD523">
            <v>53.178749999999994</v>
          </cell>
          <cell r="AE523">
            <v>52.91749999999999</v>
          </cell>
          <cell r="AF523">
            <v>54.291874999999997</v>
          </cell>
          <cell r="AG523">
            <v>55.678749999999994</v>
          </cell>
          <cell r="AH523" t="str">
            <v>2 X 8126 (3.792 FT/Box)</v>
          </cell>
          <cell r="AI523">
            <v>2</v>
          </cell>
          <cell r="AJ523" t="str">
            <v>(6X6)+0=36</v>
          </cell>
          <cell r="AK523">
            <v>6</v>
          </cell>
          <cell r="AL523">
            <v>6</v>
          </cell>
          <cell r="AM523">
            <v>0</v>
          </cell>
          <cell r="AN523">
            <v>36</v>
          </cell>
          <cell r="AO523" t="str">
            <v>8914 (48 X 44)</v>
          </cell>
          <cell r="AP523" t="str">
            <v>48X44</v>
          </cell>
          <cell r="AQ523">
            <v>55</v>
          </cell>
          <cell r="AR523" t="str">
            <v>8123 (4)</v>
          </cell>
          <cell r="AS523">
            <v>0</v>
          </cell>
          <cell r="AT523" t="str">
            <v>8121 (2 X 16FT)/ 8122 (4)</v>
          </cell>
          <cell r="AU523">
            <v>2</v>
          </cell>
          <cell r="AV523" t="str">
            <v>8051 (1 White)</v>
          </cell>
          <cell r="AW523" t="str">
            <v>8050 (137FT Clear)</v>
          </cell>
          <cell r="AX523">
            <v>2009.5074999999999</v>
          </cell>
          <cell r="AY523">
            <v>900</v>
          </cell>
          <cell r="AZ523">
            <v>2.2327861111111109</v>
          </cell>
          <cell r="BA523" t="str">
            <v xml:space="preserve">BF Request 6/21/02.  </v>
          </cell>
          <cell r="BB523"/>
          <cell r="BC523">
            <v>175061</v>
          </cell>
          <cell r="BD523" t="str">
            <v xml:space="preserve">Orange </v>
          </cell>
          <cell r="BE523" t="str">
            <v xml:space="preserve">B23 4' H20 </v>
          </cell>
          <cell r="BF523" t="str">
            <v>12 months (+/- 5 days) from date of manufacture</v>
          </cell>
          <cell r="BG523" t="str">
            <v xml:space="preserve">X-Fast </v>
          </cell>
          <cell r="BH523" t="str">
            <v>23 mm</v>
          </cell>
          <cell r="BI523" t="str">
            <v>1 in</v>
          </cell>
          <cell r="BJ523" t="str">
            <v>43 1/4 in</v>
          </cell>
          <cell r="BK523" t="str">
            <v>5/8 in</v>
          </cell>
          <cell r="BL523" t="str">
            <v>I, II, III</v>
          </cell>
          <cell r="BM523">
            <v>4</v>
          </cell>
          <cell r="BN523">
            <v>100</v>
          </cell>
          <cell r="BO523">
            <v>134</v>
          </cell>
          <cell r="BP523" t="str">
            <v>B or G</v>
          </cell>
          <cell r="BQ523">
            <v>8040</v>
          </cell>
          <cell r="BR523">
            <v>90.104166666666671</v>
          </cell>
        </row>
        <row r="524">
          <cell r="C524">
            <v>175062</v>
          </cell>
          <cell r="D524" t="str">
            <v>B23 4' H35 (2PB, 42 Bxs)</v>
          </cell>
          <cell r="E524" t="str">
            <v>70300</v>
          </cell>
          <cell r="F524" t="str">
            <v>72036</v>
          </cell>
          <cell r="G524" t="str">
            <v>30%</v>
          </cell>
          <cell r="H524" t="str">
            <v>2 X 8509 (12-8 4 X 1.25 OL)</v>
          </cell>
          <cell r="I524" t="str">
            <v>8030 (38 mm 142 GA X 3.709 FT)</v>
          </cell>
          <cell r="J524" t="str">
            <v>8032 (84 mm 200 GA X 3.709 FT)</v>
          </cell>
          <cell r="K524">
            <v>1.4501724999999999</v>
          </cell>
          <cell r="L524">
            <v>0.62150249999999996</v>
          </cell>
          <cell r="M524">
            <v>43.073557606846286</v>
          </cell>
          <cell r="N524">
            <v>48</v>
          </cell>
          <cell r="O524">
            <v>43</v>
          </cell>
          <cell r="P524">
            <v>43.25</v>
          </cell>
          <cell r="Q524">
            <v>43.5</v>
          </cell>
          <cell r="R524">
            <v>2.0166999999999997</v>
          </cell>
          <cell r="S524">
            <v>2.0716749999999999</v>
          </cell>
          <cell r="T524">
            <v>2.1271499999999999</v>
          </cell>
          <cell r="U524">
            <v>915.58179999999982</v>
          </cell>
          <cell r="V524">
            <v>940.54044999999996</v>
          </cell>
          <cell r="W524">
            <v>965.72609999999997</v>
          </cell>
          <cell r="X524" t="str">
            <v>8470/8471 (47"/2 pc)</v>
          </cell>
          <cell r="Y524" t="str">
            <v>47"/ 2 pc</v>
          </cell>
          <cell r="Z524">
            <v>2.5</v>
          </cell>
          <cell r="AA524">
            <v>25</v>
          </cell>
          <cell r="AB524">
            <v>50.41749999999999</v>
          </cell>
          <cell r="AC524">
            <v>51.791874999999997</v>
          </cell>
          <cell r="AD524">
            <v>53.178749999999994</v>
          </cell>
          <cell r="AE524">
            <v>52.91749999999999</v>
          </cell>
          <cell r="AF524">
            <v>54.291874999999997</v>
          </cell>
          <cell r="AG524">
            <v>55.678749999999994</v>
          </cell>
          <cell r="AH524" t="str">
            <v>2 X 8126 (3.792 FT/Box)</v>
          </cell>
          <cell r="AI524">
            <v>2</v>
          </cell>
          <cell r="AJ524" t="str">
            <v>(6X7)+0=42</v>
          </cell>
          <cell r="AK524">
            <v>6</v>
          </cell>
          <cell r="AL524">
            <v>7</v>
          </cell>
          <cell r="AM524">
            <v>0</v>
          </cell>
          <cell r="AN524">
            <v>42</v>
          </cell>
          <cell r="AO524" t="str">
            <v>8914 (48 X 44)</v>
          </cell>
          <cell r="AP524" t="str">
            <v>48X44</v>
          </cell>
          <cell r="AQ524">
            <v>55</v>
          </cell>
          <cell r="AR524" t="str">
            <v>8123 (4)</v>
          </cell>
          <cell r="AS524">
            <v>0</v>
          </cell>
          <cell r="AT524" t="str">
            <v>8121 (2 X 16FT)/ 8122 (4)</v>
          </cell>
          <cell r="AU524">
            <v>2</v>
          </cell>
          <cell r="AV524" t="str">
            <v>8051 (1 White)</v>
          </cell>
          <cell r="AW524" t="str">
            <v>8050 (160FT Clear)</v>
          </cell>
          <cell r="AX524">
            <v>2335.25875</v>
          </cell>
          <cell r="AY524">
            <v>1050</v>
          </cell>
          <cell r="AZ524">
            <v>2.2240559523809522</v>
          </cell>
          <cell r="BA524" t="str">
            <v xml:space="preserve">BF Request 12/26/02.  </v>
          </cell>
          <cell r="BB524"/>
          <cell r="BC524">
            <v>175062</v>
          </cell>
          <cell r="BD524" t="str">
            <v>Blue</v>
          </cell>
          <cell r="BE524" t="str">
            <v>B23 4' H35</v>
          </cell>
          <cell r="BF524" t="str">
            <v>12 months (+/- 5 days) from date of manufacture</v>
          </cell>
          <cell r="BG524" t="str">
            <v>Fast</v>
          </cell>
          <cell r="BH524" t="str">
            <v>23 mm</v>
          </cell>
          <cell r="BI524" t="str">
            <v>1 in</v>
          </cell>
          <cell r="BJ524" t="str">
            <v>43 1/4 in</v>
          </cell>
          <cell r="BK524" t="str">
            <v>5/8 in</v>
          </cell>
          <cell r="BL524" t="str">
            <v>I, II, III</v>
          </cell>
          <cell r="BM524">
            <v>4</v>
          </cell>
          <cell r="BN524">
            <v>100</v>
          </cell>
          <cell r="BO524">
            <v>134</v>
          </cell>
          <cell r="BP524" t="str">
            <v>B or G</v>
          </cell>
          <cell r="BQ524">
            <v>8040</v>
          </cell>
          <cell r="BR524">
            <v>90.104166666666671</v>
          </cell>
        </row>
        <row r="525">
          <cell r="C525">
            <v>175063</v>
          </cell>
          <cell r="D525" t="str">
            <v>B23 4' H35P (SWS, 1080 Pcs)</v>
          </cell>
          <cell r="E525" t="str">
            <v>70300</v>
          </cell>
          <cell r="F525" t="str">
            <v>72036</v>
          </cell>
          <cell r="G525" t="str">
            <v>30%</v>
          </cell>
          <cell r="H525" t="str">
            <v>2 X 8509 (12-8 4 X 1.25 OL)</v>
          </cell>
          <cell r="I525" t="str">
            <v>8030 (38 mm 142 GA X 3.709 FT)</v>
          </cell>
          <cell r="J525" t="str">
            <v>8032 (84 mm 200 GA X 3.709 FT)</v>
          </cell>
          <cell r="K525">
            <v>1.4501724999999999</v>
          </cell>
          <cell r="L525">
            <v>0.62150249999999996</v>
          </cell>
          <cell r="M525">
            <v>43.073557606846286</v>
          </cell>
          <cell r="N525">
            <v>48</v>
          </cell>
          <cell r="O525">
            <v>43</v>
          </cell>
          <cell r="P525">
            <v>43.25</v>
          </cell>
          <cell r="Q525">
            <v>43.5</v>
          </cell>
          <cell r="R525">
            <v>2.0166999999999997</v>
          </cell>
          <cell r="S525">
            <v>2.0716749999999999</v>
          </cell>
          <cell r="T525">
            <v>2.1271499999999999</v>
          </cell>
          <cell r="U525">
            <v>915.58179999999982</v>
          </cell>
          <cell r="V525">
            <v>940.54044999999996</v>
          </cell>
          <cell r="W525">
            <v>965.72609999999997</v>
          </cell>
          <cell r="X525" t="str">
            <v>8053 (5" X 115GA X 17FT)</v>
          </cell>
          <cell r="Y525" t="str">
            <v>SW (17 FT)</v>
          </cell>
          <cell r="Z525">
            <v>0.1</v>
          </cell>
          <cell r="AA525">
            <v>20</v>
          </cell>
          <cell r="AB525">
            <v>40.333999999999996</v>
          </cell>
          <cell r="AC525">
            <v>41.433499999999995</v>
          </cell>
          <cell r="AD525">
            <v>42.542999999999999</v>
          </cell>
          <cell r="AE525">
            <v>40.433999999999997</v>
          </cell>
          <cell r="AF525">
            <v>41.533499999999997</v>
          </cell>
          <cell r="AG525">
            <v>42.643000000000001</v>
          </cell>
          <cell r="AH525" t="str">
            <v>8053 (17 FT/Bundle)</v>
          </cell>
          <cell r="AI525" t="str">
            <v>SW</v>
          </cell>
          <cell r="AJ525" t="str">
            <v>9 X 6 = 54 SW</v>
          </cell>
          <cell r="AK525" t="str">
            <v xml:space="preserve">Stack </v>
          </cell>
          <cell r="AL525" t="str">
            <v xml:space="preserve">Square </v>
          </cell>
          <cell r="AM525" t="str">
            <v>On Pallet</v>
          </cell>
          <cell r="AN525">
            <v>54</v>
          </cell>
          <cell r="AO525" t="str">
            <v>8909 (44 X 44)</v>
          </cell>
          <cell r="AP525" t="str">
            <v>44X44</v>
          </cell>
          <cell r="AQ525">
            <v>55</v>
          </cell>
          <cell r="AR525">
            <v>0</v>
          </cell>
          <cell r="AS525" t="str">
            <v>1 X 8114 (Pad)</v>
          </cell>
          <cell r="AT525">
            <v>0</v>
          </cell>
          <cell r="AU525">
            <v>0</v>
          </cell>
          <cell r="AV525" t="str">
            <v>8051 (1 White)</v>
          </cell>
          <cell r="AW525" t="str">
            <v>8052 (352FT White)</v>
          </cell>
          <cell r="AX525">
            <v>2297.8089999999997</v>
          </cell>
          <cell r="AY525">
            <v>1080</v>
          </cell>
          <cell r="AZ525">
            <v>2.1276009259259259</v>
          </cell>
          <cell r="BA525" t="str">
            <v xml:space="preserve">Minova USA Inc. request 8/15/03.  Each cartridge gets Part No. 8508 23mm parachute clip.  Each bundle gets Part No. 8132 8.5 X 11 inch bundle sheet.  </v>
          </cell>
          <cell r="BB525" t="str">
            <v xml:space="preserve">Stack square on pallet.  Rotate each layer 90 degrees.   </v>
          </cell>
          <cell r="BC525">
            <v>175063</v>
          </cell>
          <cell r="BD525" t="str">
            <v>Blue</v>
          </cell>
          <cell r="BE525" t="str">
            <v xml:space="preserve">B23 4' H35P </v>
          </cell>
          <cell r="BF525" t="str">
            <v>12 months (+/- 5 days) from date of manufacture</v>
          </cell>
          <cell r="BG525" t="str">
            <v>Fast</v>
          </cell>
          <cell r="BH525" t="str">
            <v>23 mm</v>
          </cell>
          <cell r="BI525" t="str">
            <v>1 in</v>
          </cell>
          <cell r="BJ525" t="str">
            <v>43 1/4 in</v>
          </cell>
          <cell r="BK525" t="str">
            <v>5/8 in</v>
          </cell>
          <cell r="BL525" t="str">
            <v>I, II, III</v>
          </cell>
          <cell r="BM525">
            <v>4</v>
          </cell>
          <cell r="BN525">
            <v>80</v>
          </cell>
          <cell r="BO525">
            <v>85</v>
          </cell>
          <cell r="BP525" t="str">
            <v>B or G</v>
          </cell>
          <cell r="BQ525">
            <v>5100</v>
          </cell>
          <cell r="BR525">
            <v>72.083333333333329</v>
          </cell>
        </row>
        <row r="526">
          <cell r="C526">
            <v>175064</v>
          </cell>
          <cell r="D526" t="str">
            <v>B23 4' M90 (2PB, 42 Bxs)</v>
          </cell>
          <cell r="E526" t="str">
            <v>70329</v>
          </cell>
          <cell r="F526" t="str">
            <v>72036</v>
          </cell>
          <cell r="G526" t="str">
            <v>30%</v>
          </cell>
          <cell r="H526" t="str">
            <v>2 X 8509 (12-8 4 X 1.25 OL)</v>
          </cell>
          <cell r="I526" t="str">
            <v>8030 (38 mm 142 GA X 3.709 FT)</v>
          </cell>
          <cell r="J526" t="str">
            <v>8032 (84 mm 200 GA X 3.709 FT)</v>
          </cell>
          <cell r="K526">
            <v>1.4501724999999999</v>
          </cell>
          <cell r="L526">
            <v>0.62150249999999996</v>
          </cell>
          <cell r="M526">
            <v>43.073557606846286</v>
          </cell>
          <cell r="N526">
            <v>48</v>
          </cell>
          <cell r="O526">
            <v>43</v>
          </cell>
          <cell r="P526">
            <v>43.25</v>
          </cell>
          <cell r="Q526">
            <v>43.5</v>
          </cell>
          <cell r="R526">
            <v>2.0166999999999997</v>
          </cell>
          <cell r="S526">
            <v>2.0716749999999999</v>
          </cell>
          <cell r="T526">
            <v>2.1271499999999999</v>
          </cell>
          <cell r="U526">
            <v>915.58179999999982</v>
          </cell>
          <cell r="V526">
            <v>940.54044999999996</v>
          </cell>
          <cell r="W526">
            <v>965.72609999999997</v>
          </cell>
          <cell r="X526" t="str">
            <v>8470/8471 (47"/2 pc)</v>
          </cell>
          <cell r="Y526" t="str">
            <v>47"/ 2 pc</v>
          </cell>
          <cell r="Z526">
            <v>2.5</v>
          </cell>
          <cell r="AA526">
            <v>25</v>
          </cell>
          <cell r="AB526">
            <v>50.41749999999999</v>
          </cell>
          <cell r="AC526">
            <v>51.791874999999997</v>
          </cell>
          <cell r="AD526">
            <v>53.178749999999994</v>
          </cell>
          <cell r="AE526">
            <v>52.91749999999999</v>
          </cell>
          <cell r="AF526">
            <v>54.291874999999997</v>
          </cell>
          <cell r="AG526">
            <v>55.678749999999994</v>
          </cell>
          <cell r="AH526" t="str">
            <v>2 X 8126 (3.792 FT/Box)</v>
          </cell>
          <cell r="AI526">
            <v>2</v>
          </cell>
          <cell r="AJ526" t="str">
            <v>(6X7)+0=42</v>
          </cell>
          <cell r="AK526">
            <v>6</v>
          </cell>
          <cell r="AL526">
            <v>7</v>
          </cell>
          <cell r="AM526">
            <v>0</v>
          </cell>
          <cell r="AN526">
            <v>42</v>
          </cell>
          <cell r="AO526" t="str">
            <v>8914 (48 X 44)</v>
          </cell>
          <cell r="AP526" t="str">
            <v>48X44</v>
          </cell>
          <cell r="AQ526">
            <v>55</v>
          </cell>
          <cell r="AR526" t="str">
            <v>8123 (4)</v>
          </cell>
          <cell r="AS526">
            <v>0</v>
          </cell>
          <cell r="AT526" t="str">
            <v>8121 (2 X 16FT)/ 8122 (4)</v>
          </cell>
          <cell r="AU526">
            <v>2</v>
          </cell>
          <cell r="AV526" t="str">
            <v>8051 (1 White)</v>
          </cell>
          <cell r="AW526" t="str">
            <v>8050 (160FT Clear)</v>
          </cell>
          <cell r="AX526">
            <v>2335.25875</v>
          </cell>
          <cell r="AY526">
            <v>1050</v>
          </cell>
          <cell r="AZ526">
            <v>2.2240559523809522</v>
          </cell>
          <cell r="BA526" t="str">
            <v xml:space="preserve">BF Request 6/21/02.  </v>
          </cell>
          <cell r="BB526"/>
          <cell r="BC526">
            <v>175064</v>
          </cell>
          <cell r="BD526" t="str">
            <v>Yellow</v>
          </cell>
          <cell r="BE526" t="str">
            <v xml:space="preserve">B23 4' M90 </v>
          </cell>
          <cell r="BF526" t="str">
            <v>12 months (+/- 5 days) from date of manufacture</v>
          </cell>
          <cell r="BG526" t="str">
            <v>Slow</v>
          </cell>
          <cell r="BH526" t="str">
            <v>23 mm</v>
          </cell>
          <cell r="BI526" t="str">
            <v>1 in</v>
          </cell>
          <cell r="BJ526" t="str">
            <v>43 1/4 in</v>
          </cell>
          <cell r="BK526" t="str">
            <v>5/8 in</v>
          </cell>
          <cell r="BL526" t="str">
            <v>I, II, III</v>
          </cell>
          <cell r="BM526">
            <v>4</v>
          </cell>
          <cell r="BN526">
            <v>100</v>
          </cell>
          <cell r="BO526">
            <v>134</v>
          </cell>
          <cell r="BP526" t="str">
            <v>B or G</v>
          </cell>
          <cell r="BQ526">
            <v>8040</v>
          </cell>
          <cell r="BR526">
            <v>90.104166666666671</v>
          </cell>
        </row>
        <row r="527">
          <cell r="C527">
            <v>175066</v>
          </cell>
          <cell r="D527" t="str">
            <v>B23 4' H20 (2PB, 42 Bxs, Eclipse)</v>
          </cell>
          <cell r="E527" t="str">
            <v>70301</v>
          </cell>
          <cell r="F527" t="str">
            <v>72036</v>
          </cell>
          <cell r="G527" t="str">
            <v>30%</v>
          </cell>
          <cell r="H527" t="str">
            <v>2 X 8509 (12-8 4 X 1.25 OL)</v>
          </cell>
          <cell r="I527" t="str">
            <v>8030 (38 mm 142 GA X 3.709 FT)</v>
          </cell>
          <cell r="J527" t="str">
            <v>8032 (84 mm 200 GA X 3.709 FT)</v>
          </cell>
          <cell r="K527">
            <v>1.4501724999999999</v>
          </cell>
          <cell r="L527">
            <v>0.62150249999999996</v>
          </cell>
          <cell r="M527">
            <v>43.073557606846286</v>
          </cell>
          <cell r="N527">
            <v>48</v>
          </cell>
          <cell r="O527">
            <v>43</v>
          </cell>
          <cell r="P527">
            <v>43.25</v>
          </cell>
          <cell r="Q527">
            <v>43.5</v>
          </cell>
          <cell r="R527">
            <v>2.0166999999999997</v>
          </cell>
          <cell r="S527">
            <v>2.0716749999999999</v>
          </cell>
          <cell r="T527">
            <v>2.1271499999999999</v>
          </cell>
          <cell r="U527">
            <v>915.58179999999982</v>
          </cell>
          <cell r="V527">
            <v>940.54044999999996</v>
          </cell>
          <cell r="W527">
            <v>965.72609999999997</v>
          </cell>
          <cell r="X527" t="str">
            <v>8470/8471 (47"/2 pc)</v>
          </cell>
          <cell r="Y527" t="str">
            <v>47"/ 2 pc</v>
          </cell>
          <cell r="Z527">
            <v>2.5</v>
          </cell>
          <cell r="AA527">
            <v>25</v>
          </cell>
          <cell r="AB527">
            <v>50.41749999999999</v>
          </cell>
          <cell r="AC527">
            <v>51.791874999999997</v>
          </cell>
          <cell r="AD527">
            <v>53.178749999999994</v>
          </cell>
          <cell r="AE527">
            <v>52.91749999999999</v>
          </cell>
          <cell r="AF527">
            <v>54.291874999999997</v>
          </cell>
          <cell r="AG527">
            <v>55.678749999999994</v>
          </cell>
          <cell r="AH527" t="str">
            <v>2 X 8126 (3.792 FT/Box)</v>
          </cell>
          <cell r="AI527">
            <v>2</v>
          </cell>
          <cell r="AJ527" t="str">
            <v>(6X7)+0=42</v>
          </cell>
          <cell r="AK527">
            <v>6</v>
          </cell>
          <cell r="AL527">
            <v>7</v>
          </cell>
          <cell r="AM527">
            <v>0</v>
          </cell>
          <cell r="AN527">
            <v>42</v>
          </cell>
          <cell r="AO527" t="str">
            <v>8914 (48 X 44)</v>
          </cell>
          <cell r="AP527" t="str">
            <v>48X44</v>
          </cell>
          <cell r="AQ527">
            <v>55</v>
          </cell>
          <cell r="AR527" t="str">
            <v>8123 (4)</v>
          </cell>
          <cell r="AS527">
            <v>0</v>
          </cell>
          <cell r="AT527" t="str">
            <v>8121 (2 X 16FT)/ 8122 (4)</v>
          </cell>
          <cell r="AU527">
            <v>2</v>
          </cell>
          <cell r="AV527" t="str">
            <v>8051 (1 White)</v>
          </cell>
          <cell r="AW527" t="str">
            <v>8050 (160FT Clear)</v>
          </cell>
          <cell r="AX527">
            <v>2335.25875</v>
          </cell>
          <cell r="AY527">
            <v>1050</v>
          </cell>
          <cell r="AZ527">
            <v>2.2240559523809522</v>
          </cell>
          <cell r="BA527" t="str">
            <v>Minova Request 9/6/05 to change Eclipse logo.</v>
          </cell>
          <cell r="BB527"/>
          <cell r="BC527">
            <v>175066</v>
          </cell>
          <cell r="BD527" t="str">
            <v xml:space="preserve">Orange </v>
          </cell>
          <cell r="BE527" t="str">
            <v xml:space="preserve">B23 4' H20 (Eclipse) </v>
          </cell>
          <cell r="BF527" t="str">
            <v>12 months (+/- 5 days) from date of manufacture</v>
          </cell>
          <cell r="BG527" t="str">
            <v xml:space="preserve">X-Fast </v>
          </cell>
          <cell r="BH527" t="str">
            <v>23 mm</v>
          </cell>
          <cell r="BI527" t="str">
            <v>1 in</v>
          </cell>
          <cell r="BJ527" t="str">
            <v>43 1/4 in</v>
          </cell>
          <cell r="BK527" t="str">
            <v>5/8 in</v>
          </cell>
          <cell r="BL527" t="str">
            <v>I, II, III</v>
          </cell>
          <cell r="BM527">
            <v>4</v>
          </cell>
          <cell r="BN527">
            <v>100</v>
          </cell>
          <cell r="BO527">
            <v>134</v>
          </cell>
          <cell r="BP527" t="str">
            <v>B or G</v>
          </cell>
          <cell r="BQ527">
            <v>8040</v>
          </cell>
          <cell r="BR527">
            <v>90.104166666666671</v>
          </cell>
        </row>
        <row r="528">
          <cell r="C528">
            <v>175067</v>
          </cell>
          <cell r="D528" t="str">
            <v>B23 4' H35 (SWS, 1080 Pcs)</v>
          </cell>
          <cell r="E528" t="str">
            <v>70300</v>
          </cell>
          <cell r="F528" t="str">
            <v>72036</v>
          </cell>
          <cell r="G528" t="str">
            <v>30%</v>
          </cell>
          <cell r="H528" t="str">
            <v>2 X 8509 (12-8 4 X 1.25 OL)</v>
          </cell>
          <cell r="I528" t="str">
            <v>8030 (38 mm 142 GA X 3.709 FT)</v>
          </cell>
          <cell r="J528" t="str">
            <v>8032 (84 mm 200 GA X 3.709 FT)</v>
          </cell>
          <cell r="K528">
            <v>1.4501724999999999</v>
          </cell>
          <cell r="L528">
            <v>0.62150249999999996</v>
          </cell>
          <cell r="M528">
            <v>43.073557606846286</v>
          </cell>
          <cell r="N528">
            <v>48</v>
          </cell>
          <cell r="O528">
            <v>43</v>
          </cell>
          <cell r="P528">
            <v>43.25</v>
          </cell>
          <cell r="Q528">
            <v>43.5</v>
          </cell>
          <cell r="R528">
            <v>2.0166999999999997</v>
          </cell>
          <cell r="S528">
            <v>2.0716749999999999</v>
          </cell>
          <cell r="T528">
            <v>2.1271499999999999</v>
          </cell>
          <cell r="U528">
            <v>915.58179999999982</v>
          </cell>
          <cell r="V528">
            <v>940.54044999999996</v>
          </cell>
          <cell r="W528">
            <v>965.72609999999997</v>
          </cell>
          <cell r="X528" t="str">
            <v>8053 (5" X 115GA X 17FT)</v>
          </cell>
          <cell r="Y528" t="str">
            <v>SW (17 FT)</v>
          </cell>
          <cell r="Z528">
            <v>0.1</v>
          </cell>
          <cell r="AA528">
            <v>20</v>
          </cell>
          <cell r="AB528">
            <v>40.333999999999996</v>
          </cell>
          <cell r="AC528">
            <v>41.433499999999995</v>
          </cell>
          <cell r="AD528">
            <v>42.542999999999999</v>
          </cell>
          <cell r="AE528">
            <v>40.433999999999997</v>
          </cell>
          <cell r="AF528">
            <v>41.533499999999997</v>
          </cell>
          <cell r="AG528">
            <v>42.643000000000001</v>
          </cell>
          <cell r="AH528" t="str">
            <v>8053 (17 FT/Bundle)</v>
          </cell>
          <cell r="AI528" t="str">
            <v>SW</v>
          </cell>
          <cell r="AJ528" t="str">
            <v>9 X 6 = 54 SW</v>
          </cell>
          <cell r="AK528" t="str">
            <v xml:space="preserve">Stack </v>
          </cell>
          <cell r="AL528" t="str">
            <v>Square</v>
          </cell>
          <cell r="AM528" t="str">
            <v>On Pallet</v>
          </cell>
          <cell r="AN528">
            <v>54</v>
          </cell>
          <cell r="AO528" t="str">
            <v>8909 (44 X 44)</v>
          </cell>
          <cell r="AP528" t="str">
            <v>44X44</v>
          </cell>
          <cell r="AQ528">
            <v>55</v>
          </cell>
          <cell r="AR528">
            <v>0</v>
          </cell>
          <cell r="AS528" t="str">
            <v>1 X 8114 (Pad)</v>
          </cell>
          <cell r="AT528">
            <v>0</v>
          </cell>
          <cell r="AU528">
            <v>0</v>
          </cell>
          <cell r="AV528" t="str">
            <v>8051 (1 White)</v>
          </cell>
          <cell r="AW528" t="str">
            <v>8052 (352FT White)</v>
          </cell>
          <cell r="AX528">
            <v>2297.8089999999997</v>
          </cell>
          <cell r="AY528">
            <v>1080</v>
          </cell>
          <cell r="AZ528">
            <v>2.1276009259259259</v>
          </cell>
          <cell r="BA528" t="str">
            <v xml:space="preserve">Updated 9/14/11. Each bundle gets Part No. 8132 8.5 X 11 inch bundle sheet. </v>
          </cell>
          <cell r="BB528"/>
          <cell r="BC528">
            <v>175067</v>
          </cell>
          <cell r="BD528" t="str">
            <v>Blue</v>
          </cell>
          <cell r="BE528" t="str">
            <v>B23 4' H35</v>
          </cell>
          <cell r="BF528" t="str">
            <v>12 months (+/- 5 days) from date of manufacture</v>
          </cell>
          <cell r="BG528" t="str">
            <v>Fast</v>
          </cell>
          <cell r="BH528" t="str">
            <v>23 mm</v>
          </cell>
          <cell r="BI528" t="str">
            <v>1 in</v>
          </cell>
          <cell r="BJ528" t="str">
            <v>43 1/4 in</v>
          </cell>
          <cell r="BK528" t="str">
            <v>5/8 in</v>
          </cell>
          <cell r="BL528" t="str">
            <v>I, II, III</v>
          </cell>
          <cell r="BM528">
            <v>4</v>
          </cell>
          <cell r="BN528">
            <v>80</v>
          </cell>
          <cell r="BO528">
            <v>134</v>
          </cell>
          <cell r="BP528" t="str">
            <v>B or G</v>
          </cell>
          <cell r="BQ528">
            <v>8040</v>
          </cell>
          <cell r="BR528">
            <v>72.083333333333329</v>
          </cell>
        </row>
        <row r="529">
          <cell r="C529">
            <v>175068</v>
          </cell>
          <cell r="D529" t="str">
            <v>B23 4' H35 (2PBLW, 42 Bxs)</v>
          </cell>
          <cell r="E529" t="str">
            <v>70300</v>
          </cell>
          <cell r="F529" t="str">
            <v>72036</v>
          </cell>
          <cell r="G529" t="str">
            <v>30%</v>
          </cell>
          <cell r="H529" t="str">
            <v>2 X 8509 (12-8 4 X 1.25 OL)</v>
          </cell>
          <cell r="I529" t="str">
            <v>8030 (38 mm 142 GA X 3.709 FT)</v>
          </cell>
          <cell r="J529" t="str">
            <v>8032 (84 mm 200 GA X 3.709 FT)</v>
          </cell>
          <cell r="K529">
            <v>1.4501724999999999</v>
          </cell>
          <cell r="L529">
            <v>0.62150249999999996</v>
          </cell>
          <cell r="M529">
            <v>43.073557606846286</v>
          </cell>
          <cell r="N529">
            <v>48</v>
          </cell>
          <cell r="O529">
            <v>43</v>
          </cell>
          <cell r="P529">
            <v>43.25</v>
          </cell>
          <cell r="Q529">
            <v>43.5</v>
          </cell>
          <cell r="R529">
            <v>2.0166999999999997</v>
          </cell>
          <cell r="S529">
            <v>2.0716749999999999</v>
          </cell>
          <cell r="T529">
            <v>2.1271499999999999</v>
          </cell>
          <cell r="U529">
            <v>915.58179999999982</v>
          </cell>
          <cell r="V529">
            <v>940.54044999999996</v>
          </cell>
          <cell r="W529">
            <v>965.72609999999997</v>
          </cell>
          <cell r="X529" t="str">
            <v>8470/8471 (47"/2 pc)</v>
          </cell>
          <cell r="Y529" t="str">
            <v>47"/ 2 pc</v>
          </cell>
          <cell r="Z529">
            <v>2.5</v>
          </cell>
          <cell r="AA529">
            <v>20</v>
          </cell>
          <cell r="AB529">
            <v>40.333999999999996</v>
          </cell>
          <cell r="AC529">
            <v>41.433499999999995</v>
          </cell>
          <cell r="AD529">
            <v>42.542999999999999</v>
          </cell>
          <cell r="AE529">
            <v>42.833999999999996</v>
          </cell>
          <cell r="AF529">
            <v>43.933499999999995</v>
          </cell>
          <cell r="AG529">
            <v>45.042999999999999</v>
          </cell>
          <cell r="AH529" t="str">
            <v>2 X 8126 (3.792 FT/Box)</v>
          </cell>
          <cell r="AI529">
            <v>2</v>
          </cell>
          <cell r="AJ529" t="str">
            <v>(6X7)+0=42</v>
          </cell>
          <cell r="AK529">
            <v>6</v>
          </cell>
          <cell r="AL529">
            <v>7</v>
          </cell>
          <cell r="AM529">
            <v>0</v>
          </cell>
          <cell r="AN529">
            <v>42</v>
          </cell>
          <cell r="AO529" t="str">
            <v>8914 (48 X 44)</v>
          </cell>
          <cell r="AP529" t="str">
            <v>48X44</v>
          </cell>
          <cell r="AQ529">
            <v>55</v>
          </cell>
          <cell r="AR529" t="str">
            <v>8123 (4)</v>
          </cell>
          <cell r="AS529">
            <v>0</v>
          </cell>
          <cell r="AT529" t="str">
            <v>8121 (2 X 16FT)/ 8122 (4)</v>
          </cell>
          <cell r="AU529">
            <v>2</v>
          </cell>
          <cell r="AV529" t="str">
            <v>8051 (1 White)</v>
          </cell>
          <cell r="AW529" t="str">
            <v>8050 (160FT Clear)</v>
          </cell>
          <cell r="AX529">
            <v>1900.2069999999999</v>
          </cell>
          <cell r="AY529">
            <v>840</v>
          </cell>
          <cell r="AZ529">
            <v>2.2621511904761902</v>
          </cell>
          <cell r="BA529" t="str">
            <v>Minova request to change packaging 5/5/09.</v>
          </cell>
          <cell r="BB529"/>
          <cell r="BC529">
            <v>175068</v>
          </cell>
          <cell r="BD529" t="str">
            <v>Blue</v>
          </cell>
          <cell r="BE529" t="str">
            <v>B23 4' H35</v>
          </cell>
          <cell r="BF529" t="str">
            <v>12 months (+/- 5 days) from date of manufacture</v>
          </cell>
          <cell r="BG529" t="str">
            <v>Fast</v>
          </cell>
          <cell r="BH529" t="str">
            <v>23 mm</v>
          </cell>
          <cell r="BI529" t="str">
            <v>1 in</v>
          </cell>
          <cell r="BJ529" t="str">
            <v>43 1/4 in</v>
          </cell>
          <cell r="BK529" t="str">
            <v>5/8 in</v>
          </cell>
          <cell r="BL529" t="str">
            <v>I, II, III</v>
          </cell>
          <cell r="BM529">
            <v>4</v>
          </cell>
          <cell r="BN529">
            <v>80</v>
          </cell>
          <cell r="BO529">
            <v>134</v>
          </cell>
          <cell r="BP529" t="str">
            <v>B or G</v>
          </cell>
          <cell r="BQ529">
            <v>8040</v>
          </cell>
          <cell r="BR529">
            <v>72.083333333333329</v>
          </cell>
        </row>
        <row r="530">
          <cell r="C530">
            <v>175069</v>
          </cell>
          <cell r="D530" t="str">
            <v>A23 4' H35 (2PBLW, 36 Bxs)</v>
          </cell>
          <cell r="E530" t="str">
            <v>70300</v>
          </cell>
          <cell r="F530" t="str">
            <v>72036</v>
          </cell>
          <cell r="G530" t="str">
            <v>30%</v>
          </cell>
          <cell r="H530" t="str">
            <v>2 X 8509 (12-8 4 X 1.25 OL)</v>
          </cell>
          <cell r="I530" t="str">
            <v>8030 (38 mm 142 GA X 2.855 FT)</v>
          </cell>
          <cell r="J530" t="str">
            <v>8032 (84 mm 200 GA X 2.855 FT)</v>
          </cell>
          <cell r="K530">
            <v>1.10649</v>
          </cell>
          <cell r="L530">
            <v>0.47420999999999996</v>
          </cell>
          <cell r="M530">
            <v>32.789649940323521</v>
          </cell>
          <cell r="N530">
            <v>48</v>
          </cell>
          <cell r="O530">
            <v>32.75</v>
          </cell>
          <cell r="P530">
            <v>33</v>
          </cell>
          <cell r="Q530">
            <v>33.25</v>
          </cell>
          <cell r="R530">
            <v>1.5359749999999999</v>
          </cell>
          <cell r="S530">
            <v>1.5807</v>
          </cell>
          <cell r="T530">
            <v>1.6259250000000001</v>
          </cell>
          <cell r="U530">
            <v>697.33264999999994</v>
          </cell>
          <cell r="V530">
            <v>717.63779999999997</v>
          </cell>
          <cell r="W530">
            <v>738.16995000000009</v>
          </cell>
          <cell r="X530" t="str">
            <v>8465/8466 (39"/2 pc)</v>
          </cell>
          <cell r="Y530" t="str">
            <v>39"/ 2 pc</v>
          </cell>
          <cell r="Z530">
            <v>2.8</v>
          </cell>
          <cell r="AA530">
            <v>25</v>
          </cell>
          <cell r="AB530">
            <v>38.399374999999999</v>
          </cell>
          <cell r="AC530">
            <v>39.517499999999998</v>
          </cell>
          <cell r="AD530">
            <v>40.648125</v>
          </cell>
          <cell r="AE530">
            <v>41.199374999999996</v>
          </cell>
          <cell r="AF530">
            <v>42.317499999999995</v>
          </cell>
          <cell r="AG530">
            <v>43.448124999999997</v>
          </cell>
          <cell r="AH530" t="str">
            <v xml:space="preserve">2 X 8126 (4.625 FT/Box) </v>
          </cell>
          <cell r="AI530">
            <v>2</v>
          </cell>
          <cell r="AJ530" t="str">
            <v>(6X6)+0=36</v>
          </cell>
          <cell r="AK530">
            <v>6</v>
          </cell>
          <cell r="AL530">
            <v>6</v>
          </cell>
          <cell r="AM530">
            <v>0</v>
          </cell>
          <cell r="AN530">
            <v>36</v>
          </cell>
          <cell r="AO530" t="str">
            <v>8914 (48 X 44)</v>
          </cell>
          <cell r="AP530" t="str">
            <v>48X44</v>
          </cell>
          <cell r="AQ530">
            <v>55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 t="str">
            <v>8051 (1 White)</v>
          </cell>
          <cell r="AW530" t="str">
            <v>8050 (160FT Clear)</v>
          </cell>
          <cell r="AX530">
            <v>1578.4299999999998</v>
          </cell>
          <cell r="AY530">
            <v>900</v>
          </cell>
          <cell r="AZ530">
            <v>1.753811111111111</v>
          </cell>
          <cell r="BA530" t="str">
            <v>Minova request to change packaging 5/5/09.</v>
          </cell>
          <cell r="BB530"/>
          <cell r="BC530">
            <v>175069</v>
          </cell>
          <cell r="BD530" t="str">
            <v>Blue</v>
          </cell>
          <cell r="BE530" t="str">
            <v xml:space="preserve">A23 4' H35 </v>
          </cell>
          <cell r="BF530" t="str">
            <v>12 months (+/- 5 days) from date of manufacture</v>
          </cell>
          <cell r="BG530" t="str">
            <v>Fast</v>
          </cell>
          <cell r="BH530" t="str">
            <v>23 mm</v>
          </cell>
          <cell r="BI530" t="str">
            <v>1 in</v>
          </cell>
          <cell r="BJ530" t="str">
            <v>33 in</v>
          </cell>
          <cell r="BK530" t="str">
            <v>3/4 in</v>
          </cell>
          <cell r="BL530" t="str">
            <v>I, II, III</v>
          </cell>
          <cell r="BM530">
            <v>4</v>
          </cell>
          <cell r="BN530">
            <v>100</v>
          </cell>
          <cell r="BO530">
            <v>134</v>
          </cell>
          <cell r="BP530" t="str">
            <v>B or G</v>
          </cell>
          <cell r="BQ530">
            <v>8040</v>
          </cell>
          <cell r="BR530">
            <v>68.75</v>
          </cell>
        </row>
        <row r="531">
          <cell r="C531">
            <v>175070</v>
          </cell>
          <cell r="D531" t="str">
            <v>B23 4' M45LIF (SWS, 1080 Pcs)</v>
          </cell>
          <cell r="E531" t="str">
            <v>70316</v>
          </cell>
          <cell r="F531" t="str">
            <v>72036</v>
          </cell>
          <cell r="G531" t="str">
            <v>30%</v>
          </cell>
          <cell r="H531" t="str">
            <v>2 X 8509 (12-8 4 X 1.25 OL)</v>
          </cell>
          <cell r="I531" t="str">
            <v>8030 (38 mm 142 GA X 3.709 FT)</v>
          </cell>
          <cell r="J531" t="str">
            <v>8032 (84 mm 200 GA X 3.709 FT)</v>
          </cell>
          <cell r="K531">
            <v>1.4501724999999999</v>
          </cell>
          <cell r="L531">
            <v>0.62150249999999996</v>
          </cell>
          <cell r="M531">
            <v>43.073557606846286</v>
          </cell>
          <cell r="N531">
            <v>48</v>
          </cell>
          <cell r="O531">
            <v>43</v>
          </cell>
          <cell r="P531">
            <v>43.25</v>
          </cell>
          <cell r="Q531">
            <v>43.5</v>
          </cell>
          <cell r="R531">
            <v>2.0166999999999997</v>
          </cell>
          <cell r="S531">
            <v>2.0716749999999999</v>
          </cell>
          <cell r="T531">
            <v>2.1271499999999999</v>
          </cell>
          <cell r="U531">
            <v>915.58179999999982</v>
          </cell>
          <cell r="V531">
            <v>940.54044999999996</v>
          </cell>
          <cell r="W531">
            <v>965.72609999999997</v>
          </cell>
          <cell r="X531" t="str">
            <v>8053 (5" X 115GA X 17FT)</v>
          </cell>
          <cell r="Y531" t="str">
            <v>SW (17 FT)</v>
          </cell>
          <cell r="Z531">
            <v>0.1</v>
          </cell>
          <cell r="AA531">
            <v>20</v>
          </cell>
          <cell r="AB531">
            <v>40.333999999999996</v>
          </cell>
          <cell r="AC531">
            <v>41.433499999999995</v>
          </cell>
          <cell r="AD531">
            <v>42.542999999999999</v>
          </cell>
          <cell r="AE531">
            <v>40.433999999999997</v>
          </cell>
          <cell r="AF531">
            <v>41.533499999999997</v>
          </cell>
          <cell r="AG531">
            <v>42.643000000000001</v>
          </cell>
          <cell r="AH531" t="str">
            <v>8053 (17 FT/Bundle)</v>
          </cell>
          <cell r="AI531" t="str">
            <v>SW</v>
          </cell>
          <cell r="AJ531" t="str">
            <v>9 X 6 = 54 SW</v>
          </cell>
          <cell r="AK531" t="str">
            <v xml:space="preserve">Stack </v>
          </cell>
          <cell r="AL531" t="str">
            <v>Square</v>
          </cell>
          <cell r="AM531" t="str">
            <v>On Pallet</v>
          </cell>
          <cell r="AN531">
            <v>54</v>
          </cell>
          <cell r="AO531" t="str">
            <v>8909 (44 X 44)</v>
          </cell>
          <cell r="AP531" t="str">
            <v>44X44</v>
          </cell>
          <cell r="AQ531">
            <v>55</v>
          </cell>
          <cell r="AR531">
            <v>0</v>
          </cell>
          <cell r="AS531" t="str">
            <v>1 X 8114 (Pad)</v>
          </cell>
          <cell r="AT531">
            <v>0</v>
          </cell>
          <cell r="AU531">
            <v>0</v>
          </cell>
          <cell r="AV531" t="str">
            <v>8051 (1 White)</v>
          </cell>
          <cell r="AW531" t="str">
            <v>8052 (352FT White)</v>
          </cell>
          <cell r="AX531">
            <v>2297.8089999999997</v>
          </cell>
          <cell r="AY531">
            <v>1080</v>
          </cell>
          <cell r="AZ531">
            <v>2.1276009259259259</v>
          </cell>
          <cell r="BA531" t="str">
            <v>Minova request 6/9/08. Each bundle gets Part No. 8132 8.5 X 11 inch bundle sheet.</v>
          </cell>
          <cell r="BB531"/>
          <cell r="BC531">
            <v>175070</v>
          </cell>
          <cell r="BD531" t="str">
            <v>Green</v>
          </cell>
          <cell r="BE531" t="str">
            <v>B23 4' M45LIF</v>
          </cell>
          <cell r="BF531" t="str">
            <v>12 months (+/- 5 days) from date of manufacture</v>
          </cell>
          <cell r="BG531" t="str">
            <v xml:space="preserve">Medium </v>
          </cell>
          <cell r="BH531" t="str">
            <v>23 mm</v>
          </cell>
          <cell r="BI531" t="str">
            <v>1 in</v>
          </cell>
          <cell r="BJ531" t="str">
            <v>43 1/4 in</v>
          </cell>
          <cell r="BK531" t="str">
            <v>5/8 in</v>
          </cell>
          <cell r="BL531" t="str">
            <v>I, II, III</v>
          </cell>
          <cell r="BM531">
            <v>4</v>
          </cell>
          <cell r="BN531">
            <v>80</v>
          </cell>
          <cell r="BO531">
            <v>134</v>
          </cell>
          <cell r="BP531" t="str">
            <v>B or G</v>
          </cell>
          <cell r="BQ531">
            <v>8040</v>
          </cell>
          <cell r="BR531">
            <v>72.083333333333329</v>
          </cell>
        </row>
        <row r="532">
          <cell r="C532">
            <v>175071</v>
          </cell>
          <cell r="D532" t="str">
            <v>B23 4' H20 (2PBLW, 42 Bxs)</v>
          </cell>
          <cell r="E532" t="str">
            <v>70301</v>
          </cell>
          <cell r="F532" t="str">
            <v>72036</v>
          </cell>
          <cell r="G532" t="str">
            <v>30%</v>
          </cell>
          <cell r="H532" t="str">
            <v>2 X 8509 (12-8 4 X 1.25 OL)</v>
          </cell>
          <cell r="I532" t="str">
            <v>8030 (38 mm 142 GA X 3.709 FT)</v>
          </cell>
          <cell r="J532" t="str">
            <v>8032 (84 mm 200 GA X 3.709 FT)</v>
          </cell>
          <cell r="K532">
            <v>1.4501724999999999</v>
          </cell>
          <cell r="L532">
            <v>0.62150249999999996</v>
          </cell>
          <cell r="M532">
            <v>43.073557606846286</v>
          </cell>
          <cell r="N532">
            <v>48</v>
          </cell>
          <cell r="O532">
            <v>43</v>
          </cell>
          <cell r="P532">
            <v>43.25</v>
          </cell>
          <cell r="Q532">
            <v>43.5</v>
          </cell>
          <cell r="R532">
            <v>2.0166999999999997</v>
          </cell>
          <cell r="S532">
            <v>2.0716749999999999</v>
          </cell>
          <cell r="T532">
            <v>2.1271499999999999</v>
          </cell>
          <cell r="U532">
            <v>915.58179999999982</v>
          </cell>
          <cell r="V532">
            <v>940.54044999999996</v>
          </cell>
          <cell r="W532">
            <v>965.72609999999997</v>
          </cell>
          <cell r="X532" t="str">
            <v>8470/8471 (47"/2 pc)</v>
          </cell>
          <cell r="Y532" t="str">
            <v>47"/ 2 pc</v>
          </cell>
          <cell r="Z532">
            <v>2.5</v>
          </cell>
          <cell r="AA532">
            <v>20</v>
          </cell>
          <cell r="AB532">
            <v>40.333999999999996</v>
          </cell>
          <cell r="AC532">
            <v>41.433499999999995</v>
          </cell>
          <cell r="AD532">
            <v>42.542999999999999</v>
          </cell>
          <cell r="AE532">
            <v>42.833999999999996</v>
          </cell>
          <cell r="AF532">
            <v>43.933499999999995</v>
          </cell>
          <cell r="AG532">
            <v>45.042999999999999</v>
          </cell>
          <cell r="AH532" t="str">
            <v>2 X 8126 (3.792 FT/Box)</v>
          </cell>
          <cell r="AI532">
            <v>2</v>
          </cell>
          <cell r="AJ532" t="str">
            <v>(6X7)+0=42</v>
          </cell>
          <cell r="AK532">
            <v>6</v>
          </cell>
          <cell r="AL532">
            <v>7</v>
          </cell>
          <cell r="AM532">
            <v>0</v>
          </cell>
          <cell r="AN532">
            <v>42</v>
          </cell>
          <cell r="AO532" t="str">
            <v>8914 (48 X 44)</v>
          </cell>
          <cell r="AP532" t="str">
            <v>48X44</v>
          </cell>
          <cell r="AQ532">
            <v>55</v>
          </cell>
          <cell r="AR532" t="str">
            <v>8123 (4)</v>
          </cell>
          <cell r="AS532">
            <v>0</v>
          </cell>
          <cell r="AT532" t="str">
            <v>8121 (2 X 16FT)/ 8122 (4)</v>
          </cell>
          <cell r="AU532">
            <v>2</v>
          </cell>
          <cell r="AV532" t="str">
            <v>8051 (1 White)</v>
          </cell>
          <cell r="AW532" t="str">
            <v>8050 (160FT Clear)</v>
          </cell>
          <cell r="AX532">
            <v>1900.2069999999999</v>
          </cell>
          <cell r="AY532">
            <v>840</v>
          </cell>
          <cell r="AZ532">
            <v>2.2621511904761902</v>
          </cell>
          <cell r="BA532" t="str">
            <v>Minova request 12/3/09.</v>
          </cell>
          <cell r="BB532"/>
          <cell r="BC532">
            <v>175071</v>
          </cell>
          <cell r="BD532" t="str">
            <v xml:space="preserve">Orange </v>
          </cell>
          <cell r="BE532" t="str">
            <v>B23 4' H20</v>
          </cell>
          <cell r="BF532" t="str">
            <v>12 months (+/- 5 days) from date of manufacture</v>
          </cell>
          <cell r="BG532" t="str">
            <v xml:space="preserve">X-Fast </v>
          </cell>
          <cell r="BH532" t="str">
            <v>23 mm</v>
          </cell>
          <cell r="BI532" t="str">
            <v>1 in</v>
          </cell>
          <cell r="BJ532" t="str">
            <v>43 1/4 in</v>
          </cell>
          <cell r="BK532" t="str">
            <v>5/8 in</v>
          </cell>
          <cell r="BL532" t="str">
            <v>I, II, III</v>
          </cell>
          <cell r="BM532">
            <v>4</v>
          </cell>
          <cell r="BN532">
            <v>80</v>
          </cell>
          <cell r="BO532">
            <v>134</v>
          </cell>
          <cell r="BP532" t="str">
            <v>B or G</v>
          </cell>
          <cell r="BQ532">
            <v>8040</v>
          </cell>
          <cell r="BR532">
            <v>72.083333333333329</v>
          </cell>
        </row>
        <row r="533">
          <cell r="C533">
            <v>175072</v>
          </cell>
          <cell r="D533" t="str">
            <v>B23 4' H45 (2PB, 42 Bxs)</v>
          </cell>
          <cell r="E533" t="str">
            <v>70310</v>
          </cell>
          <cell r="F533" t="str">
            <v>72036</v>
          </cell>
          <cell r="G533" t="str">
            <v>30%</v>
          </cell>
          <cell r="H533" t="str">
            <v>2 X 8509 (12-8 4 X 1.25 OL)</v>
          </cell>
          <cell r="I533" t="str">
            <v>8030 (38 mm 142 GA X 3.709 FT)</v>
          </cell>
          <cell r="J533" t="str">
            <v>8032 (84 mm 200 GA X 3.709 FT)</v>
          </cell>
          <cell r="K533">
            <v>1.4501724999999999</v>
          </cell>
          <cell r="L533">
            <v>0.62150249999999996</v>
          </cell>
          <cell r="M533">
            <v>43.073557606846286</v>
          </cell>
          <cell r="N533">
            <v>48</v>
          </cell>
          <cell r="O533">
            <v>43</v>
          </cell>
          <cell r="P533">
            <v>43.25</v>
          </cell>
          <cell r="Q533">
            <v>43.5</v>
          </cell>
          <cell r="R533">
            <v>2.0166999999999997</v>
          </cell>
          <cell r="S533">
            <v>2.0716749999999999</v>
          </cell>
          <cell r="T533">
            <v>2.1271499999999999</v>
          </cell>
          <cell r="U533">
            <v>915.58179999999982</v>
          </cell>
          <cell r="V533">
            <v>940.54044999999996</v>
          </cell>
          <cell r="W533">
            <v>965.72609999999997</v>
          </cell>
          <cell r="X533" t="str">
            <v>8470/8471 (47"/2 pc)</v>
          </cell>
          <cell r="Y533" t="str">
            <v>47"/ 2 pc</v>
          </cell>
          <cell r="Z533">
            <v>2.5</v>
          </cell>
          <cell r="AA533">
            <v>25</v>
          </cell>
          <cell r="AB533">
            <v>50.41749999999999</v>
          </cell>
          <cell r="AC533">
            <v>51.791874999999997</v>
          </cell>
          <cell r="AD533">
            <v>53.178749999999994</v>
          </cell>
          <cell r="AE533">
            <v>52.91749999999999</v>
          </cell>
          <cell r="AF533">
            <v>54.291874999999997</v>
          </cell>
          <cell r="AG533">
            <v>55.678749999999994</v>
          </cell>
          <cell r="AH533" t="str">
            <v>2 X 8126 (3.792 FT/Box)</v>
          </cell>
          <cell r="AI533">
            <v>2</v>
          </cell>
          <cell r="AJ533" t="str">
            <v>(6X7)+0=42</v>
          </cell>
          <cell r="AK533">
            <v>6</v>
          </cell>
          <cell r="AL533">
            <v>7</v>
          </cell>
          <cell r="AM533">
            <v>0</v>
          </cell>
          <cell r="AN533">
            <v>42</v>
          </cell>
          <cell r="AO533" t="str">
            <v>8914 (48 X 44)</v>
          </cell>
          <cell r="AP533" t="str">
            <v>48X44</v>
          </cell>
          <cell r="AQ533">
            <v>55</v>
          </cell>
          <cell r="AR533" t="str">
            <v>8123 (4)</v>
          </cell>
          <cell r="AS533">
            <v>0</v>
          </cell>
          <cell r="AT533" t="str">
            <v>8121 (2 X 16FT)/ 8122 (4)</v>
          </cell>
          <cell r="AU533">
            <v>2</v>
          </cell>
          <cell r="AV533" t="str">
            <v>8051 (1 White)</v>
          </cell>
          <cell r="AW533" t="str">
            <v>8050 (160FT Clear)</v>
          </cell>
          <cell r="AX533">
            <v>2335.25875</v>
          </cell>
          <cell r="AY533">
            <v>1050</v>
          </cell>
          <cell r="AZ533">
            <v>2.2240559523809522</v>
          </cell>
          <cell r="BA533" t="str">
            <v>BF Request 6/21/02.</v>
          </cell>
          <cell r="BB533"/>
          <cell r="BC533">
            <v>175072</v>
          </cell>
          <cell r="BD533" t="str">
            <v>Green</v>
          </cell>
          <cell r="BE533" t="str">
            <v>B23 4' H45</v>
          </cell>
          <cell r="BF533" t="str">
            <v>12 months (+/- 5 days) from date of manufacture</v>
          </cell>
          <cell r="BG533" t="str">
            <v xml:space="preserve">Medium </v>
          </cell>
          <cell r="BH533" t="str">
            <v>23 mm</v>
          </cell>
          <cell r="BI533" t="str">
            <v>1 in</v>
          </cell>
          <cell r="BJ533" t="str">
            <v>43 1/4 in</v>
          </cell>
          <cell r="BK533" t="str">
            <v>5/8 in</v>
          </cell>
          <cell r="BL533" t="str">
            <v>I, II, III</v>
          </cell>
          <cell r="BM533">
            <v>4</v>
          </cell>
          <cell r="BN533">
            <v>100</v>
          </cell>
          <cell r="BO533">
            <v>134</v>
          </cell>
          <cell r="BP533" t="str">
            <v>B or G</v>
          </cell>
          <cell r="BQ533">
            <v>8040</v>
          </cell>
          <cell r="BR533">
            <v>90.104166666666671</v>
          </cell>
        </row>
        <row r="534">
          <cell r="C534">
            <v>175073</v>
          </cell>
          <cell r="D534" t="str">
            <v>B23 4' LIF90 (2PB, 42 Bxs)</v>
          </cell>
          <cell r="E534" t="str">
            <v>70416</v>
          </cell>
          <cell r="F534" t="str">
            <v>72036</v>
          </cell>
          <cell r="G534" t="str">
            <v>30%</v>
          </cell>
          <cell r="H534" t="str">
            <v>2 X 8509 (12-8 4 X 1.25 OL)</v>
          </cell>
          <cell r="I534" t="str">
            <v>8030 (38 mm 142 GA X 3.709 FT)</v>
          </cell>
          <cell r="J534" t="str">
            <v>8032 (84 mm 200 GA X 3.709 FT)</v>
          </cell>
          <cell r="K534">
            <v>1.4501724999999999</v>
          </cell>
          <cell r="L534">
            <v>0.62150249999999996</v>
          </cell>
          <cell r="M534">
            <v>43.073557606846286</v>
          </cell>
          <cell r="N534">
            <v>48</v>
          </cell>
          <cell r="O534">
            <v>43</v>
          </cell>
          <cell r="P534">
            <v>43.25</v>
          </cell>
          <cell r="Q534">
            <v>43.5</v>
          </cell>
          <cell r="R534">
            <v>2.0166999999999997</v>
          </cell>
          <cell r="S534">
            <v>2.0716749999999999</v>
          </cell>
          <cell r="T534">
            <v>2.1271499999999999</v>
          </cell>
          <cell r="U534">
            <v>915.58179999999982</v>
          </cell>
          <cell r="V534">
            <v>940.54044999999996</v>
          </cell>
          <cell r="W534">
            <v>965.72609999999997</v>
          </cell>
          <cell r="X534" t="str">
            <v>8470/8471 (47"/2 pc)</v>
          </cell>
          <cell r="Y534" t="str">
            <v>47"/ 2 pc</v>
          </cell>
          <cell r="Z534">
            <v>2.5</v>
          </cell>
          <cell r="AA534">
            <v>25</v>
          </cell>
          <cell r="AB534">
            <v>50.41749999999999</v>
          </cell>
          <cell r="AC534">
            <v>51.791874999999997</v>
          </cell>
          <cell r="AD534">
            <v>53.178749999999994</v>
          </cell>
          <cell r="AE534">
            <v>52.91749999999999</v>
          </cell>
          <cell r="AF534">
            <v>54.291874999999997</v>
          </cell>
          <cell r="AG534">
            <v>55.678749999999994</v>
          </cell>
          <cell r="AH534" t="str">
            <v>2 X 8126 (3.792 FT/Box)</v>
          </cell>
          <cell r="AI534">
            <v>2</v>
          </cell>
          <cell r="AJ534" t="str">
            <v>(6X7)+0=42</v>
          </cell>
          <cell r="AK534">
            <v>6</v>
          </cell>
          <cell r="AL534">
            <v>7</v>
          </cell>
          <cell r="AM534">
            <v>0</v>
          </cell>
          <cell r="AN534">
            <v>42</v>
          </cell>
          <cell r="AO534" t="str">
            <v>8914 (48 X 44)</v>
          </cell>
          <cell r="AP534" t="str">
            <v>48X44</v>
          </cell>
          <cell r="AQ534">
            <v>55</v>
          </cell>
          <cell r="AR534" t="str">
            <v>8123 (4)</v>
          </cell>
          <cell r="AS534">
            <v>0</v>
          </cell>
          <cell r="AT534" t="str">
            <v>8121 (2 X 16FT)/ 8122 (4)</v>
          </cell>
          <cell r="AU534">
            <v>2</v>
          </cell>
          <cell r="AV534" t="str">
            <v>8051 (1 White)</v>
          </cell>
          <cell r="AW534" t="str">
            <v>8050 (160FT Clear)</v>
          </cell>
          <cell r="AX534">
            <v>2335.25875</v>
          </cell>
          <cell r="AY534">
            <v>1050</v>
          </cell>
          <cell r="AZ534">
            <v>2.2240559523809522</v>
          </cell>
          <cell r="BA534" t="str">
            <v xml:space="preserve">Request 8/17/06. </v>
          </cell>
          <cell r="BB534"/>
          <cell r="BC534">
            <v>175073</v>
          </cell>
          <cell r="BD534" t="str">
            <v>Yellow</v>
          </cell>
          <cell r="BE534" t="str">
            <v>B23 4' LIF90</v>
          </cell>
          <cell r="BF534" t="str">
            <v>12 months (+/- 5 days) from date of manufacture</v>
          </cell>
          <cell r="BG534" t="str">
            <v>Slow</v>
          </cell>
          <cell r="BH534" t="str">
            <v>23 mm</v>
          </cell>
          <cell r="BI534" t="str">
            <v>1 in</v>
          </cell>
          <cell r="BJ534" t="str">
            <v>43 1/4 in</v>
          </cell>
          <cell r="BK534" t="str">
            <v>5/8 in</v>
          </cell>
          <cell r="BL534" t="str">
            <v>I, II, III</v>
          </cell>
          <cell r="BM534">
            <v>4</v>
          </cell>
          <cell r="BN534">
            <v>100</v>
          </cell>
          <cell r="BO534">
            <v>134</v>
          </cell>
          <cell r="BP534" t="str">
            <v>B or G</v>
          </cell>
          <cell r="BQ534">
            <v>8040</v>
          </cell>
          <cell r="BR534">
            <v>90.104166666666671</v>
          </cell>
        </row>
        <row r="535">
          <cell r="C535">
            <v>175074</v>
          </cell>
          <cell r="D535" t="str">
            <v>B23 4' LIF50 (2PB, 42 Bxs, Eclipse)</v>
          </cell>
          <cell r="E535" t="str">
            <v>70319</v>
          </cell>
          <cell r="F535" t="str">
            <v>72036</v>
          </cell>
          <cell r="G535" t="str">
            <v>30%</v>
          </cell>
          <cell r="H535" t="str">
            <v>2 X 8509 (12-8 4 X 1.25 OL)</v>
          </cell>
          <cell r="I535" t="str">
            <v>8030 (38 mm 142 GA X 3.709 FT)</v>
          </cell>
          <cell r="J535" t="str">
            <v>8032 (84 mm 200 GA X 3.709 FT)</v>
          </cell>
          <cell r="K535">
            <v>1.4501724999999999</v>
          </cell>
          <cell r="L535">
            <v>0.62150249999999996</v>
          </cell>
          <cell r="M535">
            <v>43.073557606846286</v>
          </cell>
          <cell r="N535">
            <v>48</v>
          </cell>
          <cell r="O535">
            <v>43</v>
          </cell>
          <cell r="P535">
            <v>43.25</v>
          </cell>
          <cell r="Q535">
            <v>43.5</v>
          </cell>
          <cell r="R535">
            <v>2.0166999999999997</v>
          </cell>
          <cell r="S535">
            <v>2.0716749999999999</v>
          </cell>
          <cell r="T535">
            <v>2.1271499999999999</v>
          </cell>
          <cell r="U535">
            <v>915.58179999999982</v>
          </cell>
          <cell r="V535">
            <v>940.54044999999996</v>
          </cell>
          <cell r="W535">
            <v>965.72609999999997</v>
          </cell>
          <cell r="X535" t="str">
            <v>8470/8471 (47"/2 pc)</v>
          </cell>
          <cell r="Y535" t="str">
            <v>47"/ 2 pc</v>
          </cell>
          <cell r="Z535">
            <v>2.5</v>
          </cell>
          <cell r="AA535">
            <v>25</v>
          </cell>
          <cell r="AB535">
            <v>50.41749999999999</v>
          </cell>
          <cell r="AC535">
            <v>51.791874999999997</v>
          </cell>
          <cell r="AD535">
            <v>53.178749999999994</v>
          </cell>
          <cell r="AE535">
            <v>52.91749999999999</v>
          </cell>
          <cell r="AF535">
            <v>54.291874999999997</v>
          </cell>
          <cell r="AG535">
            <v>55.678749999999994</v>
          </cell>
          <cell r="AH535" t="str">
            <v>2 X 8126 (3.792 FT/Box)</v>
          </cell>
          <cell r="AI535">
            <v>2</v>
          </cell>
          <cell r="AJ535" t="str">
            <v>(6X7)+0=42</v>
          </cell>
          <cell r="AK535">
            <v>6</v>
          </cell>
          <cell r="AL535">
            <v>7</v>
          </cell>
          <cell r="AM535">
            <v>0</v>
          </cell>
          <cell r="AN535">
            <v>42</v>
          </cell>
          <cell r="AO535" t="str">
            <v>8914 (48 X 44)</v>
          </cell>
          <cell r="AP535" t="str">
            <v>48X44</v>
          </cell>
          <cell r="AQ535">
            <v>55</v>
          </cell>
          <cell r="AR535" t="str">
            <v>8123 (4)</v>
          </cell>
          <cell r="AS535">
            <v>0</v>
          </cell>
          <cell r="AT535" t="str">
            <v>8121 (2 X 16FT)/ 8122 (4)</v>
          </cell>
          <cell r="AU535">
            <v>2</v>
          </cell>
          <cell r="AV535" t="str">
            <v>8051 (1 White)</v>
          </cell>
          <cell r="AW535" t="str">
            <v>8050 (160FT Clear)</v>
          </cell>
          <cell r="AX535">
            <v>2335.25875</v>
          </cell>
          <cell r="AY535">
            <v>1050</v>
          </cell>
          <cell r="AZ535">
            <v>2.2240559523809522</v>
          </cell>
          <cell r="BA535" t="str">
            <v>Minova Request 1/18/07.</v>
          </cell>
          <cell r="BB535"/>
          <cell r="BC535">
            <v>175074</v>
          </cell>
          <cell r="BD535" t="str">
            <v>Green</v>
          </cell>
          <cell r="BE535" t="str">
            <v>B23 4' LIF50 (Eclipse)</v>
          </cell>
          <cell r="BF535" t="str">
            <v>12 months (+/- 5 days) from date of manufacture</v>
          </cell>
          <cell r="BG535" t="str">
            <v xml:space="preserve">Medium </v>
          </cell>
          <cell r="BH535" t="str">
            <v>23 mm</v>
          </cell>
          <cell r="BI535" t="str">
            <v>1 in</v>
          </cell>
          <cell r="BJ535" t="str">
            <v>43 1/4 in</v>
          </cell>
          <cell r="BK535" t="str">
            <v>5/8 in</v>
          </cell>
          <cell r="BL535" t="str">
            <v>I, II, III</v>
          </cell>
          <cell r="BM535">
            <v>4</v>
          </cell>
          <cell r="BN535">
            <v>100</v>
          </cell>
          <cell r="BO535">
            <v>134</v>
          </cell>
          <cell r="BP535" t="str">
            <v>B or G</v>
          </cell>
          <cell r="BQ535">
            <v>8040</v>
          </cell>
          <cell r="BR535">
            <v>90.104166666666671</v>
          </cell>
        </row>
        <row r="536">
          <cell r="C536">
            <v>175075</v>
          </cell>
          <cell r="D536" t="str">
            <v>B23 4' H50 (SWS, 1080 Pcs)</v>
          </cell>
          <cell r="E536" t="str">
            <v>70320</v>
          </cell>
          <cell r="F536" t="str">
            <v>72036</v>
          </cell>
          <cell r="G536" t="str">
            <v>30%</v>
          </cell>
          <cell r="H536" t="str">
            <v>2 X 8509 (12-8 4 X 1.25 OL)</v>
          </cell>
          <cell r="I536" t="str">
            <v>8030 (38 mm 142 GA X 3.709 FT)</v>
          </cell>
          <cell r="J536" t="str">
            <v>8032 (84 mm 200 GA X 3.709 FT)</v>
          </cell>
          <cell r="K536">
            <v>1.4501724999999999</v>
          </cell>
          <cell r="L536">
            <v>0.62150249999999996</v>
          </cell>
          <cell r="M536">
            <v>43.073557606846286</v>
          </cell>
          <cell r="N536">
            <v>48</v>
          </cell>
          <cell r="O536">
            <v>43</v>
          </cell>
          <cell r="P536">
            <v>43.25</v>
          </cell>
          <cell r="Q536">
            <v>43.5</v>
          </cell>
          <cell r="R536">
            <v>2.0166999999999997</v>
          </cell>
          <cell r="S536">
            <v>2.0716749999999999</v>
          </cell>
          <cell r="T536">
            <v>2.1271499999999999</v>
          </cell>
          <cell r="U536">
            <v>915.58179999999982</v>
          </cell>
          <cell r="V536">
            <v>940.54044999999996</v>
          </cell>
          <cell r="W536">
            <v>965.72609999999997</v>
          </cell>
          <cell r="X536" t="str">
            <v>8053 (5" X 115GA X 17FT)</v>
          </cell>
          <cell r="Y536" t="str">
            <v>SW (17 FT)</v>
          </cell>
          <cell r="Z536">
            <v>0.1</v>
          </cell>
          <cell r="AA536">
            <v>20</v>
          </cell>
          <cell r="AB536">
            <v>40.333999999999996</v>
          </cell>
          <cell r="AC536">
            <v>41.433499999999995</v>
          </cell>
          <cell r="AD536">
            <v>42.542999999999999</v>
          </cell>
          <cell r="AE536">
            <v>40.433999999999997</v>
          </cell>
          <cell r="AF536">
            <v>41.533499999999997</v>
          </cell>
          <cell r="AG536">
            <v>42.643000000000001</v>
          </cell>
          <cell r="AH536" t="str">
            <v>8053 (17 FT/Bundle)</v>
          </cell>
          <cell r="AI536" t="str">
            <v>SW</v>
          </cell>
          <cell r="AJ536" t="str">
            <v>9 X 6 = 54 SW</v>
          </cell>
          <cell r="AK536" t="str">
            <v xml:space="preserve">Stack </v>
          </cell>
          <cell r="AL536" t="str">
            <v xml:space="preserve">Square </v>
          </cell>
          <cell r="AM536" t="str">
            <v>On Pallet</v>
          </cell>
          <cell r="AN536">
            <v>54</v>
          </cell>
          <cell r="AO536" t="str">
            <v>8909 (44 X 44)</v>
          </cell>
          <cell r="AP536" t="str">
            <v>44X44</v>
          </cell>
          <cell r="AQ536">
            <v>55</v>
          </cell>
          <cell r="AR536">
            <v>0</v>
          </cell>
          <cell r="AS536" t="str">
            <v>1 X 8114 (Pad)</v>
          </cell>
          <cell r="AT536">
            <v>0</v>
          </cell>
          <cell r="AU536">
            <v>0</v>
          </cell>
          <cell r="AV536" t="str">
            <v>8051 (1 White)</v>
          </cell>
          <cell r="AW536" t="str">
            <v>8052 (352FT White)</v>
          </cell>
          <cell r="AX536">
            <v>2297.8089999999997</v>
          </cell>
          <cell r="AY536">
            <v>1080</v>
          </cell>
          <cell r="AZ536">
            <v>2.1276009259259259</v>
          </cell>
          <cell r="BA536" t="str">
            <v xml:space="preserve"> Minova USA Inc. request 3/9/04.B.  Each bundle gets Part No. 8132 8.5 X 11 inch bundle sheet.  </v>
          </cell>
          <cell r="BB536" t="str">
            <v xml:space="preserve">Stack square on pallet.  Rotate each layer 90 degrees.   </v>
          </cell>
          <cell r="BC536">
            <v>175075</v>
          </cell>
          <cell r="BD536" t="str">
            <v>Green</v>
          </cell>
          <cell r="BE536" t="str">
            <v xml:space="preserve">B23 4' H50  </v>
          </cell>
          <cell r="BF536" t="str">
            <v>12 months (+/- 5 days) from date of manufacture</v>
          </cell>
          <cell r="BG536" t="str">
            <v xml:space="preserve">Medium </v>
          </cell>
          <cell r="BH536" t="str">
            <v>23 mm</v>
          </cell>
          <cell r="BI536" t="str">
            <v>1 in</v>
          </cell>
          <cell r="BJ536" t="str">
            <v>43 1/4 in</v>
          </cell>
          <cell r="BK536" t="str">
            <v>5/8 in</v>
          </cell>
          <cell r="BL536" t="str">
            <v>I, II, III</v>
          </cell>
          <cell r="BM536">
            <v>4</v>
          </cell>
          <cell r="BN536">
            <v>80</v>
          </cell>
          <cell r="BO536">
            <v>134</v>
          </cell>
          <cell r="BP536" t="str">
            <v>B or G</v>
          </cell>
          <cell r="BQ536">
            <v>8040</v>
          </cell>
          <cell r="BR536">
            <v>72.083333333333329</v>
          </cell>
        </row>
        <row r="537">
          <cell r="C537">
            <v>175076</v>
          </cell>
          <cell r="D537" t="str">
            <v>B23 4' M45 (2PB, 42 Bxs)</v>
          </cell>
          <cell r="E537" t="str">
            <v>70316</v>
          </cell>
          <cell r="F537" t="str">
            <v>72036</v>
          </cell>
          <cell r="G537" t="str">
            <v>30%</v>
          </cell>
          <cell r="H537" t="str">
            <v>2 X 8509 (12-8 4 X 1.25 OL)</v>
          </cell>
          <cell r="I537" t="str">
            <v>8030 (38 mm 142 GA X 3.709 FT)</v>
          </cell>
          <cell r="J537" t="str">
            <v>8032 (84 mm 200 GA X 3.709 FT)</v>
          </cell>
          <cell r="K537">
            <v>1.4501724999999999</v>
          </cell>
          <cell r="L537">
            <v>0.62150249999999996</v>
          </cell>
          <cell r="M537">
            <v>43.073557606846286</v>
          </cell>
          <cell r="N537">
            <v>48</v>
          </cell>
          <cell r="O537">
            <v>43</v>
          </cell>
          <cell r="P537">
            <v>43.25</v>
          </cell>
          <cell r="Q537">
            <v>43.5</v>
          </cell>
          <cell r="R537">
            <v>2.0166999999999997</v>
          </cell>
          <cell r="S537">
            <v>2.0716749999999999</v>
          </cell>
          <cell r="T537">
            <v>2.1271499999999999</v>
          </cell>
          <cell r="U537">
            <v>915.58179999999982</v>
          </cell>
          <cell r="V537">
            <v>940.54044999999996</v>
          </cell>
          <cell r="W537">
            <v>965.72609999999997</v>
          </cell>
          <cell r="X537" t="str">
            <v>8470/8471 (47"/2 pc)</v>
          </cell>
          <cell r="Y537" t="str">
            <v>47"/ 2 pc</v>
          </cell>
          <cell r="Z537">
            <v>2.5</v>
          </cell>
          <cell r="AA537">
            <v>25</v>
          </cell>
          <cell r="AB537">
            <v>50.41749999999999</v>
          </cell>
          <cell r="AC537">
            <v>51.791874999999997</v>
          </cell>
          <cell r="AD537">
            <v>53.178749999999994</v>
          </cell>
          <cell r="AE537">
            <v>52.91749999999999</v>
          </cell>
          <cell r="AF537">
            <v>54.291874999999997</v>
          </cell>
          <cell r="AG537">
            <v>55.678749999999994</v>
          </cell>
          <cell r="AH537" t="str">
            <v>2 X 8126 (3.792 FT/Box)</v>
          </cell>
          <cell r="AI537">
            <v>2</v>
          </cell>
          <cell r="AJ537" t="str">
            <v>(6X7)+0=42</v>
          </cell>
          <cell r="AK537">
            <v>6</v>
          </cell>
          <cell r="AL537">
            <v>7</v>
          </cell>
          <cell r="AM537">
            <v>0</v>
          </cell>
          <cell r="AN537">
            <v>42</v>
          </cell>
          <cell r="AO537" t="str">
            <v>8914 (48 X 44)</v>
          </cell>
          <cell r="AP537" t="str">
            <v>48X44</v>
          </cell>
          <cell r="AQ537">
            <v>55</v>
          </cell>
          <cell r="AR537" t="str">
            <v>8123 (4)</v>
          </cell>
          <cell r="AS537">
            <v>0</v>
          </cell>
          <cell r="AT537" t="str">
            <v>8121 (2 X 16FT)/ 8122 (4)</v>
          </cell>
          <cell r="AU537">
            <v>2</v>
          </cell>
          <cell r="AV537" t="str">
            <v>8051 (1 White)</v>
          </cell>
          <cell r="AW537" t="str">
            <v>8050 (160FT Clear)</v>
          </cell>
          <cell r="AX537">
            <v>2335.25875</v>
          </cell>
          <cell r="AY537">
            <v>1050</v>
          </cell>
          <cell r="AZ537">
            <v>2.2240559523809522</v>
          </cell>
          <cell r="BA537" t="str">
            <v>BF Request 1/2/01.A.</v>
          </cell>
          <cell r="BB537"/>
          <cell r="BC537">
            <v>175076</v>
          </cell>
          <cell r="BD537" t="str">
            <v>Green</v>
          </cell>
          <cell r="BE537" t="str">
            <v>B23 4' M45</v>
          </cell>
          <cell r="BF537" t="str">
            <v>12 months (+/- 5 days) from date of manufacture</v>
          </cell>
          <cell r="BG537" t="str">
            <v xml:space="preserve">Medium </v>
          </cell>
          <cell r="BH537" t="str">
            <v>23 mm</v>
          </cell>
          <cell r="BI537" t="str">
            <v>1 in</v>
          </cell>
          <cell r="BJ537" t="str">
            <v>43 1/4 in</v>
          </cell>
          <cell r="BK537" t="str">
            <v>5/8 in</v>
          </cell>
          <cell r="BL537" t="str">
            <v>I, II, III</v>
          </cell>
          <cell r="BM537">
            <v>4</v>
          </cell>
          <cell r="BN537">
            <v>100</v>
          </cell>
          <cell r="BO537">
            <v>134</v>
          </cell>
          <cell r="BP537" t="str">
            <v>B or G</v>
          </cell>
          <cell r="BQ537">
            <v>8040</v>
          </cell>
          <cell r="BR537">
            <v>90.104166666666671</v>
          </cell>
        </row>
        <row r="538">
          <cell r="C538">
            <v>175078</v>
          </cell>
          <cell r="D538" t="str">
            <v>B23 4' H50 (2PB, 42 Bxs)</v>
          </cell>
          <cell r="E538" t="str">
            <v>70320</v>
          </cell>
          <cell r="F538" t="str">
            <v>72036</v>
          </cell>
          <cell r="G538" t="str">
            <v>30%</v>
          </cell>
          <cell r="H538" t="str">
            <v>2 X 8509 (12-8 4 X 1.25 OL)</v>
          </cell>
          <cell r="I538" t="str">
            <v>8030 (38 mm 142 GA X 3.709 FT)</v>
          </cell>
          <cell r="J538" t="str">
            <v>8032 (84 mm 200 GA X 3.709 FT)</v>
          </cell>
          <cell r="K538">
            <v>1.4501724999999999</v>
          </cell>
          <cell r="L538">
            <v>0.62150249999999996</v>
          </cell>
          <cell r="M538">
            <v>43.073557606846286</v>
          </cell>
          <cell r="N538">
            <v>48</v>
          </cell>
          <cell r="O538">
            <v>43</v>
          </cell>
          <cell r="P538">
            <v>43.25</v>
          </cell>
          <cell r="Q538">
            <v>43.5</v>
          </cell>
          <cell r="R538">
            <v>2.0166999999999997</v>
          </cell>
          <cell r="S538">
            <v>2.0716749999999999</v>
          </cell>
          <cell r="T538">
            <v>2.1271499999999999</v>
          </cell>
          <cell r="U538">
            <v>915.58179999999982</v>
          </cell>
          <cell r="V538">
            <v>940.54044999999996</v>
          </cell>
          <cell r="W538">
            <v>965.72609999999997</v>
          </cell>
          <cell r="X538" t="str">
            <v>8470/8471 (47"/2 pc)</v>
          </cell>
          <cell r="Y538" t="str">
            <v>47"/ 2 pc</v>
          </cell>
          <cell r="Z538">
            <v>2.5</v>
          </cell>
          <cell r="AA538">
            <v>25</v>
          </cell>
          <cell r="AB538">
            <v>50.41749999999999</v>
          </cell>
          <cell r="AC538">
            <v>51.791874999999997</v>
          </cell>
          <cell r="AD538">
            <v>53.178749999999994</v>
          </cell>
          <cell r="AE538">
            <v>52.91749999999999</v>
          </cell>
          <cell r="AF538">
            <v>54.291874999999997</v>
          </cell>
          <cell r="AG538">
            <v>55.678749999999994</v>
          </cell>
          <cell r="AH538" t="str">
            <v>2 X 8126 (3.792 FT/Box)</v>
          </cell>
          <cell r="AI538">
            <v>2</v>
          </cell>
          <cell r="AJ538" t="str">
            <v>(6X7)+0=42</v>
          </cell>
          <cell r="AK538">
            <v>6</v>
          </cell>
          <cell r="AL538">
            <v>7</v>
          </cell>
          <cell r="AM538">
            <v>0</v>
          </cell>
          <cell r="AN538">
            <v>42</v>
          </cell>
          <cell r="AO538" t="str">
            <v>8914 (48 X 44)</v>
          </cell>
          <cell r="AP538" t="str">
            <v>48X44</v>
          </cell>
          <cell r="AQ538">
            <v>55</v>
          </cell>
          <cell r="AR538" t="str">
            <v>8123 (4)</v>
          </cell>
          <cell r="AS538">
            <v>0</v>
          </cell>
          <cell r="AT538" t="str">
            <v>8121 (2 X 16FT)/ 8122 (4)</v>
          </cell>
          <cell r="AU538">
            <v>2</v>
          </cell>
          <cell r="AV538" t="str">
            <v>8051 (1 White)</v>
          </cell>
          <cell r="AW538" t="str">
            <v>8050 (160FT Clear)</v>
          </cell>
          <cell r="AX538">
            <v>2335.25875</v>
          </cell>
          <cell r="AY538">
            <v>1050</v>
          </cell>
          <cell r="AZ538">
            <v>2.2240559523809522</v>
          </cell>
          <cell r="BA538" t="str">
            <v>Minova Request 1/26/04.</v>
          </cell>
          <cell r="BB538"/>
          <cell r="BC538">
            <v>175078</v>
          </cell>
          <cell r="BD538" t="str">
            <v>Green</v>
          </cell>
          <cell r="BE538" t="str">
            <v>B23 4' H50</v>
          </cell>
          <cell r="BF538" t="str">
            <v>12 months (+/- 5 days) from date of manufacture</v>
          </cell>
          <cell r="BG538" t="str">
            <v xml:space="preserve">Medium </v>
          </cell>
          <cell r="BH538" t="str">
            <v>23 mm</v>
          </cell>
          <cell r="BI538" t="str">
            <v>1 in</v>
          </cell>
          <cell r="BJ538" t="str">
            <v>43 1/4 in</v>
          </cell>
          <cell r="BK538" t="str">
            <v>5/8 in</v>
          </cell>
          <cell r="BL538" t="str">
            <v>I, II, III</v>
          </cell>
          <cell r="BM538">
            <v>4</v>
          </cell>
          <cell r="BN538">
            <v>100</v>
          </cell>
          <cell r="BO538">
            <v>134</v>
          </cell>
          <cell r="BP538" t="str">
            <v>B or G</v>
          </cell>
          <cell r="BQ538">
            <v>8040</v>
          </cell>
          <cell r="BR538">
            <v>90.104166666666671</v>
          </cell>
        </row>
        <row r="539">
          <cell r="C539">
            <v>175079</v>
          </cell>
          <cell r="D539" t="str">
            <v>B23 4' M45LIF (2PB, 42 Bxs)</v>
          </cell>
          <cell r="E539" t="str">
            <v>70316</v>
          </cell>
          <cell r="F539" t="str">
            <v>72036</v>
          </cell>
          <cell r="G539" t="str">
            <v>30%</v>
          </cell>
          <cell r="H539" t="str">
            <v>2 X 8509 (12-8 4 X 1.25 OL)</v>
          </cell>
          <cell r="I539" t="str">
            <v>8030 (38 mm 142 GA X 3.709 FT)</v>
          </cell>
          <cell r="J539" t="str">
            <v>8032 (84 mm 200 GA X 3.709 FT)</v>
          </cell>
          <cell r="K539">
            <v>1.4501724999999999</v>
          </cell>
          <cell r="L539">
            <v>0.62150249999999996</v>
          </cell>
          <cell r="M539">
            <v>43.073557606846286</v>
          </cell>
          <cell r="N539">
            <v>48</v>
          </cell>
          <cell r="O539">
            <v>43</v>
          </cell>
          <cell r="P539">
            <v>43.25</v>
          </cell>
          <cell r="Q539">
            <v>43.5</v>
          </cell>
          <cell r="R539">
            <v>2.0166999999999997</v>
          </cell>
          <cell r="S539">
            <v>2.0716749999999999</v>
          </cell>
          <cell r="T539">
            <v>2.1271499999999999</v>
          </cell>
          <cell r="U539">
            <v>915.58179999999982</v>
          </cell>
          <cell r="V539">
            <v>940.54044999999996</v>
          </cell>
          <cell r="W539">
            <v>965.72609999999997</v>
          </cell>
          <cell r="X539" t="str">
            <v>8470/8471 (47"/2 pc)</v>
          </cell>
          <cell r="Y539" t="str">
            <v>47"/ 2 pc</v>
          </cell>
          <cell r="Z539">
            <v>2.5</v>
          </cell>
          <cell r="AA539">
            <v>25</v>
          </cell>
          <cell r="AB539">
            <v>50.41749999999999</v>
          </cell>
          <cell r="AC539">
            <v>51.791874999999997</v>
          </cell>
          <cell r="AD539">
            <v>53.178749999999994</v>
          </cell>
          <cell r="AE539">
            <v>52.91749999999999</v>
          </cell>
          <cell r="AF539">
            <v>54.291874999999997</v>
          </cell>
          <cell r="AG539">
            <v>55.678749999999994</v>
          </cell>
          <cell r="AH539" t="str">
            <v>2 X 8126 (3.792 FT/Box)</v>
          </cell>
          <cell r="AI539">
            <v>2</v>
          </cell>
          <cell r="AJ539" t="str">
            <v>(6X7)+0=42</v>
          </cell>
          <cell r="AK539">
            <v>6</v>
          </cell>
          <cell r="AL539">
            <v>7</v>
          </cell>
          <cell r="AM539">
            <v>0</v>
          </cell>
          <cell r="AN539">
            <v>42</v>
          </cell>
          <cell r="AO539" t="str">
            <v>8914 (48 X 44)</v>
          </cell>
          <cell r="AP539" t="str">
            <v>48X44</v>
          </cell>
          <cell r="AQ539">
            <v>55</v>
          </cell>
          <cell r="AR539" t="str">
            <v>8123 (4)</v>
          </cell>
          <cell r="AS539">
            <v>0</v>
          </cell>
          <cell r="AT539" t="str">
            <v>8121 (2 X 16FT)/ 8122 (4)</v>
          </cell>
          <cell r="AU539">
            <v>2</v>
          </cell>
          <cell r="AV539" t="str">
            <v>8051 (1 White)</v>
          </cell>
          <cell r="AW539" t="str">
            <v>8050 (160FT Clear)</v>
          </cell>
          <cell r="AX539">
            <v>2335.25875</v>
          </cell>
          <cell r="AY539">
            <v>1050</v>
          </cell>
          <cell r="AZ539">
            <v>2.2240559523809522</v>
          </cell>
          <cell r="BA539" t="str">
            <v>GT Request 11/8/01.</v>
          </cell>
          <cell r="BB539"/>
          <cell r="BC539">
            <v>175079</v>
          </cell>
          <cell r="BD539" t="str">
            <v>Green</v>
          </cell>
          <cell r="BE539" t="str">
            <v>B23 4' M45LIF</v>
          </cell>
          <cell r="BF539" t="str">
            <v>12 months (+/- 5 days) from date of manufacture</v>
          </cell>
          <cell r="BG539" t="str">
            <v xml:space="preserve">Medium </v>
          </cell>
          <cell r="BH539" t="str">
            <v>23 mm</v>
          </cell>
          <cell r="BI539" t="str">
            <v>1 in</v>
          </cell>
          <cell r="BJ539" t="str">
            <v>43 1/4 in</v>
          </cell>
          <cell r="BK539" t="str">
            <v>5/8 in</v>
          </cell>
          <cell r="BL539" t="str">
            <v>I, II, III</v>
          </cell>
          <cell r="BM539">
            <v>4</v>
          </cell>
          <cell r="BN539">
            <v>100</v>
          </cell>
          <cell r="BO539">
            <v>134</v>
          </cell>
          <cell r="BP539" t="str">
            <v>B or G</v>
          </cell>
          <cell r="BQ539">
            <v>8040</v>
          </cell>
          <cell r="BR539">
            <v>90.104166666666671</v>
          </cell>
        </row>
        <row r="540">
          <cell r="C540">
            <v>175080</v>
          </cell>
          <cell r="D540" t="str">
            <v>B23 4' M50 (2PB, 42 Bxs)</v>
          </cell>
          <cell r="E540" t="str">
            <v>70325</v>
          </cell>
          <cell r="F540" t="str">
            <v>72036</v>
          </cell>
          <cell r="G540" t="str">
            <v>30%</v>
          </cell>
          <cell r="H540" t="str">
            <v>2 X 8509 (12-8 4 X 1.25 OL)</v>
          </cell>
          <cell r="I540" t="str">
            <v>8030 (38 mm 142 GA X 3.709 FT)</v>
          </cell>
          <cell r="J540" t="str">
            <v>8032 (84 mm 200 GA X 3.709 FT)</v>
          </cell>
          <cell r="K540">
            <v>1.4501724999999999</v>
          </cell>
          <cell r="L540">
            <v>0.62150249999999996</v>
          </cell>
          <cell r="M540">
            <v>43.073557606846286</v>
          </cell>
          <cell r="N540">
            <v>48</v>
          </cell>
          <cell r="O540">
            <v>43</v>
          </cell>
          <cell r="P540">
            <v>43.25</v>
          </cell>
          <cell r="Q540">
            <v>43.5</v>
          </cell>
          <cell r="R540">
            <v>2.0166999999999997</v>
          </cell>
          <cell r="S540">
            <v>2.0716749999999999</v>
          </cell>
          <cell r="T540">
            <v>2.1271499999999999</v>
          </cell>
          <cell r="U540">
            <v>915.58179999999982</v>
          </cell>
          <cell r="V540">
            <v>940.54044999999996</v>
          </cell>
          <cell r="W540">
            <v>965.72609999999997</v>
          </cell>
          <cell r="X540" t="str">
            <v>8470/8471 (47"/2 pc)</v>
          </cell>
          <cell r="Y540" t="str">
            <v>47"/ 2 pc</v>
          </cell>
          <cell r="Z540">
            <v>2.5</v>
          </cell>
          <cell r="AA540">
            <v>25</v>
          </cell>
          <cell r="AB540">
            <v>50.41749999999999</v>
          </cell>
          <cell r="AC540">
            <v>51.791874999999997</v>
          </cell>
          <cell r="AD540">
            <v>53.178749999999994</v>
          </cell>
          <cell r="AE540">
            <v>52.91749999999999</v>
          </cell>
          <cell r="AF540">
            <v>54.291874999999997</v>
          </cell>
          <cell r="AG540">
            <v>55.678749999999994</v>
          </cell>
          <cell r="AH540" t="str">
            <v>2 X 8126 (3.792 FT/Box)</v>
          </cell>
          <cell r="AI540">
            <v>2</v>
          </cell>
          <cell r="AJ540" t="str">
            <v>(6X7)+0=42</v>
          </cell>
          <cell r="AK540">
            <v>6</v>
          </cell>
          <cell r="AL540">
            <v>7</v>
          </cell>
          <cell r="AM540">
            <v>0</v>
          </cell>
          <cell r="AN540">
            <v>42</v>
          </cell>
          <cell r="AO540" t="str">
            <v>8914 (48 X 44)</v>
          </cell>
          <cell r="AP540" t="str">
            <v>48X44</v>
          </cell>
          <cell r="AQ540">
            <v>55</v>
          </cell>
          <cell r="AR540" t="str">
            <v>8123 (4)</v>
          </cell>
          <cell r="AS540">
            <v>0</v>
          </cell>
          <cell r="AT540" t="str">
            <v>8121 (2 X 16FT)/ 8122 (4)</v>
          </cell>
          <cell r="AU540">
            <v>2</v>
          </cell>
          <cell r="AV540" t="str">
            <v>8051 (1 White)</v>
          </cell>
          <cell r="AW540" t="str">
            <v>8050 (160FT Clear)</v>
          </cell>
          <cell r="AX540">
            <v>2335.25875</v>
          </cell>
          <cell r="AY540">
            <v>1050</v>
          </cell>
          <cell r="AZ540">
            <v>2.2240559523809522</v>
          </cell>
          <cell r="BA540" t="str">
            <v>Minova Request 9/6/05.</v>
          </cell>
          <cell r="BB540"/>
          <cell r="BC540">
            <v>175080</v>
          </cell>
          <cell r="BD540" t="str">
            <v>Green</v>
          </cell>
          <cell r="BE540" t="str">
            <v>B23 4' M50</v>
          </cell>
          <cell r="BF540" t="str">
            <v>12 months (+/- 5 days) from date of manufacture</v>
          </cell>
          <cell r="BG540" t="str">
            <v xml:space="preserve">Medium </v>
          </cell>
          <cell r="BH540" t="str">
            <v>23 mm</v>
          </cell>
          <cell r="BI540" t="str">
            <v>1 in</v>
          </cell>
          <cell r="BJ540" t="str">
            <v>43 1/4 in</v>
          </cell>
          <cell r="BK540" t="str">
            <v>5/8 in</v>
          </cell>
          <cell r="BL540" t="str">
            <v>I, II, III</v>
          </cell>
          <cell r="BM540">
            <v>4</v>
          </cell>
          <cell r="BN540">
            <v>100</v>
          </cell>
          <cell r="BO540">
            <v>134</v>
          </cell>
          <cell r="BP540" t="str">
            <v>B or G</v>
          </cell>
          <cell r="BQ540">
            <v>8040</v>
          </cell>
          <cell r="BR540">
            <v>90.104166666666671</v>
          </cell>
        </row>
        <row r="541">
          <cell r="C541">
            <v>175081</v>
          </cell>
          <cell r="D541" t="str">
            <v>B23 4' M50LIF (2PB, 42 Bxs)</v>
          </cell>
          <cell r="E541" t="str">
            <v>70325</v>
          </cell>
          <cell r="F541" t="str">
            <v>72036</v>
          </cell>
          <cell r="G541" t="str">
            <v>30%</v>
          </cell>
          <cell r="H541" t="str">
            <v>2 X 8509 (12-8 4 X 1.25 OL)</v>
          </cell>
          <cell r="I541" t="str">
            <v>8030 (38 mm 142 GA X 3.709 FT)</v>
          </cell>
          <cell r="J541" t="str">
            <v>8032 (84 mm 200 GA X 3.709 FT)</v>
          </cell>
          <cell r="K541">
            <v>1.4501724999999999</v>
          </cell>
          <cell r="L541">
            <v>0.62150249999999996</v>
          </cell>
          <cell r="M541">
            <v>43.073557606846286</v>
          </cell>
          <cell r="N541">
            <v>48</v>
          </cell>
          <cell r="O541">
            <v>43</v>
          </cell>
          <cell r="P541">
            <v>43.25</v>
          </cell>
          <cell r="Q541">
            <v>43.5</v>
          </cell>
          <cell r="R541">
            <v>2.0166999999999997</v>
          </cell>
          <cell r="S541">
            <v>2.0716749999999999</v>
          </cell>
          <cell r="T541">
            <v>2.1271499999999999</v>
          </cell>
          <cell r="U541">
            <v>915.58179999999982</v>
          </cell>
          <cell r="V541">
            <v>940.54044999999996</v>
          </cell>
          <cell r="W541">
            <v>965.72609999999997</v>
          </cell>
          <cell r="X541" t="str">
            <v>8470/8471 (47"/2 pc)</v>
          </cell>
          <cell r="Y541" t="str">
            <v>47"/ 2 pc</v>
          </cell>
          <cell r="Z541">
            <v>2.5</v>
          </cell>
          <cell r="AA541">
            <v>25</v>
          </cell>
          <cell r="AB541">
            <v>50.41749999999999</v>
          </cell>
          <cell r="AC541">
            <v>51.791874999999997</v>
          </cell>
          <cell r="AD541">
            <v>53.178749999999994</v>
          </cell>
          <cell r="AE541">
            <v>52.91749999999999</v>
          </cell>
          <cell r="AF541">
            <v>54.291874999999997</v>
          </cell>
          <cell r="AG541">
            <v>55.678749999999994</v>
          </cell>
          <cell r="AH541" t="str">
            <v>2 X 8126 (3.792 FT/Box)</v>
          </cell>
          <cell r="AI541">
            <v>2</v>
          </cell>
          <cell r="AJ541" t="str">
            <v>(6X7)+0=42</v>
          </cell>
          <cell r="AK541">
            <v>6</v>
          </cell>
          <cell r="AL541">
            <v>7</v>
          </cell>
          <cell r="AM541">
            <v>0</v>
          </cell>
          <cell r="AN541">
            <v>42</v>
          </cell>
          <cell r="AO541" t="str">
            <v>8914 (48 X 44)</v>
          </cell>
          <cell r="AP541" t="str">
            <v>48X44</v>
          </cell>
          <cell r="AQ541">
            <v>55</v>
          </cell>
          <cell r="AR541" t="str">
            <v>8123 (4)</v>
          </cell>
          <cell r="AS541">
            <v>0</v>
          </cell>
          <cell r="AT541" t="str">
            <v>8121 (2 X 16FT)/ 8122 (4)</v>
          </cell>
          <cell r="AU541">
            <v>2</v>
          </cell>
          <cell r="AV541" t="str">
            <v>8051 (1 White)</v>
          </cell>
          <cell r="AW541" t="str">
            <v>8050 (160FT Clear)</v>
          </cell>
          <cell r="AX541">
            <v>2335.25875</v>
          </cell>
          <cell r="AY541">
            <v>1050</v>
          </cell>
          <cell r="AZ541">
            <v>2.2240559523809522</v>
          </cell>
          <cell r="BA541" t="str">
            <v>Minova Request 12/13/06.</v>
          </cell>
          <cell r="BB541"/>
          <cell r="BC541">
            <v>175081</v>
          </cell>
          <cell r="BD541" t="str">
            <v>Green</v>
          </cell>
          <cell r="BE541" t="str">
            <v>B23 4' M50LIF</v>
          </cell>
          <cell r="BF541" t="str">
            <v>12 months (+/- 5 days) from date of manufacture</v>
          </cell>
          <cell r="BG541" t="str">
            <v xml:space="preserve">Medium </v>
          </cell>
          <cell r="BH541" t="str">
            <v>23 mm</v>
          </cell>
          <cell r="BI541" t="str">
            <v>1 in</v>
          </cell>
          <cell r="BJ541" t="str">
            <v>43 1/4 in</v>
          </cell>
          <cell r="BK541" t="str">
            <v>5/8 in</v>
          </cell>
          <cell r="BL541" t="str">
            <v>I, II, III</v>
          </cell>
          <cell r="BM541">
            <v>4</v>
          </cell>
          <cell r="BN541">
            <v>100</v>
          </cell>
          <cell r="BO541">
            <v>134</v>
          </cell>
          <cell r="BP541" t="str">
            <v>B or G</v>
          </cell>
          <cell r="BQ541">
            <v>8040</v>
          </cell>
          <cell r="BR541">
            <v>90.104166666666671</v>
          </cell>
        </row>
        <row r="542">
          <cell r="C542">
            <v>175083</v>
          </cell>
          <cell r="D542" t="str">
            <v>B23 4' LIF50 (2PB, 42 Bxs)</v>
          </cell>
          <cell r="E542" t="str">
            <v>70319</v>
          </cell>
          <cell r="F542" t="str">
            <v>72036</v>
          </cell>
          <cell r="G542" t="str">
            <v>30%</v>
          </cell>
          <cell r="H542" t="str">
            <v>2 X 8509 (12-8 4 X 1.25 OL)</v>
          </cell>
          <cell r="I542" t="str">
            <v>8030 (38 mm 142 GA X 3.709 FT)</v>
          </cell>
          <cell r="J542" t="str">
            <v>8032 (84 mm 200 GA X 3.709 FT)</v>
          </cell>
          <cell r="K542">
            <v>1.4501724999999999</v>
          </cell>
          <cell r="L542">
            <v>0.62150249999999996</v>
          </cell>
          <cell r="M542">
            <v>43.073557606846286</v>
          </cell>
          <cell r="N542">
            <v>48</v>
          </cell>
          <cell r="O542">
            <v>43</v>
          </cell>
          <cell r="P542">
            <v>43.25</v>
          </cell>
          <cell r="Q542">
            <v>43.5</v>
          </cell>
          <cell r="R542">
            <v>2.0166999999999997</v>
          </cell>
          <cell r="S542">
            <v>2.0716749999999999</v>
          </cell>
          <cell r="T542">
            <v>2.1271499999999999</v>
          </cell>
          <cell r="U542">
            <v>915.58179999999982</v>
          </cell>
          <cell r="V542">
            <v>940.54044999999996</v>
          </cell>
          <cell r="W542">
            <v>965.72609999999997</v>
          </cell>
          <cell r="X542" t="str">
            <v>8470/8471 (47"/2 pc)</v>
          </cell>
          <cell r="Y542" t="str">
            <v>47"/ 2 pc</v>
          </cell>
          <cell r="Z542">
            <v>2.5</v>
          </cell>
          <cell r="AA542">
            <v>25</v>
          </cell>
          <cell r="AB542">
            <v>50.41749999999999</v>
          </cell>
          <cell r="AC542">
            <v>51.791874999999997</v>
          </cell>
          <cell r="AD542">
            <v>53.178749999999994</v>
          </cell>
          <cell r="AE542">
            <v>52.91749999999999</v>
          </cell>
          <cell r="AF542">
            <v>54.291874999999997</v>
          </cell>
          <cell r="AG542">
            <v>55.678749999999994</v>
          </cell>
          <cell r="AH542" t="str">
            <v>2 X 8126 (3.792 FT/Box)</v>
          </cell>
          <cell r="AI542">
            <v>2</v>
          </cell>
          <cell r="AJ542" t="str">
            <v>(6X7)+0=42</v>
          </cell>
          <cell r="AK542">
            <v>6</v>
          </cell>
          <cell r="AL542">
            <v>7</v>
          </cell>
          <cell r="AM542">
            <v>0</v>
          </cell>
          <cell r="AN542">
            <v>42</v>
          </cell>
          <cell r="AO542" t="str">
            <v>8914 (48 X 44)</v>
          </cell>
          <cell r="AP542" t="str">
            <v>48X44</v>
          </cell>
          <cell r="AQ542">
            <v>55</v>
          </cell>
          <cell r="AR542" t="str">
            <v>8123 (4)</v>
          </cell>
          <cell r="AS542">
            <v>0</v>
          </cell>
          <cell r="AT542" t="str">
            <v>8121 (2 X 16FT)/ 8122 (4)</v>
          </cell>
          <cell r="AU542">
            <v>2</v>
          </cell>
          <cell r="AV542" t="str">
            <v>8051 (1 White)</v>
          </cell>
          <cell r="AW542" t="str">
            <v>8050 (160FT Clear)</v>
          </cell>
          <cell r="AX542">
            <v>2335.25875</v>
          </cell>
          <cell r="AY542">
            <v>1050</v>
          </cell>
          <cell r="AZ542">
            <v>2.2240559523809522</v>
          </cell>
          <cell r="BA542" t="str">
            <v>Minova Request 3/11/08.</v>
          </cell>
          <cell r="BB542"/>
          <cell r="BC542">
            <v>175083</v>
          </cell>
          <cell r="BD542" t="str">
            <v>Green</v>
          </cell>
          <cell r="BE542" t="str">
            <v>B23 4' LIF50</v>
          </cell>
          <cell r="BF542" t="str">
            <v>12 months (+/- 5 days) from date of manufacture</v>
          </cell>
          <cell r="BG542" t="str">
            <v xml:space="preserve">Medium </v>
          </cell>
          <cell r="BH542" t="str">
            <v>23 mm</v>
          </cell>
          <cell r="BI542" t="str">
            <v>1 in</v>
          </cell>
          <cell r="BJ542" t="str">
            <v>43 1/4 in</v>
          </cell>
          <cell r="BK542" t="str">
            <v>5/8 in</v>
          </cell>
          <cell r="BL542" t="str">
            <v>I, II, III</v>
          </cell>
          <cell r="BM542">
            <v>4</v>
          </cell>
          <cell r="BN542">
            <v>100</v>
          </cell>
          <cell r="BO542">
            <v>134</v>
          </cell>
          <cell r="BP542" t="str">
            <v>B or G</v>
          </cell>
          <cell r="BQ542">
            <v>8040</v>
          </cell>
          <cell r="BR542">
            <v>90.104166666666671</v>
          </cell>
        </row>
        <row r="543">
          <cell r="C543">
            <v>175084</v>
          </cell>
          <cell r="D543" t="str">
            <v>B23 4' H20 (2PBSS, 30 Bxs)</v>
          </cell>
          <cell r="E543" t="str">
            <v>70301</v>
          </cell>
          <cell r="F543" t="str">
            <v>72036</v>
          </cell>
          <cell r="G543" t="str">
            <v>30%</v>
          </cell>
          <cell r="H543" t="str">
            <v>2 X 8509 (12-8 4 X 1.25 OL)</v>
          </cell>
          <cell r="I543" t="str">
            <v>8030 (38 mm 142 GA X 3.709 FT)</v>
          </cell>
          <cell r="J543" t="str">
            <v>8032 (84 mm 200 GA X 3.709 FT)</v>
          </cell>
          <cell r="K543">
            <v>1.4501724999999999</v>
          </cell>
          <cell r="L543">
            <v>0.62150249999999996</v>
          </cell>
          <cell r="M543">
            <v>43.073557606846286</v>
          </cell>
          <cell r="N543">
            <v>48</v>
          </cell>
          <cell r="O543">
            <v>43</v>
          </cell>
          <cell r="P543">
            <v>43.25</v>
          </cell>
          <cell r="Q543">
            <v>43.5</v>
          </cell>
          <cell r="R543">
            <v>2.0166999999999997</v>
          </cell>
          <cell r="S543">
            <v>2.0716749999999999</v>
          </cell>
          <cell r="T543">
            <v>2.1271499999999999</v>
          </cell>
          <cell r="U543">
            <v>915.58179999999982</v>
          </cell>
          <cell r="V543">
            <v>940.54044999999996</v>
          </cell>
          <cell r="W543">
            <v>965.72609999999997</v>
          </cell>
          <cell r="X543" t="str">
            <v>8470/8471 (47"/2 pc)</v>
          </cell>
          <cell r="Y543" t="str">
            <v>47"/ 2 pc</v>
          </cell>
          <cell r="Z543">
            <v>2.5</v>
          </cell>
          <cell r="AA543">
            <v>25</v>
          </cell>
          <cell r="AB543">
            <v>50.41749999999999</v>
          </cell>
          <cell r="AC543">
            <v>51.791874999999997</v>
          </cell>
          <cell r="AD543">
            <v>53.178749999999994</v>
          </cell>
          <cell r="AE543">
            <v>52.91749999999999</v>
          </cell>
          <cell r="AF543">
            <v>54.291874999999997</v>
          </cell>
          <cell r="AG543">
            <v>55.678749999999994</v>
          </cell>
          <cell r="AH543" t="str">
            <v>2 X 8126 (3.792 FT/Box)</v>
          </cell>
          <cell r="AI543">
            <v>2</v>
          </cell>
          <cell r="AJ543" t="str">
            <v>(6X5)+0=30</v>
          </cell>
          <cell r="AK543">
            <v>6</v>
          </cell>
          <cell r="AL543">
            <v>5</v>
          </cell>
          <cell r="AM543">
            <v>0</v>
          </cell>
          <cell r="AN543">
            <v>30</v>
          </cell>
          <cell r="AO543" t="str">
            <v>8914 (48 X 44)</v>
          </cell>
          <cell r="AP543" t="str">
            <v>48X44</v>
          </cell>
          <cell r="AQ543">
            <v>55</v>
          </cell>
          <cell r="AR543" t="str">
            <v>8123 (4)</v>
          </cell>
          <cell r="AS543">
            <v>0</v>
          </cell>
          <cell r="AT543" t="str">
            <v>8121 (2 X 16FT)/ 8122 (4)</v>
          </cell>
          <cell r="AU543">
            <v>2</v>
          </cell>
          <cell r="AV543" t="str">
            <v>8051 (1 White)</v>
          </cell>
          <cell r="AW543" t="str">
            <v>8050 (160FT Clear)</v>
          </cell>
          <cell r="AX543">
            <v>1683.7562499999999</v>
          </cell>
          <cell r="AY543">
            <v>750</v>
          </cell>
          <cell r="AZ543">
            <v>2.2450083333333333</v>
          </cell>
          <cell r="BA543" t="str">
            <v>Minova Request 1/5/09.</v>
          </cell>
          <cell r="BB543"/>
          <cell r="BC543">
            <v>175084</v>
          </cell>
          <cell r="BD543" t="str">
            <v xml:space="preserve">Orange </v>
          </cell>
          <cell r="BE543" t="str">
            <v xml:space="preserve">B23 4' H20 </v>
          </cell>
          <cell r="BF543" t="str">
            <v>12 months (+/- 5 days) from date of manufacture</v>
          </cell>
          <cell r="BG543" t="str">
            <v xml:space="preserve">X-Fast </v>
          </cell>
          <cell r="BH543" t="str">
            <v>23 mm</v>
          </cell>
          <cell r="BI543" t="str">
            <v>1 in</v>
          </cell>
          <cell r="BJ543" t="str">
            <v>43 1/4 in</v>
          </cell>
          <cell r="BK543" t="str">
            <v>5/8 in</v>
          </cell>
          <cell r="BL543" t="str">
            <v>I, II, III</v>
          </cell>
          <cell r="BM543">
            <v>4</v>
          </cell>
          <cell r="BN543">
            <v>100</v>
          </cell>
          <cell r="BO543">
            <v>134</v>
          </cell>
          <cell r="BP543" t="str">
            <v>B or G</v>
          </cell>
          <cell r="BQ543">
            <v>8040</v>
          </cell>
          <cell r="BR543">
            <v>90.104166666666671</v>
          </cell>
        </row>
        <row r="544">
          <cell r="C544">
            <v>175085</v>
          </cell>
          <cell r="D544" t="str">
            <v>B23 4' H35 (2PBSS, 30 Bxs)</v>
          </cell>
          <cell r="E544" t="str">
            <v>70300</v>
          </cell>
          <cell r="F544" t="str">
            <v>72036</v>
          </cell>
          <cell r="G544" t="str">
            <v>30%</v>
          </cell>
          <cell r="H544" t="str">
            <v>2 X 8509 (12-8 4 X 1.25 OL)</v>
          </cell>
          <cell r="I544" t="str">
            <v>8030 (38 mm 142 GA X 3.709 FT)</v>
          </cell>
          <cell r="J544" t="str">
            <v>8032 (84 mm 200 GA X 3.709 FT)</v>
          </cell>
          <cell r="K544">
            <v>1.4501724999999999</v>
          </cell>
          <cell r="L544">
            <v>0.62150249999999996</v>
          </cell>
          <cell r="M544">
            <v>43.073557606846286</v>
          </cell>
          <cell r="N544">
            <v>48</v>
          </cell>
          <cell r="O544">
            <v>43</v>
          </cell>
          <cell r="P544">
            <v>43.25</v>
          </cell>
          <cell r="Q544">
            <v>43.5</v>
          </cell>
          <cell r="R544">
            <v>2.0166999999999997</v>
          </cell>
          <cell r="S544">
            <v>2.0716749999999999</v>
          </cell>
          <cell r="T544">
            <v>2.1271499999999999</v>
          </cell>
          <cell r="U544">
            <v>915.58179999999982</v>
          </cell>
          <cell r="V544">
            <v>940.54044999999996</v>
          </cell>
          <cell r="W544">
            <v>965.72609999999997</v>
          </cell>
          <cell r="X544" t="str">
            <v>8470/8471 (47"/2 pc)</v>
          </cell>
          <cell r="Y544" t="str">
            <v>47"/ 2 pc</v>
          </cell>
          <cell r="Z544">
            <v>2.5</v>
          </cell>
          <cell r="AA544">
            <v>25</v>
          </cell>
          <cell r="AB544">
            <v>50.41749999999999</v>
          </cell>
          <cell r="AC544">
            <v>51.791874999999997</v>
          </cell>
          <cell r="AD544">
            <v>53.178749999999994</v>
          </cell>
          <cell r="AE544">
            <v>52.91749999999999</v>
          </cell>
          <cell r="AF544">
            <v>54.291874999999997</v>
          </cell>
          <cell r="AG544">
            <v>55.678749999999994</v>
          </cell>
          <cell r="AH544" t="str">
            <v>2 X 8126 (3.792 FT/Box)</v>
          </cell>
          <cell r="AI544">
            <v>2</v>
          </cell>
          <cell r="AJ544" t="str">
            <v>(6X5)+0=30</v>
          </cell>
          <cell r="AK544">
            <v>6</v>
          </cell>
          <cell r="AL544">
            <v>5</v>
          </cell>
          <cell r="AM544">
            <v>0</v>
          </cell>
          <cell r="AN544">
            <v>30</v>
          </cell>
          <cell r="AO544" t="str">
            <v>8914 (48 X 44)</v>
          </cell>
          <cell r="AP544" t="str">
            <v>48X44</v>
          </cell>
          <cell r="AQ544">
            <v>55</v>
          </cell>
          <cell r="AR544" t="str">
            <v>8123 (4)</v>
          </cell>
          <cell r="AS544">
            <v>0</v>
          </cell>
          <cell r="AT544" t="str">
            <v>8121 (2 X 16FT)/ 8122 (4)</v>
          </cell>
          <cell r="AU544">
            <v>2</v>
          </cell>
          <cell r="AV544" t="str">
            <v>8051 (1 White)</v>
          </cell>
          <cell r="AW544" t="str">
            <v>8050 (160FT Clear)</v>
          </cell>
          <cell r="AX544">
            <v>1683.7562499999999</v>
          </cell>
          <cell r="AY544">
            <v>750</v>
          </cell>
          <cell r="AZ544">
            <v>2.2450083333333333</v>
          </cell>
          <cell r="BA544" t="str">
            <v>Minova Request 10/14/09.</v>
          </cell>
          <cell r="BB544"/>
          <cell r="BC544">
            <v>175085</v>
          </cell>
          <cell r="BD544" t="str">
            <v>Blue</v>
          </cell>
          <cell r="BE544" t="str">
            <v>B23 4' H35</v>
          </cell>
          <cell r="BF544" t="str">
            <v>12 months (+/- 5 days) from date of manufacture</v>
          </cell>
          <cell r="BG544" t="str">
            <v>Fast</v>
          </cell>
          <cell r="BH544" t="str">
            <v>23 mm</v>
          </cell>
          <cell r="BI544" t="str">
            <v>1 in</v>
          </cell>
          <cell r="BJ544" t="str">
            <v>43 1/4 in</v>
          </cell>
          <cell r="BK544" t="str">
            <v>5/8 in</v>
          </cell>
          <cell r="BL544" t="str">
            <v>I, II, III</v>
          </cell>
          <cell r="BM544">
            <v>4</v>
          </cell>
          <cell r="BN544">
            <v>100</v>
          </cell>
          <cell r="BO544">
            <v>134</v>
          </cell>
          <cell r="BP544" t="str">
            <v>B or G</v>
          </cell>
          <cell r="BQ544">
            <v>8040</v>
          </cell>
          <cell r="BR544">
            <v>90.104166666666671</v>
          </cell>
        </row>
        <row r="545">
          <cell r="C545">
            <v>175086</v>
          </cell>
          <cell r="D545" t="str">
            <v>B23 4' H10 (SWSDS, 567 Pcs, 2XPLT)</v>
          </cell>
          <cell r="E545" t="str">
            <v>70298</v>
          </cell>
          <cell r="F545" t="str">
            <v>72036</v>
          </cell>
          <cell r="G545" t="str">
            <v>30%</v>
          </cell>
          <cell r="H545" t="str">
            <v>2 X 8509 (12-8 4 X 1.25 OL)</v>
          </cell>
          <cell r="I545" t="str">
            <v>8030 (38 mm 142 GA X 3.709 FT)</v>
          </cell>
          <cell r="J545" t="str">
            <v>8032 (84 mm 200 GA X 3.709 FT)</v>
          </cell>
          <cell r="K545">
            <v>1.4925575</v>
          </cell>
          <cell r="L545">
            <v>0.63966749999999994</v>
          </cell>
          <cell r="M545">
            <v>43.073557606846286</v>
          </cell>
          <cell r="N545">
            <v>48</v>
          </cell>
          <cell r="O545">
            <v>43</v>
          </cell>
          <cell r="P545">
            <v>43.25</v>
          </cell>
          <cell r="Q545">
            <v>43.5</v>
          </cell>
          <cell r="R545">
            <v>2.0769000000000002</v>
          </cell>
          <cell r="S545">
            <v>2.132225</v>
          </cell>
          <cell r="T545">
            <v>2.1880500000000001</v>
          </cell>
          <cell r="U545">
            <v>942.91260000000011</v>
          </cell>
          <cell r="V545">
            <v>968.03015000000005</v>
          </cell>
          <cell r="W545">
            <v>993.37470000000008</v>
          </cell>
          <cell r="X545" t="str">
            <v>8053 (5" X 115GA X 17FT)</v>
          </cell>
          <cell r="Y545" t="str">
            <v>SW (17 FT)</v>
          </cell>
          <cell r="Z545">
            <v>0.1</v>
          </cell>
          <cell r="AA545">
            <v>21</v>
          </cell>
          <cell r="AB545">
            <v>43.614900000000006</v>
          </cell>
          <cell r="AC545">
            <v>44.776724999999999</v>
          </cell>
          <cell r="AD545">
            <v>45.94905</v>
          </cell>
          <cell r="AE545">
            <v>43.714900000000007</v>
          </cell>
          <cell r="AF545">
            <v>44.876725</v>
          </cell>
          <cell r="AG545">
            <v>46.049050000000001</v>
          </cell>
          <cell r="AH545" t="str">
            <v>8053 (17 FT/Bundle)</v>
          </cell>
          <cell r="AI545" t="str">
            <v>SW</v>
          </cell>
          <cell r="AJ545" t="str">
            <v>(9X3)=27 SW</v>
          </cell>
          <cell r="AK545">
            <v>9</v>
          </cell>
          <cell r="AL545">
            <v>3</v>
          </cell>
          <cell r="AM545">
            <v>0</v>
          </cell>
          <cell r="AN545">
            <v>27</v>
          </cell>
          <cell r="AO545" t="str">
            <v>8909 (44 X 44)</v>
          </cell>
          <cell r="AP545" t="str">
            <v>44X44</v>
          </cell>
          <cell r="AQ545">
            <v>55</v>
          </cell>
          <cell r="AR545" t="str">
            <v>8133 (8)</v>
          </cell>
          <cell r="AS545" t="str">
            <v>1 X 8114 (Pad)</v>
          </cell>
          <cell r="AT545">
            <v>0</v>
          </cell>
          <cell r="AU545">
            <v>0</v>
          </cell>
          <cell r="AV545" t="str">
            <v>1 X 8114 (Pad)</v>
          </cell>
          <cell r="AW545" t="str">
            <v>8052 (292FT White)</v>
          </cell>
          <cell r="AX545">
            <v>1266.6715750000001</v>
          </cell>
          <cell r="AY545">
            <v>567</v>
          </cell>
          <cell r="AZ545">
            <v>2.2339886684303352</v>
          </cell>
          <cell r="BA545" t="str">
            <v>Minova request 1/28/10.  Each bundle gets Part No. 8132 8.5 X 11 inch bundle sheet.</v>
          </cell>
          <cell r="BB545" t="str">
            <v xml:space="preserve">Stack square on pallet.  Rotate each layer 90 degrees.   </v>
          </cell>
          <cell r="BC545">
            <v>175086</v>
          </cell>
          <cell r="BD545" t="str">
            <v>Red</v>
          </cell>
          <cell r="BE545" t="str">
            <v xml:space="preserve">B23 4' H10 </v>
          </cell>
          <cell r="BF545" t="str">
            <v>12 months (+/- 5 days) from date of manufacture</v>
          </cell>
          <cell r="BG545" t="str">
            <v>Super Fast</v>
          </cell>
          <cell r="BH545" t="str">
            <v>23 mm</v>
          </cell>
          <cell r="BI545" t="str">
            <v>1 in</v>
          </cell>
          <cell r="BJ545" t="str">
            <v>43 1/4 in</v>
          </cell>
          <cell r="BK545" t="str">
            <v>5/8 in</v>
          </cell>
          <cell r="BL545" t="str">
            <v>I, II, III</v>
          </cell>
          <cell r="BM545">
            <v>4</v>
          </cell>
          <cell r="BN545">
            <v>84</v>
          </cell>
          <cell r="BO545">
            <v>120</v>
          </cell>
          <cell r="BP545" t="str">
            <v>B or G</v>
          </cell>
          <cell r="BQ545">
            <v>7200</v>
          </cell>
          <cell r="BR545">
            <v>75.6875</v>
          </cell>
        </row>
        <row r="546">
          <cell r="C546">
            <v>175087</v>
          </cell>
          <cell r="D546" t="str">
            <v>B23 4' H20 (2PBLW, 36 Bxs)</v>
          </cell>
          <cell r="E546" t="str">
            <v>70301</v>
          </cell>
          <cell r="F546" t="str">
            <v>72036</v>
          </cell>
          <cell r="G546" t="str">
            <v>30%</v>
          </cell>
          <cell r="H546" t="str">
            <v>2 X 8509 (12-8 4 X 1.25 OL)</v>
          </cell>
          <cell r="I546" t="str">
            <v>8030 (38 mm 142 GA X 3.709 FT)</v>
          </cell>
          <cell r="J546" t="str">
            <v>8032 (84 mm 200 GA X 3.709 FT)</v>
          </cell>
          <cell r="K546">
            <v>1.4501724999999999</v>
          </cell>
          <cell r="L546">
            <v>0.62150249999999996</v>
          </cell>
          <cell r="M546">
            <v>43.073557606846286</v>
          </cell>
          <cell r="N546">
            <v>48</v>
          </cell>
          <cell r="O546">
            <v>43</v>
          </cell>
          <cell r="P546">
            <v>43.25</v>
          </cell>
          <cell r="Q546">
            <v>43.5</v>
          </cell>
          <cell r="R546">
            <v>2.0166999999999997</v>
          </cell>
          <cell r="S546">
            <v>2.0716749999999999</v>
          </cell>
          <cell r="T546">
            <v>2.1271499999999999</v>
          </cell>
          <cell r="U546">
            <v>915.58179999999982</v>
          </cell>
          <cell r="V546">
            <v>940.54044999999996</v>
          </cell>
          <cell r="W546">
            <v>965.72609999999997</v>
          </cell>
          <cell r="X546" t="str">
            <v>8470/8471 (47"/2 pc)</v>
          </cell>
          <cell r="Y546" t="str">
            <v>47"/ 2 pc</v>
          </cell>
          <cell r="Z546">
            <v>2.5</v>
          </cell>
          <cell r="AA546">
            <v>20</v>
          </cell>
          <cell r="AB546">
            <v>40.333999999999996</v>
          </cell>
          <cell r="AC546">
            <v>41.433499999999995</v>
          </cell>
          <cell r="AD546">
            <v>42.542999999999999</v>
          </cell>
          <cell r="AE546">
            <v>42.833999999999996</v>
          </cell>
          <cell r="AF546">
            <v>43.933499999999995</v>
          </cell>
          <cell r="AG546">
            <v>45.042999999999999</v>
          </cell>
          <cell r="AH546" t="str">
            <v>2 X 8126 (3.792 FT/Box)</v>
          </cell>
          <cell r="AI546">
            <v>2</v>
          </cell>
          <cell r="AJ546" t="str">
            <v>(6X6)+0=36</v>
          </cell>
          <cell r="AK546">
            <v>6</v>
          </cell>
          <cell r="AL546">
            <v>6</v>
          </cell>
          <cell r="AM546">
            <v>0</v>
          </cell>
          <cell r="AN546">
            <v>36</v>
          </cell>
          <cell r="AO546" t="str">
            <v>8914 (48 X 44)</v>
          </cell>
          <cell r="AP546" t="str">
            <v>48X44</v>
          </cell>
          <cell r="AQ546">
            <v>55</v>
          </cell>
          <cell r="AR546" t="str">
            <v>8123 (4)</v>
          </cell>
          <cell r="AS546">
            <v>0</v>
          </cell>
          <cell r="AT546" t="str">
            <v>8121 (2 X 16FT)/ 8122 (4)</v>
          </cell>
          <cell r="AU546">
            <v>2</v>
          </cell>
          <cell r="AV546" t="str">
            <v>8051 (1 White)</v>
          </cell>
          <cell r="AW546" t="str">
            <v>8050 (137FT Clear)</v>
          </cell>
          <cell r="AX546">
            <v>1636.6059999999998</v>
          </cell>
          <cell r="AY546">
            <v>720</v>
          </cell>
          <cell r="AZ546">
            <v>2.2730638888888888</v>
          </cell>
          <cell r="BA546" t="str">
            <v>Minova Request 2/10/10.</v>
          </cell>
          <cell r="BB546"/>
          <cell r="BC546">
            <v>175087</v>
          </cell>
          <cell r="BD546" t="str">
            <v xml:space="preserve">Orange </v>
          </cell>
          <cell r="BE546" t="str">
            <v xml:space="preserve">B23 4' H20 </v>
          </cell>
          <cell r="BF546" t="str">
            <v>12 months (+/- 5 days) from date of manufacture</v>
          </cell>
          <cell r="BG546" t="str">
            <v xml:space="preserve">X-Fast </v>
          </cell>
          <cell r="BH546" t="str">
            <v>23 mm</v>
          </cell>
          <cell r="BI546" t="str">
            <v>1 in</v>
          </cell>
          <cell r="BJ546" t="str">
            <v>43 1/4 in</v>
          </cell>
          <cell r="BK546" t="str">
            <v>5/8 in</v>
          </cell>
          <cell r="BL546" t="str">
            <v>I, II, III</v>
          </cell>
          <cell r="BM546">
            <v>4</v>
          </cell>
          <cell r="BN546">
            <v>80</v>
          </cell>
          <cell r="BO546">
            <v>120</v>
          </cell>
          <cell r="BP546" t="str">
            <v>B or G</v>
          </cell>
          <cell r="BQ546">
            <v>7200</v>
          </cell>
          <cell r="BR546">
            <v>72.083333333333329</v>
          </cell>
        </row>
        <row r="547">
          <cell r="C547">
            <v>175088</v>
          </cell>
          <cell r="D547" t="str">
            <v>B23 4' M10LIF (2PBSS, 36 Bxs)</v>
          </cell>
          <cell r="E547" t="str">
            <v>70296</v>
          </cell>
          <cell r="F547" t="str">
            <v>72036</v>
          </cell>
          <cell r="G547" t="str">
            <v>30%</v>
          </cell>
          <cell r="H547" t="str">
            <v>2 X 8509 (12-8 4 X 1.25 OL)</v>
          </cell>
          <cell r="I547" t="str">
            <v>8030 (38 mm 142 GA X 3.709 FT)</v>
          </cell>
          <cell r="J547" t="str">
            <v>8032 (84 mm 200 GA X 3.709 FT)</v>
          </cell>
          <cell r="K547">
            <v>1.4501724999999999</v>
          </cell>
          <cell r="L547">
            <v>0.62150249999999996</v>
          </cell>
          <cell r="M547">
            <v>43.073557606846286</v>
          </cell>
          <cell r="N547">
            <v>48</v>
          </cell>
          <cell r="O547">
            <v>43</v>
          </cell>
          <cell r="P547">
            <v>43.25</v>
          </cell>
          <cell r="Q547">
            <v>43.5</v>
          </cell>
          <cell r="R547">
            <v>2.0166999999999997</v>
          </cell>
          <cell r="S547">
            <v>2.0716749999999999</v>
          </cell>
          <cell r="T547">
            <v>2.1271499999999999</v>
          </cell>
          <cell r="U547">
            <v>915.58179999999982</v>
          </cell>
          <cell r="V547">
            <v>940.54044999999996</v>
          </cell>
          <cell r="W547">
            <v>965.72609999999997</v>
          </cell>
          <cell r="X547" t="str">
            <v>8470/8471 (47"/2 pc)</v>
          </cell>
          <cell r="Y547" t="str">
            <v>47"/ 2 pc</v>
          </cell>
          <cell r="Z547">
            <v>2.5</v>
          </cell>
          <cell r="AA547">
            <v>25</v>
          </cell>
          <cell r="AB547">
            <v>50.41749999999999</v>
          </cell>
          <cell r="AC547">
            <v>51.791874999999997</v>
          </cell>
          <cell r="AD547">
            <v>53.178749999999994</v>
          </cell>
          <cell r="AE547">
            <v>52.91749999999999</v>
          </cell>
          <cell r="AF547">
            <v>54.291874999999997</v>
          </cell>
          <cell r="AG547">
            <v>55.678749999999994</v>
          </cell>
          <cell r="AH547" t="str">
            <v>2 X 8126 (3.792 FT/Box)</v>
          </cell>
          <cell r="AI547">
            <v>2</v>
          </cell>
          <cell r="AJ547" t="str">
            <v>(6X6)+0=36</v>
          </cell>
          <cell r="AK547">
            <v>6</v>
          </cell>
          <cell r="AL547">
            <v>6</v>
          </cell>
          <cell r="AM547">
            <v>0</v>
          </cell>
          <cell r="AN547">
            <v>36</v>
          </cell>
          <cell r="AO547" t="str">
            <v>8914 (48 X 44)</v>
          </cell>
          <cell r="AP547" t="str">
            <v>48X44</v>
          </cell>
          <cell r="AQ547">
            <v>55</v>
          </cell>
          <cell r="AR547" t="str">
            <v>8123 (4)</v>
          </cell>
          <cell r="AS547">
            <v>0</v>
          </cell>
          <cell r="AT547" t="str">
            <v>8121 (2 X 16FT)/ 8122 (4)</v>
          </cell>
          <cell r="AU547">
            <v>2</v>
          </cell>
          <cell r="AV547" t="str">
            <v>8051 (1 White)</v>
          </cell>
          <cell r="AW547" t="str">
            <v>8050 (137FT Clear)</v>
          </cell>
          <cell r="AX547">
            <v>2009.5074999999999</v>
          </cell>
          <cell r="AY547">
            <v>900</v>
          </cell>
          <cell r="AZ547">
            <v>2.2327861111111109</v>
          </cell>
          <cell r="BA547" t="str">
            <v>Dave Walzer request BF.  4/8/11 JCS</v>
          </cell>
          <cell r="BB547" t="str">
            <v xml:space="preserve"> </v>
          </cell>
          <cell r="BC547">
            <v>175088</v>
          </cell>
          <cell r="BD547" t="str">
            <v>Red</v>
          </cell>
          <cell r="BE547" t="str">
            <v>B23 4' M10LIF</v>
          </cell>
          <cell r="BF547" t="str">
            <v>13 months (+/- 5 days) from date of manufacture</v>
          </cell>
          <cell r="BG547" t="str">
            <v>Super Fast</v>
          </cell>
          <cell r="BH547" t="str">
            <v>23 mm</v>
          </cell>
          <cell r="BI547" t="str">
            <v>1 in</v>
          </cell>
          <cell r="BJ547" t="str">
            <v>43 1/4 in</v>
          </cell>
          <cell r="BK547" t="str">
            <v>5/8 in</v>
          </cell>
          <cell r="BL547" t="str">
            <v>I, II, III</v>
          </cell>
          <cell r="BM547">
            <v>4</v>
          </cell>
          <cell r="BN547">
            <v>100</v>
          </cell>
          <cell r="BO547">
            <v>134</v>
          </cell>
          <cell r="BP547" t="str">
            <v>B or G</v>
          </cell>
          <cell r="BQ547">
            <v>8040</v>
          </cell>
          <cell r="BR547">
            <v>90.104166666666671</v>
          </cell>
        </row>
        <row r="548">
          <cell r="C548">
            <v>175089</v>
          </cell>
          <cell r="D548" t="str">
            <v>B23 4' M10LIF (2PB, 42 Bxs)</v>
          </cell>
          <cell r="E548" t="str">
            <v>70296</v>
          </cell>
          <cell r="F548" t="str">
            <v>72036</v>
          </cell>
          <cell r="G548" t="str">
            <v>30%</v>
          </cell>
          <cell r="H548" t="str">
            <v>2 X 8509 (12-8 4 X 1.25 OL)</v>
          </cell>
          <cell r="I548" t="str">
            <v>8030 (38 mm 142 GA X 3.709 FT)</v>
          </cell>
          <cell r="J548" t="str">
            <v>8032 (84 mm 200 GA X 3.709 FT)</v>
          </cell>
          <cell r="K548">
            <v>1.4501724999999999</v>
          </cell>
          <cell r="L548">
            <v>0.62150249999999996</v>
          </cell>
          <cell r="M548">
            <v>43.073557606846286</v>
          </cell>
          <cell r="N548">
            <v>48</v>
          </cell>
          <cell r="O548">
            <v>43</v>
          </cell>
          <cell r="P548">
            <v>43.25</v>
          </cell>
          <cell r="Q548">
            <v>43.5</v>
          </cell>
          <cell r="R548">
            <v>2.0166999999999997</v>
          </cell>
          <cell r="S548">
            <v>2.0716749999999999</v>
          </cell>
          <cell r="T548">
            <v>2.1271499999999999</v>
          </cell>
          <cell r="U548">
            <v>915.58179999999982</v>
          </cell>
          <cell r="V548">
            <v>940.54044999999996</v>
          </cell>
          <cell r="W548">
            <v>965.72609999999997</v>
          </cell>
          <cell r="X548" t="str">
            <v>8470/8471 (47"/2 pc)</v>
          </cell>
          <cell r="Y548" t="str">
            <v>47"/ 2 pc</v>
          </cell>
          <cell r="Z548">
            <v>2.5</v>
          </cell>
          <cell r="AA548">
            <v>25</v>
          </cell>
          <cell r="AB548">
            <v>50.41749999999999</v>
          </cell>
          <cell r="AC548">
            <v>51.791874999999997</v>
          </cell>
          <cell r="AD548">
            <v>53.178749999999994</v>
          </cell>
          <cell r="AE548">
            <v>52.91749999999999</v>
          </cell>
          <cell r="AF548">
            <v>54.291874999999997</v>
          </cell>
          <cell r="AG548">
            <v>55.678749999999994</v>
          </cell>
          <cell r="AH548" t="str">
            <v>2 X 8126 (3.792 FT/Box)</v>
          </cell>
          <cell r="AI548">
            <v>2</v>
          </cell>
          <cell r="AJ548" t="str">
            <v>(6X7)+0=42</v>
          </cell>
          <cell r="AK548">
            <v>6</v>
          </cell>
          <cell r="AL548">
            <v>7</v>
          </cell>
          <cell r="AM548">
            <v>0</v>
          </cell>
          <cell r="AN548">
            <v>42</v>
          </cell>
          <cell r="AO548" t="str">
            <v>8914 (48 X 44)</v>
          </cell>
          <cell r="AP548" t="str">
            <v>48X44</v>
          </cell>
          <cell r="AQ548">
            <v>55</v>
          </cell>
          <cell r="AR548" t="str">
            <v>8123 (4)</v>
          </cell>
          <cell r="AS548">
            <v>0</v>
          </cell>
          <cell r="AT548" t="str">
            <v>8121 (2 X 16FT)/ 8122 (4)</v>
          </cell>
          <cell r="AU548">
            <v>2</v>
          </cell>
          <cell r="AV548" t="str">
            <v>8051 (1 White)</v>
          </cell>
          <cell r="AW548" t="str">
            <v>8050 (160FT Clear)</v>
          </cell>
          <cell r="AX548">
            <v>2335.25875</v>
          </cell>
          <cell r="AY548">
            <v>1050</v>
          </cell>
          <cell r="AZ548">
            <v>2.2240559523809522</v>
          </cell>
          <cell r="BA548" t="str">
            <v>Minova request 7-11-11.</v>
          </cell>
          <cell r="BB548" t="str">
            <v xml:space="preserve"> </v>
          </cell>
          <cell r="BC548">
            <v>175089</v>
          </cell>
          <cell r="BD548" t="str">
            <v>Red</v>
          </cell>
          <cell r="BE548" t="str">
            <v>B23 4' M10LIF</v>
          </cell>
          <cell r="BF548" t="str">
            <v>13 months (+/- 5 days) from date of manufacture</v>
          </cell>
          <cell r="BG548" t="str">
            <v>Super Fast</v>
          </cell>
          <cell r="BH548" t="str">
            <v>23 mm</v>
          </cell>
          <cell r="BI548" t="str">
            <v>1 in</v>
          </cell>
          <cell r="BJ548" t="str">
            <v>43 1/4 in</v>
          </cell>
          <cell r="BK548" t="str">
            <v>5/8 in</v>
          </cell>
          <cell r="BL548" t="str">
            <v>I, II, III</v>
          </cell>
          <cell r="BM548">
            <v>4</v>
          </cell>
          <cell r="BN548">
            <v>100</v>
          </cell>
          <cell r="BO548">
            <v>134</v>
          </cell>
          <cell r="BP548" t="str">
            <v>B or G</v>
          </cell>
          <cell r="BQ548">
            <v>8040</v>
          </cell>
          <cell r="BR548">
            <v>90.104166666666671</v>
          </cell>
        </row>
        <row r="549">
          <cell r="C549">
            <v>175090</v>
          </cell>
          <cell r="D549" t="str">
            <v>B23 4' M10LIF (SWS, 1080 Pcs)</v>
          </cell>
          <cell r="E549" t="str">
            <v>70296</v>
          </cell>
          <cell r="F549" t="str">
            <v>72036</v>
          </cell>
          <cell r="G549" t="str">
            <v>30%</v>
          </cell>
          <cell r="H549" t="str">
            <v>2 X 8509 (12-8 4 X 1.25 OL)</v>
          </cell>
          <cell r="I549" t="str">
            <v>8030 (38 mm 142 GA X 3.709 FT)</v>
          </cell>
          <cell r="J549" t="str">
            <v>8032 (84 mm 200 GA X 3.709 FT)</v>
          </cell>
          <cell r="K549">
            <v>1.4501724999999999</v>
          </cell>
          <cell r="L549">
            <v>0.62150249999999996</v>
          </cell>
          <cell r="M549">
            <v>43.073557606846286</v>
          </cell>
          <cell r="N549">
            <v>48</v>
          </cell>
          <cell r="O549">
            <v>43</v>
          </cell>
          <cell r="P549">
            <v>43.25</v>
          </cell>
          <cell r="Q549">
            <v>43.5</v>
          </cell>
          <cell r="R549">
            <v>2.0166999999999997</v>
          </cell>
          <cell r="S549">
            <v>2.0716749999999999</v>
          </cell>
          <cell r="T549">
            <v>2.1271499999999999</v>
          </cell>
          <cell r="U549">
            <v>915.58179999999982</v>
          </cell>
          <cell r="V549">
            <v>940.54044999999996</v>
          </cell>
          <cell r="W549">
            <v>965.72609999999997</v>
          </cell>
          <cell r="X549" t="str">
            <v>8053 (5" X 115GA X 17FT)</v>
          </cell>
          <cell r="Y549" t="str">
            <v>SW (17 FT)</v>
          </cell>
          <cell r="Z549">
            <v>0.1</v>
          </cell>
          <cell r="AA549">
            <v>20</v>
          </cell>
          <cell r="AB549">
            <v>40.333999999999996</v>
          </cell>
          <cell r="AC549">
            <v>41.433499999999995</v>
          </cell>
          <cell r="AD549">
            <v>42.542999999999999</v>
          </cell>
          <cell r="AE549">
            <v>40.433999999999997</v>
          </cell>
          <cell r="AF549">
            <v>41.533499999999997</v>
          </cell>
          <cell r="AG549">
            <v>42.643000000000001</v>
          </cell>
          <cell r="AH549" t="str">
            <v>8053 (17 FT/Bundle)</v>
          </cell>
          <cell r="AI549" t="str">
            <v>SW</v>
          </cell>
          <cell r="AJ549" t="str">
            <v>9 X 6 = 54 SW</v>
          </cell>
          <cell r="AK549" t="str">
            <v xml:space="preserve">Stack </v>
          </cell>
          <cell r="AL549" t="str">
            <v xml:space="preserve">Square </v>
          </cell>
          <cell r="AM549" t="str">
            <v>On Pallet</v>
          </cell>
          <cell r="AN549">
            <v>54</v>
          </cell>
          <cell r="AO549" t="str">
            <v>8909 (44 X 44)</v>
          </cell>
          <cell r="AP549" t="str">
            <v>44X44</v>
          </cell>
          <cell r="AQ549">
            <v>55</v>
          </cell>
          <cell r="AR549">
            <v>0</v>
          </cell>
          <cell r="AS549" t="str">
            <v>1 X 8114 (Pad)</v>
          </cell>
          <cell r="AT549">
            <v>0</v>
          </cell>
          <cell r="AU549">
            <v>0</v>
          </cell>
          <cell r="AV549" t="str">
            <v>8051 (1 White)</v>
          </cell>
          <cell r="AW549" t="str">
            <v>8052 (352FT White)</v>
          </cell>
          <cell r="AX549">
            <v>2297.8089999999997</v>
          </cell>
          <cell r="AY549">
            <v>1080</v>
          </cell>
          <cell r="AZ549">
            <v>2.1276009259259259</v>
          </cell>
          <cell r="BA549" t="str">
            <v xml:space="preserve"> Minova request 7/12/11.  Each bundle gets Part No. 8132 8.5 X 11 inch bundle sheet.  </v>
          </cell>
          <cell r="BB549" t="str">
            <v xml:space="preserve">Stack square on pallet.  Rotate each layer 90 degrees.   </v>
          </cell>
          <cell r="BC549">
            <v>175090</v>
          </cell>
          <cell r="BD549" t="str">
            <v>Red</v>
          </cell>
          <cell r="BE549" t="str">
            <v>B23 4' M10LIF</v>
          </cell>
          <cell r="BF549" t="str">
            <v>13 months (+/- 5 days) from date of manufacture</v>
          </cell>
          <cell r="BG549" t="str">
            <v>Super Fast</v>
          </cell>
          <cell r="BH549" t="str">
            <v>23 mm</v>
          </cell>
          <cell r="BI549" t="str">
            <v>1 in</v>
          </cell>
          <cell r="BJ549" t="str">
            <v>43 1/4 in</v>
          </cell>
          <cell r="BK549" t="str">
            <v>5/8 in</v>
          </cell>
          <cell r="BL549" t="str">
            <v>I, II, III</v>
          </cell>
          <cell r="BM549">
            <v>4</v>
          </cell>
          <cell r="BN549">
            <v>80</v>
          </cell>
          <cell r="BO549">
            <v>134</v>
          </cell>
          <cell r="BP549" t="str">
            <v>B or G</v>
          </cell>
          <cell r="BQ549">
            <v>8040</v>
          </cell>
          <cell r="BR549">
            <v>72.083333333333329</v>
          </cell>
        </row>
        <row r="550">
          <cell r="C550">
            <v>175091</v>
          </cell>
          <cell r="D550" t="str">
            <v>B23 4' LIF50 (SWS, 1080 Pcs)</v>
          </cell>
          <cell r="E550" t="str">
            <v>70319</v>
          </cell>
          <cell r="F550" t="str">
            <v>72036</v>
          </cell>
          <cell r="G550" t="str">
            <v>30%</v>
          </cell>
          <cell r="H550" t="str">
            <v>2 X 8509 (12-8 4 X 1.25 OL)</v>
          </cell>
          <cell r="I550" t="str">
            <v>8030 (38 mm 142 GA X 3.709 FT)</v>
          </cell>
          <cell r="J550" t="str">
            <v>8032 (84 mm 200 GA X 3.709 FT)</v>
          </cell>
          <cell r="K550">
            <v>1.4501724999999999</v>
          </cell>
          <cell r="L550">
            <v>0.62150249999999996</v>
          </cell>
          <cell r="M550">
            <v>43.073557606846286</v>
          </cell>
          <cell r="N550">
            <v>48</v>
          </cell>
          <cell r="O550">
            <v>43</v>
          </cell>
          <cell r="P550">
            <v>43.25</v>
          </cell>
          <cell r="Q550">
            <v>43.5</v>
          </cell>
          <cell r="R550">
            <v>2.0166999999999997</v>
          </cell>
          <cell r="S550">
            <v>2.0716749999999999</v>
          </cell>
          <cell r="T550">
            <v>2.1271499999999999</v>
          </cell>
          <cell r="U550">
            <v>915.58179999999982</v>
          </cell>
          <cell r="V550">
            <v>940.54044999999996</v>
          </cell>
          <cell r="W550">
            <v>965.72609999999997</v>
          </cell>
          <cell r="X550" t="str">
            <v>8053 (5" X 115GA X 17FT)</v>
          </cell>
          <cell r="Y550" t="str">
            <v>SW (17 FT)</v>
          </cell>
          <cell r="Z550">
            <v>0.1</v>
          </cell>
          <cell r="AA550">
            <v>20</v>
          </cell>
          <cell r="AB550">
            <v>40.333999999999996</v>
          </cell>
          <cell r="AC550">
            <v>41.433499999999995</v>
          </cell>
          <cell r="AD550">
            <v>42.542999999999999</v>
          </cell>
          <cell r="AE550">
            <v>40.433999999999997</v>
          </cell>
          <cell r="AF550">
            <v>41.533499999999997</v>
          </cell>
          <cell r="AG550">
            <v>42.643000000000001</v>
          </cell>
          <cell r="AH550" t="str">
            <v>8053 (17 FT/Bundle)</v>
          </cell>
          <cell r="AI550" t="str">
            <v>SW</v>
          </cell>
          <cell r="AJ550" t="str">
            <v>9 X 6 = 54 SW</v>
          </cell>
          <cell r="AK550" t="str">
            <v xml:space="preserve">Stack </v>
          </cell>
          <cell r="AL550" t="str">
            <v xml:space="preserve">Square </v>
          </cell>
          <cell r="AM550" t="str">
            <v>On Pallet</v>
          </cell>
          <cell r="AN550">
            <v>54</v>
          </cell>
          <cell r="AO550" t="str">
            <v>8909 (44 X 44)</v>
          </cell>
          <cell r="AP550" t="str">
            <v>44X44</v>
          </cell>
          <cell r="AQ550">
            <v>55</v>
          </cell>
          <cell r="AR550">
            <v>0</v>
          </cell>
          <cell r="AS550" t="str">
            <v>1 X 8114 (Pad)</v>
          </cell>
          <cell r="AT550">
            <v>0</v>
          </cell>
          <cell r="AU550">
            <v>0</v>
          </cell>
          <cell r="AV550" t="str">
            <v>8051 (1 White)</v>
          </cell>
          <cell r="AW550" t="str">
            <v>8052 (352FT White)</v>
          </cell>
          <cell r="AX550">
            <v>2297.8089999999997</v>
          </cell>
          <cell r="AY550">
            <v>1080</v>
          </cell>
          <cell r="AZ550">
            <v>2.1276009259259259</v>
          </cell>
          <cell r="BA550" t="str">
            <v xml:space="preserve"> Minova request 7/12/11.  Each bundle gets Part No. 8132 8.5 X 11 inch bundle sheet.  </v>
          </cell>
          <cell r="BB550" t="str">
            <v xml:space="preserve">Stack square on pallet.  Rotate each layer 90 degrees.   </v>
          </cell>
          <cell r="BC550">
            <v>175091</v>
          </cell>
          <cell r="BD550" t="str">
            <v>Green</v>
          </cell>
          <cell r="BE550" t="str">
            <v>B23 4' LIF50</v>
          </cell>
          <cell r="BF550" t="str">
            <v>12 months (+/- 5 days) from date of manufacture</v>
          </cell>
          <cell r="BG550" t="str">
            <v xml:space="preserve">Medium </v>
          </cell>
          <cell r="BH550" t="str">
            <v>23 mm</v>
          </cell>
          <cell r="BI550" t="str">
            <v>1 in</v>
          </cell>
          <cell r="BJ550" t="str">
            <v>43 1/4 in</v>
          </cell>
          <cell r="BK550" t="str">
            <v>5/8 in</v>
          </cell>
          <cell r="BL550" t="str">
            <v>I, II, III</v>
          </cell>
          <cell r="BM550">
            <v>4</v>
          </cell>
          <cell r="BN550">
            <v>80</v>
          </cell>
          <cell r="BO550">
            <v>134</v>
          </cell>
          <cell r="BP550" t="str">
            <v>B or G</v>
          </cell>
          <cell r="BQ550">
            <v>8040</v>
          </cell>
          <cell r="BR550">
            <v>72.083333333333329</v>
          </cell>
        </row>
        <row r="551">
          <cell r="C551">
            <v>175092</v>
          </cell>
          <cell r="D551" t="str">
            <v>B23 4' LIF45 (SWS, 1080 Pcs, Eclipse)</v>
          </cell>
          <cell r="E551" t="str">
            <v>70332</v>
          </cell>
          <cell r="F551" t="str">
            <v>72036</v>
          </cell>
          <cell r="G551" t="str">
            <v>30%</v>
          </cell>
          <cell r="H551" t="str">
            <v>2 X 8509 (12-8 4 X 1.25 OL)</v>
          </cell>
          <cell r="I551" t="str">
            <v>8030 (38 mm 142 GA X 3.709 FT)</v>
          </cell>
          <cell r="J551" t="str">
            <v>8032 (84 mm 200 GA X 3.709 FT)</v>
          </cell>
          <cell r="K551">
            <v>1.4501724999999999</v>
          </cell>
          <cell r="L551">
            <v>0.62150249999999996</v>
          </cell>
          <cell r="M551">
            <v>43.073557606846286</v>
          </cell>
          <cell r="N551">
            <v>48</v>
          </cell>
          <cell r="O551">
            <v>43</v>
          </cell>
          <cell r="P551">
            <v>43.25</v>
          </cell>
          <cell r="Q551">
            <v>43.5</v>
          </cell>
          <cell r="R551">
            <v>2.0166999999999997</v>
          </cell>
          <cell r="S551">
            <v>2.0716749999999999</v>
          </cell>
          <cell r="T551">
            <v>2.1271499999999999</v>
          </cell>
          <cell r="U551">
            <v>915.58179999999982</v>
          </cell>
          <cell r="V551">
            <v>940.54044999999996</v>
          </cell>
          <cell r="W551">
            <v>965.72609999999997</v>
          </cell>
          <cell r="X551" t="str">
            <v>8053 (5" X 115GA X 17FT)</v>
          </cell>
          <cell r="Y551" t="str">
            <v>SW (17 FT)</v>
          </cell>
          <cell r="Z551">
            <v>0.1</v>
          </cell>
          <cell r="AA551">
            <v>20</v>
          </cell>
          <cell r="AB551">
            <v>40.333999999999996</v>
          </cell>
          <cell r="AC551">
            <v>41.433499999999995</v>
          </cell>
          <cell r="AD551">
            <v>42.542999999999999</v>
          </cell>
          <cell r="AE551">
            <v>40.433999999999997</v>
          </cell>
          <cell r="AF551">
            <v>41.533499999999997</v>
          </cell>
          <cell r="AG551">
            <v>42.643000000000001</v>
          </cell>
          <cell r="AH551" t="str">
            <v>8053 (17 FT/Bundle)</v>
          </cell>
          <cell r="AI551" t="str">
            <v>SW</v>
          </cell>
          <cell r="AJ551" t="str">
            <v>9 X 6 = 54 SW</v>
          </cell>
          <cell r="AK551" t="str">
            <v xml:space="preserve">Stack </v>
          </cell>
          <cell r="AL551" t="str">
            <v xml:space="preserve">Square </v>
          </cell>
          <cell r="AM551" t="str">
            <v>On Pallet</v>
          </cell>
          <cell r="AN551">
            <v>54</v>
          </cell>
          <cell r="AO551" t="str">
            <v>8909 (44 X 44)</v>
          </cell>
          <cell r="AP551" t="str">
            <v>44X44</v>
          </cell>
          <cell r="AQ551">
            <v>55</v>
          </cell>
          <cell r="AR551">
            <v>0</v>
          </cell>
          <cell r="AS551" t="str">
            <v>1 X 8114 (Pad)</v>
          </cell>
          <cell r="AT551">
            <v>0</v>
          </cell>
          <cell r="AU551">
            <v>0</v>
          </cell>
          <cell r="AV551" t="str">
            <v>8051 (1 White)</v>
          </cell>
          <cell r="AW551" t="str">
            <v>8052 (352FT White)</v>
          </cell>
          <cell r="AX551">
            <v>2297.8089999999997</v>
          </cell>
          <cell r="AY551">
            <v>1080</v>
          </cell>
          <cell r="AZ551">
            <v>2.1276009259259259</v>
          </cell>
          <cell r="BA551" t="str">
            <v xml:space="preserve"> Minova USA Inc. request 11/4/11.  Each bundle gets Part No. 8132 8.5 X 11 inch bundle sheet.  </v>
          </cell>
          <cell r="BB551" t="str">
            <v xml:space="preserve">Stack square on pallet.  Rotate each layer 90 degrees.   </v>
          </cell>
          <cell r="BC551">
            <v>175092</v>
          </cell>
          <cell r="BD551" t="str">
            <v>Green</v>
          </cell>
          <cell r="BE551" t="str">
            <v>B23 4' LIF45 (Eclipse)</v>
          </cell>
          <cell r="BF551" t="str">
            <v>12 months (+/- 5 days) from date of manufacture</v>
          </cell>
          <cell r="BG551" t="str">
            <v xml:space="preserve">Medium </v>
          </cell>
          <cell r="BH551" t="str">
            <v>23 mm</v>
          </cell>
          <cell r="BI551" t="str">
            <v>1 in</v>
          </cell>
          <cell r="BJ551" t="str">
            <v>43 1/4 in</v>
          </cell>
          <cell r="BK551" t="str">
            <v>5/8 in</v>
          </cell>
          <cell r="BL551" t="str">
            <v>I, II, III</v>
          </cell>
          <cell r="BM551">
            <v>4</v>
          </cell>
          <cell r="BN551">
            <v>80</v>
          </cell>
          <cell r="BO551">
            <v>134</v>
          </cell>
          <cell r="BP551" t="str">
            <v>B or G</v>
          </cell>
          <cell r="BQ551">
            <v>8040</v>
          </cell>
          <cell r="BR551">
            <v>72.083333333333329</v>
          </cell>
        </row>
        <row r="552">
          <cell r="C552">
            <v>175093</v>
          </cell>
          <cell r="D552" t="str">
            <v>B23 4' H20 (SWS, 1080 Pcs, Eclipse)</v>
          </cell>
          <cell r="E552" t="str">
            <v>70301</v>
          </cell>
          <cell r="F552" t="str">
            <v>72036</v>
          </cell>
          <cell r="G552" t="str">
            <v>30%</v>
          </cell>
          <cell r="H552" t="str">
            <v>2 X 8509 (12-8 4 X 1.25 OL)</v>
          </cell>
          <cell r="I552" t="str">
            <v>8030 (38 mm 142 GA X 3.709 FT)</v>
          </cell>
          <cell r="J552" t="str">
            <v>8032 (84 mm 200 GA X 3.709 FT)</v>
          </cell>
          <cell r="K552">
            <v>1.4501724999999999</v>
          </cell>
          <cell r="L552">
            <v>0.62150249999999996</v>
          </cell>
          <cell r="M552">
            <v>43.073557606846286</v>
          </cell>
          <cell r="N552">
            <v>48</v>
          </cell>
          <cell r="O552">
            <v>43</v>
          </cell>
          <cell r="P552">
            <v>43.25</v>
          </cell>
          <cell r="Q552">
            <v>43.5</v>
          </cell>
          <cell r="R552">
            <v>2.0166999999999997</v>
          </cell>
          <cell r="S552">
            <v>2.0716749999999999</v>
          </cell>
          <cell r="T552">
            <v>2.1271499999999999</v>
          </cell>
          <cell r="U552">
            <v>915.58179999999982</v>
          </cell>
          <cell r="V552">
            <v>940.54044999999996</v>
          </cell>
          <cell r="W552">
            <v>965.72609999999997</v>
          </cell>
          <cell r="X552" t="str">
            <v>8053 (5" X 115GA X 17FT)</v>
          </cell>
          <cell r="Y552" t="str">
            <v>SW (17 FT)</v>
          </cell>
          <cell r="Z552">
            <v>0.1</v>
          </cell>
          <cell r="AA552">
            <v>20</v>
          </cell>
          <cell r="AB552">
            <v>40.333999999999996</v>
          </cell>
          <cell r="AC552">
            <v>41.433499999999995</v>
          </cell>
          <cell r="AD552">
            <v>42.542999999999999</v>
          </cell>
          <cell r="AE552">
            <v>40.433999999999997</v>
          </cell>
          <cell r="AF552">
            <v>41.533499999999997</v>
          </cell>
          <cell r="AG552">
            <v>42.643000000000001</v>
          </cell>
          <cell r="AH552" t="str">
            <v>8053 (17 FT/Bundle)</v>
          </cell>
          <cell r="AI552" t="str">
            <v>SW</v>
          </cell>
          <cell r="AJ552" t="str">
            <v>9 X 6 = 54 SW</v>
          </cell>
          <cell r="AK552" t="str">
            <v xml:space="preserve">Stack </v>
          </cell>
          <cell r="AL552" t="str">
            <v xml:space="preserve">Square </v>
          </cell>
          <cell r="AM552" t="str">
            <v>On Pallet</v>
          </cell>
          <cell r="AN552">
            <v>54</v>
          </cell>
          <cell r="AO552" t="str">
            <v>8909 (44 X 44)</v>
          </cell>
          <cell r="AP552" t="str">
            <v>44X44</v>
          </cell>
          <cell r="AQ552">
            <v>55</v>
          </cell>
          <cell r="AR552">
            <v>0</v>
          </cell>
          <cell r="AS552" t="str">
            <v>1 X 8114 (Pad)</v>
          </cell>
          <cell r="AT552">
            <v>0</v>
          </cell>
          <cell r="AU552">
            <v>0</v>
          </cell>
          <cell r="AV552" t="str">
            <v>8051 (1 White)</v>
          </cell>
          <cell r="AW552" t="str">
            <v>8052 (352FT White)</v>
          </cell>
          <cell r="AX552">
            <v>2297.8089999999997</v>
          </cell>
          <cell r="AY552">
            <v>1080</v>
          </cell>
          <cell r="AZ552">
            <v>2.1276009259259259</v>
          </cell>
          <cell r="BA552" t="str">
            <v>Minova request 5/1/12.  Each bundle gets Part No. 8132 8.5 X 11 inch bundle sheet.</v>
          </cell>
          <cell r="BB552" t="str">
            <v>Stack square on pallet.  Rotate each layer 90 degrees.</v>
          </cell>
          <cell r="BC552">
            <v>175093</v>
          </cell>
          <cell r="BD552" t="str">
            <v xml:space="preserve">Orange </v>
          </cell>
          <cell r="BE552" t="str">
            <v xml:space="preserve">B23 4' H20 (Eclipse) </v>
          </cell>
          <cell r="BF552" t="str">
            <v>12 months (+/- 5 days) from date of manufacture</v>
          </cell>
          <cell r="BG552" t="str">
            <v xml:space="preserve">X-Fast </v>
          </cell>
          <cell r="BH552" t="str">
            <v>23 mm</v>
          </cell>
          <cell r="BI552" t="str">
            <v>1 in</v>
          </cell>
          <cell r="BJ552" t="str">
            <v>43 1/4 in</v>
          </cell>
          <cell r="BK552" t="str">
            <v>5/8 in</v>
          </cell>
          <cell r="BL552" t="str">
            <v>I, II, III</v>
          </cell>
          <cell r="BM552">
            <v>4</v>
          </cell>
          <cell r="BN552">
            <v>80</v>
          </cell>
          <cell r="BO552">
            <v>134</v>
          </cell>
          <cell r="BP552" t="str">
            <v>B or G</v>
          </cell>
          <cell r="BQ552">
            <v>8040</v>
          </cell>
          <cell r="BR552">
            <v>72.083333333333329</v>
          </cell>
        </row>
        <row r="553">
          <cell r="C553">
            <v>175094</v>
          </cell>
          <cell r="D553" t="str">
            <v>B23 4' VLIF50 (2PB, 42 Bxs)</v>
          </cell>
          <cell r="E553" t="str">
            <v>70344</v>
          </cell>
          <cell r="F553" t="str">
            <v>72036</v>
          </cell>
          <cell r="G553" t="str">
            <v>30%</v>
          </cell>
          <cell r="H553" t="str">
            <v>2 X 8509 (12-8 4 X 1.25 OL)</v>
          </cell>
          <cell r="I553" t="str">
            <v>8030 (38 mm 142 GA X 3.709 FT)</v>
          </cell>
          <cell r="J553" t="str">
            <v>8032 (84 mm 200 GA X 3.709 FT)</v>
          </cell>
          <cell r="K553">
            <v>1.4501724999999999</v>
          </cell>
          <cell r="L553">
            <v>0.62150249999999996</v>
          </cell>
          <cell r="M553">
            <v>43.073557606846286</v>
          </cell>
          <cell r="N553">
            <v>48</v>
          </cell>
          <cell r="O553">
            <v>43</v>
          </cell>
          <cell r="P553">
            <v>43.25</v>
          </cell>
          <cell r="Q553">
            <v>43.5</v>
          </cell>
          <cell r="R553">
            <v>2.0166999999999997</v>
          </cell>
          <cell r="S553">
            <v>2.0716749999999999</v>
          </cell>
          <cell r="T553">
            <v>2.1271499999999999</v>
          </cell>
          <cell r="U553">
            <v>915.58179999999982</v>
          </cell>
          <cell r="V553">
            <v>940.54044999999996</v>
          </cell>
          <cell r="W553">
            <v>965.72609999999997</v>
          </cell>
          <cell r="X553" t="str">
            <v>8470/8471 (47"/2 pc)</v>
          </cell>
          <cell r="Y553" t="str">
            <v>47"/ 2 pc</v>
          </cell>
          <cell r="Z553">
            <v>2.5</v>
          </cell>
          <cell r="AA553">
            <v>20</v>
          </cell>
          <cell r="AB553">
            <v>40.333999999999996</v>
          </cell>
          <cell r="AC553">
            <v>41.433499999999995</v>
          </cell>
          <cell r="AD553">
            <v>42.542999999999999</v>
          </cell>
          <cell r="AE553">
            <v>42.833999999999996</v>
          </cell>
          <cell r="AF553">
            <v>43.933499999999995</v>
          </cell>
          <cell r="AG553">
            <v>45.042999999999999</v>
          </cell>
          <cell r="AH553" t="str">
            <v>2 X 8126 (3.792 FT/Box)</v>
          </cell>
          <cell r="AI553">
            <v>2</v>
          </cell>
          <cell r="AJ553" t="str">
            <v>(6X7)+0=42</v>
          </cell>
          <cell r="AK553">
            <v>6</v>
          </cell>
          <cell r="AL553">
            <v>7</v>
          </cell>
          <cell r="AM553">
            <v>0</v>
          </cell>
          <cell r="AN553">
            <v>42</v>
          </cell>
          <cell r="AO553" t="str">
            <v>8914 (48 X 44)</v>
          </cell>
          <cell r="AP553" t="str">
            <v>48X44</v>
          </cell>
          <cell r="AQ553">
            <v>55</v>
          </cell>
          <cell r="AR553" t="str">
            <v>8123 (4)</v>
          </cell>
          <cell r="AS553">
            <v>0</v>
          </cell>
          <cell r="AT553" t="str">
            <v>8121 (2 X 16FT)/ 8122 (4)</v>
          </cell>
          <cell r="AU553">
            <v>2</v>
          </cell>
          <cell r="AV553" t="str">
            <v>8051 (1 White)</v>
          </cell>
          <cell r="AW553" t="str">
            <v>8050 (160FT Clear)</v>
          </cell>
          <cell r="AX553">
            <v>1900.2069999999999</v>
          </cell>
          <cell r="AY553">
            <v>840</v>
          </cell>
          <cell r="AZ553">
            <v>2.2621511904761902</v>
          </cell>
          <cell r="BA553" t="str">
            <v>Minova Request 4/4/13.</v>
          </cell>
          <cell r="BB553"/>
          <cell r="BC553">
            <v>175094</v>
          </cell>
          <cell r="BD553" t="str">
            <v>Green</v>
          </cell>
          <cell r="BE553" t="str">
            <v>B23 4' VLIF50</v>
          </cell>
          <cell r="BF553" t="str">
            <v>12 months (+/- 5 days) from date of manufacture</v>
          </cell>
          <cell r="BG553" t="str">
            <v xml:space="preserve">Medium </v>
          </cell>
          <cell r="BH553" t="str">
            <v>23 mm</v>
          </cell>
          <cell r="BI553" t="str">
            <v>1 in</v>
          </cell>
          <cell r="BJ553" t="str">
            <v>43 1/4 in</v>
          </cell>
          <cell r="BK553" t="str">
            <v>5/8 in</v>
          </cell>
          <cell r="BL553" t="str">
            <v>I, II, III</v>
          </cell>
          <cell r="BM553">
            <v>4</v>
          </cell>
          <cell r="BN553">
            <v>80</v>
          </cell>
          <cell r="BO553">
            <v>134</v>
          </cell>
          <cell r="BP553" t="str">
            <v>B or G</v>
          </cell>
          <cell r="BQ553">
            <v>8040</v>
          </cell>
          <cell r="BR553">
            <v>72.083333333333329</v>
          </cell>
        </row>
        <row r="554">
          <cell r="C554">
            <v>175095</v>
          </cell>
          <cell r="D554" t="str">
            <v>B23 4' M10LIF (SWS, 1080 Pcs, Eclipse)</v>
          </cell>
          <cell r="E554" t="str">
            <v>70296</v>
          </cell>
          <cell r="F554" t="str">
            <v>72036</v>
          </cell>
          <cell r="G554" t="str">
            <v>30%</v>
          </cell>
          <cell r="H554" t="str">
            <v>2 X 8509 (12-8 4 X 1.25 OL)</v>
          </cell>
          <cell r="I554" t="str">
            <v>8030 (38 mm 142 GA X 3.709 FT)</v>
          </cell>
          <cell r="J554" t="str">
            <v>8032 (84 mm 200 GA X 3.709 FT)</v>
          </cell>
          <cell r="K554">
            <v>1.4501724999999999</v>
          </cell>
          <cell r="L554">
            <v>0.62150249999999996</v>
          </cell>
          <cell r="M554">
            <v>43.073557606846286</v>
          </cell>
          <cell r="N554">
            <v>48</v>
          </cell>
          <cell r="O554">
            <v>43</v>
          </cell>
          <cell r="P554">
            <v>43.25</v>
          </cell>
          <cell r="Q554">
            <v>43.5</v>
          </cell>
          <cell r="R554">
            <v>2.0166999999999997</v>
          </cell>
          <cell r="S554">
            <v>2.0716749999999999</v>
          </cell>
          <cell r="T554">
            <v>2.1271499999999999</v>
          </cell>
          <cell r="U554">
            <v>915.58179999999982</v>
          </cell>
          <cell r="V554">
            <v>940.54044999999996</v>
          </cell>
          <cell r="W554">
            <v>965.72609999999997</v>
          </cell>
          <cell r="X554" t="str">
            <v>8053 (5" X 115GA X 17FT)</v>
          </cell>
          <cell r="Y554" t="str">
            <v>SW (17 FT)</v>
          </cell>
          <cell r="Z554">
            <v>0.1</v>
          </cell>
          <cell r="AA554">
            <v>20</v>
          </cell>
          <cell r="AB554">
            <v>40.333999999999996</v>
          </cell>
          <cell r="AC554">
            <v>41.433499999999995</v>
          </cell>
          <cell r="AD554">
            <v>42.542999999999999</v>
          </cell>
          <cell r="AE554">
            <v>40.433999999999997</v>
          </cell>
          <cell r="AF554">
            <v>41.533499999999997</v>
          </cell>
          <cell r="AG554">
            <v>42.643000000000001</v>
          </cell>
          <cell r="AH554" t="str">
            <v>8053 (17 FT/Bundle)</v>
          </cell>
          <cell r="AI554" t="str">
            <v>SW</v>
          </cell>
          <cell r="AJ554" t="str">
            <v>9 X 6 = 54 SW</v>
          </cell>
          <cell r="AK554" t="str">
            <v xml:space="preserve">Stack </v>
          </cell>
          <cell r="AL554" t="str">
            <v xml:space="preserve">Square </v>
          </cell>
          <cell r="AM554" t="str">
            <v>On Pallet</v>
          </cell>
          <cell r="AN554">
            <v>54</v>
          </cell>
          <cell r="AO554" t="str">
            <v>8909 (44 X 44)</v>
          </cell>
          <cell r="AP554" t="str">
            <v>44X44</v>
          </cell>
          <cell r="AQ554">
            <v>55</v>
          </cell>
          <cell r="AR554">
            <v>0</v>
          </cell>
          <cell r="AS554" t="str">
            <v>1 X 8114 (Pad)</v>
          </cell>
          <cell r="AT554">
            <v>0</v>
          </cell>
          <cell r="AU554">
            <v>0</v>
          </cell>
          <cell r="AV554" t="str">
            <v>8051 (1 White)</v>
          </cell>
          <cell r="AW554" t="str">
            <v>8052 (352FT White)</v>
          </cell>
          <cell r="AX554">
            <v>2297.8089999999997</v>
          </cell>
          <cell r="AY554">
            <v>1080</v>
          </cell>
          <cell r="AZ554">
            <v>2.1276009259259259</v>
          </cell>
          <cell r="BA554" t="str">
            <v>Requested 8.4.14</v>
          </cell>
          <cell r="BB554" t="str">
            <v xml:space="preserve">Stack square on pallet.  Rotate each layer 90 degrees.   </v>
          </cell>
          <cell r="BC554">
            <v>175095</v>
          </cell>
          <cell r="BD554" t="str">
            <v>Red</v>
          </cell>
          <cell r="BE554" t="str">
            <v>B23 4' M10LIF Eclipse</v>
          </cell>
          <cell r="BF554" t="str">
            <v>13 months (+/- 5 days) from date of manufacture</v>
          </cell>
          <cell r="BG554" t="str">
            <v>Super Fast</v>
          </cell>
          <cell r="BH554" t="str">
            <v>23 mm</v>
          </cell>
          <cell r="BI554" t="str">
            <v>1 in</v>
          </cell>
          <cell r="BJ554" t="str">
            <v>43 1/4 in</v>
          </cell>
          <cell r="BK554" t="str">
            <v>5/8 in</v>
          </cell>
          <cell r="BL554" t="str">
            <v>I, II, III</v>
          </cell>
          <cell r="BM554">
            <v>4</v>
          </cell>
          <cell r="BN554">
            <v>80</v>
          </cell>
          <cell r="BO554">
            <v>134</v>
          </cell>
          <cell r="BP554" t="str">
            <v>B or G</v>
          </cell>
          <cell r="BQ554">
            <v>8040</v>
          </cell>
          <cell r="BR554">
            <v>72.083333333333329</v>
          </cell>
        </row>
        <row r="555">
          <cell r="C555">
            <v>178060</v>
          </cell>
          <cell r="D555" t="str">
            <v>B23 4.2' H20 (2PB, 42 Bxs)</v>
          </cell>
          <cell r="E555" t="str">
            <v>70301</v>
          </cell>
          <cell r="F555" t="str">
            <v>72036</v>
          </cell>
          <cell r="G555" t="str">
            <v>30%</v>
          </cell>
          <cell r="H555" t="str">
            <v>2 X 8509 (12-8 4 X 1.25 OL)</v>
          </cell>
          <cell r="I555" t="str">
            <v>8030 (38 mm 142 GA X 3.886 FT)</v>
          </cell>
          <cell r="J555" t="str">
            <v>8032 (84 mm 200 GA X 3.886 FT)</v>
          </cell>
          <cell r="K555">
            <v>1.5214237499999999</v>
          </cell>
          <cell r="L555">
            <v>0.65203874999999989</v>
          </cell>
          <cell r="M555">
            <v>45.159433327408003</v>
          </cell>
          <cell r="N555">
            <v>50.4</v>
          </cell>
          <cell r="O555">
            <v>45.125</v>
          </cell>
          <cell r="P555">
            <v>45.375</v>
          </cell>
          <cell r="Q555">
            <v>45.625</v>
          </cell>
          <cell r="R555">
            <v>2.1163624999999997</v>
          </cell>
          <cell r="S555">
            <v>2.1734624999999999</v>
          </cell>
          <cell r="T555">
            <v>2.2310625000000002</v>
          </cell>
          <cell r="U555">
            <v>960.82857499999989</v>
          </cell>
          <cell r="V555">
            <v>986.7519749999999</v>
          </cell>
          <cell r="W555">
            <v>1012.9023750000001</v>
          </cell>
          <cell r="X555" t="str">
            <v>8470/8471 (47"/2 pc)</v>
          </cell>
          <cell r="Y555" t="str">
            <v>47"/ 2 pc</v>
          </cell>
          <cell r="Z555">
            <v>2.5</v>
          </cell>
          <cell r="AA555">
            <v>25</v>
          </cell>
          <cell r="AB555">
            <v>52.90906249999999</v>
          </cell>
          <cell r="AC555">
            <v>54.336562499999999</v>
          </cell>
          <cell r="AD555">
            <v>55.776562500000004</v>
          </cell>
          <cell r="AE555">
            <v>55.40906249999999</v>
          </cell>
          <cell r="AF555">
            <v>56.836562499999999</v>
          </cell>
          <cell r="AG555">
            <v>58.276562500000004</v>
          </cell>
          <cell r="AH555" t="str">
            <v>2 X 8126 (3.792 FT/Box)</v>
          </cell>
          <cell r="AI555">
            <v>2</v>
          </cell>
          <cell r="AJ555" t="str">
            <v>(6X7)+0=42</v>
          </cell>
          <cell r="AK555">
            <v>6</v>
          </cell>
          <cell r="AL555">
            <v>7</v>
          </cell>
          <cell r="AM555">
            <v>0</v>
          </cell>
          <cell r="AN555">
            <v>42</v>
          </cell>
          <cell r="AO555" t="str">
            <v>8914 (48 X 44)</v>
          </cell>
          <cell r="AP555" t="str">
            <v>48X44</v>
          </cell>
          <cell r="AQ555">
            <v>55</v>
          </cell>
          <cell r="AR555" t="str">
            <v>8123 (4)</v>
          </cell>
          <cell r="AS555">
            <v>0</v>
          </cell>
          <cell r="AT555" t="str">
            <v>8121 (2 X 16FT)/ 8122 (4)</v>
          </cell>
          <cell r="AU555">
            <v>2</v>
          </cell>
          <cell r="AV555" t="str">
            <v>8051 (1 White)</v>
          </cell>
          <cell r="AW555" t="str">
            <v>8050 (160FT Clear)</v>
          </cell>
          <cell r="AX555">
            <v>2442.1356249999999</v>
          </cell>
          <cell r="AY555">
            <v>1050</v>
          </cell>
          <cell r="AZ555">
            <v>2.3258434523809521</v>
          </cell>
          <cell r="BA555" t="str">
            <v>BF Request 5/23/02.</v>
          </cell>
          <cell r="BB555"/>
          <cell r="BC555">
            <v>178060</v>
          </cell>
          <cell r="BD555" t="str">
            <v xml:space="preserve">Orange </v>
          </cell>
          <cell r="BE555" t="str">
            <v>B23 4.2' H20</v>
          </cell>
          <cell r="BF555" t="str">
            <v>12 months (+/- 5 days) from date of manufacture</v>
          </cell>
          <cell r="BG555" t="str">
            <v xml:space="preserve">X-Fast </v>
          </cell>
          <cell r="BH555" t="str">
            <v>23 mm</v>
          </cell>
          <cell r="BI555" t="str">
            <v>1 in</v>
          </cell>
          <cell r="BJ555" t="str">
            <v>45 3/8 in</v>
          </cell>
          <cell r="BK555" t="str">
            <v>5/8 in</v>
          </cell>
          <cell r="BL555" t="str">
            <v>I, II, III</v>
          </cell>
          <cell r="BM555">
            <v>4.2</v>
          </cell>
          <cell r="BN555">
            <v>105</v>
          </cell>
          <cell r="BO555">
            <v>134</v>
          </cell>
          <cell r="BP555" t="str">
            <v>B or G</v>
          </cell>
          <cell r="BQ555">
            <v>8040</v>
          </cell>
          <cell r="BR555">
            <v>94.53125</v>
          </cell>
        </row>
        <row r="556">
          <cell r="C556">
            <v>178062</v>
          </cell>
          <cell r="D556" t="str">
            <v>B23 4.2' H35 (2PB, 42 Bxs)</v>
          </cell>
          <cell r="E556" t="str">
            <v>70300</v>
          </cell>
          <cell r="F556" t="str">
            <v>72036</v>
          </cell>
          <cell r="G556" t="str">
            <v>30%</v>
          </cell>
          <cell r="H556" t="str">
            <v>2 X 8509 (12-8 4 X 1.25 OL)</v>
          </cell>
          <cell r="I556" t="str">
            <v>8030 (38 mm 142 GA X 3.886 FT)</v>
          </cell>
          <cell r="J556" t="str">
            <v>8032 (84 mm 200 GA X 3.886 FT)</v>
          </cell>
          <cell r="K556">
            <v>1.5214237499999999</v>
          </cell>
          <cell r="L556">
            <v>0.65203874999999989</v>
          </cell>
          <cell r="M556">
            <v>45.159433327408003</v>
          </cell>
          <cell r="N556">
            <v>50.4</v>
          </cell>
          <cell r="O556">
            <v>45.125</v>
          </cell>
          <cell r="P556">
            <v>45.375</v>
          </cell>
          <cell r="Q556">
            <v>45.625</v>
          </cell>
          <cell r="R556">
            <v>2.1163624999999997</v>
          </cell>
          <cell r="S556">
            <v>2.1734624999999999</v>
          </cell>
          <cell r="T556">
            <v>2.2310625000000002</v>
          </cell>
          <cell r="U556">
            <v>960.82857499999989</v>
          </cell>
          <cell r="V556">
            <v>986.7519749999999</v>
          </cell>
          <cell r="W556">
            <v>1012.9023750000001</v>
          </cell>
          <cell r="X556" t="str">
            <v>8470/8471 (47"/2 pc)</v>
          </cell>
          <cell r="Y556" t="str">
            <v>47"/ 2 pc</v>
          </cell>
          <cell r="Z556">
            <v>2.5</v>
          </cell>
          <cell r="AA556">
            <v>25</v>
          </cell>
          <cell r="AB556">
            <v>52.90906249999999</v>
          </cell>
          <cell r="AC556">
            <v>54.336562499999999</v>
          </cell>
          <cell r="AD556">
            <v>55.776562500000004</v>
          </cell>
          <cell r="AE556">
            <v>55.40906249999999</v>
          </cell>
          <cell r="AF556">
            <v>56.836562499999999</v>
          </cell>
          <cell r="AG556">
            <v>58.276562500000004</v>
          </cell>
          <cell r="AH556" t="str">
            <v>2 X 8126 (3.792 FT/Box)</v>
          </cell>
          <cell r="AI556">
            <v>2</v>
          </cell>
          <cell r="AJ556" t="str">
            <v>(6X7)+0=42</v>
          </cell>
          <cell r="AK556">
            <v>6</v>
          </cell>
          <cell r="AL556">
            <v>7</v>
          </cell>
          <cell r="AM556">
            <v>0</v>
          </cell>
          <cell r="AN556">
            <v>42</v>
          </cell>
          <cell r="AO556" t="str">
            <v>8914 (48 X 44)</v>
          </cell>
          <cell r="AP556" t="str">
            <v>48X44</v>
          </cell>
          <cell r="AQ556">
            <v>55</v>
          </cell>
          <cell r="AR556" t="str">
            <v>8123 (4)</v>
          </cell>
          <cell r="AS556">
            <v>0</v>
          </cell>
          <cell r="AT556" t="str">
            <v>8121 (2 X 16FT)/ 8122 (4)</v>
          </cell>
          <cell r="AU556">
            <v>2</v>
          </cell>
          <cell r="AV556" t="str">
            <v>8051 (1 White)</v>
          </cell>
          <cell r="AW556" t="str">
            <v>8050 (160FT Clear)</v>
          </cell>
          <cell r="AX556">
            <v>2442.1356249999999</v>
          </cell>
          <cell r="AY556">
            <v>1050</v>
          </cell>
          <cell r="AZ556">
            <v>2.3258434523809521</v>
          </cell>
          <cell r="BA556" t="str">
            <v>BF Request 10/24/02.</v>
          </cell>
          <cell r="BB556"/>
          <cell r="BC556">
            <v>178062</v>
          </cell>
          <cell r="BD556" t="str">
            <v>Blue</v>
          </cell>
          <cell r="BE556" t="str">
            <v>B23 4.2' H35</v>
          </cell>
          <cell r="BF556" t="str">
            <v>12 months (+/- 5 days) from date of manufacture</v>
          </cell>
          <cell r="BG556" t="str">
            <v>Fast</v>
          </cell>
          <cell r="BH556" t="str">
            <v>23 mm</v>
          </cell>
          <cell r="BI556" t="str">
            <v>1 in</v>
          </cell>
          <cell r="BJ556" t="str">
            <v>45 3/8 in</v>
          </cell>
          <cell r="BK556" t="str">
            <v>5/8 in</v>
          </cell>
          <cell r="BL556" t="str">
            <v>I, II, III</v>
          </cell>
          <cell r="BM556">
            <v>4.2</v>
          </cell>
          <cell r="BN556">
            <v>105</v>
          </cell>
          <cell r="BO556">
            <v>134</v>
          </cell>
          <cell r="BP556" t="str">
            <v>B or G</v>
          </cell>
          <cell r="BQ556">
            <v>8040</v>
          </cell>
          <cell r="BR556">
            <v>94.53125</v>
          </cell>
        </row>
        <row r="557">
          <cell r="C557">
            <v>178090</v>
          </cell>
          <cell r="D557" t="str">
            <v>B23 4.5' H35 (2PB, 36 Bxs)</v>
          </cell>
          <cell r="E557" t="str">
            <v>70300</v>
          </cell>
          <cell r="F557" t="str">
            <v>72036</v>
          </cell>
          <cell r="G557" t="str">
            <v>30%</v>
          </cell>
          <cell r="H557" t="str">
            <v>2 X 8509 (12-8 4 X 1.25 OL)</v>
          </cell>
          <cell r="I557" t="str">
            <v>8030 (38 mm 142 GA X 4.146 FT)</v>
          </cell>
          <cell r="J557" t="str">
            <v>8032 (84 mm 200 GA X 4.146 FT)</v>
          </cell>
          <cell r="K557">
            <v>1.6262049999999999</v>
          </cell>
          <cell r="L557">
            <v>0.69694500000000004</v>
          </cell>
          <cell r="M557">
            <v>48.288246908250592</v>
          </cell>
          <cell r="N557">
            <v>54</v>
          </cell>
          <cell r="O557">
            <v>48.25</v>
          </cell>
          <cell r="P557">
            <v>48.5</v>
          </cell>
          <cell r="Q557">
            <v>48.75</v>
          </cell>
          <cell r="R557">
            <v>2.2629250000000001</v>
          </cell>
          <cell r="S557">
            <v>2.32315</v>
          </cell>
          <cell r="T557">
            <v>2.3838749999999997</v>
          </cell>
          <cell r="U557">
            <v>1027.3679500000001</v>
          </cell>
          <cell r="V557">
            <v>1054.7101</v>
          </cell>
          <cell r="W557">
            <v>1082.2792499999998</v>
          </cell>
          <cell r="X557" t="str">
            <v>8480/8481 (56"/2 pc)</v>
          </cell>
          <cell r="Y557" t="str">
            <v>56"/ 2 pc</v>
          </cell>
          <cell r="Z557">
            <v>2.8</v>
          </cell>
          <cell r="AA557">
            <v>25</v>
          </cell>
          <cell r="AB557">
            <v>56.573125000000005</v>
          </cell>
          <cell r="AC557">
            <v>58.078749999999999</v>
          </cell>
          <cell r="AD557">
            <v>59.596874999999997</v>
          </cell>
          <cell r="AE557">
            <v>59.373125000000002</v>
          </cell>
          <cell r="AF557">
            <v>60.878749999999997</v>
          </cell>
          <cell r="AG557">
            <v>62.396874999999994</v>
          </cell>
          <cell r="AH557" t="str">
            <v>3 X 8126 (5.531 FT/Box)</v>
          </cell>
          <cell r="AI557">
            <v>3</v>
          </cell>
          <cell r="AJ557" t="str">
            <v>(6X6)+0=36</v>
          </cell>
          <cell r="AK557">
            <v>6</v>
          </cell>
          <cell r="AL557">
            <v>6</v>
          </cell>
          <cell r="AM557">
            <v>0</v>
          </cell>
          <cell r="AN557">
            <v>36</v>
          </cell>
          <cell r="AO557" t="str">
            <v>8912 (56 X 42)</v>
          </cell>
          <cell r="AP557" t="str">
            <v>56X42</v>
          </cell>
          <cell r="AQ557">
            <v>55</v>
          </cell>
          <cell r="AR557" t="str">
            <v>8123 (4)</v>
          </cell>
          <cell r="AS557">
            <v>0</v>
          </cell>
          <cell r="AT557" t="str">
            <v>8121 (2 X 16FT)/ 8122 (4)</v>
          </cell>
          <cell r="AU557">
            <v>2</v>
          </cell>
          <cell r="AV557" t="str">
            <v>8051 (1 White)</v>
          </cell>
          <cell r="AW557" t="str">
            <v>8050 (160FT Clear)</v>
          </cell>
          <cell r="AX557">
            <v>2246.6349999999998</v>
          </cell>
          <cell r="AY557">
            <v>900</v>
          </cell>
          <cell r="AZ557">
            <v>2.496261111111111</v>
          </cell>
          <cell r="BA557" t="str">
            <v>GT Request 3/6/03.</v>
          </cell>
          <cell r="BB557"/>
          <cell r="BC557">
            <v>178090</v>
          </cell>
          <cell r="BD557" t="str">
            <v>Blue</v>
          </cell>
          <cell r="BE557" t="str">
            <v xml:space="preserve">B23 4.5' H35 </v>
          </cell>
          <cell r="BF557" t="str">
            <v>12 months (+/- 5 days) from date of manufacture</v>
          </cell>
          <cell r="BG557" t="str">
            <v>Fast</v>
          </cell>
          <cell r="BH557" t="str">
            <v>23 mm</v>
          </cell>
          <cell r="BI557" t="str">
            <v>1 in</v>
          </cell>
          <cell r="BJ557" t="str">
            <v>48 1/2 in</v>
          </cell>
          <cell r="BK557" t="str">
            <v>5/8 in</v>
          </cell>
          <cell r="BL557" t="str">
            <v>I, II, III</v>
          </cell>
          <cell r="BM557">
            <v>4.5</v>
          </cell>
          <cell r="BN557">
            <v>112.5</v>
          </cell>
          <cell r="BO557">
            <v>134</v>
          </cell>
          <cell r="BP557" t="str">
            <v>B or G</v>
          </cell>
          <cell r="BQ557">
            <v>8040</v>
          </cell>
          <cell r="BR557">
            <v>101.04166666666667</v>
          </cell>
        </row>
        <row r="558">
          <cell r="C558">
            <v>181055</v>
          </cell>
          <cell r="D558" t="str">
            <v>B23 5' H10 (SWP, 900 Pcs)</v>
          </cell>
          <cell r="E558" t="str">
            <v>70298</v>
          </cell>
          <cell r="F558" t="str">
            <v>72036</v>
          </cell>
          <cell r="G558" t="str">
            <v>30%</v>
          </cell>
          <cell r="H558" t="str">
            <v>2 X 8509 (12-8 4 X 1.25 OL)</v>
          </cell>
          <cell r="I558" t="str">
            <v>8030 (38 mm 142 GA X 4.584 FT)</v>
          </cell>
          <cell r="J558" t="str">
            <v>8032 (84 mm 200 GA X 4.584 FT)</v>
          </cell>
          <cell r="K558">
            <v>1.8549124999999997</v>
          </cell>
          <cell r="L558">
            <v>0.79496249999999991</v>
          </cell>
          <cell r="M558">
            <v>53.502936209654891</v>
          </cell>
          <cell r="N558">
            <v>60</v>
          </cell>
          <cell r="O558">
            <v>53.5</v>
          </cell>
          <cell r="P558">
            <v>53.75</v>
          </cell>
          <cell r="Q558">
            <v>54</v>
          </cell>
          <cell r="R558">
            <v>2.58405</v>
          </cell>
          <cell r="S558">
            <v>2.6498749999999998</v>
          </cell>
          <cell r="T558">
            <v>2.7161999999999997</v>
          </cell>
          <cell r="U558">
            <v>1173.1587</v>
          </cell>
          <cell r="V558">
            <v>1203.0432499999999</v>
          </cell>
          <cell r="W558">
            <v>1233.1547999999998</v>
          </cell>
          <cell r="X558" t="str">
            <v>8053 (5" X 115GA X 20FT)</v>
          </cell>
          <cell r="Y558" t="str">
            <v>SW (20 FT)</v>
          </cell>
          <cell r="Z558">
            <v>0.1</v>
          </cell>
          <cell r="AA558">
            <v>20</v>
          </cell>
          <cell r="AB558">
            <v>51.680999999999997</v>
          </cell>
          <cell r="AC558">
            <v>52.997499999999995</v>
          </cell>
          <cell r="AD558">
            <v>54.323999999999998</v>
          </cell>
          <cell r="AE558">
            <v>51.780999999999999</v>
          </cell>
          <cell r="AF558">
            <v>53.097499999999997</v>
          </cell>
          <cell r="AG558">
            <v>54.423999999999999</v>
          </cell>
          <cell r="AH558" t="str">
            <v>8053 (20 FT/Bundle)</v>
          </cell>
          <cell r="AI558" t="str">
            <v>SW</v>
          </cell>
          <cell r="AJ558" t="str">
            <v>45 SW</v>
          </cell>
          <cell r="AK558" t="str">
            <v xml:space="preserve">Stack </v>
          </cell>
          <cell r="AL558" t="str">
            <v xml:space="preserve">Pyramid </v>
          </cell>
          <cell r="AM558" t="str">
            <v>On Pallet</v>
          </cell>
          <cell r="AN558">
            <v>45</v>
          </cell>
          <cell r="AO558" t="str">
            <v>8912 (56 X 42)</v>
          </cell>
          <cell r="AP558" t="str">
            <v>56X42</v>
          </cell>
          <cell r="AQ558">
            <v>55</v>
          </cell>
          <cell r="AR558" t="str">
            <v>8133 (4)</v>
          </cell>
          <cell r="AS558" t="str">
            <v>1 X 8114 (Pad)</v>
          </cell>
          <cell r="AT558">
            <v>0</v>
          </cell>
          <cell r="AU558">
            <v>0</v>
          </cell>
          <cell r="AV558">
            <v>0</v>
          </cell>
          <cell r="AW558" t="str">
            <v>8052 (394FT White)</v>
          </cell>
          <cell r="AX558">
            <v>2444.3874999999998</v>
          </cell>
          <cell r="AY558">
            <v>900</v>
          </cell>
          <cell r="AZ558">
            <v>2.715986111111111</v>
          </cell>
          <cell r="BA558" t="str">
            <v xml:space="preserve">GT Request 6/21/02.  Each bundle gets Part No. 8132 8.5 X 11 inch bundle sheet. </v>
          </cell>
          <cell r="BB558"/>
          <cell r="BC558">
            <v>181055</v>
          </cell>
          <cell r="BD558" t="str">
            <v>Red</v>
          </cell>
          <cell r="BE558" t="str">
            <v>B23 5' H10</v>
          </cell>
          <cell r="BF558" t="str">
            <v>12 months (+/- 5 days) from date of manufacture</v>
          </cell>
          <cell r="BG558" t="str">
            <v>Super Fast</v>
          </cell>
          <cell r="BH558" t="str">
            <v>23 mm</v>
          </cell>
          <cell r="BI558" t="str">
            <v>1 in</v>
          </cell>
          <cell r="BJ558" t="str">
            <v>53 3/4 in</v>
          </cell>
          <cell r="BK558" t="str">
            <v>5/8 in</v>
          </cell>
          <cell r="BL558" t="str">
            <v>I, II, III</v>
          </cell>
          <cell r="BM558">
            <v>5</v>
          </cell>
          <cell r="BN558">
            <v>100</v>
          </cell>
          <cell r="BO558">
            <v>120</v>
          </cell>
          <cell r="BP558" t="str">
            <v>B or G</v>
          </cell>
          <cell r="BQ558">
            <v>7200</v>
          </cell>
          <cell r="BR558">
            <v>89.583333333333329</v>
          </cell>
        </row>
        <row r="559">
          <cell r="C559">
            <v>181056</v>
          </cell>
          <cell r="D559" t="str">
            <v>B23 5' H10 (2PB, 36 Bxs)</v>
          </cell>
          <cell r="E559" t="str">
            <v>70298</v>
          </cell>
          <cell r="F559" t="str">
            <v>72036</v>
          </cell>
          <cell r="G559" t="str">
            <v>30%</v>
          </cell>
          <cell r="H559" t="str">
            <v>2 X 8509 (12-8 4 X 1.25 OL)</v>
          </cell>
          <cell r="I559" t="str">
            <v>8030 (38 mm 142 GA X 4.584 FT)</v>
          </cell>
          <cell r="J559" t="str">
            <v>8032 (84 mm 200 GA X 4.584 FT)</v>
          </cell>
          <cell r="K559">
            <v>1.8549124999999997</v>
          </cell>
          <cell r="L559">
            <v>0.79496249999999991</v>
          </cell>
          <cell r="M559">
            <v>53.502936209654891</v>
          </cell>
          <cell r="N559">
            <v>60</v>
          </cell>
          <cell r="O559">
            <v>53.5</v>
          </cell>
          <cell r="P559">
            <v>53.75</v>
          </cell>
          <cell r="Q559">
            <v>54</v>
          </cell>
          <cell r="R559">
            <v>2.58405</v>
          </cell>
          <cell r="S559">
            <v>2.6498749999999998</v>
          </cell>
          <cell r="T559">
            <v>2.7161999999999997</v>
          </cell>
          <cell r="U559">
            <v>1173.1587</v>
          </cell>
          <cell r="V559">
            <v>1203.0432499999999</v>
          </cell>
          <cell r="W559">
            <v>1233.1547999999998</v>
          </cell>
          <cell r="X559" t="str">
            <v>8480/8481 (56"/2 pc)</v>
          </cell>
          <cell r="Y559" t="str">
            <v>56"/ 2 pc</v>
          </cell>
          <cell r="Z559">
            <v>2.8</v>
          </cell>
          <cell r="AA559">
            <v>25</v>
          </cell>
          <cell r="AB559">
            <v>64.601249999999993</v>
          </cell>
          <cell r="AC559">
            <v>66.246874999999989</v>
          </cell>
          <cell r="AD559">
            <v>67.904999999999987</v>
          </cell>
          <cell r="AE559">
            <v>67.40124999999999</v>
          </cell>
          <cell r="AF559">
            <v>69.046874999999986</v>
          </cell>
          <cell r="AG559">
            <v>70.704999999999984</v>
          </cell>
          <cell r="AH559" t="str">
            <v>3 X 8126 (5.531 FT/Box)</v>
          </cell>
          <cell r="AI559">
            <v>3</v>
          </cell>
          <cell r="AJ559" t="str">
            <v>(6X6)+0=36</v>
          </cell>
          <cell r="AK559">
            <v>6</v>
          </cell>
          <cell r="AL559">
            <v>6</v>
          </cell>
          <cell r="AM559">
            <v>0</v>
          </cell>
          <cell r="AN559">
            <v>36</v>
          </cell>
          <cell r="AO559" t="str">
            <v>8912 (56 X 42)</v>
          </cell>
          <cell r="AP559" t="str">
            <v>56X42</v>
          </cell>
          <cell r="AQ559">
            <v>55</v>
          </cell>
          <cell r="AR559" t="str">
            <v>8123 (4)</v>
          </cell>
          <cell r="AS559">
            <v>0</v>
          </cell>
          <cell r="AT559" t="str">
            <v>8121 (2 X 16FT)/ 8122 (4)</v>
          </cell>
          <cell r="AU559">
            <v>2</v>
          </cell>
          <cell r="AV559" t="str">
            <v>8051 (1 White)</v>
          </cell>
          <cell r="AW559" t="str">
            <v>8050 (160FT Clear)</v>
          </cell>
          <cell r="AX559">
            <v>2540.6874999999995</v>
          </cell>
          <cell r="AY559">
            <v>900</v>
          </cell>
          <cell r="AZ559">
            <v>2.8229861111111108</v>
          </cell>
          <cell r="BA559" t="str">
            <v>BF request 5/22/00.</v>
          </cell>
          <cell r="BB559"/>
          <cell r="BC559">
            <v>181056</v>
          </cell>
          <cell r="BD559" t="str">
            <v>Red</v>
          </cell>
          <cell r="BE559" t="str">
            <v xml:space="preserve">B23 5' H10 </v>
          </cell>
          <cell r="BF559" t="str">
            <v>12 months (+/- 5 days) from date of manufacture</v>
          </cell>
          <cell r="BG559" t="str">
            <v>Super Fast</v>
          </cell>
          <cell r="BH559" t="str">
            <v>23 mm</v>
          </cell>
          <cell r="BI559" t="str">
            <v>1 in</v>
          </cell>
          <cell r="BJ559" t="str">
            <v>53 3/4 in</v>
          </cell>
          <cell r="BK559" t="str">
            <v>5/8 in</v>
          </cell>
          <cell r="BL559" t="str">
            <v>I, II, III</v>
          </cell>
          <cell r="BM559">
            <v>5</v>
          </cell>
          <cell r="BN559">
            <v>125</v>
          </cell>
          <cell r="BO559">
            <v>120</v>
          </cell>
          <cell r="BP559" t="str">
            <v>B or G</v>
          </cell>
          <cell r="BQ559">
            <v>7200</v>
          </cell>
          <cell r="BR559">
            <v>111.97916666666667</v>
          </cell>
        </row>
        <row r="560">
          <cell r="C560">
            <v>181057</v>
          </cell>
          <cell r="D560" t="str">
            <v>B23 5' H10 (2PB, 36 Bxs)</v>
          </cell>
          <cell r="E560" t="str">
            <v>70298</v>
          </cell>
          <cell r="F560" t="str">
            <v>72036</v>
          </cell>
          <cell r="G560" t="str">
            <v>30%</v>
          </cell>
          <cell r="H560" t="str">
            <v>2 X 8509 (12-8 4 X 1.25 OL)</v>
          </cell>
          <cell r="I560" t="str">
            <v>8030 (38 mm 142 GA X 4.584 FT)</v>
          </cell>
          <cell r="J560" t="str">
            <v>8032 (84 mm 200 GA X 4.584 FT)</v>
          </cell>
          <cell r="K560">
            <v>1.8549124999999997</v>
          </cell>
          <cell r="L560">
            <v>0.79496249999999991</v>
          </cell>
          <cell r="M560">
            <v>53.502936209654891</v>
          </cell>
          <cell r="N560">
            <v>60</v>
          </cell>
          <cell r="O560">
            <v>53.5</v>
          </cell>
          <cell r="P560">
            <v>53.75</v>
          </cell>
          <cell r="Q560">
            <v>54</v>
          </cell>
          <cell r="R560">
            <v>2.58405</v>
          </cell>
          <cell r="S560">
            <v>2.6498749999999998</v>
          </cell>
          <cell r="T560">
            <v>2.7161999999999997</v>
          </cell>
          <cell r="U560">
            <v>1173.1587</v>
          </cell>
          <cell r="V560">
            <v>1203.0432499999999</v>
          </cell>
          <cell r="W560">
            <v>1233.1547999999998</v>
          </cell>
          <cell r="X560" t="str">
            <v>8480/8481 (56"/2 pc)</v>
          </cell>
          <cell r="Y560" t="str">
            <v>56"/ 2 pc</v>
          </cell>
          <cell r="Z560">
            <v>2.8</v>
          </cell>
          <cell r="AA560">
            <v>20</v>
          </cell>
          <cell r="AB560">
            <v>51.680999999999997</v>
          </cell>
          <cell r="AC560">
            <v>52.997499999999995</v>
          </cell>
          <cell r="AD560">
            <v>54.323999999999998</v>
          </cell>
          <cell r="AE560">
            <v>54.480999999999995</v>
          </cell>
          <cell r="AF560">
            <v>55.797499999999992</v>
          </cell>
          <cell r="AG560">
            <v>57.123999999999995</v>
          </cell>
          <cell r="AH560" t="str">
            <v>3 X 8126 (5.531 FT/Box)</v>
          </cell>
          <cell r="AI560">
            <v>3</v>
          </cell>
          <cell r="AJ560" t="str">
            <v>(6X6)+0=36</v>
          </cell>
          <cell r="AK560">
            <v>6</v>
          </cell>
          <cell r="AL560">
            <v>6</v>
          </cell>
          <cell r="AM560">
            <v>0</v>
          </cell>
          <cell r="AN560">
            <v>36</v>
          </cell>
          <cell r="AO560" t="str">
            <v>8912 (56 X 42)</v>
          </cell>
          <cell r="AP560" t="str">
            <v>56X42</v>
          </cell>
          <cell r="AQ560">
            <v>55</v>
          </cell>
          <cell r="AR560" t="str">
            <v>8123 (4)</v>
          </cell>
          <cell r="AS560">
            <v>0</v>
          </cell>
          <cell r="AT560" t="str">
            <v>8121 (2 X 16FT)/ 8122 (4)</v>
          </cell>
          <cell r="AU560">
            <v>2</v>
          </cell>
          <cell r="AV560" t="str">
            <v>8051 (1 White)</v>
          </cell>
          <cell r="AW560" t="str">
            <v>8050 (160FT Clear)</v>
          </cell>
          <cell r="AX560">
            <v>2063.71</v>
          </cell>
          <cell r="AY560">
            <v>720</v>
          </cell>
          <cell r="AZ560">
            <v>2.8662638888888887</v>
          </cell>
          <cell r="BA560" t="str">
            <v>Minova request to change packaging 5/5/09.</v>
          </cell>
          <cell r="BB560"/>
          <cell r="BC560">
            <v>181057</v>
          </cell>
          <cell r="BD560" t="str">
            <v>Red</v>
          </cell>
          <cell r="BE560" t="str">
            <v>B23 5' H10</v>
          </cell>
          <cell r="BF560" t="str">
            <v>12 months (+/- 5 days) from date of manufacture</v>
          </cell>
          <cell r="BG560" t="str">
            <v>Super Fast</v>
          </cell>
          <cell r="BH560" t="str">
            <v>23 mm</v>
          </cell>
          <cell r="BI560" t="str">
            <v>1 in</v>
          </cell>
          <cell r="BJ560" t="str">
            <v>53 3/4 in</v>
          </cell>
          <cell r="BK560" t="str">
            <v>5/8 in</v>
          </cell>
          <cell r="BL560" t="str">
            <v>I, II, III</v>
          </cell>
          <cell r="BM560">
            <v>5</v>
          </cell>
          <cell r="BN560">
            <v>100</v>
          </cell>
          <cell r="BO560">
            <v>120</v>
          </cell>
          <cell r="BP560" t="str">
            <v>B or G</v>
          </cell>
          <cell r="BQ560">
            <v>7200</v>
          </cell>
          <cell r="BR560">
            <v>89.583333333333329</v>
          </cell>
        </row>
        <row r="561">
          <cell r="C561">
            <v>181058</v>
          </cell>
          <cell r="D561" t="str">
            <v>B23 5' H20 (SWP, 900 Pcs, Eclipse)</v>
          </cell>
          <cell r="E561" t="str">
            <v>70301</v>
          </cell>
          <cell r="F561" t="str">
            <v>72036</v>
          </cell>
          <cell r="G561" t="str">
            <v>30%</v>
          </cell>
          <cell r="H561" t="str">
            <v>2 X 8509 (12-8 4 X 1.25 OL)</v>
          </cell>
          <cell r="I561" t="str">
            <v>8030 (38 mm 142 GA X 4.584 FT)</v>
          </cell>
          <cell r="J561" t="str">
            <v>8032 (84 mm 200 GA X 4.584 FT)</v>
          </cell>
          <cell r="K561">
            <v>1.8022374999999997</v>
          </cell>
          <cell r="L561">
            <v>0.77238749999999989</v>
          </cell>
          <cell r="M561">
            <v>53.502936209654891</v>
          </cell>
          <cell r="N561">
            <v>60</v>
          </cell>
          <cell r="O561">
            <v>53.5</v>
          </cell>
          <cell r="P561">
            <v>53.75</v>
          </cell>
          <cell r="Q561">
            <v>54</v>
          </cell>
          <cell r="R561">
            <v>2.50915</v>
          </cell>
          <cell r="S561">
            <v>2.5746249999999997</v>
          </cell>
          <cell r="T561">
            <v>2.6406000000000001</v>
          </cell>
          <cell r="U561">
            <v>1139.1541</v>
          </cell>
          <cell r="V561">
            <v>1168.8797499999998</v>
          </cell>
          <cell r="W561">
            <v>1198.8324</v>
          </cell>
          <cell r="X561" t="str">
            <v>8053 (5" X 115GA X 20FT)</v>
          </cell>
          <cell r="Y561" t="str">
            <v>SW (20 FT)</v>
          </cell>
          <cell r="Z561">
            <v>0.1</v>
          </cell>
          <cell r="AA561">
            <v>20</v>
          </cell>
          <cell r="AB561">
            <v>50.183</v>
          </cell>
          <cell r="AC561">
            <v>51.492499999999993</v>
          </cell>
          <cell r="AD561">
            <v>52.811999999999998</v>
          </cell>
          <cell r="AE561">
            <v>50.283000000000001</v>
          </cell>
          <cell r="AF561">
            <v>51.592499999999994</v>
          </cell>
          <cell r="AG561">
            <v>52.911999999999999</v>
          </cell>
          <cell r="AH561" t="str">
            <v>8053 (20 FT/Bundle)</v>
          </cell>
          <cell r="AI561" t="str">
            <v>SW</v>
          </cell>
          <cell r="AJ561" t="str">
            <v>45 SW</v>
          </cell>
          <cell r="AK561" t="str">
            <v xml:space="preserve">Stack </v>
          </cell>
          <cell r="AL561" t="str">
            <v xml:space="preserve">Pyramid </v>
          </cell>
          <cell r="AM561" t="str">
            <v>On Pallet</v>
          </cell>
          <cell r="AN561">
            <v>45</v>
          </cell>
          <cell r="AO561" t="str">
            <v>8912 (56 X 42)</v>
          </cell>
          <cell r="AP561" t="str">
            <v>56X42</v>
          </cell>
          <cell r="AQ561">
            <v>55</v>
          </cell>
          <cell r="AR561" t="str">
            <v>8133 (4)</v>
          </cell>
          <cell r="AS561" t="str">
            <v>1 X 8114 (Pad)</v>
          </cell>
          <cell r="AT561">
            <v>0</v>
          </cell>
          <cell r="AU561">
            <v>0</v>
          </cell>
          <cell r="AV561">
            <v>0</v>
          </cell>
          <cell r="AW561" t="str">
            <v>8052 (394FT White)</v>
          </cell>
          <cell r="AX561">
            <v>2376.6624999999999</v>
          </cell>
          <cell r="AY561">
            <v>900</v>
          </cell>
          <cell r="AZ561">
            <v>2.640736111111111</v>
          </cell>
          <cell r="BA561" t="str">
            <v xml:space="preserve">Minova Request 9/6/05 to change Eclipse logo. Each bundle gets Part No. 8132 8.5 X 11 inch bundle sheet.  </v>
          </cell>
          <cell r="BB561"/>
          <cell r="BC561">
            <v>181058</v>
          </cell>
          <cell r="BD561" t="str">
            <v xml:space="preserve">Orange </v>
          </cell>
          <cell r="BE561" t="str">
            <v>B23 5' H20 (Eclipse)</v>
          </cell>
          <cell r="BF561" t="str">
            <v>12 months (+/- 5 days) from date of manufacture</v>
          </cell>
          <cell r="BG561" t="str">
            <v xml:space="preserve">X-Fast </v>
          </cell>
          <cell r="BH561" t="str">
            <v>23 mm</v>
          </cell>
          <cell r="BI561" t="str">
            <v>1 in</v>
          </cell>
          <cell r="BJ561" t="str">
            <v>53 3/4 in</v>
          </cell>
          <cell r="BK561" t="str">
            <v>5/8 in</v>
          </cell>
          <cell r="BL561" t="str">
            <v>I, II, III</v>
          </cell>
          <cell r="BM561">
            <v>5</v>
          </cell>
          <cell r="BN561">
            <v>100</v>
          </cell>
          <cell r="BO561">
            <v>134</v>
          </cell>
          <cell r="BP561" t="str">
            <v>B or G</v>
          </cell>
          <cell r="BQ561">
            <v>8040</v>
          </cell>
          <cell r="BR561">
            <v>89.583333333333329</v>
          </cell>
        </row>
        <row r="562">
          <cell r="C562">
            <v>181059</v>
          </cell>
          <cell r="D562" t="str">
            <v>B23 5' H20 (SWP, 900 Pcs)</v>
          </cell>
          <cell r="E562" t="str">
            <v>70301</v>
          </cell>
          <cell r="F562" t="str">
            <v>72036</v>
          </cell>
          <cell r="G562" t="str">
            <v>30%</v>
          </cell>
          <cell r="H562" t="str">
            <v>2 X 8509 (12-8 4 X 1.25 OL)</v>
          </cell>
          <cell r="I562" t="str">
            <v>8030 (38 mm 142 GA X 4.584 FT)</v>
          </cell>
          <cell r="J562" t="str">
            <v>8032 (84 mm 200 GA X 4.584 FT)</v>
          </cell>
          <cell r="K562">
            <v>1.8022374999999997</v>
          </cell>
          <cell r="L562">
            <v>0.77238749999999989</v>
          </cell>
          <cell r="M562">
            <v>53.502936209654891</v>
          </cell>
          <cell r="N562">
            <v>60</v>
          </cell>
          <cell r="O562">
            <v>53.5</v>
          </cell>
          <cell r="P562">
            <v>53.75</v>
          </cell>
          <cell r="Q562">
            <v>54</v>
          </cell>
          <cell r="R562">
            <v>2.50915</v>
          </cell>
          <cell r="S562">
            <v>2.5746249999999997</v>
          </cell>
          <cell r="T562">
            <v>2.6406000000000001</v>
          </cell>
          <cell r="U562">
            <v>1139.1541</v>
          </cell>
          <cell r="V562">
            <v>1168.8797499999998</v>
          </cell>
          <cell r="W562">
            <v>1198.8324</v>
          </cell>
          <cell r="X562" t="str">
            <v>8053 (5" X 115GA X 20FT)</v>
          </cell>
          <cell r="Y562" t="str">
            <v>SW (20 FT)</v>
          </cell>
          <cell r="Z562">
            <v>0.1</v>
          </cell>
          <cell r="AA562">
            <v>20</v>
          </cell>
          <cell r="AB562">
            <v>50.183</v>
          </cell>
          <cell r="AC562">
            <v>51.492499999999993</v>
          </cell>
          <cell r="AD562">
            <v>52.811999999999998</v>
          </cell>
          <cell r="AE562">
            <v>50.283000000000001</v>
          </cell>
          <cell r="AF562">
            <v>51.592499999999994</v>
          </cell>
          <cell r="AG562">
            <v>52.911999999999999</v>
          </cell>
          <cell r="AH562" t="str">
            <v>8053 (20 FT/Bundle)</v>
          </cell>
          <cell r="AI562" t="str">
            <v>SW</v>
          </cell>
          <cell r="AJ562" t="str">
            <v>45 SW</v>
          </cell>
          <cell r="AK562" t="str">
            <v xml:space="preserve">Stack </v>
          </cell>
          <cell r="AL562" t="str">
            <v xml:space="preserve">Pyramid </v>
          </cell>
          <cell r="AM562" t="str">
            <v>On Pallet</v>
          </cell>
          <cell r="AN562">
            <v>45</v>
          </cell>
          <cell r="AO562" t="str">
            <v>8912 (56 X 42)</v>
          </cell>
          <cell r="AP562" t="str">
            <v>56X42</v>
          </cell>
          <cell r="AQ562">
            <v>55</v>
          </cell>
          <cell r="AR562" t="str">
            <v>8133 (4)</v>
          </cell>
          <cell r="AS562" t="str">
            <v>1 X 8114 (Pad)</v>
          </cell>
          <cell r="AT562">
            <v>0</v>
          </cell>
          <cell r="AU562">
            <v>0</v>
          </cell>
          <cell r="AV562">
            <v>0</v>
          </cell>
          <cell r="AW562" t="str">
            <v>8052 (394FT White)</v>
          </cell>
          <cell r="AX562">
            <v>2376.6624999999999</v>
          </cell>
          <cell r="AY562">
            <v>900</v>
          </cell>
          <cell r="AZ562">
            <v>2.640736111111111</v>
          </cell>
          <cell r="BA562" t="str">
            <v xml:space="preserve">BF Request 6/21/02.  Each bundle gets Part No. 8132 8.5 X 11 inch bundle sheet.  Cartridges are supplied by the Georgetown Facility.  </v>
          </cell>
          <cell r="BB562"/>
          <cell r="BC562">
            <v>181059</v>
          </cell>
          <cell r="BD562" t="str">
            <v xml:space="preserve">Orange </v>
          </cell>
          <cell r="BE562" t="str">
            <v xml:space="preserve">B23 5' H20 </v>
          </cell>
          <cell r="BF562" t="str">
            <v>12 months (+/- 5 days) from date of manufacture</v>
          </cell>
          <cell r="BG562" t="str">
            <v xml:space="preserve">X-Fast </v>
          </cell>
          <cell r="BH562" t="str">
            <v>23 mm</v>
          </cell>
          <cell r="BI562" t="str">
            <v>1 in</v>
          </cell>
          <cell r="BJ562" t="str">
            <v>53 3/4 in</v>
          </cell>
          <cell r="BK562" t="str">
            <v>5/8 in</v>
          </cell>
          <cell r="BL562" t="str">
            <v>I, II, III</v>
          </cell>
          <cell r="BM562">
            <v>5</v>
          </cell>
          <cell r="BN562">
            <v>100</v>
          </cell>
          <cell r="BO562">
            <v>134</v>
          </cell>
          <cell r="BP562" t="str">
            <v>B or G</v>
          </cell>
          <cell r="BQ562">
            <v>8040</v>
          </cell>
          <cell r="BR562">
            <v>89.583333333333329</v>
          </cell>
        </row>
        <row r="563">
          <cell r="C563">
            <v>181060</v>
          </cell>
          <cell r="D563" t="str">
            <v>B23 5' H20 (2PB, 36 Bxs)</v>
          </cell>
          <cell r="E563" t="str">
            <v>70301</v>
          </cell>
          <cell r="F563" t="str">
            <v>72036</v>
          </cell>
          <cell r="G563" t="str">
            <v>30%</v>
          </cell>
          <cell r="H563" t="str">
            <v>2 X 8509 (12-8 4 X 1.25 OL)</v>
          </cell>
          <cell r="I563" t="str">
            <v>8030 (38 mm 142 GA X 4.584 FT)</v>
          </cell>
          <cell r="J563" t="str">
            <v>8032 (84 mm 200 GA X 4.584 FT)</v>
          </cell>
          <cell r="K563">
            <v>1.8022374999999997</v>
          </cell>
          <cell r="L563">
            <v>0.77238749999999989</v>
          </cell>
          <cell r="M563">
            <v>53.502936209654891</v>
          </cell>
          <cell r="N563">
            <v>60</v>
          </cell>
          <cell r="O563">
            <v>53.5</v>
          </cell>
          <cell r="P563">
            <v>53.75</v>
          </cell>
          <cell r="Q563">
            <v>54</v>
          </cell>
          <cell r="R563">
            <v>2.50915</v>
          </cell>
          <cell r="S563">
            <v>2.5746249999999997</v>
          </cell>
          <cell r="T563">
            <v>2.6406000000000001</v>
          </cell>
          <cell r="U563">
            <v>1139.1541</v>
          </cell>
          <cell r="V563">
            <v>1168.8797499999998</v>
          </cell>
          <cell r="W563">
            <v>1198.8324</v>
          </cell>
          <cell r="X563" t="str">
            <v>8480/8481 (56"/2 pc)</v>
          </cell>
          <cell r="Y563" t="str">
            <v>56"/ 2 pc</v>
          </cell>
          <cell r="Z563">
            <v>2.8</v>
          </cell>
          <cell r="AA563">
            <v>25</v>
          </cell>
          <cell r="AB563">
            <v>62.728749999999998</v>
          </cell>
          <cell r="AC563">
            <v>64.365624999999994</v>
          </cell>
          <cell r="AD563">
            <v>66.015000000000001</v>
          </cell>
          <cell r="AE563">
            <v>65.528750000000002</v>
          </cell>
          <cell r="AF563">
            <v>67.165624999999991</v>
          </cell>
          <cell r="AG563">
            <v>68.814999999999998</v>
          </cell>
          <cell r="AH563" t="str">
            <v>3 X 8126 (5.531 FT/Box)</v>
          </cell>
          <cell r="AI563">
            <v>3</v>
          </cell>
          <cell r="AJ563" t="str">
            <v>(6X6)+0=36</v>
          </cell>
          <cell r="AK563">
            <v>6</v>
          </cell>
          <cell r="AL563">
            <v>6</v>
          </cell>
          <cell r="AM563">
            <v>0</v>
          </cell>
          <cell r="AN563">
            <v>36</v>
          </cell>
          <cell r="AO563" t="str">
            <v>8912 (56 X 42)</v>
          </cell>
          <cell r="AP563" t="str">
            <v>56X42</v>
          </cell>
          <cell r="AQ563">
            <v>55</v>
          </cell>
          <cell r="AR563" t="str">
            <v>8123 (4)</v>
          </cell>
          <cell r="AS563">
            <v>0</v>
          </cell>
          <cell r="AT563" t="str">
            <v>8121 (2 X 16FT)/ 8122 (4)</v>
          </cell>
          <cell r="AU563">
            <v>2</v>
          </cell>
          <cell r="AV563" t="str">
            <v>8051 (1 White)</v>
          </cell>
          <cell r="AW563" t="str">
            <v>8050 (160FT Clear)</v>
          </cell>
          <cell r="AX563">
            <v>2472.9624999999996</v>
          </cell>
          <cell r="AY563">
            <v>900</v>
          </cell>
          <cell r="AZ563">
            <v>2.7477361111111107</v>
          </cell>
          <cell r="BA563" t="str">
            <v xml:space="preserve">BF Request 6/21/02.  </v>
          </cell>
          <cell r="BB563"/>
          <cell r="BC563">
            <v>181060</v>
          </cell>
          <cell r="BD563" t="str">
            <v xml:space="preserve">Orange </v>
          </cell>
          <cell r="BE563" t="str">
            <v xml:space="preserve">B23 5' H20 </v>
          </cell>
          <cell r="BF563" t="str">
            <v>12 months (+/- 5 days) from date of manufacture</v>
          </cell>
          <cell r="BG563" t="str">
            <v xml:space="preserve">X-Fast </v>
          </cell>
          <cell r="BH563" t="str">
            <v>23 mm</v>
          </cell>
          <cell r="BI563" t="str">
            <v>1 in</v>
          </cell>
          <cell r="BJ563" t="str">
            <v>53 3/4 in</v>
          </cell>
          <cell r="BK563" t="str">
            <v>5/8 in</v>
          </cell>
          <cell r="BL563" t="str">
            <v>I, II, III</v>
          </cell>
          <cell r="BM563">
            <v>5</v>
          </cell>
          <cell r="BN563">
            <v>125</v>
          </cell>
          <cell r="BO563">
            <v>134</v>
          </cell>
          <cell r="BP563" t="str">
            <v>B or G</v>
          </cell>
          <cell r="BQ563">
            <v>8040</v>
          </cell>
          <cell r="BR563">
            <v>111.97916666666667</v>
          </cell>
        </row>
        <row r="564">
          <cell r="C564">
            <v>181061</v>
          </cell>
          <cell r="D564" t="str">
            <v>B23 5' H35 (2PBLW, 36 Bxs)</v>
          </cell>
          <cell r="E564" t="str">
            <v>70300</v>
          </cell>
          <cell r="F564" t="str">
            <v>72036</v>
          </cell>
          <cell r="G564" t="str">
            <v>30%</v>
          </cell>
          <cell r="H564" t="str">
            <v>2 X 8509 (12-8 4 X 1.25 OL)</v>
          </cell>
          <cell r="I564" t="str">
            <v>8030 (38 mm 142 GA X 4.584 FT)</v>
          </cell>
          <cell r="J564" t="str">
            <v>8032 (84 mm 200 GA X 4.584 FT)</v>
          </cell>
          <cell r="K564">
            <v>1.8022374999999997</v>
          </cell>
          <cell r="L564">
            <v>0.77238749999999989</v>
          </cell>
          <cell r="M564">
            <v>53.502936209654891</v>
          </cell>
          <cell r="N564">
            <v>60</v>
          </cell>
          <cell r="O564">
            <v>53.5</v>
          </cell>
          <cell r="P564">
            <v>53.75</v>
          </cell>
          <cell r="Q564">
            <v>54</v>
          </cell>
          <cell r="R564">
            <v>2.50915</v>
          </cell>
          <cell r="S564">
            <v>2.5746249999999997</v>
          </cell>
          <cell r="T564">
            <v>2.6406000000000001</v>
          </cell>
          <cell r="U564">
            <v>1139.1541</v>
          </cell>
          <cell r="V564">
            <v>1168.8797499999998</v>
          </cell>
          <cell r="W564">
            <v>1198.8324</v>
          </cell>
          <cell r="X564" t="str">
            <v>8480/8481 (56"/2 pc)</v>
          </cell>
          <cell r="Y564" t="str">
            <v>56"/ 2 pc</v>
          </cell>
          <cell r="Z564">
            <v>2.8</v>
          </cell>
          <cell r="AA564">
            <v>20</v>
          </cell>
          <cell r="AB564">
            <v>50.183</v>
          </cell>
          <cell r="AC564">
            <v>51.492499999999993</v>
          </cell>
          <cell r="AD564">
            <v>52.811999999999998</v>
          </cell>
          <cell r="AE564">
            <v>52.982999999999997</v>
          </cell>
          <cell r="AF564">
            <v>54.29249999999999</v>
          </cell>
          <cell r="AG564">
            <v>55.611999999999995</v>
          </cell>
          <cell r="AH564" t="str">
            <v>3 X 8126 (5.531 FT/Box)</v>
          </cell>
          <cell r="AI564">
            <v>3</v>
          </cell>
          <cell r="AJ564" t="str">
            <v>(6X6)+0=36</v>
          </cell>
          <cell r="AK564">
            <v>6</v>
          </cell>
          <cell r="AL564">
            <v>6</v>
          </cell>
          <cell r="AM564">
            <v>0</v>
          </cell>
          <cell r="AN564">
            <v>36</v>
          </cell>
          <cell r="AO564" t="str">
            <v>8912 (56 X 42)</v>
          </cell>
          <cell r="AP564" t="str">
            <v>56X42</v>
          </cell>
          <cell r="AQ564">
            <v>55</v>
          </cell>
          <cell r="AR564" t="str">
            <v>8123 (4)</v>
          </cell>
          <cell r="AS564">
            <v>0</v>
          </cell>
          <cell r="AT564" t="str">
            <v>8121 (2 X 16FT)/ 8122 (4)</v>
          </cell>
          <cell r="AU564">
            <v>2</v>
          </cell>
          <cell r="AV564" t="str">
            <v>8051 (1 White)</v>
          </cell>
          <cell r="AW564" t="str">
            <v>8050 (160FT Clear)</v>
          </cell>
          <cell r="AX564">
            <v>2009.5299999999997</v>
          </cell>
          <cell r="AY564">
            <v>720</v>
          </cell>
          <cell r="AZ564">
            <v>2.7910138888888887</v>
          </cell>
          <cell r="BA564" t="str">
            <v>Minova request to change packaging 5/5/09.</v>
          </cell>
          <cell r="BB564"/>
          <cell r="BC564">
            <v>181061</v>
          </cell>
          <cell r="BD564" t="str">
            <v>Blue</v>
          </cell>
          <cell r="BE564" t="str">
            <v>B23 5' H35</v>
          </cell>
          <cell r="BF564" t="str">
            <v>12 months (+/- 5 days) from date of manufacture</v>
          </cell>
          <cell r="BG564" t="str">
            <v>Fast</v>
          </cell>
          <cell r="BH564" t="str">
            <v>23 mm</v>
          </cell>
          <cell r="BI564" t="str">
            <v>1 in</v>
          </cell>
          <cell r="BJ564" t="str">
            <v>53 3/4 in</v>
          </cell>
          <cell r="BK564" t="str">
            <v>5/8 in</v>
          </cell>
          <cell r="BL564" t="str">
            <v>I, II, III</v>
          </cell>
          <cell r="BM564">
            <v>5</v>
          </cell>
          <cell r="BN564">
            <v>100</v>
          </cell>
          <cell r="BO564">
            <v>134</v>
          </cell>
          <cell r="BP564" t="str">
            <v>B or G</v>
          </cell>
          <cell r="BQ564">
            <v>8040</v>
          </cell>
          <cell r="BR564">
            <v>89.583333333333329</v>
          </cell>
        </row>
        <row r="565">
          <cell r="C565">
            <v>181062</v>
          </cell>
          <cell r="D565" t="str">
            <v>B23 5' H35 (2PB, 36 Bxs)</v>
          </cell>
          <cell r="E565" t="str">
            <v>70300</v>
          </cell>
          <cell r="F565" t="str">
            <v>72036</v>
          </cell>
          <cell r="G565" t="str">
            <v>30%</v>
          </cell>
          <cell r="H565" t="str">
            <v>2 X 8509 (12-8 4 X 1.25 OL)</v>
          </cell>
          <cell r="I565" t="str">
            <v>8030 (38 mm 142 GA X 4.584 FT)</v>
          </cell>
          <cell r="J565" t="str">
            <v>8032 (84 mm 200 GA X 4.584 FT)</v>
          </cell>
          <cell r="K565">
            <v>1.8022374999999997</v>
          </cell>
          <cell r="L565">
            <v>0.77238749999999989</v>
          </cell>
          <cell r="M565">
            <v>53.502936209654891</v>
          </cell>
          <cell r="N565">
            <v>60</v>
          </cell>
          <cell r="O565">
            <v>53.5</v>
          </cell>
          <cell r="P565">
            <v>53.75</v>
          </cell>
          <cell r="Q565">
            <v>54</v>
          </cell>
          <cell r="R565">
            <v>2.50915</v>
          </cell>
          <cell r="S565">
            <v>2.5746249999999997</v>
          </cell>
          <cell r="T565">
            <v>2.6406000000000001</v>
          </cell>
          <cell r="U565">
            <v>1139.1541</v>
          </cell>
          <cell r="V565">
            <v>1168.8797499999998</v>
          </cell>
          <cell r="W565">
            <v>1198.8324</v>
          </cell>
          <cell r="X565" t="str">
            <v>8480/8481 (56"/2 pc)</v>
          </cell>
          <cell r="Y565" t="str">
            <v>56"/ 2 pc</v>
          </cell>
          <cell r="Z565">
            <v>2.8</v>
          </cell>
          <cell r="AA565">
            <v>25</v>
          </cell>
          <cell r="AB565">
            <v>62.728749999999998</v>
          </cell>
          <cell r="AC565">
            <v>64.365624999999994</v>
          </cell>
          <cell r="AD565">
            <v>66.015000000000001</v>
          </cell>
          <cell r="AE565">
            <v>65.528750000000002</v>
          </cell>
          <cell r="AF565">
            <v>67.165624999999991</v>
          </cell>
          <cell r="AG565">
            <v>68.814999999999998</v>
          </cell>
          <cell r="AH565" t="str">
            <v>3 X 8126 (5.531 FT/Box)</v>
          </cell>
          <cell r="AI565">
            <v>3</v>
          </cell>
          <cell r="AJ565" t="str">
            <v>(6X6)+0=36</v>
          </cell>
          <cell r="AK565">
            <v>6</v>
          </cell>
          <cell r="AL565">
            <v>6</v>
          </cell>
          <cell r="AM565">
            <v>0</v>
          </cell>
          <cell r="AN565">
            <v>36</v>
          </cell>
          <cell r="AO565" t="str">
            <v>8912 (56 X 42)</v>
          </cell>
          <cell r="AP565" t="str">
            <v>56X42</v>
          </cell>
          <cell r="AQ565">
            <v>55</v>
          </cell>
          <cell r="AR565" t="str">
            <v>8123 (4)</v>
          </cell>
          <cell r="AS565">
            <v>0</v>
          </cell>
          <cell r="AT565" t="str">
            <v>8121 (2 X 16FT)/ 8122 (4)</v>
          </cell>
          <cell r="AU565">
            <v>2</v>
          </cell>
          <cell r="AV565" t="str">
            <v>8051 (1 White)</v>
          </cell>
          <cell r="AW565" t="str">
            <v>8050 (160FT Clear)</v>
          </cell>
          <cell r="AX565">
            <v>2472.9624999999996</v>
          </cell>
          <cell r="AY565">
            <v>900</v>
          </cell>
          <cell r="AZ565">
            <v>2.7477361111111107</v>
          </cell>
          <cell r="BA565" t="str">
            <v xml:space="preserve">BF Request 6/21/02.  </v>
          </cell>
          <cell r="BB565"/>
          <cell r="BC565">
            <v>181062</v>
          </cell>
          <cell r="BD565" t="str">
            <v>Blue</v>
          </cell>
          <cell r="BE565" t="str">
            <v xml:space="preserve">B23 5' H35 </v>
          </cell>
          <cell r="BF565" t="str">
            <v>12 months (+/- 5 days) from date of manufacture</v>
          </cell>
          <cell r="BG565" t="str">
            <v>Fast</v>
          </cell>
          <cell r="BH565" t="str">
            <v>23 mm</v>
          </cell>
          <cell r="BI565" t="str">
            <v>1 in</v>
          </cell>
          <cell r="BJ565" t="str">
            <v>53 3/4 in</v>
          </cell>
          <cell r="BK565" t="str">
            <v>5/8 in</v>
          </cell>
          <cell r="BL565" t="str">
            <v>I, II, III</v>
          </cell>
          <cell r="BM565">
            <v>5</v>
          </cell>
          <cell r="BN565">
            <v>125</v>
          </cell>
          <cell r="BO565">
            <v>134</v>
          </cell>
          <cell r="BP565" t="str">
            <v>B or G</v>
          </cell>
          <cell r="BQ565">
            <v>8040</v>
          </cell>
          <cell r="BR565">
            <v>111.97916666666667</v>
          </cell>
        </row>
        <row r="566">
          <cell r="C566">
            <v>181063</v>
          </cell>
          <cell r="D566" t="str">
            <v>B23 5' H35 (SWP, 900 Pcs)</v>
          </cell>
          <cell r="E566" t="str">
            <v>70300</v>
          </cell>
          <cell r="F566" t="str">
            <v>72036</v>
          </cell>
          <cell r="G566" t="str">
            <v>30%</v>
          </cell>
          <cell r="H566" t="str">
            <v>2 X 8509 (12-8 4 X 1.25 OL)</v>
          </cell>
          <cell r="I566" t="str">
            <v>8030 (38 mm 142 GA X 4.584 FT)</v>
          </cell>
          <cell r="J566" t="str">
            <v>8032 (84 mm 200 GA X 4.584 FT)</v>
          </cell>
          <cell r="K566">
            <v>1.8022374999999997</v>
          </cell>
          <cell r="L566">
            <v>0.77238749999999989</v>
          </cell>
          <cell r="M566">
            <v>53.502936209654891</v>
          </cell>
          <cell r="N566">
            <v>60</v>
          </cell>
          <cell r="O566">
            <v>53.5</v>
          </cell>
          <cell r="P566">
            <v>53.75</v>
          </cell>
          <cell r="Q566">
            <v>54</v>
          </cell>
          <cell r="R566">
            <v>2.50915</v>
          </cell>
          <cell r="S566">
            <v>2.5746249999999997</v>
          </cell>
          <cell r="T566">
            <v>2.6406000000000001</v>
          </cell>
          <cell r="U566">
            <v>1139.1541</v>
          </cell>
          <cell r="V566">
            <v>1168.8797499999998</v>
          </cell>
          <cell r="W566">
            <v>1198.8324</v>
          </cell>
          <cell r="X566" t="str">
            <v>8053 (5" X 115GA X 20FT)</v>
          </cell>
          <cell r="Y566" t="str">
            <v>SW (20 FT)</v>
          </cell>
          <cell r="Z566">
            <v>0.1</v>
          </cell>
          <cell r="AA566">
            <v>20</v>
          </cell>
          <cell r="AB566">
            <v>50.183</v>
          </cell>
          <cell r="AC566">
            <v>51.492499999999993</v>
          </cell>
          <cell r="AD566">
            <v>52.811999999999998</v>
          </cell>
          <cell r="AE566">
            <v>50.283000000000001</v>
          </cell>
          <cell r="AF566">
            <v>51.592499999999994</v>
          </cell>
          <cell r="AG566">
            <v>52.911999999999999</v>
          </cell>
          <cell r="AH566" t="str">
            <v>8053 (20 FT/Bundle)</v>
          </cell>
          <cell r="AI566" t="str">
            <v>SW</v>
          </cell>
          <cell r="AJ566" t="str">
            <v>45 SW</v>
          </cell>
          <cell r="AK566" t="str">
            <v xml:space="preserve">Stack </v>
          </cell>
          <cell r="AL566" t="str">
            <v xml:space="preserve">Pyramid </v>
          </cell>
          <cell r="AM566" t="str">
            <v>On Pallet</v>
          </cell>
          <cell r="AN566">
            <v>45</v>
          </cell>
          <cell r="AO566" t="str">
            <v>8912 (56 X 42)</v>
          </cell>
          <cell r="AP566" t="str">
            <v>56X42</v>
          </cell>
          <cell r="AQ566">
            <v>55</v>
          </cell>
          <cell r="AR566" t="str">
            <v>8133 (4)</v>
          </cell>
          <cell r="AS566" t="str">
            <v>1 X 8114 (Pad)</v>
          </cell>
          <cell r="AT566">
            <v>0</v>
          </cell>
          <cell r="AU566">
            <v>0</v>
          </cell>
          <cell r="AV566">
            <v>0</v>
          </cell>
          <cell r="AW566" t="str">
            <v>8052 (394FT White)</v>
          </cell>
          <cell r="AX566">
            <v>2376.6624999999999</v>
          </cell>
          <cell r="AY566">
            <v>900</v>
          </cell>
          <cell r="AZ566">
            <v>2.640736111111111</v>
          </cell>
          <cell r="BA566" t="str">
            <v xml:space="preserve">Updated 9/14/11. Each bundle gets Part No. 8132 8.5 X 11 inch bundle sheet. </v>
          </cell>
          <cell r="BB566"/>
          <cell r="BC566">
            <v>181063</v>
          </cell>
          <cell r="BD566" t="str">
            <v>Blue</v>
          </cell>
          <cell r="BE566" t="str">
            <v xml:space="preserve">B23 5' H35 </v>
          </cell>
          <cell r="BF566" t="str">
            <v>12 months (+/- 5 days) from date of manufacture</v>
          </cell>
          <cell r="BG566" t="str">
            <v>Fast</v>
          </cell>
          <cell r="BH566" t="str">
            <v>23 mm</v>
          </cell>
          <cell r="BI566" t="str">
            <v>1 in</v>
          </cell>
          <cell r="BJ566" t="str">
            <v>53 3/4 in</v>
          </cell>
          <cell r="BK566" t="str">
            <v>5/8 in</v>
          </cell>
          <cell r="BL566" t="str">
            <v>I, II, III</v>
          </cell>
          <cell r="BM566">
            <v>5</v>
          </cell>
          <cell r="BN566">
            <v>100</v>
          </cell>
          <cell r="BO566">
            <v>134</v>
          </cell>
          <cell r="BP566" t="str">
            <v>B or G</v>
          </cell>
          <cell r="BQ566">
            <v>8040</v>
          </cell>
          <cell r="BR566">
            <v>89.583333333333329</v>
          </cell>
        </row>
        <row r="567">
          <cell r="C567">
            <v>181064</v>
          </cell>
          <cell r="D567" t="str">
            <v>B23 5' M50LIF (2PBLW, 36 Bxs, 720 Pcs)</v>
          </cell>
          <cell r="E567" t="str">
            <v>70325</v>
          </cell>
          <cell r="F567" t="str">
            <v>72036</v>
          </cell>
          <cell r="G567" t="str">
            <v>30%</v>
          </cell>
          <cell r="H567" t="str">
            <v>2 X 8509 (12-8 4 X 1.25 OL)</v>
          </cell>
          <cell r="I567" t="str">
            <v>8030 (38 mm 142 GA X 4.584 FT)</v>
          </cell>
          <cell r="J567" t="str">
            <v>8032 (84 mm 200 GA X 4.584 FT)</v>
          </cell>
          <cell r="K567">
            <v>1.8549124999999997</v>
          </cell>
          <cell r="L567">
            <v>0.79496249999999991</v>
          </cell>
          <cell r="M567">
            <v>53.502936209654891</v>
          </cell>
          <cell r="N567">
            <v>60</v>
          </cell>
          <cell r="O567">
            <v>53.5</v>
          </cell>
          <cell r="P567">
            <v>53.75</v>
          </cell>
          <cell r="Q567">
            <v>54</v>
          </cell>
          <cell r="R567">
            <v>2.58405</v>
          </cell>
          <cell r="S567">
            <v>2.6498749999999998</v>
          </cell>
          <cell r="T567">
            <v>2.7161999999999997</v>
          </cell>
          <cell r="U567">
            <v>1173.1587</v>
          </cell>
          <cell r="V567">
            <v>1203.0432499999999</v>
          </cell>
          <cell r="W567">
            <v>1233.1547999999998</v>
          </cell>
          <cell r="X567" t="str">
            <v>8480/8481 (56"/2 pc)</v>
          </cell>
          <cell r="Y567" t="str">
            <v>56"/ 2 pc</v>
          </cell>
          <cell r="Z567">
            <v>2.8</v>
          </cell>
          <cell r="AA567">
            <v>20</v>
          </cell>
          <cell r="AB567">
            <v>51.680999999999997</v>
          </cell>
          <cell r="AC567">
            <v>52.997499999999995</v>
          </cell>
          <cell r="AD567">
            <v>54.323999999999998</v>
          </cell>
          <cell r="AE567">
            <v>54.480999999999995</v>
          </cell>
          <cell r="AF567">
            <v>55.797499999999992</v>
          </cell>
          <cell r="AG567">
            <v>57.123999999999995</v>
          </cell>
          <cell r="AH567" t="str">
            <v>3 X 8126 (5.531 FT/Box)</v>
          </cell>
          <cell r="AI567">
            <v>3</v>
          </cell>
          <cell r="AJ567" t="str">
            <v>(6X6)+0=36</v>
          </cell>
          <cell r="AK567">
            <v>6</v>
          </cell>
          <cell r="AL567">
            <v>6</v>
          </cell>
          <cell r="AM567">
            <v>0</v>
          </cell>
          <cell r="AN567">
            <v>36</v>
          </cell>
          <cell r="AO567" t="str">
            <v>8912 (56 X 42)</v>
          </cell>
          <cell r="AP567" t="str">
            <v>56X42</v>
          </cell>
          <cell r="AQ567">
            <v>55</v>
          </cell>
          <cell r="AR567" t="str">
            <v>8123 (4)</v>
          </cell>
          <cell r="AS567">
            <v>0</v>
          </cell>
          <cell r="AT567" t="str">
            <v>8121 (2 X 16FT)/ 8122 (4)</v>
          </cell>
          <cell r="AU567">
            <v>2</v>
          </cell>
          <cell r="AV567" t="str">
            <v>8051 (1 White)</v>
          </cell>
          <cell r="AW567" t="str">
            <v>8050 (160FT Clear)</v>
          </cell>
          <cell r="AX567">
            <v>2063.71</v>
          </cell>
          <cell r="AY567">
            <v>720</v>
          </cell>
          <cell r="AZ567">
            <v>2.8662638888888887</v>
          </cell>
          <cell r="BA567" t="str">
            <v>Minova request to change packaging 5/5/09.</v>
          </cell>
          <cell r="BB567"/>
          <cell r="BC567">
            <v>181064</v>
          </cell>
          <cell r="BD567" t="str">
            <v>Green</v>
          </cell>
          <cell r="BE567" t="str">
            <v>B23 5' M50LIF</v>
          </cell>
          <cell r="BF567" t="str">
            <v>12 months (+/- 5 days) from date of manufacture</v>
          </cell>
          <cell r="BG567" t="str">
            <v xml:space="preserve">Medium </v>
          </cell>
          <cell r="BH567" t="str">
            <v>23 mm</v>
          </cell>
          <cell r="BI567" t="str">
            <v>1 in</v>
          </cell>
          <cell r="BJ567" t="str">
            <v>53 3/4 in</v>
          </cell>
          <cell r="BK567" t="str">
            <v>5/8 in</v>
          </cell>
          <cell r="BL567" t="str">
            <v>I, II, III</v>
          </cell>
          <cell r="BM567">
            <v>5</v>
          </cell>
          <cell r="BN567">
            <v>100</v>
          </cell>
          <cell r="BO567">
            <v>134</v>
          </cell>
          <cell r="BP567" t="str">
            <v>B or G</v>
          </cell>
          <cell r="BQ567">
            <v>8040</v>
          </cell>
          <cell r="BR567">
            <v>89.583333333333329</v>
          </cell>
        </row>
        <row r="568">
          <cell r="C568">
            <v>181066</v>
          </cell>
          <cell r="D568" t="str">
            <v>B23 5' H35P (SWP, 900 Pcs)</v>
          </cell>
          <cell r="E568" t="str">
            <v>70300</v>
          </cell>
          <cell r="F568" t="str">
            <v>72036</v>
          </cell>
          <cell r="G568" t="str">
            <v>30%</v>
          </cell>
          <cell r="H568" t="str">
            <v>2 X 8509 (12-8 4 X 1.25 OL)</v>
          </cell>
          <cell r="I568" t="str">
            <v>8030 (38 mm 142 GA X 4.584 FT)</v>
          </cell>
          <cell r="J568" t="str">
            <v>8032 (84 mm 200 GA X 4.584 FT)</v>
          </cell>
          <cell r="K568">
            <v>1.8022374999999997</v>
          </cell>
          <cell r="L568">
            <v>0.77238749999999989</v>
          </cell>
          <cell r="M568">
            <v>53.502936209654891</v>
          </cell>
          <cell r="N568">
            <v>60</v>
          </cell>
          <cell r="O568">
            <v>53.5</v>
          </cell>
          <cell r="P568">
            <v>53.75</v>
          </cell>
          <cell r="Q568">
            <v>54</v>
          </cell>
          <cell r="R568">
            <v>2.50915</v>
          </cell>
          <cell r="S568">
            <v>2.5746249999999997</v>
          </cell>
          <cell r="T568">
            <v>2.6406000000000001</v>
          </cell>
          <cell r="U568">
            <v>1139.1541</v>
          </cell>
          <cell r="V568">
            <v>1168.8797499999998</v>
          </cell>
          <cell r="W568">
            <v>1198.8324</v>
          </cell>
          <cell r="X568" t="str">
            <v>8053 (5" X 115GA X 20FT)</v>
          </cell>
          <cell r="Y568" t="str">
            <v>SW (20 FT)</v>
          </cell>
          <cell r="Z568">
            <v>0.1</v>
          </cell>
          <cell r="AA568">
            <v>20</v>
          </cell>
          <cell r="AB568">
            <v>50.183</v>
          </cell>
          <cell r="AC568">
            <v>51.492499999999993</v>
          </cell>
          <cell r="AD568">
            <v>52.811999999999998</v>
          </cell>
          <cell r="AE568">
            <v>50.283000000000001</v>
          </cell>
          <cell r="AF568">
            <v>51.592499999999994</v>
          </cell>
          <cell r="AG568">
            <v>52.911999999999999</v>
          </cell>
          <cell r="AH568" t="str">
            <v>8053 (20 FT/Bundle)</v>
          </cell>
          <cell r="AI568" t="str">
            <v>SW</v>
          </cell>
          <cell r="AJ568" t="str">
            <v>45 SW</v>
          </cell>
          <cell r="AK568" t="str">
            <v xml:space="preserve">Stack </v>
          </cell>
          <cell r="AL568" t="str">
            <v xml:space="preserve">Pyramid </v>
          </cell>
          <cell r="AM568" t="str">
            <v>On Pallet</v>
          </cell>
          <cell r="AN568">
            <v>45</v>
          </cell>
          <cell r="AO568" t="str">
            <v>8912 (56 X 42)</v>
          </cell>
          <cell r="AP568" t="str">
            <v>56X42</v>
          </cell>
          <cell r="AQ568">
            <v>55</v>
          </cell>
          <cell r="AR568" t="str">
            <v>8133 (4)</v>
          </cell>
          <cell r="AS568" t="str">
            <v>1 X 8114 (Pad)</v>
          </cell>
          <cell r="AT568">
            <v>0</v>
          </cell>
          <cell r="AU568">
            <v>0</v>
          </cell>
          <cell r="AV568">
            <v>0</v>
          </cell>
          <cell r="AW568" t="str">
            <v>8052 (394FT White)</v>
          </cell>
          <cell r="AX568">
            <v>2376.6624999999999</v>
          </cell>
          <cell r="AY568">
            <v>900</v>
          </cell>
          <cell r="AZ568">
            <v>2.640736111111111</v>
          </cell>
          <cell r="BA568" t="str">
            <v xml:space="preserve">GT Request 6/21/02.  Each cartridge gets Part No. 8508 Parachute Clip 23 mm.  Each bundle gets Part No. 8132 8.5 X 11 inch bundle sheet. </v>
          </cell>
          <cell r="BB568"/>
          <cell r="BC568">
            <v>181066</v>
          </cell>
          <cell r="BD568" t="str">
            <v>Blue</v>
          </cell>
          <cell r="BE568" t="str">
            <v xml:space="preserve">B23 5' H35P </v>
          </cell>
          <cell r="BF568" t="str">
            <v>12 months (+/- 5 days) from date of manufacture</v>
          </cell>
          <cell r="BG568" t="str">
            <v>Fast</v>
          </cell>
          <cell r="BH568" t="str">
            <v>23 mm</v>
          </cell>
          <cell r="BI568" t="str">
            <v>1 in</v>
          </cell>
          <cell r="BJ568" t="str">
            <v>53 3/4 in</v>
          </cell>
          <cell r="BK568" t="str">
            <v>5/8 in</v>
          </cell>
          <cell r="BL568" t="str">
            <v>I, II, III</v>
          </cell>
          <cell r="BM568">
            <v>5</v>
          </cell>
          <cell r="BN568">
            <v>100</v>
          </cell>
          <cell r="BO568">
            <v>85</v>
          </cell>
          <cell r="BP568" t="str">
            <v>B or G</v>
          </cell>
          <cell r="BQ568">
            <v>5100</v>
          </cell>
          <cell r="BR568">
            <v>89.583333333333329</v>
          </cell>
        </row>
        <row r="569">
          <cell r="C569">
            <v>181068</v>
          </cell>
          <cell r="D569" t="str">
            <v>B23 5' M10LIF (SWP, 900 Pcs, Eclipse)</v>
          </cell>
          <cell r="E569" t="str">
            <v>70296</v>
          </cell>
          <cell r="F569" t="str">
            <v>72036</v>
          </cell>
          <cell r="G569" t="str">
            <v>30%</v>
          </cell>
          <cell r="H569" t="str">
            <v>2 X 8509 (12-8 4 X 1.25 OL)</v>
          </cell>
          <cell r="I569" t="str">
            <v>8030 (38 mm 142 GA X 4.584 FT)</v>
          </cell>
          <cell r="J569" t="str">
            <v>8032 (84 mm 200 GA X 4.584 FT)</v>
          </cell>
          <cell r="K569">
            <v>1.8022374999999997</v>
          </cell>
          <cell r="L569">
            <v>0.77238749999999989</v>
          </cell>
          <cell r="M569">
            <v>53.502936209654891</v>
          </cell>
          <cell r="N569">
            <v>60</v>
          </cell>
          <cell r="O569">
            <v>53.5</v>
          </cell>
          <cell r="P569">
            <v>53.75</v>
          </cell>
          <cell r="Q569">
            <v>54</v>
          </cell>
          <cell r="R569">
            <v>2.50915</v>
          </cell>
          <cell r="S569">
            <v>2.5746249999999997</v>
          </cell>
          <cell r="T569">
            <v>2.6406000000000001</v>
          </cell>
          <cell r="U569">
            <v>1139.1541</v>
          </cell>
          <cell r="V569">
            <v>1168.8797499999998</v>
          </cell>
          <cell r="W569">
            <v>1198.8324</v>
          </cell>
          <cell r="X569" t="str">
            <v>8053 (5" X 115GA X 20FT)</v>
          </cell>
          <cell r="Y569" t="str">
            <v>SW (20 FT)</v>
          </cell>
          <cell r="Z569">
            <v>0.1</v>
          </cell>
          <cell r="AA569">
            <v>20</v>
          </cell>
          <cell r="AB569">
            <v>50.183</v>
          </cell>
          <cell r="AC569">
            <v>51.492499999999993</v>
          </cell>
          <cell r="AD569">
            <v>52.811999999999998</v>
          </cell>
          <cell r="AE569">
            <v>50.283000000000001</v>
          </cell>
          <cell r="AF569">
            <v>51.592499999999994</v>
          </cell>
          <cell r="AG569">
            <v>52.911999999999999</v>
          </cell>
          <cell r="AH569" t="str">
            <v>8053 (20 FT/Bundle)</v>
          </cell>
          <cell r="AI569" t="str">
            <v>SW</v>
          </cell>
          <cell r="AJ569" t="str">
            <v>45 SW</v>
          </cell>
          <cell r="AK569" t="str">
            <v xml:space="preserve">Stack </v>
          </cell>
          <cell r="AL569" t="str">
            <v xml:space="preserve">Pyramid </v>
          </cell>
          <cell r="AM569" t="str">
            <v>On Pallet</v>
          </cell>
          <cell r="AN569">
            <v>45</v>
          </cell>
          <cell r="AO569" t="str">
            <v>8912 (56 X 42)</v>
          </cell>
          <cell r="AP569" t="str">
            <v>56X42</v>
          </cell>
          <cell r="AQ569">
            <v>55</v>
          </cell>
          <cell r="AR569" t="str">
            <v>8133 (4)</v>
          </cell>
          <cell r="AS569" t="str">
            <v>1 X 8114 (Pad)</v>
          </cell>
          <cell r="AT569">
            <v>0</v>
          </cell>
          <cell r="AU569">
            <v>0</v>
          </cell>
          <cell r="AV569">
            <v>0</v>
          </cell>
          <cell r="AW569" t="str">
            <v>8052 (394FT White)</v>
          </cell>
          <cell r="AX569">
            <v>2376.6624999999999</v>
          </cell>
          <cell r="AY569">
            <v>900</v>
          </cell>
          <cell r="AZ569">
            <v>2.640736111111111</v>
          </cell>
          <cell r="BA569" t="str">
            <v>Minova Request 12/7/07. Each bundle gets Part No. 8132 8.5 X 11 inch bundle sheet. Eclipse logo.</v>
          </cell>
          <cell r="BB569"/>
          <cell r="BC569">
            <v>181068</v>
          </cell>
          <cell r="BD569" t="str">
            <v>Red</v>
          </cell>
          <cell r="BE569" t="str">
            <v>B23 5' M10LIF (Eclipse)</v>
          </cell>
          <cell r="BF569" t="str">
            <v>12 months (+/- 5 days) from date of manufacture</v>
          </cell>
          <cell r="BG569" t="str">
            <v>Super Fast</v>
          </cell>
          <cell r="BH569" t="str">
            <v>23 mm</v>
          </cell>
          <cell r="BI569" t="str">
            <v>1 in</v>
          </cell>
          <cell r="BJ569" t="str">
            <v>53 3/4 in</v>
          </cell>
          <cell r="BK569" t="str">
            <v>5/8 in</v>
          </cell>
          <cell r="BL569" t="str">
            <v>I, II, III</v>
          </cell>
          <cell r="BM569">
            <v>5</v>
          </cell>
          <cell r="BN569">
            <v>100</v>
          </cell>
          <cell r="BO569">
            <v>134</v>
          </cell>
          <cell r="BP569" t="str">
            <v>B or G</v>
          </cell>
          <cell r="BQ569">
            <v>8040</v>
          </cell>
          <cell r="BR569">
            <v>89.583333333333329</v>
          </cell>
        </row>
        <row r="570">
          <cell r="C570">
            <v>181069</v>
          </cell>
          <cell r="D570" t="str">
            <v>B23 5' M10LIF (SWP, 1000 Pcs, Eclipse)</v>
          </cell>
          <cell r="E570" t="str">
            <v>70296</v>
          </cell>
          <cell r="F570" t="str">
            <v>72036</v>
          </cell>
          <cell r="G570" t="str">
            <v>30%</v>
          </cell>
          <cell r="H570" t="str">
            <v>2 X 8509 (12-8 4 X 1.25 OL)</v>
          </cell>
          <cell r="I570" t="str">
            <v>8030 (38 mm 142 GA X 4.584 FT)</v>
          </cell>
          <cell r="J570" t="str">
            <v>8032 (84 mm 200 GA X 4.584 FT)</v>
          </cell>
          <cell r="K570">
            <v>1.8022374999999997</v>
          </cell>
          <cell r="L570">
            <v>0.77238749999999989</v>
          </cell>
          <cell r="M570">
            <v>53.502936209654891</v>
          </cell>
          <cell r="N570">
            <v>60</v>
          </cell>
          <cell r="O570">
            <v>53.5</v>
          </cell>
          <cell r="P570">
            <v>53.75</v>
          </cell>
          <cell r="Q570">
            <v>54</v>
          </cell>
          <cell r="R570">
            <v>2.50915</v>
          </cell>
          <cell r="S570">
            <v>2.5746249999999997</v>
          </cell>
          <cell r="T570">
            <v>2.6406000000000001</v>
          </cell>
          <cell r="U570">
            <v>1139.1541</v>
          </cell>
          <cell r="V570">
            <v>1168.8797499999998</v>
          </cell>
          <cell r="W570">
            <v>1198.8324</v>
          </cell>
          <cell r="X570" t="str">
            <v>8053 (5" X 115GA X 20FT)</v>
          </cell>
          <cell r="Y570" t="str">
            <v>SW (20 FT)</v>
          </cell>
          <cell r="Z570">
            <v>0.1</v>
          </cell>
          <cell r="AA570">
            <v>20</v>
          </cell>
          <cell r="AB570">
            <v>50.183</v>
          </cell>
          <cell r="AC570">
            <v>51.492499999999993</v>
          </cell>
          <cell r="AD570">
            <v>52.811999999999998</v>
          </cell>
          <cell r="AE570">
            <v>50.283000000000001</v>
          </cell>
          <cell r="AF570">
            <v>51.592499999999994</v>
          </cell>
          <cell r="AG570">
            <v>52.911999999999999</v>
          </cell>
          <cell r="AH570" t="str">
            <v>8053 (20 FT/Bundle)</v>
          </cell>
          <cell r="AI570" t="str">
            <v>SW</v>
          </cell>
          <cell r="AJ570" t="str">
            <v>50 SW</v>
          </cell>
          <cell r="AK570" t="str">
            <v xml:space="preserve">Stack </v>
          </cell>
          <cell r="AL570" t="str">
            <v xml:space="preserve">Pyramid </v>
          </cell>
          <cell r="AM570" t="str">
            <v>On Pallet</v>
          </cell>
          <cell r="AN570">
            <v>50</v>
          </cell>
          <cell r="AO570" t="str">
            <v>8923 (56 X 45)</v>
          </cell>
          <cell r="AP570" t="str">
            <v>56X45</v>
          </cell>
          <cell r="AQ570">
            <v>55</v>
          </cell>
          <cell r="AR570" t="str">
            <v>8133 (4)</v>
          </cell>
          <cell r="AS570" t="str">
            <v>1 X 8114 (Pad)</v>
          </cell>
          <cell r="AT570">
            <v>0</v>
          </cell>
          <cell r="AU570">
            <v>0</v>
          </cell>
          <cell r="AV570">
            <v>0</v>
          </cell>
          <cell r="AW570" t="str">
            <v>8052 (394FT White)</v>
          </cell>
          <cell r="AX570">
            <v>2634.6249999999995</v>
          </cell>
          <cell r="AY570">
            <v>1000</v>
          </cell>
          <cell r="AZ570">
            <v>2.6346249999999993</v>
          </cell>
          <cell r="BA570" t="str">
            <v>Request 1.13.15 for Oaktown</v>
          </cell>
          <cell r="BB570"/>
          <cell r="BC570">
            <v>181069</v>
          </cell>
          <cell r="BD570" t="str">
            <v>Red</v>
          </cell>
          <cell r="BE570" t="str">
            <v>B23 5' M10LIF (Eclipse)</v>
          </cell>
          <cell r="BF570" t="str">
            <v>12 months (+/- 5 days) from date of manufacture</v>
          </cell>
          <cell r="BG570" t="str">
            <v>Super Fast</v>
          </cell>
          <cell r="BH570" t="str">
            <v>23 mm</v>
          </cell>
          <cell r="BI570" t="str">
            <v>1 in</v>
          </cell>
          <cell r="BJ570" t="str">
            <v>53 3/4 in</v>
          </cell>
          <cell r="BK570" t="str">
            <v>5/8 in</v>
          </cell>
          <cell r="BL570" t="str">
            <v>I, II, III</v>
          </cell>
          <cell r="BM570">
            <v>5</v>
          </cell>
          <cell r="BN570">
            <v>100</v>
          </cell>
          <cell r="BO570">
            <v>134</v>
          </cell>
          <cell r="BP570" t="str">
            <v>B or G</v>
          </cell>
          <cell r="BQ570">
            <v>8040</v>
          </cell>
          <cell r="BR570">
            <v>89.583333333333329</v>
          </cell>
        </row>
        <row r="571">
          <cell r="C571">
            <v>181070</v>
          </cell>
          <cell r="D571" t="str">
            <v>B23 5' H20 (2PBLW, 36 Bxs)</v>
          </cell>
          <cell r="E571" t="str">
            <v>70301</v>
          </cell>
          <cell r="F571" t="str">
            <v>72036</v>
          </cell>
          <cell r="G571" t="str">
            <v>30%</v>
          </cell>
          <cell r="H571" t="str">
            <v>2 X 8509 (12-8 4 X 1.25 OL)</v>
          </cell>
          <cell r="I571" t="str">
            <v>8030 (38 mm 142 GA X 4.584 FT)</v>
          </cell>
          <cell r="J571" t="str">
            <v>8032 (84 mm 200 GA X 4.584 FT)</v>
          </cell>
          <cell r="K571">
            <v>1.8022374999999997</v>
          </cell>
          <cell r="L571">
            <v>0.77238749999999989</v>
          </cell>
          <cell r="M571">
            <v>53.502936209654891</v>
          </cell>
          <cell r="N571">
            <v>60</v>
          </cell>
          <cell r="O571">
            <v>53.5</v>
          </cell>
          <cell r="P571">
            <v>53.75</v>
          </cell>
          <cell r="Q571">
            <v>54</v>
          </cell>
          <cell r="R571">
            <v>2.50915</v>
          </cell>
          <cell r="S571">
            <v>2.5746249999999997</v>
          </cell>
          <cell r="T571">
            <v>2.6406000000000001</v>
          </cell>
          <cell r="U571">
            <v>1139.1541</v>
          </cell>
          <cell r="V571">
            <v>1168.8797499999998</v>
          </cell>
          <cell r="W571">
            <v>1198.8324</v>
          </cell>
          <cell r="X571" t="str">
            <v>8480/8481 (56"/2 pc)</v>
          </cell>
          <cell r="Y571" t="str">
            <v>56"/ 2 pc</v>
          </cell>
          <cell r="Z571">
            <v>2.8</v>
          </cell>
          <cell r="AA571">
            <v>20</v>
          </cell>
          <cell r="AB571">
            <v>50.183</v>
          </cell>
          <cell r="AC571">
            <v>51.492499999999993</v>
          </cell>
          <cell r="AD571">
            <v>52.811999999999998</v>
          </cell>
          <cell r="AE571">
            <v>52.982999999999997</v>
          </cell>
          <cell r="AF571">
            <v>54.29249999999999</v>
          </cell>
          <cell r="AG571">
            <v>55.611999999999995</v>
          </cell>
          <cell r="AH571" t="str">
            <v>3 X 8126 (5.531 FT/Box)</v>
          </cell>
          <cell r="AI571">
            <v>3</v>
          </cell>
          <cell r="AJ571" t="str">
            <v>(6X6)+0=36</v>
          </cell>
          <cell r="AK571">
            <v>6</v>
          </cell>
          <cell r="AL571">
            <v>6</v>
          </cell>
          <cell r="AM571">
            <v>0</v>
          </cell>
          <cell r="AN571">
            <v>36</v>
          </cell>
          <cell r="AO571" t="str">
            <v>8912 (56 X 42)</v>
          </cell>
          <cell r="AP571" t="str">
            <v>56X42</v>
          </cell>
          <cell r="AQ571">
            <v>55</v>
          </cell>
          <cell r="AR571" t="str">
            <v>8123 (4)</v>
          </cell>
          <cell r="AS571">
            <v>0</v>
          </cell>
          <cell r="AT571" t="str">
            <v>8121 (2 X 16FT)/ 8122 (4)</v>
          </cell>
          <cell r="AU571">
            <v>2</v>
          </cell>
          <cell r="AV571" t="str">
            <v>8051 (1 White)</v>
          </cell>
          <cell r="AW571" t="str">
            <v>8050 (160FT Clear)</v>
          </cell>
          <cell r="AX571">
            <v>2009.5299999999997</v>
          </cell>
          <cell r="AY571">
            <v>720</v>
          </cell>
          <cell r="AZ571">
            <v>2.7910138888888887</v>
          </cell>
          <cell r="BA571" t="str">
            <v>Minova request to change packaging 5/5/09.</v>
          </cell>
          <cell r="BB571"/>
          <cell r="BC571">
            <v>181070</v>
          </cell>
          <cell r="BD571" t="str">
            <v xml:space="preserve">Orange </v>
          </cell>
          <cell r="BE571" t="str">
            <v xml:space="preserve">B23 5' H20 </v>
          </cell>
          <cell r="BF571" t="str">
            <v>12 months (+/- 5 days) from date of manufacture</v>
          </cell>
          <cell r="BG571" t="str">
            <v xml:space="preserve">X-Fast </v>
          </cell>
          <cell r="BH571" t="str">
            <v>23 mm</v>
          </cell>
          <cell r="BI571" t="str">
            <v>1 in</v>
          </cell>
          <cell r="BJ571" t="str">
            <v>53 3/4 in</v>
          </cell>
          <cell r="BK571" t="str">
            <v>5/8 in</v>
          </cell>
          <cell r="BL571" t="str">
            <v>I, II, III</v>
          </cell>
          <cell r="BM571">
            <v>5</v>
          </cell>
          <cell r="BN571">
            <v>100</v>
          </cell>
          <cell r="BO571">
            <v>134</v>
          </cell>
          <cell r="BP571" t="str">
            <v>B or G</v>
          </cell>
          <cell r="BQ571">
            <v>8040</v>
          </cell>
          <cell r="BR571">
            <v>89.583333333333329</v>
          </cell>
        </row>
        <row r="572">
          <cell r="C572">
            <v>181071</v>
          </cell>
          <cell r="D572" t="str">
            <v>B23 5' H45 (2PB, 36 Bxs)</v>
          </cell>
          <cell r="E572" t="str">
            <v>70310</v>
          </cell>
          <cell r="F572" t="str">
            <v>72036</v>
          </cell>
          <cell r="G572" t="str">
            <v>30%</v>
          </cell>
          <cell r="H572" t="str">
            <v>2 X 8509 (12-8 4 X 1.25 OL)</v>
          </cell>
          <cell r="I572" t="str">
            <v>8030 (38 mm 142 GA X 4.584 FT)</v>
          </cell>
          <cell r="J572" t="str">
            <v>8032 (84 mm 200 GA X 4.584 FT)</v>
          </cell>
          <cell r="K572">
            <v>1.8022374999999997</v>
          </cell>
          <cell r="L572">
            <v>0.77238749999999989</v>
          </cell>
          <cell r="M572">
            <v>53.502936209654891</v>
          </cell>
          <cell r="N572">
            <v>60</v>
          </cell>
          <cell r="O572">
            <v>53.5</v>
          </cell>
          <cell r="P572">
            <v>53.75</v>
          </cell>
          <cell r="Q572">
            <v>54</v>
          </cell>
          <cell r="R572">
            <v>2.50915</v>
          </cell>
          <cell r="S572">
            <v>2.5746249999999997</v>
          </cell>
          <cell r="T572">
            <v>2.6406000000000001</v>
          </cell>
          <cell r="U572">
            <v>1139.1541</v>
          </cell>
          <cell r="V572">
            <v>1168.8797499999998</v>
          </cell>
          <cell r="W572">
            <v>1198.8324</v>
          </cell>
          <cell r="X572" t="str">
            <v>8480/8481 (56"/2 pc)</v>
          </cell>
          <cell r="Y572" t="str">
            <v>56"/ 2 pc</v>
          </cell>
          <cell r="Z572">
            <v>2.8</v>
          </cell>
          <cell r="AA572">
            <v>25</v>
          </cell>
          <cell r="AB572">
            <v>62.728749999999998</v>
          </cell>
          <cell r="AC572">
            <v>64.365624999999994</v>
          </cell>
          <cell r="AD572">
            <v>66.015000000000001</v>
          </cell>
          <cell r="AE572">
            <v>65.528750000000002</v>
          </cell>
          <cell r="AF572">
            <v>67.165624999999991</v>
          </cell>
          <cell r="AG572">
            <v>68.814999999999998</v>
          </cell>
          <cell r="AH572" t="str">
            <v>3 X 8126 (5.531 FT/Box)</v>
          </cell>
          <cell r="AI572">
            <v>3</v>
          </cell>
          <cell r="AJ572" t="str">
            <v>(6X6)+0=36</v>
          </cell>
          <cell r="AK572">
            <v>6</v>
          </cell>
          <cell r="AL572">
            <v>6</v>
          </cell>
          <cell r="AM572">
            <v>0</v>
          </cell>
          <cell r="AN572">
            <v>36</v>
          </cell>
          <cell r="AO572" t="str">
            <v>8912 (56 X 42)</v>
          </cell>
          <cell r="AP572" t="str">
            <v>56X42</v>
          </cell>
          <cell r="AQ572">
            <v>55</v>
          </cell>
          <cell r="AR572" t="str">
            <v>8123 (4)</v>
          </cell>
          <cell r="AS572">
            <v>0</v>
          </cell>
          <cell r="AT572" t="str">
            <v>8121 (2 X 16FT)/ 8122 (4)</v>
          </cell>
          <cell r="AU572">
            <v>2</v>
          </cell>
          <cell r="AV572" t="str">
            <v>8051 (1 White)</v>
          </cell>
          <cell r="AW572" t="str">
            <v>8050 (160FT Clear)</v>
          </cell>
          <cell r="AX572">
            <v>2472.9624999999996</v>
          </cell>
          <cell r="AY572">
            <v>900</v>
          </cell>
          <cell r="AZ572">
            <v>2.7477361111111107</v>
          </cell>
          <cell r="BA572" t="str">
            <v>BF Request 6/21/02.</v>
          </cell>
          <cell r="BB572"/>
          <cell r="BC572">
            <v>181071</v>
          </cell>
          <cell r="BD572" t="str">
            <v>Green</v>
          </cell>
          <cell r="BE572" t="str">
            <v xml:space="preserve">B23 5' H45 </v>
          </cell>
          <cell r="BF572" t="str">
            <v>12 months (+/- 5 days) from date of manufacture</v>
          </cell>
          <cell r="BG572" t="str">
            <v xml:space="preserve">Medium </v>
          </cell>
          <cell r="BH572" t="str">
            <v>23 mm</v>
          </cell>
          <cell r="BI572" t="str">
            <v>1 in</v>
          </cell>
          <cell r="BJ572" t="str">
            <v>53 3/4 in</v>
          </cell>
          <cell r="BK572" t="str">
            <v>5/8 in</v>
          </cell>
          <cell r="BL572" t="str">
            <v>I, II, III</v>
          </cell>
          <cell r="BM572">
            <v>5</v>
          </cell>
          <cell r="BN572">
            <v>125</v>
          </cell>
          <cell r="BO572">
            <v>134</v>
          </cell>
          <cell r="BP572" t="str">
            <v>B or G</v>
          </cell>
          <cell r="BQ572">
            <v>8040</v>
          </cell>
          <cell r="BR572">
            <v>111.97916666666667</v>
          </cell>
        </row>
        <row r="573">
          <cell r="C573">
            <v>181072</v>
          </cell>
          <cell r="D573" t="str">
            <v>B23 5' H50 (2PBLW, 36 Bxs)</v>
          </cell>
          <cell r="E573" t="str">
            <v>70320</v>
          </cell>
          <cell r="F573" t="str">
            <v>72036</v>
          </cell>
          <cell r="G573" t="str">
            <v>30%</v>
          </cell>
          <cell r="H573" t="str">
            <v>2 X 8509 (12-8 4 X 1.25 OL)</v>
          </cell>
          <cell r="I573" t="str">
            <v>8030 (38 mm 142 GA X 4.584 FT)</v>
          </cell>
          <cell r="J573" t="str">
            <v>8032 (84 mm 200 GA X 4.584 FT)</v>
          </cell>
          <cell r="K573">
            <v>1.8022374999999997</v>
          </cell>
          <cell r="L573">
            <v>0.77238749999999989</v>
          </cell>
          <cell r="M573">
            <v>53.502936209654891</v>
          </cell>
          <cell r="N573">
            <v>60</v>
          </cell>
          <cell r="O573">
            <v>53.5</v>
          </cell>
          <cell r="P573">
            <v>53.75</v>
          </cell>
          <cell r="Q573">
            <v>54</v>
          </cell>
          <cell r="R573">
            <v>2.50915</v>
          </cell>
          <cell r="S573">
            <v>2.5746249999999997</v>
          </cell>
          <cell r="T573">
            <v>2.6406000000000001</v>
          </cell>
          <cell r="U573">
            <v>1139.1541</v>
          </cell>
          <cell r="V573">
            <v>1168.8797499999998</v>
          </cell>
          <cell r="W573">
            <v>1198.8324</v>
          </cell>
          <cell r="X573" t="str">
            <v>8480/8481 (56"/2 pc)</v>
          </cell>
          <cell r="Y573" t="str">
            <v>56"/ 2 pc</v>
          </cell>
          <cell r="Z573">
            <v>2.8</v>
          </cell>
          <cell r="AA573">
            <v>20</v>
          </cell>
          <cell r="AB573">
            <v>50.183</v>
          </cell>
          <cell r="AC573">
            <v>51.492499999999993</v>
          </cell>
          <cell r="AD573">
            <v>52.811999999999998</v>
          </cell>
          <cell r="AE573">
            <v>52.982999999999997</v>
          </cell>
          <cell r="AF573">
            <v>54.29249999999999</v>
          </cell>
          <cell r="AG573">
            <v>55.611999999999995</v>
          </cell>
          <cell r="AH573" t="str">
            <v>3 X 8126 (5.531 FT/Box)</v>
          </cell>
          <cell r="AI573">
            <v>3</v>
          </cell>
          <cell r="AJ573" t="str">
            <v>(6X6)+0=36</v>
          </cell>
          <cell r="AK573">
            <v>6</v>
          </cell>
          <cell r="AL573">
            <v>6</v>
          </cell>
          <cell r="AM573">
            <v>0</v>
          </cell>
          <cell r="AN573">
            <v>36</v>
          </cell>
          <cell r="AO573" t="str">
            <v>8912 (56 X 42)</v>
          </cell>
          <cell r="AP573" t="str">
            <v>56X42</v>
          </cell>
          <cell r="AQ573">
            <v>55</v>
          </cell>
          <cell r="AR573" t="str">
            <v>8123 (4)</v>
          </cell>
          <cell r="AS573">
            <v>0</v>
          </cell>
          <cell r="AT573" t="str">
            <v>8121 (2 X 16FT)/ 8122 (4)</v>
          </cell>
          <cell r="AU573">
            <v>2</v>
          </cell>
          <cell r="AV573" t="str">
            <v>8051 (1 White)</v>
          </cell>
          <cell r="AW573" t="str">
            <v>8050 (160FT Clear)</v>
          </cell>
          <cell r="AX573">
            <v>2009.5299999999997</v>
          </cell>
          <cell r="AY573">
            <v>720</v>
          </cell>
          <cell r="AZ573">
            <v>2.7910138888888887</v>
          </cell>
          <cell r="BA573" t="str">
            <v>Minova request to change packaging 5/5/09.</v>
          </cell>
          <cell r="BB573"/>
          <cell r="BC573">
            <v>181072</v>
          </cell>
          <cell r="BD573" t="str">
            <v>Green</v>
          </cell>
          <cell r="BE573" t="str">
            <v>B23 5' H50</v>
          </cell>
          <cell r="BF573" t="str">
            <v>12 months (+/- 5 days) from date of manufacture</v>
          </cell>
          <cell r="BG573" t="str">
            <v xml:space="preserve">Medium </v>
          </cell>
          <cell r="BH573" t="str">
            <v>23 mm</v>
          </cell>
          <cell r="BI573" t="str">
            <v>1 in</v>
          </cell>
          <cell r="BJ573" t="str">
            <v>53 3/4 in</v>
          </cell>
          <cell r="BK573" t="str">
            <v>5/8 in</v>
          </cell>
          <cell r="BL573" t="str">
            <v>I, II, III</v>
          </cell>
          <cell r="BM573">
            <v>5</v>
          </cell>
          <cell r="BN573">
            <v>100</v>
          </cell>
          <cell r="BO573">
            <v>134</v>
          </cell>
          <cell r="BP573" t="str">
            <v>B or G</v>
          </cell>
          <cell r="BQ573">
            <v>8040</v>
          </cell>
          <cell r="BR573">
            <v>89.583333333333329</v>
          </cell>
        </row>
        <row r="574">
          <cell r="C574">
            <v>181073</v>
          </cell>
          <cell r="D574" t="str">
            <v>B23 5' H45LIF (2PB, 36 Bxs)</v>
          </cell>
          <cell r="E574" t="str">
            <v>70310</v>
          </cell>
          <cell r="F574" t="str">
            <v>72036</v>
          </cell>
          <cell r="G574" t="str">
            <v>30%</v>
          </cell>
          <cell r="H574" t="str">
            <v>2 X 8509 (12-8 4 X 1.25 OL)</v>
          </cell>
          <cell r="I574" t="str">
            <v>8030 (38 mm 142 GA X 4.584 FT)</v>
          </cell>
          <cell r="J574" t="str">
            <v>8032 (84 mm 200 GA X 4.584 FT)</v>
          </cell>
          <cell r="K574">
            <v>1.8022374999999997</v>
          </cell>
          <cell r="L574">
            <v>0.77238749999999989</v>
          </cell>
          <cell r="M574">
            <v>53.502936209654891</v>
          </cell>
          <cell r="N574">
            <v>60</v>
          </cell>
          <cell r="O574">
            <v>53.5</v>
          </cell>
          <cell r="P574">
            <v>53.75</v>
          </cell>
          <cell r="Q574">
            <v>54</v>
          </cell>
          <cell r="R574">
            <v>2.50915</v>
          </cell>
          <cell r="S574">
            <v>2.5746249999999997</v>
          </cell>
          <cell r="T574">
            <v>2.6406000000000001</v>
          </cell>
          <cell r="U574">
            <v>1139.1541</v>
          </cell>
          <cell r="V574">
            <v>1168.8797499999998</v>
          </cell>
          <cell r="W574">
            <v>1198.8324</v>
          </cell>
          <cell r="X574" t="str">
            <v>8480/8481 (56"/2 pc)</v>
          </cell>
          <cell r="Y574" t="str">
            <v>56"/ 2 pc</v>
          </cell>
          <cell r="Z574">
            <v>2.8</v>
          </cell>
          <cell r="AA574">
            <v>25</v>
          </cell>
          <cell r="AB574">
            <v>62.728749999999998</v>
          </cell>
          <cell r="AC574">
            <v>64.365624999999994</v>
          </cell>
          <cell r="AD574">
            <v>66.015000000000001</v>
          </cell>
          <cell r="AE574">
            <v>65.528750000000002</v>
          </cell>
          <cell r="AF574">
            <v>67.165624999999991</v>
          </cell>
          <cell r="AG574">
            <v>68.814999999999998</v>
          </cell>
          <cell r="AH574" t="str">
            <v>3 X 8126 (5.531 FT/Box)</v>
          </cell>
          <cell r="AI574">
            <v>3</v>
          </cell>
          <cell r="AJ574" t="str">
            <v>(6X6)+0=36</v>
          </cell>
          <cell r="AK574">
            <v>6</v>
          </cell>
          <cell r="AL574">
            <v>6</v>
          </cell>
          <cell r="AM574">
            <v>0</v>
          </cell>
          <cell r="AN574">
            <v>36</v>
          </cell>
          <cell r="AO574" t="str">
            <v>8912 (56 X 42)</v>
          </cell>
          <cell r="AP574" t="str">
            <v>56X42</v>
          </cell>
          <cell r="AQ574">
            <v>55</v>
          </cell>
          <cell r="AR574" t="str">
            <v>8123 (4)</v>
          </cell>
          <cell r="AS574">
            <v>0</v>
          </cell>
          <cell r="AT574" t="str">
            <v>8121 (2 X 16FT)/ 8122 (4)</v>
          </cell>
          <cell r="AU574">
            <v>2</v>
          </cell>
          <cell r="AV574" t="str">
            <v>8051 (1 White)</v>
          </cell>
          <cell r="AW574" t="str">
            <v>8050 (160FT Clear)</v>
          </cell>
          <cell r="AX574">
            <v>2472.9624999999996</v>
          </cell>
          <cell r="AY574">
            <v>900</v>
          </cell>
          <cell r="AZ574">
            <v>2.7477361111111107</v>
          </cell>
          <cell r="BA574" t="str">
            <v>Minova Request 9/15/08.</v>
          </cell>
          <cell r="BB574"/>
          <cell r="BC574">
            <v>181073</v>
          </cell>
          <cell r="BD574" t="str">
            <v>Green</v>
          </cell>
          <cell r="BE574" t="str">
            <v>B23 5' H45LIF</v>
          </cell>
          <cell r="BF574" t="str">
            <v>12 months (+/- 5 days) from date of manufacture</v>
          </cell>
          <cell r="BG574" t="str">
            <v xml:space="preserve">Medium </v>
          </cell>
          <cell r="BH574" t="str">
            <v>23 mm</v>
          </cell>
          <cell r="BI574" t="str">
            <v>1 in</v>
          </cell>
          <cell r="BJ574" t="str">
            <v>53 3/4 in</v>
          </cell>
          <cell r="BK574" t="str">
            <v>5/8 in</v>
          </cell>
          <cell r="BL574" t="str">
            <v>I, II, III</v>
          </cell>
          <cell r="BM574">
            <v>5</v>
          </cell>
          <cell r="BN574">
            <v>125</v>
          </cell>
          <cell r="BO574">
            <v>134</v>
          </cell>
          <cell r="BP574" t="str">
            <v>B or G</v>
          </cell>
          <cell r="BQ574">
            <v>8040</v>
          </cell>
          <cell r="BR574">
            <v>111.97916666666667</v>
          </cell>
        </row>
        <row r="575">
          <cell r="C575">
            <v>181074</v>
          </cell>
          <cell r="D575" t="str">
            <v>B23 5' LIF20 (SWP, 900 Pcs, Eclipse)</v>
          </cell>
          <cell r="E575" t="str">
            <v>70415</v>
          </cell>
          <cell r="F575" t="str">
            <v>72036</v>
          </cell>
          <cell r="G575" t="str">
            <v>30%</v>
          </cell>
          <cell r="H575" t="str">
            <v>2 X 8509 (12-8 4 X 1.25 OL)</v>
          </cell>
          <cell r="I575" t="str">
            <v>8030 (38 mm 142 GA X 4.584 FT)</v>
          </cell>
          <cell r="J575" t="str">
            <v>8032 (84 mm 200 GA X 4.584 FT)</v>
          </cell>
          <cell r="K575">
            <v>1.8022374999999997</v>
          </cell>
          <cell r="L575">
            <v>0.77238749999999989</v>
          </cell>
          <cell r="M575">
            <v>53.502936209654891</v>
          </cell>
          <cell r="N575">
            <v>60</v>
          </cell>
          <cell r="O575">
            <v>53.5</v>
          </cell>
          <cell r="P575">
            <v>53.75</v>
          </cell>
          <cell r="Q575">
            <v>54</v>
          </cell>
          <cell r="R575">
            <v>2.50915</v>
          </cell>
          <cell r="S575">
            <v>2.5746249999999997</v>
          </cell>
          <cell r="T575">
            <v>2.6406000000000001</v>
          </cell>
          <cell r="U575">
            <v>1139.1541</v>
          </cell>
          <cell r="V575">
            <v>1168.8797499999998</v>
          </cell>
          <cell r="W575">
            <v>1198.8324</v>
          </cell>
          <cell r="X575" t="str">
            <v>8053 (5" X 115GA X 20FT)</v>
          </cell>
          <cell r="Y575" t="str">
            <v>SW (20 FT)</v>
          </cell>
          <cell r="Z575">
            <v>0.1</v>
          </cell>
          <cell r="AA575">
            <v>20</v>
          </cell>
          <cell r="AB575">
            <v>50.183</v>
          </cell>
          <cell r="AC575">
            <v>51.492499999999993</v>
          </cell>
          <cell r="AD575">
            <v>52.811999999999998</v>
          </cell>
          <cell r="AE575">
            <v>50.283000000000001</v>
          </cell>
          <cell r="AF575">
            <v>51.592499999999994</v>
          </cell>
          <cell r="AG575">
            <v>52.911999999999999</v>
          </cell>
          <cell r="AH575" t="str">
            <v>8053 (20 FT/Bundle)</v>
          </cell>
          <cell r="AI575" t="str">
            <v>SW</v>
          </cell>
          <cell r="AJ575" t="str">
            <v>45 SW</v>
          </cell>
          <cell r="AK575" t="str">
            <v xml:space="preserve">Stack </v>
          </cell>
          <cell r="AL575" t="str">
            <v xml:space="preserve">Pyramid </v>
          </cell>
          <cell r="AM575" t="str">
            <v>On Pallet</v>
          </cell>
          <cell r="AN575">
            <v>45</v>
          </cell>
          <cell r="AO575" t="str">
            <v>8912 (56 X 42)</v>
          </cell>
          <cell r="AP575" t="str">
            <v>56X42</v>
          </cell>
          <cell r="AQ575">
            <v>55</v>
          </cell>
          <cell r="AR575" t="str">
            <v>8133 (4)</v>
          </cell>
          <cell r="AS575" t="str">
            <v>1 X 8114 (Pad)</v>
          </cell>
          <cell r="AT575">
            <v>0</v>
          </cell>
          <cell r="AU575">
            <v>0</v>
          </cell>
          <cell r="AV575">
            <v>0</v>
          </cell>
          <cell r="AW575" t="str">
            <v>8052 (394FT White)</v>
          </cell>
          <cell r="AX575">
            <v>2376.6624999999999</v>
          </cell>
          <cell r="AY575">
            <v>900</v>
          </cell>
          <cell r="AZ575">
            <v>2.640736111111111</v>
          </cell>
          <cell r="BA575" t="str">
            <v>Request 1/9/07. Each bundle gets Part No. 8132 8.5 X 11 inch bundle sheet. Eclipse logo.</v>
          </cell>
          <cell r="BB575"/>
          <cell r="BC575">
            <v>181074</v>
          </cell>
          <cell r="BD575" t="str">
            <v xml:space="preserve">Orange </v>
          </cell>
          <cell r="BE575" t="str">
            <v>B23 5' LIF20 (Eclipse)</v>
          </cell>
          <cell r="BF575" t="str">
            <v>12 months (+/- 5 days) from date of manufacture</v>
          </cell>
          <cell r="BG575" t="str">
            <v xml:space="preserve">X-Fast </v>
          </cell>
          <cell r="BH575" t="str">
            <v>23 mm</v>
          </cell>
          <cell r="BI575" t="str">
            <v>1 in</v>
          </cell>
          <cell r="BJ575" t="str">
            <v>53 3/4 in</v>
          </cell>
          <cell r="BK575" t="str">
            <v>5/8 in</v>
          </cell>
          <cell r="BL575" t="str">
            <v>I, II, III</v>
          </cell>
          <cell r="BM575">
            <v>5</v>
          </cell>
          <cell r="BN575">
            <v>100</v>
          </cell>
          <cell r="BO575">
            <v>134</v>
          </cell>
          <cell r="BP575" t="str">
            <v>B or G</v>
          </cell>
          <cell r="BQ575">
            <v>8040</v>
          </cell>
          <cell r="BR575">
            <v>89.583333333333329</v>
          </cell>
        </row>
        <row r="576">
          <cell r="C576">
            <v>181075</v>
          </cell>
          <cell r="D576" t="str">
            <v>B23 5' H35 (SWP, 840 Pcs)</v>
          </cell>
          <cell r="E576" t="str">
            <v>70300</v>
          </cell>
          <cell r="F576" t="str">
            <v>72036</v>
          </cell>
          <cell r="G576" t="str">
            <v>30%</v>
          </cell>
          <cell r="H576" t="str">
            <v>2 X 8509 (12-8 4 X 1.25 OL)</v>
          </cell>
          <cell r="I576" t="str">
            <v>8030 (38 mm 142 GA X 4.584 FT)</v>
          </cell>
          <cell r="J576" t="str">
            <v>8032 (84 mm 200 GA X 4.584 FT)</v>
          </cell>
          <cell r="K576">
            <v>1.8022374999999997</v>
          </cell>
          <cell r="L576">
            <v>0.77238749999999989</v>
          </cell>
          <cell r="M576">
            <v>53.502936209654891</v>
          </cell>
          <cell r="N576">
            <v>60</v>
          </cell>
          <cell r="O576">
            <v>53.5</v>
          </cell>
          <cell r="P576">
            <v>53.75</v>
          </cell>
          <cell r="Q576">
            <v>54</v>
          </cell>
          <cell r="R576">
            <v>2.50915</v>
          </cell>
          <cell r="S576">
            <v>2.5746249999999997</v>
          </cell>
          <cell r="T576">
            <v>2.6406000000000001</v>
          </cell>
          <cell r="U576">
            <v>1139.1541</v>
          </cell>
          <cell r="V576">
            <v>1168.8797499999998</v>
          </cell>
          <cell r="W576">
            <v>1198.8324</v>
          </cell>
          <cell r="X576" t="str">
            <v>8053 (5" X 115GA X 20FT)</v>
          </cell>
          <cell r="Y576" t="str">
            <v>SW (20 FT)</v>
          </cell>
          <cell r="Z576">
            <v>0.1</v>
          </cell>
          <cell r="AA576">
            <v>20</v>
          </cell>
          <cell r="AB576">
            <v>50.183</v>
          </cell>
          <cell r="AC576">
            <v>51.492499999999993</v>
          </cell>
          <cell r="AD576">
            <v>52.811999999999998</v>
          </cell>
          <cell r="AE576">
            <v>50.283000000000001</v>
          </cell>
          <cell r="AF576">
            <v>51.592499999999994</v>
          </cell>
          <cell r="AG576">
            <v>52.911999999999999</v>
          </cell>
          <cell r="AH576" t="str">
            <v>8053 (20 FT/Bundle)</v>
          </cell>
          <cell r="AI576" t="str">
            <v>SW</v>
          </cell>
          <cell r="AJ576" t="str">
            <v>42 SW</v>
          </cell>
          <cell r="AK576" t="str">
            <v xml:space="preserve">Stack </v>
          </cell>
          <cell r="AL576" t="str">
            <v xml:space="preserve">Pyramid </v>
          </cell>
          <cell r="AM576" t="str">
            <v>On Pallet</v>
          </cell>
          <cell r="AN576">
            <v>42</v>
          </cell>
          <cell r="AO576" t="str">
            <v>8912 (56 X 42)</v>
          </cell>
          <cell r="AP576" t="str">
            <v>56X42</v>
          </cell>
          <cell r="AQ576">
            <v>55</v>
          </cell>
          <cell r="AR576" t="str">
            <v>8133 (4)</v>
          </cell>
          <cell r="AS576" t="str">
            <v>1 X 8114 (Pad)</v>
          </cell>
          <cell r="AT576">
            <v>0</v>
          </cell>
          <cell r="AU576">
            <v>0</v>
          </cell>
          <cell r="AV576">
            <v>0</v>
          </cell>
          <cell r="AW576" t="str">
            <v>8052 (394FT White)</v>
          </cell>
          <cell r="AX576">
            <v>2221.8849999999998</v>
          </cell>
          <cell r="AY576">
            <v>840</v>
          </cell>
          <cell r="AZ576">
            <v>2.6451011904761903</v>
          </cell>
          <cell r="BA576" t="str">
            <v xml:space="preserve">Updated 9/14/11. Each bundle gets Part No. 8132 8.5 X 11 inch bundle sheet. </v>
          </cell>
          <cell r="BB576"/>
          <cell r="BC576">
            <v>181075</v>
          </cell>
          <cell r="BD576" t="str">
            <v>Blue</v>
          </cell>
          <cell r="BE576" t="str">
            <v xml:space="preserve">B23 5' H35 </v>
          </cell>
          <cell r="BF576" t="str">
            <v>12 months (+/- 5 days) from date of manufacture</v>
          </cell>
          <cell r="BG576" t="str">
            <v>Fast</v>
          </cell>
          <cell r="BH576" t="str">
            <v>23 mm</v>
          </cell>
          <cell r="BI576" t="str">
            <v>1 in</v>
          </cell>
          <cell r="BJ576" t="str">
            <v>53 3/4 in</v>
          </cell>
          <cell r="BK576" t="str">
            <v>5/8 in</v>
          </cell>
          <cell r="BL576" t="str">
            <v>I, II, III</v>
          </cell>
          <cell r="BM576">
            <v>5</v>
          </cell>
          <cell r="BN576">
            <v>100</v>
          </cell>
          <cell r="BO576">
            <v>134</v>
          </cell>
          <cell r="BP576" t="str">
            <v>B or G</v>
          </cell>
          <cell r="BQ576">
            <v>8040</v>
          </cell>
          <cell r="BR576">
            <v>89.583333333333329</v>
          </cell>
        </row>
        <row r="577">
          <cell r="C577">
            <v>181076</v>
          </cell>
          <cell r="D577" t="str">
            <v>B23 5.3' H35 (SWP, 900 Pcs)</v>
          </cell>
          <cell r="E577" t="str">
            <v>70300</v>
          </cell>
          <cell r="F577" t="str">
            <v>72036</v>
          </cell>
          <cell r="G577" t="str">
            <v>30%</v>
          </cell>
          <cell r="H577" t="str">
            <v>2 X 8509 (12-8 4 X 1.25 OL)</v>
          </cell>
          <cell r="I577" t="str">
            <v>8030 (38 mm 142 GA X 4.844 FT)</v>
          </cell>
          <cell r="J577" t="str">
            <v>8032 (84 mm 200 GA X 4.844 FT)</v>
          </cell>
          <cell r="K577">
            <v>1.9070187499999998</v>
          </cell>
          <cell r="L577">
            <v>0.81729374999999993</v>
          </cell>
          <cell r="M577">
            <v>56.631749790497473</v>
          </cell>
          <cell r="N577">
            <v>63.6</v>
          </cell>
          <cell r="O577">
            <v>56.625</v>
          </cell>
          <cell r="P577">
            <v>56.875</v>
          </cell>
          <cell r="Q577">
            <v>57.125</v>
          </cell>
          <cell r="R577">
            <v>2.6557124999999999</v>
          </cell>
          <cell r="S577">
            <v>2.7243124999999999</v>
          </cell>
          <cell r="T577">
            <v>2.7934125000000001</v>
          </cell>
          <cell r="U577">
            <v>1205.693475</v>
          </cell>
          <cell r="V577">
            <v>1236.8378749999999</v>
          </cell>
          <cell r="W577">
            <v>1268.2092749999999</v>
          </cell>
          <cell r="X577" t="str">
            <v>8053 (5" X 115GA X 20FT)</v>
          </cell>
          <cell r="Y577" t="str">
            <v>SW (20 FT)</v>
          </cell>
          <cell r="Z577">
            <v>0.1</v>
          </cell>
          <cell r="AA577">
            <v>20</v>
          </cell>
          <cell r="AB577">
            <v>53.114249999999998</v>
          </cell>
          <cell r="AC577">
            <v>54.486249999999998</v>
          </cell>
          <cell r="AD577">
            <v>55.868250000000003</v>
          </cell>
          <cell r="AE577">
            <v>53.21425</v>
          </cell>
          <cell r="AF577">
            <v>54.58625</v>
          </cell>
          <cell r="AG577">
            <v>55.968250000000005</v>
          </cell>
          <cell r="AH577" t="str">
            <v>8053 (20 FT/Bundle)</v>
          </cell>
          <cell r="AI577" t="str">
            <v>SW</v>
          </cell>
          <cell r="AJ577" t="str">
            <v>45 SW</v>
          </cell>
          <cell r="AK577" t="str">
            <v xml:space="preserve">Stack </v>
          </cell>
          <cell r="AL577" t="str">
            <v xml:space="preserve">Pyramid </v>
          </cell>
          <cell r="AM577" t="str">
            <v>On Pallet</v>
          </cell>
          <cell r="AN577">
            <v>45</v>
          </cell>
          <cell r="AO577" t="str">
            <v>8912 (56 X 42)</v>
          </cell>
          <cell r="AP577" t="str">
            <v>56X42</v>
          </cell>
          <cell r="AQ577">
            <v>55</v>
          </cell>
          <cell r="AR577" t="str">
            <v>8123 (4)</v>
          </cell>
          <cell r="AS577" t="str">
            <v>1 X 8114 (Pad)</v>
          </cell>
          <cell r="AT577">
            <v>0</v>
          </cell>
          <cell r="AU577">
            <v>0</v>
          </cell>
          <cell r="AV577">
            <v>0</v>
          </cell>
          <cell r="AW577" t="str">
            <v>8052 (394FT White)</v>
          </cell>
          <cell r="AX577">
            <v>2511.3812499999999</v>
          </cell>
          <cell r="AY577">
            <v>900</v>
          </cell>
          <cell r="AZ577">
            <v>2.7904236111111111</v>
          </cell>
          <cell r="BA577" t="str">
            <v xml:space="preserve">Updated 9/14/11. Each bundle gets Part No. 8132 8.5 X 11 inch bundle sheet. </v>
          </cell>
          <cell r="BB577"/>
          <cell r="BC577">
            <v>181076</v>
          </cell>
          <cell r="BD577" t="str">
            <v>Blue</v>
          </cell>
          <cell r="BE577" t="str">
            <v>B23 5.3' H35</v>
          </cell>
          <cell r="BF577" t="str">
            <v>12 months (+/- 5 days) from date of manufacture</v>
          </cell>
          <cell r="BG577" t="str">
            <v>Fast</v>
          </cell>
          <cell r="BH577" t="str">
            <v>23 mm</v>
          </cell>
          <cell r="BI577" t="str">
            <v>1 in</v>
          </cell>
          <cell r="BJ577" t="str">
            <v>56 7/8 in</v>
          </cell>
          <cell r="BK577" t="str">
            <v>5/8 in</v>
          </cell>
          <cell r="BL577" t="str">
            <v>I, II, III</v>
          </cell>
          <cell r="BM577">
            <v>5.3</v>
          </cell>
          <cell r="BN577">
            <v>106</v>
          </cell>
          <cell r="BO577">
            <v>134</v>
          </cell>
          <cell r="BP577" t="str">
            <v>B or G</v>
          </cell>
          <cell r="BQ577">
            <v>8040</v>
          </cell>
          <cell r="BR577">
            <v>94.791666666666671</v>
          </cell>
        </row>
        <row r="578">
          <cell r="C578">
            <v>181077</v>
          </cell>
          <cell r="D578" t="str">
            <v>B23 5.3' H20 (2PB, 36 Bxs)</v>
          </cell>
          <cell r="E578" t="str">
            <v>70301</v>
          </cell>
          <cell r="F578" t="str">
            <v>72036</v>
          </cell>
          <cell r="G578" t="str">
            <v>30%</v>
          </cell>
          <cell r="H578" t="str">
            <v>2 X 8509 (12-8 4 X 1.25 OL)</v>
          </cell>
          <cell r="I578" t="str">
            <v>8030 (38 mm 142 GA X 4.844 FT)</v>
          </cell>
          <cell r="J578" t="str">
            <v>8032 (84 mm 200 GA X 4.844 FT)</v>
          </cell>
          <cell r="K578">
            <v>1.9070187499999998</v>
          </cell>
          <cell r="L578">
            <v>0.81729374999999993</v>
          </cell>
          <cell r="M578">
            <v>56.631749790497473</v>
          </cell>
          <cell r="N578">
            <v>63.6</v>
          </cell>
          <cell r="O578">
            <v>56.625</v>
          </cell>
          <cell r="P578">
            <v>56.875</v>
          </cell>
          <cell r="Q578">
            <v>57.125</v>
          </cell>
          <cell r="R578">
            <v>2.6557124999999999</v>
          </cell>
          <cell r="S578">
            <v>2.7243124999999999</v>
          </cell>
          <cell r="T578">
            <v>2.7934125000000001</v>
          </cell>
          <cell r="U578">
            <v>1205.693475</v>
          </cell>
          <cell r="V578">
            <v>1236.8378749999999</v>
          </cell>
          <cell r="W578">
            <v>1268.2092749999999</v>
          </cell>
          <cell r="X578" t="str">
            <v>8490/8491 (62"/2 pc)</v>
          </cell>
          <cell r="Y578" t="str">
            <v>62"/ 2 pc</v>
          </cell>
          <cell r="Z578">
            <v>2.4</v>
          </cell>
          <cell r="AA578">
            <v>20</v>
          </cell>
          <cell r="AB578">
            <v>53.114249999999998</v>
          </cell>
          <cell r="AC578">
            <v>54.486249999999998</v>
          </cell>
          <cell r="AD578">
            <v>55.868250000000003</v>
          </cell>
          <cell r="AE578">
            <v>55.514249999999997</v>
          </cell>
          <cell r="AF578">
            <v>56.886249999999997</v>
          </cell>
          <cell r="AG578">
            <v>58.268250000000002</v>
          </cell>
          <cell r="AH578" t="str">
            <v>4 X 8126 (7.125 FT/Box)</v>
          </cell>
          <cell r="AI578">
            <v>4</v>
          </cell>
          <cell r="AJ578" t="str">
            <v>(6X6)+0=36</v>
          </cell>
          <cell r="AK578">
            <v>6</v>
          </cell>
          <cell r="AL578">
            <v>6</v>
          </cell>
          <cell r="AM578">
            <v>0</v>
          </cell>
          <cell r="AN578">
            <v>36</v>
          </cell>
          <cell r="AO578" t="str">
            <v>8917 (66 X 42)</v>
          </cell>
          <cell r="AP578" t="str">
            <v>66X42</v>
          </cell>
          <cell r="AQ578">
            <v>55</v>
          </cell>
          <cell r="AR578" t="str">
            <v>8123 (4)</v>
          </cell>
          <cell r="AS578">
            <v>0</v>
          </cell>
          <cell r="AT578" t="str">
            <v>8121 (2 X 16FT)/ 8122 (4)</v>
          </cell>
          <cell r="AU578">
            <v>2</v>
          </cell>
          <cell r="AV578" t="str">
            <v>8051 (1 White)</v>
          </cell>
          <cell r="AW578" t="str">
            <v>8050 (160FT Clear)</v>
          </cell>
          <cell r="AX578">
            <v>2102.9049999999997</v>
          </cell>
          <cell r="AY578">
            <v>720</v>
          </cell>
          <cell r="AZ578">
            <v>2.9207013888888884</v>
          </cell>
          <cell r="BA578" t="str">
            <v>Minova Request 4/2/12.</v>
          </cell>
          <cell r="BB578"/>
          <cell r="BC578">
            <v>181077</v>
          </cell>
          <cell r="BD578" t="str">
            <v xml:space="preserve">Orange </v>
          </cell>
          <cell r="BE578" t="str">
            <v>B23 5.3' H20</v>
          </cell>
          <cell r="BF578" t="str">
            <v>12 months (+/- 5 days) from date of manufacture</v>
          </cell>
          <cell r="BG578" t="str">
            <v xml:space="preserve">X-Fast </v>
          </cell>
          <cell r="BH578" t="str">
            <v>23 mm</v>
          </cell>
          <cell r="BI578" t="str">
            <v>1 in</v>
          </cell>
          <cell r="BJ578" t="str">
            <v>56 7/8 in</v>
          </cell>
          <cell r="BK578" t="str">
            <v>5/8 in</v>
          </cell>
          <cell r="BL578" t="str">
            <v>I, II, III</v>
          </cell>
          <cell r="BM578">
            <v>5.3</v>
          </cell>
          <cell r="BN578">
            <v>106</v>
          </cell>
          <cell r="BO578">
            <v>134</v>
          </cell>
          <cell r="BP578" t="str">
            <v>B or G</v>
          </cell>
          <cell r="BQ578">
            <v>8040</v>
          </cell>
          <cell r="BR578">
            <v>94.791666666666671</v>
          </cell>
        </row>
        <row r="579">
          <cell r="C579">
            <v>181078</v>
          </cell>
          <cell r="D579" t="str">
            <v>B23 5' H35 (SWP, 840 Pcs, Eclipse)</v>
          </cell>
          <cell r="E579" t="str">
            <v>70300</v>
          </cell>
          <cell r="F579" t="str">
            <v>72036</v>
          </cell>
          <cell r="G579" t="str">
            <v>30%</v>
          </cell>
          <cell r="H579" t="str">
            <v>2 X 8509 (12-8 4 X 1.25 OL)</v>
          </cell>
          <cell r="I579" t="str">
            <v>8030 (38 mm 142 GA X 4.584 FT)</v>
          </cell>
          <cell r="J579" t="str">
            <v>8032 (84 mm 200 GA X 4.584 FT)</v>
          </cell>
          <cell r="K579">
            <v>1.8022374999999997</v>
          </cell>
          <cell r="L579">
            <v>0.77238749999999989</v>
          </cell>
          <cell r="M579">
            <v>53.502936209654891</v>
          </cell>
          <cell r="N579">
            <v>60</v>
          </cell>
          <cell r="O579">
            <v>53.5</v>
          </cell>
          <cell r="P579">
            <v>53.75</v>
          </cell>
          <cell r="Q579">
            <v>54</v>
          </cell>
          <cell r="R579">
            <v>2.50915</v>
          </cell>
          <cell r="S579">
            <v>2.5746249999999997</v>
          </cell>
          <cell r="T579">
            <v>2.6406000000000001</v>
          </cell>
          <cell r="U579">
            <v>1139.1541</v>
          </cell>
          <cell r="V579">
            <v>1168.8797499999998</v>
          </cell>
          <cell r="W579">
            <v>1198.8324</v>
          </cell>
          <cell r="X579" t="str">
            <v>8053 (5" X 115GA X 20FT)</v>
          </cell>
          <cell r="Y579" t="str">
            <v>SW (20 FT)</v>
          </cell>
          <cell r="Z579">
            <v>0.1</v>
          </cell>
          <cell r="AA579">
            <v>20</v>
          </cell>
          <cell r="AB579">
            <v>50.183</v>
          </cell>
          <cell r="AC579">
            <v>51.492499999999993</v>
          </cell>
          <cell r="AD579">
            <v>52.811999999999998</v>
          </cell>
          <cell r="AE579">
            <v>50.283000000000001</v>
          </cell>
          <cell r="AF579">
            <v>51.592499999999994</v>
          </cell>
          <cell r="AG579">
            <v>52.911999999999999</v>
          </cell>
          <cell r="AH579" t="str">
            <v>8053 (20 FT/Bundle)</v>
          </cell>
          <cell r="AI579" t="str">
            <v>SW</v>
          </cell>
          <cell r="AJ579" t="str">
            <v>42 SW</v>
          </cell>
          <cell r="AK579" t="str">
            <v xml:space="preserve">Stack </v>
          </cell>
          <cell r="AL579" t="str">
            <v xml:space="preserve">Pyramid </v>
          </cell>
          <cell r="AM579" t="str">
            <v>On Pallet</v>
          </cell>
          <cell r="AN579">
            <v>42</v>
          </cell>
          <cell r="AO579" t="str">
            <v>8912 (56 X 42)</v>
          </cell>
          <cell r="AP579" t="str">
            <v>56X42</v>
          </cell>
          <cell r="AQ579">
            <v>55</v>
          </cell>
          <cell r="AR579" t="str">
            <v>8133 (4)</v>
          </cell>
          <cell r="AS579" t="str">
            <v>1 X 8114 (Pad)</v>
          </cell>
          <cell r="AT579">
            <v>0</v>
          </cell>
          <cell r="AU579">
            <v>0</v>
          </cell>
          <cell r="AV579">
            <v>0</v>
          </cell>
          <cell r="AW579" t="str">
            <v>8052 (394FT White)</v>
          </cell>
          <cell r="AX579">
            <v>2221.8849999999998</v>
          </cell>
          <cell r="AY579">
            <v>840</v>
          </cell>
          <cell r="AZ579">
            <v>2.6451011904761903</v>
          </cell>
          <cell r="BA579" t="str">
            <v>Request for Black Panther, 9/11/14</v>
          </cell>
          <cell r="BB579"/>
          <cell r="BC579">
            <v>181078</v>
          </cell>
          <cell r="BD579" t="str">
            <v>Blue</v>
          </cell>
          <cell r="BE579" t="str">
            <v>B23 5' H35 (Eclipse)</v>
          </cell>
          <cell r="BF579" t="str">
            <v>12 months (+/- 5 days) from date of manufacture</v>
          </cell>
          <cell r="BG579" t="str">
            <v>Fast</v>
          </cell>
          <cell r="BH579" t="str">
            <v>23 mm</v>
          </cell>
          <cell r="BI579" t="str">
            <v>1 in</v>
          </cell>
          <cell r="BJ579" t="str">
            <v>53 3/4 in</v>
          </cell>
          <cell r="BK579" t="str">
            <v>5/8 in</v>
          </cell>
          <cell r="BL579" t="str">
            <v>I, II, III</v>
          </cell>
          <cell r="BM579">
            <v>5</v>
          </cell>
          <cell r="BN579">
            <v>100</v>
          </cell>
          <cell r="BO579">
            <v>134</v>
          </cell>
          <cell r="BP579" t="str">
            <v>B or G</v>
          </cell>
          <cell r="BQ579">
            <v>8040</v>
          </cell>
          <cell r="BR579">
            <v>89.583333333333329</v>
          </cell>
        </row>
        <row r="580">
          <cell r="C580">
            <v>181080</v>
          </cell>
          <cell r="D580" t="str">
            <v>B23 5.3' M20 (2PB, 36 Bxs)</v>
          </cell>
          <cell r="E580" t="str">
            <v>70302</v>
          </cell>
          <cell r="F580" t="str">
            <v>72036</v>
          </cell>
          <cell r="G580" t="str">
            <v>30%</v>
          </cell>
          <cell r="H580" t="str">
            <v>2 X 8509 (12-8 4 X 1.25 OL)</v>
          </cell>
          <cell r="I580" t="str">
            <v>8030 (38 mm 142 GA X 4.844 FT)</v>
          </cell>
          <cell r="J580" t="str">
            <v>8032 (84 mm 200 GA X 4.844 FT)</v>
          </cell>
          <cell r="K580">
            <v>1.9070187499999998</v>
          </cell>
          <cell r="L580">
            <v>0.81729374999999993</v>
          </cell>
          <cell r="M580">
            <v>56.631749790497473</v>
          </cell>
          <cell r="N580">
            <v>63.6</v>
          </cell>
          <cell r="O580">
            <v>56.625</v>
          </cell>
          <cell r="P580">
            <v>56.875</v>
          </cell>
          <cell r="Q580">
            <v>57.125</v>
          </cell>
          <cell r="R580">
            <v>2.6557124999999999</v>
          </cell>
          <cell r="S580">
            <v>2.7243124999999999</v>
          </cell>
          <cell r="T580">
            <v>2.7934125000000001</v>
          </cell>
          <cell r="U580">
            <v>1205.693475</v>
          </cell>
          <cell r="V580">
            <v>1236.8378749999999</v>
          </cell>
          <cell r="W580">
            <v>1268.2092749999999</v>
          </cell>
          <cell r="X580" t="str">
            <v>8490/8491 (62"/2 pc)</v>
          </cell>
          <cell r="Y580" t="str">
            <v>62"/ 2 pc</v>
          </cell>
          <cell r="Z580">
            <v>2.4</v>
          </cell>
          <cell r="AA580">
            <v>20</v>
          </cell>
          <cell r="AB580">
            <v>53.114249999999998</v>
          </cell>
          <cell r="AC580">
            <v>54.486249999999998</v>
          </cell>
          <cell r="AD580">
            <v>55.868250000000003</v>
          </cell>
          <cell r="AE580">
            <v>55.514249999999997</v>
          </cell>
          <cell r="AF580">
            <v>56.886249999999997</v>
          </cell>
          <cell r="AG580">
            <v>58.268250000000002</v>
          </cell>
          <cell r="AH580" t="str">
            <v>4 X 8126 (7.125 FT/Box)</v>
          </cell>
          <cell r="AI580">
            <v>4</v>
          </cell>
          <cell r="AJ580" t="str">
            <v>(6X6)+0=36</v>
          </cell>
          <cell r="AK580">
            <v>6</v>
          </cell>
          <cell r="AL580">
            <v>6</v>
          </cell>
          <cell r="AM580">
            <v>0</v>
          </cell>
          <cell r="AN580">
            <v>36</v>
          </cell>
          <cell r="AO580" t="str">
            <v>8917 (66 X 42)</v>
          </cell>
          <cell r="AP580" t="str">
            <v>66X42</v>
          </cell>
          <cell r="AQ580">
            <v>55</v>
          </cell>
          <cell r="AR580" t="str">
            <v>8123 (4)</v>
          </cell>
          <cell r="AS580">
            <v>0</v>
          </cell>
          <cell r="AT580" t="str">
            <v>8121 (2 X 16FT)/ 8122 (4)</v>
          </cell>
          <cell r="AU580">
            <v>2</v>
          </cell>
          <cell r="AV580" t="str">
            <v>8051 (1 White)</v>
          </cell>
          <cell r="AW580" t="str">
            <v>8050 (160FT Clear)</v>
          </cell>
          <cell r="AX580">
            <v>2102.9049999999997</v>
          </cell>
          <cell r="AY580">
            <v>720</v>
          </cell>
          <cell r="AZ580">
            <v>2.9207013888888884</v>
          </cell>
          <cell r="BA580" t="str">
            <v>Minova Request 8/28/08.</v>
          </cell>
          <cell r="BB580"/>
          <cell r="BC580">
            <v>181080</v>
          </cell>
          <cell r="BD580" t="str">
            <v xml:space="preserve">Orange </v>
          </cell>
          <cell r="BE580" t="str">
            <v xml:space="preserve">B23 5.3' M20 </v>
          </cell>
          <cell r="BF580" t="str">
            <v>12 months (+/- 5 days) from date of manufacture</v>
          </cell>
          <cell r="BG580" t="str">
            <v xml:space="preserve">X-Fast </v>
          </cell>
          <cell r="BH580" t="str">
            <v>23 mm</v>
          </cell>
          <cell r="BI580" t="str">
            <v>1 in</v>
          </cell>
          <cell r="BJ580" t="str">
            <v>56 7/8 in</v>
          </cell>
          <cell r="BK580" t="str">
            <v>5/8 in</v>
          </cell>
          <cell r="BL580" t="str">
            <v>I, II, III</v>
          </cell>
          <cell r="BM580">
            <v>5.3</v>
          </cell>
          <cell r="BN580">
            <v>106</v>
          </cell>
          <cell r="BO580">
            <v>134</v>
          </cell>
          <cell r="BP580" t="str">
            <v>B or G</v>
          </cell>
          <cell r="BQ580">
            <v>8040</v>
          </cell>
          <cell r="BR580">
            <v>94.791666666666671</v>
          </cell>
        </row>
        <row r="581">
          <cell r="C581">
            <v>184060</v>
          </cell>
          <cell r="D581" t="str">
            <v>B23 6' LIF20 (SWP, 675 Pcs)</v>
          </cell>
          <cell r="E581" t="str">
            <v>70415</v>
          </cell>
          <cell r="F581" t="str">
            <v>72036</v>
          </cell>
          <cell r="G581" t="str">
            <v>30%</v>
          </cell>
          <cell r="H581" t="str">
            <v>2 X 8509 (12-8 4 X 1.25 OL)</v>
          </cell>
          <cell r="I581" t="str">
            <v>8030 (38 mm 142 GA X 5.448 FT)</v>
          </cell>
          <cell r="J581" t="str">
            <v>8032 (84 mm 200 GA X 5.448 FT)</v>
          </cell>
          <cell r="K581">
            <v>2.1501112499999997</v>
          </cell>
          <cell r="L581">
            <v>0.92147624999999989</v>
          </cell>
          <cell r="M581">
            <v>63.932314812463503</v>
          </cell>
          <cell r="N581">
            <v>72</v>
          </cell>
          <cell r="O581">
            <v>63.875</v>
          </cell>
          <cell r="P581">
            <v>64.125</v>
          </cell>
          <cell r="Q581">
            <v>64.375</v>
          </cell>
          <cell r="R581">
            <v>2.9957374999999997</v>
          </cell>
          <cell r="S581">
            <v>3.0715874999999997</v>
          </cell>
          <cell r="T581">
            <v>3.1479374999999998</v>
          </cell>
          <cell r="U581">
            <v>1360.0648249999999</v>
          </cell>
          <cell r="V581">
            <v>1394.5007249999999</v>
          </cell>
          <cell r="W581">
            <v>1429.1636249999999</v>
          </cell>
          <cell r="X581" t="str">
            <v>8053 (5" X 115GA X 27FT)</v>
          </cell>
          <cell r="Y581" t="str">
            <v>SW (27 FT)</v>
          </cell>
          <cell r="Z581">
            <v>0.1</v>
          </cell>
          <cell r="AA581">
            <v>15</v>
          </cell>
          <cell r="AB581">
            <v>44.936062499999998</v>
          </cell>
          <cell r="AC581">
            <v>46.073812499999995</v>
          </cell>
          <cell r="AD581">
            <v>47.2190625</v>
          </cell>
          <cell r="AE581">
            <v>45.0360625</v>
          </cell>
          <cell r="AF581">
            <v>46.173812499999997</v>
          </cell>
          <cell r="AG581">
            <v>47.319062500000001</v>
          </cell>
          <cell r="AH581" t="str">
            <v>8053 (27 FT/Bundle)</v>
          </cell>
          <cell r="AI581" t="str">
            <v>SW</v>
          </cell>
          <cell r="AJ581" t="str">
            <v>45 SW</v>
          </cell>
          <cell r="AK581" t="str">
            <v xml:space="preserve">Stack </v>
          </cell>
          <cell r="AL581" t="str">
            <v xml:space="preserve">Pyramid </v>
          </cell>
          <cell r="AM581" t="str">
            <v>On Pallet</v>
          </cell>
          <cell r="AN581">
            <v>45</v>
          </cell>
          <cell r="AO581" t="str">
            <v>8917 (66 X 42)</v>
          </cell>
          <cell r="AP581" t="str">
            <v>66X42</v>
          </cell>
          <cell r="AQ581">
            <v>55</v>
          </cell>
          <cell r="AR581" t="str">
            <v>8133 (4)</v>
          </cell>
          <cell r="AS581" t="str">
            <v>2 X 8114 (Pad)</v>
          </cell>
          <cell r="AT581">
            <v>0</v>
          </cell>
          <cell r="AU581">
            <v>0</v>
          </cell>
          <cell r="AV581">
            <v>0</v>
          </cell>
          <cell r="AW581" t="str">
            <v>8052 (394FT White)</v>
          </cell>
          <cell r="AX581">
            <v>2132.8215624999998</v>
          </cell>
          <cell r="AY581">
            <v>675</v>
          </cell>
          <cell r="AZ581">
            <v>3.159735648148148</v>
          </cell>
          <cell r="BA581" t="str">
            <v>Request 2.18.15. Each bundle gets Part No. 8132 8.5 X 11 inch bundle sheet.</v>
          </cell>
          <cell r="BB581"/>
          <cell r="BC581">
            <v>184060</v>
          </cell>
          <cell r="BD581" t="str">
            <v xml:space="preserve">Orange </v>
          </cell>
          <cell r="BE581" t="str">
            <v>B23 6' LIF20</v>
          </cell>
          <cell r="BF581" t="str">
            <v>12 months (+/- 5 days) from date of manufacture</v>
          </cell>
          <cell r="BG581" t="str">
            <v xml:space="preserve">X-Fast </v>
          </cell>
          <cell r="BH581" t="str">
            <v>23 mm</v>
          </cell>
          <cell r="BI581" t="str">
            <v>1 in</v>
          </cell>
          <cell r="BJ581" t="str">
            <v>64 1/8 in</v>
          </cell>
          <cell r="BK581" t="str">
            <v>5/8 in</v>
          </cell>
          <cell r="BL581" t="str">
            <v>I, II, III</v>
          </cell>
          <cell r="BM581">
            <v>6</v>
          </cell>
          <cell r="BN581">
            <v>90</v>
          </cell>
          <cell r="BO581">
            <v>134</v>
          </cell>
          <cell r="BP581" t="str">
            <v>B or G</v>
          </cell>
          <cell r="BQ581">
            <v>8040</v>
          </cell>
          <cell r="BR581">
            <v>80.15625</v>
          </cell>
        </row>
        <row r="582">
          <cell r="C582">
            <v>184067</v>
          </cell>
          <cell r="D582" t="str">
            <v>B23 6' H20 (2PB, 36 Bxs)</v>
          </cell>
          <cell r="E582" t="str">
            <v>70301</v>
          </cell>
          <cell r="F582" t="str">
            <v>72036</v>
          </cell>
          <cell r="G582" t="str">
            <v>30%</v>
          </cell>
          <cell r="H582" t="str">
            <v>2 X 8509 (12-8 4 X 1.25 OL)</v>
          </cell>
          <cell r="I582" t="str">
            <v>8030 (38 mm 142 GA X 5.448 FT)</v>
          </cell>
          <cell r="J582" t="str">
            <v>8032 (84 mm 200 GA X 5.448 FT)</v>
          </cell>
          <cell r="K582">
            <v>2.1501112499999997</v>
          </cell>
          <cell r="L582">
            <v>0.92147624999999989</v>
          </cell>
          <cell r="M582">
            <v>63.932314812463503</v>
          </cell>
          <cell r="N582">
            <v>72</v>
          </cell>
          <cell r="O582">
            <v>63.875</v>
          </cell>
          <cell r="P582">
            <v>64.125</v>
          </cell>
          <cell r="Q582">
            <v>64.375</v>
          </cell>
          <cell r="R582">
            <v>2.9957374999999997</v>
          </cell>
          <cell r="S582">
            <v>3.0715874999999997</v>
          </cell>
          <cell r="T582">
            <v>3.1479374999999998</v>
          </cell>
          <cell r="U582">
            <v>1360.0648249999999</v>
          </cell>
          <cell r="V582">
            <v>1394.5007249999999</v>
          </cell>
          <cell r="W582">
            <v>1429.1636249999999</v>
          </cell>
          <cell r="X582" t="str">
            <v>8495/8496 (72"/2 pc)</v>
          </cell>
          <cell r="Y582" t="str">
            <v>72"/ 2 pc</v>
          </cell>
          <cell r="Z582">
            <v>2.7</v>
          </cell>
          <cell r="AA582">
            <v>15</v>
          </cell>
          <cell r="AB582">
            <v>44.936062499999998</v>
          </cell>
          <cell r="AC582">
            <v>46.073812499999995</v>
          </cell>
          <cell r="AD582">
            <v>47.2190625</v>
          </cell>
          <cell r="AE582">
            <v>47.636062500000001</v>
          </cell>
          <cell r="AF582">
            <v>48.773812499999998</v>
          </cell>
          <cell r="AG582">
            <v>49.919062500000003</v>
          </cell>
          <cell r="AH582" t="str">
            <v>4 X 8126 (7.125 FT/Box)</v>
          </cell>
          <cell r="AI582">
            <v>4</v>
          </cell>
          <cell r="AJ582" t="str">
            <v>(6X6)+0=36</v>
          </cell>
          <cell r="AK582">
            <v>6</v>
          </cell>
          <cell r="AL582">
            <v>6</v>
          </cell>
          <cell r="AM582">
            <v>0</v>
          </cell>
          <cell r="AN582">
            <v>36</v>
          </cell>
          <cell r="AO582" t="str">
            <v>8916 (72 X 42)</v>
          </cell>
          <cell r="AP582" t="str">
            <v>72X42</v>
          </cell>
          <cell r="AQ582">
            <v>55</v>
          </cell>
          <cell r="AR582" t="str">
            <v>8123 (4)</v>
          </cell>
          <cell r="AS582">
            <v>0</v>
          </cell>
          <cell r="AT582" t="str">
            <v>8121 (2 X 16FT)/ 8122 (4)</v>
          </cell>
          <cell r="AU582">
            <v>2</v>
          </cell>
          <cell r="AV582" t="str">
            <v>8051 (1 White)</v>
          </cell>
          <cell r="AW582" t="str">
            <v>8050 (160FT Clear)</v>
          </cell>
          <cell r="AX582">
            <v>1810.85725</v>
          </cell>
          <cell r="AY582">
            <v>540</v>
          </cell>
          <cell r="AZ582">
            <v>3.3534393518518519</v>
          </cell>
          <cell r="BA582" t="str">
            <v>Minova Request 8/18/08.</v>
          </cell>
          <cell r="BB582"/>
          <cell r="BC582">
            <v>184067</v>
          </cell>
          <cell r="BD582" t="str">
            <v xml:space="preserve">Orange </v>
          </cell>
          <cell r="BE582" t="str">
            <v>B23 6' H20</v>
          </cell>
          <cell r="BF582" t="str">
            <v>12 months (+/- 5 days) from date of manufacture</v>
          </cell>
          <cell r="BG582" t="str">
            <v xml:space="preserve">X-Fast </v>
          </cell>
          <cell r="BH582" t="str">
            <v>23 mm</v>
          </cell>
          <cell r="BI582" t="str">
            <v>1 in</v>
          </cell>
          <cell r="BJ582" t="str">
            <v>64 1/8 in</v>
          </cell>
          <cell r="BK582" t="str">
            <v>5/8 in</v>
          </cell>
          <cell r="BL582" t="str">
            <v>I, II, III</v>
          </cell>
          <cell r="BM582">
            <v>6</v>
          </cell>
          <cell r="BN582">
            <v>90</v>
          </cell>
          <cell r="BO582">
            <v>134</v>
          </cell>
          <cell r="BP582" t="str">
            <v>B or G</v>
          </cell>
          <cell r="BQ582">
            <v>8040</v>
          </cell>
          <cell r="BR582">
            <v>80.15625</v>
          </cell>
        </row>
        <row r="583">
          <cell r="C583">
            <v>184068</v>
          </cell>
          <cell r="D583" t="str">
            <v>B23 6' H35 (SWP, 432 Pcs)</v>
          </cell>
          <cell r="E583" t="str">
            <v>70300</v>
          </cell>
          <cell r="F583" t="str">
            <v>72036</v>
          </cell>
          <cell r="G583" t="str">
            <v>30%</v>
          </cell>
          <cell r="H583" t="str">
            <v>2 X 8509 (12-8 4 X 1.25 OL)</v>
          </cell>
          <cell r="I583" t="str">
            <v>8030 (38 mm 142 GA X 5.448 FT)</v>
          </cell>
          <cell r="J583" t="str">
            <v>8032 (84 mm 200 GA X 5.448 FT)</v>
          </cell>
          <cell r="K583">
            <v>2.1501112499999997</v>
          </cell>
          <cell r="L583">
            <v>0.92147624999999989</v>
          </cell>
          <cell r="M583">
            <v>63.932314812463503</v>
          </cell>
          <cell r="N583">
            <v>72</v>
          </cell>
          <cell r="O583">
            <v>63.875</v>
          </cell>
          <cell r="P583">
            <v>64.125</v>
          </cell>
          <cell r="Q583">
            <v>64.375</v>
          </cell>
          <cell r="R583">
            <v>2.9957374999999997</v>
          </cell>
          <cell r="S583">
            <v>3.0715874999999997</v>
          </cell>
          <cell r="T583">
            <v>3.1479374999999998</v>
          </cell>
          <cell r="U583">
            <v>1360.0648249999999</v>
          </cell>
          <cell r="V583">
            <v>1394.5007249999999</v>
          </cell>
          <cell r="W583">
            <v>1429.1636249999999</v>
          </cell>
          <cell r="X583" t="str">
            <v>8053 (5" X 115GA X 27FT)</v>
          </cell>
          <cell r="Y583" t="str">
            <v>SW (27 FT)</v>
          </cell>
          <cell r="Z583">
            <v>0.1</v>
          </cell>
          <cell r="AA583">
            <v>12</v>
          </cell>
          <cell r="AB583">
            <v>35.948849999999993</v>
          </cell>
          <cell r="AC583">
            <v>36.859049999999996</v>
          </cell>
          <cell r="AD583">
            <v>37.77525</v>
          </cell>
          <cell r="AE583">
            <v>36.048849999999995</v>
          </cell>
          <cell r="AF583">
            <v>36.959049999999998</v>
          </cell>
          <cell r="AG583">
            <v>37.875250000000001</v>
          </cell>
          <cell r="AH583" t="str">
            <v>8053 (27 FT/Bundle)</v>
          </cell>
          <cell r="AI583" t="str">
            <v>SW</v>
          </cell>
          <cell r="AJ583" t="str">
            <v>36 SW</v>
          </cell>
          <cell r="AK583" t="str">
            <v xml:space="preserve">Stack </v>
          </cell>
          <cell r="AL583" t="str">
            <v xml:space="preserve">Pyramid </v>
          </cell>
          <cell r="AM583" t="str">
            <v>On Pallet</v>
          </cell>
          <cell r="AN583">
            <v>36</v>
          </cell>
          <cell r="AO583" t="str">
            <v>8917 (66 X 42)</v>
          </cell>
          <cell r="AP583" t="str">
            <v>66X42</v>
          </cell>
          <cell r="AQ583">
            <v>55</v>
          </cell>
          <cell r="AR583" t="str">
            <v>8133 (4)</v>
          </cell>
          <cell r="AS583" t="str">
            <v>2 X 8114 (Pad)</v>
          </cell>
          <cell r="AT583">
            <v>0</v>
          </cell>
          <cell r="AU583">
            <v>0</v>
          </cell>
          <cell r="AV583">
            <v>0</v>
          </cell>
          <cell r="AW583" t="str">
            <v>8052 (394FT White)</v>
          </cell>
          <cell r="AX583">
            <v>1385.5257999999999</v>
          </cell>
          <cell r="AY583">
            <v>432</v>
          </cell>
          <cell r="AZ583">
            <v>3.2072356481481479</v>
          </cell>
          <cell r="BA583" t="str">
            <v xml:space="preserve">Minova Request 7/8/08.  Each bundle gets Part No. 8132 8.5 X 11 inch bundle sheet.  </v>
          </cell>
          <cell r="BB583"/>
          <cell r="BC583">
            <v>184068</v>
          </cell>
          <cell r="BD583" t="str">
            <v>Blue</v>
          </cell>
          <cell r="BE583" t="str">
            <v xml:space="preserve">B23 6' H35 </v>
          </cell>
          <cell r="BF583" t="str">
            <v>12 months (+/- 5 days) from date of manufacture</v>
          </cell>
          <cell r="BG583" t="str">
            <v>Fast</v>
          </cell>
          <cell r="BH583" t="str">
            <v>23 mm</v>
          </cell>
          <cell r="BI583" t="str">
            <v>1 in</v>
          </cell>
          <cell r="BJ583" t="str">
            <v>64 1/8 in</v>
          </cell>
          <cell r="BK583" t="str">
            <v>5/8 in</v>
          </cell>
          <cell r="BL583" t="str">
            <v>I, II, III</v>
          </cell>
          <cell r="BM583">
            <v>6</v>
          </cell>
          <cell r="BN583">
            <v>72</v>
          </cell>
          <cell r="BO583">
            <v>134</v>
          </cell>
          <cell r="BP583" t="str">
            <v>B or G</v>
          </cell>
          <cell r="BQ583">
            <v>8040</v>
          </cell>
          <cell r="BR583">
            <v>64.125</v>
          </cell>
        </row>
        <row r="584">
          <cell r="C584">
            <v>184069</v>
          </cell>
          <cell r="D584" t="str">
            <v>B23 6' H35 (2PB, 36 Bxs)</v>
          </cell>
          <cell r="E584" t="str">
            <v>70300</v>
          </cell>
          <cell r="F584" t="str">
            <v>72036</v>
          </cell>
          <cell r="G584" t="str">
            <v>30%</v>
          </cell>
          <cell r="H584" t="str">
            <v>2 X 8509 (12-8 4 X 1.25 OL)</v>
          </cell>
          <cell r="I584" t="str">
            <v>8030 (38 mm 142 GA X 5.448 FT)</v>
          </cell>
          <cell r="J584" t="str">
            <v>8032 (84 mm 200 GA X 5.448 FT)</v>
          </cell>
          <cell r="K584">
            <v>2.1501112499999997</v>
          </cell>
          <cell r="L584">
            <v>0.92147624999999989</v>
          </cell>
          <cell r="M584">
            <v>63.932314812463503</v>
          </cell>
          <cell r="N584">
            <v>72</v>
          </cell>
          <cell r="O584">
            <v>63.875</v>
          </cell>
          <cell r="P584">
            <v>64.125</v>
          </cell>
          <cell r="Q584">
            <v>64.375</v>
          </cell>
          <cell r="R584">
            <v>2.9957374999999997</v>
          </cell>
          <cell r="S584">
            <v>3.0715874999999997</v>
          </cell>
          <cell r="T584">
            <v>3.1479374999999998</v>
          </cell>
          <cell r="U584">
            <v>1360.0648249999999</v>
          </cell>
          <cell r="V584">
            <v>1394.5007249999999</v>
          </cell>
          <cell r="W584">
            <v>1429.1636249999999</v>
          </cell>
          <cell r="X584" t="str">
            <v>8495/8496 (72"/2 pc)</v>
          </cell>
          <cell r="Y584" t="str">
            <v>72"/ 2 pc</v>
          </cell>
          <cell r="Z584">
            <v>2.7</v>
          </cell>
          <cell r="AA584">
            <v>12</v>
          </cell>
          <cell r="AB584">
            <v>35.948849999999993</v>
          </cell>
          <cell r="AC584">
            <v>36.859049999999996</v>
          </cell>
          <cell r="AD584">
            <v>37.77525</v>
          </cell>
          <cell r="AE584">
            <v>38.648849999999996</v>
          </cell>
          <cell r="AF584">
            <v>39.559049999999999</v>
          </cell>
          <cell r="AG584">
            <v>40.475250000000003</v>
          </cell>
          <cell r="AH584" t="str">
            <v>4 X 8126 (7.125 FT/Box)</v>
          </cell>
          <cell r="AI584">
            <v>4</v>
          </cell>
          <cell r="AJ584" t="str">
            <v>(6X6)+0=36</v>
          </cell>
          <cell r="AK584">
            <v>6</v>
          </cell>
          <cell r="AL584">
            <v>6</v>
          </cell>
          <cell r="AM584">
            <v>0</v>
          </cell>
          <cell r="AN584">
            <v>36</v>
          </cell>
          <cell r="AO584" t="str">
            <v>8916 (72 X 42)</v>
          </cell>
          <cell r="AP584" t="str">
            <v>72X42</v>
          </cell>
          <cell r="AQ584">
            <v>55</v>
          </cell>
          <cell r="AR584" t="str">
            <v>8123 (4)</v>
          </cell>
          <cell r="AS584">
            <v>0</v>
          </cell>
          <cell r="AT584" t="str">
            <v>8121 (2 X 16FT)/ 8122 (4)</v>
          </cell>
          <cell r="AU584">
            <v>2</v>
          </cell>
          <cell r="AV584" t="str">
            <v>8051 (1 White)</v>
          </cell>
          <cell r="AW584" t="str">
            <v>8050 (160FT Clear)</v>
          </cell>
          <cell r="AX584">
            <v>1479.1258</v>
          </cell>
          <cell r="AY584">
            <v>432</v>
          </cell>
          <cell r="AZ584">
            <v>3.4239023148148147</v>
          </cell>
          <cell r="BA584" t="str">
            <v>Minova USA Inc. request 7/19/04.</v>
          </cell>
          <cell r="BB584"/>
          <cell r="BC584">
            <v>184069</v>
          </cell>
          <cell r="BD584" t="str">
            <v>Blue</v>
          </cell>
          <cell r="BE584" t="str">
            <v>B23 6' H35</v>
          </cell>
          <cell r="BF584" t="str">
            <v>12 months (+/- 5 days) from date of manufacture</v>
          </cell>
          <cell r="BG584" t="str">
            <v>Fast</v>
          </cell>
          <cell r="BH584" t="str">
            <v>23 mm</v>
          </cell>
          <cell r="BI584" t="str">
            <v>1 in</v>
          </cell>
          <cell r="BJ584" t="str">
            <v>64 1/8 in</v>
          </cell>
          <cell r="BK584" t="str">
            <v>5/8 in</v>
          </cell>
          <cell r="BL584" t="str">
            <v>I, II, III</v>
          </cell>
          <cell r="BM584">
            <v>6</v>
          </cell>
          <cell r="BN584">
            <v>72</v>
          </cell>
          <cell r="BO584">
            <v>134</v>
          </cell>
          <cell r="BP584" t="str">
            <v>B or G</v>
          </cell>
          <cell r="BQ584">
            <v>8040</v>
          </cell>
          <cell r="BR584">
            <v>64.125</v>
          </cell>
        </row>
        <row r="585">
          <cell r="C585">
            <v>184070</v>
          </cell>
          <cell r="D585" t="str">
            <v>B23 6' H35 (SWP, 675 Pcs)</v>
          </cell>
          <cell r="E585" t="str">
            <v>70300</v>
          </cell>
          <cell r="F585" t="str">
            <v>72036</v>
          </cell>
          <cell r="G585" t="str">
            <v>30%</v>
          </cell>
          <cell r="H585" t="str">
            <v>2 X 8509 (12-8 4 X 1.25 OL)</v>
          </cell>
          <cell r="I585" t="str">
            <v>8030 (38 mm 142 GA X 5.448 FT)</v>
          </cell>
          <cell r="J585" t="str">
            <v>8032 (84 mm 200 GA X 5.448 FT)</v>
          </cell>
          <cell r="K585">
            <v>2.1501112499999997</v>
          </cell>
          <cell r="L585">
            <v>0.92147624999999989</v>
          </cell>
          <cell r="M585">
            <v>63.932314812463503</v>
          </cell>
          <cell r="N585">
            <v>72</v>
          </cell>
          <cell r="O585">
            <v>63.875</v>
          </cell>
          <cell r="P585">
            <v>64.125</v>
          </cell>
          <cell r="Q585">
            <v>64.375</v>
          </cell>
          <cell r="R585">
            <v>2.9957374999999997</v>
          </cell>
          <cell r="S585">
            <v>3.0715874999999997</v>
          </cell>
          <cell r="T585">
            <v>3.1479374999999998</v>
          </cell>
          <cell r="U585">
            <v>1360.0648249999999</v>
          </cell>
          <cell r="V585">
            <v>1394.5007249999999</v>
          </cell>
          <cell r="W585">
            <v>1429.1636249999999</v>
          </cell>
          <cell r="X585" t="str">
            <v>8053 (5" X 115GA X 27FT)</v>
          </cell>
          <cell r="Y585" t="str">
            <v>SW (27 FT)</v>
          </cell>
          <cell r="Z585">
            <v>0.1</v>
          </cell>
          <cell r="AA585">
            <v>15</v>
          </cell>
          <cell r="AB585">
            <v>44.936062499999998</v>
          </cell>
          <cell r="AC585">
            <v>46.073812499999995</v>
          </cell>
          <cell r="AD585">
            <v>47.2190625</v>
          </cell>
          <cell r="AE585">
            <v>45.0360625</v>
          </cell>
          <cell r="AF585">
            <v>46.173812499999997</v>
          </cell>
          <cell r="AG585">
            <v>47.319062500000001</v>
          </cell>
          <cell r="AH585" t="str">
            <v>8053 (27 FT/Bundle)</v>
          </cell>
          <cell r="AI585" t="str">
            <v>SW</v>
          </cell>
          <cell r="AJ585" t="str">
            <v>45 SW</v>
          </cell>
          <cell r="AK585" t="str">
            <v xml:space="preserve">Stack </v>
          </cell>
          <cell r="AL585" t="str">
            <v xml:space="preserve">Pyramid </v>
          </cell>
          <cell r="AM585" t="str">
            <v>On Pallet</v>
          </cell>
          <cell r="AN585">
            <v>45</v>
          </cell>
          <cell r="AO585" t="str">
            <v>8917 (66 X 42)</v>
          </cell>
          <cell r="AP585" t="str">
            <v>66X42</v>
          </cell>
          <cell r="AQ585">
            <v>55</v>
          </cell>
          <cell r="AR585" t="str">
            <v>8133 (4)</v>
          </cell>
          <cell r="AS585" t="str">
            <v>2 X 8114 (Pad)</v>
          </cell>
          <cell r="AT585">
            <v>0</v>
          </cell>
          <cell r="AU585">
            <v>0</v>
          </cell>
          <cell r="AV585">
            <v>0</v>
          </cell>
          <cell r="AW585" t="str">
            <v>8052 (394FT White)</v>
          </cell>
          <cell r="AX585">
            <v>2132.8215624999998</v>
          </cell>
          <cell r="AY585">
            <v>675</v>
          </cell>
          <cell r="AZ585">
            <v>3.159735648148148</v>
          </cell>
          <cell r="BA585" t="str">
            <v xml:space="preserve">GT Request 6/9/03.  Each bundle gets Part No. 8132 8.5 X 11 inch bundle sheet.  </v>
          </cell>
          <cell r="BB585"/>
          <cell r="BC585">
            <v>184070</v>
          </cell>
          <cell r="BD585" t="str">
            <v>Blue</v>
          </cell>
          <cell r="BE585" t="str">
            <v xml:space="preserve">B23 6' H35 </v>
          </cell>
          <cell r="BF585" t="str">
            <v>12 months (+/- 5 days) from date of manufacture</v>
          </cell>
          <cell r="BG585" t="str">
            <v>Fast</v>
          </cell>
          <cell r="BH585" t="str">
            <v>23 mm</v>
          </cell>
          <cell r="BI585" t="str">
            <v>1 in</v>
          </cell>
          <cell r="BJ585" t="str">
            <v>64 1/8 in</v>
          </cell>
          <cell r="BK585" t="str">
            <v>5/8 in</v>
          </cell>
          <cell r="BL585" t="str">
            <v>I, II, III</v>
          </cell>
          <cell r="BM585">
            <v>6</v>
          </cell>
          <cell r="BN585">
            <v>90</v>
          </cell>
          <cell r="BO585">
            <v>134</v>
          </cell>
          <cell r="BP585" t="str">
            <v>B or G</v>
          </cell>
          <cell r="BQ585">
            <v>8040</v>
          </cell>
          <cell r="BR585">
            <v>80.15625</v>
          </cell>
        </row>
        <row r="586">
          <cell r="C586">
            <v>184071</v>
          </cell>
          <cell r="D586" t="str">
            <v>B23 6' H45 (2PB, 36 Bxs)</v>
          </cell>
          <cell r="E586" t="str">
            <v>70310</v>
          </cell>
          <cell r="F586" t="str">
            <v>72036</v>
          </cell>
          <cell r="G586" t="str">
            <v>30%</v>
          </cell>
          <cell r="H586" t="str">
            <v>2 X 8509 (12-8 4 X 1.25 OL)</v>
          </cell>
          <cell r="I586" t="str">
            <v>8030 (38 mm 142 GA X 5.448 FT)</v>
          </cell>
          <cell r="J586" t="str">
            <v>8032 (84 mm 200 GA X 5.448 FT)</v>
          </cell>
          <cell r="K586">
            <v>2.1501112499999997</v>
          </cell>
          <cell r="L586">
            <v>0.92147624999999989</v>
          </cell>
          <cell r="M586">
            <v>63.932314812463503</v>
          </cell>
          <cell r="N586">
            <v>72</v>
          </cell>
          <cell r="O586">
            <v>63.875</v>
          </cell>
          <cell r="P586">
            <v>64.125</v>
          </cell>
          <cell r="Q586">
            <v>64.375</v>
          </cell>
          <cell r="R586">
            <v>2.9957374999999997</v>
          </cell>
          <cell r="S586">
            <v>3.0715874999999997</v>
          </cell>
          <cell r="T586">
            <v>3.1479374999999998</v>
          </cell>
          <cell r="U586">
            <v>1360.0648249999999</v>
          </cell>
          <cell r="V586">
            <v>1394.5007249999999</v>
          </cell>
          <cell r="W586">
            <v>1429.1636249999999</v>
          </cell>
          <cell r="X586" t="str">
            <v>8495/8496 (72"/2 pc)</v>
          </cell>
          <cell r="Y586" t="str">
            <v>72"/ 2 pc</v>
          </cell>
          <cell r="Z586">
            <v>2.7</v>
          </cell>
          <cell r="AA586">
            <v>12</v>
          </cell>
          <cell r="AB586">
            <v>35.948849999999993</v>
          </cell>
          <cell r="AC586">
            <v>36.859049999999996</v>
          </cell>
          <cell r="AD586">
            <v>37.77525</v>
          </cell>
          <cell r="AE586">
            <v>38.648849999999996</v>
          </cell>
          <cell r="AF586">
            <v>39.559049999999999</v>
          </cell>
          <cell r="AG586">
            <v>40.475250000000003</v>
          </cell>
          <cell r="AH586" t="str">
            <v>4 X 8126 (7.125 FT/Box)</v>
          </cell>
          <cell r="AI586">
            <v>4</v>
          </cell>
          <cell r="AJ586" t="str">
            <v>(6X6)+0=36</v>
          </cell>
          <cell r="AK586">
            <v>6</v>
          </cell>
          <cell r="AL586">
            <v>6</v>
          </cell>
          <cell r="AM586">
            <v>0</v>
          </cell>
          <cell r="AN586">
            <v>36</v>
          </cell>
          <cell r="AO586" t="str">
            <v>8916 (72 X 42)</v>
          </cell>
          <cell r="AP586" t="str">
            <v>72X42</v>
          </cell>
          <cell r="AQ586">
            <v>55</v>
          </cell>
          <cell r="AR586" t="str">
            <v>8123 (4)</v>
          </cell>
          <cell r="AS586">
            <v>0</v>
          </cell>
          <cell r="AT586" t="str">
            <v>8121 (2 X 16FT)/ 8122 (4)</v>
          </cell>
          <cell r="AU586">
            <v>2</v>
          </cell>
          <cell r="AV586" t="str">
            <v>8051 (1 White)</v>
          </cell>
          <cell r="AW586" t="str">
            <v>8050 (160FT Clear)</v>
          </cell>
          <cell r="AX586">
            <v>1479.1258</v>
          </cell>
          <cell r="AY586">
            <v>432</v>
          </cell>
          <cell r="AZ586">
            <v>3.4239023148148147</v>
          </cell>
          <cell r="BA586" t="str">
            <v>Minova USA Inc. request 3/19/04.</v>
          </cell>
          <cell r="BB586"/>
          <cell r="BC586">
            <v>184071</v>
          </cell>
          <cell r="BD586" t="str">
            <v>Green</v>
          </cell>
          <cell r="BE586" t="str">
            <v>B23 6' H45</v>
          </cell>
          <cell r="BF586" t="str">
            <v>12 months (+/- 5 days) from date of manufacture</v>
          </cell>
          <cell r="BG586" t="str">
            <v xml:space="preserve">Medium </v>
          </cell>
          <cell r="BH586" t="str">
            <v>23 mm</v>
          </cell>
          <cell r="BI586" t="str">
            <v>1 in</v>
          </cell>
          <cell r="BJ586" t="str">
            <v>64 1/8 in</v>
          </cell>
          <cell r="BK586" t="str">
            <v>5/8 in</v>
          </cell>
          <cell r="BL586" t="str">
            <v>I, II, III</v>
          </cell>
          <cell r="BM586">
            <v>6</v>
          </cell>
          <cell r="BN586">
            <v>72</v>
          </cell>
          <cell r="BO586">
            <v>134</v>
          </cell>
          <cell r="BP586" t="str">
            <v>B or G</v>
          </cell>
          <cell r="BQ586">
            <v>8040</v>
          </cell>
          <cell r="BR586">
            <v>64.125</v>
          </cell>
        </row>
        <row r="587">
          <cell r="C587">
            <v>184072</v>
          </cell>
          <cell r="D587" t="str">
            <v>B23 6' H45 (SWP, 675 Pcs)</v>
          </cell>
          <cell r="E587" t="str">
            <v>70310</v>
          </cell>
          <cell r="F587" t="str">
            <v>72036</v>
          </cell>
          <cell r="G587" t="str">
            <v>30%</v>
          </cell>
          <cell r="H587" t="str">
            <v>2 X 8509 (12-8 4 X 1.25 OL)</v>
          </cell>
          <cell r="I587" t="str">
            <v>8030 (38 mm 142 GA X 5.448 FT)</v>
          </cell>
          <cell r="J587" t="str">
            <v>8032 (84 mm 200 GA X 5.448 FT)</v>
          </cell>
          <cell r="K587">
            <v>2.1501112499999997</v>
          </cell>
          <cell r="L587">
            <v>0.92147624999999989</v>
          </cell>
          <cell r="M587">
            <v>63.932314812463503</v>
          </cell>
          <cell r="N587">
            <v>72</v>
          </cell>
          <cell r="O587">
            <v>63.875</v>
          </cell>
          <cell r="P587">
            <v>64.125</v>
          </cell>
          <cell r="Q587">
            <v>64.375</v>
          </cell>
          <cell r="R587">
            <v>2.9957374999999997</v>
          </cell>
          <cell r="S587">
            <v>3.0715874999999997</v>
          </cell>
          <cell r="T587">
            <v>3.1479374999999998</v>
          </cell>
          <cell r="U587">
            <v>1360.0648249999999</v>
          </cell>
          <cell r="V587">
            <v>1394.5007249999999</v>
          </cell>
          <cell r="W587">
            <v>1429.1636249999999</v>
          </cell>
          <cell r="X587" t="str">
            <v>8053 (5" X 115GA X 27FT)</v>
          </cell>
          <cell r="Y587" t="str">
            <v>SW (27 FT)</v>
          </cell>
          <cell r="Z587">
            <v>0.1</v>
          </cell>
          <cell r="AA587">
            <v>15</v>
          </cell>
          <cell r="AB587">
            <v>44.936062499999998</v>
          </cell>
          <cell r="AC587">
            <v>46.073812499999995</v>
          </cell>
          <cell r="AD587">
            <v>47.2190625</v>
          </cell>
          <cell r="AE587">
            <v>45.0360625</v>
          </cell>
          <cell r="AF587">
            <v>46.173812499999997</v>
          </cell>
          <cell r="AG587">
            <v>47.319062500000001</v>
          </cell>
          <cell r="AH587" t="str">
            <v>8053 (27 FT/Bundle)</v>
          </cell>
          <cell r="AI587" t="str">
            <v>SW</v>
          </cell>
          <cell r="AJ587" t="str">
            <v>45 SW</v>
          </cell>
          <cell r="AK587" t="str">
            <v xml:space="preserve">Stack </v>
          </cell>
          <cell r="AL587" t="str">
            <v xml:space="preserve">Pyramid </v>
          </cell>
          <cell r="AM587" t="str">
            <v>On Pallet</v>
          </cell>
          <cell r="AN587">
            <v>45</v>
          </cell>
          <cell r="AO587" t="str">
            <v>8917 (66 X 42)</v>
          </cell>
          <cell r="AP587" t="str">
            <v>66X42</v>
          </cell>
          <cell r="AQ587">
            <v>55</v>
          </cell>
          <cell r="AR587" t="str">
            <v>8133 (4)</v>
          </cell>
          <cell r="AS587" t="str">
            <v>2 X 8114 (Pad)</v>
          </cell>
          <cell r="AT587">
            <v>0</v>
          </cell>
          <cell r="AU587">
            <v>0</v>
          </cell>
          <cell r="AV587">
            <v>0</v>
          </cell>
          <cell r="AW587" t="str">
            <v>8052 (394FT White)</v>
          </cell>
          <cell r="AX587">
            <v>2132.8215624999998</v>
          </cell>
          <cell r="AY587">
            <v>675</v>
          </cell>
          <cell r="AZ587">
            <v>3.159735648148148</v>
          </cell>
          <cell r="BA587" t="str">
            <v xml:space="preserve">GT Request 8/29/02.  Each bundle gets Part No. 8132 8.5 X 11 inch bundle sheet. </v>
          </cell>
          <cell r="BB587"/>
          <cell r="BC587">
            <v>184072</v>
          </cell>
          <cell r="BD587" t="str">
            <v>Green</v>
          </cell>
          <cell r="BE587" t="str">
            <v>B23 6' H45</v>
          </cell>
          <cell r="BF587" t="str">
            <v>12 months (+/- 5 days) from date of manufacture</v>
          </cell>
          <cell r="BG587" t="str">
            <v xml:space="preserve">Medium </v>
          </cell>
          <cell r="BH587" t="str">
            <v>23 mm</v>
          </cell>
          <cell r="BI587" t="str">
            <v>1 in</v>
          </cell>
          <cell r="BJ587" t="str">
            <v>64 1/8 in</v>
          </cell>
          <cell r="BK587" t="str">
            <v>5/8 in</v>
          </cell>
          <cell r="BL587" t="str">
            <v>I, II, III</v>
          </cell>
          <cell r="BM587">
            <v>6</v>
          </cell>
          <cell r="BN587">
            <v>90</v>
          </cell>
          <cell r="BO587">
            <v>134</v>
          </cell>
          <cell r="BP587" t="str">
            <v>B or G</v>
          </cell>
          <cell r="BQ587">
            <v>8040</v>
          </cell>
          <cell r="BR587">
            <v>80.15625</v>
          </cell>
        </row>
        <row r="588">
          <cell r="C588">
            <v>184073</v>
          </cell>
          <cell r="D588" t="str">
            <v>B23 6' H45 (SWP, 675 Pcs, Eclipse)</v>
          </cell>
          <cell r="E588" t="str">
            <v>70310</v>
          </cell>
          <cell r="F588" t="str">
            <v>72036</v>
          </cell>
          <cell r="G588" t="str">
            <v>30%</v>
          </cell>
          <cell r="H588" t="str">
            <v>2 X 8509 (12-8 4 X 1.25 OL)</v>
          </cell>
          <cell r="I588" t="str">
            <v>8030 (38 mm 142 GA X 5.448 FT)</v>
          </cell>
          <cell r="J588" t="str">
            <v>8032 (84 mm 200 GA X 5.448 FT)</v>
          </cell>
          <cell r="K588">
            <v>2.1501112499999997</v>
          </cell>
          <cell r="L588">
            <v>0.92147624999999989</v>
          </cell>
          <cell r="M588">
            <v>63.932314812463503</v>
          </cell>
          <cell r="N588">
            <v>72</v>
          </cell>
          <cell r="O588">
            <v>63.875</v>
          </cell>
          <cell r="P588">
            <v>64.125</v>
          </cell>
          <cell r="Q588">
            <v>64.375</v>
          </cell>
          <cell r="R588">
            <v>2.9957374999999997</v>
          </cell>
          <cell r="S588">
            <v>3.0715874999999997</v>
          </cell>
          <cell r="T588">
            <v>3.1479374999999998</v>
          </cell>
          <cell r="U588">
            <v>1360.0648249999999</v>
          </cell>
          <cell r="V588">
            <v>1394.5007249999999</v>
          </cell>
          <cell r="W588">
            <v>1429.1636249999999</v>
          </cell>
          <cell r="X588" t="str">
            <v>8053 (5" X 115GA X 27FT)</v>
          </cell>
          <cell r="Y588" t="str">
            <v>SW (27 FT)</v>
          </cell>
          <cell r="Z588">
            <v>0.1</v>
          </cell>
          <cell r="AA588">
            <v>15</v>
          </cell>
          <cell r="AB588">
            <v>44.936062499999998</v>
          </cell>
          <cell r="AC588">
            <v>46.073812499999995</v>
          </cell>
          <cell r="AD588">
            <v>47.2190625</v>
          </cell>
          <cell r="AE588">
            <v>45.0360625</v>
          </cell>
          <cell r="AF588">
            <v>46.173812499999997</v>
          </cell>
          <cell r="AG588">
            <v>47.319062500000001</v>
          </cell>
          <cell r="AH588" t="str">
            <v>8053 (27 FT/Bundle)</v>
          </cell>
          <cell r="AI588" t="str">
            <v>SW</v>
          </cell>
          <cell r="AJ588" t="str">
            <v>45 SW</v>
          </cell>
          <cell r="AK588" t="str">
            <v xml:space="preserve">Stack </v>
          </cell>
          <cell r="AL588" t="str">
            <v xml:space="preserve">Pyramid </v>
          </cell>
          <cell r="AM588" t="str">
            <v>On Pallet</v>
          </cell>
          <cell r="AN588">
            <v>45</v>
          </cell>
          <cell r="AO588" t="str">
            <v>8917 (66 X 42)</v>
          </cell>
          <cell r="AP588" t="str">
            <v>66X42</v>
          </cell>
          <cell r="AQ588">
            <v>55</v>
          </cell>
          <cell r="AR588" t="str">
            <v>8133 (4)</v>
          </cell>
          <cell r="AS588" t="str">
            <v>2 X 8114 (Pad)</v>
          </cell>
          <cell r="AT588">
            <v>0</v>
          </cell>
          <cell r="AU588">
            <v>0</v>
          </cell>
          <cell r="AV588">
            <v>0</v>
          </cell>
          <cell r="AW588" t="str">
            <v>8052 (394FT White)</v>
          </cell>
          <cell r="AX588">
            <v>2132.8215624999998</v>
          </cell>
          <cell r="AY588">
            <v>675</v>
          </cell>
          <cell r="AZ588">
            <v>3.159735648148148</v>
          </cell>
          <cell r="BA588" t="str">
            <v xml:space="preserve">Minova Request 9/6/05 to change Eclipse logo. Each bundle gets Part No. 8132 8.5 X 11 inch bundle sheet.  </v>
          </cell>
          <cell r="BB588"/>
          <cell r="BC588">
            <v>184073</v>
          </cell>
          <cell r="BD588" t="str">
            <v>Green</v>
          </cell>
          <cell r="BE588" t="str">
            <v>B23 6' H45 (Eclipse)</v>
          </cell>
          <cell r="BF588" t="str">
            <v>12 months (+/- 5 days) from date of manufacture</v>
          </cell>
          <cell r="BG588" t="str">
            <v xml:space="preserve">Medium </v>
          </cell>
          <cell r="BH588" t="str">
            <v>23 mm</v>
          </cell>
          <cell r="BI588" t="str">
            <v>1 in</v>
          </cell>
          <cell r="BJ588" t="str">
            <v>64 1/8 in</v>
          </cell>
          <cell r="BK588" t="str">
            <v>5/8 in</v>
          </cell>
          <cell r="BL588" t="str">
            <v>I, II, III</v>
          </cell>
          <cell r="BM588">
            <v>6</v>
          </cell>
          <cell r="BN588">
            <v>90</v>
          </cell>
          <cell r="BO588">
            <v>134</v>
          </cell>
          <cell r="BP588" t="str">
            <v>B or G</v>
          </cell>
          <cell r="BQ588">
            <v>8040</v>
          </cell>
          <cell r="BR588">
            <v>80.15625</v>
          </cell>
        </row>
        <row r="589">
          <cell r="C589">
            <v>184074</v>
          </cell>
          <cell r="D589" t="str">
            <v>B23 6' H35 (SWP, 675 Pcs, Eclipse)</v>
          </cell>
          <cell r="E589" t="str">
            <v>70300</v>
          </cell>
          <cell r="F589" t="str">
            <v>72036</v>
          </cell>
          <cell r="G589" t="str">
            <v>30%</v>
          </cell>
          <cell r="H589" t="str">
            <v>2 X 8509 (12-8 4 X 1.25 OL)</v>
          </cell>
          <cell r="I589" t="str">
            <v>8030 (38 mm 142 GA X 5.448 FT)</v>
          </cell>
          <cell r="J589" t="str">
            <v>8032 (84 mm 200 GA X 5.448 FT)</v>
          </cell>
          <cell r="K589">
            <v>2.1501112499999997</v>
          </cell>
          <cell r="L589">
            <v>0.92147624999999989</v>
          </cell>
          <cell r="M589">
            <v>63.932314812463503</v>
          </cell>
          <cell r="N589">
            <v>72</v>
          </cell>
          <cell r="O589">
            <v>63.875</v>
          </cell>
          <cell r="P589">
            <v>64.125</v>
          </cell>
          <cell r="Q589">
            <v>64.375</v>
          </cell>
          <cell r="R589">
            <v>2.9957374999999997</v>
          </cell>
          <cell r="S589">
            <v>3.0715874999999997</v>
          </cell>
          <cell r="T589">
            <v>3.1479374999999998</v>
          </cell>
          <cell r="U589">
            <v>1360.0648249999999</v>
          </cell>
          <cell r="V589">
            <v>1394.5007249999999</v>
          </cell>
          <cell r="W589">
            <v>1429.1636249999999</v>
          </cell>
          <cell r="X589" t="str">
            <v>8053 (5" X 115GA X 27FT)</v>
          </cell>
          <cell r="Y589" t="str">
            <v>SW (27 FT)</v>
          </cell>
          <cell r="Z589">
            <v>0.1</v>
          </cell>
          <cell r="AA589">
            <v>15</v>
          </cell>
          <cell r="AB589">
            <v>44.936062499999998</v>
          </cell>
          <cell r="AC589">
            <v>46.073812499999995</v>
          </cell>
          <cell r="AD589">
            <v>47.2190625</v>
          </cell>
          <cell r="AE589">
            <v>45.0360625</v>
          </cell>
          <cell r="AF589">
            <v>46.173812499999997</v>
          </cell>
          <cell r="AG589">
            <v>47.319062500000001</v>
          </cell>
          <cell r="AH589" t="str">
            <v>8053 (27 FT/Bundle)</v>
          </cell>
          <cell r="AI589" t="str">
            <v>SW</v>
          </cell>
          <cell r="AJ589" t="str">
            <v>45 SW</v>
          </cell>
          <cell r="AK589" t="str">
            <v xml:space="preserve">Stack </v>
          </cell>
          <cell r="AL589" t="str">
            <v xml:space="preserve">Pyramid </v>
          </cell>
          <cell r="AM589" t="str">
            <v>On Pallet</v>
          </cell>
          <cell r="AN589">
            <v>45</v>
          </cell>
          <cell r="AO589" t="str">
            <v>8917 (66 X 42)</v>
          </cell>
          <cell r="AP589" t="str">
            <v>66X42</v>
          </cell>
          <cell r="AQ589">
            <v>55</v>
          </cell>
          <cell r="AR589" t="str">
            <v>8133 (4)</v>
          </cell>
          <cell r="AS589" t="str">
            <v>2 X 8114 (Pad)</v>
          </cell>
          <cell r="AT589">
            <v>0</v>
          </cell>
          <cell r="AU589">
            <v>0</v>
          </cell>
          <cell r="AV589">
            <v>0</v>
          </cell>
          <cell r="AW589" t="str">
            <v>8052 (394FT White)</v>
          </cell>
          <cell r="AX589">
            <v>2132.8215624999998</v>
          </cell>
          <cell r="AY589">
            <v>675</v>
          </cell>
          <cell r="AZ589">
            <v>3.159735648148148</v>
          </cell>
          <cell r="BA589" t="str">
            <v xml:space="preserve">Minova Request 9/6/05 to change Eclipse logo. Each bundle gets Part No. 8132 8.5 X 11 inch bundle sheet.  </v>
          </cell>
          <cell r="BB589"/>
          <cell r="BC589">
            <v>184074</v>
          </cell>
          <cell r="BD589" t="str">
            <v>Blue</v>
          </cell>
          <cell r="BE589" t="str">
            <v>B23 6' H35 (Eclipse)</v>
          </cell>
          <cell r="BF589" t="str">
            <v>12 months (+/- 5 days) from date of manufacture</v>
          </cell>
          <cell r="BG589" t="str">
            <v>Fast</v>
          </cell>
          <cell r="BH589" t="str">
            <v>23 mm</v>
          </cell>
          <cell r="BI589" t="str">
            <v>1 in</v>
          </cell>
          <cell r="BJ589" t="str">
            <v>64 1/8 in</v>
          </cell>
          <cell r="BK589" t="str">
            <v>5/8 in</v>
          </cell>
          <cell r="BL589" t="str">
            <v>I, II, III</v>
          </cell>
          <cell r="BM589">
            <v>6</v>
          </cell>
          <cell r="BN589">
            <v>90</v>
          </cell>
          <cell r="BO589">
            <v>134</v>
          </cell>
          <cell r="BP589" t="str">
            <v>B or G</v>
          </cell>
          <cell r="BQ589">
            <v>8040</v>
          </cell>
          <cell r="BR589">
            <v>80.15625</v>
          </cell>
        </row>
        <row r="590">
          <cell r="C590">
            <v>184075</v>
          </cell>
          <cell r="D590" t="str">
            <v>B23 6' H50 (SWP, 675 Pcs, Eclipse)</v>
          </cell>
          <cell r="E590" t="str">
            <v>70320</v>
          </cell>
          <cell r="F590" t="str">
            <v>72036</v>
          </cell>
          <cell r="G590" t="str">
            <v>30%</v>
          </cell>
          <cell r="H590" t="str">
            <v>2 X 8509 (12-8 4 X 1.25 OL)</v>
          </cell>
          <cell r="I590" t="str">
            <v>8030 (38 mm 142 GA X 5.448 FT)</v>
          </cell>
          <cell r="J590" t="str">
            <v>8032 (84 mm 200 GA X 5.448 FT)</v>
          </cell>
          <cell r="K590">
            <v>2.1501112499999997</v>
          </cell>
          <cell r="L590">
            <v>0.92147624999999989</v>
          </cell>
          <cell r="M590">
            <v>63.932314812463503</v>
          </cell>
          <cell r="N590">
            <v>72</v>
          </cell>
          <cell r="O590">
            <v>63.875</v>
          </cell>
          <cell r="P590">
            <v>64.125</v>
          </cell>
          <cell r="Q590">
            <v>64.375</v>
          </cell>
          <cell r="R590">
            <v>2.9957374999999997</v>
          </cell>
          <cell r="S590">
            <v>3.0715874999999997</v>
          </cell>
          <cell r="T590">
            <v>3.1479374999999998</v>
          </cell>
          <cell r="U590">
            <v>1360.0648249999999</v>
          </cell>
          <cell r="V590">
            <v>1394.5007249999999</v>
          </cell>
          <cell r="W590">
            <v>1429.1636249999999</v>
          </cell>
          <cell r="X590" t="str">
            <v>8053 (5" X 115GA X 27FT)</v>
          </cell>
          <cell r="Y590" t="str">
            <v>SW (27 FT)</v>
          </cell>
          <cell r="Z590">
            <v>0.1</v>
          </cell>
          <cell r="AA590">
            <v>15</v>
          </cell>
          <cell r="AB590">
            <v>44.936062499999998</v>
          </cell>
          <cell r="AC590">
            <v>46.073812499999995</v>
          </cell>
          <cell r="AD590">
            <v>47.2190625</v>
          </cell>
          <cell r="AE590">
            <v>45.0360625</v>
          </cell>
          <cell r="AF590">
            <v>46.173812499999997</v>
          </cell>
          <cell r="AG590">
            <v>47.319062500000001</v>
          </cell>
          <cell r="AH590" t="str">
            <v>8053 (27 FT/Bundle)</v>
          </cell>
          <cell r="AI590" t="str">
            <v>SW</v>
          </cell>
          <cell r="AJ590" t="str">
            <v>45 SW</v>
          </cell>
          <cell r="AK590" t="str">
            <v xml:space="preserve">Stack </v>
          </cell>
          <cell r="AL590" t="str">
            <v xml:space="preserve">Pyramid </v>
          </cell>
          <cell r="AM590" t="str">
            <v>On Pallet</v>
          </cell>
          <cell r="AN590">
            <v>45</v>
          </cell>
          <cell r="AO590" t="str">
            <v>8917 (66 X 42)</v>
          </cell>
          <cell r="AP590" t="str">
            <v>66X42</v>
          </cell>
          <cell r="AQ590">
            <v>55</v>
          </cell>
          <cell r="AR590" t="str">
            <v>8133 (4)</v>
          </cell>
          <cell r="AS590" t="str">
            <v>2 X 8114 (Pad)</v>
          </cell>
          <cell r="AT590">
            <v>0</v>
          </cell>
          <cell r="AU590">
            <v>0</v>
          </cell>
          <cell r="AV590">
            <v>0</v>
          </cell>
          <cell r="AW590" t="str">
            <v>8052 (394FT White)</v>
          </cell>
          <cell r="AX590">
            <v>2132.8215624999998</v>
          </cell>
          <cell r="AY590">
            <v>675</v>
          </cell>
          <cell r="AZ590">
            <v>3.159735648148148</v>
          </cell>
          <cell r="BA590" t="str">
            <v xml:space="preserve">Minova Request 9/6/05 to change Eclipse logo. Each bundle gets Part No. 8132 8.5 X 11 inch bundle sheet.  </v>
          </cell>
          <cell r="BB590"/>
          <cell r="BC590">
            <v>184075</v>
          </cell>
          <cell r="BD590" t="str">
            <v>Green</v>
          </cell>
          <cell r="BE590" t="str">
            <v>B23 6' H50 (Eclipse)</v>
          </cell>
          <cell r="BF590" t="str">
            <v>12 months (+/- 5 days) from date of manufacture</v>
          </cell>
          <cell r="BG590" t="str">
            <v xml:space="preserve">Medium </v>
          </cell>
          <cell r="BH590" t="str">
            <v>23 mm</v>
          </cell>
          <cell r="BI590" t="str">
            <v>1 in</v>
          </cell>
          <cell r="BJ590" t="str">
            <v>64 1/8 in</v>
          </cell>
          <cell r="BK590" t="str">
            <v>5/8 in</v>
          </cell>
          <cell r="BL590" t="str">
            <v>I, II, III</v>
          </cell>
          <cell r="BM590">
            <v>6</v>
          </cell>
          <cell r="BN590">
            <v>90</v>
          </cell>
          <cell r="BO590">
            <v>134</v>
          </cell>
          <cell r="BP590" t="str">
            <v>B or G</v>
          </cell>
          <cell r="BQ590">
            <v>8040</v>
          </cell>
          <cell r="BR590">
            <v>80.15625</v>
          </cell>
        </row>
        <row r="591">
          <cell r="C591">
            <v>184076</v>
          </cell>
          <cell r="D591" t="str">
            <v>B23 6' M35 (2PB, 36 Bxs)</v>
          </cell>
          <cell r="E591" t="str">
            <v>70274</v>
          </cell>
          <cell r="F591" t="str">
            <v>72036</v>
          </cell>
          <cell r="G591" t="str">
            <v>30%</v>
          </cell>
          <cell r="H591" t="str">
            <v>2 X 8509 (12-8 4 X 1.25 OL)</v>
          </cell>
          <cell r="I591" t="str">
            <v>8030 (38 mm 142 GA X 5.448 FT)</v>
          </cell>
          <cell r="J591" t="str">
            <v>8032 (84 mm 200 GA X 5.448 FT)</v>
          </cell>
          <cell r="K591">
            <v>2.1501112499999997</v>
          </cell>
          <cell r="L591">
            <v>0.92147624999999989</v>
          </cell>
          <cell r="M591">
            <v>63.932314812463503</v>
          </cell>
          <cell r="N591">
            <v>72</v>
          </cell>
          <cell r="O591">
            <v>63.875</v>
          </cell>
          <cell r="P591">
            <v>64.125</v>
          </cell>
          <cell r="Q591">
            <v>64.375</v>
          </cell>
          <cell r="R591">
            <v>2.9957374999999997</v>
          </cell>
          <cell r="S591">
            <v>3.0715874999999997</v>
          </cell>
          <cell r="T591">
            <v>3.1479374999999998</v>
          </cell>
          <cell r="U591">
            <v>1360.0648249999999</v>
          </cell>
          <cell r="V591">
            <v>1394.5007249999999</v>
          </cell>
          <cell r="W591">
            <v>1429.1636249999999</v>
          </cell>
          <cell r="X591" t="str">
            <v>8495/8496 (72"/2 pc)</v>
          </cell>
          <cell r="Y591" t="str">
            <v>72"/ 2 pc</v>
          </cell>
          <cell r="Z591">
            <v>2.7</v>
          </cell>
          <cell r="AA591">
            <v>15</v>
          </cell>
          <cell r="AB591">
            <v>44.936062499999998</v>
          </cell>
          <cell r="AC591">
            <v>46.073812499999995</v>
          </cell>
          <cell r="AD591">
            <v>47.2190625</v>
          </cell>
          <cell r="AE591">
            <v>47.636062500000001</v>
          </cell>
          <cell r="AF591">
            <v>48.773812499999998</v>
          </cell>
          <cell r="AG591">
            <v>49.919062500000003</v>
          </cell>
          <cell r="AH591" t="str">
            <v>4 X 8126 (7.125 FT/Box)</v>
          </cell>
          <cell r="AI591">
            <v>4</v>
          </cell>
          <cell r="AJ591" t="str">
            <v>(6X6)+0=36</v>
          </cell>
          <cell r="AK591">
            <v>6</v>
          </cell>
          <cell r="AL591">
            <v>6</v>
          </cell>
          <cell r="AM591">
            <v>0</v>
          </cell>
          <cell r="AN591">
            <v>36</v>
          </cell>
          <cell r="AO591" t="str">
            <v>8916 (72 X 42)</v>
          </cell>
          <cell r="AP591" t="str">
            <v>72X42</v>
          </cell>
          <cell r="AQ591">
            <v>55</v>
          </cell>
          <cell r="AR591" t="str">
            <v>8123 (4)</v>
          </cell>
          <cell r="AS591">
            <v>0</v>
          </cell>
          <cell r="AT591" t="str">
            <v>8121 (2 X 16FT)/ 8122 (4)</v>
          </cell>
          <cell r="AU591">
            <v>2</v>
          </cell>
          <cell r="AV591" t="str">
            <v>8051 (1 White)</v>
          </cell>
          <cell r="AW591" t="str">
            <v>8050 (160FT Clear)</v>
          </cell>
          <cell r="AX591">
            <v>1810.85725</v>
          </cell>
          <cell r="AY591">
            <v>540</v>
          </cell>
          <cell r="AZ591">
            <v>3.3534393518518519</v>
          </cell>
          <cell r="BA591" t="str">
            <v>Minova Request 9/6/05.</v>
          </cell>
          <cell r="BB591"/>
          <cell r="BC591">
            <v>184076</v>
          </cell>
          <cell r="BD591" t="str">
            <v>Blue</v>
          </cell>
          <cell r="BE591" t="str">
            <v>B23 6' M35</v>
          </cell>
          <cell r="BF591" t="str">
            <v>12 months (+/- 5 days) from date of manufacture</v>
          </cell>
          <cell r="BG591" t="str">
            <v>Fast</v>
          </cell>
          <cell r="BH591" t="str">
            <v>23 mm</v>
          </cell>
          <cell r="BI591" t="str">
            <v>1 in</v>
          </cell>
          <cell r="BJ591" t="str">
            <v>64 1/8 in</v>
          </cell>
          <cell r="BK591" t="str">
            <v>5/8 in</v>
          </cell>
          <cell r="BL591" t="str">
            <v>I, II, III</v>
          </cell>
          <cell r="BM591">
            <v>6</v>
          </cell>
          <cell r="BN591">
            <v>90</v>
          </cell>
          <cell r="BO591">
            <v>134</v>
          </cell>
          <cell r="BP591" t="str">
            <v>B or G</v>
          </cell>
          <cell r="BQ591">
            <v>8040</v>
          </cell>
          <cell r="BR591">
            <v>80.15625</v>
          </cell>
        </row>
        <row r="592">
          <cell r="C592">
            <v>184077</v>
          </cell>
          <cell r="D592" t="str">
            <v>B23 6' M35LIF (2PB, 36 Bxs)</v>
          </cell>
          <cell r="E592" t="str">
            <v>70274</v>
          </cell>
          <cell r="F592" t="str">
            <v>72036</v>
          </cell>
          <cell r="G592" t="str">
            <v>30%</v>
          </cell>
          <cell r="H592" t="str">
            <v>2 X 8509 (12-8 4 X 1.25 OL)</v>
          </cell>
          <cell r="I592" t="str">
            <v>8030 (38 mm 142 GA X 5.448 FT)</v>
          </cell>
          <cell r="J592" t="str">
            <v>8032 (84 mm 200 GA X 5.448 FT)</v>
          </cell>
          <cell r="K592">
            <v>2.1501112499999997</v>
          </cell>
          <cell r="L592">
            <v>0.92147624999999989</v>
          </cell>
          <cell r="M592">
            <v>63.932314812463503</v>
          </cell>
          <cell r="N592">
            <v>72</v>
          </cell>
          <cell r="O592">
            <v>63.875</v>
          </cell>
          <cell r="P592">
            <v>64.125</v>
          </cell>
          <cell r="Q592">
            <v>64.375</v>
          </cell>
          <cell r="R592">
            <v>2.9957374999999997</v>
          </cell>
          <cell r="S592">
            <v>3.0715874999999997</v>
          </cell>
          <cell r="T592">
            <v>3.1479374999999998</v>
          </cell>
          <cell r="U592">
            <v>1360.0648249999999</v>
          </cell>
          <cell r="V592">
            <v>1394.5007249999999</v>
          </cell>
          <cell r="W592">
            <v>1429.1636249999999</v>
          </cell>
          <cell r="X592" t="str">
            <v>8495/8496 (72"/2 pc)</v>
          </cell>
          <cell r="Y592" t="str">
            <v>72"/ 2 pc</v>
          </cell>
          <cell r="Z592">
            <v>2.7</v>
          </cell>
          <cell r="AA592">
            <v>14</v>
          </cell>
          <cell r="AB592">
            <v>41.940324999999994</v>
          </cell>
          <cell r="AC592">
            <v>43.002224999999996</v>
          </cell>
          <cell r="AD592">
            <v>44.071124999999995</v>
          </cell>
          <cell r="AE592">
            <v>44.640324999999997</v>
          </cell>
          <cell r="AF592">
            <v>45.702224999999999</v>
          </cell>
          <cell r="AG592">
            <v>46.771124999999998</v>
          </cell>
          <cell r="AH592" t="str">
            <v>4 X 8126 (7.125 FT/Box)</v>
          </cell>
          <cell r="AI592">
            <v>4</v>
          </cell>
          <cell r="AJ592" t="str">
            <v>(6X6)+0=36</v>
          </cell>
          <cell r="AK592">
            <v>6</v>
          </cell>
          <cell r="AL592">
            <v>6</v>
          </cell>
          <cell r="AM592">
            <v>0</v>
          </cell>
          <cell r="AN592">
            <v>36</v>
          </cell>
          <cell r="AO592" t="str">
            <v>8916 (72 X 42)</v>
          </cell>
          <cell r="AP592" t="str">
            <v>72X42</v>
          </cell>
          <cell r="AQ592">
            <v>55</v>
          </cell>
          <cell r="AR592" t="str">
            <v>8123 (4)</v>
          </cell>
          <cell r="AS592">
            <v>0</v>
          </cell>
          <cell r="AT592" t="str">
            <v>8121 (2 X 16FT)/ 8122 (4)</v>
          </cell>
          <cell r="AU592">
            <v>2</v>
          </cell>
          <cell r="AV592" t="str">
            <v>8051 (1 White)</v>
          </cell>
          <cell r="AW592" t="str">
            <v>8050 (160FT Clear)</v>
          </cell>
          <cell r="AX592">
            <v>1700.2800999999999</v>
          </cell>
          <cell r="AY592">
            <v>504</v>
          </cell>
          <cell r="AZ592">
            <v>3.3735716269841269</v>
          </cell>
          <cell r="BA592" t="str">
            <v>Minova USA Inc. request 11/16/04.</v>
          </cell>
          <cell r="BB592"/>
          <cell r="BC592">
            <v>184077</v>
          </cell>
          <cell r="BD592" t="str">
            <v>Blue</v>
          </cell>
          <cell r="BE592" t="str">
            <v>B23 6' M35LIF</v>
          </cell>
          <cell r="BF592" t="str">
            <v>12 months (+/- 5 days) from date of manufacture</v>
          </cell>
          <cell r="BG592" t="str">
            <v>Fast</v>
          </cell>
          <cell r="BH592" t="str">
            <v>23 mm</v>
          </cell>
          <cell r="BI592" t="str">
            <v>1 in</v>
          </cell>
          <cell r="BJ592" t="str">
            <v>64 1/8 in</v>
          </cell>
          <cell r="BK592" t="str">
            <v>5/8 in</v>
          </cell>
          <cell r="BL592" t="str">
            <v>I, II, III</v>
          </cell>
          <cell r="BM592">
            <v>6</v>
          </cell>
          <cell r="BN592">
            <v>84</v>
          </cell>
          <cell r="BO592">
            <v>134</v>
          </cell>
          <cell r="BP592" t="str">
            <v>B or G</v>
          </cell>
          <cell r="BQ592">
            <v>8040</v>
          </cell>
          <cell r="BR592">
            <v>74.8125</v>
          </cell>
        </row>
        <row r="593">
          <cell r="C593">
            <v>184078</v>
          </cell>
          <cell r="D593" t="str">
            <v>B23 6' M35 (SWP, 675 Pcs, Eclipse)</v>
          </cell>
          <cell r="E593" t="str">
            <v>70274</v>
          </cell>
          <cell r="F593" t="str">
            <v>72036</v>
          </cell>
          <cell r="G593" t="str">
            <v>30%</v>
          </cell>
          <cell r="H593" t="str">
            <v>2 X 8509 (12-8 4 X 1.25 OL)</v>
          </cell>
          <cell r="I593" t="str">
            <v>8030 (38 mm 142 GA X 5.448 FT)</v>
          </cell>
          <cell r="J593" t="str">
            <v>8032 (84 mm 200 GA X 5.448 FT)</v>
          </cell>
          <cell r="K593">
            <v>2.1501112499999997</v>
          </cell>
          <cell r="L593">
            <v>0.92147624999999989</v>
          </cell>
          <cell r="M593">
            <v>63.932314812463503</v>
          </cell>
          <cell r="N593">
            <v>72</v>
          </cell>
          <cell r="O593">
            <v>63.875</v>
          </cell>
          <cell r="P593">
            <v>64.125</v>
          </cell>
          <cell r="Q593">
            <v>64.375</v>
          </cell>
          <cell r="R593">
            <v>2.9957374999999997</v>
          </cell>
          <cell r="S593">
            <v>3.0715874999999997</v>
          </cell>
          <cell r="T593">
            <v>3.1479374999999998</v>
          </cell>
          <cell r="U593">
            <v>1360.0648249999999</v>
          </cell>
          <cell r="V593">
            <v>1394.5007249999999</v>
          </cell>
          <cell r="W593">
            <v>1429.1636249999999</v>
          </cell>
          <cell r="X593" t="str">
            <v>8053 (5" X 115GA X 27FT)</v>
          </cell>
          <cell r="Y593" t="str">
            <v>SW (27 FT)</v>
          </cell>
          <cell r="Z593">
            <v>0.1</v>
          </cell>
          <cell r="AA593">
            <v>15</v>
          </cell>
          <cell r="AB593">
            <v>44.936062499999998</v>
          </cell>
          <cell r="AC593">
            <v>46.073812499999995</v>
          </cell>
          <cell r="AD593">
            <v>47.2190625</v>
          </cell>
          <cell r="AE593">
            <v>45.0360625</v>
          </cell>
          <cell r="AF593">
            <v>46.173812499999997</v>
          </cell>
          <cell r="AG593">
            <v>47.319062500000001</v>
          </cell>
          <cell r="AH593" t="str">
            <v>8053 (27 FT/Bundle)</v>
          </cell>
          <cell r="AI593" t="str">
            <v>SW</v>
          </cell>
          <cell r="AJ593" t="str">
            <v>45 SW</v>
          </cell>
          <cell r="AK593" t="str">
            <v xml:space="preserve">Stack </v>
          </cell>
          <cell r="AL593" t="str">
            <v xml:space="preserve">Pyramid </v>
          </cell>
          <cell r="AM593" t="str">
            <v>On Pallet</v>
          </cell>
          <cell r="AN593">
            <v>45</v>
          </cell>
          <cell r="AO593" t="str">
            <v>8917 (66 X 42)</v>
          </cell>
          <cell r="AP593" t="str">
            <v>66X42</v>
          </cell>
          <cell r="AQ593">
            <v>55</v>
          </cell>
          <cell r="AR593" t="str">
            <v>8133 (4)</v>
          </cell>
          <cell r="AS593" t="str">
            <v>2 X 8114 (Pad)</v>
          </cell>
          <cell r="AT593">
            <v>0</v>
          </cell>
          <cell r="AU593">
            <v>0</v>
          </cell>
          <cell r="AV593">
            <v>0</v>
          </cell>
          <cell r="AW593" t="str">
            <v>8052 (394FT White)</v>
          </cell>
          <cell r="AX593">
            <v>2132.8215624999998</v>
          </cell>
          <cell r="AY593">
            <v>675</v>
          </cell>
          <cell r="AZ593">
            <v>3.159735648148148</v>
          </cell>
          <cell r="BA593" t="str">
            <v xml:space="preserve">Minova Request 9/6/05 to change Eclipse logo. Each bundle gets Part No. 8132 8.5 X 11 inch bundle sheet.  </v>
          </cell>
          <cell r="BB593"/>
          <cell r="BC593">
            <v>184078</v>
          </cell>
          <cell r="BD593" t="str">
            <v>Blue</v>
          </cell>
          <cell r="BE593" t="str">
            <v>B23 6' M35 (Eclipse)</v>
          </cell>
          <cell r="BF593" t="str">
            <v>12 months (+/- 5 days) from date of manufacture</v>
          </cell>
          <cell r="BG593" t="str">
            <v>Fast</v>
          </cell>
          <cell r="BH593" t="str">
            <v>23 mm</v>
          </cell>
          <cell r="BI593" t="str">
            <v>1 in</v>
          </cell>
          <cell r="BJ593" t="str">
            <v>64 1/8 in</v>
          </cell>
          <cell r="BK593" t="str">
            <v>5/8 in</v>
          </cell>
          <cell r="BL593" t="str">
            <v>I, II, III</v>
          </cell>
          <cell r="BM593">
            <v>6</v>
          </cell>
          <cell r="BN593">
            <v>90</v>
          </cell>
          <cell r="BO593">
            <v>134</v>
          </cell>
          <cell r="BP593" t="str">
            <v>B or G</v>
          </cell>
          <cell r="BQ593">
            <v>8040</v>
          </cell>
          <cell r="BR593">
            <v>80.15625</v>
          </cell>
        </row>
        <row r="594">
          <cell r="C594">
            <v>184079</v>
          </cell>
          <cell r="D594" t="str">
            <v>B23 6' M35 (2PB, 36 Bxs, Eclipse)</v>
          </cell>
          <cell r="E594" t="str">
            <v>70274</v>
          </cell>
          <cell r="F594" t="str">
            <v>72036</v>
          </cell>
          <cell r="G594" t="str">
            <v>30%</v>
          </cell>
          <cell r="H594" t="str">
            <v>2 X 8509 (12-8 4 X 1.25 OL)</v>
          </cell>
          <cell r="I594" t="str">
            <v>8030 (38 mm 142 GA X 5.448 FT)</v>
          </cell>
          <cell r="J594" t="str">
            <v>8032 (84 mm 200 GA X 5.448 FT)</v>
          </cell>
          <cell r="K594">
            <v>2.1501112499999997</v>
          </cell>
          <cell r="L594">
            <v>0.92147624999999989</v>
          </cell>
          <cell r="M594">
            <v>63.932314812463503</v>
          </cell>
          <cell r="N594">
            <v>72</v>
          </cell>
          <cell r="O594">
            <v>63.875</v>
          </cell>
          <cell r="P594">
            <v>64.125</v>
          </cell>
          <cell r="Q594">
            <v>64.375</v>
          </cell>
          <cell r="R594">
            <v>2.9957374999999997</v>
          </cell>
          <cell r="S594">
            <v>3.0715874999999997</v>
          </cell>
          <cell r="T594">
            <v>3.1479374999999998</v>
          </cell>
          <cell r="U594">
            <v>1360.0648249999999</v>
          </cell>
          <cell r="V594">
            <v>1394.5007249999999</v>
          </cell>
          <cell r="W594">
            <v>1429.1636249999999</v>
          </cell>
          <cell r="X594" t="str">
            <v>8495/8496 (72"/2 pc)</v>
          </cell>
          <cell r="Y594" t="str">
            <v>72"/ 2 pc</v>
          </cell>
          <cell r="Z594">
            <v>2.7</v>
          </cell>
          <cell r="AA594">
            <v>15</v>
          </cell>
          <cell r="AB594">
            <v>44.936062499999998</v>
          </cell>
          <cell r="AC594">
            <v>46.073812499999995</v>
          </cell>
          <cell r="AD594">
            <v>47.2190625</v>
          </cell>
          <cell r="AE594">
            <v>47.636062500000001</v>
          </cell>
          <cell r="AF594">
            <v>48.773812499999998</v>
          </cell>
          <cell r="AG594">
            <v>49.919062500000003</v>
          </cell>
          <cell r="AH594" t="str">
            <v>4 X 8126 (7.125 FT/Box)</v>
          </cell>
          <cell r="AI594">
            <v>4</v>
          </cell>
          <cell r="AJ594" t="str">
            <v>(6X6)+0=36</v>
          </cell>
          <cell r="AK594">
            <v>6</v>
          </cell>
          <cell r="AL594">
            <v>6</v>
          </cell>
          <cell r="AM594">
            <v>0</v>
          </cell>
          <cell r="AN594">
            <v>36</v>
          </cell>
          <cell r="AO594" t="str">
            <v>8916 (72 X 42)</v>
          </cell>
          <cell r="AP594" t="str">
            <v>72X42</v>
          </cell>
          <cell r="AQ594">
            <v>55</v>
          </cell>
          <cell r="AR594" t="str">
            <v>8123 (4)</v>
          </cell>
          <cell r="AS594">
            <v>0</v>
          </cell>
          <cell r="AT594" t="str">
            <v>8121 (2 X 16FT)/ 8122 (4)</v>
          </cell>
          <cell r="AU594">
            <v>2</v>
          </cell>
          <cell r="AV594" t="str">
            <v>8051 (1 White)</v>
          </cell>
          <cell r="AW594" t="str">
            <v>8050 (160FT Clear)</v>
          </cell>
          <cell r="AX594">
            <v>1810.85725</v>
          </cell>
          <cell r="AY594">
            <v>540</v>
          </cell>
          <cell r="AZ594">
            <v>3.3534393518518519</v>
          </cell>
          <cell r="BA594" t="str">
            <v>Minova Request 9/6/05 to change Eclipse logo.</v>
          </cell>
          <cell r="BB594"/>
          <cell r="BC594">
            <v>184079</v>
          </cell>
          <cell r="BD594" t="str">
            <v>Blue</v>
          </cell>
          <cell r="BE594" t="str">
            <v>B23 6' M35 (Eclipse)</v>
          </cell>
          <cell r="BF594" t="str">
            <v>12 months (+/- 5 days) from date of manufacture</v>
          </cell>
          <cell r="BG594" t="str">
            <v>Fast</v>
          </cell>
          <cell r="BH594" t="str">
            <v>23 mm</v>
          </cell>
          <cell r="BI594" t="str">
            <v>1 in</v>
          </cell>
          <cell r="BJ594" t="str">
            <v>64 1/8 in</v>
          </cell>
          <cell r="BK594" t="str">
            <v>5/8 in</v>
          </cell>
          <cell r="BL594" t="str">
            <v>I, II, III</v>
          </cell>
          <cell r="BM594">
            <v>6</v>
          </cell>
          <cell r="BN594">
            <v>90</v>
          </cell>
          <cell r="BO594">
            <v>134</v>
          </cell>
          <cell r="BP594" t="str">
            <v>B or G</v>
          </cell>
          <cell r="BQ594">
            <v>8040</v>
          </cell>
          <cell r="BR594">
            <v>80.15625</v>
          </cell>
        </row>
        <row r="595">
          <cell r="C595">
            <v>184080</v>
          </cell>
          <cell r="D595" t="str">
            <v>B23 6' M35 (SWP, 675 Pcs)</v>
          </cell>
          <cell r="E595" t="str">
            <v>70274</v>
          </cell>
          <cell r="F595" t="str">
            <v>72036</v>
          </cell>
          <cell r="G595" t="str">
            <v>30%</v>
          </cell>
          <cell r="H595" t="str">
            <v>2 X 8509 (12-8 4 X 1.25 OL)</v>
          </cell>
          <cell r="I595" t="str">
            <v>8030 (38 mm 142 GA X 5.448 FT)</v>
          </cell>
          <cell r="J595" t="str">
            <v>8032 (84 mm 200 GA X 5.448 FT)</v>
          </cell>
          <cell r="K595">
            <v>2.1501112499999997</v>
          </cell>
          <cell r="L595">
            <v>0.92147624999999989</v>
          </cell>
          <cell r="M595">
            <v>63.932314812463503</v>
          </cell>
          <cell r="N595">
            <v>72</v>
          </cell>
          <cell r="O595">
            <v>63.875</v>
          </cell>
          <cell r="P595">
            <v>64.125</v>
          </cell>
          <cell r="Q595">
            <v>64.375</v>
          </cell>
          <cell r="R595">
            <v>2.9957374999999997</v>
          </cell>
          <cell r="S595">
            <v>3.0715874999999997</v>
          </cell>
          <cell r="T595">
            <v>3.1479374999999998</v>
          </cell>
          <cell r="U595">
            <v>1360.0648249999999</v>
          </cell>
          <cell r="V595">
            <v>1394.5007249999999</v>
          </cell>
          <cell r="W595">
            <v>1429.1636249999999</v>
          </cell>
          <cell r="X595" t="str">
            <v>8053 (5" X 115GA X 27FT)</v>
          </cell>
          <cell r="Y595" t="str">
            <v>SW (27 FT)</v>
          </cell>
          <cell r="Z595">
            <v>0.1</v>
          </cell>
          <cell r="AA595">
            <v>15</v>
          </cell>
          <cell r="AB595">
            <v>44.936062499999998</v>
          </cell>
          <cell r="AC595">
            <v>46.073812499999995</v>
          </cell>
          <cell r="AD595">
            <v>47.2190625</v>
          </cell>
          <cell r="AE595">
            <v>45.0360625</v>
          </cell>
          <cell r="AF595">
            <v>46.173812499999997</v>
          </cell>
          <cell r="AG595">
            <v>47.319062500000001</v>
          </cell>
          <cell r="AH595" t="str">
            <v>8053 (27 FT/Bundle)</v>
          </cell>
          <cell r="AI595" t="str">
            <v>SW</v>
          </cell>
          <cell r="AJ595" t="str">
            <v>45 SW</v>
          </cell>
          <cell r="AK595" t="str">
            <v xml:space="preserve">Stack </v>
          </cell>
          <cell r="AL595" t="str">
            <v xml:space="preserve">Pyramid </v>
          </cell>
          <cell r="AM595" t="str">
            <v>On Pallet</v>
          </cell>
          <cell r="AN595">
            <v>45</v>
          </cell>
          <cell r="AO595" t="str">
            <v>8917 (66 X 42)</v>
          </cell>
          <cell r="AP595" t="str">
            <v>66X42</v>
          </cell>
          <cell r="AQ595">
            <v>55</v>
          </cell>
          <cell r="AR595" t="str">
            <v>8133 (4)</v>
          </cell>
          <cell r="AS595" t="str">
            <v>2 X 8114 (Pad)</v>
          </cell>
          <cell r="AT595">
            <v>0</v>
          </cell>
          <cell r="AU595">
            <v>0</v>
          </cell>
          <cell r="AV595">
            <v>0</v>
          </cell>
          <cell r="AW595" t="str">
            <v>8052 (394FT White)</v>
          </cell>
          <cell r="AX595">
            <v>2132.8215624999998</v>
          </cell>
          <cell r="AY595">
            <v>675</v>
          </cell>
          <cell r="AZ595">
            <v>3.159735648148148</v>
          </cell>
          <cell r="BA595" t="str">
            <v xml:space="preserve">GT Request 2/16/07.  Each bundle gets Part No. 8132 8.5 X 11 inch bundle sheet.  </v>
          </cell>
          <cell r="BB595"/>
          <cell r="BC595">
            <v>184080</v>
          </cell>
          <cell r="BD595" t="str">
            <v>Blue</v>
          </cell>
          <cell r="BE595" t="str">
            <v>B23 6' M35</v>
          </cell>
          <cell r="BF595" t="str">
            <v>12 months (+/- 5 days) from date of manufacture</v>
          </cell>
          <cell r="BG595" t="str">
            <v>Fast</v>
          </cell>
          <cell r="BH595" t="str">
            <v>23 mm</v>
          </cell>
          <cell r="BI595" t="str">
            <v>1 in</v>
          </cell>
          <cell r="BJ595" t="str">
            <v>64 1/8 in</v>
          </cell>
          <cell r="BK595" t="str">
            <v>5/8 in</v>
          </cell>
          <cell r="BL595" t="str">
            <v>I, II, III</v>
          </cell>
          <cell r="BM595">
            <v>6</v>
          </cell>
          <cell r="BN595">
            <v>90</v>
          </cell>
          <cell r="BO595">
            <v>134</v>
          </cell>
          <cell r="BP595" t="str">
            <v>B or G</v>
          </cell>
          <cell r="BQ595">
            <v>8040</v>
          </cell>
          <cell r="BR595">
            <v>80.15625</v>
          </cell>
        </row>
        <row r="596">
          <cell r="C596">
            <v>184081</v>
          </cell>
          <cell r="D596" t="str">
            <v>B23 6' M45 (2PB, 36 Bxs)</v>
          </cell>
          <cell r="E596" t="str">
            <v>70316</v>
          </cell>
          <cell r="F596" t="str">
            <v>72036</v>
          </cell>
          <cell r="G596" t="str">
            <v>30%</v>
          </cell>
          <cell r="H596" t="str">
            <v>2 X 8509 (12-8 4 X 1.25 OL)</v>
          </cell>
          <cell r="I596" t="str">
            <v>8030 (38 mm 142 GA X 5.448 FT)</v>
          </cell>
          <cell r="J596" t="str">
            <v>8032 (84 mm 200 GA X 5.448 FT)</v>
          </cell>
          <cell r="K596">
            <v>2.1501112499999997</v>
          </cell>
          <cell r="L596">
            <v>0.92147624999999989</v>
          </cell>
          <cell r="M596">
            <v>63.932314812463503</v>
          </cell>
          <cell r="N596">
            <v>72</v>
          </cell>
          <cell r="O596">
            <v>63.875</v>
          </cell>
          <cell r="P596">
            <v>64.125</v>
          </cell>
          <cell r="Q596">
            <v>64.375</v>
          </cell>
          <cell r="R596">
            <v>2.9957374999999997</v>
          </cell>
          <cell r="S596">
            <v>3.0715874999999997</v>
          </cell>
          <cell r="T596">
            <v>3.1479374999999998</v>
          </cell>
          <cell r="U596">
            <v>1360.0648249999999</v>
          </cell>
          <cell r="V596">
            <v>1394.5007249999999</v>
          </cell>
          <cell r="W596">
            <v>1429.1636249999999</v>
          </cell>
          <cell r="X596" t="str">
            <v>8495/8496 (72"/2 pc)</v>
          </cell>
          <cell r="Y596" t="str">
            <v>72"/ 2 pc</v>
          </cell>
          <cell r="Z596">
            <v>2.7</v>
          </cell>
          <cell r="AA596">
            <v>15</v>
          </cell>
          <cell r="AB596">
            <v>44.936062499999998</v>
          </cell>
          <cell r="AC596">
            <v>46.073812499999995</v>
          </cell>
          <cell r="AD596">
            <v>47.2190625</v>
          </cell>
          <cell r="AE596">
            <v>47.636062500000001</v>
          </cell>
          <cell r="AF596">
            <v>48.773812499999998</v>
          </cell>
          <cell r="AG596">
            <v>49.919062500000003</v>
          </cell>
          <cell r="AH596" t="str">
            <v>4 X 8126 (7.125 FT/Box)</v>
          </cell>
          <cell r="AI596">
            <v>4</v>
          </cell>
          <cell r="AJ596" t="str">
            <v>(6X6)+0=36</v>
          </cell>
          <cell r="AK596">
            <v>6</v>
          </cell>
          <cell r="AL596">
            <v>6</v>
          </cell>
          <cell r="AM596">
            <v>0</v>
          </cell>
          <cell r="AN596">
            <v>36</v>
          </cell>
          <cell r="AO596" t="str">
            <v>8916 (72 X 42)</v>
          </cell>
          <cell r="AP596" t="str">
            <v>72X42</v>
          </cell>
          <cell r="AQ596">
            <v>55</v>
          </cell>
          <cell r="AR596" t="str">
            <v>8123 (4)</v>
          </cell>
          <cell r="AS596">
            <v>0</v>
          </cell>
          <cell r="AT596" t="str">
            <v>8121 (2 X 16FT)/ 8122 (4)</v>
          </cell>
          <cell r="AU596">
            <v>2</v>
          </cell>
          <cell r="AV596" t="str">
            <v>8051 (1 White)</v>
          </cell>
          <cell r="AW596" t="str">
            <v>8050 (160FT Clear)</v>
          </cell>
          <cell r="AX596">
            <v>1810.85725</v>
          </cell>
          <cell r="AY596">
            <v>540</v>
          </cell>
          <cell r="AZ596">
            <v>3.3534393518518519</v>
          </cell>
          <cell r="BA596" t="str">
            <v xml:space="preserve">Request 8/17/06. </v>
          </cell>
          <cell r="BB596"/>
          <cell r="BC596">
            <v>184081</v>
          </cell>
          <cell r="BD596" t="str">
            <v>Green</v>
          </cell>
          <cell r="BE596" t="str">
            <v>B23 6' M45</v>
          </cell>
          <cell r="BF596" t="str">
            <v>12 months (+/- 5 days) from date of manufacture</v>
          </cell>
          <cell r="BG596" t="str">
            <v xml:space="preserve">Medium </v>
          </cell>
          <cell r="BH596" t="str">
            <v>23 mm</v>
          </cell>
          <cell r="BI596" t="str">
            <v>1 in</v>
          </cell>
          <cell r="BJ596" t="str">
            <v>64 1/8 in</v>
          </cell>
          <cell r="BK596" t="str">
            <v>5/8 in</v>
          </cell>
          <cell r="BL596" t="str">
            <v>I, II, III</v>
          </cell>
          <cell r="BM596">
            <v>6</v>
          </cell>
          <cell r="BN596">
            <v>90</v>
          </cell>
          <cell r="BO596">
            <v>134</v>
          </cell>
          <cell r="BP596" t="str">
            <v>B or G</v>
          </cell>
          <cell r="BQ596">
            <v>8040</v>
          </cell>
          <cell r="BR596">
            <v>80.15625</v>
          </cell>
        </row>
        <row r="597">
          <cell r="C597">
            <v>184082</v>
          </cell>
          <cell r="D597" t="str">
            <v>B23 6' M45LIF (SWP, 675 Pcs)</v>
          </cell>
          <cell r="E597" t="str">
            <v>70316</v>
          </cell>
          <cell r="F597" t="str">
            <v>72036</v>
          </cell>
          <cell r="G597" t="str">
            <v>30%</v>
          </cell>
          <cell r="H597" t="str">
            <v>2 X 8509 (12-8 4 X 1.25 OL)</v>
          </cell>
          <cell r="I597" t="str">
            <v>8030 (38 mm 142 GA X 5.448 FT)</v>
          </cell>
          <cell r="J597" t="str">
            <v>8032 (84 mm 200 GA X 5.448 FT)</v>
          </cell>
          <cell r="K597">
            <v>2.1501112499999997</v>
          </cell>
          <cell r="L597">
            <v>0.92147624999999989</v>
          </cell>
          <cell r="M597">
            <v>63.932314812463503</v>
          </cell>
          <cell r="N597">
            <v>72</v>
          </cell>
          <cell r="O597">
            <v>63.875</v>
          </cell>
          <cell r="P597">
            <v>64.125</v>
          </cell>
          <cell r="Q597">
            <v>64.375</v>
          </cell>
          <cell r="R597">
            <v>2.9957374999999997</v>
          </cell>
          <cell r="S597">
            <v>3.0715874999999997</v>
          </cell>
          <cell r="T597">
            <v>3.1479374999999998</v>
          </cell>
          <cell r="U597">
            <v>1360.0648249999999</v>
          </cell>
          <cell r="V597">
            <v>1394.5007249999999</v>
          </cell>
          <cell r="W597">
            <v>1429.1636249999999</v>
          </cell>
          <cell r="X597" t="str">
            <v>8053 (5" X 115GA X 27FT)</v>
          </cell>
          <cell r="Y597" t="str">
            <v>SW (27 FT)</v>
          </cell>
          <cell r="Z597">
            <v>0.1</v>
          </cell>
          <cell r="AA597">
            <v>15</v>
          </cell>
          <cell r="AB597">
            <v>44.936062499999998</v>
          </cell>
          <cell r="AC597">
            <v>46.073812499999995</v>
          </cell>
          <cell r="AD597">
            <v>47.2190625</v>
          </cell>
          <cell r="AE597">
            <v>45.0360625</v>
          </cell>
          <cell r="AF597">
            <v>46.173812499999997</v>
          </cell>
          <cell r="AG597">
            <v>47.319062500000001</v>
          </cell>
          <cell r="AH597" t="str">
            <v>8053 (27 FT/Bundle)</v>
          </cell>
          <cell r="AI597" t="str">
            <v>SW</v>
          </cell>
          <cell r="AJ597" t="str">
            <v>45 SW</v>
          </cell>
          <cell r="AK597" t="str">
            <v xml:space="preserve">Stack </v>
          </cell>
          <cell r="AL597" t="str">
            <v xml:space="preserve">Pyramid </v>
          </cell>
          <cell r="AM597" t="str">
            <v>On Pallet</v>
          </cell>
          <cell r="AN597">
            <v>45</v>
          </cell>
          <cell r="AO597" t="str">
            <v>8917 (66 X 42)</v>
          </cell>
          <cell r="AP597" t="str">
            <v>66X42</v>
          </cell>
          <cell r="AQ597">
            <v>55</v>
          </cell>
          <cell r="AR597" t="str">
            <v>8133 (4)</v>
          </cell>
          <cell r="AS597" t="str">
            <v>2 X 8114 (Pad)</v>
          </cell>
          <cell r="AT597">
            <v>0</v>
          </cell>
          <cell r="AU597">
            <v>0</v>
          </cell>
          <cell r="AV597">
            <v>0</v>
          </cell>
          <cell r="AW597" t="str">
            <v>8052 (394FT White)</v>
          </cell>
          <cell r="AX597">
            <v>2132.8215624999998</v>
          </cell>
          <cell r="AY597">
            <v>675</v>
          </cell>
          <cell r="AZ597">
            <v>3.159735648148148</v>
          </cell>
          <cell r="BA597" t="str">
            <v xml:space="preserve">GT Request 2/20/07.  Each bundle gets Part No. 8132 8.5 X 11 inch bundle sheet. </v>
          </cell>
          <cell r="BB597"/>
          <cell r="BC597">
            <v>184082</v>
          </cell>
          <cell r="BD597" t="str">
            <v>Green</v>
          </cell>
          <cell r="BE597" t="str">
            <v>B23 6' M45LIF</v>
          </cell>
          <cell r="BF597" t="str">
            <v>12 months (+/- 5 days) from date of manufacture</v>
          </cell>
          <cell r="BG597" t="str">
            <v xml:space="preserve">Medium </v>
          </cell>
          <cell r="BH597" t="str">
            <v>23 mm</v>
          </cell>
          <cell r="BI597" t="str">
            <v>1 in</v>
          </cell>
          <cell r="BJ597" t="str">
            <v>64 1/8 in</v>
          </cell>
          <cell r="BK597" t="str">
            <v>5/8 in</v>
          </cell>
          <cell r="BL597" t="str">
            <v>I, II, III</v>
          </cell>
          <cell r="BM597">
            <v>6</v>
          </cell>
          <cell r="BN597">
            <v>90</v>
          </cell>
          <cell r="BO597">
            <v>134</v>
          </cell>
          <cell r="BP597" t="str">
            <v>B or G</v>
          </cell>
          <cell r="BQ597">
            <v>8040</v>
          </cell>
          <cell r="BR597">
            <v>80.15625</v>
          </cell>
        </row>
        <row r="598">
          <cell r="C598">
            <v>184083</v>
          </cell>
          <cell r="D598" t="str">
            <v>B23 6' LIF20 (SWP, 675 Pcs, Eclipse )</v>
          </cell>
          <cell r="E598" t="str">
            <v>70415</v>
          </cell>
          <cell r="F598" t="str">
            <v>72036</v>
          </cell>
          <cell r="G598" t="str">
            <v>30%</v>
          </cell>
          <cell r="H598" t="str">
            <v>2 X 8509 (12-8 4 X 1.25 OL)</v>
          </cell>
          <cell r="I598" t="str">
            <v>8030 (38 mm 142 GA X 5.448 FT)</v>
          </cell>
          <cell r="J598" t="str">
            <v>8032 (84 mm 200 GA X 5.448 FT)</v>
          </cell>
          <cell r="K598">
            <v>2.1501112499999997</v>
          </cell>
          <cell r="L598">
            <v>0.92147624999999989</v>
          </cell>
          <cell r="M598">
            <v>63.932314812463503</v>
          </cell>
          <cell r="N598">
            <v>72</v>
          </cell>
          <cell r="O598">
            <v>63.875</v>
          </cell>
          <cell r="P598">
            <v>64.125</v>
          </cell>
          <cell r="Q598">
            <v>64.375</v>
          </cell>
          <cell r="R598">
            <v>2.9957374999999997</v>
          </cell>
          <cell r="S598">
            <v>3.0715874999999997</v>
          </cell>
          <cell r="T598">
            <v>3.1479374999999998</v>
          </cell>
          <cell r="U598">
            <v>1360.0648249999999</v>
          </cell>
          <cell r="V598">
            <v>1394.5007249999999</v>
          </cell>
          <cell r="W598">
            <v>1429.1636249999999</v>
          </cell>
          <cell r="X598" t="str">
            <v>8053 (5" X 115GA X 27FT)</v>
          </cell>
          <cell r="Y598" t="str">
            <v>SW (27 FT)</v>
          </cell>
          <cell r="Z598">
            <v>0.1</v>
          </cell>
          <cell r="AA598">
            <v>15</v>
          </cell>
          <cell r="AB598">
            <v>44.936062499999998</v>
          </cell>
          <cell r="AC598">
            <v>46.073812499999995</v>
          </cell>
          <cell r="AD598">
            <v>47.2190625</v>
          </cell>
          <cell r="AE598">
            <v>45.0360625</v>
          </cell>
          <cell r="AF598">
            <v>46.173812499999997</v>
          </cell>
          <cell r="AG598">
            <v>47.319062500000001</v>
          </cell>
          <cell r="AH598" t="str">
            <v>8053 (27 FT/Bundle)</v>
          </cell>
          <cell r="AI598" t="str">
            <v>SW</v>
          </cell>
          <cell r="AJ598" t="str">
            <v>45 SW</v>
          </cell>
          <cell r="AK598" t="str">
            <v xml:space="preserve">Stack </v>
          </cell>
          <cell r="AL598" t="str">
            <v xml:space="preserve">Pyramid </v>
          </cell>
          <cell r="AM598" t="str">
            <v>On Pallet</v>
          </cell>
          <cell r="AN598">
            <v>45</v>
          </cell>
          <cell r="AO598" t="str">
            <v>8917 (66 X 42)</v>
          </cell>
          <cell r="AP598" t="str">
            <v>66X42</v>
          </cell>
          <cell r="AQ598">
            <v>55</v>
          </cell>
          <cell r="AR598" t="str">
            <v>8133 (4)</v>
          </cell>
          <cell r="AS598" t="str">
            <v>2 X 8114 (Pad)</v>
          </cell>
          <cell r="AT598">
            <v>0</v>
          </cell>
          <cell r="AU598">
            <v>0</v>
          </cell>
          <cell r="AV598">
            <v>0</v>
          </cell>
          <cell r="AW598" t="str">
            <v>8052 (394FT White)</v>
          </cell>
          <cell r="AX598">
            <v>2132.8215624999998</v>
          </cell>
          <cell r="AY598">
            <v>675</v>
          </cell>
          <cell r="AZ598">
            <v>3.159735648148148</v>
          </cell>
          <cell r="BA598" t="str">
            <v xml:space="preserve">Minova Request 3/15/07. Each bundle gets Part No. 8132 8.5 X 11 inch bundle sheet.  Eclipse logo.  </v>
          </cell>
          <cell r="BB598"/>
          <cell r="BC598">
            <v>184083</v>
          </cell>
          <cell r="BD598" t="str">
            <v xml:space="preserve">Orange </v>
          </cell>
          <cell r="BE598" t="str">
            <v>B23 6' LIF20 (Eclipse)</v>
          </cell>
          <cell r="BF598" t="str">
            <v>12 months (+/- 5 days) from date of manufacture</v>
          </cell>
          <cell r="BG598" t="str">
            <v xml:space="preserve">X-Fast </v>
          </cell>
          <cell r="BH598" t="str">
            <v>23 mm</v>
          </cell>
          <cell r="BI598" t="str">
            <v>1 in</v>
          </cell>
          <cell r="BJ598" t="str">
            <v>64 1/8 in</v>
          </cell>
          <cell r="BK598" t="str">
            <v>5/8 in</v>
          </cell>
          <cell r="BL598" t="str">
            <v>I, II, III</v>
          </cell>
          <cell r="BM598">
            <v>6</v>
          </cell>
          <cell r="BN598">
            <v>90</v>
          </cell>
          <cell r="BO598">
            <v>134</v>
          </cell>
          <cell r="BP598" t="str">
            <v>B or G</v>
          </cell>
          <cell r="BQ598">
            <v>8040</v>
          </cell>
          <cell r="BR598">
            <v>80.15625</v>
          </cell>
        </row>
        <row r="599">
          <cell r="C599">
            <v>184084</v>
          </cell>
          <cell r="D599" t="str">
            <v>B23 6' LIF35 (SWP, 765 Pcs, Eclipse)</v>
          </cell>
          <cell r="E599" t="str">
            <v>70311</v>
          </cell>
          <cell r="F599" t="str">
            <v>72036</v>
          </cell>
          <cell r="G599" t="str">
            <v>30%</v>
          </cell>
          <cell r="H599" t="str">
            <v>2 X 8509 (12-8 4 X 1.25 OL)</v>
          </cell>
          <cell r="I599" t="str">
            <v>8030 (38 mm 142 GA X 5.448 FT)</v>
          </cell>
          <cell r="J599" t="str">
            <v>8032 (84 mm 200 GA X 5.448 FT)</v>
          </cell>
          <cell r="K599">
            <v>2.1501112499999997</v>
          </cell>
          <cell r="L599">
            <v>0.92147624999999989</v>
          </cell>
          <cell r="M599">
            <v>63.932314812463503</v>
          </cell>
          <cell r="N599">
            <v>72</v>
          </cell>
          <cell r="O599">
            <v>63.875</v>
          </cell>
          <cell r="P599">
            <v>64.125</v>
          </cell>
          <cell r="Q599">
            <v>64.375</v>
          </cell>
          <cell r="R599">
            <v>2.9957374999999997</v>
          </cell>
          <cell r="S599">
            <v>3.0715874999999997</v>
          </cell>
          <cell r="T599">
            <v>3.1479374999999998</v>
          </cell>
          <cell r="U599">
            <v>1360.0648249999999</v>
          </cell>
          <cell r="V599">
            <v>1394.5007249999999</v>
          </cell>
          <cell r="W599">
            <v>1429.1636249999999</v>
          </cell>
          <cell r="X599" t="str">
            <v>8053 (5" X 115GA X 27FT)</v>
          </cell>
          <cell r="Y599" t="str">
            <v>SW (27 FT)</v>
          </cell>
          <cell r="Z599">
            <v>0.1</v>
          </cell>
          <cell r="AA599">
            <v>17</v>
          </cell>
          <cell r="AB599">
            <v>50.927537499999993</v>
          </cell>
          <cell r="AC599">
            <v>52.216987499999995</v>
          </cell>
          <cell r="AD599">
            <v>53.514937499999995</v>
          </cell>
          <cell r="AE599">
            <v>51.027537499999994</v>
          </cell>
          <cell r="AF599">
            <v>52.316987499999996</v>
          </cell>
          <cell r="AG599">
            <v>53.614937499999996</v>
          </cell>
          <cell r="AH599" t="str">
            <v>8053 (27 FT/Bundle)</v>
          </cell>
          <cell r="AI599" t="str">
            <v>SW</v>
          </cell>
          <cell r="AJ599" t="str">
            <v>45 SW</v>
          </cell>
          <cell r="AK599" t="str">
            <v xml:space="preserve">Stack </v>
          </cell>
          <cell r="AL599" t="str">
            <v xml:space="preserve">Pyramid </v>
          </cell>
          <cell r="AM599" t="str">
            <v>On Pallet</v>
          </cell>
          <cell r="AN599">
            <v>45</v>
          </cell>
          <cell r="AO599" t="str">
            <v>8921 (42 X 66)</v>
          </cell>
          <cell r="AP599" t="str">
            <v>42X66</v>
          </cell>
          <cell r="AQ599">
            <v>90</v>
          </cell>
          <cell r="AR599" t="str">
            <v>8133 (4)</v>
          </cell>
          <cell r="AS599" t="str">
            <v>2 X 8114 (Pad)</v>
          </cell>
          <cell r="AT599">
            <v>0</v>
          </cell>
          <cell r="AU599">
            <v>0</v>
          </cell>
          <cell r="AV599">
            <v>0</v>
          </cell>
          <cell r="AW599" t="str">
            <v>8052 (394FT White)</v>
          </cell>
          <cell r="AX599">
            <v>2444.2644375</v>
          </cell>
          <cell r="AY599">
            <v>765</v>
          </cell>
          <cell r="AZ599">
            <v>3.195116911764706</v>
          </cell>
          <cell r="BA599" t="str">
            <v>Each bundle gets Part No. 8132 8.5 X 11 inch bundle sheet. Eclipse logo.</v>
          </cell>
          <cell r="BB599"/>
          <cell r="BC599">
            <v>184084</v>
          </cell>
          <cell r="BD599" t="str">
            <v>Blue</v>
          </cell>
          <cell r="BE599" t="str">
            <v>B23 6' LIF35 (Eclipse)</v>
          </cell>
          <cell r="BF599" t="str">
            <v>12 months (+/- 5 days) from date of manufacture</v>
          </cell>
          <cell r="BG599" t="str">
            <v>Fast</v>
          </cell>
          <cell r="BH599" t="str">
            <v>23 mm</v>
          </cell>
          <cell r="BI599" t="str">
            <v>1 in</v>
          </cell>
          <cell r="BJ599" t="str">
            <v>64 1/8 in</v>
          </cell>
          <cell r="BK599" t="str">
            <v>5/8 in</v>
          </cell>
          <cell r="BL599" t="str">
            <v>I, II, III</v>
          </cell>
          <cell r="BM599">
            <v>6</v>
          </cell>
          <cell r="BN599">
            <v>102</v>
          </cell>
          <cell r="BO599">
            <v>134</v>
          </cell>
          <cell r="BP599" t="str">
            <v>B or G</v>
          </cell>
          <cell r="BQ599">
            <v>8040</v>
          </cell>
          <cell r="BR599">
            <v>90.84375</v>
          </cell>
        </row>
        <row r="600">
          <cell r="C600">
            <v>184085</v>
          </cell>
          <cell r="D600" t="str">
            <v>B23 6' M10LIF (SWP, 675 Pcs, Eclipse)</v>
          </cell>
          <cell r="E600" t="str">
            <v>70296</v>
          </cell>
          <cell r="F600" t="str">
            <v>72036</v>
          </cell>
          <cell r="G600" t="str">
            <v>30%</v>
          </cell>
          <cell r="H600" t="str">
            <v>2 X 8509 (12-8 4 X 1.25 OL)</v>
          </cell>
          <cell r="I600" t="str">
            <v>8030 (38 mm 142 GA X 5.448 FT)</v>
          </cell>
          <cell r="J600" t="str">
            <v>8032 (84 mm 200 GA X 5.448 FT)</v>
          </cell>
          <cell r="K600">
            <v>2.1501112499999997</v>
          </cell>
          <cell r="L600">
            <v>0.92147624999999989</v>
          </cell>
          <cell r="M600">
            <v>63.932314812463503</v>
          </cell>
          <cell r="N600">
            <v>72</v>
          </cell>
          <cell r="O600">
            <v>63.875</v>
          </cell>
          <cell r="P600">
            <v>64.125</v>
          </cell>
          <cell r="Q600">
            <v>64.375</v>
          </cell>
          <cell r="R600">
            <v>2.9957374999999997</v>
          </cell>
          <cell r="S600">
            <v>3.0715874999999997</v>
          </cell>
          <cell r="T600">
            <v>3.1479374999999998</v>
          </cell>
          <cell r="U600">
            <v>1360.0648249999999</v>
          </cell>
          <cell r="V600">
            <v>1394.5007249999999</v>
          </cell>
          <cell r="W600">
            <v>1429.1636249999999</v>
          </cell>
          <cell r="X600" t="str">
            <v>8053 (5" X 115GA X 27FT)</v>
          </cell>
          <cell r="Y600" t="str">
            <v>SW (27 FT)</v>
          </cell>
          <cell r="Z600">
            <v>0.1</v>
          </cell>
          <cell r="AA600">
            <v>15</v>
          </cell>
          <cell r="AB600">
            <v>44.936062499999998</v>
          </cell>
          <cell r="AC600">
            <v>46.073812499999995</v>
          </cell>
          <cell r="AD600">
            <v>47.2190625</v>
          </cell>
          <cell r="AE600">
            <v>45.0360625</v>
          </cell>
          <cell r="AF600">
            <v>46.173812499999997</v>
          </cell>
          <cell r="AG600">
            <v>47.319062500000001</v>
          </cell>
          <cell r="AH600" t="str">
            <v>8053 (27 FT/Bundle)</v>
          </cell>
          <cell r="AI600" t="str">
            <v>SW</v>
          </cell>
          <cell r="AJ600" t="str">
            <v>45 SW</v>
          </cell>
          <cell r="AK600" t="str">
            <v xml:space="preserve">Stack </v>
          </cell>
          <cell r="AL600" t="str">
            <v xml:space="preserve">Pyramid </v>
          </cell>
          <cell r="AM600" t="str">
            <v>On Pallet</v>
          </cell>
          <cell r="AN600">
            <v>45</v>
          </cell>
          <cell r="AO600" t="str">
            <v>8917 (66 X 42)</v>
          </cell>
          <cell r="AP600" t="str">
            <v>66X42</v>
          </cell>
          <cell r="AQ600">
            <v>55</v>
          </cell>
          <cell r="AR600" t="str">
            <v>8133 (4)</v>
          </cell>
          <cell r="AS600" t="str">
            <v>2 X 8114 (Pad)</v>
          </cell>
          <cell r="AT600">
            <v>0</v>
          </cell>
          <cell r="AU600">
            <v>0</v>
          </cell>
          <cell r="AV600">
            <v>0</v>
          </cell>
          <cell r="AW600" t="str">
            <v>8052 (394FT White)</v>
          </cell>
          <cell r="AX600">
            <v>2132.8215624999998</v>
          </cell>
          <cell r="AY600">
            <v>675</v>
          </cell>
          <cell r="AZ600">
            <v>3.159735648148148</v>
          </cell>
          <cell r="BA600" t="str">
            <v>Minova Request 12/7/07. Each bundle gets Part No. 8132 8.5 X 11 inch bundle sheet. Eclipse logo.</v>
          </cell>
          <cell r="BB600"/>
          <cell r="BC600">
            <v>184085</v>
          </cell>
          <cell r="BD600" t="str">
            <v>Red</v>
          </cell>
          <cell r="BE600" t="str">
            <v>B23 6' M10LIF (Eclipse)</v>
          </cell>
          <cell r="BF600" t="str">
            <v>12 months (+/- 5 days) from date of manufacture</v>
          </cell>
          <cell r="BG600" t="str">
            <v>Super Fast</v>
          </cell>
          <cell r="BH600" t="str">
            <v>23 mm</v>
          </cell>
          <cell r="BI600" t="str">
            <v>1 in</v>
          </cell>
          <cell r="BJ600" t="str">
            <v>64 1/8 in</v>
          </cell>
          <cell r="BK600" t="str">
            <v>5/8 in</v>
          </cell>
          <cell r="BL600" t="str">
            <v>I, II, III</v>
          </cell>
          <cell r="BM600">
            <v>6</v>
          </cell>
          <cell r="BN600">
            <v>90</v>
          </cell>
          <cell r="BO600">
            <v>134</v>
          </cell>
          <cell r="BP600" t="str">
            <v>B or G</v>
          </cell>
          <cell r="BQ600">
            <v>8040</v>
          </cell>
          <cell r="BR600">
            <v>80.15625</v>
          </cell>
        </row>
        <row r="601">
          <cell r="C601">
            <v>184086</v>
          </cell>
          <cell r="D601" t="str">
            <v>B23 6' M45LIF (2PB, 36 Bxs)</v>
          </cell>
          <cell r="E601" t="str">
            <v>70316</v>
          </cell>
          <cell r="F601" t="str">
            <v>72036</v>
          </cell>
          <cell r="G601" t="str">
            <v>30%</v>
          </cell>
          <cell r="H601" t="str">
            <v>2 X 8509 (12-8 4 X 1.25 OL)</v>
          </cell>
          <cell r="I601" t="str">
            <v>8030 (38 mm 142 GA X 5.448 FT)</v>
          </cell>
          <cell r="J601" t="str">
            <v>8032 (84 mm 200 GA X 5.448 FT)</v>
          </cell>
          <cell r="K601">
            <v>2.1501112499999997</v>
          </cell>
          <cell r="L601">
            <v>0.92147624999999989</v>
          </cell>
          <cell r="M601">
            <v>63.932314812463503</v>
          </cell>
          <cell r="N601">
            <v>72</v>
          </cell>
          <cell r="O601">
            <v>63.875</v>
          </cell>
          <cell r="P601">
            <v>64.125</v>
          </cell>
          <cell r="Q601">
            <v>64.375</v>
          </cell>
          <cell r="R601">
            <v>2.9957374999999997</v>
          </cell>
          <cell r="S601">
            <v>3.0715874999999997</v>
          </cell>
          <cell r="T601">
            <v>3.1479374999999998</v>
          </cell>
          <cell r="U601">
            <v>1360.0648249999999</v>
          </cell>
          <cell r="V601">
            <v>1394.5007249999999</v>
          </cell>
          <cell r="W601">
            <v>1429.1636249999999</v>
          </cell>
          <cell r="X601" t="str">
            <v>8495/8496 (72"/2 pc)</v>
          </cell>
          <cell r="Y601" t="str">
            <v>72"/ 2 pc</v>
          </cell>
          <cell r="Z601">
            <v>2.7</v>
          </cell>
          <cell r="AA601">
            <v>15</v>
          </cell>
          <cell r="AB601">
            <v>44.936062499999998</v>
          </cell>
          <cell r="AC601">
            <v>46.073812499999995</v>
          </cell>
          <cell r="AD601">
            <v>47.2190625</v>
          </cell>
          <cell r="AE601">
            <v>47.636062500000001</v>
          </cell>
          <cell r="AF601">
            <v>48.773812499999998</v>
          </cell>
          <cell r="AG601">
            <v>49.919062500000003</v>
          </cell>
          <cell r="AH601" t="str">
            <v>4 X 8126 (7.125 FT/Box)</v>
          </cell>
          <cell r="AI601">
            <v>4</v>
          </cell>
          <cell r="AJ601" t="str">
            <v>(6X6)+0=36</v>
          </cell>
          <cell r="AK601">
            <v>6</v>
          </cell>
          <cell r="AL601">
            <v>6</v>
          </cell>
          <cell r="AM601">
            <v>0</v>
          </cell>
          <cell r="AN601">
            <v>36</v>
          </cell>
          <cell r="AO601" t="str">
            <v>8916 (72 X 42)</v>
          </cell>
          <cell r="AP601" t="str">
            <v>72X42</v>
          </cell>
          <cell r="AQ601">
            <v>55</v>
          </cell>
          <cell r="AR601" t="str">
            <v>8123 (4)</v>
          </cell>
          <cell r="AS601">
            <v>0</v>
          </cell>
          <cell r="AT601" t="str">
            <v>8121 (2 X 16FT)/ 8122 (4)</v>
          </cell>
          <cell r="AU601">
            <v>2</v>
          </cell>
          <cell r="AV601" t="str">
            <v>8051 (1 White)</v>
          </cell>
          <cell r="AW601" t="str">
            <v>8050 (160FT Clear)</v>
          </cell>
          <cell r="AX601">
            <v>1810.85725</v>
          </cell>
          <cell r="AY601">
            <v>540</v>
          </cell>
          <cell r="AZ601">
            <v>3.3534393518518519</v>
          </cell>
          <cell r="BA601" t="str">
            <v>Minova Request 7/26/07.</v>
          </cell>
          <cell r="BB601"/>
          <cell r="BC601">
            <v>184086</v>
          </cell>
          <cell r="BD601" t="str">
            <v>Green</v>
          </cell>
          <cell r="BE601" t="str">
            <v>B23 6' M45LIF</v>
          </cell>
          <cell r="BF601" t="str">
            <v>12 months (+/- 5 days) from date of manufacture</v>
          </cell>
          <cell r="BG601" t="str">
            <v xml:space="preserve">Medium </v>
          </cell>
          <cell r="BH601" t="str">
            <v>23 mm</v>
          </cell>
          <cell r="BI601" t="str">
            <v>1 in</v>
          </cell>
          <cell r="BJ601" t="str">
            <v>64 1/8 in</v>
          </cell>
          <cell r="BK601" t="str">
            <v>5/8 in</v>
          </cell>
          <cell r="BL601" t="str">
            <v>I, II, III</v>
          </cell>
          <cell r="BM601">
            <v>6</v>
          </cell>
          <cell r="BN601">
            <v>90</v>
          </cell>
          <cell r="BO601">
            <v>134</v>
          </cell>
          <cell r="BP601" t="str">
            <v>B or G</v>
          </cell>
          <cell r="BQ601">
            <v>8040</v>
          </cell>
          <cell r="BR601">
            <v>80.15625</v>
          </cell>
        </row>
        <row r="602">
          <cell r="C602">
            <v>184088</v>
          </cell>
          <cell r="D602" t="str">
            <v>B23 6' M50LIF (2PB, 36 Bxs)</v>
          </cell>
          <cell r="E602" t="str">
            <v>70325</v>
          </cell>
          <cell r="F602" t="str">
            <v>72036</v>
          </cell>
          <cell r="G602" t="str">
            <v>30%</v>
          </cell>
          <cell r="H602" t="str">
            <v>2 X 8509 (12-8 4 X 1.25 OL)</v>
          </cell>
          <cell r="I602" t="str">
            <v>8030 (38 mm 142 GA X 5.448 FT)</v>
          </cell>
          <cell r="J602" t="str">
            <v>8032 (84 mm 200 GA X 5.448 FT)</v>
          </cell>
          <cell r="K602">
            <v>2.1501112499999997</v>
          </cell>
          <cell r="L602">
            <v>0.92147624999999989</v>
          </cell>
          <cell r="M602">
            <v>63.932314812463503</v>
          </cell>
          <cell r="N602">
            <v>72</v>
          </cell>
          <cell r="O602">
            <v>63.875</v>
          </cell>
          <cell r="P602">
            <v>64.125</v>
          </cell>
          <cell r="Q602">
            <v>64.375</v>
          </cell>
          <cell r="R602">
            <v>2.9957374999999997</v>
          </cell>
          <cell r="S602">
            <v>3.0715874999999997</v>
          </cell>
          <cell r="T602">
            <v>3.1479374999999998</v>
          </cell>
          <cell r="U602">
            <v>1360.0648249999999</v>
          </cell>
          <cell r="V602">
            <v>1394.5007249999999</v>
          </cell>
          <cell r="W602">
            <v>1429.1636249999999</v>
          </cell>
          <cell r="X602" t="str">
            <v>8495/8496 (72"/2 pc)</v>
          </cell>
          <cell r="Y602" t="str">
            <v>72"/ 2 pc</v>
          </cell>
          <cell r="Z602">
            <v>2.7</v>
          </cell>
          <cell r="AA602">
            <v>15</v>
          </cell>
          <cell r="AB602">
            <v>44.936062499999998</v>
          </cell>
          <cell r="AC602">
            <v>46.073812499999995</v>
          </cell>
          <cell r="AD602">
            <v>47.2190625</v>
          </cell>
          <cell r="AE602">
            <v>47.636062500000001</v>
          </cell>
          <cell r="AF602">
            <v>48.773812499999998</v>
          </cell>
          <cell r="AG602">
            <v>49.919062500000003</v>
          </cell>
          <cell r="AH602" t="str">
            <v>4 X 8126 (7.125 FT/Box)</v>
          </cell>
          <cell r="AI602">
            <v>4</v>
          </cell>
          <cell r="AJ602" t="str">
            <v>(6X6)+0=36</v>
          </cell>
          <cell r="AK602">
            <v>6</v>
          </cell>
          <cell r="AL602">
            <v>6</v>
          </cell>
          <cell r="AM602">
            <v>0</v>
          </cell>
          <cell r="AN602">
            <v>36</v>
          </cell>
          <cell r="AO602" t="str">
            <v>8916 (72 X 42)</v>
          </cell>
          <cell r="AP602" t="str">
            <v>72X42</v>
          </cell>
          <cell r="AQ602">
            <v>55</v>
          </cell>
          <cell r="AR602" t="str">
            <v>8123 (4)</v>
          </cell>
          <cell r="AS602">
            <v>0</v>
          </cell>
          <cell r="AT602" t="str">
            <v>8121 (2 X 16FT)/ 8122 (4)</v>
          </cell>
          <cell r="AU602">
            <v>2</v>
          </cell>
          <cell r="AV602" t="str">
            <v>8051 (1 White)</v>
          </cell>
          <cell r="AW602" t="str">
            <v>8050 (160FT Clear)</v>
          </cell>
          <cell r="AX602">
            <v>1810.85725</v>
          </cell>
          <cell r="AY602">
            <v>540</v>
          </cell>
          <cell r="AZ602">
            <v>3.3534393518518519</v>
          </cell>
          <cell r="BA602" t="str">
            <v>Minova Request 6/3/09.</v>
          </cell>
          <cell r="BB602"/>
          <cell r="BC602">
            <v>184088</v>
          </cell>
          <cell r="BD602" t="str">
            <v>Green</v>
          </cell>
          <cell r="BE602" t="str">
            <v>B23 6' M50LIF</v>
          </cell>
          <cell r="BF602" t="str">
            <v>12 months (+/- 5 days) from date of manufacture</v>
          </cell>
          <cell r="BG602" t="str">
            <v xml:space="preserve">Medium </v>
          </cell>
          <cell r="BH602" t="str">
            <v>23 mm</v>
          </cell>
          <cell r="BI602" t="str">
            <v>1 in</v>
          </cell>
          <cell r="BJ602" t="str">
            <v>64 1/8 in</v>
          </cell>
          <cell r="BK602" t="str">
            <v>5/8 in</v>
          </cell>
          <cell r="BL602" t="str">
            <v>I, II, III</v>
          </cell>
          <cell r="BM602">
            <v>6</v>
          </cell>
          <cell r="BN602">
            <v>90</v>
          </cell>
          <cell r="BO602">
            <v>134</v>
          </cell>
          <cell r="BP602" t="str">
            <v>B or G</v>
          </cell>
          <cell r="BQ602">
            <v>8040</v>
          </cell>
          <cell r="BR602">
            <v>80.15625</v>
          </cell>
        </row>
        <row r="603">
          <cell r="C603">
            <v>184089</v>
          </cell>
          <cell r="D603" t="str">
            <v>B23 7' M20LIF (SWP, 675 Pcs)</v>
          </cell>
          <cell r="E603" t="str">
            <v>70302</v>
          </cell>
          <cell r="F603" t="str">
            <v>72036</v>
          </cell>
          <cell r="G603" t="str">
            <v>30%</v>
          </cell>
          <cell r="H603" t="str">
            <v>2 X 8509 (12-8 4 X 1.25 OL)</v>
          </cell>
          <cell r="I603" t="str">
            <v>8030 (38 mm 142 GA X 6.313 FT)</v>
          </cell>
          <cell r="J603" t="str">
            <v>8032 (84 mm 200 GA X 6.313 FT)</v>
          </cell>
          <cell r="K603">
            <v>2.4979849999999995</v>
          </cell>
          <cell r="L603">
            <v>1.0705649999999998</v>
          </cell>
          <cell r="M603">
            <v>74.3616934152721</v>
          </cell>
          <cell r="N603">
            <v>84</v>
          </cell>
          <cell r="O603">
            <v>74.25</v>
          </cell>
          <cell r="P603">
            <v>74.5</v>
          </cell>
          <cell r="Q603">
            <v>74.75</v>
          </cell>
          <cell r="R603">
            <v>3.4823249999999999</v>
          </cell>
          <cell r="S603">
            <v>3.5685499999999997</v>
          </cell>
          <cell r="T603">
            <v>3.6552750000000001</v>
          </cell>
          <cell r="U603">
            <v>1580.9755499999999</v>
          </cell>
          <cell r="V603">
            <v>1620.1216999999999</v>
          </cell>
          <cell r="W603">
            <v>1659.49485</v>
          </cell>
          <cell r="X603" t="str">
            <v>8053 (5" X 115GA X 32FT)</v>
          </cell>
          <cell r="Y603" t="str">
            <v>SW (32 FT)</v>
          </cell>
          <cell r="Z603">
            <v>0.1</v>
          </cell>
          <cell r="AA603">
            <v>15</v>
          </cell>
          <cell r="AB603">
            <v>52.234874999999995</v>
          </cell>
          <cell r="AC603">
            <v>53.528249999999993</v>
          </cell>
          <cell r="AD603">
            <v>54.829124999999998</v>
          </cell>
          <cell r="AE603">
            <v>52.334874999999997</v>
          </cell>
          <cell r="AF603">
            <v>53.628249999999994</v>
          </cell>
          <cell r="AG603">
            <v>54.929124999999999</v>
          </cell>
          <cell r="AH603" t="str">
            <v>8053 (32 FT/Bundle)</v>
          </cell>
          <cell r="AI603" t="str">
            <v>SW</v>
          </cell>
          <cell r="AJ603" t="str">
            <v>45 SW</v>
          </cell>
          <cell r="AK603" t="str">
            <v xml:space="preserve">Stack </v>
          </cell>
          <cell r="AL603" t="str">
            <v xml:space="preserve">Pyramid </v>
          </cell>
          <cell r="AM603" t="str">
            <v>On Pallet</v>
          </cell>
          <cell r="AN603">
            <v>45</v>
          </cell>
          <cell r="AO603" t="str">
            <v>8916 (72 X42)</v>
          </cell>
          <cell r="AP603" t="str">
            <v>72X42</v>
          </cell>
          <cell r="AQ603">
            <v>55</v>
          </cell>
          <cell r="AR603" t="str">
            <v>8133 (4)</v>
          </cell>
          <cell r="AS603" t="str">
            <v>2 X 8114 (Pads)</v>
          </cell>
          <cell r="AT603">
            <v>0</v>
          </cell>
          <cell r="AU603">
            <v>0</v>
          </cell>
          <cell r="AV603">
            <v>0</v>
          </cell>
          <cell r="AW603" t="str">
            <v>8052 (440 FT White)</v>
          </cell>
          <cell r="AX603">
            <v>2468.2712499999998</v>
          </cell>
          <cell r="AY603">
            <v>675</v>
          </cell>
          <cell r="AZ603">
            <v>3.656698148148148</v>
          </cell>
          <cell r="BA603" t="str">
            <v xml:space="preserve">Request 8/6/07.  Each bundle gets Part No. 8132 8.5 X 11 inch bundle sheet. </v>
          </cell>
          <cell r="BB603"/>
          <cell r="BC603">
            <v>184089</v>
          </cell>
          <cell r="BD603" t="str">
            <v xml:space="preserve">Orange </v>
          </cell>
          <cell r="BE603" t="str">
            <v>B23 7' M20LIF</v>
          </cell>
          <cell r="BF603" t="str">
            <v>12 months (+/- 5 days) from date of manufacture</v>
          </cell>
          <cell r="BG603" t="str">
            <v xml:space="preserve">X-Fast </v>
          </cell>
          <cell r="BH603" t="str">
            <v>23 mm</v>
          </cell>
          <cell r="BI603" t="str">
            <v>1 in</v>
          </cell>
          <cell r="BJ603" t="str">
            <v>74 1/2 in</v>
          </cell>
          <cell r="BK603" t="str">
            <v>5/8 in</v>
          </cell>
          <cell r="BL603" t="str">
            <v>I, II, III</v>
          </cell>
          <cell r="BM603">
            <v>7</v>
          </cell>
          <cell r="BN603">
            <v>105</v>
          </cell>
          <cell r="BO603">
            <v>134</v>
          </cell>
          <cell r="BP603" t="str">
            <v>B or G</v>
          </cell>
          <cell r="BQ603">
            <v>8040</v>
          </cell>
          <cell r="BR603">
            <v>93.125</v>
          </cell>
        </row>
        <row r="604">
          <cell r="C604">
            <v>184091</v>
          </cell>
          <cell r="D604" t="str">
            <v>A23 8' M50LIF (2PB, 36 Bxs)</v>
          </cell>
          <cell r="E604" t="str">
            <v>70325</v>
          </cell>
          <cell r="F604" t="str">
            <v>72036</v>
          </cell>
          <cell r="G604" t="str">
            <v>30%</v>
          </cell>
          <cell r="H604" t="str">
            <v>2 X 8509 (12-8 4 X 1.25 OL)</v>
          </cell>
          <cell r="I604" t="str">
            <v>8030 (38 mm 142 GA X 5.469 FT)</v>
          </cell>
          <cell r="J604" t="str">
            <v>8032 (84 mm 200 GA X 5.469 FT)</v>
          </cell>
          <cell r="K604">
            <v>2.1584937499999999</v>
          </cell>
          <cell r="L604">
            <v>0.92506874999999988</v>
          </cell>
          <cell r="M604">
            <v>64.223256685035167</v>
          </cell>
          <cell r="N604">
            <v>96</v>
          </cell>
          <cell r="O604">
            <v>64.125</v>
          </cell>
          <cell r="P604">
            <v>64.375</v>
          </cell>
          <cell r="Q604">
            <v>64.625</v>
          </cell>
          <cell r="R604">
            <v>3.0074624999999999</v>
          </cell>
          <cell r="S604">
            <v>3.0835624999999998</v>
          </cell>
          <cell r="T604">
            <v>3.1601624999999998</v>
          </cell>
          <cell r="U604">
            <v>1365.3879749999999</v>
          </cell>
          <cell r="V604">
            <v>1399.937375</v>
          </cell>
          <cell r="W604">
            <v>1434.7137749999999</v>
          </cell>
          <cell r="X604" t="str">
            <v>8495/8496 (72"/2 pc)</v>
          </cell>
          <cell r="Y604" t="str">
            <v>72"/ 2 pc</v>
          </cell>
          <cell r="Z604">
            <v>2.7</v>
          </cell>
          <cell r="AA604">
            <v>15</v>
          </cell>
          <cell r="AB604">
            <v>45.111937499999996</v>
          </cell>
          <cell r="AC604">
            <v>46.253437499999997</v>
          </cell>
          <cell r="AD604">
            <v>47.402437499999998</v>
          </cell>
          <cell r="AE604">
            <v>47.811937499999999</v>
          </cell>
          <cell r="AF604">
            <v>48.9534375</v>
          </cell>
          <cell r="AG604">
            <v>50.102437500000001</v>
          </cell>
          <cell r="AH604" t="str">
            <v>4 X 8126 (7.125 FT/Box)</v>
          </cell>
          <cell r="AI604">
            <v>4</v>
          </cell>
          <cell r="AJ604" t="str">
            <v>(6X6)+0=36</v>
          </cell>
          <cell r="AK604">
            <v>6</v>
          </cell>
          <cell r="AL604">
            <v>6</v>
          </cell>
          <cell r="AM604">
            <v>0</v>
          </cell>
          <cell r="AN604">
            <v>36</v>
          </cell>
          <cell r="AO604" t="str">
            <v>8916 (72 X 42)</v>
          </cell>
          <cell r="AP604" t="str">
            <v>72X42</v>
          </cell>
          <cell r="AQ604">
            <v>55</v>
          </cell>
          <cell r="AR604" t="str">
            <v>8123 (4)</v>
          </cell>
          <cell r="AS604">
            <v>0</v>
          </cell>
          <cell r="AT604" t="str">
            <v>8121 (2 X 16FT)/ 8122 (4)</v>
          </cell>
          <cell r="AU604">
            <v>2</v>
          </cell>
          <cell r="AV604" t="str">
            <v>8051 (1 White)</v>
          </cell>
          <cell r="AW604" t="str">
            <v>8050 (160FT Clear)</v>
          </cell>
          <cell r="AX604">
            <v>1817.32375</v>
          </cell>
          <cell r="AY604">
            <v>540</v>
          </cell>
          <cell r="AZ604">
            <v>3.365414351851852</v>
          </cell>
          <cell r="BA604" t="str">
            <v>Minova Request 2/16/11.</v>
          </cell>
          <cell r="BB604"/>
          <cell r="BC604">
            <v>184091</v>
          </cell>
          <cell r="BD604" t="str">
            <v>Green</v>
          </cell>
          <cell r="BE604" t="str">
            <v>A23 8' M50LIF</v>
          </cell>
          <cell r="BF604" t="str">
            <v>12 months (+/- 5 days) from date of manufacture</v>
          </cell>
          <cell r="BG604" t="str">
            <v xml:space="preserve">Medium </v>
          </cell>
          <cell r="BH604" t="str">
            <v>23 mm</v>
          </cell>
          <cell r="BI604" t="str">
            <v>1 in</v>
          </cell>
          <cell r="BJ604" t="str">
            <v>64 3/8 in</v>
          </cell>
          <cell r="BK604" t="str">
            <v>3/4 in</v>
          </cell>
          <cell r="BL604" t="str">
            <v>I, II, III</v>
          </cell>
          <cell r="BM604">
            <v>8</v>
          </cell>
          <cell r="BN604">
            <v>160</v>
          </cell>
          <cell r="BO604">
            <v>134</v>
          </cell>
          <cell r="BP604" t="str">
            <v>B or G</v>
          </cell>
          <cell r="BQ604">
            <v>8040</v>
          </cell>
          <cell r="BR604">
            <v>80.46875</v>
          </cell>
        </row>
        <row r="605">
          <cell r="C605">
            <v>184093</v>
          </cell>
          <cell r="D605" t="str">
            <v>B23 6' LIF35 (SWP, 850 Pcs, Eclipse)</v>
          </cell>
          <cell r="E605" t="str">
            <v>70311</v>
          </cell>
          <cell r="F605" t="str">
            <v>72036</v>
          </cell>
          <cell r="G605" t="str">
            <v>30%</v>
          </cell>
          <cell r="H605" t="str">
            <v>2 X 8509 (12-8 4 X 1.25 OL)</v>
          </cell>
          <cell r="I605" t="str">
            <v>8030 (38 mm 142 GA X 5.448 FT)</v>
          </cell>
          <cell r="J605" t="str">
            <v>8032 (84 mm 200 GA X 5.448 FT)</v>
          </cell>
          <cell r="K605">
            <v>2.1501112499999997</v>
          </cell>
          <cell r="L605">
            <v>0.92147624999999989</v>
          </cell>
          <cell r="M605">
            <v>63.932314812463503</v>
          </cell>
          <cell r="N605">
            <v>72</v>
          </cell>
          <cell r="O605">
            <v>63.875</v>
          </cell>
          <cell r="P605">
            <v>64.125</v>
          </cell>
          <cell r="Q605">
            <v>64.375</v>
          </cell>
          <cell r="R605">
            <v>2.9957374999999997</v>
          </cell>
          <cell r="S605">
            <v>3.0715874999999997</v>
          </cell>
          <cell r="T605">
            <v>3.1479374999999998</v>
          </cell>
          <cell r="U605">
            <v>1360.0648249999999</v>
          </cell>
          <cell r="V605">
            <v>1394.5007249999999</v>
          </cell>
          <cell r="W605">
            <v>1429.1636249999999</v>
          </cell>
          <cell r="X605" t="str">
            <v>8053 (5" X 115GA X 27FT)</v>
          </cell>
          <cell r="Y605" t="str">
            <v>SW (27 FT)</v>
          </cell>
          <cell r="Z605">
            <v>0.1</v>
          </cell>
          <cell r="AA605">
            <v>17</v>
          </cell>
          <cell r="AB605">
            <v>50.927537499999993</v>
          </cell>
          <cell r="AC605">
            <v>52.216987499999995</v>
          </cell>
          <cell r="AD605">
            <v>53.514937499999995</v>
          </cell>
          <cell r="AE605">
            <v>51.027537499999994</v>
          </cell>
          <cell r="AF605">
            <v>52.316987499999996</v>
          </cell>
          <cell r="AG605">
            <v>53.614937499999996</v>
          </cell>
          <cell r="AH605" t="str">
            <v>8053 (27 FT/Bundle)</v>
          </cell>
          <cell r="AI605" t="str">
            <v>SW</v>
          </cell>
          <cell r="AJ605" t="str">
            <v>50 SW</v>
          </cell>
          <cell r="AK605" t="str">
            <v xml:space="preserve">Stack </v>
          </cell>
          <cell r="AL605" t="str">
            <v xml:space="preserve">Pyramid </v>
          </cell>
          <cell r="AM605" t="str">
            <v>On Pallet</v>
          </cell>
          <cell r="AN605">
            <v>50</v>
          </cell>
          <cell r="AO605" t="str">
            <v>8921 (42 X 66)</v>
          </cell>
          <cell r="AP605" t="str">
            <v>42X66</v>
          </cell>
          <cell r="AQ605">
            <v>90</v>
          </cell>
          <cell r="AR605" t="str">
            <v>8133 (4)</v>
          </cell>
          <cell r="AS605" t="str">
            <v>2 X 8114 (Pad)</v>
          </cell>
          <cell r="AT605">
            <v>0</v>
          </cell>
          <cell r="AU605">
            <v>0</v>
          </cell>
          <cell r="AV605">
            <v>0</v>
          </cell>
          <cell r="AW605" t="str">
            <v>8052 (394FT White)</v>
          </cell>
          <cell r="AX605">
            <v>2705.8493749999998</v>
          </cell>
          <cell r="AY605">
            <v>850</v>
          </cell>
          <cell r="AZ605">
            <v>3.1833522058823527</v>
          </cell>
          <cell r="BA605" t="str">
            <v>Requested 9.18.14</v>
          </cell>
          <cell r="BB605"/>
          <cell r="BC605">
            <v>184093</v>
          </cell>
          <cell r="BD605" t="str">
            <v>Blue</v>
          </cell>
          <cell r="BE605" t="str">
            <v>B23 6' LIF35 (Eclipse)</v>
          </cell>
          <cell r="BF605" t="str">
            <v>12 months (+/- 5 days) from date of manufacture</v>
          </cell>
          <cell r="BG605" t="str">
            <v>Fast</v>
          </cell>
          <cell r="BH605" t="str">
            <v>23 mm</v>
          </cell>
          <cell r="BI605" t="str">
            <v>1 in</v>
          </cell>
          <cell r="BJ605" t="str">
            <v>64 1/8 in</v>
          </cell>
          <cell r="BK605" t="str">
            <v>5/8 in</v>
          </cell>
          <cell r="BL605" t="str">
            <v>I, II, III</v>
          </cell>
          <cell r="BM605">
            <v>6</v>
          </cell>
          <cell r="BN605">
            <v>102</v>
          </cell>
          <cell r="BO605">
            <v>134</v>
          </cell>
          <cell r="BP605" t="str">
            <v>B or G</v>
          </cell>
          <cell r="BQ605">
            <v>8040</v>
          </cell>
          <cell r="BR605">
            <v>90.84375</v>
          </cell>
        </row>
        <row r="606">
          <cell r="C606">
            <v>185030</v>
          </cell>
          <cell r="D606" t="str">
            <v>2357 LIF35 (SWP, 765 Pcs)</v>
          </cell>
          <cell r="E606" t="str">
            <v>70311</v>
          </cell>
          <cell r="F606" t="str">
            <v>72036</v>
          </cell>
          <cell r="G606" t="str">
            <v>30%</v>
          </cell>
          <cell r="H606" t="str">
            <v>2 X 8509 (12-8 4 X 1.25 OL)</v>
          </cell>
          <cell r="I606" t="str">
            <v>8030 (38 mm 142 GA X 5.105 FT)</v>
          </cell>
          <cell r="J606" t="str">
            <v>8032 (84 mm 200 GA X 5.105 FT)</v>
          </cell>
          <cell r="K606">
            <v>1.9112099999999996</v>
          </cell>
          <cell r="L606">
            <v>0.81908999999999987</v>
          </cell>
          <cell r="M606">
            <v>57</v>
          </cell>
          <cell r="N606">
            <v>84.590997445430602</v>
          </cell>
          <cell r="O606">
            <v>56.75</v>
          </cell>
          <cell r="P606">
            <v>57</v>
          </cell>
          <cell r="Q606">
            <v>57.25</v>
          </cell>
          <cell r="R606">
            <v>2.661575</v>
          </cell>
          <cell r="S606">
            <v>2.7302999999999997</v>
          </cell>
          <cell r="T606">
            <v>2.799525</v>
          </cell>
          <cell r="U606">
            <v>1208.3550500000001</v>
          </cell>
          <cell r="V606">
            <v>1239.5562</v>
          </cell>
          <cell r="W606">
            <v>1270.9843499999999</v>
          </cell>
          <cell r="X606" t="str">
            <v>8053 (5" X 115GA X 32FT)</v>
          </cell>
          <cell r="Y606" t="str">
            <v>SW (32 FT)</v>
          </cell>
          <cell r="Z606">
            <v>0.1</v>
          </cell>
          <cell r="AA606">
            <v>17</v>
          </cell>
          <cell r="AB606">
            <v>45.246775</v>
          </cell>
          <cell r="AC606">
            <v>46.415099999999995</v>
          </cell>
          <cell r="AD606">
            <v>47.591925000000003</v>
          </cell>
          <cell r="AE606">
            <v>45.346775000000001</v>
          </cell>
          <cell r="AF606">
            <v>46.515099999999997</v>
          </cell>
          <cell r="AG606">
            <v>47.691925000000005</v>
          </cell>
          <cell r="AH606" t="str">
            <v>8053 (27 FT/Bundle)</v>
          </cell>
          <cell r="AI606" t="str">
            <v>SW</v>
          </cell>
          <cell r="AJ606" t="str">
            <v>45 SW</v>
          </cell>
          <cell r="AK606" t="str">
            <v xml:space="preserve">Stack </v>
          </cell>
          <cell r="AL606" t="str">
            <v xml:space="preserve">Pyramid </v>
          </cell>
          <cell r="AM606" t="str">
            <v>On Pallet</v>
          </cell>
          <cell r="AN606">
            <v>45</v>
          </cell>
          <cell r="AO606" t="str">
            <v>8921 (42 X 66)</v>
          </cell>
          <cell r="AP606" t="str">
            <v>42X66</v>
          </cell>
          <cell r="AQ606">
            <v>90</v>
          </cell>
          <cell r="AR606" t="str">
            <v>8123 (4)</v>
          </cell>
          <cell r="AS606" t="str">
            <v>2 X 8114 (Pad)</v>
          </cell>
          <cell r="AT606">
            <v>0</v>
          </cell>
          <cell r="AU606">
            <v>0</v>
          </cell>
          <cell r="AV606">
            <v>0</v>
          </cell>
          <cell r="AW606" t="str">
            <v>8052 (440 FT White)</v>
          </cell>
          <cell r="AX606">
            <v>2183.1794999999997</v>
          </cell>
          <cell r="AY606">
            <v>765</v>
          </cell>
          <cell r="AZ606">
            <v>2.8538294117647056</v>
          </cell>
          <cell r="BA606" t="str">
            <v>Minova Request 4/27/12. Modified 4-30-12.  modified count per mike musko request 5/3/12 JCS</v>
          </cell>
          <cell r="BB606"/>
          <cell r="BC606">
            <v>185030</v>
          </cell>
          <cell r="BD606" t="str">
            <v>Blue</v>
          </cell>
          <cell r="BE606" t="str">
            <v>2357 LIF35</v>
          </cell>
          <cell r="BF606" t="str">
            <v>12 months (+/- 5 days) from date of manufacture</v>
          </cell>
          <cell r="BG606" t="str">
            <v>Fast</v>
          </cell>
          <cell r="BH606" t="str">
            <v>23 mm</v>
          </cell>
          <cell r="BI606" t="str">
            <v>1 in</v>
          </cell>
          <cell r="BJ606" t="str">
            <v>57 in</v>
          </cell>
          <cell r="BK606" t="str">
            <v>3/4 in</v>
          </cell>
          <cell r="BL606" t="str">
            <v>I, II, III</v>
          </cell>
          <cell r="BM606">
            <v>7.0492497871192166</v>
          </cell>
          <cell r="BN606">
            <v>119</v>
          </cell>
          <cell r="BO606">
            <v>134</v>
          </cell>
          <cell r="BP606" t="str">
            <v>B or G</v>
          </cell>
          <cell r="BQ606">
            <v>8040</v>
          </cell>
          <cell r="BR606">
            <v>80.75</v>
          </cell>
        </row>
        <row r="607">
          <cell r="C607">
            <v>185054</v>
          </cell>
          <cell r="D607" t="str">
            <v>2360 M45 (2PB, 36 Bxs)</v>
          </cell>
          <cell r="E607" t="str">
            <v>70316</v>
          </cell>
          <cell r="F607" t="str">
            <v>72036</v>
          </cell>
          <cell r="G607" t="str">
            <v>30%</v>
          </cell>
          <cell r="H607" t="str">
            <v>2 X 8509 (12-8 4 X 1.25 OL)</v>
          </cell>
          <cell r="I607" t="str">
            <v>8030 (38 mm 142 GA X 5.105 FT)</v>
          </cell>
          <cell r="J607" t="str">
            <v>8032 (84 mm 200 GA X 5.105 FT)</v>
          </cell>
          <cell r="K607">
            <v>2.0117999999999996</v>
          </cell>
          <cell r="L607">
            <v>0.86219999999999986</v>
          </cell>
          <cell r="M607">
            <v>60</v>
          </cell>
          <cell r="N607">
            <v>89.172237114451477</v>
          </cell>
          <cell r="O607">
            <v>59.75</v>
          </cell>
          <cell r="P607">
            <v>60</v>
          </cell>
          <cell r="Q607">
            <v>60.25</v>
          </cell>
          <cell r="R607">
            <v>2.8022749999999998</v>
          </cell>
          <cell r="S607">
            <v>2.8739999999999997</v>
          </cell>
          <cell r="T607">
            <v>2.9462250000000001</v>
          </cell>
          <cell r="U607">
            <v>1272.2328499999999</v>
          </cell>
          <cell r="V607">
            <v>1304.7959999999998</v>
          </cell>
          <cell r="W607">
            <v>1337.5861500000001</v>
          </cell>
          <cell r="X607" t="str">
            <v>8490/8491 (62"/2 pc)</v>
          </cell>
          <cell r="Y607" t="str">
            <v>62"/ 2 pc</v>
          </cell>
          <cell r="Z607">
            <v>2.4</v>
          </cell>
          <cell r="AA607">
            <v>20</v>
          </cell>
          <cell r="AB607">
            <v>56.045499999999997</v>
          </cell>
          <cell r="AC607">
            <v>57.47999999999999</v>
          </cell>
          <cell r="AD607">
            <v>58.924500000000002</v>
          </cell>
          <cell r="AE607">
            <v>58.445499999999996</v>
          </cell>
          <cell r="AF607">
            <v>59.879999999999988</v>
          </cell>
          <cell r="AG607">
            <v>61.3245</v>
          </cell>
          <cell r="AH607" t="str">
            <v>4 X 8126 (7.125 FT/Box)</v>
          </cell>
          <cell r="AI607">
            <v>4</v>
          </cell>
          <cell r="AJ607" t="str">
            <v>(6X6)+0=36</v>
          </cell>
          <cell r="AK607">
            <v>6</v>
          </cell>
          <cell r="AL607">
            <v>6</v>
          </cell>
          <cell r="AM607">
            <v>0</v>
          </cell>
          <cell r="AN607">
            <v>36</v>
          </cell>
          <cell r="AO607" t="str">
            <v>8917 (66 X 42)</v>
          </cell>
          <cell r="AP607" t="str">
            <v>66X42</v>
          </cell>
          <cell r="AQ607">
            <v>55</v>
          </cell>
          <cell r="AR607" t="str">
            <v>8123 (4)</v>
          </cell>
          <cell r="AS607">
            <v>0</v>
          </cell>
          <cell r="AT607" t="str">
            <v>8121 (2 X 16FT)/ 8122 (4)</v>
          </cell>
          <cell r="AU607">
            <v>2</v>
          </cell>
          <cell r="AV607" t="str">
            <v>8051 (1 White)</v>
          </cell>
          <cell r="AW607" t="str">
            <v>8050 (160FT Clear)</v>
          </cell>
          <cell r="AX607">
            <v>2210.6799999999994</v>
          </cell>
          <cell r="AY607">
            <v>720</v>
          </cell>
          <cell r="AZ607">
            <v>3.0703888888888882</v>
          </cell>
          <cell r="BA607" t="str">
            <v>Minova Request 9/17/08.</v>
          </cell>
          <cell r="BB607"/>
          <cell r="BC607">
            <v>185054</v>
          </cell>
          <cell r="BD607" t="str">
            <v>Green</v>
          </cell>
          <cell r="BE607" t="str">
            <v>2360 M45</v>
          </cell>
          <cell r="BF607" t="str">
            <v>12 months (+/- 5 days) from date of manufacture</v>
          </cell>
          <cell r="BG607" t="str">
            <v xml:space="preserve">Medium </v>
          </cell>
          <cell r="BH607" t="str">
            <v>23 mm</v>
          </cell>
          <cell r="BI607" t="str">
            <v>1 in</v>
          </cell>
          <cell r="BJ607" t="str">
            <v>60 in</v>
          </cell>
          <cell r="BK607" t="str">
            <v>3/4 in</v>
          </cell>
          <cell r="BL607" t="str">
            <v>I, II, III</v>
          </cell>
          <cell r="BM607">
            <v>7.4310197595376231</v>
          </cell>
          <cell r="BN607">
            <v>148</v>
          </cell>
          <cell r="BO607">
            <v>134</v>
          </cell>
          <cell r="BP607" t="str">
            <v>B or G</v>
          </cell>
          <cell r="BQ607">
            <v>8040</v>
          </cell>
          <cell r="BR607">
            <v>100</v>
          </cell>
        </row>
        <row r="608">
          <cell r="C608">
            <v>185055</v>
          </cell>
          <cell r="D608" t="str">
            <v>2360 H35 (SWP, 900 Pcs)</v>
          </cell>
          <cell r="E608" t="str">
            <v>70300</v>
          </cell>
          <cell r="F608" t="str">
            <v>72036</v>
          </cell>
          <cell r="G608" t="str">
            <v>30%</v>
          </cell>
          <cell r="H608" t="str">
            <v>2 X 8509 (12-8 4 X 1.25 OL)</v>
          </cell>
          <cell r="I608" t="str">
            <v>8030 (38 mm 142 GA X 5.105 FT)</v>
          </cell>
          <cell r="J608" t="str">
            <v>8032 (84 mm 200 GA X 5.105 FT)</v>
          </cell>
          <cell r="K608">
            <v>2.0117999999999996</v>
          </cell>
          <cell r="L608">
            <v>0.86219999999999986</v>
          </cell>
          <cell r="M608">
            <v>60</v>
          </cell>
          <cell r="N608">
            <v>89.172237114451477</v>
          </cell>
          <cell r="O608">
            <v>59.75</v>
          </cell>
          <cell r="P608">
            <v>60</v>
          </cell>
          <cell r="Q608">
            <v>60.25</v>
          </cell>
          <cell r="R608">
            <v>2.8022749999999998</v>
          </cell>
          <cell r="S608">
            <v>2.8739999999999997</v>
          </cell>
          <cell r="T608">
            <v>2.9462250000000001</v>
          </cell>
          <cell r="U608">
            <v>1272.2328499999999</v>
          </cell>
          <cell r="V608">
            <v>1304.7959999999998</v>
          </cell>
          <cell r="W608">
            <v>1337.5861500000001</v>
          </cell>
          <cell r="X608" t="str">
            <v>8053 (5" X 115GA X 32FT)</v>
          </cell>
          <cell r="Y608" t="str">
            <v>SW (32 FT)</v>
          </cell>
          <cell r="Z608">
            <v>0.1</v>
          </cell>
          <cell r="AA608">
            <v>20</v>
          </cell>
          <cell r="AB608">
            <v>56.045499999999997</v>
          </cell>
          <cell r="AC608">
            <v>57.47999999999999</v>
          </cell>
          <cell r="AD608">
            <v>58.924500000000002</v>
          </cell>
          <cell r="AE608">
            <v>56.145499999999998</v>
          </cell>
          <cell r="AF608">
            <v>57.579999999999991</v>
          </cell>
          <cell r="AG608">
            <v>59.024500000000003</v>
          </cell>
          <cell r="AH608" t="str">
            <v>8053 (32 FT/Bundle)</v>
          </cell>
          <cell r="AI608" t="str">
            <v>SW</v>
          </cell>
          <cell r="AJ608" t="str">
            <v>45 SW</v>
          </cell>
          <cell r="AK608" t="str">
            <v xml:space="preserve">Stack </v>
          </cell>
          <cell r="AL608" t="str">
            <v xml:space="preserve">Pyramid </v>
          </cell>
          <cell r="AM608" t="str">
            <v>On Pallet</v>
          </cell>
          <cell r="AN608">
            <v>45</v>
          </cell>
          <cell r="AO608" t="str">
            <v>8917 (66 X 42)</v>
          </cell>
          <cell r="AP608" t="str">
            <v>66X42</v>
          </cell>
          <cell r="AQ608">
            <v>55</v>
          </cell>
          <cell r="AR608" t="str">
            <v>8123 (4)</v>
          </cell>
          <cell r="AS608" t="str">
            <v>2 X 8114 (Pad)</v>
          </cell>
          <cell r="AT608">
            <v>0</v>
          </cell>
          <cell r="AU608">
            <v>0</v>
          </cell>
          <cell r="AV608">
            <v>0</v>
          </cell>
          <cell r="AW608" t="str">
            <v>8052 (440 FT White)</v>
          </cell>
          <cell r="AX608">
            <v>2646.0999999999995</v>
          </cell>
          <cell r="AY608">
            <v>900</v>
          </cell>
          <cell r="AZ608">
            <v>2.9401111111111105</v>
          </cell>
          <cell r="BA608" t="str">
            <v xml:space="preserve">GT Request 4/26/02.  Each bundle gets Part No. 8132 8.5 X 11 inch bundle sheet. </v>
          </cell>
          <cell r="BB608"/>
          <cell r="BC608">
            <v>185055</v>
          </cell>
          <cell r="BD608" t="str">
            <v>Blue</v>
          </cell>
          <cell r="BE608" t="str">
            <v>2360 H35</v>
          </cell>
          <cell r="BF608" t="str">
            <v>12 months (+/- 5 days) from date of manufacture</v>
          </cell>
          <cell r="BG608" t="str">
            <v>Fast</v>
          </cell>
          <cell r="BH608" t="str">
            <v>23 mm</v>
          </cell>
          <cell r="BI608" t="str">
            <v>1 in</v>
          </cell>
          <cell r="BJ608" t="str">
            <v>60 in</v>
          </cell>
          <cell r="BK608" t="str">
            <v>3/4 in</v>
          </cell>
          <cell r="BL608" t="str">
            <v>I, II, III</v>
          </cell>
          <cell r="BM608">
            <v>7.4310197595376231</v>
          </cell>
          <cell r="BN608">
            <v>148</v>
          </cell>
          <cell r="BO608">
            <v>134</v>
          </cell>
          <cell r="BP608" t="str">
            <v>B or G</v>
          </cell>
          <cell r="BQ608">
            <v>8040</v>
          </cell>
          <cell r="BR608">
            <v>100</v>
          </cell>
        </row>
        <row r="609">
          <cell r="C609">
            <v>185056</v>
          </cell>
          <cell r="D609" t="str">
            <v>2360 H35 (15 Pcs/Box, 2PB, 36 Bxs)</v>
          </cell>
          <cell r="E609" t="str">
            <v>70300</v>
          </cell>
          <cell r="F609" t="str">
            <v>72036</v>
          </cell>
          <cell r="G609" t="str">
            <v>30%</v>
          </cell>
          <cell r="H609" t="str">
            <v>2 X 8509 (12-8 4 X 1.25 OL)</v>
          </cell>
          <cell r="I609" t="str">
            <v>8030 (38 mm 142 GA X 5.105 FT)</v>
          </cell>
          <cell r="J609" t="str">
            <v>8032 (84 mm 200 GA X 5.105 FT)</v>
          </cell>
          <cell r="K609">
            <v>2.0117999999999996</v>
          </cell>
          <cell r="L609">
            <v>0.86219999999999986</v>
          </cell>
          <cell r="M609">
            <v>60</v>
          </cell>
          <cell r="N609">
            <v>89.172237114451477</v>
          </cell>
          <cell r="O609">
            <v>59.75</v>
          </cell>
          <cell r="P609">
            <v>60</v>
          </cell>
          <cell r="Q609">
            <v>60.25</v>
          </cell>
          <cell r="R609">
            <v>2.8022749999999998</v>
          </cell>
          <cell r="S609">
            <v>2.8739999999999997</v>
          </cell>
          <cell r="T609">
            <v>2.9462250000000001</v>
          </cell>
          <cell r="U609">
            <v>1272.2328499999999</v>
          </cell>
          <cell r="V609">
            <v>1304.7959999999998</v>
          </cell>
          <cell r="W609">
            <v>1337.5861500000001</v>
          </cell>
          <cell r="X609" t="str">
            <v>8490/8491 (62"/2 pc)</v>
          </cell>
          <cell r="Y609" t="str">
            <v>62"/ 2 pc</v>
          </cell>
          <cell r="Z609">
            <v>2.4</v>
          </cell>
          <cell r="AA609">
            <v>15</v>
          </cell>
          <cell r="AB609">
            <v>42.034124999999996</v>
          </cell>
          <cell r="AC609">
            <v>43.109999999999992</v>
          </cell>
          <cell r="AD609">
            <v>44.193375000000003</v>
          </cell>
          <cell r="AE609">
            <v>44.434124999999995</v>
          </cell>
          <cell r="AF609">
            <v>45.509999999999991</v>
          </cell>
          <cell r="AG609">
            <v>46.593375000000002</v>
          </cell>
          <cell r="AH609" t="str">
            <v>4 X 8126 (7.125 FT/Box)</v>
          </cell>
          <cell r="AI609">
            <v>4</v>
          </cell>
          <cell r="AJ609" t="str">
            <v>(6X6)+0=36</v>
          </cell>
          <cell r="AK609">
            <v>6</v>
          </cell>
          <cell r="AL609">
            <v>6</v>
          </cell>
          <cell r="AM609">
            <v>0</v>
          </cell>
          <cell r="AN609">
            <v>36</v>
          </cell>
          <cell r="AO609" t="str">
            <v>8917 (66 X 42)</v>
          </cell>
          <cell r="AP609" t="str">
            <v>66X42</v>
          </cell>
          <cell r="AQ609">
            <v>55</v>
          </cell>
          <cell r="AR609" t="str">
            <v>8123 (4)</v>
          </cell>
          <cell r="AS609">
            <v>0</v>
          </cell>
          <cell r="AT609" t="str">
            <v>8121 (2 X 16FT)/ 8122 (4)</v>
          </cell>
          <cell r="AU609">
            <v>2</v>
          </cell>
          <cell r="AV609" t="str">
            <v>8051 (1 White)</v>
          </cell>
          <cell r="AW609" t="str">
            <v>8050 (160FT Clear)</v>
          </cell>
          <cell r="AX609">
            <v>1693.3599999999997</v>
          </cell>
          <cell r="AY609">
            <v>540</v>
          </cell>
          <cell r="AZ609">
            <v>3.1358518518518514</v>
          </cell>
          <cell r="BA609" t="str">
            <v xml:space="preserve">GT Request 4/26/02.  Each bundle gets Part No. 8132 8.5 X 11 inch bundle sheet. </v>
          </cell>
          <cell r="BB609"/>
          <cell r="BC609">
            <v>185056</v>
          </cell>
          <cell r="BD609" t="str">
            <v>Blue</v>
          </cell>
          <cell r="BE609" t="str">
            <v>2360 H35</v>
          </cell>
          <cell r="BF609" t="str">
            <v>12 months (+/- 5 days) from date of manufacture</v>
          </cell>
          <cell r="BG609" t="str">
            <v>Fast</v>
          </cell>
          <cell r="BH609" t="str">
            <v>23 mm</v>
          </cell>
          <cell r="BI609" t="str">
            <v>1 in</v>
          </cell>
          <cell r="BJ609" t="str">
            <v>60 in</v>
          </cell>
          <cell r="BK609" t="str">
            <v>3/4 in</v>
          </cell>
          <cell r="BL609" t="str">
            <v>I, II, III</v>
          </cell>
          <cell r="BM609">
            <v>7.4310197595376231</v>
          </cell>
          <cell r="BN609">
            <v>111</v>
          </cell>
          <cell r="BO609">
            <v>134</v>
          </cell>
          <cell r="BP609" t="str">
            <v>B or G</v>
          </cell>
          <cell r="BQ609">
            <v>8040</v>
          </cell>
          <cell r="BR609">
            <v>75</v>
          </cell>
        </row>
        <row r="610">
          <cell r="C610">
            <v>185062</v>
          </cell>
          <cell r="D610" t="str">
            <v>23610 LIF35 (Red, 2PB, 48 Bxs, VPL)</v>
          </cell>
          <cell r="E610" t="str">
            <v>70311</v>
          </cell>
          <cell r="F610" t="str">
            <v>72036</v>
          </cell>
          <cell r="G610" t="str">
            <v>30%</v>
          </cell>
          <cell r="H610" t="str">
            <v>2 X 8509 (12-8 4 X 1.25 OL)</v>
          </cell>
          <cell r="I610" t="str">
            <v>8030 (38 mm 142 GA X 2.105 FT)</v>
          </cell>
          <cell r="J610" t="str">
            <v>8032 (84 mm 200 GA X 2.105 FT)</v>
          </cell>
          <cell r="K610">
            <v>0.80471999999999988</v>
          </cell>
          <cell r="L610">
            <v>0.34487999999999996</v>
          </cell>
          <cell r="M610">
            <v>24</v>
          </cell>
          <cell r="N610" t="str">
            <v>NS</v>
          </cell>
          <cell r="O610">
            <v>23.75</v>
          </cell>
          <cell r="P610">
            <v>24</v>
          </cell>
          <cell r="Q610">
            <v>24.25</v>
          </cell>
          <cell r="R610">
            <v>1.1138749999999999</v>
          </cell>
          <cell r="S610">
            <v>1.1496</v>
          </cell>
          <cell r="T610">
            <v>1.1858249999999999</v>
          </cell>
          <cell r="U610">
            <v>505.69924999999995</v>
          </cell>
          <cell r="V610">
            <v>521.91840000000002</v>
          </cell>
          <cell r="W610">
            <v>538.36455000000001</v>
          </cell>
          <cell r="X610" t="str">
            <v>8427/8428 (25"/2 pc)</v>
          </cell>
          <cell r="Y610" t="str">
            <v>25"/ 2 pc</v>
          </cell>
          <cell r="Z610">
            <v>2.5</v>
          </cell>
          <cell r="AA610">
            <v>50</v>
          </cell>
          <cell r="AB610">
            <v>55.693749999999994</v>
          </cell>
          <cell r="AC610">
            <v>57.48</v>
          </cell>
          <cell r="AD610">
            <v>59.291249999999998</v>
          </cell>
          <cell r="AE610">
            <v>58.193749999999994</v>
          </cell>
          <cell r="AF610">
            <v>59.98</v>
          </cell>
          <cell r="AG610">
            <v>61.791249999999998</v>
          </cell>
          <cell r="AH610" t="str">
            <v>2 X 8126 (4.833 FT/Box)</v>
          </cell>
          <cell r="AI610">
            <v>2</v>
          </cell>
          <cell r="AJ610" t="str">
            <v>(8X6)+0=48</v>
          </cell>
          <cell r="AK610">
            <v>8</v>
          </cell>
          <cell r="AL610">
            <v>6</v>
          </cell>
          <cell r="AM610">
            <v>0</v>
          </cell>
          <cell r="AN610">
            <v>48</v>
          </cell>
          <cell r="AO610" t="str">
            <v>8909 (44 X 44)</v>
          </cell>
          <cell r="AP610" t="str">
            <v>44X44</v>
          </cell>
          <cell r="AQ610">
            <v>55</v>
          </cell>
          <cell r="AR610">
            <v>0</v>
          </cell>
          <cell r="AS610" t="str">
            <v>8051 (1 White) and 8305 (1 6 mil poly bag)</v>
          </cell>
          <cell r="AT610">
            <v>0</v>
          </cell>
          <cell r="AU610">
            <v>0</v>
          </cell>
          <cell r="AV610" t="str">
            <v>8051 (1 White)</v>
          </cell>
          <cell r="AW610" t="str">
            <v>8050 (223FT Clear)</v>
          </cell>
          <cell r="AX610">
            <v>2934.04</v>
          </cell>
          <cell r="AY610">
            <v>2400</v>
          </cell>
          <cell r="AZ610">
            <v>1.2225166666666667</v>
          </cell>
          <cell r="BA610" t="str">
            <v>Minova USA Inc. request to change packaging 10/1/06. "VPL"</v>
          </cell>
          <cell r="BB610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610">
            <v>185062</v>
          </cell>
          <cell r="BD610" t="str">
            <v>Blue</v>
          </cell>
          <cell r="BE610" t="str">
            <v>23610 LIF35</v>
          </cell>
          <cell r="BF610" t="str">
            <v>12 months (+/- 5 days) from date of manufacture</v>
          </cell>
          <cell r="BG610" t="str">
            <v>Fast</v>
          </cell>
          <cell r="BH610" t="str">
            <v>23 mm</v>
          </cell>
          <cell r="BI610" t="str">
            <v>*NS</v>
          </cell>
          <cell r="BJ610" t="str">
            <v>610 mm</v>
          </cell>
          <cell r="BK610" t="str">
            <v>*NS</v>
          </cell>
          <cell r="BL610" t="str">
            <v>I, II, III</v>
          </cell>
          <cell r="BM610" t="str">
            <v>*NS</v>
          </cell>
          <cell r="BN610" t="str">
            <v>*NS</v>
          </cell>
          <cell r="BO610">
            <v>134</v>
          </cell>
          <cell r="BP610" t="str">
            <v>B or G</v>
          </cell>
          <cell r="BQ610">
            <v>8040</v>
          </cell>
          <cell r="BR610">
            <v>100</v>
          </cell>
        </row>
        <row r="611">
          <cell r="C611">
            <v>185064</v>
          </cell>
          <cell r="D611" t="str">
            <v>23610 LIF90 (2PB, 48 Bxs, VPL)</v>
          </cell>
          <cell r="E611" t="str">
            <v>70416</v>
          </cell>
          <cell r="F611" t="str">
            <v>72036</v>
          </cell>
          <cell r="G611" t="str">
            <v>30%</v>
          </cell>
          <cell r="H611" t="str">
            <v>2 X 8509 (12-8 4 X 1.25 OL)</v>
          </cell>
          <cell r="I611" t="str">
            <v>8030 (38 mm 142 GA X 2.105 FT)</v>
          </cell>
          <cell r="J611" t="str">
            <v>8032 (84 mm 200 GA X 2.105 FT)</v>
          </cell>
          <cell r="K611">
            <v>0.80471999999999988</v>
          </cell>
          <cell r="L611">
            <v>0.34487999999999996</v>
          </cell>
          <cell r="M611">
            <v>24</v>
          </cell>
          <cell r="N611" t="str">
            <v>NS</v>
          </cell>
          <cell r="O611">
            <v>23.75</v>
          </cell>
          <cell r="P611">
            <v>24</v>
          </cell>
          <cell r="Q611">
            <v>24.25</v>
          </cell>
          <cell r="R611">
            <v>1.1138749999999999</v>
          </cell>
          <cell r="S611">
            <v>1.1496</v>
          </cell>
          <cell r="T611">
            <v>1.1858249999999999</v>
          </cell>
          <cell r="U611">
            <v>505.69924999999995</v>
          </cell>
          <cell r="V611">
            <v>521.91840000000002</v>
          </cell>
          <cell r="W611">
            <v>538.36455000000001</v>
          </cell>
          <cell r="X611" t="str">
            <v>8427/8428 (25"/2 pc)</v>
          </cell>
          <cell r="Y611" t="str">
            <v>25"/ 2 pc</v>
          </cell>
          <cell r="Z611">
            <v>2.5</v>
          </cell>
          <cell r="AA611">
            <v>50</v>
          </cell>
          <cell r="AB611">
            <v>55.693749999999994</v>
          </cell>
          <cell r="AC611">
            <v>57.48</v>
          </cell>
          <cell r="AD611">
            <v>59.291249999999998</v>
          </cell>
          <cell r="AE611">
            <v>58.193749999999994</v>
          </cell>
          <cell r="AF611">
            <v>59.98</v>
          </cell>
          <cell r="AG611">
            <v>61.791249999999998</v>
          </cell>
          <cell r="AH611" t="str">
            <v>2 X 8126 (4.833 FT/Box)</v>
          </cell>
          <cell r="AI611">
            <v>2</v>
          </cell>
          <cell r="AJ611" t="str">
            <v>(8X6)+0=48</v>
          </cell>
          <cell r="AK611">
            <v>8</v>
          </cell>
          <cell r="AL611">
            <v>6</v>
          </cell>
          <cell r="AM611">
            <v>0</v>
          </cell>
          <cell r="AN611">
            <v>48</v>
          </cell>
          <cell r="AO611" t="str">
            <v>8909 (44 X 44)</v>
          </cell>
          <cell r="AP611" t="str">
            <v>44X44</v>
          </cell>
          <cell r="AQ611">
            <v>55</v>
          </cell>
          <cell r="AR611">
            <v>0</v>
          </cell>
          <cell r="AS611" t="str">
            <v>8051 (1 White) and 8305 (1 6 mil poly bag)</v>
          </cell>
          <cell r="AT611">
            <v>0</v>
          </cell>
          <cell r="AU611">
            <v>0</v>
          </cell>
          <cell r="AV611" t="str">
            <v>8051 (1 White)</v>
          </cell>
          <cell r="AW611" t="str">
            <v>8050 (223FT Clear)</v>
          </cell>
          <cell r="AX611">
            <v>2934.04</v>
          </cell>
          <cell r="AY611">
            <v>2400</v>
          </cell>
          <cell r="AZ611">
            <v>1.2225166666666667</v>
          </cell>
          <cell r="BA611" t="str">
            <v>Minova USA Inc. request to change packaging 10/1/06. "VPL"</v>
          </cell>
          <cell r="BB611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611">
            <v>185064</v>
          </cell>
          <cell r="BD611" t="str">
            <v>Yellow</v>
          </cell>
          <cell r="BE611" t="str">
            <v>23610 LIF90</v>
          </cell>
          <cell r="BF611" t="str">
            <v>12 months (+/- 5 days) from date of manufacture</v>
          </cell>
          <cell r="BG611" t="str">
            <v>Slow</v>
          </cell>
          <cell r="BH611" t="str">
            <v>23 mm</v>
          </cell>
          <cell r="BI611" t="str">
            <v>*NS</v>
          </cell>
          <cell r="BJ611" t="str">
            <v>610 mm</v>
          </cell>
          <cell r="BK611" t="str">
            <v>*NS</v>
          </cell>
          <cell r="BL611" t="str">
            <v>I, II, III</v>
          </cell>
          <cell r="BM611" t="str">
            <v>*NS</v>
          </cell>
          <cell r="BN611" t="str">
            <v>*NS</v>
          </cell>
          <cell r="BO611">
            <v>134</v>
          </cell>
          <cell r="BP611" t="str">
            <v>B or G</v>
          </cell>
          <cell r="BQ611">
            <v>8040</v>
          </cell>
          <cell r="BR611">
            <v>100</v>
          </cell>
        </row>
        <row r="612">
          <cell r="C612">
            <v>185066</v>
          </cell>
          <cell r="D612" t="str">
            <v>2365 M35LIF (SWP, 675 Pcs, Eclipse)</v>
          </cell>
          <cell r="E612" t="str">
            <v>70274</v>
          </cell>
          <cell r="F612" t="str">
            <v>72036</v>
          </cell>
          <cell r="G612" t="str">
            <v>30%</v>
          </cell>
          <cell r="H612" t="str">
            <v>2 X 8509 (12-8 4 X 1.25 OL)</v>
          </cell>
          <cell r="I612" t="str">
            <v>8030 (38 mm 142 GA X 5.521 FT)</v>
          </cell>
          <cell r="J612" t="str">
            <v>8032 (84 mm 200 GA X 5.521 FT)</v>
          </cell>
          <cell r="K612">
            <v>2.1794499999999997</v>
          </cell>
          <cell r="L612">
            <v>0.93404999999999982</v>
          </cell>
          <cell r="M612">
            <v>65</v>
          </cell>
          <cell r="N612">
            <v>96.80763656281961</v>
          </cell>
          <cell r="O612">
            <v>64.75</v>
          </cell>
          <cell r="P612">
            <v>65</v>
          </cell>
          <cell r="Q612">
            <v>65.25</v>
          </cell>
          <cell r="R612">
            <v>3.036775</v>
          </cell>
          <cell r="S612">
            <v>3.1134999999999997</v>
          </cell>
          <cell r="T612">
            <v>3.190725</v>
          </cell>
          <cell r="U612">
            <v>1378.6958500000001</v>
          </cell>
          <cell r="V612">
            <v>1413.5289999999998</v>
          </cell>
          <cell r="W612">
            <v>1448.58915</v>
          </cell>
          <cell r="X612" t="str">
            <v>8053 (5" X 115GA X 27FT)</v>
          </cell>
          <cell r="Y612" t="str">
            <v>SW (27 FT)</v>
          </cell>
          <cell r="Z612">
            <v>0.1</v>
          </cell>
          <cell r="AA612">
            <v>15</v>
          </cell>
          <cell r="AB612">
            <v>45.551625000000001</v>
          </cell>
          <cell r="AC612">
            <v>46.702499999999993</v>
          </cell>
          <cell r="AD612">
            <v>47.860875</v>
          </cell>
          <cell r="AE612">
            <v>45.651625000000003</v>
          </cell>
          <cell r="AF612">
            <v>46.802499999999995</v>
          </cell>
          <cell r="AG612">
            <v>47.960875000000001</v>
          </cell>
          <cell r="AH612" t="str">
            <v>8053 (27 FT/Bundle)</v>
          </cell>
          <cell r="AI612" t="str">
            <v>SW</v>
          </cell>
          <cell r="AJ612" t="str">
            <v>45 SW</v>
          </cell>
          <cell r="AK612" t="str">
            <v xml:space="preserve">Stack </v>
          </cell>
          <cell r="AL612" t="str">
            <v xml:space="preserve">Pyramid </v>
          </cell>
          <cell r="AM612" t="str">
            <v>On Pallet</v>
          </cell>
          <cell r="AN612">
            <v>45</v>
          </cell>
          <cell r="AO612" t="str">
            <v>8917 (66 X 42)</v>
          </cell>
          <cell r="AP612" t="str">
            <v>66X42</v>
          </cell>
          <cell r="AQ612">
            <v>55</v>
          </cell>
          <cell r="AR612" t="str">
            <v>8133 (4)</v>
          </cell>
          <cell r="AS612" t="str">
            <v>2 X 8114 (Pad)</v>
          </cell>
          <cell r="AT612">
            <v>0</v>
          </cell>
          <cell r="AU612">
            <v>0</v>
          </cell>
          <cell r="AV612">
            <v>0</v>
          </cell>
          <cell r="AW612" t="str">
            <v>8052 (394FT White)</v>
          </cell>
          <cell r="AX612">
            <v>2161.1124999999997</v>
          </cell>
          <cell r="AY612">
            <v>675</v>
          </cell>
          <cell r="AZ612">
            <v>3.2016481481481476</v>
          </cell>
          <cell r="BA612" t="str">
            <v xml:space="preserve">Minova Request 9/6/05 to change Eclipse logo. Each bundle gets Part No. 8132 8.5 X 11 inch bundle sheet.  </v>
          </cell>
          <cell r="BB612"/>
          <cell r="BC612">
            <v>185066</v>
          </cell>
          <cell r="BD612" t="str">
            <v>Blue</v>
          </cell>
          <cell r="BE612" t="str">
            <v>2365 M35LIF (Eclipse)</v>
          </cell>
          <cell r="BF612" t="str">
            <v>12 months (+/- 5 days) from date of manufacture</v>
          </cell>
          <cell r="BG612" t="str">
            <v>Fast</v>
          </cell>
          <cell r="BH612" t="str">
            <v>23 mm</v>
          </cell>
          <cell r="BI612" t="str">
            <v>1 in</v>
          </cell>
          <cell r="BJ612" t="str">
            <v>65 in</v>
          </cell>
          <cell r="BK612" t="str">
            <v>3/4 in//5/8 in</v>
          </cell>
          <cell r="BL612" t="str">
            <v>I, II, III</v>
          </cell>
          <cell r="BM612" t="str">
            <v>8.1//6.1</v>
          </cell>
          <cell r="BN612" t="str">
            <v>121.5//91.5</v>
          </cell>
          <cell r="BO612">
            <v>134</v>
          </cell>
          <cell r="BP612" t="str">
            <v>B or G</v>
          </cell>
          <cell r="BQ612">
            <v>8040</v>
          </cell>
          <cell r="BR612">
            <v>81.25</v>
          </cell>
        </row>
        <row r="613">
          <cell r="C613">
            <v>200001</v>
          </cell>
          <cell r="D613" t="str">
            <v>2518 M0204LIF (2PB, 60 Bxs)</v>
          </cell>
          <cell r="E613" t="str">
            <v>70350</v>
          </cell>
          <cell r="F613" t="str">
            <v>72036</v>
          </cell>
          <cell r="G613" t="str">
            <v>30%</v>
          </cell>
          <cell r="H613" t="str">
            <v>2 X 8509 (12-8 4 X 1.25 OL)</v>
          </cell>
          <cell r="I613" t="str">
            <v>8040 (54 mm 142 GA X 1.625 FT)</v>
          </cell>
          <cell r="J613" t="str">
            <v>8034 (100 mm 200 GA X 1.625 FT)</v>
          </cell>
          <cell r="K613">
            <v>0.89585999999999977</v>
          </cell>
          <cell r="L613">
            <v>0.38393999999999995</v>
          </cell>
          <cell r="M613">
            <v>18</v>
          </cell>
          <cell r="N613">
            <v>21.11456193642114</v>
          </cell>
          <cell r="O613">
            <v>17.75</v>
          </cell>
          <cell r="P613">
            <v>18</v>
          </cell>
          <cell r="Q613">
            <v>18.25</v>
          </cell>
          <cell r="R613">
            <v>1.215875</v>
          </cell>
          <cell r="S613">
            <v>1.2797999999999998</v>
          </cell>
          <cell r="T613">
            <v>1.3450250000000001</v>
          </cell>
          <cell r="U613">
            <v>552.00725</v>
          </cell>
          <cell r="V613">
            <v>581.02919999999995</v>
          </cell>
          <cell r="W613">
            <v>610.6413500000001</v>
          </cell>
          <cell r="X613" t="str">
            <v>8425/8426 (22"/ 2 pc)</v>
          </cell>
          <cell r="Y613" t="str">
            <v>22"/ 2 pc</v>
          </cell>
          <cell r="Z613">
            <v>2</v>
          </cell>
          <cell r="AA613">
            <v>30</v>
          </cell>
          <cell r="AB613">
            <v>36.47625</v>
          </cell>
          <cell r="AC613">
            <v>38.393999999999991</v>
          </cell>
          <cell r="AD613">
            <v>40.350750000000005</v>
          </cell>
          <cell r="AE613">
            <v>38.47625</v>
          </cell>
          <cell r="AF613">
            <v>40.393999999999991</v>
          </cell>
          <cell r="AG613">
            <v>42.350750000000005</v>
          </cell>
          <cell r="AH613" t="str">
            <v>2 X 8126 (4.833 FT/Box)</v>
          </cell>
          <cell r="AI613">
            <v>2</v>
          </cell>
          <cell r="AJ613" t="str">
            <v>(10X6)+0=60</v>
          </cell>
          <cell r="AK613">
            <v>10</v>
          </cell>
          <cell r="AL613">
            <v>6</v>
          </cell>
          <cell r="AM613">
            <v>0</v>
          </cell>
          <cell r="AN613">
            <v>60</v>
          </cell>
          <cell r="AO613" t="str">
            <v>8914 (48 X 44)</v>
          </cell>
          <cell r="AP613" t="str">
            <v>48X44</v>
          </cell>
          <cell r="AQ613">
            <v>55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 t="str">
            <v>8051 (1 White)</v>
          </cell>
          <cell r="AW613" t="str">
            <v>8050 (223FT Clear)</v>
          </cell>
          <cell r="AX613">
            <v>2478.6399999999994</v>
          </cell>
          <cell r="AY613">
            <v>1800</v>
          </cell>
          <cell r="AZ613">
            <v>1.3770222222222219</v>
          </cell>
          <cell r="BA613" t="str">
            <v>Request by Stoney Creek 10.6.14</v>
          </cell>
          <cell r="BB613"/>
          <cell r="BC613">
            <v>200001</v>
          </cell>
          <cell r="BD613" t="str">
            <v>Yellow</v>
          </cell>
          <cell r="BE613" t="str">
            <v>2518 M0204LIF</v>
          </cell>
          <cell r="BF613" t="str">
            <v>12 months (+/- 5 days) from date of manufacture</v>
          </cell>
          <cell r="BG613" t="str">
            <v>Slow</v>
          </cell>
          <cell r="BH613" t="str">
            <v>25 mm</v>
          </cell>
          <cell r="BI613" t="str">
            <v>1 in</v>
          </cell>
          <cell r="BJ613" t="str">
            <v>18 in</v>
          </cell>
          <cell r="BK613" t="str">
            <v>7/8 in</v>
          </cell>
          <cell r="BL613" t="str">
            <v>I, II, III</v>
          </cell>
          <cell r="BM613">
            <v>1.759546828035095</v>
          </cell>
          <cell r="BN613">
            <v>52.78640484105285</v>
          </cell>
          <cell r="BO613">
            <v>0</v>
          </cell>
          <cell r="BP613" t="str">
            <v>B or G</v>
          </cell>
          <cell r="BQ613">
            <v>0</v>
          </cell>
          <cell r="BR613">
            <v>45</v>
          </cell>
        </row>
        <row r="614">
          <cell r="C614">
            <v>200002</v>
          </cell>
          <cell r="D614" t="str">
            <v>2518 M50LIF (2PB, 60 Bxs)</v>
          </cell>
          <cell r="E614" t="str">
            <v>70325</v>
          </cell>
          <cell r="F614" t="str">
            <v>72036</v>
          </cell>
          <cell r="G614" t="str">
            <v>30%</v>
          </cell>
          <cell r="H614" t="str">
            <v>2 X 8509 (12-8 4 X 1.25 OL)</v>
          </cell>
          <cell r="I614" t="str">
            <v>8040 (54 mm 142 GA X 1.625 FT)</v>
          </cell>
          <cell r="J614" t="str">
            <v>8034 (100 mm 200 GA X 1.625 FT)</v>
          </cell>
          <cell r="K614">
            <v>0.89585999999999977</v>
          </cell>
          <cell r="L614">
            <v>0.38393999999999995</v>
          </cell>
          <cell r="M614">
            <v>18</v>
          </cell>
          <cell r="N614">
            <v>21.11456193642114</v>
          </cell>
          <cell r="O614">
            <v>17.75</v>
          </cell>
          <cell r="P614">
            <v>18</v>
          </cell>
          <cell r="Q614">
            <v>18.25</v>
          </cell>
          <cell r="R614">
            <v>1.215875</v>
          </cell>
          <cell r="S614">
            <v>1.2797999999999998</v>
          </cell>
          <cell r="T614">
            <v>1.3450250000000001</v>
          </cell>
          <cell r="U614">
            <v>552.00725</v>
          </cell>
          <cell r="V614">
            <v>581.02919999999995</v>
          </cell>
          <cell r="W614">
            <v>610.6413500000001</v>
          </cell>
          <cell r="X614" t="str">
            <v>8425/8426 (22"/ 2 pc)</v>
          </cell>
          <cell r="Y614" t="str">
            <v>22"/ 2 pc</v>
          </cell>
          <cell r="Z614">
            <v>2</v>
          </cell>
          <cell r="AA614">
            <v>30</v>
          </cell>
          <cell r="AB614">
            <v>36.47625</v>
          </cell>
          <cell r="AC614">
            <v>38.393999999999991</v>
          </cell>
          <cell r="AD614">
            <v>40.350750000000005</v>
          </cell>
          <cell r="AE614">
            <v>38.47625</v>
          </cell>
          <cell r="AF614">
            <v>40.393999999999991</v>
          </cell>
          <cell r="AG614">
            <v>42.350750000000005</v>
          </cell>
          <cell r="AH614" t="str">
            <v>2 X 8126 (4.833 FT/Box)</v>
          </cell>
          <cell r="AI614">
            <v>2</v>
          </cell>
          <cell r="AJ614" t="str">
            <v>(10X6)+0=60</v>
          </cell>
          <cell r="AK614">
            <v>10</v>
          </cell>
          <cell r="AL614">
            <v>6</v>
          </cell>
          <cell r="AM614">
            <v>0</v>
          </cell>
          <cell r="AN614">
            <v>60</v>
          </cell>
          <cell r="AO614" t="str">
            <v>8914 (48 X 44)</v>
          </cell>
          <cell r="AP614" t="str">
            <v>48X44</v>
          </cell>
          <cell r="AQ614">
            <v>55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 t="str">
            <v>8051 (1 White)</v>
          </cell>
          <cell r="AW614" t="str">
            <v>8050 (223FT Clear)</v>
          </cell>
          <cell r="AX614">
            <v>2478.6399999999994</v>
          </cell>
          <cell r="AY614">
            <v>1800</v>
          </cell>
          <cell r="AZ614">
            <v>1.3770222222222219</v>
          </cell>
          <cell r="BA614" t="str">
            <v>Request by Stoney Creek 10.6.14</v>
          </cell>
          <cell r="BB614"/>
          <cell r="BC614">
            <v>200002</v>
          </cell>
          <cell r="BD614" t="str">
            <v>Green</v>
          </cell>
          <cell r="BE614" t="str">
            <v>2518 M50LIF</v>
          </cell>
          <cell r="BF614" t="str">
            <v>12 months (+/- 5 days) from date of manufacture</v>
          </cell>
          <cell r="BG614" t="str">
            <v>Medium</v>
          </cell>
          <cell r="BH614" t="str">
            <v>25 mm</v>
          </cell>
          <cell r="BI614" t="str">
            <v>1 in</v>
          </cell>
          <cell r="BJ614" t="str">
            <v>18 in</v>
          </cell>
          <cell r="BK614" t="str">
            <v>7/8 in</v>
          </cell>
          <cell r="BL614" t="str">
            <v>I, II, III</v>
          </cell>
          <cell r="BM614">
            <v>1.759546828035095</v>
          </cell>
          <cell r="BN614">
            <v>52.78640484105285</v>
          </cell>
          <cell r="BO614">
            <v>0</v>
          </cell>
          <cell r="BP614" t="str">
            <v>B or G</v>
          </cell>
          <cell r="BQ614">
            <v>0</v>
          </cell>
          <cell r="BR614">
            <v>45</v>
          </cell>
        </row>
        <row r="615">
          <cell r="C615" t="str">
            <v>abc</v>
          </cell>
          <cell r="D615" t="str">
            <v>2512 VLIF35 (2PB, 75 Bxs)</v>
          </cell>
          <cell r="E615" t="str">
            <v>70302</v>
          </cell>
          <cell r="F615" t="str">
            <v>72036</v>
          </cell>
          <cell r="G615" t="str">
            <v>30%</v>
          </cell>
          <cell r="H615" t="str">
            <v>2 X 8509 (12-8 4 X 1.25 OL)</v>
          </cell>
          <cell r="I615" t="str">
            <v>8040 (54 mm 142 GA X 1.125 FT)</v>
          </cell>
          <cell r="J615" t="str">
            <v>8034 (100 mm 200 GA X 1.125 FT)</v>
          </cell>
          <cell r="K615">
            <v>0.48383999999999999</v>
          </cell>
          <cell r="L615">
            <v>0.20736000000000002</v>
          </cell>
          <cell r="M615">
            <v>12</v>
          </cell>
          <cell r="N615">
            <v>13.353633178128154</v>
          </cell>
          <cell r="O615">
            <v>11.75</v>
          </cell>
          <cell r="P615">
            <v>12</v>
          </cell>
          <cell r="Q615">
            <v>12.25</v>
          </cell>
          <cell r="R615">
            <v>0.64037500000000003</v>
          </cell>
          <cell r="S615">
            <v>0.69120000000000004</v>
          </cell>
          <cell r="T615">
            <v>0.72275</v>
          </cell>
          <cell r="U615">
            <v>290.73025000000001</v>
          </cell>
          <cell r="V615">
            <v>313.8048</v>
          </cell>
          <cell r="W615">
            <v>328.12849999999997</v>
          </cell>
          <cell r="X615" t="str">
            <v>8405/8406 (13"/2 pc)</v>
          </cell>
          <cell r="Y615" t="str">
            <v>13"/ 2 pc</v>
          </cell>
          <cell r="Z615">
            <v>1.1000000000000001</v>
          </cell>
          <cell r="AA615">
            <v>30</v>
          </cell>
          <cell r="AB615">
            <v>19.21125</v>
          </cell>
          <cell r="AC615">
            <v>20.736000000000001</v>
          </cell>
          <cell r="AD615">
            <v>21.682500000000001</v>
          </cell>
          <cell r="AE615">
            <v>20.311250000000001</v>
          </cell>
          <cell r="AF615">
            <v>21.836000000000002</v>
          </cell>
          <cell r="AG615">
            <v>22.782500000000002</v>
          </cell>
          <cell r="AH615" t="str">
            <v>1 X 8126 (2.417 FT/Box)</v>
          </cell>
          <cell r="AI615">
            <v>1</v>
          </cell>
          <cell r="AJ615" t="str">
            <v>(15X5)+0=75</v>
          </cell>
          <cell r="AK615">
            <v>15</v>
          </cell>
          <cell r="AL615">
            <v>5</v>
          </cell>
          <cell r="AM615">
            <v>0</v>
          </cell>
          <cell r="AN615">
            <v>75</v>
          </cell>
          <cell r="AO615" t="str">
            <v>8914 (48 X 44)</v>
          </cell>
          <cell r="AP615" t="str">
            <v>48X44</v>
          </cell>
          <cell r="AQ615">
            <v>55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 t="str">
            <v>8051 (1 White)</v>
          </cell>
          <cell r="AW615" t="str">
            <v>8050 (334FT Clear)</v>
          </cell>
          <cell r="AX615">
            <v>1692.7</v>
          </cell>
          <cell r="AY615">
            <v>2250</v>
          </cell>
          <cell r="AZ615">
            <v>0.75231111111111115</v>
          </cell>
          <cell r="BA615">
            <v>0</v>
          </cell>
          <cell r="BB615"/>
          <cell r="BC615">
            <v>0</v>
          </cell>
          <cell r="BD615">
            <v>0</v>
          </cell>
          <cell r="BE615">
            <v>0</v>
          </cell>
          <cell r="BF615" t="str">
            <v>12 months (+/- 5 days) from date of manufacture</v>
          </cell>
          <cell r="BG615">
            <v>0</v>
          </cell>
          <cell r="BH615" t="str">
            <v>25 mm</v>
          </cell>
          <cell r="BI615" t="str">
            <v>1 in</v>
          </cell>
          <cell r="BJ615" t="str">
            <v xml:space="preserve">12 in </v>
          </cell>
          <cell r="BK615" t="str">
            <v>7/8 in</v>
          </cell>
          <cell r="BL615" t="str">
            <v>I, II, III</v>
          </cell>
          <cell r="BM615">
            <v>1.1128027648440129</v>
          </cell>
          <cell r="BN615">
            <v>0</v>
          </cell>
          <cell r="BO615">
            <v>0</v>
          </cell>
          <cell r="BP615" t="str">
            <v>B or G</v>
          </cell>
          <cell r="BQ615">
            <v>0</v>
          </cell>
          <cell r="BR615">
            <v>30</v>
          </cell>
        </row>
        <row r="616">
          <cell r="C616">
            <v>244027</v>
          </cell>
          <cell r="D616" t="str">
            <v>2812 M20LIF (2PB, 75 Bxs)</v>
          </cell>
          <cell r="E616" t="str">
            <v>70302</v>
          </cell>
          <cell r="F616" t="str">
            <v>72036</v>
          </cell>
          <cell r="G616" t="str">
            <v>30%</v>
          </cell>
          <cell r="H616" t="str">
            <v>2 X 8509 (12-8 4 X 1.25 OL)</v>
          </cell>
          <cell r="I616" t="str">
            <v>8040 (54 mm 142 GA X 1.125 FT)</v>
          </cell>
          <cell r="J616" t="str">
            <v>8034 (100 mm 200 GA X 1.125 FT)</v>
          </cell>
          <cell r="K616">
            <v>0.59723999999999988</v>
          </cell>
          <cell r="L616">
            <v>0.25595999999999997</v>
          </cell>
          <cell r="M616">
            <v>12</v>
          </cell>
          <cell r="N616">
            <v>13.353633178128154</v>
          </cell>
          <cell r="O616">
            <v>11.75</v>
          </cell>
          <cell r="P616">
            <v>12</v>
          </cell>
          <cell r="Q616">
            <v>12.25</v>
          </cell>
          <cell r="R616">
            <v>0.80487500000000001</v>
          </cell>
          <cell r="S616">
            <v>0.85319999999999996</v>
          </cell>
          <cell r="T616">
            <v>0.90282499999999999</v>
          </cell>
          <cell r="U616">
            <v>365.41325000000001</v>
          </cell>
          <cell r="V616">
            <v>387.3528</v>
          </cell>
          <cell r="W616">
            <v>409.88254999999998</v>
          </cell>
          <cell r="X616" t="str">
            <v>8405/8406 (13"/2 pc)</v>
          </cell>
          <cell r="Y616" t="str">
            <v>13"/ 2 pc</v>
          </cell>
          <cell r="Z616">
            <v>1.1000000000000001</v>
          </cell>
          <cell r="AA616">
            <v>30</v>
          </cell>
          <cell r="AB616">
            <v>24.146250000000002</v>
          </cell>
          <cell r="AC616">
            <v>25.596</v>
          </cell>
          <cell r="AD616">
            <v>27.08475</v>
          </cell>
          <cell r="AE616">
            <v>25.246250000000003</v>
          </cell>
          <cell r="AF616">
            <v>26.696000000000002</v>
          </cell>
          <cell r="AG616">
            <v>28.184750000000001</v>
          </cell>
          <cell r="AH616" t="str">
            <v>1 X 8126 (2.417 FT/Box)</v>
          </cell>
          <cell r="AI616">
            <v>1</v>
          </cell>
          <cell r="AJ616" t="str">
            <v>(15X5)+0=75</v>
          </cell>
          <cell r="AK616">
            <v>15</v>
          </cell>
          <cell r="AL616">
            <v>5</v>
          </cell>
          <cell r="AM616">
            <v>0</v>
          </cell>
          <cell r="AN616">
            <v>75</v>
          </cell>
          <cell r="AO616" t="str">
            <v>8914 (48 X 44)</v>
          </cell>
          <cell r="AP616" t="str">
            <v>48X44</v>
          </cell>
          <cell r="AQ616">
            <v>55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 t="str">
            <v>8051 (1 White)</v>
          </cell>
          <cell r="AW616" t="str">
            <v>8050 (334FT Clear)</v>
          </cell>
          <cell r="AX616">
            <v>2057.1999999999998</v>
          </cell>
          <cell r="AY616">
            <v>2250</v>
          </cell>
          <cell r="AZ616">
            <v>0.91431111111111107</v>
          </cell>
          <cell r="BA616" t="str">
            <v>Minova Request 8/2/05.</v>
          </cell>
          <cell r="BB616"/>
          <cell r="BC616">
            <v>244027</v>
          </cell>
          <cell r="BD616" t="str">
            <v xml:space="preserve">Orange </v>
          </cell>
          <cell r="BE616" t="str">
            <v>2812 M20LIF</v>
          </cell>
          <cell r="BF616" t="str">
            <v>12 months (+/- 5 days) from date of manufacture</v>
          </cell>
          <cell r="BG616" t="str">
            <v xml:space="preserve">X-Fast </v>
          </cell>
          <cell r="BH616" t="str">
            <v>28 mm</v>
          </cell>
          <cell r="BI616" t="str">
            <v>1 1/4 in</v>
          </cell>
          <cell r="BJ616" t="str">
            <v xml:space="preserve">12 in </v>
          </cell>
          <cell r="BK616" t="str">
            <v>7/8 in</v>
          </cell>
          <cell r="BL616" t="str">
            <v>I, II, III</v>
          </cell>
          <cell r="BM616">
            <v>1.1128027648440129</v>
          </cell>
          <cell r="BN616">
            <v>33</v>
          </cell>
          <cell r="BO616">
            <v>67</v>
          </cell>
          <cell r="BP616" t="str">
            <v>B or G</v>
          </cell>
          <cell r="BQ616">
            <v>4020</v>
          </cell>
          <cell r="BR616">
            <v>30</v>
          </cell>
        </row>
        <row r="617">
          <cell r="C617">
            <v>244030</v>
          </cell>
          <cell r="D617" t="str">
            <v>2812 M0204LIF (2PB, 75 Bxs)</v>
          </cell>
          <cell r="E617" t="str">
            <v>70350</v>
          </cell>
          <cell r="F617" t="str">
            <v>72036</v>
          </cell>
          <cell r="G617" t="str">
            <v>30%</v>
          </cell>
          <cell r="H617" t="str">
            <v>2 X 8509 (12-8 4 X 1.25 OL)</v>
          </cell>
          <cell r="I617" t="str">
            <v>8040 (54 mm 142 GA X 1.125 FT)</v>
          </cell>
          <cell r="J617" t="str">
            <v>8034 (100 mm 200 GA X 1.125 FT)</v>
          </cell>
          <cell r="K617">
            <v>0.59723999999999988</v>
          </cell>
          <cell r="L617">
            <v>0.25595999999999997</v>
          </cell>
          <cell r="M617">
            <v>12</v>
          </cell>
          <cell r="N617">
            <v>13.353633178128154</v>
          </cell>
          <cell r="O617">
            <v>11.75</v>
          </cell>
          <cell r="P617">
            <v>12</v>
          </cell>
          <cell r="Q617">
            <v>12.25</v>
          </cell>
          <cell r="R617">
            <v>0.80487500000000001</v>
          </cell>
          <cell r="S617">
            <v>0.85319999999999996</v>
          </cell>
          <cell r="T617">
            <v>0.90282499999999999</v>
          </cell>
          <cell r="U617">
            <v>365.41325000000001</v>
          </cell>
          <cell r="V617">
            <v>387.3528</v>
          </cell>
          <cell r="W617">
            <v>409.88254999999998</v>
          </cell>
          <cell r="X617" t="str">
            <v>8405/8406 (13"/2 pc)</v>
          </cell>
          <cell r="Y617" t="str">
            <v>13"/ 2 pc</v>
          </cell>
          <cell r="Z617">
            <v>1.1000000000000001</v>
          </cell>
          <cell r="AA617">
            <v>30</v>
          </cell>
          <cell r="AB617">
            <v>24.146250000000002</v>
          </cell>
          <cell r="AC617">
            <v>25.596</v>
          </cell>
          <cell r="AD617">
            <v>27.08475</v>
          </cell>
          <cell r="AE617">
            <v>25.246250000000003</v>
          </cell>
          <cell r="AF617">
            <v>26.696000000000002</v>
          </cell>
          <cell r="AG617">
            <v>28.184750000000001</v>
          </cell>
          <cell r="AH617" t="str">
            <v>1 X 8126 (2.417 FT/Box)</v>
          </cell>
          <cell r="AI617">
            <v>1</v>
          </cell>
          <cell r="AJ617" t="str">
            <v>(15X5)+0=75</v>
          </cell>
          <cell r="AK617">
            <v>15</v>
          </cell>
          <cell r="AL617">
            <v>5</v>
          </cell>
          <cell r="AM617">
            <v>0</v>
          </cell>
          <cell r="AN617">
            <v>75</v>
          </cell>
          <cell r="AO617" t="str">
            <v>8914 (48 X 44)</v>
          </cell>
          <cell r="AP617" t="str">
            <v>48X44</v>
          </cell>
          <cell r="AQ617">
            <v>55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 t="str">
            <v>8051 (1 White)</v>
          </cell>
          <cell r="AW617" t="str">
            <v>8050 (334FT Clear)</v>
          </cell>
          <cell r="AX617">
            <v>2057.1999999999998</v>
          </cell>
          <cell r="AY617">
            <v>2250</v>
          </cell>
          <cell r="AZ617">
            <v>0.91431111111111107</v>
          </cell>
          <cell r="BA617" t="str">
            <v>Minova Request 8/2/05.</v>
          </cell>
          <cell r="BB617"/>
          <cell r="BC617">
            <v>244030</v>
          </cell>
          <cell r="BD617" t="str">
            <v>Yellow</v>
          </cell>
          <cell r="BE617" t="str">
            <v>2812 M0204LIF</v>
          </cell>
          <cell r="BF617" t="str">
            <v>12 months (+/- 5 days) from date of manufacture</v>
          </cell>
          <cell r="BG617" t="str">
            <v>Slow</v>
          </cell>
          <cell r="BH617" t="str">
            <v>28 mm</v>
          </cell>
          <cell r="BI617" t="str">
            <v>1 1/4 in</v>
          </cell>
          <cell r="BJ617" t="str">
            <v xml:space="preserve">12 in </v>
          </cell>
          <cell r="BK617" t="str">
            <v>7/8 in</v>
          </cell>
          <cell r="BL617" t="str">
            <v>I, II, III</v>
          </cell>
          <cell r="BM617">
            <v>1.1128027648440129</v>
          </cell>
          <cell r="BN617">
            <v>33</v>
          </cell>
          <cell r="BO617">
            <v>67</v>
          </cell>
          <cell r="BP617" t="str">
            <v>B or G</v>
          </cell>
          <cell r="BQ617">
            <v>4020</v>
          </cell>
          <cell r="BR617">
            <v>30</v>
          </cell>
        </row>
        <row r="618">
          <cell r="C618">
            <v>244033</v>
          </cell>
          <cell r="D618" t="str">
            <v>2812 M50LIF (2PB, 75 Bxs)</v>
          </cell>
          <cell r="E618" t="str">
            <v>70325</v>
          </cell>
          <cell r="F618" t="str">
            <v>72036</v>
          </cell>
          <cell r="G618" t="str">
            <v>30%</v>
          </cell>
          <cell r="H618" t="str">
            <v>2 X 8509 (12-8 4 X 1.25 OL)</v>
          </cell>
          <cell r="I618" t="str">
            <v>8040 (54 mm 142 GA X 1.125 FT)</v>
          </cell>
          <cell r="J618" t="str">
            <v>8034 (100 mm 200 GA X 1.125 FT)</v>
          </cell>
          <cell r="K618">
            <v>0.59723999999999988</v>
          </cell>
          <cell r="L618">
            <v>0.25595999999999997</v>
          </cell>
          <cell r="M618">
            <v>12</v>
          </cell>
          <cell r="N618">
            <v>13.353633178128154</v>
          </cell>
          <cell r="O618">
            <v>11.75</v>
          </cell>
          <cell r="P618">
            <v>12</v>
          </cell>
          <cell r="Q618">
            <v>12.25</v>
          </cell>
          <cell r="R618">
            <v>0.80487500000000001</v>
          </cell>
          <cell r="S618">
            <v>0.85319999999999996</v>
          </cell>
          <cell r="T618">
            <v>0.90282499999999999</v>
          </cell>
          <cell r="U618">
            <v>365.41325000000001</v>
          </cell>
          <cell r="V618">
            <v>387.3528</v>
          </cell>
          <cell r="W618">
            <v>409.88254999999998</v>
          </cell>
          <cell r="X618" t="str">
            <v>8405/8406 (13"/2 pc)</v>
          </cell>
          <cell r="Y618" t="str">
            <v>13"/ 2 pc</v>
          </cell>
          <cell r="Z618">
            <v>1.1000000000000001</v>
          </cell>
          <cell r="AA618">
            <v>30</v>
          </cell>
          <cell r="AB618">
            <v>24.146250000000002</v>
          </cell>
          <cell r="AC618">
            <v>25.596</v>
          </cell>
          <cell r="AD618">
            <v>27.08475</v>
          </cell>
          <cell r="AE618">
            <v>25.246250000000003</v>
          </cell>
          <cell r="AF618">
            <v>26.696000000000002</v>
          </cell>
          <cell r="AG618">
            <v>28.184750000000001</v>
          </cell>
          <cell r="AH618" t="str">
            <v>1 X 8126 (2.417 FT/Box)</v>
          </cell>
          <cell r="AI618">
            <v>1</v>
          </cell>
          <cell r="AJ618" t="str">
            <v>(15X5)+0=75</v>
          </cell>
          <cell r="AK618">
            <v>15</v>
          </cell>
          <cell r="AL618">
            <v>5</v>
          </cell>
          <cell r="AM618">
            <v>0</v>
          </cell>
          <cell r="AN618">
            <v>75</v>
          </cell>
          <cell r="AO618" t="str">
            <v>8914 (48 X 44)</v>
          </cell>
          <cell r="AP618" t="str">
            <v>48X44</v>
          </cell>
          <cell r="AQ618">
            <v>55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 t="str">
            <v>8051 (1 White)</v>
          </cell>
          <cell r="AW618" t="str">
            <v>8050 (334FT Clear)</v>
          </cell>
          <cell r="AX618">
            <v>2057.1999999999998</v>
          </cell>
          <cell r="AY618">
            <v>2250</v>
          </cell>
          <cell r="AZ618">
            <v>0.91431111111111107</v>
          </cell>
          <cell r="BA618" t="str">
            <v>GT Request 11/10/08.</v>
          </cell>
          <cell r="BB618"/>
          <cell r="BC618">
            <v>244033</v>
          </cell>
          <cell r="BD618" t="str">
            <v>Green</v>
          </cell>
          <cell r="BE618" t="str">
            <v>2812 M50LIF</v>
          </cell>
          <cell r="BF618" t="str">
            <v>12 months (+/- 5 days) from date of manufacture</v>
          </cell>
          <cell r="BG618" t="str">
            <v xml:space="preserve">Medium </v>
          </cell>
          <cell r="BH618" t="str">
            <v>28 mm</v>
          </cell>
          <cell r="BI618" t="str">
            <v>1 1/4 in</v>
          </cell>
          <cell r="BJ618" t="str">
            <v xml:space="preserve">12 in </v>
          </cell>
          <cell r="BK618" t="str">
            <v>7/8 in</v>
          </cell>
          <cell r="BL618" t="str">
            <v>I, II, III</v>
          </cell>
          <cell r="BM618">
            <v>1.1128027648440129</v>
          </cell>
          <cell r="BN618">
            <v>33</v>
          </cell>
          <cell r="BO618">
            <v>67</v>
          </cell>
          <cell r="BP618" t="str">
            <v>B or G</v>
          </cell>
          <cell r="BQ618">
            <v>4020</v>
          </cell>
          <cell r="BR618">
            <v>30</v>
          </cell>
        </row>
        <row r="619">
          <cell r="C619">
            <v>244035</v>
          </cell>
          <cell r="D619" t="str">
            <v>2812 M0204 (2PB, 75 Bxs)</v>
          </cell>
          <cell r="E619" t="str">
            <v>70350</v>
          </cell>
          <cell r="F619" t="str">
            <v>72036</v>
          </cell>
          <cell r="G619" t="str">
            <v>30%</v>
          </cell>
          <cell r="H619" t="str">
            <v>2 X 8509 (12-8 4 X 1.25 OL)</v>
          </cell>
          <cell r="I619" t="str">
            <v>8040 (54 mm 142 GA X 1.125 FT)</v>
          </cell>
          <cell r="J619" t="str">
            <v>8034 (100 mm 200 GA X 1.125 FT)</v>
          </cell>
          <cell r="K619">
            <v>0.59723999999999988</v>
          </cell>
          <cell r="L619">
            <v>0.25595999999999997</v>
          </cell>
          <cell r="M619">
            <v>12</v>
          </cell>
          <cell r="N619">
            <v>13.353633178128154</v>
          </cell>
          <cell r="O619">
            <v>11.75</v>
          </cell>
          <cell r="P619">
            <v>12</v>
          </cell>
          <cell r="Q619">
            <v>12.25</v>
          </cell>
          <cell r="R619">
            <v>0.80487500000000001</v>
          </cell>
          <cell r="S619">
            <v>0.85319999999999996</v>
          </cell>
          <cell r="T619">
            <v>0.90282499999999999</v>
          </cell>
          <cell r="U619">
            <v>365.41325000000001</v>
          </cell>
          <cell r="V619">
            <v>387.3528</v>
          </cell>
          <cell r="W619">
            <v>409.88254999999998</v>
          </cell>
          <cell r="X619" t="str">
            <v>8405/8406 (13"/2 pc)</v>
          </cell>
          <cell r="Y619" t="str">
            <v>13"/ 2 pc</v>
          </cell>
          <cell r="Z619">
            <v>1.1000000000000001</v>
          </cell>
          <cell r="AA619">
            <v>30</v>
          </cell>
          <cell r="AB619">
            <v>24.146250000000002</v>
          </cell>
          <cell r="AC619">
            <v>25.596</v>
          </cell>
          <cell r="AD619">
            <v>27.08475</v>
          </cell>
          <cell r="AE619">
            <v>25.246250000000003</v>
          </cell>
          <cell r="AF619">
            <v>26.696000000000002</v>
          </cell>
          <cell r="AG619">
            <v>28.184750000000001</v>
          </cell>
          <cell r="AH619" t="str">
            <v>1 X 8126 (2.417 FT/Box)</v>
          </cell>
          <cell r="AI619">
            <v>1</v>
          </cell>
          <cell r="AJ619" t="str">
            <v>(15X5)+0=75</v>
          </cell>
          <cell r="AK619">
            <v>15</v>
          </cell>
          <cell r="AL619">
            <v>5</v>
          </cell>
          <cell r="AM619">
            <v>0</v>
          </cell>
          <cell r="AN619">
            <v>75</v>
          </cell>
          <cell r="AO619" t="str">
            <v>8914 (48 X 44)</v>
          </cell>
          <cell r="AP619" t="str">
            <v>48X44</v>
          </cell>
          <cell r="AQ619">
            <v>55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 t="str">
            <v>8051 (1 White)</v>
          </cell>
          <cell r="AW619" t="str">
            <v>8050 (334FT Clear)</v>
          </cell>
          <cell r="AX619">
            <v>2057.1999999999998</v>
          </cell>
          <cell r="AY619">
            <v>2250</v>
          </cell>
          <cell r="AZ619">
            <v>0.91431111111111107</v>
          </cell>
          <cell r="BA619" t="str">
            <v>Minova Request 11/15/07.</v>
          </cell>
          <cell r="BB619"/>
          <cell r="BC619">
            <v>244035</v>
          </cell>
          <cell r="BD619" t="str">
            <v>Yellow</v>
          </cell>
          <cell r="BE619" t="str">
            <v>2812 M0204</v>
          </cell>
          <cell r="BF619" t="str">
            <v>12 months (+/- 5 days) from date of manufacture</v>
          </cell>
          <cell r="BG619" t="str">
            <v>Slow</v>
          </cell>
          <cell r="BH619" t="str">
            <v>28 mm</v>
          </cell>
          <cell r="BI619" t="str">
            <v>1 1/4 in</v>
          </cell>
          <cell r="BJ619" t="str">
            <v xml:space="preserve">12 in </v>
          </cell>
          <cell r="BK619" t="str">
            <v>7/8 in</v>
          </cell>
          <cell r="BL619" t="str">
            <v>I, II, III</v>
          </cell>
          <cell r="BM619">
            <v>1.1128027648440129</v>
          </cell>
          <cell r="BN619">
            <v>33</v>
          </cell>
          <cell r="BO619">
            <v>67</v>
          </cell>
          <cell r="BP619" t="str">
            <v>B or G</v>
          </cell>
          <cell r="BQ619">
            <v>4020</v>
          </cell>
          <cell r="BR619">
            <v>30</v>
          </cell>
        </row>
        <row r="620">
          <cell r="C620">
            <v>244042</v>
          </cell>
          <cell r="D620" t="str">
            <v>2812 M1530 (2PB, 75 Bxs)</v>
          </cell>
          <cell r="E620" t="str">
            <v>70360</v>
          </cell>
          <cell r="F620" t="str">
            <v>72036</v>
          </cell>
          <cell r="G620" t="str">
            <v>30%</v>
          </cell>
          <cell r="H620" t="str">
            <v>2 X 8509 (12-8 4 X 1.25 OL)</v>
          </cell>
          <cell r="I620" t="str">
            <v>8040 (54 mm 142 GA X 1.125 FT)</v>
          </cell>
          <cell r="J620" t="str">
            <v>8034 (100 mm 200 GA X 1.125 FT)</v>
          </cell>
          <cell r="K620">
            <v>0.59723999999999988</v>
          </cell>
          <cell r="L620">
            <v>0.25595999999999997</v>
          </cell>
          <cell r="M620">
            <v>12</v>
          </cell>
          <cell r="N620">
            <v>13.353633178128154</v>
          </cell>
          <cell r="O620">
            <v>11.75</v>
          </cell>
          <cell r="P620">
            <v>12</v>
          </cell>
          <cell r="Q620">
            <v>12.25</v>
          </cell>
          <cell r="R620">
            <v>0.80487500000000001</v>
          </cell>
          <cell r="S620">
            <v>0.85319999999999996</v>
          </cell>
          <cell r="T620">
            <v>0.90282499999999999</v>
          </cell>
          <cell r="U620">
            <v>365.41325000000001</v>
          </cell>
          <cell r="V620">
            <v>387.3528</v>
          </cell>
          <cell r="W620">
            <v>409.88254999999998</v>
          </cell>
          <cell r="X620" t="str">
            <v>8405/8406 (13"/2 pc)</v>
          </cell>
          <cell r="Y620" t="str">
            <v>13"/ 2 pc</v>
          </cell>
          <cell r="Z620">
            <v>1.1000000000000001</v>
          </cell>
          <cell r="AA620">
            <v>30</v>
          </cell>
          <cell r="AB620">
            <v>24.146250000000002</v>
          </cell>
          <cell r="AC620">
            <v>25.596</v>
          </cell>
          <cell r="AD620">
            <v>27.08475</v>
          </cell>
          <cell r="AE620">
            <v>25.246250000000003</v>
          </cell>
          <cell r="AF620">
            <v>26.696000000000002</v>
          </cell>
          <cell r="AG620">
            <v>28.184750000000001</v>
          </cell>
          <cell r="AH620" t="str">
            <v>1 X 8126 (2.417 FT/Box)</v>
          </cell>
          <cell r="AI620">
            <v>1</v>
          </cell>
          <cell r="AJ620" t="str">
            <v>(15X5)+0=75</v>
          </cell>
          <cell r="AK620">
            <v>15</v>
          </cell>
          <cell r="AL620">
            <v>5</v>
          </cell>
          <cell r="AM620">
            <v>0</v>
          </cell>
          <cell r="AN620">
            <v>75</v>
          </cell>
          <cell r="AO620" t="str">
            <v>8914 (48 X 44)</v>
          </cell>
          <cell r="AP620" t="str">
            <v>48X44</v>
          </cell>
          <cell r="AQ620">
            <v>55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 t="str">
            <v>8051 (1 White)</v>
          </cell>
          <cell r="AW620" t="str">
            <v>8050 (334FT Clear)</v>
          </cell>
          <cell r="AX620">
            <v>2057.1999999999998</v>
          </cell>
          <cell r="AY620">
            <v>2250</v>
          </cell>
          <cell r="AZ620">
            <v>0.91431111111111107</v>
          </cell>
          <cell r="BA620" t="str">
            <v>GT Request 6/21/02.</v>
          </cell>
          <cell r="BB620"/>
          <cell r="BC620">
            <v>244042</v>
          </cell>
          <cell r="BD620" t="str">
            <v>White</v>
          </cell>
          <cell r="BE620" t="str">
            <v xml:space="preserve">2812 M1530 </v>
          </cell>
          <cell r="BF620" t="str">
            <v>12 months (+/- 5 days) from date of manufacture</v>
          </cell>
          <cell r="BG620" t="str">
            <v>Super Slow</v>
          </cell>
          <cell r="BH620" t="str">
            <v>28 mm</v>
          </cell>
          <cell r="BI620" t="str">
            <v>1 1/4 in</v>
          </cell>
          <cell r="BJ620" t="str">
            <v xml:space="preserve">12 in </v>
          </cell>
          <cell r="BK620" t="str">
            <v>7/8 in</v>
          </cell>
          <cell r="BL620" t="str">
            <v>I, II, III</v>
          </cell>
          <cell r="BM620">
            <v>1.1128027648440129</v>
          </cell>
          <cell r="BN620">
            <v>33</v>
          </cell>
          <cell r="BO620">
            <v>67</v>
          </cell>
          <cell r="BP620" t="str">
            <v>B or G</v>
          </cell>
          <cell r="BQ620">
            <v>4020</v>
          </cell>
          <cell r="BR620">
            <v>30</v>
          </cell>
        </row>
        <row r="621">
          <cell r="C621">
            <v>244050</v>
          </cell>
          <cell r="D621" t="str">
            <v>2812 H20 (2PB, 75 Bxs)</v>
          </cell>
          <cell r="E621" t="str">
            <v>70301</v>
          </cell>
          <cell r="F621" t="str">
            <v>72036</v>
          </cell>
          <cell r="G621" t="str">
            <v>30%</v>
          </cell>
          <cell r="H621" t="str">
            <v>2 X 8509 (12-8 4 X 1.25 OL)</v>
          </cell>
          <cell r="I621" t="str">
            <v>8040 (54 mm 142 GA X 1.125 FT)</v>
          </cell>
          <cell r="J621" t="str">
            <v>8034 (100 mm 200 GA X 1.125 FT)</v>
          </cell>
          <cell r="K621">
            <v>0.59723999999999988</v>
          </cell>
          <cell r="L621">
            <v>0.25595999999999997</v>
          </cell>
          <cell r="M621">
            <v>12</v>
          </cell>
          <cell r="N621">
            <v>13.353633178128154</v>
          </cell>
          <cell r="O621">
            <v>11.75</v>
          </cell>
          <cell r="P621">
            <v>12</v>
          </cell>
          <cell r="Q621">
            <v>12.25</v>
          </cell>
          <cell r="R621">
            <v>0.80487500000000001</v>
          </cell>
          <cell r="S621">
            <v>0.85319999999999996</v>
          </cell>
          <cell r="T621">
            <v>0.90282499999999999</v>
          </cell>
          <cell r="U621">
            <v>365.41325000000001</v>
          </cell>
          <cell r="V621">
            <v>387.3528</v>
          </cell>
          <cell r="W621">
            <v>409.88254999999998</v>
          </cell>
          <cell r="X621" t="str">
            <v>8405/8406 (13"/2 pc)</v>
          </cell>
          <cell r="Y621" t="str">
            <v>13"/ 2 pc</v>
          </cell>
          <cell r="Z621">
            <v>1.1000000000000001</v>
          </cell>
          <cell r="AA621">
            <v>30</v>
          </cell>
          <cell r="AB621">
            <v>24.146250000000002</v>
          </cell>
          <cell r="AC621">
            <v>25.596</v>
          </cell>
          <cell r="AD621">
            <v>27.08475</v>
          </cell>
          <cell r="AE621">
            <v>25.246250000000003</v>
          </cell>
          <cell r="AF621">
            <v>26.696000000000002</v>
          </cell>
          <cell r="AG621">
            <v>28.184750000000001</v>
          </cell>
          <cell r="AH621" t="str">
            <v>1 X 8126 (2.417 FT/Box)</v>
          </cell>
          <cell r="AI621">
            <v>1</v>
          </cell>
          <cell r="AJ621" t="str">
            <v>(15X5)+0=75</v>
          </cell>
          <cell r="AK621">
            <v>15</v>
          </cell>
          <cell r="AL621">
            <v>5</v>
          </cell>
          <cell r="AM621">
            <v>0</v>
          </cell>
          <cell r="AN621">
            <v>75</v>
          </cell>
          <cell r="AO621" t="str">
            <v>8914 (48 X 44)</v>
          </cell>
          <cell r="AP621" t="str">
            <v>48X44</v>
          </cell>
          <cell r="AQ621">
            <v>55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 t="str">
            <v>8051 (1 White)</v>
          </cell>
          <cell r="AW621" t="str">
            <v>8050 (334FT Clear)</v>
          </cell>
          <cell r="AX621">
            <v>2057.1999999999998</v>
          </cell>
          <cell r="AY621">
            <v>2250</v>
          </cell>
          <cell r="AZ621">
            <v>0.91431111111111107</v>
          </cell>
          <cell r="BA621" t="str">
            <v>Minova Request 3/16/05.</v>
          </cell>
          <cell r="BB621"/>
          <cell r="BC621">
            <v>244050</v>
          </cell>
          <cell r="BD621" t="str">
            <v xml:space="preserve">Orange </v>
          </cell>
          <cell r="BE621" t="str">
            <v>2812 H20</v>
          </cell>
          <cell r="BF621" t="str">
            <v>12 months (+/- 5 days) from date of manufacture</v>
          </cell>
          <cell r="BG621" t="str">
            <v xml:space="preserve">X-Fast </v>
          </cell>
          <cell r="BH621" t="str">
            <v>28 mm</v>
          </cell>
          <cell r="BI621" t="str">
            <v>1 1/4 in</v>
          </cell>
          <cell r="BJ621" t="str">
            <v xml:space="preserve">12 in </v>
          </cell>
          <cell r="BK621" t="str">
            <v>7/8 in</v>
          </cell>
          <cell r="BL621" t="str">
            <v>I, II, III</v>
          </cell>
          <cell r="BM621">
            <v>1.1128027648440129</v>
          </cell>
          <cell r="BN621">
            <v>33</v>
          </cell>
          <cell r="BO621">
            <v>67</v>
          </cell>
          <cell r="BP621" t="str">
            <v>B or G</v>
          </cell>
          <cell r="BQ621">
            <v>4020</v>
          </cell>
          <cell r="BR621">
            <v>30</v>
          </cell>
        </row>
        <row r="622">
          <cell r="C622">
            <v>244051</v>
          </cell>
          <cell r="D622" t="str">
            <v>2812 LIF50 (2PB, 75 Bxs)</v>
          </cell>
          <cell r="E622" t="str">
            <v>70319</v>
          </cell>
          <cell r="F622" t="str">
            <v>72036</v>
          </cell>
          <cell r="G622" t="str">
            <v>30%</v>
          </cell>
          <cell r="H622" t="str">
            <v>2 X 8509 (12-8 4 X 1.25 OL)</v>
          </cell>
          <cell r="I622" t="str">
            <v>8040 (54 mm 142 GA X 1.125 FT)</v>
          </cell>
          <cell r="J622" t="str">
            <v>8034 (100 mm 200 GA X 1.125 FT)</v>
          </cell>
          <cell r="K622">
            <v>0.59723999999999988</v>
          </cell>
          <cell r="L622">
            <v>0.25595999999999997</v>
          </cell>
          <cell r="M622">
            <v>12</v>
          </cell>
          <cell r="N622">
            <v>13.353633178128154</v>
          </cell>
          <cell r="O622">
            <v>11.75</v>
          </cell>
          <cell r="P622">
            <v>12</v>
          </cell>
          <cell r="Q622">
            <v>12.25</v>
          </cell>
          <cell r="R622">
            <v>0.80487500000000001</v>
          </cell>
          <cell r="S622">
            <v>0.85319999999999996</v>
          </cell>
          <cell r="T622">
            <v>0.90282499999999999</v>
          </cell>
          <cell r="U622">
            <v>365.41325000000001</v>
          </cell>
          <cell r="V622">
            <v>387.3528</v>
          </cell>
          <cell r="W622">
            <v>409.88254999999998</v>
          </cell>
          <cell r="X622" t="str">
            <v>8405/8406 (13"/2 pc)</v>
          </cell>
          <cell r="Y622" t="str">
            <v>13"/ 2 pc</v>
          </cell>
          <cell r="Z622">
            <v>1.1000000000000001</v>
          </cell>
          <cell r="AA622">
            <v>30</v>
          </cell>
          <cell r="AB622">
            <v>24.146250000000002</v>
          </cell>
          <cell r="AC622">
            <v>25.596</v>
          </cell>
          <cell r="AD622">
            <v>27.08475</v>
          </cell>
          <cell r="AE622">
            <v>25.246250000000003</v>
          </cell>
          <cell r="AF622">
            <v>26.696000000000002</v>
          </cell>
          <cell r="AG622">
            <v>28.184750000000001</v>
          </cell>
          <cell r="AH622" t="str">
            <v>1 X 8126 (2.417 FT/Box)</v>
          </cell>
          <cell r="AI622">
            <v>1</v>
          </cell>
          <cell r="AJ622" t="str">
            <v>(15X5)+0=75</v>
          </cell>
          <cell r="AK622">
            <v>15</v>
          </cell>
          <cell r="AL622">
            <v>5</v>
          </cell>
          <cell r="AM622">
            <v>0</v>
          </cell>
          <cell r="AN622">
            <v>75</v>
          </cell>
          <cell r="AO622" t="str">
            <v>8914 (48 X 44)</v>
          </cell>
          <cell r="AP622" t="str">
            <v>48X44</v>
          </cell>
          <cell r="AQ622">
            <v>55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 t="str">
            <v>8051 (1 White)</v>
          </cell>
          <cell r="AW622" t="str">
            <v>8050 (334FT Clear)</v>
          </cell>
          <cell r="AX622">
            <v>2057.1999999999998</v>
          </cell>
          <cell r="AY622">
            <v>2250</v>
          </cell>
          <cell r="AZ622">
            <v>0.91431111111111107</v>
          </cell>
          <cell r="BA622" t="str">
            <v>Minova Request 8/26/10.</v>
          </cell>
          <cell r="BB622"/>
          <cell r="BC622">
            <v>244051</v>
          </cell>
          <cell r="BD622" t="str">
            <v>Green</v>
          </cell>
          <cell r="BE622" t="str">
            <v>2812 LIF50</v>
          </cell>
          <cell r="BF622" t="str">
            <v>12 months (+/- 5 days) from date of manufacture</v>
          </cell>
          <cell r="BG622" t="str">
            <v xml:space="preserve">Medium </v>
          </cell>
          <cell r="BH622" t="str">
            <v>28 mm</v>
          </cell>
          <cell r="BI622" t="str">
            <v>1 1/4 in</v>
          </cell>
          <cell r="BJ622" t="str">
            <v xml:space="preserve">12 in </v>
          </cell>
          <cell r="BK622" t="str">
            <v>7/8 in</v>
          </cell>
          <cell r="BL622" t="str">
            <v>I, II, III</v>
          </cell>
          <cell r="BM622">
            <v>1.1128027648440129</v>
          </cell>
          <cell r="BN622">
            <v>33</v>
          </cell>
          <cell r="BO622">
            <v>67</v>
          </cell>
          <cell r="BP622" t="str">
            <v>B or G</v>
          </cell>
          <cell r="BQ622">
            <v>4020</v>
          </cell>
          <cell r="BR622">
            <v>30</v>
          </cell>
        </row>
        <row r="623">
          <cell r="C623">
            <v>244052</v>
          </cell>
          <cell r="D623" t="str">
            <v>2812 H50 (2PB, 75 Bxs)</v>
          </cell>
          <cell r="E623" t="str">
            <v>70320</v>
          </cell>
          <cell r="F623" t="str">
            <v>72036</v>
          </cell>
          <cell r="G623" t="str">
            <v>30%</v>
          </cell>
          <cell r="H623" t="str">
            <v>2 X 8509 (12-8 4 X 1.25 OL)</v>
          </cell>
          <cell r="I623" t="str">
            <v>8040 (54 mm 142 GA X 1.125 FT)</v>
          </cell>
          <cell r="J623" t="str">
            <v>8034 (100 mm 200 GA X 1.125 FT)</v>
          </cell>
          <cell r="K623">
            <v>0.59723999999999988</v>
          </cell>
          <cell r="L623">
            <v>0.25595999999999997</v>
          </cell>
          <cell r="M623">
            <v>12</v>
          </cell>
          <cell r="N623">
            <v>13.353633178128154</v>
          </cell>
          <cell r="O623">
            <v>11.75</v>
          </cell>
          <cell r="P623">
            <v>12</v>
          </cell>
          <cell r="Q623">
            <v>12.25</v>
          </cell>
          <cell r="R623">
            <v>0.80487500000000001</v>
          </cell>
          <cell r="S623">
            <v>0.85319999999999996</v>
          </cell>
          <cell r="T623">
            <v>0.90282499999999999</v>
          </cell>
          <cell r="U623">
            <v>365.41325000000001</v>
          </cell>
          <cell r="V623">
            <v>387.3528</v>
          </cell>
          <cell r="W623">
            <v>409.88254999999998</v>
          </cell>
          <cell r="X623" t="str">
            <v>8405/8406 (13"/2 pc)</v>
          </cell>
          <cell r="Y623" t="str">
            <v>13"/ 2 pc</v>
          </cell>
          <cell r="Z623">
            <v>1.1000000000000001</v>
          </cell>
          <cell r="AA623">
            <v>30</v>
          </cell>
          <cell r="AB623">
            <v>24.146250000000002</v>
          </cell>
          <cell r="AC623">
            <v>25.596</v>
          </cell>
          <cell r="AD623">
            <v>27.08475</v>
          </cell>
          <cell r="AE623">
            <v>25.246250000000003</v>
          </cell>
          <cell r="AF623">
            <v>26.696000000000002</v>
          </cell>
          <cell r="AG623">
            <v>28.184750000000001</v>
          </cell>
          <cell r="AH623" t="str">
            <v>1 X 8126 (2.417 FT/Box)</v>
          </cell>
          <cell r="AI623">
            <v>1</v>
          </cell>
          <cell r="AJ623" t="str">
            <v>(15X5)+0=75</v>
          </cell>
          <cell r="AK623">
            <v>15</v>
          </cell>
          <cell r="AL623">
            <v>5</v>
          </cell>
          <cell r="AM623">
            <v>0</v>
          </cell>
          <cell r="AN623">
            <v>75</v>
          </cell>
          <cell r="AO623" t="str">
            <v>8914 (48 X 44)</v>
          </cell>
          <cell r="AP623" t="str">
            <v>48X44</v>
          </cell>
          <cell r="AQ623">
            <v>55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 t="str">
            <v>8051 (1 White)</v>
          </cell>
          <cell r="AW623" t="str">
            <v>8050 (334FT Clear)</v>
          </cell>
          <cell r="AX623">
            <v>2057.1999999999998</v>
          </cell>
          <cell r="AY623">
            <v>2250</v>
          </cell>
          <cell r="AZ623">
            <v>0.91431111111111107</v>
          </cell>
          <cell r="BA623" t="str">
            <v>GT Request 6/21/02.</v>
          </cell>
          <cell r="BB623"/>
          <cell r="BC623">
            <v>244052</v>
          </cell>
          <cell r="BD623" t="str">
            <v>Green</v>
          </cell>
          <cell r="BE623" t="str">
            <v xml:space="preserve">2812 H50 </v>
          </cell>
          <cell r="BF623" t="str">
            <v>12 months (+/- 5 days) from date of manufacture</v>
          </cell>
          <cell r="BG623" t="str">
            <v xml:space="preserve">Medium </v>
          </cell>
          <cell r="BH623" t="str">
            <v>28 mm</v>
          </cell>
          <cell r="BI623" t="str">
            <v>1 1/4 in</v>
          </cell>
          <cell r="BJ623" t="str">
            <v xml:space="preserve">12 in </v>
          </cell>
          <cell r="BK623" t="str">
            <v>7/8 in</v>
          </cell>
          <cell r="BL623" t="str">
            <v>I, II, III</v>
          </cell>
          <cell r="BM623">
            <v>1.1128027648440129</v>
          </cell>
          <cell r="BN623">
            <v>33</v>
          </cell>
          <cell r="BO623">
            <v>67</v>
          </cell>
          <cell r="BP623" t="str">
            <v>B or G</v>
          </cell>
          <cell r="BQ623">
            <v>4020</v>
          </cell>
          <cell r="BR623">
            <v>30</v>
          </cell>
        </row>
        <row r="624">
          <cell r="C624">
            <v>244053</v>
          </cell>
          <cell r="D624" t="str">
            <v>2812 LIF35 (2PB, 75 Bxs)</v>
          </cell>
          <cell r="E624" t="str">
            <v>70311</v>
          </cell>
          <cell r="F624" t="str">
            <v>72036</v>
          </cell>
          <cell r="G624" t="str">
            <v>30%</v>
          </cell>
          <cell r="H624" t="str">
            <v>2 X 8509 (12-8 4 X 1.25 OL)</v>
          </cell>
          <cell r="I624" t="str">
            <v>8040 (54 mm 142 GA X 1.125 FT)</v>
          </cell>
          <cell r="J624" t="str">
            <v>8034 (100 mm 200 GA X 1.125 FT)</v>
          </cell>
          <cell r="K624">
            <v>0.59723999999999988</v>
          </cell>
          <cell r="L624">
            <v>0.25595999999999997</v>
          </cell>
          <cell r="M624">
            <v>12</v>
          </cell>
          <cell r="N624">
            <v>13.353633178128154</v>
          </cell>
          <cell r="O624">
            <v>11.75</v>
          </cell>
          <cell r="P624">
            <v>12</v>
          </cell>
          <cell r="Q624">
            <v>12.25</v>
          </cell>
          <cell r="R624">
            <v>0.80487500000000001</v>
          </cell>
          <cell r="S624">
            <v>0.85319999999999996</v>
          </cell>
          <cell r="T624">
            <v>0.90282499999999999</v>
          </cell>
          <cell r="U624">
            <v>365.41325000000001</v>
          </cell>
          <cell r="V624">
            <v>387.3528</v>
          </cell>
          <cell r="W624">
            <v>409.88254999999998</v>
          </cell>
          <cell r="X624" t="str">
            <v>8405/8406 (13"/2 pc)</v>
          </cell>
          <cell r="Y624" t="str">
            <v>13"/ 2 pc</v>
          </cell>
          <cell r="Z624">
            <v>1.1000000000000001</v>
          </cell>
          <cell r="AA624">
            <v>30</v>
          </cell>
          <cell r="AB624">
            <v>24.146250000000002</v>
          </cell>
          <cell r="AC624">
            <v>25.596</v>
          </cell>
          <cell r="AD624">
            <v>27.08475</v>
          </cell>
          <cell r="AE624">
            <v>25.246250000000003</v>
          </cell>
          <cell r="AF624">
            <v>26.696000000000002</v>
          </cell>
          <cell r="AG624">
            <v>28.184750000000001</v>
          </cell>
          <cell r="AH624" t="str">
            <v>1 X 8126 (2.417 FT/Box)</v>
          </cell>
          <cell r="AI624">
            <v>1</v>
          </cell>
          <cell r="AJ624" t="str">
            <v>(15X5)+0=75</v>
          </cell>
          <cell r="AK624">
            <v>15</v>
          </cell>
          <cell r="AL624">
            <v>5</v>
          </cell>
          <cell r="AM624">
            <v>0</v>
          </cell>
          <cell r="AN624">
            <v>75</v>
          </cell>
          <cell r="AO624" t="str">
            <v>8914 (48 X 44)</v>
          </cell>
          <cell r="AP624" t="str">
            <v>48X44</v>
          </cell>
          <cell r="AQ624">
            <v>55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 t="str">
            <v>8051 (1 White)</v>
          </cell>
          <cell r="AW624" t="str">
            <v>8050 (334FT Clear)</v>
          </cell>
          <cell r="AX624">
            <v>2057.1999999999998</v>
          </cell>
          <cell r="AY624">
            <v>2250</v>
          </cell>
          <cell r="AZ624">
            <v>0.91431111111111107</v>
          </cell>
          <cell r="BA624" t="str">
            <v>Minova Request 8/26/10.</v>
          </cell>
          <cell r="BB624"/>
          <cell r="BC624">
            <v>244053</v>
          </cell>
          <cell r="BD624" t="str">
            <v>Blue</v>
          </cell>
          <cell r="BE624" t="str">
            <v>2812 LIF35</v>
          </cell>
          <cell r="BF624" t="str">
            <v>12 months (+/- 5 days) from date of manufacture</v>
          </cell>
          <cell r="BG624" t="str">
            <v>Fast</v>
          </cell>
          <cell r="BH624" t="str">
            <v>28 mm</v>
          </cell>
          <cell r="BI624" t="str">
            <v>1 1/4 in</v>
          </cell>
          <cell r="BJ624" t="str">
            <v xml:space="preserve">12 in </v>
          </cell>
          <cell r="BK624" t="str">
            <v>7/8 in</v>
          </cell>
          <cell r="BL624" t="str">
            <v>I, II, III</v>
          </cell>
          <cell r="BM624">
            <v>1.1128027648440129</v>
          </cell>
          <cell r="BN624">
            <v>33</v>
          </cell>
          <cell r="BO624">
            <v>67</v>
          </cell>
          <cell r="BP624" t="str">
            <v>B or G</v>
          </cell>
          <cell r="BQ624">
            <v>4020</v>
          </cell>
          <cell r="BR624">
            <v>30</v>
          </cell>
        </row>
        <row r="625">
          <cell r="C625">
            <v>244077</v>
          </cell>
          <cell r="D625" t="str">
            <v>2812 LIF90 (2PB, 75 Bxs)</v>
          </cell>
          <cell r="E625" t="str">
            <v>70416</v>
          </cell>
          <cell r="F625" t="str">
            <v>72036</v>
          </cell>
          <cell r="G625" t="str">
            <v>30%</v>
          </cell>
          <cell r="H625" t="str">
            <v>2 X 8509 (12-8 4 X 1.25 OL)</v>
          </cell>
          <cell r="I625" t="str">
            <v>8040 (54 mm 142 GA X 1.125 FT)</v>
          </cell>
          <cell r="J625" t="str">
            <v>8034 (100 mm 200 GA X 1.125 FT)</v>
          </cell>
          <cell r="K625">
            <v>0.59723999999999988</v>
          </cell>
          <cell r="L625">
            <v>0.25595999999999997</v>
          </cell>
          <cell r="M625">
            <v>12</v>
          </cell>
          <cell r="N625">
            <v>13.353633178128154</v>
          </cell>
          <cell r="O625">
            <v>11.75</v>
          </cell>
          <cell r="P625">
            <v>12</v>
          </cell>
          <cell r="Q625">
            <v>12.25</v>
          </cell>
          <cell r="R625">
            <v>0.80487500000000001</v>
          </cell>
          <cell r="S625">
            <v>0.85319999999999996</v>
          </cell>
          <cell r="T625">
            <v>0.90282499999999999</v>
          </cell>
          <cell r="U625">
            <v>365.41325000000001</v>
          </cell>
          <cell r="V625">
            <v>387.3528</v>
          </cell>
          <cell r="W625">
            <v>409.88254999999998</v>
          </cell>
          <cell r="X625" t="str">
            <v>8405/8406 (13"/2 pc)</v>
          </cell>
          <cell r="Y625" t="str">
            <v>13"/ 2 pc</v>
          </cell>
          <cell r="Z625">
            <v>1.1000000000000001</v>
          </cell>
          <cell r="AA625">
            <v>30</v>
          </cell>
          <cell r="AB625">
            <v>24.146250000000002</v>
          </cell>
          <cell r="AC625">
            <v>25.596</v>
          </cell>
          <cell r="AD625">
            <v>27.08475</v>
          </cell>
          <cell r="AE625">
            <v>25.246250000000003</v>
          </cell>
          <cell r="AF625">
            <v>26.696000000000002</v>
          </cell>
          <cell r="AG625">
            <v>28.184750000000001</v>
          </cell>
          <cell r="AH625" t="str">
            <v>1 X 8126 (2.417 FT/Box)</v>
          </cell>
          <cell r="AI625">
            <v>1</v>
          </cell>
          <cell r="AJ625" t="str">
            <v>(15X5)+0=75</v>
          </cell>
          <cell r="AK625">
            <v>15</v>
          </cell>
          <cell r="AL625">
            <v>5</v>
          </cell>
          <cell r="AM625">
            <v>0</v>
          </cell>
          <cell r="AN625">
            <v>75</v>
          </cell>
          <cell r="AO625" t="str">
            <v>8914 (48 X 44)</v>
          </cell>
          <cell r="AP625" t="str">
            <v>48X44</v>
          </cell>
          <cell r="AQ625">
            <v>55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 t="str">
            <v>8051 (1 White)</v>
          </cell>
          <cell r="AW625" t="str">
            <v>8050 (334FT Clear)</v>
          </cell>
          <cell r="AX625">
            <v>2057.1999999999998</v>
          </cell>
          <cell r="AY625">
            <v>2250</v>
          </cell>
          <cell r="AZ625">
            <v>0.91431111111111107</v>
          </cell>
          <cell r="BA625" t="str">
            <v>Minova Request 1/4/11.</v>
          </cell>
          <cell r="BB625"/>
          <cell r="BC625">
            <v>244077</v>
          </cell>
          <cell r="BD625" t="str">
            <v>Yellow</v>
          </cell>
          <cell r="BE625" t="str">
            <v>2812 LIF90</v>
          </cell>
          <cell r="BF625" t="str">
            <v>12 months (+/- 5 days) from date of manufacture</v>
          </cell>
          <cell r="BG625" t="str">
            <v>Slow</v>
          </cell>
          <cell r="BH625" t="str">
            <v>28 mm</v>
          </cell>
          <cell r="BI625" t="str">
            <v>1 1/4 in</v>
          </cell>
          <cell r="BJ625" t="str">
            <v xml:space="preserve">12 in </v>
          </cell>
          <cell r="BK625" t="str">
            <v>7/8 in</v>
          </cell>
          <cell r="BL625" t="str">
            <v>I, II, III</v>
          </cell>
          <cell r="BM625">
            <v>1.1128027648440129</v>
          </cell>
          <cell r="BN625">
            <v>33</v>
          </cell>
          <cell r="BO625">
            <v>67</v>
          </cell>
          <cell r="BP625" t="str">
            <v>B or G</v>
          </cell>
          <cell r="BQ625">
            <v>4020</v>
          </cell>
          <cell r="BR625">
            <v>30</v>
          </cell>
        </row>
        <row r="626">
          <cell r="C626">
            <v>244078</v>
          </cell>
          <cell r="D626" t="str">
            <v>2812 H90 (2PB, 75 Bxs)</v>
          </cell>
          <cell r="E626" t="str">
            <v>70340</v>
          </cell>
          <cell r="F626" t="str">
            <v>72036</v>
          </cell>
          <cell r="G626" t="str">
            <v>30%</v>
          </cell>
          <cell r="H626" t="str">
            <v>2 X 8509 (12-8 4 X 1.25 OL)</v>
          </cell>
          <cell r="I626" t="str">
            <v>8040 (54 mm 142 GA X 1.125 FT)</v>
          </cell>
          <cell r="J626" t="str">
            <v>8034 (100 mm 200 GA X 1.125 FT)</v>
          </cell>
          <cell r="K626">
            <v>0.59723999999999988</v>
          </cell>
          <cell r="L626">
            <v>0.25595999999999997</v>
          </cell>
          <cell r="M626">
            <v>12</v>
          </cell>
          <cell r="N626">
            <v>13.353633178128154</v>
          </cell>
          <cell r="O626">
            <v>11.75</v>
          </cell>
          <cell r="P626">
            <v>12</v>
          </cell>
          <cell r="Q626">
            <v>12.25</v>
          </cell>
          <cell r="R626">
            <v>0.80487500000000001</v>
          </cell>
          <cell r="S626">
            <v>0.85319999999999996</v>
          </cell>
          <cell r="T626">
            <v>0.90282499999999999</v>
          </cell>
          <cell r="U626">
            <v>365.41325000000001</v>
          </cell>
          <cell r="V626">
            <v>387.3528</v>
          </cell>
          <cell r="W626">
            <v>409.88254999999998</v>
          </cell>
          <cell r="X626" t="str">
            <v>8405/8406 (13"/2 pc)</v>
          </cell>
          <cell r="Y626" t="str">
            <v>13"/ 2 pc</v>
          </cell>
          <cell r="Z626">
            <v>1.1000000000000001</v>
          </cell>
          <cell r="AA626">
            <v>30</v>
          </cell>
          <cell r="AB626">
            <v>24.146250000000002</v>
          </cell>
          <cell r="AC626">
            <v>25.596</v>
          </cell>
          <cell r="AD626">
            <v>27.08475</v>
          </cell>
          <cell r="AE626">
            <v>25.246250000000003</v>
          </cell>
          <cell r="AF626">
            <v>26.696000000000002</v>
          </cell>
          <cell r="AG626">
            <v>28.184750000000001</v>
          </cell>
          <cell r="AH626" t="str">
            <v>1 X 8126 (2.417 FT/Box)</v>
          </cell>
          <cell r="AI626">
            <v>1</v>
          </cell>
          <cell r="AJ626" t="str">
            <v>(15X5)+0=75</v>
          </cell>
          <cell r="AK626">
            <v>15</v>
          </cell>
          <cell r="AL626">
            <v>5</v>
          </cell>
          <cell r="AM626">
            <v>0</v>
          </cell>
          <cell r="AN626">
            <v>75</v>
          </cell>
          <cell r="AO626" t="str">
            <v>8914 (48 X 44)</v>
          </cell>
          <cell r="AP626" t="str">
            <v>48X44</v>
          </cell>
          <cell r="AQ626">
            <v>55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 t="str">
            <v>8051 (1 White)</v>
          </cell>
          <cell r="AW626" t="str">
            <v>8050 (334FT Clear)</v>
          </cell>
          <cell r="AX626">
            <v>2057.1999999999998</v>
          </cell>
          <cell r="AY626">
            <v>2250</v>
          </cell>
          <cell r="AZ626">
            <v>0.91431111111111107</v>
          </cell>
          <cell r="BA626" t="str">
            <v>GT Request 6/21/02.</v>
          </cell>
          <cell r="BB626"/>
          <cell r="BC626">
            <v>244078</v>
          </cell>
          <cell r="BD626" t="str">
            <v>Yellow</v>
          </cell>
          <cell r="BE626" t="str">
            <v xml:space="preserve">2812 H90 </v>
          </cell>
          <cell r="BF626" t="str">
            <v>12 months (+/- 5 days) from date of manufacture</v>
          </cell>
          <cell r="BG626" t="str">
            <v>Slow</v>
          </cell>
          <cell r="BH626" t="str">
            <v>28 mm</v>
          </cell>
          <cell r="BI626" t="str">
            <v>1 1/4 in</v>
          </cell>
          <cell r="BJ626" t="str">
            <v xml:space="preserve">12 in </v>
          </cell>
          <cell r="BK626" t="str">
            <v>7/8 in</v>
          </cell>
          <cell r="BL626" t="str">
            <v>I, II, III</v>
          </cell>
          <cell r="BM626">
            <v>1.1128027648440129</v>
          </cell>
          <cell r="BN626">
            <v>33</v>
          </cell>
          <cell r="BO626">
            <v>67</v>
          </cell>
          <cell r="BP626" t="str">
            <v>B or G</v>
          </cell>
          <cell r="BQ626">
            <v>4020</v>
          </cell>
          <cell r="BR626">
            <v>30</v>
          </cell>
        </row>
        <row r="627">
          <cell r="C627">
            <v>244080</v>
          </cell>
          <cell r="D627" t="str">
            <v>2812 LIF20 (2PB, 75 Bxs)</v>
          </cell>
          <cell r="E627" t="str">
            <v>70415</v>
          </cell>
          <cell r="F627" t="str">
            <v>72036</v>
          </cell>
          <cell r="G627" t="str">
            <v>30%</v>
          </cell>
          <cell r="H627" t="str">
            <v>2 X 8509 (12-8 4 X 1.25 OL)</v>
          </cell>
          <cell r="I627" t="str">
            <v>8040 (54 mm 142 GA X 1.125 FT)</v>
          </cell>
          <cell r="J627" t="str">
            <v>8034 (100 mm 200 GA X 1.125 FT)</v>
          </cell>
          <cell r="K627">
            <v>0.59723999999999988</v>
          </cell>
          <cell r="L627">
            <v>0.25595999999999997</v>
          </cell>
          <cell r="M627">
            <v>12</v>
          </cell>
          <cell r="N627">
            <v>13.353633178128154</v>
          </cell>
          <cell r="O627">
            <v>11.75</v>
          </cell>
          <cell r="P627">
            <v>12</v>
          </cell>
          <cell r="Q627">
            <v>12.25</v>
          </cell>
          <cell r="R627">
            <v>0.80487500000000001</v>
          </cell>
          <cell r="S627">
            <v>0.85319999999999996</v>
          </cell>
          <cell r="T627">
            <v>0.90282499999999999</v>
          </cell>
          <cell r="U627">
            <v>365.41325000000001</v>
          </cell>
          <cell r="V627">
            <v>387.3528</v>
          </cell>
          <cell r="W627">
            <v>409.88254999999998</v>
          </cell>
          <cell r="X627" t="str">
            <v>8405/8406 (13"/2 pc)</v>
          </cell>
          <cell r="Y627" t="str">
            <v>13"/ 2 pc</v>
          </cell>
          <cell r="Z627">
            <v>1.1000000000000001</v>
          </cell>
          <cell r="AA627">
            <v>30</v>
          </cell>
          <cell r="AB627">
            <v>24.146250000000002</v>
          </cell>
          <cell r="AC627">
            <v>25.596</v>
          </cell>
          <cell r="AD627">
            <v>27.08475</v>
          </cell>
          <cell r="AE627">
            <v>25.246250000000003</v>
          </cell>
          <cell r="AF627">
            <v>26.696000000000002</v>
          </cell>
          <cell r="AG627">
            <v>28.184750000000001</v>
          </cell>
          <cell r="AH627" t="str">
            <v>1 X 8126 (2.417 FT/Box)</v>
          </cell>
          <cell r="AI627">
            <v>1</v>
          </cell>
          <cell r="AJ627" t="str">
            <v>(15X5)+0=75</v>
          </cell>
          <cell r="AK627">
            <v>15</v>
          </cell>
          <cell r="AL627">
            <v>5</v>
          </cell>
          <cell r="AM627">
            <v>0</v>
          </cell>
          <cell r="AN627">
            <v>75</v>
          </cell>
          <cell r="AO627" t="str">
            <v>8914 (48 X 44)</v>
          </cell>
          <cell r="AP627" t="str">
            <v>48X44</v>
          </cell>
          <cell r="AQ627">
            <v>55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 t="str">
            <v>8051 (1 White)</v>
          </cell>
          <cell r="AW627" t="str">
            <v>8050 (334FT Clear)</v>
          </cell>
          <cell r="AX627">
            <v>2057.1999999999998</v>
          </cell>
          <cell r="AY627">
            <v>2250</v>
          </cell>
          <cell r="AZ627">
            <v>0.91431111111111107</v>
          </cell>
          <cell r="BA627" t="str">
            <v>Minova Request 9/1/04.</v>
          </cell>
          <cell r="BB627"/>
          <cell r="BC627">
            <v>244080</v>
          </cell>
          <cell r="BD627" t="str">
            <v xml:space="preserve">Orange </v>
          </cell>
          <cell r="BE627" t="str">
            <v>2812 LIF20</v>
          </cell>
          <cell r="BF627" t="str">
            <v>12 months (+/- 5 days) from date of manufacture</v>
          </cell>
          <cell r="BG627" t="str">
            <v xml:space="preserve">X-Fast </v>
          </cell>
          <cell r="BH627" t="str">
            <v>28 mm</v>
          </cell>
          <cell r="BI627" t="str">
            <v>1 1/4 in</v>
          </cell>
          <cell r="BJ627" t="str">
            <v xml:space="preserve">12 in </v>
          </cell>
          <cell r="BK627" t="str">
            <v>7/8 in</v>
          </cell>
          <cell r="BL627" t="str">
            <v>I, II, III</v>
          </cell>
          <cell r="BM627">
            <v>1.1128027648440129</v>
          </cell>
          <cell r="BN627">
            <v>33</v>
          </cell>
          <cell r="BO627">
            <v>67</v>
          </cell>
          <cell r="BP627" t="str">
            <v>B or G</v>
          </cell>
          <cell r="BQ627">
            <v>4020</v>
          </cell>
          <cell r="BR627">
            <v>30</v>
          </cell>
        </row>
        <row r="628">
          <cell r="C628">
            <v>244088</v>
          </cell>
          <cell r="D628" t="str">
            <v>2812 LIF0510 (2PB, 75 Bxs)</v>
          </cell>
          <cell r="E628" t="str">
            <v>70328</v>
          </cell>
          <cell r="F628" t="str">
            <v>72036</v>
          </cell>
          <cell r="G628" t="str">
            <v>30%</v>
          </cell>
          <cell r="H628" t="str">
            <v>2 X 8509 (12-8 4 X 1.25 OL)</v>
          </cell>
          <cell r="I628" t="str">
            <v>8040 (54 mm 142 GA X 1.125 FT)</v>
          </cell>
          <cell r="J628" t="str">
            <v>8034 (100 mm 200 GA X 1.125 FT)</v>
          </cell>
          <cell r="K628">
            <v>0.59723999999999988</v>
          </cell>
          <cell r="L628">
            <v>0.25595999999999997</v>
          </cell>
          <cell r="M628">
            <v>12</v>
          </cell>
          <cell r="N628">
            <v>13.353633178128154</v>
          </cell>
          <cell r="O628">
            <v>11.75</v>
          </cell>
          <cell r="P628">
            <v>12</v>
          </cell>
          <cell r="Q628">
            <v>12.25</v>
          </cell>
          <cell r="R628">
            <v>0.80487500000000001</v>
          </cell>
          <cell r="S628">
            <v>0.85319999999999996</v>
          </cell>
          <cell r="T628">
            <v>0.90282499999999999</v>
          </cell>
          <cell r="U628">
            <v>365.41325000000001</v>
          </cell>
          <cell r="V628">
            <v>387.3528</v>
          </cell>
          <cell r="W628">
            <v>409.88254999999998</v>
          </cell>
          <cell r="X628" t="str">
            <v>8405/8406 (13"/2 pc)</v>
          </cell>
          <cell r="Y628" t="str">
            <v>13"/ 2 pc</v>
          </cell>
          <cell r="Z628">
            <v>1.1000000000000001</v>
          </cell>
          <cell r="AA628">
            <v>30</v>
          </cell>
          <cell r="AB628">
            <v>24.146250000000002</v>
          </cell>
          <cell r="AC628">
            <v>25.596</v>
          </cell>
          <cell r="AD628">
            <v>27.08475</v>
          </cell>
          <cell r="AE628">
            <v>25.246250000000003</v>
          </cell>
          <cell r="AF628">
            <v>26.696000000000002</v>
          </cell>
          <cell r="AG628">
            <v>28.184750000000001</v>
          </cell>
          <cell r="AH628" t="str">
            <v>1 X 8126 (2.417 FT/Box)</v>
          </cell>
          <cell r="AI628">
            <v>1</v>
          </cell>
          <cell r="AJ628" t="str">
            <v>(15X5)+0=75</v>
          </cell>
          <cell r="AK628">
            <v>15</v>
          </cell>
          <cell r="AL628">
            <v>5</v>
          </cell>
          <cell r="AM628">
            <v>0</v>
          </cell>
          <cell r="AN628">
            <v>75</v>
          </cell>
          <cell r="AO628" t="str">
            <v>8914 (48 X 44)</v>
          </cell>
          <cell r="AP628" t="str">
            <v>48X44</v>
          </cell>
          <cell r="AQ628">
            <v>55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 t="str">
            <v>8051 (1 White)</v>
          </cell>
          <cell r="AW628" t="str">
            <v>8050 (334FT Clear)</v>
          </cell>
          <cell r="AX628">
            <v>2057.1999999999998</v>
          </cell>
          <cell r="AY628">
            <v>2250</v>
          </cell>
          <cell r="AZ628">
            <v>0.91431111111111107</v>
          </cell>
          <cell r="BA628" t="str">
            <v>Minova Request 5/21/13.</v>
          </cell>
          <cell r="BB628"/>
          <cell r="BC628">
            <v>244088</v>
          </cell>
          <cell r="BD628" t="str">
            <v>White</v>
          </cell>
          <cell r="BE628" t="str">
            <v>2812 LIF0510</v>
          </cell>
          <cell r="BF628" t="str">
            <v>12 months (+/- 5 days) from date of manufacture</v>
          </cell>
          <cell r="BG628" t="str">
            <v>X-Slow</v>
          </cell>
          <cell r="BH628" t="str">
            <v>28 mm</v>
          </cell>
          <cell r="BI628" t="str">
            <v>1 1/4 in</v>
          </cell>
          <cell r="BJ628" t="str">
            <v xml:space="preserve">12 in </v>
          </cell>
          <cell r="BK628" t="str">
            <v>7/8 in</v>
          </cell>
          <cell r="BL628" t="str">
            <v>I, II, III</v>
          </cell>
          <cell r="BM628">
            <v>1.1128027648440129</v>
          </cell>
          <cell r="BN628">
            <v>33</v>
          </cell>
          <cell r="BO628">
            <v>67</v>
          </cell>
          <cell r="BP628" t="str">
            <v>B or G</v>
          </cell>
          <cell r="BQ628">
            <v>4020</v>
          </cell>
          <cell r="BR628">
            <v>30</v>
          </cell>
        </row>
        <row r="629">
          <cell r="C629">
            <v>245018</v>
          </cell>
          <cell r="D629" t="str">
            <v>2818 LIF35B (2PB, 50 Bxs)</v>
          </cell>
          <cell r="E629" t="str">
            <v>70311</v>
          </cell>
          <cell r="F629" t="str">
            <v>72036</v>
          </cell>
          <cell r="G629" t="str">
            <v>30%</v>
          </cell>
          <cell r="H629" t="str">
            <v>2 X 8509 (12-8 4 X 1.25 OL)</v>
          </cell>
          <cell r="I629" t="str">
            <v>8040 (54 mm 142 GA X 1.625 FT)</v>
          </cell>
          <cell r="J629" t="str">
            <v>8034 (100 mm 200 GA X 1.625 FT)</v>
          </cell>
          <cell r="K629">
            <v>0.89585999999999977</v>
          </cell>
          <cell r="L629">
            <v>0.38393999999999995</v>
          </cell>
          <cell r="M629">
            <v>18</v>
          </cell>
          <cell r="N629">
            <v>21.11456193642114</v>
          </cell>
          <cell r="O629">
            <v>17.75</v>
          </cell>
          <cell r="P629">
            <v>18</v>
          </cell>
          <cell r="Q629">
            <v>18.25</v>
          </cell>
          <cell r="R629">
            <v>1.215875</v>
          </cell>
          <cell r="S629">
            <v>1.2797999999999998</v>
          </cell>
          <cell r="T629">
            <v>1.3450250000000001</v>
          </cell>
          <cell r="U629">
            <v>552.00725</v>
          </cell>
          <cell r="V629">
            <v>581.02919999999995</v>
          </cell>
          <cell r="W629">
            <v>610.6413500000001</v>
          </cell>
          <cell r="X629" t="str">
            <v>8425/8426 (22"/ 2 pc)</v>
          </cell>
          <cell r="Y629" t="str">
            <v>22"/ 2 pc</v>
          </cell>
          <cell r="Z629">
            <v>2</v>
          </cell>
          <cell r="AA629">
            <v>30</v>
          </cell>
          <cell r="AB629">
            <v>36.47625</v>
          </cell>
          <cell r="AC629">
            <v>38.393999999999991</v>
          </cell>
          <cell r="AD629">
            <v>40.350750000000005</v>
          </cell>
          <cell r="AE629">
            <v>38.47625</v>
          </cell>
          <cell r="AF629">
            <v>40.393999999999991</v>
          </cell>
          <cell r="AG629">
            <v>42.350750000000005</v>
          </cell>
          <cell r="AH629" t="str">
            <v>2 X 8126 (4.833 FT/Box)</v>
          </cell>
          <cell r="AI629">
            <v>2</v>
          </cell>
          <cell r="AJ629" t="str">
            <v>(10X5)+0=50</v>
          </cell>
          <cell r="AK629">
            <v>10</v>
          </cell>
          <cell r="AL629">
            <v>5</v>
          </cell>
          <cell r="AM629">
            <v>0</v>
          </cell>
          <cell r="AN629">
            <v>50</v>
          </cell>
          <cell r="AO629" t="str">
            <v>8914 (48 X 44)</v>
          </cell>
          <cell r="AP629" t="str">
            <v>48X44</v>
          </cell>
          <cell r="AQ629">
            <v>55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 t="str">
            <v>8051 (1 White)</v>
          </cell>
          <cell r="AW629" t="str">
            <v>8050 (223FT Clear)</v>
          </cell>
          <cell r="AX629">
            <v>2074.6999999999998</v>
          </cell>
          <cell r="AY629">
            <v>1500</v>
          </cell>
          <cell r="AZ629">
            <v>1.3831333333333331</v>
          </cell>
          <cell r="BA629" t="str">
            <v>Minova Request 5/6/09.  Each cartridge gets Part No. 8517 Basket Clip 28 mm.</v>
          </cell>
          <cell r="BB629"/>
          <cell r="BC629">
            <v>245018</v>
          </cell>
          <cell r="BD629" t="str">
            <v>Blue</v>
          </cell>
          <cell r="BE629" t="str">
            <v>2818 LIF35B</v>
          </cell>
          <cell r="BF629" t="str">
            <v>12 months (+/- 5 days) from date of manufacture</v>
          </cell>
          <cell r="BG629" t="str">
            <v>Fast</v>
          </cell>
          <cell r="BH629" t="str">
            <v>28 mm</v>
          </cell>
          <cell r="BI629" t="str">
            <v>1 1/4 in</v>
          </cell>
          <cell r="BJ629" t="str">
            <v>18 in</v>
          </cell>
          <cell r="BK629" t="str">
            <v>7/8 in</v>
          </cell>
          <cell r="BL629" t="str">
            <v>I, II, III</v>
          </cell>
          <cell r="BM629">
            <v>1.759546828035095</v>
          </cell>
          <cell r="BN629">
            <v>54</v>
          </cell>
          <cell r="BO629">
            <v>67</v>
          </cell>
          <cell r="BP629" t="str">
            <v>B or G</v>
          </cell>
          <cell r="BQ629">
            <v>4020</v>
          </cell>
          <cell r="BR629">
            <v>45</v>
          </cell>
        </row>
        <row r="630">
          <cell r="C630">
            <v>245017</v>
          </cell>
          <cell r="D630" t="str">
            <v>2818 LIF1530P (2PB, 50 Bxs)</v>
          </cell>
          <cell r="E630" t="str">
            <v>70361</v>
          </cell>
          <cell r="F630" t="str">
            <v>72036</v>
          </cell>
          <cell r="G630" t="str">
            <v>30%</v>
          </cell>
          <cell r="H630" t="str">
            <v>2 X 8509 (12-8 4 X 1.25 OL)</v>
          </cell>
          <cell r="I630" t="str">
            <v>8040 (54 mm 142 GA X 1.625 FT)</v>
          </cell>
          <cell r="J630" t="str">
            <v>8034 (100 mm 200 GA X 1.625 FT)</v>
          </cell>
          <cell r="K630">
            <v>0.89585999999999977</v>
          </cell>
          <cell r="L630">
            <v>0.38393999999999995</v>
          </cell>
          <cell r="M630">
            <v>18</v>
          </cell>
          <cell r="N630">
            <v>21.11456193642114</v>
          </cell>
          <cell r="O630">
            <v>17.75</v>
          </cell>
          <cell r="P630">
            <v>18</v>
          </cell>
          <cell r="Q630">
            <v>18.25</v>
          </cell>
          <cell r="R630">
            <v>1.215875</v>
          </cell>
          <cell r="S630">
            <v>1.2797999999999998</v>
          </cell>
          <cell r="T630">
            <v>1.3450250000000001</v>
          </cell>
          <cell r="U630">
            <v>552.00725</v>
          </cell>
          <cell r="V630">
            <v>581.02919999999995</v>
          </cell>
          <cell r="W630">
            <v>610.6413500000001</v>
          </cell>
          <cell r="X630" t="str">
            <v>8425/8426 (22"/ 2 pc)</v>
          </cell>
          <cell r="Y630" t="str">
            <v>22"/ 2 pc</v>
          </cell>
          <cell r="Z630">
            <v>2</v>
          </cell>
          <cell r="AA630">
            <v>30</v>
          </cell>
          <cell r="AB630">
            <v>36.47625</v>
          </cell>
          <cell r="AC630">
            <v>38.393999999999991</v>
          </cell>
          <cell r="AD630">
            <v>40.350750000000005</v>
          </cell>
          <cell r="AE630">
            <v>38.47625</v>
          </cell>
          <cell r="AF630">
            <v>40.393999999999991</v>
          </cell>
          <cell r="AG630">
            <v>42.350750000000005</v>
          </cell>
          <cell r="AH630" t="str">
            <v>2 X 8126 (4.833 FT/Box)</v>
          </cell>
          <cell r="AI630">
            <v>2</v>
          </cell>
          <cell r="AJ630" t="str">
            <v>(10X5)+0=50</v>
          </cell>
          <cell r="AK630">
            <v>10</v>
          </cell>
          <cell r="AL630">
            <v>5</v>
          </cell>
          <cell r="AM630">
            <v>0</v>
          </cell>
          <cell r="AN630">
            <v>50</v>
          </cell>
          <cell r="AO630" t="str">
            <v>8914 (48 X 44)</v>
          </cell>
          <cell r="AP630" t="str">
            <v>48X44</v>
          </cell>
          <cell r="AQ630">
            <v>55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 t="str">
            <v>8051 (1 White)</v>
          </cell>
          <cell r="AW630" t="str">
            <v>8050 (223FT Clear)</v>
          </cell>
          <cell r="AX630">
            <v>2074.6999999999998</v>
          </cell>
          <cell r="AY630">
            <v>1500</v>
          </cell>
          <cell r="AZ630">
            <v>1.3831333333333331</v>
          </cell>
          <cell r="BA630" t="str">
            <v>Requested 4.24.14 for Orica Brazil</v>
          </cell>
          <cell r="BB630" t="str">
            <v>Each cartridge receives an 8510 parachute clip</v>
          </cell>
          <cell r="BC630">
            <v>245017</v>
          </cell>
          <cell r="BD630" t="str">
            <v>White</v>
          </cell>
          <cell r="BE630" t="str">
            <v>2818 LIF1530P</v>
          </cell>
          <cell r="BF630" t="str">
            <v>12 months (+/- 5 days) from date of manufacture</v>
          </cell>
          <cell r="BG630" t="str">
            <v>Super Slow</v>
          </cell>
          <cell r="BH630" t="str">
            <v>28 mm</v>
          </cell>
          <cell r="BI630" t="str">
            <v>1 1/4 in</v>
          </cell>
          <cell r="BJ630" t="str">
            <v>18 in</v>
          </cell>
          <cell r="BK630" t="str">
            <v>7/8 in</v>
          </cell>
          <cell r="BL630" t="str">
            <v>I, II, III</v>
          </cell>
          <cell r="BM630">
            <v>1.759546828035095</v>
          </cell>
          <cell r="BN630">
            <v>54</v>
          </cell>
          <cell r="BO630">
            <v>67</v>
          </cell>
          <cell r="BP630" t="str">
            <v>B or G</v>
          </cell>
          <cell r="BQ630">
            <v>4020</v>
          </cell>
          <cell r="BR630">
            <v>45</v>
          </cell>
        </row>
        <row r="631">
          <cell r="C631">
            <v>245019</v>
          </cell>
          <cell r="D631" t="str">
            <v>2818 LIF50 (2PB, 50 Bxs)</v>
          </cell>
          <cell r="E631" t="str">
            <v>70319</v>
          </cell>
          <cell r="F631" t="str">
            <v>72036</v>
          </cell>
          <cell r="G631" t="str">
            <v>30%</v>
          </cell>
          <cell r="H631" t="str">
            <v>2 X 8509 (12-8 4 X 1.25 OL)</v>
          </cell>
          <cell r="I631" t="str">
            <v>8040 (54 mm 142 GA X 1.625 FT)</v>
          </cell>
          <cell r="J631" t="str">
            <v>8034 (100 mm 200 GA X 1.625 FT)</v>
          </cell>
          <cell r="K631">
            <v>0.89585999999999977</v>
          </cell>
          <cell r="L631">
            <v>0.38393999999999995</v>
          </cell>
          <cell r="M631">
            <v>18</v>
          </cell>
          <cell r="N631">
            <v>21.11456193642114</v>
          </cell>
          <cell r="O631">
            <v>17.75</v>
          </cell>
          <cell r="P631">
            <v>18</v>
          </cell>
          <cell r="Q631">
            <v>18.25</v>
          </cell>
          <cell r="R631">
            <v>1.215875</v>
          </cell>
          <cell r="S631">
            <v>1.2797999999999998</v>
          </cell>
          <cell r="T631">
            <v>1.3450250000000001</v>
          </cell>
          <cell r="U631">
            <v>552.00725</v>
          </cell>
          <cell r="V631">
            <v>581.02919999999995</v>
          </cell>
          <cell r="W631">
            <v>610.6413500000001</v>
          </cell>
          <cell r="X631" t="str">
            <v>8425/8426 (22"/ 2 pc)</v>
          </cell>
          <cell r="Y631" t="str">
            <v>22"/ 2 pc</v>
          </cell>
          <cell r="Z631">
            <v>2</v>
          </cell>
          <cell r="AA631">
            <v>30</v>
          </cell>
          <cell r="AB631">
            <v>36.47625</v>
          </cell>
          <cell r="AC631">
            <v>38.393999999999991</v>
          </cell>
          <cell r="AD631">
            <v>40.350750000000005</v>
          </cell>
          <cell r="AE631">
            <v>38.47625</v>
          </cell>
          <cell r="AF631">
            <v>40.393999999999991</v>
          </cell>
          <cell r="AG631">
            <v>42.350750000000005</v>
          </cell>
          <cell r="AH631" t="str">
            <v>2 X 8126 (4.833 FT/Box)</v>
          </cell>
          <cell r="AI631">
            <v>2</v>
          </cell>
          <cell r="AJ631" t="str">
            <v>(10X5)+0=50</v>
          </cell>
          <cell r="AK631">
            <v>10</v>
          </cell>
          <cell r="AL631">
            <v>5</v>
          </cell>
          <cell r="AM631">
            <v>0</v>
          </cell>
          <cell r="AN631">
            <v>50</v>
          </cell>
          <cell r="AO631" t="str">
            <v>8914 (48 X 44)</v>
          </cell>
          <cell r="AP631" t="str">
            <v>48X44</v>
          </cell>
          <cell r="AQ631">
            <v>55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 t="str">
            <v>8051 (1 White)</v>
          </cell>
          <cell r="AW631" t="str">
            <v>8050 (223FT Clear)</v>
          </cell>
          <cell r="AX631">
            <v>2074.6999999999998</v>
          </cell>
          <cell r="AY631">
            <v>1500</v>
          </cell>
          <cell r="AZ631">
            <v>1.3831333333333331</v>
          </cell>
          <cell r="BA631" t="str">
            <v>Minova Request 5/18/06.</v>
          </cell>
          <cell r="BB631"/>
          <cell r="BC631">
            <v>245019</v>
          </cell>
          <cell r="BD631" t="str">
            <v>Green</v>
          </cell>
          <cell r="BE631" t="str">
            <v>2818 LIF50</v>
          </cell>
          <cell r="BF631" t="str">
            <v>12 months (+/- 5 days) from date of manufacture</v>
          </cell>
          <cell r="BG631" t="str">
            <v xml:space="preserve">Medium </v>
          </cell>
          <cell r="BH631" t="str">
            <v>28 mm</v>
          </cell>
          <cell r="BI631" t="str">
            <v>1 1/4 in</v>
          </cell>
          <cell r="BJ631" t="str">
            <v>18 in</v>
          </cell>
          <cell r="BK631" t="str">
            <v>7/8 in</v>
          </cell>
          <cell r="BL631" t="str">
            <v>I, II, III</v>
          </cell>
          <cell r="BM631">
            <v>1.759546828035095</v>
          </cell>
          <cell r="BN631">
            <v>54</v>
          </cell>
          <cell r="BO631">
            <v>110</v>
          </cell>
          <cell r="BP631" t="str">
            <v>B or G</v>
          </cell>
          <cell r="BQ631">
            <v>6600</v>
          </cell>
          <cell r="BR631">
            <v>45</v>
          </cell>
        </row>
        <row r="632">
          <cell r="C632" t="str">
            <v>Request 9/5/08.a.</v>
          </cell>
          <cell r="D632" t="str">
            <v>Lokset SIS 3.0 SF (2PB, 50 Bxs)</v>
          </cell>
          <cell r="E632" t="str">
            <v>DN2071</v>
          </cell>
          <cell r="F632" t="str">
            <v>72036</v>
          </cell>
          <cell r="G632" t="str">
            <v>5%</v>
          </cell>
          <cell r="H632" t="str">
            <v>2 X 8509 (12-8 4 X 1.25 OL)</v>
          </cell>
          <cell r="I632" t="str">
            <v>8040 (54 mm 142 GA X 1.771 FT)</v>
          </cell>
          <cell r="J632" t="str">
            <v>8034 (100 mm 200 GA X 1.771 FT)</v>
          </cell>
          <cell r="K632">
            <v>1.3340137499999998</v>
          </cell>
          <cell r="L632">
            <v>7.0211249999999989E-2</v>
          </cell>
          <cell r="M632">
            <v>19.75</v>
          </cell>
          <cell r="N632" t="str">
            <v>NS</v>
          </cell>
          <cell r="O632">
            <v>19.5</v>
          </cell>
          <cell r="P632">
            <v>19.75</v>
          </cell>
          <cell r="Q632">
            <v>20</v>
          </cell>
          <cell r="R632">
            <v>1.33575</v>
          </cell>
          <cell r="S632">
            <v>1.4042249999999998</v>
          </cell>
          <cell r="T632">
            <v>1.474</v>
          </cell>
          <cell r="U632">
            <v>606.43050000000005</v>
          </cell>
          <cell r="V632">
            <v>637.51814999999988</v>
          </cell>
          <cell r="W632">
            <v>669.19600000000003</v>
          </cell>
          <cell r="X632" t="str">
            <v>8425/8426 (22"/ 2 pc)</v>
          </cell>
          <cell r="Y632" t="str">
            <v>22"/ 2 pc</v>
          </cell>
          <cell r="Z632">
            <v>2</v>
          </cell>
          <cell r="AA632">
            <v>16</v>
          </cell>
          <cell r="AB632">
            <v>21.372</v>
          </cell>
          <cell r="AC632">
            <v>22.467599999999997</v>
          </cell>
          <cell r="AD632">
            <v>23.584</v>
          </cell>
          <cell r="AE632">
            <v>23.372</v>
          </cell>
          <cell r="AF632">
            <v>24.467599999999997</v>
          </cell>
          <cell r="AG632">
            <v>25.584</v>
          </cell>
          <cell r="AH632" t="str">
            <v>2 X 8126 (4.833 FT/Box)</v>
          </cell>
          <cell r="AI632">
            <v>2</v>
          </cell>
          <cell r="AJ632" t="str">
            <v>(10X5)+0=50</v>
          </cell>
          <cell r="AK632">
            <v>10</v>
          </cell>
          <cell r="AL632">
            <v>5</v>
          </cell>
          <cell r="AM632">
            <v>0</v>
          </cell>
          <cell r="AN632">
            <v>50</v>
          </cell>
          <cell r="AO632" t="str">
            <v>8914 (48 X 44)</v>
          </cell>
          <cell r="AP632" t="str">
            <v>48X44</v>
          </cell>
          <cell r="AQ632">
            <v>55</v>
          </cell>
          <cell r="AR632" t="str">
            <v>8123 (12)</v>
          </cell>
          <cell r="AS632" t="str">
            <v>8051 (1 White) and 8305 (1 6 mil poly bag)</v>
          </cell>
          <cell r="AT632" t="str">
            <v>8121 (4 X 16FT)</v>
          </cell>
          <cell r="AU632">
            <v>0</v>
          </cell>
          <cell r="AV632" t="str">
            <v>8051 (1 White)</v>
          </cell>
          <cell r="AW632" t="str">
            <v>8050 (223FT Clear)</v>
          </cell>
          <cell r="AX632">
            <v>1278.3799999999999</v>
          </cell>
          <cell r="AY632">
            <v>800</v>
          </cell>
          <cell r="AZ632">
            <v>1.5979749999999999</v>
          </cell>
          <cell r="BA632" t="str">
            <v xml:space="preserve">Project Columbia request 9/5/08. </v>
          </cell>
          <cell r="BB632" t="str">
            <v xml:space="preserve">Place white pallet cover on pallet, place boxes on pallet, place a 2nd white pallet cover over boxes, place 6 mil poly bag over pallet, band and stretchwrap. </v>
          </cell>
          <cell r="BC632" t="str">
            <v>Request 9/5/08.a.</v>
          </cell>
          <cell r="BD632" t="str">
            <v>Yellow</v>
          </cell>
          <cell r="BE632" t="str">
            <v>Lokset SIS 3.0 SF</v>
          </cell>
          <cell r="BF632" t="str">
            <v>12 months (+/- 5 days) from date of manufacture</v>
          </cell>
          <cell r="BG632" t="str">
            <v>*NS</v>
          </cell>
          <cell r="BH632" t="str">
            <v>28 mm</v>
          </cell>
          <cell r="BI632" t="str">
            <v>*NS</v>
          </cell>
          <cell r="BJ632" t="str">
            <v>500 mm</v>
          </cell>
          <cell r="BK632" t="str">
            <v>*NS</v>
          </cell>
          <cell r="BL632" t="str">
            <v>I, II, III</v>
          </cell>
          <cell r="BM632" t="str">
            <v>*NS</v>
          </cell>
          <cell r="BN632" t="str">
            <v>*NS</v>
          </cell>
          <cell r="BO632">
            <v>0</v>
          </cell>
          <cell r="BP632" t="str">
            <v>B or G</v>
          </cell>
          <cell r="BQ632">
            <v>0</v>
          </cell>
          <cell r="BR632">
            <v>26.333333333333332</v>
          </cell>
        </row>
        <row r="633">
          <cell r="C633" t="str">
            <v>Request 9/5/08.b.</v>
          </cell>
          <cell r="D633" t="str">
            <v>Lokset SIS 20.0 SF (2PB, 50 Bxs)</v>
          </cell>
          <cell r="E633" t="str">
            <v>DN2072</v>
          </cell>
          <cell r="F633" t="str">
            <v>72036</v>
          </cell>
          <cell r="G633" t="str">
            <v>5%</v>
          </cell>
          <cell r="H633" t="str">
            <v>2 X 8509 (12-8 4 X 1.25 OL)</v>
          </cell>
          <cell r="I633" t="str">
            <v>8040 (54 mm 142 GA X 1.771 FT)</v>
          </cell>
          <cell r="J633" t="str">
            <v>8034 (100 mm 200 GA X 1.771 FT)</v>
          </cell>
          <cell r="K633">
            <v>1.3340137499999998</v>
          </cell>
          <cell r="L633">
            <v>7.0211249999999989E-2</v>
          </cell>
          <cell r="M633">
            <v>19.75</v>
          </cell>
          <cell r="N633" t="str">
            <v>NS</v>
          </cell>
          <cell r="O633">
            <v>19.5</v>
          </cell>
          <cell r="P633">
            <v>19.75</v>
          </cell>
          <cell r="Q633">
            <v>20</v>
          </cell>
          <cell r="R633">
            <v>1.33575</v>
          </cell>
          <cell r="S633">
            <v>1.4042249999999998</v>
          </cell>
          <cell r="T633">
            <v>1.474</v>
          </cell>
          <cell r="U633">
            <v>606.43050000000005</v>
          </cell>
          <cell r="V633">
            <v>637.51814999999988</v>
          </cell>
          <cell r="W633">
            <v>669.19600000000003</v>
          </cell>
          <cell r="X633" t="str">
            <v>8425/8426 (22"/ 2 pc)</v>
          </cell>
          <cell r="Y633" t="str">
            <v>22"/ 2 pc</v>
          </cell>
          <cell r="Z633">
            <v>2</v>
          </cell>
          <cell r="AA633">
            <v>16</v>
          </cell>
          <cell r="AB633">
            <v>21.372</v>
          </cell>
          <cell r="AC633">
            <v>22.467599999999997</v>
          </cell>
          <cell r="AD633">
            <v>23.584</v>
          </cell>
          <cell r="AE633">
            <v>23.372</v>
          </cell>
          <cell r="AF633">
            <v>24.467599999999997</v>
          </cell>
          <cell r="AG633">
            <v>25.584</v>
          </cell>
          <cell r="AH633" t="str">
            <v>2 X 8126 (4.833 FT/Box)</v>
          </cell>
          <cell r="AI633">
            <v>2</v>
          </cell>
          <cell r="AJ633" t="str">
            <v>(10X5)+0=50</v>
          </cell>
          <cell r="AK633">
            <v>10</v>
          </cell>
          <cell r="AL633">
            <v>5</v>
          </cell>
          <cell r="AM633">
            <v>0</v>
          </cell>
          <cell r="AN633">
            <v>50</v>
          </cell>
          <cell r="AO633" t="str">
            <v>8914 (48 X 44)</v>
          </cell>
          <cell r="AP633" t="str">
            <v>48X44</v>
          </cell>
          <cell r="AQ633">
            <v>55</v>
          </cell>
          <cell r="AR633" t="str">
            <v>8123 (12)</v>
          </cell>
          <cell r="AS633" t="str">
            <v>8051 (1 White) and 8305 (1 6 mil poly bag)</v>
          </cell>
          <cell r="AT633" t="str">
            <v>8121 (4 X 16FT)</v>
          </cell>
          <cell r="AU633">
            <v>0</v>
          </cell>
          <cell r="AV633" t="str">
            <v>8051 (1 White)</v>
          </cell>
          <cell r="AW633" t="str">
            <v>8050 (223FT Clear)</v>
          </cell>
          <cell r="AX633">
            <v>1278.3799999999999</v>
          </cell>
          <cell r="AY633">
            <v>800</v>
          </cell>
          <cell r="AZ633">
            <v>1.5979749999999999</v>
          </cell>
          <cell r="BA633" t="str">
            <v xml:space="preserve">Project Columbia request 9/5/08. </v>
          </cell>
          <cell r="BB633" t="str">
            <v>Place white pallet cover on pallet, place boxes on pallet, place a 2nd white pallet cover over boxes, place 6 mil poly bag over pallet, band and stretchwrap.</v>
          </cell>
          <cell r="BC633" t="str">
            <v>Request 9/5/08.b.</v>
          </cell>
          <cell r="BD633" t="str">
            <v>White</v>
          </cell>
          <cell r="BE633" t="str">
            <v>Lokset SIS 20.0 SF</v>
          </cell>
          <cell r="BF633" t="str">
            <v>12 months (+/- 5 days) from date of manufacture</v>
          </cell>
          <cell r="BG633" t="str">
            <v>*NS</v>
          </cell>
          <cell r="BH633" t="str">
            <v>28 mm</v>
          </cell>
          <cell r="BI633" t="str">
            <v>*NS</v>
          </cell>
          <cell r="BJ633" t="str">
            <v>500 mm</v>
          </cell>
          <cell r="BK633" t="str">
            <v>*NS</v>
          </cell>
          <cell r="BL633" t="str">
            <v>I, II, III</v>
          </cell>
          <cell r="BM633" t="str">
            <v>*NS</v>
          </cell>
          <cell r="BN633" t="str">
            <v>*NS</v>
          </cell>
          <cell r="BO633">
            <v>0</v>
          </cell>
          <cell r="BP633" t="str">
            <v>B or G</v>
          </cell>
          <cell r="BQ633">
            <v>0</v>
          </cell>
          <cell r="BR633">
            <v>26.333333333333332</v>
          </cell>
        </row>
        <row r="634">
          <cell r="C634">
            <v>245010</v>
          </cell>
          <cell r="D634" t="str">
            <v>2818 M0204LIFP (2PB, 50 Bxs)</v>
          </cell>
          <cell r="E634" t="str">
            <v>70350</v>
          </cell>
          <cell r="F634" t="str">
            <v>72036</v>
          </cell>
          <cell r="G634" t="str">
            <v>30%</v>
          </cell>
          <cell r="H634" t="str">
            <v>2 X 8509 (12-8 4 X 1.25 OL)</v>
          </cell>
          <cell r="I634" t="str">
            <v>8040 (54 mm 142 GA X 1.625 FT)</v>
          </cell>
          <cell r="J634" t="str">
            <v>8034 (100 mm 200 GA X 1.625 FT)</v>
          </cell>
          <cell r="K634">
            <v>0.89585999999999977</v>
          </cell>
          <cell r="L634">
            <v>0.38393999999999995</v>
          </cell>
          <cell r="M634">
            <v>18</v>
          </cell>
          <cell r="N634">
            <v>21.11456193642114</v>
          </cell>
          <cell r="O634">
            <v>17.75</v>
          </cell>
          <cell r="P634">
            <v>18</v>
          </cell>
          <cell r="Q634">
            <v>18.25</v>
          </cell>
          <cell r="R634">
            <v>1.215875</v>
          </cell>
          <cell r="S634">
            <v>1.2797999999999998</v>
          </cell>
          <cell r="T634">
            <v>1.3450250000000001</v>
          </cell>
          <cell r="U634">
            <v>552.00725</v>
          </cell>
          <cell r="V634">
            <v>581.02919999999995</v>
          </cell>
          <cell r="W634">
            <v>610.6413500000001</v>
          </cell>
          <cell r="X634" t="str">
            <v>8425/8426 (22"/ 2 pc)</v>
          </cell>
          <cell r="Y634" t="str">
            <v>22"/ 2 pc</v>
          </cell>
          <cell r="Z634">
            <v>2</v>
          </cell>
          <cell r="AA634">
            <v>30</v>
          </cell>
          <cell r="AB634">
            <v>36.47625</v>
          </cell>
          <cell r="AC634">
            <v>38.393999999999991</v>
          </cell>
          <cell r="AD634">
            <v>40.350750000000005</v>
          </cell>
          <cell r="AE634">
            <v>38.47625</v>
          </cell>
          <cell r="AF634">
            <v>40.393999999999991</v>
          </cell>
          <cell r="AG634">
            <v>42.350750000000005</v>
          </cell>
          <cell r="AH634" t="str">
            <v>2 X 8126 (4.833 FT/Box)</v>
          </cell>
          <cell r="AI634">
            <v>2</v>
          </cell>
          <cell r="AJ634" t="str">
            <v>(10X5)+0=50</v>
          </cell>
          <cell r="AK634">
            <v>10</v>
          </cell>
          <cell r="AL634">
            <v>5</v>
          </cell>
          <cell r="AM634">
            <v>0</v>
          </cell>
          <cell r="AN634">
            <v>50</v>
          </cell>
          <cell r="AO634" t="str">
            <v>8914 (48 X 44)</v>
          </cell>
          <cell r="AP634" t="str">
            <v>48X44</v>
          </cell>
          <cell r="AQ634">
            <v>55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 t="str">
            <v>8051 (1 White)</v>
          </cell>
          <cell r="AW634" t="str">
            <v>8050 (223FT Clear)</v>
          </cell>
          <cell r="AX634">
            <v>2074.6999999999998</v>
          </cell>
          <cell r="AY634">
            <v>1500</v>
          </cell>
          <cell r="AZ634">
            <v>1.3831333333333331</v>
          </cell>
          <cell r="BA634" t="str">
            <v>Requested 3.28.14 for Minova Chile. Each cartridge gets Part No. 8510 Parachute Clip 28 mm.</v>
          </cell>
          <cell r="BB634"/>
          <cell r="BC634">
            <v>245010</v>
          </cell>
          <cell r="BD634" t="str">
            <v>Yellow</v>
          </cell>
          <cell r="BE634" t="str">
            <v>2818 M0204LIFP</v>
          </cell>
          <cell r="BF634" t="str">
            <v>12 months (+/- 5 days) from date of manufacture</v>
          </cell>
          <cell r="BG634" t="str">
            <v>Slow</v>
          </cell>
          <cell r="BH634" t="str">
            <v>28 mm</v>
          </cell>
          <cell r="BI634" t="str">
            <v>1 1/4 in</v>
          </cell>
          <cell r="BJ634" t="str">
            <v>18 in</v>
          </cell>
          <cell r="BK634" t="str">
            <v>7/8 in</v>
          </cell>
          <cell r="BL634" t="str">
            <v>I, II, III</v>
          </cell>
          <cell r="BM634">
            <v>1.759546828035095</v>
          </cell>
          <cell r="BN634">
            <v>54</v>
          </cell>
          <cell r="BO634">
            <v>67</v>
          </cell>
          <cell r="BP634" t="str">
            <v>B or G</v>
          </cell>
          <cell r="BQ634">
            <v>4020</v>
          </cell>
          <cell r="BR634">
            <v>45</v>
          </cell>
        </row>
        <row r="635">
          <cell r="C635">
            <v>245011</v>
          </cell>
          <cell r="D635" t="str">
            <v>2818 M50 (2PB, 50 Bxs)</v>
          </cell>
          <cell r="E635" t="str">
            <v>70325</v>
          </cell>
          <cell r="F635" t="str">
            <v>72036</v>
          </cell>
          <cell r="G635" t="str">
            <v>30%</v>
          </cell>
          <cell r="H635" t="str">
            <v>2 X 8509 (12-8 4 X 1.25 OL)</v>
          </cell>
          <cell r="I635" t="str">
            <v>8040 (54 mm 142 GA X 1.625 FT)</v>
          </cell>
          <cell r="J635" t="str">
            <v>8034 (100 mm 200 GA X 1.625 FT)</v>
          </cell>
          <cell r="K635">
            <v>0.89585999999999977</v>
          </cell>
          <cell r="L635">
            <v>0.38393999999999995</v>
          </cell>
          <cell r="M635">
            <v>18</v>
          </cell>
          <cell r="N635">
            <v>21.11456193642114</v>
          </cell>
          <cell r="O635">
            <v>17.75</v>
          </cell>
          <cell r="P635">
            <v>18</v>
          </cell>
          <cell r="Q635">
            <v>18.25</v>
          </cell>
          <cell r="R635">
            <v>1.215875</v>
          </cell>
          <cell r="S635">
            <v>1.2797999999999998</v>
          </cell>
          <cell r="T635">
            <v>1.3450250000000001</v>
          </cell>
          <cell r="U635">
            <v>552.00725</v>
          </cell>
          <cell r="V635">
            <v>581.02919999999995</v>
          </cell>
          <cell r="W635">
            <v>610.6413500000001</v>
          </cell>
          <cell r="X635" t="str">
            <v>8425/8426 (22"/ 2 pc)</v>
          </cell>
          <cell r="Y635" t="str">
            <v>22"/ 2 pc</v>
          </cell>
          <cell r="Z635">
            <v>2</v>
          </cell>
          <cell r="AA635">
            <v>30</v>
          </cell>
          <cell r="AB635">
            <v>36.47625</v>
          </cell>
          <cell r="AC635">
            <v>38.393999999999991</v>
          </cell>
          <cell r="AD635">
            <v>40.350750000000005</v>
          </cell>
          <cell r="AE635">
            <v>38.47625</v>
          </cell>
          <cell r="AF635">
            <v>40.393999999999991</v>
          </cell>
          <cell r="AG635">
            <v>42.350750000000005</v>
          </cell>
          <cell r="AH635" t="str">
            <v>2 X 8126 (4.833 FT/Box)</v>
          </cell>
          <cell r="AI635">
            <v>2</v>
          </cell>
          <cell r="AJ635" t="str">
            <v>(10X5)+0=50</v>
          </cell>
          <cell r="AK635">
            <v>10</v>
          </cell>
          <cell r="AL635">
            <v>5</v>
          </cell>
          <cell r="AM635">
            <v>0</v>
          </cell>
          <cell r="AN635">
            <v>50</v>
          </cell>
          <cell r="AO635" t="str">
            <v>8914 (48 X 44)</v>
          </cell>
          <cell r="AP635" t="str">
            <v>48X44</v>
          </cell>
          <cell r="AQ635">
            <v>55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 t="str">
            <v>8051 (1 White)</v>
          </cell>
          <cell r="AW635" t="str">
            <v>8050 (223FT Clear)</v>
          </cell>
          <cell r="AX635">
            <v>2074.6999999999998</v>
          </cell>
          <cell r="AY635">
            <v>1500</v>
          </cell>
          <cell r="AZ635">
            <v>1.3831333333333331</v>
          </cell>
          <cell r="BA635" t="str">
            <v>Requested 8.6.14 by Stoney Creek</v>
          </cell>
          <cell r="BB635"/>
          <cell r="BC635">
            <v>245011</v>
          </cell>
          <cell r="BD635" t="str">
            <v>Green</v>
          </cell>
          <cell r="BE635" t="str">
            <v>2818 M50</v>
          </cell>
          <cell r="BF635" t="str">
            <v>12 months (+/- 5 days) from date of manufacture</v>
          </cell>
          <cell r="BG635" t="str">
            <v>Medium</v>
          </cell>
          <cell r="BH635" t="str">
            <v>28 mm</v>
          </cell>
          <cell r="BI635" t="str">
            <v>1 1/4 in</v>
          </cell>
          <cell r="BJ635" t="str">
            <v>18 in</v>
          </cell>
          <cell r="BK635" t="str">
            <v>7/8 in</v>
          </cell>
          <cell r="BL635" t="str">
            <v>I, II, III</v>
          </cell>
          <cell r="BM635">
            <v>1.759546828035095</v>
          </cell>
          <cell r="BN635">
            <v>54</v>
          </cell>
          <cell r="BO635">
            <v>67</v>
          </cell>
          <cell r="BP635" t="str">
            <v>B or G</v>
          </cell>
          <cell r="BQ635">
            <v>4020</v>
          </cell>
          <cell r="BR635">
            <v>45</v>
          </cell>
        </row>
        <row r="636">
          <cell r="C636">
            <v>245012</v>
          </cell>
          <cell r="D636" t="str">
            <v>2818 M35 (2PB, 50 Bxs)</v>
          </cell>
          <cell r="E636" t="str">
            <v>70274</v>
          </cell>
          <cell r="F636" t="str">
            <v>72036</v>
          </cell>
          <cell r="G636" t="str">
            <v>30%</v>
          </cell>
          <cell r="H636" t="str">
            <v>2 X 8509 (12-8 4 X 1.25 OL)</v>
          </cell>
          <cell r="I636" t="str">
            <v>8040 (54 mm 142 GA X 1.625 FT)</v>
          </cell>
          <cell r="J636" t="str">
            <v>8034 (100 mm 200 GA X 1.625 FT)</v>
          </cell>
          <cell r="K636">
            <v>0.89585999999999977</v>
          </cell>
          <cell r="L636">
            <v>0.38393999999999995</v>
          </cell>
          <cell r="M636">
            <v>18</v>
          </cell>
          <cell r="N636">
            <v>21.11456193642114</v>
          </cell>
          <cell r="O636">
            <v>17.75</v>
          </cell>
          <cell r="P636">
            <v>18</v>
          </cell>
          <cell r="Q636">
            <v>18.25</v>
          </cell>
          <cell r="R636">
            <v>1.215875</v>
          </cell>
          <cell r="S636">
            <v>1.2797999999999998</v>
          </cell>
          <cell r="T636">
            <v>1.3450250000000001</v>
          </cell>
          <cell r="U636">
            <v>552.00725</v>
          </cell>
          <cell r="V636">
            <v>581.02919999999995</v>
          </cell>
          <cell r="W636">
            <v>610.6413500000001</v>
          </cell>
          <cell r="X636" t="str">
            <v>8425/8426 (22"/ 2 pc)</v>
          </cell>
          <cell r="Y636" t="str">
            <v>22"/ 2 pc</v>
          </cell>
          <cell r="Z636">
            <v>2</v>
          </cell>
          <cell r="AA636">
            <v>30</v>
          </cell>
          <cell r="AB636">
            <v>36.47625</v>
          </cell>
          <cell r="AC636">
            <v>38.393999999999991</v>
          </cell>
          <cell r="AD636">
            <v>40.350750000000005</v>
          </cell>
          <cell r="AE636">
            <v>38.47625</v>
          </cell>
          <cell r="AF636">
            <v>40.393999999999991</v>
          </cell>
          <cell r="AG636">
            <v>42.350750000000005</v>
          </cell>
          <cell r="AH636" t="str">
            <v>2 X 8126 (4.833 FT/Box)</v>
          </cell>
          <cell r="AI636">
            <v>2</v>
          </cell>
          <cell r="AJ636" t="str">
            <v>(10X5)+0=50</v>
          </cell>
          <cell r="AK636">
            <v>10</v>
          </cell>
          <cell r="AL636">
            <v>5</v>
          </cell>
          <cell r="AM636">
            <v>0</v>
          </cell>
          <cell r="AN636">
            <v>50</v>
          </cell>
          <cell r="AO636" t="str">
            <v>8914 (48 X 44)</v>
          </cell>
          <cell r="AP636" t="str">
            <v>48X44</v>
          </cell>
          <cell r="AQ636">
            <v>55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 t="str">
            <v>8051 (1 White)</v>
          </cell>
          <cell r="AW636" t="str">
            <v>8050 (223FT Clear)</v>
          </cell>
          <cell r="AX636">
            <v>2074.6999999999998</v>
          </cell>
          <cell r="AY636">
            <v>1500</v>
          </cell>
          <cell r="AZ636">
            <v>1.3831333333333331</v>
          </cell>
          <cell r="BA636" t="str">
            <v>Requested 8.6.14 by Stoney Creek</v>
          </cell>
          <cell r="BB636"/>
          <cell r="BC636">
            <v>245012</v>
          </cell>
          <cell r="BD636" t="str">
            <v>Blue</v>
          </cell>
          <cell r="BE636" t="str">
            <v>2818 M35</v>
          </cell>
          <cell r="BF636" t="str">
            <v>12 months (+/- 5 days) from date of manufacture</v>
          </cell>
          <cell r="BG636" t="str">
            <v>Fast</v>
          </cell>
          <cell r="BH636" t="str">
            <v>28 mm</v>
          </cell>
          <cell r="BI636" t="str">
            <v>1 1/4 in</v>
          </cell>
          <cell r="BJ636" t="str">
            <v>18 in</v>
          </cell>
          <cell r="BK636" t="str">
            <v>7/8 in</v>
          </cell>
          <cell r="BL636" t="str">
            <v>I, II, III</v>
          </cell>
          <cell r="BM636">
            <v>1.759546828035095</v>
          </cell>
          <cell r="BN636">
            <v>54</v>
          </cell>
          <cell r="BO636">
            <v>67</v>
          </cell>
          <cell r="BP636" t="str">
            <v>B or G</v>
          </cell>
          <cell r="BQ636">
            <v>4020</v>
          </cell>
          <cell r="BR636">
            <v>45</v>
          </cell>
        </row>
        <row r="637">
          <cell r="C637">
            <v>245021</v>
          </cell>
          <cell r="D637" t="str">
            <v>2818 LIF0204 (2PB, 50 Bxs)</v>
          </cell>
          <cell r="E637" t="str">
            <v>70314</v>
          </cell>
          <cell r="F637" t="str">
            <v>72036</v>
          </cell>
          <cell r="G637" t="str">
            <v>30%</v>
          </cell>
          <cell r="H637" t="str">
            <v>2 X 8509 (12-8 4 X 1.25 OL)</v>
          </cell>
          <cell r="I637" t="str">
            <v>8040 (54 mm 142 GA X 1.625 FT)</v>
          </cell>
          <cell r="J637" t="str">
            <v>8034 (100 mm 200 GA X 1.625 FT)</v>
          </cell>
          <cell r="K637">
            <v>0.89585999999999977</v>
          </cell>
          <cell r="L637">
            <v>0.38393999999999995</v>
          </cell>
          <cell r="M637">
            <v>18</v>
          </cell>
          <cell r="N637">
            <v>21.11456193642114</v>
          </cell>
          <cell r="O637">
            <v>17.75</v>
          </cell>
          <cell r="P637">
            <v>18</v>
          </cell>
          <cell r="Q637">
            <v>18.25</v>
          </cell>
          <cell r="R637">
            <v>1.215875</v>
          </cell>
          <cell r="S637">
            <v>1.2797999999999998</v>
          </cell>
          <cell r="T637">
            <v>1.3450250000000001</v>
          </cell>
          <cell r="U637">
            <v>552.00725</v>
          </cell>
          <cell r="V637">
            <v>581.02919999999995</v>
          </cell>
          <cell r="W637">
            <v>610.6413500000001</v>
          </cell>
          <cell r="X637" t="str">
            <v>8425/8426 (22"/ 2 pc)</v>
          </cell>
          <cell r="Y637" t="str">
            <v>22"/ 2 pc</v>
          </cell>
          <cell r="Z637">
            <v>2</v>
          </cell>
          <cell r="AA637">
            <v>30</v>
          </cell>
          <cell r="AB637">
            <v>36.47625</v>
          </cell>
          <cell r="AC637">
            <v>38.393999999999991</v>
          </cell>
          <cell r="AD637">
            <v>40.350750000000005</v>
          </cell>
          <cell r="AE637">
            <v>38.47625</v>
          </cell>
          <cell r="AF637">
            <v>40.393999999999991</v>
          </cell>
          <cell r="AG637">
            <v>42.350750000000005</v>
          </cell>
          <cell r="AH637" t="str">
            <v>2 X 8126 (4.833 FT/Box)</v>
          </cell>
          <cell r="AI637">
            <v>2</v>
          </cell>
          <cell r="AJ637" t="str">
            <v>(10X5)+0=50</v>
          </cell>
          <cell r="AK637">
            <v>10</v>
          </cell>
          <cell r="AL637">
            <v>5</v>
          </cell>
          <cell r="AM637">
            <v>0</v>
          </cell>
          <cell r="AN637">
            <v>50</v>
          </cell>
          <cell r="AO637" t="str">
            <v>8914 (48 X 44)</v>
          </cell>
          <cell r="AP637" t="str">
            <v>48X44</v>
          </cell>
          <cell r="AQ637">
            <v>55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 t="str">
            <v>8051 (1 White)</v>
          </cell>
          <cell r="AW637" t="str">
            <v>8050 (223FT Clear)</v>
          </cell>
          <cell r="AX637">
            <v>2074.6999999999998</v>
          </cell>
          <cell r="AY637">
            <v>1500</v>
          </cell>
          <cell r="AZ637">
            <v>1.3831333333333331</v>
          </cell>
          <cell r="BA637" t="str">
            <v>Minova Request 9/1/04.</v>
          </cell>
          <cell r="BB637"/>
          <cell r="BC637">
            <v>245021</v>
          </cell>
          <cell r="BD637" t="str">
            <v>Yellow</v>
          </cell>
          <cell r="BE637" t="str">
            <v>2818 LIF0204</v>
          </cell>
          <cell r="BF637" t="str">
            <v>12 months (+/- 5 days) from date of manufacture</v>
          </cell>
          <cell r="BG637" t="str">
            <v>Slow</v>
          </cell>
          <cell r="BH637" t="str">
            <v>28 mm</v>
          </cell>
          <cell r="BI637" t="str">
            <v>1 1/4 in</v>
          </cell>
          <cell r="BJ637" t="str">
            <v>18 in</v>
          </cell>
          <cell r="BK637" t="str">
            <v>7/8 in</v>
          </cell>
          <cell r="BL637" t="str">
            <v>I, II, III</v>
          </cell>
          <cell r="BM637">
            <v>1.759546828035095</v>
          </cell>
          <cell r="BN637">
            <v>54</v>
          </cell>
          <cell r="BO637">
            <v>67</v>
          </cell>
          <cell r="BP637" t="str">
            <v>B or G</v>
          </cell>
          <cell r="BQ637">
            <v>4020</v>
          </cell>
          <cell r="BR637">
            <v>45</v>
          </cell>
        </row>
        <row r="638">
          <cell r="C638">
            <v>245037</v>
          </cell>
          <cell r="D638" t="str">
            <v>2818 M0204LIF (2PB, 50 Bxs)</v>
          </cell>
          <cell r="E638" t="str">
            <v>70350</v>
          </cell>
          <cell r="F638" t="str">
            <v>72036</v>
          </cell>
          <cell r="G638" t="str">
            <v>30%</v>
          </cell>
          <cell r="H638" t="str">
            <v>2 X 8509 (12-8 4 X 1.25 OL)</v>
          </cell>
          <cell r="I638" t="str">
            <v>8040 (54 mm 142 GA X 1.625 FT)</v>
          </cell>
          <cell r="J638" t="str">
            <v>8034 (100 mm 200 GA X 1.625 FT)</v>
          </cell>
          <cell r="K638">
            <v>0.89585999999999977</v>
          </cell>
          <cell r="L638">
            <v>0.38393999999999995</v>
          </cell>
          <cell r="M638">
            <v>18</v>
          </cell>
          <cell r="N638">
            <v>21.11456193642114</v>
          </cell>
          <cell r="O638">
            <v>17.75</v>
          </cell>
          <cell r="P638">
            <v>18</v>
          </cell>
          <cell r="Q638">
            <v>18.25</v>
          </cell>
          <cell r="R638">
            <v>1.215875</v>
          </cell>
          <cell r="S638">
            <v>1.2797999999999998</v>
          </cell>
          <cell r="T638">
            <v>1.3450250000000001</v>
          </cell>
          <cell r="U638">
            <v>552.00725</v>
          </cell>
          <cell r="V638">
            <v>581.02919999999995</v>
          </cell>
          <cell r="W638">
            <v>610.6413500000001</v>
          </cell>
          <cell r="X638" t="str">
            <v>8425/8426 (22"/ 2 pc)</v>
          </cell>
          <cell r="Y638" t="str">
            <v>22"/ 2 pc</v>
          </cell>
          <cell r="Z638">
            <v>2</v>
          </cell>
          <cell r="AA638">
            <v>30</v>
          </cell>
          <cell r="AB638">
            <v>36.47625</v>
          </cell>
          <cell r="AC638">
            <v>38.393999999999991</v>
          </cell>
          <cell r="AD638">
            <v>40.350750000000005</v>
          </cell>
          <cell r="AE638">
            <v>38.47625</v>
          </cell>
          <cell r="AF638">
            <v>40.393999999999991</v>
          </cell>
          <cell r="AG638">
            <v>42.350750000000005</v>
          </cell>
          <cell r="AH638" t="str">
            <v>2 X 8126 (4.833 FT/Box)</v>
          </cell>
          <cell r="AI638">
            <v>2</v>
          </cell>
          <cell r="AJ638" t="str">
            <v>(10X5)+0=50</v>
          </cell>
          <cell r="AK638">
            <v>10</v>
          </cell>
          <cell r="AL638">
            <v>5</v>
          </cell>
          <cell r="AM638">
            <v>0</v>
          </cell>
          <cell r="AN638">
            <v>50</v>
          </cell>
          <cell r="AO638" t="str">
            <v>8914 (48 X 44)</v>
          </cell>
          <cell r="AP638" t="str">
            <v>48X44</v>
          </cell>
          <cell r="AQ638">
            <v>55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 t="str">
            <v>8051 (1 White)</v>
          </cell>
          <cell r="AW638" t="str">
            <v>8050 (223FT Clear)</v>
          </cell>
          <cell r="AX638">
            <v>2074.6999999999998</v>
          </cell>
          <cell r="AY638">
            <v>1500</v>
          </cell>
          <cell r="AZ638">
            <v>1.3831333333333331</v>
          </cell>
          <cell r="BA638" t="str">
            <v>Minova Request 9/12/05.</v>
          </cell>
          <cell r="BB638"/>
          <cell r="BC638">
            <v>245037</v>
          </cell>
          <cell r="BD638" t="str">
            <v>Yellow</v>
          </cell>
          <cell r="BE638" t="str">
            <v>2818 M0204LIF</v>
          </cell>
          <cell r="BF638" t="str">
            <v>12 months (+/- 5 days) from date of manufacture</v>
          </cell>
          <cell r="BG638" t="str">
            <v>Slow</v>
          </cell>
          <cell r="BH638" t="str">
            <v>28 mm</v>
          </cell>
          <cell r="BI638" t="str">
            <v>1 1/4 in</v>
          </cell>
          <cell r="BJ638" t="str">
            <v>18 in</v>
          </cell>
          <cell r="BK638" t="str">
            <v>7/8 in</v>
          </cell>
          <cell r="BL638" t="str">
            <v>I, II, III</v>
          </cell>
          <cell r="BM638">
            <v>1.759546828035095</v>
          </cell>
          <cell r="BN638">
            <v>54</v>
          </cell>
          <cell r="BO638">
            <v>67</v>
          </cell>
          <cell r="BP638" t="str">
            <v>B or G</v>
          </cell>
          <cell r="BQ638">
            <v>4020</v>
          </cell>
          <cell r="BR638">
            <v>45</v>
          </cell>
        </row>
        <row r="639">
          <cell r="C639">
            <v>245040</v>
          </cell>
          <cell r="D639" t="str">
            <v>2818 M1530 (2PB, 50 Bxs)</v>
          </cell>
          <cell r="E639" t="str">
            <v>70360</v>
          </cell>
          <cell r="F639" t="str">
            <v>72036</v>
          </cell>
          <cell r="G639" t="str">
            <v>30%</v>
          </cell>
          <cell r="H639" t="str">
            <v>2 X 8509 (12-8 4 X 1.25 OL)</v>
          </cell>
          <cell r="I639" t="str">
            <v>8040 (54 mm 142 GA X 1.625 FT)</v>
          </cell>
          <cell r="J639" t="str">
            <v>8034 (100 mm 200 GA X 1.625 FT)</v>
          </cell>
          <cell r="K639">
            <v>0.89585999999999977</v>
          </cell>
          <cell r="L639">
            <v>0.38393999999999995</v>
          </cell>
          <cell r="M639">
            <v>18</v>
          </cell>
          <cell r="N639">
            <v>21.11456193642114</v>
          </cell>
          <cell r="O639">
            <v>17.75</v>
          </cell>
          <cell r="P639">
            <v>18</v>
          </cell>
          <cell r="Q639">
            <v>18.25</v>
          </cell>
          <cell r="R639">
            <v>1.215875</v>
          </cell>
          <cell r="S639">
            <v>1.2797999999999998</v>
          </cell>
          <cell r="T639">
            <v>1.3450250000000001</v>
          </cell>
          <cell r="U639">
            <v>552.00725</v>
          </cell>
          <cell r="V639">
            <v>581.02919999999995</v>
          </cell>
          <cell r="W639">
            <v>610.6413500000001</v>
          </cell>
          <cell r="X639" t="str">
            <v>8425/8426 (22"/ 2 pc)</v>
          </cell>
          <cell r="Y639" t="str">
            <v>22"/ 2 pc</v>
          </cell>
          <cell r="Z639">
            <v>2</v>
          </cell>
          <cell r="AA639">
            <v>30</v>
          </cell>
          <cell r="AB639">
            <v>36.47625</v>
          </cell>
          <cell r="AC639">
            <v>38.393999999999991</v>
          </cell>
          <cell r="AD639">
            <v>40.350750000000005</v>
          </cell>
          <cell r="AE639">
            <v>38.47625</v>
          </cell>
          <cell r="AF639">
            <v>40.393999999999991</v>
          </cell>
          <cell r="AG639">
            <v>42.350750000000005</v>
          </cell>
          <cell r="AH639" t="str">
            <v>2 X 8126 (4.833 FT/Box)</v>
          </cell>
          <cell r="AI639">
            <v>2</v>
          </cell>
          <cell r="AJ639" t="str">
            <v>(10X5)+0=50</v>
          </cell>
          <cell r="AK639">
            <v>10</v>
          </cell>
          <cell r="AL639">
            <v>5</v>
          </cell>
          <cell r="AM639">
            <v>0</v>
          </cell>
          <cell r="AN639">
            <v>50</v>
          </cell>
          <cell r="AO639" t="str">
            <v>8914 (48 X 44)</v>
          </cell>
          <cell r="AP639" t="str">
            <v>48X44</v>
          </cell>
          <cell r="AQ639">
            <v>55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 t="str">
            <v>8051 (1 White)</v>
          </cell>
          <cell r="AW639" t="str">
            <v>8050 (223FT Clear)</v>
          </cell>
          <cell r="AX639">
            <v>2074.6999999999998</v>
          </cell>
          <cell r="AY639">
            <v>1500</v>
          </cell>
          <cell r="AZ639">
            <v>1.3831333333333331</v>
          </cell>
          <cell r="BA639" t="str">
            <v>GT Request 6/26/03.C.</v>
          </cell>
          <cell r="BB639"/>
          <cell r="BC639">
            <v>245040</v>
          </cell>
          <cell r="BD639" t="str">
            <v>White</v>
          </cell>
          <cell r="BE639" t="str">
            <v>2818 M1530</v>
          </cell>
          <cell r="BF639" t="str">
            <v>12 months (+/- 5 days) from date of manufacture</v>
          </cell>
          <cell r="BG639" t="str">
            <v>Super Slow</v>
          </cell>
          <cell r="BH639" t="str">
            <v>28 mm</v>
          </cell>
          <cell r="BI639" t="str">
            <v>1 1/4 in</v>
          </cell>
          <cell r="BJ639" t="str">
            <v>18 in</v>
          </cell>
          <cell r="BK639" t="str">
            <v>7/8 in</v>
          </cell>
          <cell r="BL639" t="str">
            <v>I, II, III</v>
          </cell>
          <cell r="BM639">
            <v>1.759546828035095</v>
          </cell>
          <cell r="BN639">
            <v>54</v>
          </cell>
          <cell r="BO639">
            <v>67</v>
          </cell>
          <cell r="BP639" t="str">
            <v>B or G</v>
          </cell>
          <cell r="BQ639">
            <v>4020</v>
          </cell>
          <cell r="BR639">
            <v>45</v>
          </cell>
        </row>
        <row r="640">
          <cell r="C640">
            <v>245041</v>
          </cell>
          <cell r="D640" t="str">
            <v>2818 LIF90B (2PB, 50 Bxs)</v>
          </cell>
          <cell r="E640" t="str">
            <v>70416</v>
          </cell>
          <cell r="F640" t="str">
            <v>72036</v>
          </cell>
          <cell r="G640" t="str">
            <v>30%</v>
          </cell>
          <cell r="H640" t="str">
            <v>2 X 8509 (12-8 4 X 1.25 OL)</v>
          </cell>
          <cell r="I640" t="str">
            <v>8040 (54 mm 142 GA X 1.625 FT)</v>
          </cell>
          <cell r="J640" t="str">
            <v>8034 (100 mm 200 GA X 1.625 FT)</v>
          </cell>
          <cell r="K640">
            <v>0.89585999999999977</v>
          </cell>
          <cell r="L640">
            <v>0.38393999999999995</v>
          </cell>
          <cell r="M640">
            <v>18</v>
          </cell>
          <cell r="N640">
            <v>21.11456193642114</v>
          </cell>
          <cell r="O640">
            <v>17.75</v>
          </cell>
          <cell r="P640">
            <v>18</v>
          </cell>
          <cell r="Q640">
            <v>18.25</v>
          </cell>
          <cell r="R640">
            <v>1.215875</v>
          </cell>
          <cell r="S640">
            <v>1.2797999999999998</v>
          </cell>
          <cell r="T640">
            <v>1.3450250000000001</v>
          </cell>
          <cell r="U640">
            <v>552.00725</v>
          </cell>
          <cell r="V640">
            <v>581.02919999999995</v>
          </cell>
          <cell r="W640">
            <v>610.6413500000001</v>
          </cell>
          <cell r="X640" t="str">
            <v>8425/8426 (22"/ 2 pc)</v>
          </cell>
          <cell r="Y640" t="str">
            <v>22"/ 2 pc</v>
          </cell>
          <cell r="Z640">
            <v>2</v>
          </cell>
          <cell r="AA640">
            <v>30</v>
          </cell>
          <cell r="AB640">
            <v>36.47625</v>
          </cell>
          <cell r="AC640">
            <v>38.393999999999991</v>
          </cell>
          <cell r="AD640">
            <v>40.350750000000005</v>
          </cell>
          <cell r="AE640">
            <v>38.47625</v>
          </cell>
          <cell r="AF640">
            <v>40.393999999999991</v>
          </cell>
          <cell r="AG640">
            <v>42.350750000000005</v>
          </cell>
          <cell r="AH640" t="str">
            <v>2 X 8126 (4.833 FT/Box)</v>
          </cell>
          <cell r="AI640">
            <v>2</v>
          </cell>
          <cell r="AJ640" t="str">
            <v>(10X5)+0=50</v>
          </cell>
          <cell r="AK640">
            <v>10</v>
          </cell>
          <cell r="AL640">
            <v>5</v>
          </cell>
          <cell r="AM640">
            <v>0</v>
          </cell>
          <cell r="AN640">
            <v>50</v>
          </cell>
          <cell r="AO640" t="str">
            <v>8914 (48 X 44)</v>
          </cell>
          <cell r="AP640" t="str">
            <v>48X44</v>
          </cell>
          <cell r="AQ640">
            <v>55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 t="str">
            <v>8051 (1 White)</v>
          </cell>
          <cell r="AW640" t="str">
            <v>8050 (223FT Clear)</v>
          </cell>
          <cell r="AX640">
            <v>2074.6999999999998</v>
          </cell>
          <cell r="AY640">
            <v>1500</v>
          </cell>
          <cell r="AZ640">
            <v>1.3831333333333331</v>
          </cell>
          <cell r="BA640" t="str">
            <v>Minova Request 3/24/11. Each cartridge gets Part No. 8510 Parachute Clip 28 mm.</v>
          </cell>
          <cell r="BB640"/>
          <cell r="BC640">
            <v>245041</v>
          </cell>
          <cell r="BD640" t="str">
            <v>Yellow</v>
          </cell>
          <cell r="BE640" t="str">
            <v>2818 LIF90B</v>
          </cell>
          <cell r="BF640" t="str">
            <v>12 months (+/- 5 days) from date of manufacture</v>
          </cell>
          <cell r="BG640" t="str">
            <v>Slow</v>
          </cell>
          <cell r="BH640" t="str">
            <v>28 mm</v>
          </cell>
          <cell r="BI640" t="str">
            <v>1 1/4 in</v>
          </cell>
          <cell r="BJ640" t="str">
            <v>18 in</v>
          </cell>
          <cell r="BK640" t="str">
            <v>7/8 in</v>
          </cell>
          <cell r="BL640" t="str">
            <v>I, II, III</v>
          </cell>
          <cell r="BM640">
            <v>1.759546828035095</v>
          </cell>
          <cell r="BN640">
            <v>54</v>
          </cell>
          <cell r="BO640">
            <v>67</v>
          </cell>
          <cell r="BP640" t="str">
            <v>B or G</v>
          </cell>
          <cell r="BQ640">
            <v>4020</v>
          </cell>
          <cell r="BR640">
            <v>45</v>
          </cell>
        </row>
        <row r="641">
          <cell r="C641">
            <v>245043</v>
          </cell>
          <cell r="D641" t="str">
            <v>2818 M10P (2PB, 50 Bxs)</v>
          </cell>
          <cell r="E641" t="str">
            <v>70296</v>
          </cell>
          <cell r="F641" t="str">
            <v>72036</v>
          </cell>
          <cell r="G641" t="str">
            <v>30%</v>
          </cell>
          <cell r="H641" t="str">
            <v>2 X 8509 (12-8 4 X 1.25 OL)</v>
          </cell>
          <cell r="I641" t="str">
            <v>8040 (54 mm 142 GA X 1.625 FT)</v>
          </cell>
          <cell r="J641" t="str">
            <v>8034 (100 mm 200 GA X 1.625 FT)</v>
          </cell>
          <cell r="K641">
            <v>0.89585999999999977</v>
          </cell>
          <cell r="L641">
            <v>0.38393999999999995</v>
          </cell>
          <cell r="M641">
            <v>18</v>
          </cell>
          <cell r="N641">
            <v>21.11456193642114</v>
          </cell>
          <cell r="O641">
            <v>17.75</v>
          </cell>
          <cell r="P641">
            <v>18</v>
          </cell>
          <cell r="Q641">
            <v>18.25</v>
          </cell>
          <cell r="R641">
            <v>1.215875</v>
          </cell>
          <cell r="S641">
            <v>1.2797999999999998</v>
          </cell>
          <cell r="T641">
            <v>1.3450250000000001</v>
          </cell>
          <cell r="U641">
            <v>552.00725</v>
          </cell>
          <cell r="V641">
            <v>581.02919999999995</v>
          </cell>
          <cell r="W641">
            <v>610.6413500000001</v>
          </cell>
          <cell r="X641" t="str">
            <v>8425/8426 (22"/ 2 pc)</v>
          </cell>
          <cell r="Y641" t="str">
            <v>22"/ 2 pc</v>
          </cell>
          <cell r="Z641">
            <v>2</v>
          </cell>
          <cell r="AA641">
            <v>30</v>
          </cell>
          <cell r="AB641">
            <v>36.47625</v>
          </cell>
          <cell r="AC641">
            <v>38.393999999999991</v>
          </cell>
          <cell r="AD641">
            <v>40.350750000000005</v>
          </cell>
          <cell r="AE641">
            <v>38.47625</v>
          </cell>
          <cell r="AF641">
            <v>40.393999999999991</v>
          </cell>
          <cell r="AG641">
            <v>42.350750000000005</v>
          </cell>
          <cell r="AH641" t="str">
            <v>2 X 8126 (4.833 FT/Box)</v>
          </cell>
          <cell r="AI641">
            <v>2</v>
          </cell>
          <cell r="AJ641" t="str">
            <v>(10X5)+0=50</v>
          </cell>
          <cell r="AK641">
            <v>10</v>
          </cell>
          <cell r="AL641">
            <v>5</v>
          </cell>
          <cell r="AM641">
            <v>0</v>
          </cell>
          <cell r="AN641">
            <v>50</v>
          </cell>
          <cell r="AO641" t="str">
            <v>8914 (48 X 44)</v>
          </cell>
          <cell r="AP641" t="str">
            <v>48X44</v>
          </cell>
          <cell r="AQ641">
            <v>55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 t="str">
            <v>8051 (1 White)</v>
          </cell>
          <cell r="AW641" t="str">
            <v>8050 (223FT Clear)</v>
          </cell>
          <cell r="AX641">
            <v>2074.6999999999998</v>
          </cell>
          <cell r="AY641">
            <v>1500</v>
          </cell>
          <cell r="AZ641">
            <v>1.3831333333333331</v>
          </cell>
          <cell r="BA641" t="str">
            <v xml:space="preserve">Minova Request 6/27/06.  Each cartridge gets Part No. 8510 Parachute Clip 28 mm. </v>
          </cell>
          <cell r="BB641"/>
          <cell r="BC641">
            <v>245043</v>
          </cell>
          <cell r="BD641" t="str">
            <v>Red</v>
          </cell>
          <cell r="BE641" t="str">
            <v>2818 M10P</v>
          </cell>
          <cell r="BF641" t="str">
            <v>12 months (+/- 5 days) from date of manufacture</v>
          </cell>
          <cell r="BG641" t="str">
            <v>Super Fast</v>
          </cell>
          <cell r="BH641" t="str">
            <v>28 mm</v>
          </cell>
          <cell r="BI641" t="str">
            <v>1 1/4 in</v>
          </cell>
          <cell r="BJ641" t="str">
            <v>18 in</v>
          </cell>
          <cell r="BK641" t="str">
            <v>7/8 in</v>
          </cell>
          <cell r="BL641" t="str">
            <v>I, II, III</v>
          </cell>
          <cell r="BM641">
            <v>1.759546828035095</v>
          </cell>
          <cell r="BN641">
            <v>54</v>
          </cell>
          <cell r="BO641">
            <v>67</v>
          </cell>
          <cell r="BP641" t="str">
            <v>B or G</v>
          </cell>
          <cell r="BQ641">
            <v>4020</v>
          </cell>
          <cell r="BR641">
            <v>45</v>
          </cell>
        </row>
        <row r="642">
          <cell r="C642">
            <v>245044</v>
          </cell>
          <cell r="D642" t="str">
            <v>2818 M10B (2PB, 50 Bxs)</v>
          </cell>
          <cell r="E642" t="str">
            <v>70296</v>
          </cell>
          <cell r="F642" t="str">
            <v>72036</v>
          </cell>
          <cell r="G642" t="str">
            <v>30%</v>
          </cell>
          <cell r="H642" t="str">
            <v>2 X 8509 (12-8 4 X 1.25 OL)</v>
          </cell>
          <cell r="I642" t="str">
            <v>8040 (54 mm 142 GA X 1.625 FT)</v>
          </cell>
          <cell r="J642" t="str">
            <v>8034 (100 mm 200 GA X 1.625 FT)</v>
          </cell>
          <cell r="K642">
            <v>0.89585999999999977</v>
          </cell>
          <cell r="L642">
            <v>0.38393999999999995</v>
          </cell>
          <cell r="M642">
            <v>18</v>
          </cell>
          <cell r="N642">
            <v>21.11456193642114</v>
          </cell>
          <cell r="O642">
            <v>17.75</v>
          </cell>
          <cell r="P642">
            <v>18</v>
          </cell>
          <cell r="Q642">
            <v>18.25</v>
          </cell>
          <cell r="R642">
            <v>1.215875</v>
          </cell>
          <cell r="S642">
            <v>1.2797999999999998</v>
          </cell>
          <cell r="T642">
            <v>1.3450250000000001</v>
          </cell>
          <cell r="U642">
            <v>552.00725</v>
          </cell>
          <cell r="V642">
            <v>581.02919999999995</v>
          </cell>
          <cell r="W642">
            <v>610.6413500000001</v>
          </cell>
          <cell r="X642" t="str">
            <v>8425/8426 (22"/ 2 pc)</v>
          </cell>
          <cell r="Y642" t="str">
            <v>22"/ 2 pc</v>
          </cell>
          <cell r="Z642">
            <v>2</v>
          </cell>
          <cell r="AA642">
            <v>30</v>
          </cell>
          <cell r="AB642">
            <v>36.47625</v>
          </cell>
          <cell r="AC642">
            <v>38.393999999999991</v>
          </cell>
          <cell r="AD642">
            <v>40.350750000000005</v>
          </cell>
          <cell r="AE642">
            <v>38.47625</v>
          </cell>
          <cell r="AF642">
            <v>40.393999999999991</v>
          </cell>
          <cell r="AG642">
            <v>42.350750000000005</v>
          </cell>
          <cell r="AH642" t="str">
            <v>2 X 8126 (4.833 FT/Box)</v>
          </cell>
          <cell r="AI642">
            <v>2</v>
          </cell>
          <cell r="AJ642" t="str">
            <v>(10X5)+0=50</v>
          </cell>
          <cell r="AK642">
            <v>10</v>
          </cell>
          <cell r="AL642">
            <v>5</v>
          </cell>
          <cell r="AM642">
            <v>0</v>
          </cell>
          <cell r="AN642">
            <v>50</v>
          </cell>
          <cell r="AO642" t="str">
            <v>8914 (48 X 44)</v>
          </cell>
          <cell r="AP642" t="str">
            <v>48X44</v>
          </cell>
          <cell r="AQ642">
            <v>55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 t="str">
            <v>8051 (1 White)</v>
          </cell>
          <cell r="AW642" t="str">
            <v>8050 (223FT Clear)</v>
          </cell>
          <cell r="AX642">
            <v>2074.6999999999998</v>
          </cell>
          <cell r="AY642">
            <v>1500</v>
          </cell>
          <cell r="AZ642">
            <v>1.3831333333333331</v>
          </cell>
          <cell r="BA642" t="str">
            <v xml:space="preserve">Request 81/8/06.  Each cartridge gets Part No. 8517 Basket Clip 28 mm. </v>
          </cell>
          <cell r="BB642"/>
          <cell r="BC642">
            <v>245044</v>
          </cell>
          <cell r="BD642" t="str">
            <v>Red</v>
          </cell>
          <cell r="BE642" t="str">
            <v>2818 M10B</v>
          </cell>
          <cell r="BF642" t="str">
            <v>12 months (+/- 5 days) from date of manufacture</v>
          </cell>
          <cell r="BG642" t="str">
            <v>Super Fast</v>
          </cell>
          <cell r="BH642" t="str">
            <v>28 mm</v>
          </cell>
          <cell r="BI642" t="str">
            <v>1 1/4 in</v>
          </cell>
          <cell r="BJ642" t="str">
            <v>18 in</v>
          </cell>
          <cell r="BK642" t="str">
            <v>7/8 in</v>
          </cell>
          <cell r="BL642" t="str">
            <v>I, II, III</v>
          </cell>
          <cell r="BM642">
            <v>1.759546828035095</v>
          </cell>
          <cell r="BN642">
            <v>54</v>
          </cell>
          <cell r="BO642">
            <v>67</v>
          </cell>
          <cell r="BP642" t="str">
            <v>B or G</v>
          </cell>
          <cell r="BQ642">
            <v>4020</v>
          </cell>
          <cell r="BR642">
            <v>45</v>
          </cell>
        </row>
        <row r="643">
          <cell r="C643">
            <v>245049</v>
          </cell>
          <cell r="D643" t="str">
            <v>2818 LIF20B (2PB, 50 Bxs)</v>
          </cell>
          <cell r="E643" t="str">
            <v>70415</v>
          </cell>
          <cell r="F643" t="str">
            <v>72036</v>
          </cell>
          <cell r="G643" t="str">
            <v>30%</v>
          </cell>
          <cell r="H643" t="str">
            <v>2 X 8509 (12-8 4 X 1.25 OL)</v>
          </cell>
          <cell r="I643" t="str">
            <v>8040 (54 mm 142 GA X 1.625 FT)</v>
          </cell>
          <cell r="J643" t="str">
            <v>8034 (100 mm 200 GA X 1.625 FT)</v>
          </cell>
          <cell r="K643">
            <v>0.89585999999999977</v>
          </cell>
          <cell r="L643">
            <v>0.38393999999999995</v>
          </cell>
          <cell r="M643">
            <v>18</v>
          </cell>
          <cell r="N643">
            <v>21.11456193642114</v>
          </cell>
          <cell r="O643">
            <v>17.75</v>
          </cell>
          <cell r="P643">
            <v>18</v>
          </cell>
          <cell r="Q643">
            <v>18.25</v>
          </cell>
          <cell r="R643">
            <v>1.215875</v>
          </cell>
          <cell r="S643">
            <v>1.2797999999999998</v>
          </cell>
          <cell r="T643">
            <v>1.3450250000000001</v>
          </cell>
          <cell r="U643">
            <v>552.00725</v>
          </cell>
          <cell r="V643">
            <v>581.02919999999995</v>
          </cell>
          <cell r="W643">
            <v>610.6413500000001</v>
          </cell>
          <cell r="X643" t="str">
            <v>8425/8426 (22"/ 2 pc)</v>
          </cell>
          <cell r="Y643" t="str">
            <v>22"/ 2 pc</v>
          </cell>
          <cell r="Z643">
            <v>2</v>
          </cell>
          <cell r="AA643">
            <v>30</v>
          </cell>
          <cell r="AB643">
            <v>36.47625</v>
          </cell>
          <cell r="AC643">
            <v>38.393999999999991</v>
          </cell>
          <cell r="AD643">
            <v>40.350750000000005</v>
          </cell>
          <cell r="AE643">
            <v>38.47625</v>
          </cell>
          <cell r="AF643">
            <v>40.393999999999991</v>
          </cell>
          <cell r="AG643">
            <v>42.350750000000005</v>
          </cell>
          <cell r="AH643" t="str">
            <v>2 X 8126 (4.833 FT/Box)</v>
          </cell>
          <cell r="AI643">
            <v>2</v>
          </cell>
          <cell r="AJ643" t="str">
            <v>(10X5)+0=50</v>
          </cell>
          <cell r="AK643">
            <v>10</v>
          </cell>
          <cell r="AL643">
            <v>5</v>
          </cell>
          <cell r="AM643">
            <v>0</v>
          </cell>
          <cell r="AN643">
            <v>50</v>
          </cell>
          <cell r="AO643" t="str">
            <v>8914 (48 X 44)</v>
          </cell>
          <cell r="AP643" t="str">
            <v>48X44</v>
          </cell>
          <cell r="AQ643">
            <v>55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 t="str">
            <v>8051 (1 White)</v>
          </cell>
          <cell r="AW643" t="str">
            <v>8050 (223FT Clear)</v>
          </cell>
          <cell r="AX643">
            <v>2074.6999999999998</v>
          </cell>
          <cell r="AY643">
            <v>1500</v>
          </cell>
          <cell r="AZ643">
            <v>1.3831333333333331</v>
          </cell>
          <cell r="BA643" t="str">
            <v>Minova Request 9/2/11.  Each cartridge gets Part No. 8517 Basket Clip 28 mm.</v>
          </cell>
          <cell r="BB643"/>
          <cell r="BC643">
            <v>245049</v>
          </cell>
          <cell r="BD643" t="str">
            <v xml:space="preserve">Orange </v>
          </cell>
          <cell r="BE643" t="str">
            <v>2818 LIF20B</v>
          </cell>
          <cell r="BF643" t="str">
            <v>12 months (+/- 5 days) from date of manufacture</v>
          </cell>
          <cell r="BG643" t="str">
            <v>X-Fast</v>
          </cell>
          <cell r="BH643" t="str">
            <v>28 mm</v>
          </cell>
          <cell r="BI643" t="str">
            <v>1 1/4 in</v>
          </cell>
          <cell r="BJ643" t="str">
            <v>18 in</v>
          </cell>
          <cell r="BK643" t="str">
            <v>7/8 in</v>
          </cell>
          <cell r="BL643" t="str">
            <v>I, II, III</v>
          </cell>
          <cell r="BM643">
            <v>1.759546828035095</v>
          </cell>
          <cell r="BN643">
            <v>54</v>
          </cell>
          <cell r="BO643">
            <v>67</v>
          </cell>
          <cell r="BP643" t="str">
            <v>B or G</v>
          </cell>
          <cell r="BQ643">
            <v>4020</v>
          </cell>
          <cell r="BR643">
            <v>45</v>
          </cell>
        </row>
        <row r="644">
          <cell r="C644">
            <v>245050</v>
          </cell>
          <cell r="D644" t="str">
            <v>2818 LIF20P (2PB, 50 Bxs)</v>
          </cell>
          <cell r="E644" t="str">
            <v>70415</v>
          </cell>
          <cell r="F644" t="str">
            <v>72036</v>
          </cell>
          <cell r="G644" t="str">
            <v>30%</v>
          </cell>
          <cell r="H644" t="str">
            <v>2 X 8509 (12-8 4 X 1.25 OL)</v>
          </cell>
          <cell r="I644" t="str">
            <v>8040 (54 mm 142 GA X 1.625 FT)</v>
          </cell>
          <cell r="J644" t="str">
            <v>8034 (100 mm 200 GA X 1.625 FT)</v>
          </cell>
          <cell r="K644">
            <v>0.89585999999999977</v>
          </cell>
          <cell r="L644">
            <v>0.38393999999999995</v>
          </cell>
          <cell r="M644">
            <v>18</v>
          </cell>
          <cell r="N644">
            <v>21.11456193642114</v>
          </cell>
          <cell r="O644">
            <v>17.75</v>
          </cell>
          <cell r="P644">
            <v>18</v>
          </cell>
          <cell r="Q644">
            <v>18.25</v>
          </cell>
          <cell r="R644">
            <v>1.215875</v>
          </cell>
          <cell r="S644">
            <v>1.2797999999999998</v>
          </cell>
          <cell r="T644">
            <v>1.3450250000000001</v>
          </cell>
          <cell r="U644">
            <v>552.00725</v>
          </cell>
          <cell r="V644">
            <v>581.02919999999995</v>
          </cell>
          <cell r="W644">
            <v>610.6413500000001</v>
          </cell>
          <cell r="X644" t="str">
            <v>8425/8426 (22"/ 2 pc)</v>
          </cell>
          <cell r="Y644" t="str">
            <v>22"/ 2 pc</v>
          </cell>
          <cell r="Z644">
            <v>2</v>
          </cell>
          <cell r="AA644">
            <v>30</v>
          </cell>
          <cell r="AB644">
            <v>36.47625</v>
          </cell>
          <cell r="AC644">
            <v>38.393999999999991</v>
          </cell>
          <cell r="AD644">
            <v>40.350750000000005</v>
          </cell>
          <cell r="AE644">
            <v>38.47625</v>
          </cell>
          <cell r="AF644">
            <v>40.393999999999991</v>
          </cell>
          <cell r="AG644">
            <v>42.350750000000005</v>
          </cell>
          <cell r="AH644" t="str">
            <v>2 X 8126 (4.833 FT/Box)</v>
          </cell>
          <cell r="AI644">
            <v>2</v>
          </cell>
          <cell r="AJ644" t="str">
            <v>(10X5)+0=50</v>
          </cell>
          <cell r="AK644">
            <v>10</v>
          </cell>
          <cell r="AL644">
            <v>5</v>
          </cell>
          <cell r="AM644">
            <v>0</v>
          </cell>
          <cell r="AN644">
            <v>50</v>
          </cell>
          <cell r="AO644" t="str">
            <v>8914 (48 X 44)</v>
          </cell>
          <cell r="AP644" t="str">
            <v>48X44</v>
          </cell>
          <cell r="AQ644">
            <v>55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 t="str">
            <v>8051 (1 White)</v>
          </cell>
          <cell r="AW644" t="str">
            <v>8050 (223FT Clear)</v>
          </cell>
          <cell r="AX644">
            <v>2074.6999999999998</v>
          </cell>
          <cell r="AY644">
            <v>1500</v>
          </cell>
          <cell r="AZ644">
            <v>1.3831333333333331</v>
          </cell>
          <cell r="BA644" t="str">
            <v>Minova Request 8/18/11.  Each cartridge gets Part No. 8510 Parachute Clip 28 mm.</v>
          </cell>
          <cell r="BB644"/>
          <cell r="BC644">
            <v>245050</v>
          </cell>
          <cell r="BD644" t="str">
            <v xml:space="preserve">Orange </v>
          </cell>
          <cell r="BE644" t="str">
            <v>2818 LIF20P</v>
          </cell>
          <cell r="BF644" t="str">
            <v>12 months (+/- 5 days) from date of manufacture</v>
          </cell>
          <cell r="BG644" t="str">
            <v>X-Fast</v>
          </cell>
          <cell r="BH644" t="str">
            <v>28 mm</v>
          </cell>
          <cell r="BI644" t="str">
            <v>1 1/4 in</v>
          </cell>
          <cell r="BJ644" t="str">
            <v>18 in</v>
          </cell>
          <cell r="BK644" t="str">
            <v>7/8 in</v>
          </cell>
          <cell r="BL644" t="str">
            <v>I, II, III</v>
          </cell>
          <cell r="BM644">
            <v>1.759546828035095</v>
          </cell>
          <cell r="BN644">
            <v>54</v>
          </cell>
          <cell r="BO644">
            <v>67</v>
          </cell>
          <cell r="BP644" t="str">
            <v>B or G</v>
          </cell>
          <cell r="BQ644">
            <v>4020</v>
          </cell>
          <cell r="BR644">
            <v>45</v>
          </cell>
        </row>
        <row r="645">
          <cell r="C645">
            <v>245051</v>
          </cell>
          <cell r="D645" t="str">
            <v>2818 LIF35P (2PB, 50 Bxs)</v>
          </cell>
          <cell r="E645" t="str">
            <v>70311</v>
          </cell>
          <cell r="F645" t="str">
            <v>72036</v>
          </cell>
          <cell r="G645" t="str">
            <v>30%</v>
          </cell>
          <cell r="H645" t="str">
            <v>2 X 8509 (12-8 4 X 1.25 OL)</v>
          </cell>
          <cell r="I645" t="str">
            <v>8040 (54 mm 142 GA X 1.625 FT)</v>
          </cell>
          <cell r="J645" t="str">
            <v>8034 (100 mm 200 GA X 1.625 FT)</v>
          </cell>
          <cell r="K645">
            <v>0.89585999999999977</v>
          </cell>
          <cell r="L645">
            <v>0.38393999999999995</v>
          </cell>
          <cell r="M645">
            <v>18</v>
          </cell>
          <cell r="N645">
            <v>21.11456193642114</v>
          </cell>
          <cell r="O645">
            <v>17.75</v>
          </cell>
          <cell r="P645">
            <v>18</v>
          </cell>
          <cell r="Q645">
            <v>18.25</v>
          </cell>
          <cell r="R645">
            <v>1.215875</v>
          </cell>
          <cell r="S645">
            <v>1.2797999999999998</v>
          </cell>
          <cell r="T645">
            <v>1.3450250000000001</v>
          </cell>
          <cell r="U645">
            <v>552.00725</v>
          </cell>
          <cell r="V645">
            <v>581.02919999999995</v>
          </cell>
          <cell r="W645">
            <v>610.6413500000001</v>
          </cell>
          <cell r="X645" t="str">
            <v>8425/8426 (22"/ 2 pc)</v>
          </cell>
          <cell r="Y645" t="str">
            <v>22"/ 2 pc</v>
          </cell>
          <cell r="Z645">
            <v>2</v>
          </cell>
          <cell r="AA645">
            <v>30</v>
          </cell>
          <cell r="AB645">
            <v>36.47625</v>
          </cell>
          <cell r="AC645">
            <v>38.393999999999991</v>
          </cell>
          <cell r="AD645">
            <v>40.350750000000005</v>
          </cell>
          <cell r="AE645">
            <v>38.47625</v>
          </cell>
          <cell r="AF645">
            <v>40.393999999999991</v>
          </cell>
          <cell r="AG645">
            <v>42.350750000000005</v>
          </cell>
          <cell r="AH645" t="str">
            <v>2 X 8126 (4.833 FT/Box)</v>
          </cell>
          <cell r="AI645">
            <v>2</v>
          </cell>
          <cell r="AJ645" t="str">
            <v>(10X5)+0=50</v>
          </cell>
          <cell r="AK645">
            <v>10</v>
          </cell>
          <cell r="AL645">
            <v>5</v>
          </cell>
          <cell r="AM645">
            <v>0</v>
          </cell>
          <cell r="AN645">
            <v>50</v>
          </cell>
          <cell r="AO645" t="str">
            <v>8914 (48 X 44)</v>
          </cell>
          <cell r="AP645" t="str">
            <v>48X44</v>
          </cell>
          <cell r="AQ645">
            <v>55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 t="str">
            <v>8051 (1 White)</v>
          </cell>
          <cell r="AW645" t="str">
            <v>8050 (223FT Clear)</v>
          </cell>
          <cell r="AX645">
            <v>2074.6999999999998</v>
          </cell>
          <cell r="AY645">
            <v>1500</v>
          </cell>
          <cell r="AZ645">
            <v>1.3831333333333331</v>
          </cell>
          <cell r="BA645" t="str">
            <v>Minova Request 8/18/11.  Each cartridge gets Part No. 8510 Parachute Clip 28 mm.</v>
          </cell>
          <cell r="BB645"/>
          <cell r="BC645">
            <v>245051</v>
          </cell>
          <cell r="BD645" t="str">
            <v>Blue</v>
          </cell>
          <cell r="BE645" t="str">
            <v>2818 LIF35P</v>
          </cell>
          <cell r="BF645" t="str">
            <v>12 months (+/- 5 days) from date of manufacture</v>
          </cell>
          <cell r="BG645" t="str">
            <v>Fast</v>
          </cell>
          <cell r="BH645" t="str">
            <v>28 mm</v>
          </cell>
          <cell r="BI645" t="str">
            <v>1 1/4 in</v>
          </cell>
          <cell r="BJ645" t="str">
            <v>18 in</v>
          </cell>
          <cell r="BK645" t="str">
            <v>7/8 in</v>
          </cell>
          <cell r="BL645" t="str">
            <v>I, II, III</v>
          </cell>
          <cell r="BM645">
            <v>1.759546828035095</v>
          </cell>
          <cell r="BN645">
            <v>54</v>
          </cell>
          <cell r="BO645">
            <v>67</v>
          </cell>
          <cell r="BP645" t="str">
            <v>B or G</v>
          </cell>
          <cell r="BQ645">
            <v>4020</v>
          </cell>
          <cell r="BR645">
            <v>45</v>
          </cell>
        </row>
        <row r="646">
          <cell r="C646">
            <v>245055</v>
          </cell>
          <cell r="D646" t="str">
            <v>2818 VLIF10P (2PB, 50 Bxs)</v>
          </cell>
          <cell r="E646" t="str">
            <v>70347</v>
          </cell>
          <cell r="F646" t="str">
            <v>72036</v>
          </cell>
          <cell r="G646" t="str">
            <v>30%</v>
          </cell>
          <cell r="H646" t="str">
            <v>2 X 8509 (12-8 4 X 1.25 OL)</v>
          </cell>
          <cell r="I646" t="str">
            <v>8040 (54 mm 142 GA X 1.625 FT)</v>
          </cell>
          <cell r="J646" t="str">
            <v>8034 (100 mm 200 GA X 1.625 FT)</v>
          </cell>
          <cell r="K646">
            <v>0.89585999999999977</v>
          </cell>
          <cell r="L646">
            <v>0.38393999999999995</v>
          </cell>
          <cell r="M646">
            <v>18</v>
          </cell>
          <cell r="N646">
            <v>21.11456193642114</v>
          </cell>
          <cell r="O646">
            <v>17.75</v>
          </cell>
          <cell r="P646">
            <v>18</v>
          </cell>
          <cell r="Q646">
            <v>18.25</v>
          </cell>
          <cell r="R646">
            <v>1.215875</v>
          </cell>
          <cell r="S646">
            <v>1.2797999999999998</v>
          </cell>
          <cell r="T646">
            <v>1.3450250000000001</v>
          </cell>
          <cell r="U646">
            <v>552.00725</v>
          </cell>
          <cell r="V646">
            <v>581.02919999999995</v>
          </cell>
          <cell r="W646">
            <v>610.6413500000001</v>
          </cell>
          <cell r="X646" t="str">
            <v>8425/8426 (22"/ 2 pc)</v>
          </cell>
          <cell r="Y646" t="str">
            <v>22"/ 2 pc</v>
          </cell>
          <cell r="Z646">
            <v>2</v>
          </cell>
          <cell r="AA646">
            <v>30</v>
          </cell>
          <cell r="AB646">
            <v>36.47625</v>
          </cell>
          <cell r="AC646">
            <v>38.393999999999991</v>
          </cell>
          <cell r="AD646">
            <v>40.350750000000005</v>
          </cell>
          <cell r="AE646">
            <v>38.47625</v>
          </cell>
          <cell r="AF646">
            <v>40.393999999999991</v>
          </cell>
          <cell r="AG646">
            <v>42.350750000000005</v>
          </cell>
          <cell r="AH646" t="str">
            <v>2 X 8126 (4.833 FT/Box)</v>
          </cell>
          <cell r="AI646">
            <v>2</v>
          </cell>
          <cell r="AJ646" t="str">
            <v>(10X5)+0=50</v>
          </cell>
          <cell r="AK646">
            <v>10</v>
          </cell>
          <cell r="AL646">
            <v>5</v>
          </cell>
          <cell r="AM646">
            <v>0</v>
          </cell>
          <cell r="AN646">
            <v>50</v>
          </cell>
          <cell r="AO646" t="str">
            <v>8914 (48 X 44)</v>
          </cell>
          <cell r="AP646" t="str">
            <v>48X44</v>
          </cell>
          <cell r="AQ646">
            <v>55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 t="str">
            <v>8051 (1 White)</v>
          </cell>
          <cell r="AW646" t="str">
            <v>8050 (223FT Clear)</v>
          </cell>
          <cell r="AX646">
            <v>2074.6999999999998</v>
          </cell>
          <cell r="AY646">
            <v>1500</v>
          </cell>
          <cell r="AZ646">
            <v>1.3831333333333331</v>
          </cell>
          <cell r="BA646" t="str">
            <v>Minova Request 4/9/13.  Each cartridge gets Part No. 8510 Parachute Clip 28 mm.</v>
          </cell>
          <cell r="BB646"/>
          <cell r="BC646">
            <v>245055</v>
          </cell>
          <cell r="BD646" t="str">
            <v>Red</v>
          </cell>
          <cell r="BE646" t="str">
            <v>2818 VLIF10P</v>
          </cell>
          <cell r="BF646" t="str">
            <v>12 months (+/- 5 days) from date of manufacture</v>
          </cell>
          <cell r="BG646" t="str">
            <v>Super Fast</v>
          </cell>
          <cell r="BH646" t="str">
            <v>28 mm</v>
          </cell>
          <cell r="BI646" t="str">
            <v>1 1/4 in</v>
          </cell>
          <cell r="BJ646" t="str">
            <v>18 in</v>
          </cell>
          <cell r="BK646" t="str">
            <v>7/8 in</v>
          </cell>
          <cell r="BL646" t="str">
            <v>I, II, III</v>
          </cell>
          <cell r="BM646">
            <v>1.759546828035095</v>
          </cell>
          <cell r="BN646">
            <v>54</v>
          </cell>
          <cell r="BO646">
            <v>67</v>
          </cell>
          <cell r="BP646" t="str">
            <v>B or G</v>
          </cell>
          <cell r="BQ646">
            <v>4020</v>
          </cell>
          <cell r="BR646">
            <v>45</v>
          </cell>
        </row>
        <row r="647">
          <cell r="C647">
            <v>245056</v>
          </cell>
          <cell r="D647" t="str">
            <v>2818 M90 (2PB, 50 Bxs)</v>
          </cell>
          <cell r="E647" t="str">
            <v>70329</v>
          </cell>
          <cell r="F647" t="str">
            <v>72036</v>
          </cell>
          <cell r="G647" t="str">
            <v>30%</v>
          </cell>
          <cell r="H647" t="str">
            <v>2 X 8509 (12-8 4 X 1.25 OL)</v>
          </cell>
          <cell r="I647" t="str">
            <v>8040 (54 mm 142 GA X 1.625 FT)</v>
          </cell>
          <cell r="J647" t="str">
            <v>8034 (100 mm 200 GA X 1.625 FT)</v>
          </cell>
          <cell r="K647">
            <v>0.89585999999999977</v>
          </cell>
          <cell r="L647">
            <v>0.38393999999999995</v>
          </cell>
          <cell r="M647">
            <v>18</v>
          </cell>
          <cell r="N647">
            <v>21.11456193642114</v>
          </cell>
          <cell r="O647">
            <v>17.75</v>
          </cell>
          <cell r="P647">
            <v>18</v>
          </cell>
          <cell r="Q647">
            <v>18.25</v>
          </cell>
          <cell r="R647">
            <v>1.215875</v>
          </cell>
          <cell r="S647">
            <v>1.2797999999999998</v>
          </cell>
          <cell r="T647">
            <v>1.3450250000000001</v>
          </cell>
          <cell r="U647">
            <v>552.00725</v>
          </cell>
          <cell r="V647">
            <v>581.02919999999995</v>
          </cell>
          <cell r="W647">
            <v>610.6413500000001</v>
          </cell>
          <cell r="X647" t="str">
            <v>8425/8426 (22"/ 2 pc)</v>
          </cell>
          <cell r="Y647" t="str">
            <v>22"/ 2 pc</v>
          </cell>
          <cell r="Z647">
            <v>2</v>
          </cell>
          <cell r="AA647">
            <v>30</v>
          </cell>
          <cell r="AB647">
            <v>36.47625</v>
          </cell>
          <cell r="AC647">
            <v>38.393999999999991</v>
          </cell>
          <cell r="AD647">
            <v>40.350750000000005</v>
          </cell>
          <cell r="AE647">
            <v>38.47625</v>
          </cell>
          <cell r="AF647">
            <v>40.393999999999991</v>
          </cell>
          <cell r="AG647">
            <v>42.350750000000005</v>
          </cell>
          <cell r="AH647" t="str">
            <v>2 X 8126 (4.833 FT/Box)</v>
          </cell>
          <cell r="AI647">
            <v>2</v>
          </cell>
          <cell r="AJ647" t="str">
            <v>(10X5)+0=50</v>
          </cell>
          <cell r="AK647">
            <v>10</v>
          </cell>
          <cell r="AL647">
            <v>5</v>
          </cell>
          <cell r="AM647">
            <v>0</v>
          </cell>
          <cell r="AN647">
            <v>50</v>
          </cell>
          <cell r="AO647" t="str">
            <v>8914 (48 X 44)</v>
          </cell>
          <cell r="AP647" t="str">
            <v>48X44</v>
          </cell>
          <cell r="AQ647">
            <v>55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 t="str">
            <v>8051 (1 White)</v>
          </cell>
          <cell r="AW647" t="str">
            <v>8050 (223FT Clear)</v>
          </cell>
          <cell r="AX647">
            <v>2074.6999999999998</v>
          </cell>
          <cell r="AY647">
            <v>1500</v>
          </cell>
          <cell r="AZ647">
            <v>1.3831333333333331</v>
          </cell>
          <cell r="BA647" t="str">
            <v>JB Request 10/15/13.</v>
          </cell>
          <cell r="BB647"/>
          <cell r="BC647">
            <v>245056</v>
          </cell>
          <cell r="BD647" t="str">
            <v>Yellow</v>
          </cell>
          <cell r="BE647" t="str">
            <v>2818 M90</v>
          </cell>
          <cell r="BF647" t="str">
            <v>12 months (+/- 5 days) from date of manufacture</v>
          </cell>
          <cell r="BG647" t="str">
            <v>Slow</v>
          </cell>
          <cell r="BH647" t="str">
            <v>28 mm</v>
          </cell>
          <cell r="BI647" t="str">
            <v>1 1/4 in</v>
          </cell>
          <cell r="BJ647" t="str">
            <v>18 in</v>
          </cell>
          <cell r="BK647" t="str">
            <v>7/8 in</v>
          </cell>
          <cell r="BL647" t="str">
            <v>I, II, III</v>
          </cell>
          <cell r="BM647">
            <v>1.759546828035095</v>
          </cell>
          <cell r="BN647">
            <v>54</v>
          </cell>
          <cell r="BO647">
            <v>67</v>
          </cell>
          <cell r="BP647" t="str">
            <v>B or G</v>
          </cell>
          <cell r="BQ647">
            <v>4020</v>
          </cell>
          <cell r="BR647">
            <v>45</v>
          </cell>
        </row>
        <row r="648">
          <cell r="C648">
            <v>245057</v>
          </cell>
          <cell r="D648" t="str">
            <v>2818 M20LIF (2PB, 50 Bxs)</v>
          </cell>
          <cell r="E648" t="str">
            <v>70302</v>
          </cell>
          <cell r="F648" t="str">
            <v>72036</v>
          </cell>
          <cell r="G648" t="str">
            <v>30%</v>
          </cell>
          <cell r="H648" t="str">
            <v>2 X 8509 (12-8 4 X 1.25 OL)</v>
          </cell>
          <cell r="I648" t="str">
            <v>8040 (54 mm 142 GA X 1.625 FT)</v>
          </cell>
          <cell r="J648" t="str">
            <v>8034 (100 mm 200 GA X 1.625 FT)</v>
          </cell>
          <cell r="K648">
            <v>0.89585999999999977</v>
          </cell>
          <cell r="L648">
            <v>0.38393999999999995</v>
          </cell>
          <cell r="M648">
            <v>18</v>
          </cell>
          <cell r="N648">
            <v>21.11456193642114</v>
          </cell>
          <cell r="O648">
            <v>17.75</v>
          </cell>
          <cell r="P648">
            <v>18</v>
          </cell>
          <cell r="Q648">
            <v>18.25</v>
          </cell>
          <cell r="R648">
            <v>1.215875</v>
          </cell>
          <cell r="S648">
            <v>1.2797999999999998</v>
          </cell>
          <cell r="T648">
            <v>1.3450250000000001</v>
          </cell>
          <cell r="U648">
            <v>552.00725</v>
          </cell>
          <cell r="V648">
            <v>581.02919999999995</v>
          </cell>
          <cell r="W648">
            <v>610.6413500000001</v>
          </cell>
          <cell r="X648" t="str">
            <v>8425/8426 (22"/ 2 pc)</v>
          </cell>
          <cell r="Y648" t="str">
            <v>22"/ 2 pc</v>
          </cell>
          <cell r="Z648">
            <v>2</v>
          </cell>
          <cell r="AA648">
            <v>30</v>
          </cell>
          <cell r="AB648">
            <v>36.47625</v>
          </cell>
          <cell r="AC648">
            <v>38.393999999999991</v>
          </cell>
          <cell r="AD648">
            <v>40.350750000000005</v>
          </cell>
          <cell r="AE648">
            <v>38.47625</v>
          </cell>
          <cell r="AF648">
            <v>40.393999999999991</v>
          </cell>
          <cell r="AG648">
            <v>42.350750000000005</v>
          </cell>
          <cell r="AH648" t="str">
            <v>2 X 8126 (4.833 FT/Box)</v>
          </cell>
          <cell r="AI648">
            <v>2</v>
          </cell>
          <cell r="AJ648" t="str">
            <v>(10X5)+0=50</v>
          </cell>
          <cell r="AK648">
            <v>10</v>
          </cell>
          <cell r="AL648">
            <v>5</v>
          </cell>
          <cell r="AM648">
            <v>0</v>
          </cell>
          <cell r="AN648">
            <v>50</v>
          </cell>
          <cell r="AO648" t="str">
            <v>8914 (48 X 44)</v>
          </cell>
          <cell r="AP648" t="str">
            <v>48X44</v>
          </cell>
          <cell r="AQ648">
            <v>55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 t="str">
            <v>8051 (1 White)</v>
          </cell>
          <cell r="AW648" t="str">
            <v>8050 (223FT Clear)</v>
          </cell>
          <cell r="AX648">
            <v>2074.6999999999998</v>
          </cell>
          <cell r="AY648">
            <v>1500</v>
          </cell>
          <cell r="AZ648">
            <v>1.3831333333333331</v>
          </cell>
          <cell r="BA648" t="str">
            <v>JB Request 1/17/13.</v>
          </cell>
          <cell r="BB648"/>
          <cell r="BC648">
            <v>245057</v>
          </cell>
          <cell r="BD648" t="str">
            <v xml:space="preserve">Orange </v>
          </cell>
          <cell r="BE648" t="str">
            <v>2818 M20LIF</v>
          </cell>
          <cell r="BF648" t="str">
            <v>12 months (+/- 5 days) from date of manufacture</v>
          </cell>
          <cell r="BG648" t="str">
            <v>X-Fast</v>
          </cell>
          <cell r="BH648" t="str">
            <v>28 mm</v>
          </cell>
          <cell r="BI648" t="str">
            <v>1 1/4 in</v>
          </cell>
          <cell r="BJ648" t="str">
            <v>18 in</v>
          </cell>
          <cell r="BK648" t="str">
            <v>7/8 in</v>
          </cell>
          <cell r="BL648" t="str">
            <v>I, II, III</v>
          </cell>
          <cell r="BM648">
            <v>1.759546828035095</v>
          </cell>
          <cell r="BN648">
            <v>54</v>
          </cell>
          <cell r="BO648">
            <v>67</v>
          </cell>
          <cell r="BP648" t="str">
            <v>B or G</v>
          </cell>
          <cell r="BQ648">
            <v>4020</v>
          </cell>
          <cell r="BR648">
            <v>45</v>
          </cell>
        </row>
        <row r="649">
          <cell r="C649">
            <v>245058</v>
          </cell>
          <cell r="D649" t="str">
            <v>2818 M90P (2PB, 50 Bxs)</v>
          </cell>
          <cell r="E649" t="str">
            <v>70329</v>
          </cell>
          <cell r="F649" t="str">
            <v>72036</v>
          </cell>
          <cell r="G649" t="str">
            <v>30%</v>
          </cell>
          <cell r="H649" t="str">
            <v>2 X 8509 (12-8 4 X 1.25 OL)</v>
          </cell>
          <cell r="I649" t="str">
            <v>8040 (54 mm 142 GA X 1.625 FT)</v>
          </cell>
          <cell r="J649" t="str">
            <v>8034 (100 mm 200 GA X 1.625 FT)</v>
          </cell>
          <cell r="K649">
            <v>0.89585999999999977</v>
          </cell>
          <cell r="L649">
            <v>0.38393999999999995</v>
          </cell>
          <cell r="M649">
            <v>18</v>
          </cell>
          <cell r="N649">
            <v>21.11456193642114</v>
          </cell>
          <cell r="O649">
            <v>17.75</v>
          </cell>
          <cell r="P649">
            <v>18</v>
          </cell>
          <cell r="Q649">
            <v>18.25</v>
          </cell>
          <cell r="R649">
            <v>1.215875</v>
          </cell>
          <cell r="S649">
            <v>1.2797999999999998</v>
          </cell>
          <cell r="T649">
            <v>1.3450250000000001</v>
          </cell>
          <cell r="U649">
            <v>552.00725</v>
          </cell>
          <cell r="V649">
            <v>581.02919999999995</v>
          </cell>
          <cell r="W649">
            <v>610.6413500000001</v>
          </cell>
          <cell r="X649" t="str">
            <v>8425/8426 (22"/ 2 pc)</v>
          </cell>
          <cell r="Y649" t="str">
            <v>22"/ 2 pc</v>
          </cell>
          <cell r="Z649">
            <v>2</v>
          </cell>
          <cell r="AA649">
            <v>30</v>
          </cell>
          <cell r="AB649">
            <v>36.47625</v>
          </cell>
          <cell r="AC649">
            <v>38.393999999999991</v>
          </cell>
          <cell r="AD649">
            <v>40.350750000000005</v>
          </cell>
          <cell r="AE649">
            <v>38.47625</v>
          </cell>
          <cell r="AF649">
            <v>40.393999999999991</v>
          </cell>
          <cell r="AG649">
            <v>42.350750000000005</v>
          </cell>
          <cell r="AH649" t="str">
            <v>2 X 8126 (4.833 FT/Box)</v>
          </cell>
          <cell r="AI649">
            <v>2</v>
          </cell>
          <cell r="AJ649" t="str">
            <v>(10X5)+0=50</v>
          </cell>
          <cell r="AK649">
            <v>10</v>
          </cell>
          <cell r="AL649">
            <v>5</v>
          </cell>
          <cell r="AM649">
            <v>0</v>
          </cell>
          <cell r="AN649">
            <v>50</v>
          </cell>
          <cell r="AO649" t="str">
            <v>8914 (48 X 44)</v>
          </cell>
          <cell r="AP649" t="str">
            <v>48X44</v>
          </cell>
          <cell r="AQ649">
            <v>55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 t="str">
            <v>8051 (1 White)</v>
          </cell>
          <cell r="AW649" t="str">
            <v>8050 (223FT Clear)</v>
          </cell>
          <cell r="AX649">
            <v>2074.6999999999998</v>
          </cell>
          <cell r="AY649">
            <v>1500</v>
          </cell>
          <cell r="AZ649">
            <v>1.3831333333333331</v>
          </cell>
          <cell r="BA649" t="str">
            <v>Requested 3.28.14 for Minova Chile. Each cartridge gets Part No. 8510 Parachute Clip 28 mm.</v>
          </cell>
          <cell r="BB649"/>
          <cell r="BC649">
            <v>245058</v>
          </cell>
          <cell r="BD649" t="str">
            <v>Yellow</v>
          </cell>
          <cell r="BE649" t="str">
            <v>2818 M90P</v>
          </cell>
          <cell r="BF649" t="str">
            <v>12 months (+/- 5 days) from date of manufacture</v>
          </cell>
          <cell r="BG649" t="str">
            <v>Slow</v>
          </cell>
          <cell r="BH649" t="str">
            <v>28 mm</v>
          </cell>
          <cell r="BI649" t="str">
            <v>1 1/4 in</v>
          </cell>
          <cell r="BJ649" t="str">
            <v>18 in</v>
          </cell>
          <cell r="BK649" t="str">
            <v>7/8 in</v>
          </cell>
          <cell r="BL649" t="str">
            <v>I, II, III</v>
          </cell>
          <cell r="BM649">
            <v>1.759546828035095</v>
          </cell>
          <cell r="BN649">
            <v>54</v>
          </cell>
          <cell r="BO649">
            <v>67</v>
          </cell>
          <cell r="BP649" t="str">
            <v>B or G</v>
          </cell>
          <cell r="BQ649">
            <v>4020</v>
          </cell>
          <cell r="BR649">
            <v>45</v>
          </cell>
        </row>
        <row r="650">
          <cell r="C650">
            <v>245059</v>
          </cell>
          <cell r="D650" t="str">
            <v>2818 M70P (2PB, 50 Bxs)</v>
          </cell>
          <cell r="E650" t="str">
            <v>70326</v>
          </cell>
          <cell r="F650" t="str">
            <v>72036</v>
          </cell>
          <cell r="G650" t="str">
            <v>30%</v>
          </cell>
          <cell r="H650" t="str">
            <v>2 X 8509 (12-8 4 X 1.25 OL)</v>
          </cell>
          <cell r="I650" t="str">
            <v>8040 (54 mm 142 GA X 1.625 FT)</v>
          </cell>
          <cell r="J650" t="str">
            <v>8034 (100 mm 200 GA X 1.625 FT)</v>
          </cell>
          <cell r="K650">
            <v>0.89585999999999977</v>
          </cell>
          <cell r="L650">
            <v>0.38393999999999995</v>
          </cell>
          <cell r="M650">
            <v>18</v>
          </cell>
          <cell r="N650">
            <v>21.11456193642114</v>
          </cell>
          <cell r="O650">
            <v>17.75</v>
          </cell>
          <cell r="P650">
            <v>18</v>
          </cell>
          <cell r="Q650">
            <v>18.25</v>
          </cell>
          <cell r="R650">
            <v>1.215875</v>
          </cell>
          <cell r="S650">
            <v>1.2797999999999998</v>
          </cell>
          <cell r="T650">
            <v>1.3450250000000001</v>
          </cell>
          <cell r="U650">
            <v>552.00725</v>
          </cell>
          <cell r="V650">
            <v>581.02919999999995</v>
          </cell>
          <cell r="W650">
            <v>610.6413500000001</v>
          </cell>
          <cell r="X650" t="str">
            <v>8425/8426 (22"/ 2 pc)</v>
          </cell>
          <cell r="Y650" t="str">
            <v>22"/ 2 pc</v>
          </cell>
          <cell r="Z650">
            <v>2</v>
          </cell>
          <cell r="AA650">
            <v>30</v>
          </cell>
          <cell r="AB650">
            <v>36.47625</v>
          </cell>
          <cell r="AC650">
            <v>38.393999999999991</v>
          </cell>
          <cell r="AD650">
            <v>40.350750000000005</v>
          </cell>
          <cell r="AE650">
            <v>38.47625</v>
          </cell>
          <cell r="AF650">
            <v>40.393999999999991</v>
          </cell>
          <cell r="AG650">
            <v>42.350750000000005</v>
          </cell>
          <cell r="AH650" t="str">
            <v>2 X 8126 (4.833 FT/Box)</v>
          </cell>
          <cell r="AI650">
            <v>2</v>
          </cell>
          <cell r="AJ650" t="str">
            <v>(10X5)+0=50</v>
          </cell>
          <cell r="AK650">
            <v>10</v>
          </cell>
          <cell r="AL650">
            <v>5</v>
          </cell>
          <cell r="AM650">
            <v>0</v>
          </cell>
          <cell r="AN650">
            <v>50</v>
          </cell>
          <cell r="AO650" t="str">
            <v>8914 (48 X 44)</v>
          </cell>
          <cell r="AP650" t="str">
            <v>48X44</v>
          </cell>
          <cell r="AQ650">
            <v>55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 t="str">
            <v>8051 (1 White)</v>
          </cell>
          <cell r="AW650" t="str">
            <v>8050 (223FT Clear)</v>
          </cell>
          <cell r="AX650">
            <v>2074.6999999999998</v>
          </cell>
          <cell r="AY650">
            <v>1500</v>
          </cell>
          <cell r="AZ650">
            <v>1.3831333333333331</v>
          </cell>
          <cell r="BA650" t="str">
            <v>Requested 4.24.14 for Orica Brazil</v>
          </cell>
          <cell r="BB650" t="str">
            <v>Each cartridge receives an 8510 parachute clip</v>
          </cell>
          <cell r="BC650">
            <v>245059</v>
          </cell>
          <cell r="BD650" t="str">
            <v>Yellow</v>
          </cell>
          <cell r="BE650" t="str">
            <v>2818 M70P</v>
          </cell>
          <cell r="BF650" t="str">
            <v>12 months (+/- 5 days) from date of manufacture</v>
          </cell>
          <cell r="BG650" t="str">
            <v>Slow</v>
          </cell>
          <cell r="BH650" t="str">
            <v>28 mm</v>
          </cell>
          <cell r="BI650" t="str">
            <v>1 1/4 in</v>
          </cell>
          <cell r="BJ650" t="str">
            <v>18 in</v>
          </cell>
          <cell r="BK650" t="str">
            <v>7/8 in</v>
          </cell>
          <cell r="BL650" t="str">
            <v>I, II, III</v>
          </cell>
          <cell r="BM650">
            <v>1.759546828035095</v>
          </cell>
          <cell r="BN650">
            <v>54</v>
          </cell>
          <cell r="BO650">
            <v>67</v>
          </cell>
          <cell r="BP650" t="str">
            <v>B or G</v>
          </cell>
          <cell r="BQ650">
            <v>4020</v>
          </cell>
          <cell r="BR650">
            <v>45</v>
          </cell>
        </row>
        <row r="651">
          <cell r="C651">
            <v>245060</v>
          </cell>
          <cell r="D651" t="str">
            <v>2818 H10P (2PB, 50 Bxs)</v>
          </cell>
          <cell r="E651" t="str">
            <v>70298</v>
          </cell>
          <cell r="F651" t="str">
            <v>72036</v>
          </cell>
          <cell r="G651" t="str">
            <v>30%</v>
          </cell>
          <cell r="H651" t="str">
            <v>2 X 8509 (12-8 4 X 1.25 OL)</v>
          </cell>
          <cell r="I651" t="str">
            <v>8040 (54 mm 142 GA X 1.625 FT)</v>
          </cell>
          <cell r="J651" t="str">
            <v>8034 (100 mm 200 GA X 1.625 FT)</v>
          </cell>
          <cell r="K651">
            <v>0.89585999999999977</v>
          </cell>
          <cell r="L651">
            <v>0.38393999999999995</v>
          </cell>
          <cell r="M651">
            <v>18</v>
          </cell>
          <cell r="N651">
            <v>21.11456193642114</v>
          </cell>
          <cell r="O651">
            <v>17.75</v>
          </cell>
          <cell r="P651">
            <v>18</v>
          </cell>
          <cell r="Q651">
            <v>18.25</v>
          </cell>
          <cell r="R651">
            <v>1.215875</v>
          </cell>
          <cell r="S651">
            <v>1.2797999999999998</v>
          </cell>
          <cell r="T651">
            <v>1.3450250000000001</v>
          </cell>
          <cell r="U651">
            <v>552.00725</v>
          </cell>
          <cell r="V651">
            <v>581.02919999999995</v>
          </cell>
          <cell r="W651">
            <v>610.6413500000001</v>
          </cell>
          <cell r="X651" t="str">
            <v>8425/8426 (22"/ 2 pc)</v>
          </cell>
          <cell r="Y651" t="str">
            <v>22"/ 2 pc</v>
          </cell>
          <cell r="Z651">
            <v>2</v>
          </cell>
          <cell r="AA651">
            <v>30</v>
          </cell>
          <cell r="AB651">
            <v>36.47625</v>
          </cell>
          <cell r="AC651">
            <v>38.393999999999991</v>
          </cell>
          <cell r="AD651">
            <v>40.350750000000005</v>
          </cell>
          <cell r="AE651">
            <v>38.47625</v>
          </cell>
          <cell r="AF651">
            <v>40.393999999999991</v>
          </cell>
          <cell r="AG651">
            <v>42.350750000000005</v>
          </cell>
          <cell r="AH651" t="str">
            <v>2 X 8126 (4.833 FT/Box)</v>
          </cell>
          <cell r="AI651">
            <v>2</v>
          </cell>
          <cell r="AJ651" t="str">
            <v>(10X5)+0=50</v>
          </cell>
          <cell r="AK651">
            <v>10</v>
          </cell>
          <cell r="AL651">
            <v>5</v>
          </cell>
          <cell r="AM651">
            <v>0</v>
          </cell>
          <cell r="AN651">
            <v>50</v>
          </cell>
          <cell r="AO651" t="str">
            <v>8914 (48 X 44)</v>
          </cell>
          <cell r="AP651" t="str">
            <v>48X44</v>
          </cell>
          <cell r="AQ651">
            <v>55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 t="str">
            <v>8051 (1 White)</v>
          </cell>
          <cell r="AW651" t="str">
            <v>8050 (223FT Clear)</v>
          </cell>
          <cell r="AX651">
            <v>2074.6999999999998</v>
          </cell>
          <cell r="AY651">
            <v>1500</v>
          </cell>
          <cell r="AZ651">
            <v>1.3831333333333331</v>
          </cell>
          <cell r="BA651" t="str">
            <v>Requested 3.31.14 for Orica Brazil. Each cartridge gets Part No. 8510 Parachute Clip 28 mm.</v>
          </cell>
          <cell r="BB651"/>
          <cell r="BC651">
            <v>245060</v>
          </cell>
          <cell r="BD651" t="str">
            <v>Red</v>
          </cell>
          <cell r="BE651" t="str">
            <v>2818 H10P</v>
          </cell>
          <cell r="BF651" t="str">
            <v>12 months (+/- 5 days) from date of manufacture</v>
          </cell>
          <cell r="BG651" t="str">
            <v>Super Fast</v>
          </cell>
          <cell r="BH651" t="str">
            <v>28 mm</v>
          </cell>
          <cell r="BI651" t="str">
            <v>1 1/4 in</v>
          </cell>
          <cell r="BJ651" t="str">
            <v>18 in</v>
          </cell>
          <cell r="BK651" t="str">
            <v>7/8 in</v>
          </cell>
          <cell r="BL651" t="str">
            <v>I, II, III</v>
          </cell>
          <cell r="BM651">
            <v>1.759546828035095</v>
          </cell>
          <cell r="BN651">
            <v>54</v>
          </cell>
          <cell r="BO651">
            <v>67</v>
          </cell>
          <cell r="BP651" t="str">
            <v>B or G</v>
          </cell>
          <cell r="BQ651">
            <v>4020</v>
          </cell>
          <cell r="BR651">
            <v>45</v>
          </cell>
        </row>
        <row r="652">
          <cell r="C652">
            <v>245075</v>
          </cell>
          <cell r="D652" t="str">
            <v>2818 VLIF20 (2PB, 50 Bxs)</v>
          </cell>
          <cell r="E652" t="str">
            <v>70342</v>
          </cell>
          <cell r="F652" t="str">
            <v>72036</v>
          </cell>
          <cell r="G652" t="str">
            <v>30%</v>
          </cell>
          <cell r="H652" t="str">
            <v>2 X 8509 (12-8 4 X 1.25 OL)</v>
          </cell>
          <cell r="I652" t="str">
            <v>8040 (54 mm 142 GA X 1.625 FT)</v>
          </cell>
          <cell r="J652" t="str">
            <v>8034 (100 mm 200 GA X 1.625 FT)</v>
          </cell>
          <cell r="K652">
            <v>0.89585999999999977</v>
          </cell>
          <cell r="L652">
            <v>0.38393999999999995</v>
          </cell>
          <cell r="M652">
            <v>18</v>
          </cell>
          <cell r="N652">
            <v>21.11456193642114</v>
          </cell>
          <cell r="O652">
            <v>17.75</v>
          </cell>
          <cell r="P652">
            <v>18</v>
          </cell>
          <cell r="Q652">
            <v>18.25</v>
          </cell>
          <cell r="R652">
            <v>1.215875</v>
          </cell>
          <cell r="S652">
            <v>1.2797999999999998</v>
          </cell>
          <cell r="T652">
            <v>1.3450250000000001</v>
          </cell>
          <cell r="U652">
            <v>552.00725</v>
          </cell>
          <cell r="V652">
            <v>581.02919999999995</v>
          </cell>
          <cell r="W652">
            <v>610.6413500000001</v>
          </cell>
          <cell r="X652" t="str">
            <v>8425/8426 (22"/ 2 pc)</v>
          </cell>
          <cell r="Y652" t="str">
            <v>22"/ 2 pc</v>
          </cell>
          <cell r="Z652">
            <v>2</v>
          </cell>
          <cell r="AA652">
            <v>30</v>
          </cell>
          <cell r="AB652">
            <v>36.47625</v>
          </cell>
          <cell r="AC652">
            <v>38.393999999999991</v>
          </cell>
          <cell r="AD652">
            <v>40.350750000000005</v>
          </cell>
          <cell r="AE652">
            <v>38.47625</v>
          </cell>
          <cell r="AF652">
            <v>40.393999999999991</v>
          </cell>
          <cell r="AG652">
            <v>42.350750000000005</v>
          </cell>
          <cell r="AH652" t="str">
            <v>2 X 8126 (4.833 FT/Box)</v>
          </cell>
          <cell r="AI652">
            <v>2</v>
          </cell>
          <cell r="AJ652" t="str">
            <v>(10X5)+0=50</v>
          </cell>
          <cell r="AK652">
            <v>10</v>
          </cell>
          <cell r="AL652">
            <v>5</v>
          </cell>
          <cell r="AM652">
            <v>0</v>
          </cell>
          <cell r="AN652">
            <v>50</v>
          </cell>
          <cell r="AO652" t="str">
            <v>8914 (48 X 44)</v>
          </cell>
          <cell r="AP652" t="str">
            <v>48X44</v>
          </cell>
          <cell r="AQ652">
            <v>55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 t="str">
            <v>8051 (1 White)</v>
          </cell>
          <cell r="AW652" t="str">
            <v>8050 (223FT Clear)</v>
          </cell>
          <cell r="AX652">
            <v>2074.6999999999998</v>
          </cell>
          <cell r="AY652">
            <v>1500</v>
          </cell>
          <cell r="AZ652">
            <v>1.3831333333333331</v>
          </cell>
          <cell r="BA652" t="str">
            <v>Canada request 12.22.14</v>
          </cell>
          <cell r="BB652"/>
          <cell r="BC652">
            <v>245075</v>
          </cell>
          <cell r="BD652" t="str">
            <v xml:space="preserve">Orange </v>
          </cell>
          <cell r="BE652" t="str">
            <v>2818 VLIF20</v>
          </cell>
          <cell r="BF652" t="str">
            <v>12 months (+/- 5 days) from date of manufacture</v>
          </cell>
          <cell r="BG652" t="str">
            <v>X-Fast</v>
          </cell>
          <cell r="BH652" t="str">
            <v>28 mm</v>
          </cell>
          <cell r="BI652" t="str">
            <v>1 1/4 in</v>
          </cell>
          <cell r="BJ652" t="str">
            <v>18 in</v>
          </cell>
          <cell r="BK652" t="str">
            <v>7/8 in</v>
          </cell>
          <cell r="BL652" t="str">
            <v>I, II, III</v>
          </cell>
          <cell r="BM652">
            <v>1.759546828035095</v>
          </cell>
          <cell r="BN652">
            <v>54</v>
          </cell>
          <cell r="BO652">
            <v>67</v>
          </cell>
          <cell r="BP652" t="str">
            <v>B or G</v>
          </cell>
          <cell r="BQ652">
            <v>4020</v>
          </cell>
          <cell r="BR652">
            <v>45</v>
          </cell>
        </row>
        <row r="653">
          <cell r="C653">
            <v>247073</v>
          </cell>
          <cell r="D653" t="str">
            <v>2824 VLIF20 Red (2PB, 48 Bxs, VPL)</v>
          </cell>
          <cell r="E653">
            <v>70369</v>
          </cell>
          <cell r="F653" t="str">
            <v>72036</v>
          </cell>
          <cell r="G653" t="str">
            <v>30%</v>
          </cell>
          <cell r="H653" t="str">
            <v>2 X 8509 (12-8 4 X 1.25 OL)</v>
          </cell>
          <cell r="I653" t="str">
            <v>8040 (54 mm 142 GA X 1.625 FT)</v>
          </cell>
          <cell r="J653" t="str">
            <v>8034 (100 mm 200 GA X 1.625 FT)</v>
          </cell>
          <cell r="K653">
            <v>1.1944799999999998</v>
          </cell>
          <cell r="L653">
            <v>0.51191999999999993</v>
          </cell>
          <cell r="M653">
            <v>24</v>
          </cell>
          <cell r="N653">
            <v>28.875490694714127</v>
          </cell>
          <cell r="O653">
            <v>23.75</v>
          </cell>
          <cell r="P653">
            <v>24</v>
          </cell>
          <cell r="Q653">
            <v>24.25</v>
          </cell>
          <cell r="R653">
            <v>1.6268750000000001</v>
          </cell>
          <cell r="S653">
            <v>1.7063999999999999</v>
          </cell>
          <cell r="T653">
            <v>1.7872250000000001</v>
          </cell>
          <cell r="U653">
            <v>738.60125000000005</v>
          </cell>
          <cell r="V653">
            <v>774.7056</v>
          </cell>
          <cell r="W653">
            <v>811.40015000000005</v>
          </cell>
          <cell r="X653" t="str">
            <v>8427/8428 (25"/2 pc)</v>
          </cell>
          <cell r="Y653" t="str">
            <v>25"/ 2 pc</v>
          </cell>
          <cell r="Z653">
            <v>2.5</v>
          </cell>
          <cell r="AA653">
            <v>25</v>
          </cell>
          <cell r="AB653">
            <v>40.671875</v>
          </cell>
          <cell r="AC653">
            <v>42.66</v>
          </cell>
          <cell r="AD653">
            <v>44.680624999999999</v>
          </cell>
          <cell r="AE653">
            <v>43.171875</v>
          </cell>
          <cell r="AF653">
            <v>45.16</v>
          </cell>
          <cell r="AG653">
            <v>47.180624999999999</v>
          </cell>
          <cell r="AH653" t="str">
            <v>2 X 8126 (4.833 FT/Box)</v>
          </cell>
          <cell r="AI653">
            <v>2</v>
          </cell>
          <cell r="AJ653" t="str">
            <v>(8X6)+0=48</v>
          </cell>
          <cell r="AK653">
            <v>8</v>
          </cell>
          <cell r="AL653">
            <v>6</v>
          </cell>
          <cell r="AM653">
            <v>0</v>
          </cell>
          <cell r="AN653">
            <v>48</v>
          </cell>
          <cell r="AO653" t="str">
            <v>8909 (44 X 44)</v>
          </cell>
          <cell r="AP653" t="str">
            <v>44X44</v>
          </cell>
          <cell r="AQ653">
            <v>55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 t="str">
            <v>8051 (1 White)</v>
          </cell>
          <cell r="AW653" t="str">
            <v>8050 (223FT Clear)</v>
          </cell>
          <cell r="AX653">
            <v>2222.6799999999998</v>
          </cell>
          <cell r="AY653">
            <v>1200</v>
          </cell>
          <cell r="AZ653">
            <v>1.8522333333333332</v>
          </cell>
          <cell r="BA653" t="str">
            <v>Cartridge Request Canada 9.22.15</v>
          </cell>
          <cell r="BB653">
            <v>0</v>
          </cell>
          <cell r="BC653">
            <v>247073</v>
          </cell>
          <cell r="BD653" t="str">
            <v>Orange</v>
          </cell>
          <cell r="BE653" t="str">
            <v>2824 VLIF20 Red</v>
          </cell>
          <cell r="BF653" t="str">
            <v>12 months (+/- 5 days) from date of manufacture</v>
          </cell>
          <cell r="BG653" t="str">
            <v>X-Fast</v>
          </cell>
          <cell r="BH653" t="str">
            <v>28 mm</v>
          </cell>
          <cell r="BI653" t="str">
            <v>1 1/4 in</v>
          </cell>
          <cell r="BJ653" t="str">
            <v>24 in</v>
          </cell>
          <cell r="BK653" t="str">
            <v>7/8 in</v>
          </cell>
          <cell r="BL653" t="str">
            <v>I, II, III</v>
          </cell>
          <cell r="BM653">
            <v>2.4062908912261771</v>
          </cell>
          <cell r="BN653">
            <v>60</v>
          </cell>
          <cell r="BO653">
            <v>110</v>
          </cell>
          <cell r="BP653" t="str">
            <v>B or G</v>
          </cell>
          <cell r="BQ653">
            <v>6600</v>
          </cell>
          <cell r="BR653">
            <v>50</v>
          </cell>
        </row>
        <row r="654">
          <cell r="C654">
            <v>247029</v>
          </cell>
          <cell r="D654" t="str">
            <v>2824 RED-M35LIF (2PB, 48 Bxs, VPL)</v>
          </cell>
          <cell r="E654" t="str">
            <v>70275</v>
          </cell>
          <cell r="F654" t="str">
            <v>72036</v>
          </cell>
          <cell r="G654" t="str">
            <v>30%</v>
          </cell>
          <cell r="H654" t="str">
            <v>2 X 8509 (12-8 4 X 1.25 OL)</v>
          </cell>
          <cell r="I654" t="str">
            <v>8040 (54 mm 142 GA X 2.125 FT)</v>
          </cell>
          <cell r="J654" t="str">
            <v>8034 (100 mm 200 GA X 2.125 FT)</v>
          </cell>
          <cell r="K654">
            <v>1.1944799999999998</v>
          </cell>
          <cell r="L654">
            <v>0.51191999999999993</v>
          </cell>
          <cell r="M654">
            <v>24</v>
          </cell>
          <cell r="N654">
            <v>28.875490694714127</v>
          </cell>
          <cell r="O654">
            <v>23.75</v>
          </cell>
          <cell r="P654">
            <v>24</v>
          </cell>
          <cell r="Q654">
            <v>24.25</v>
          </cell>
          <cell r="R654">
            <v>1.6268750000000001</v>
          </cell>
          <cell r="S654">
            <v>1.7063999999999999</v>
          </cell>
          <cell r="T654">
            <v>1.7872250000000001</v>
          </cell>
          <cell r="U654">
            <v>738.60125000000005</v>
          </cell>
          <cell r="V654">
            <v>774.7056</v>
          </cell>
          <cell r="W654">
            <v>811.40015000000005</v>
          </cell>
          <cell r="X654" t="str">
            <v>8427/8428 (25"/2 pc)</v>
          </cell>
          <cell r="Y654" t="str">
            <v>25"/ 2 pc</v>
          </cell>
          <cell r="Z654">
            <v>2.5</v>
          </cell>
          <cell r="AA654">
            <v>25</v>
          </cell>
          <cell r="AB654">
            <v>40.671875</v>
          </cell>
          <cell r="AC654">
            <v>42.66</v>
          </cell>
          <cell r="AD654">
            <v>44.680624999999999</v>
          </cell>
          <cell r="AE654">
            <v>43.171875</v>
          </cell>
          <cell r="AF654">
            <v>45.16</v>
          </cell>
          <cell r="AG654">
            <v>47.180624999999999</v>
          </cell>
          <cell r="AH654" t="str">
            <v>2 X 8126 (4.833 FT/Box)</v>
          </cell>
          <cell r="AI654">
            <v>2</v>
          </cell>
          <cell r="AJ654" t="str">
            <v>(8X6)+0=48</v>
          </cell>
          <cell r="AK654">
            <v>8</v>
          </cell>
          <cell r="AL654">
            <v>6</v>
          </cell>
          <cell r="AM654">
            <v>0</v>
          </cell>
          <cell r="AN654">
            <v>48</v>
          </cell>
          <cell r="AO654" t="str">
            <v>8909 (44 X 44)</v>
          </cell>
          <cell r="AP654" t="str">
            <v>44X44</v>
          </cell>
          <cell r="AQ654">
            <v>55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 t="str">
            <v>8051 (1 White)</v>
          </cell>
          <cell r="AW654" t="str">
            <v>8050 (223FT Clear)</v>
          </cell>
          <cell r="AX654">
            <v>2222.6799999999998</v>
          </cell>
          <cell r="AY654">
            <v>1200</v>
          </cell>
          <cell r="AZ654">
            <v>1.8522333333333332</v>
          </cell>
          <cell r="BA654" t="str">
            <v>Minova Request 5/16/13.</v>
          </cell>
          <cell r="BB654" t="str">
            <v>Each pallet gets an additional Void In Pallet label to be placed on top-center of wrapped pallet.</v>
          </cell>
          <cell r="BC654">
            <v>247029</v>
          </cell>
          <cell r="BD654" t="str">
            <v>Blue</v>
          </cell>
          <cell r="BE654" t="str">
            <v>2824 M35LIF</v>
          </cell>
          <cell r="BF654" t="str">
            <v>12 months (+/- 5 days) from date of manufacture</v>
          </cell>
          <cell r="BG654" t="str">
            <v>Fast</v>
          </cell>
          <cell r="BH654" t="str">
            <v>28 mm</v>
          </cell>
          <cell r="BI654" t="str">
            <v>1 1/4 in</v>
          </cell>
          <cell r="BJ654" t="str">
            <v>24 in</v>
          </cell>
          <cell r="BK654" t="str">
            <v>7/8 in</v>
          </cell>
          <cell r="BL654" t="str">
            <v>I, II, III</v>
          </cell>
          <cell r="BM654">
            <v>2.4062908912261771</v>
          </cell>
          <cell r="BN654">
            <v>60</v>
          </cell>
          <cell r="BO654">
            <v>110</v>
          </cell>
          <cell r="BP654" t="str">
            <v>B or G</v>
          </cell>
          <cell r="BQ654">
            <v>6600</v>
          </cell>
          <cell r="BR654">
            <v>50</v>
          </cell>
        </row>
        <row r="655">
          <cell r="C655">
            <v>247035</v>
          </cell>
          <cell r="D655" t="str">
            <v>2824 M50 (2PB, 48 Bxs, VPL)</v>
          </cell>
          <cell r="E655" t="str">
            <v>70325</v>
          </cell>
          <cell r="F655" t="str">
            <v>72036</v>
          </cell>
          <cell r="G655" t="str">
            <v>30%</v>
          </cell>
          <cell r="H655" t="str">
            <v>2 X 8509 (12-8 4 X 1.25 OL)</v>
          </cell>
          <cell r="I655" t="str">
            <v>8040 (54 mm 142 GA X 2.125 FT)</v>
          </cell>
          <cell r="J655" t="str">
            <v>8034 (100 mm 200 GA X 2.125 FT)</v>
          </cell>
          <cell r="K655">
            <v>1.1944799999999998</v>
          </cell>
          <cell r="L655">
            <v>0.51191999999999993</v>
          </cell>
          <cell r="M655">
            <v>24</v>
          </cell>
          <cell r="N655">
            <v>28.875490694714127</v>
          </cell>
          <cell r="O655">
            <v>23.75</v>
          </cell>
          <cell r="P655">
            <v>24</v>
          </cell>
          <cell r="Q655">
            <v>24.25</v>
          </cell>
          <cell r="R655">
            <v>1.6268750000000001</v>
          </cell>
          <cell r="S655">
            <v>1.7063999999999999</v>
          </cell>
          <cell r="T655">
            <v>1.7872250000000001</v>
          </cell>
          <cell r="U655">
            <v>738.60125000000005</v>
          </cell>
          <cell r="V655">
            <v>774.7056</v>
          </cell>
          <cell r="W655">
            <v>811.40015000000005</v>
          </cell>
          <cell r="X655" t="str">
            <v>8427/8428 (25"/2 pc)</v>
          </cell>
          <cell r="Y655" t="str">
            <v>25"/ 2 pc</v>
          </cell>
          <cell r="Z655">
            <v>2.5</v>
          </cell>
          <cell r="AA655">
            <v>30</v>
          </cell>
          <cell r="AB655">
            <v>48.806250000000006</v>
          </cell>
          <cell r="AC655">
            <v>51.192</v>
          </cell>
          <cell r="AD655">
            <v>53.616750000000003</v>
          </cell>
          <cell r="AE655">
            <v>51.306250000000006</v>
          </cell>
          <cell r="AF655">
            <v>53.692</v>
          </cell>
          <cell r="AG655">
            <v>56.116750000000003</v>
          </cell>
          <cell r="AH655" t="str">
            <v>2 X 8126 (4.833 FT/Box)</v>
          </cell>
          <cell r="AI655">
            <v>2</v>
          </cell>
          <cell r="AJ655" t="str">
            <v>(8X6)+0=48</v>
          </cell>
          <cell r="AK655">
            <v>8</v>
          </cell>
          <cell r="AL655">
            <v>6</v>
          </cell>
          <cell r="AM655">
            <v>0</v>
          </cell>
          <cell r="AN655">
            <v>48</v>
          </cell>
          <cell r="AO655" t="str">
            <v>8909 (44 X 44)</v>
          </cell>
          <cell r="AP655" t="str">
            <v>44X44</v>
          </cell>
          <cell r="AQ655">
            <v>55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 t="str">
            <v>8051 (1 White)</v>
          </cell>
          <cell r="AW655" t="str">
            <v>8050 (223FT Clear)</v>
          </cell>
          <cell r="AX655">
            <v>2632.2159999999999</v>
          </cell>
          <cell r="AY655">
            <v>1440</v>
          </cell>
          <cell r="AZ655">
            <v>1.8279277777777776</v>
          </cell>
          <cell r="BA655" t="str">
            <v>Minova USA Inc. request to change packaging 10/1/06. "VPL"</v>
          </cell>
          <cell r="BB655" t="str">
            <v>Each pallet gets an additional Void In Pallet label to be placed on top-center of wrapped pallet.</v>
          </cell>
          <cell r="BC655">
            <v>247035</v>
          </cell>
          <cell r="BD655" t="str">
            <v>Green</v>
          </cell>
          <cell r="BE655" t="str">
            <v>2824 M50</v>
          </cell>
          <cell r="BF655" t="str">
            <v>12 months (+/- 5 days) from date of manufacture</v>
          </cell>
          <cell r="BG655" t="str">
            <v xml:space="preserve">Medium </v>
          </cell>
          <cell r="BH655" t="str">
            <v>28 mm</v>
          </cell>
          <cell r="BI655" t="str">
            <v>1 1/4 in</v>
          </cell>
          <cell r="BJ655" t="str">
            <v>24 in</v>
          </cell>
          <cell r="BK655" t="str">
            <v>7/8 in</v>
          </cell>
          <cell r="BL655" t="str">
            <v>I, II, III</v>
          </cell>
          <cell r="BM655">
            <v>2.4062908912261771</v>
          </cell>
          <cell r="BN655">
            <v>72</v>
          </cell>
          <cell r="BO655">
            <v>110</v>
          </cell>
          <cell r="BP655" t="str">
            <v>B or G</v>
          </cell>
          <cell r="BQ655">
            <v>6600</v>
          </cell>
          <cell r="BR655">
            <v>60</v>
          </cell>
        </row>
        <row r="656">
          <cell r="C656">
            <v>247036</v>
          </cell>
          <cell r="D656" t="str">
            <v>2824 M0204LIF (2PB, 48 Bxs, VPL)</v>
          </cell>
          <cell r="E656" t="str">
            <v>70350</v>
          </cell>
          <cell r="F656" t="str">
            <v>72036</v>
          </cell>
          <cell r="G656" t="str">
            <v>30%</v>
          </cell>
          <cell r="H656" t="str">
            <v>2 X 8509 (12-8 4 X 1.25 OL)</v>
          </cell>
          <cell r="I656" t="str">
            <v>8040 (54 mm 142 GA X 2.125 FT)</v>
          </cell>
          <cell r="J656" t="str">
            <v>8034 (100 mm 200 GA X 2.125 FT)</v>
          </cell>
          <cell r="K656">
            <v>1.1944799999999998</v>
          </cell>
          <cell r="L656">
            <v>0.51191999999999993</v>
          </cell>
          <cell r="M656">
            <v>24</v>
          </cell>
          <cell r="N656">
            <v>28.875490694714127</v>
          </cell>
          <cell r="O656">
            <v>23.75</v>
          </cell>
          <cell r="P656">
            <v>24</v>
          </cell>
          <cell r="Q656">
            <v>24.25</v>
          </cell>
          <cell r="R656">
            <v>1.6268750000000001</v>
          </cell>
          <cell r="S656">
            <v>1.7063999999999999</v>
          </cell>
          <cell r="T656">
            <v>1.7872250000000001</v>
          </cell>
          <cell r="U656">
            <v>738.60125000000005</v>
          </cell>
          <cell r="V656">
            <v>774.7056</v>
          </cell>
          <cell r="W656">
            <v>811.40015000000005</v>
          </cell>
          <cell r="X656" t="str">
            <v>8427/8428 (25"/2 pc)</v>
          </cell>
          <cell r="Y656" t="str">
            <v>25"/ 2 pc</v>
          </cell>
          <cell r="Z656">
            <v>2.5</v>
          </cell>
          <cell r="AA656">
            <v>30</v>
          </cell>
          <cell r="AB656">
            <v>48.806250000000006</v>
          </cell>
          <cell r="AC656">
            <v>51.192</v>
          </cell>
          <cell r="AD656">
            <v>53.616750000000003</v>
          </cell>
          <cell r="AE656">
            <v>51.306250000000006</v>
          </cell>
          <cell r="AF656">
            <v>53.692</v>
          </cell>
          <cell r="AG656">
            <v>56.116750000000003</v>
          </cell>
          <cell r="AH656" t="str">
            <v>2 X 8126 (4.833 FT/Box)</v>
          </cell>
          <cell r="AI656">
            <v>2</v>
          </cell>
          <cell r="AJ656" t="str">
            <v>(8X6)+0=48</v>
          </cell>
          <cell r="AK656">
            <v>8</v>
          </cell>
          <cell r="AL656">
            <v>6</v>
          </cell>
          <cell r="AM656">
            <v>0</v>
          </cell>
          <cell r="AN656">
            <v>48</v>
          </cell>
          <cell r="AO656" t="str">
            <v>8909 (44 X 44)</v>
          </cell>
          <cell r="AP656" t="str">
            <v>44X44</v>
          </cell>
          <cell r="AQ656">
            <v>55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 t="str">
            <v>8051 (1 White)</v>
          </cell>
          <cell r="AW656" t="str">
            <v>8050 (223FT Clear)</v>
          </cell>
          <cell r="AX656">
            <v>2632.2159999999999</v>
          </cell>
          <cell r="AY656">
            <v>1440</v>
          </cell>
          <cell r="AZ656">
            <v>1.8279277777777776</v>
          </cell>
          <cell r="BA656" t="str">
            <v>Minova USA Inc. request to change packaging 10/1/06. "VPL"</v>
          </cell>
          <cell r="BB656" t="str">
            <v>Each pallet gets an additional Void In Pallet label to be placed on top-center of wrapped pallet.</v>
          </cell>
          <cell r="BC656">
            <v>247036</v>
          </cell>
          <cell r="BD656" t="str">
            <v>Yellow</v>
          </cell>
          <cell r="BE656" t="str">
            <v>2824 M0204LIF</v>
          </cell>
          <cell r="BF656" t="str">
            <v>12 months (+/- 5 days) from date of manufacture</v>
          </cell>
          <cell r="BG656" t="str">
            <v>Slow</v>
          </cell>
          <cell r="BH656" t="str">
            <v>28 mm</v>
          </cell>
          <cell r="BI656" t="str">
            <v>1 1/4 in</v>
          </cell>
          <cell r="BJ656" t="str">
            <v>24 in</v>
          </cell>
          <cell r="BK656" t="str">
            <v>7/8 in</v>
          </cell>
          <cell r="BL656" t="str">
            <v>I, II, III</v>
          </cell>
          <cell r="BM656">
            <v>2.4062908912261771</v>
          </cell>
          <cell r="BN656">
            <v>72</v>
          </cell>
          <cell r="BO656">
            <v>110</v>
          </cell>
          <cell r="BP656" t="str">
            <v>B or G</v>
          </cell>
          <cell r="BQ656">
            <v>6600</v>
          </cell>
          <cell r="BR656">
            <v>60</v>
          </cell>
        </row>
        <row r="657">
          <cell r="C657">
            <v>247037</v>
          </cell>
          <cell r="D657" t="str">
            <v>2824 M50LIFP (SWP, 675 Pcs)</v>
          </cell>
          <cell r="E657" t="str">
            <v>70325</v>
          </cell>
          <cell r="F657" t="str">
            <v>72036</v>
          </cell>
          <cell r="G657" t="str">
            <v>30%</v>
          </cell>
          <cell r="H657" t="str">
            <v>2 X 8509 (12-8 4 X 1.25 OL)</v>
          </cell>
          <cell r="I657" t="str">
            <v>8040 (54 mm 142 GA X 2.125 FT)</v>
          </cell>
          <cell r="J657" t="str">
            <v>8034 (100 mm 200 GA X 2.125 FT)</v>
          </cell>
          <cell r="K657">
            <v>1.1944799999999998</v>
          </cell>
          <cell r="L657">
            <v>0.51191999999999993</v>
          </cell>
          <cell r="M657">
            <v>24</v>
          </cell>
          <cell r="N657">
            <v>28.875490694714127</v>
          </cell>
          <cell r="O657">
            <v>23.75</v>
          </cell>
          <cell r="P657">
            <v>24</v>
          </cell>
          <cell r="Q657">
            <v>24.25</v>
          </cell>
          <cell r="R657">
            <v>1.6268750000000001</v>
          </cell>
          <cell r="S657">
            <v>1.7063999999999999</v>
          </cell>
          <cell r="T657">
            <v>1.7872250000000001</v>
          </cell>
          <cell r="U657">
            <v>738.60125000000005</v>
          </cell>
          <cell r="V657">
            <v>774.7056</v>
          </cell>
          <cell r="W657">
            <v>811.40015000000005</v>
          </cell>
          <cell r="X657" t="str">
            <v>8053 (5" X 115GA X 12FT)</v>
          </cell>
          <cell r="Y657" t="str">
            <v>SW (12 FT)</v>
          </cell>
          <cell r="Z657">
            <v>0.1</v>
          </cell>
          <cell r="AA657">
            <v>15</v>
          </cell>
          <cell r="AB657">
            <v>24.403125000000003</v>
          </cell>
          <cell r="AC657">
            <v>25.596</v>
          </cell>
          <cell r="AD657">
            <v>26.808375000000002</v>
          </cell>
          <cell r="AE657">
            <v>24.503125000000004</v>
          </cell>
          <cell r="AF657">
            <v>25.696000000000002</v>
          </cell>
          <cell r="AG657">
            <v>26.908375000000003</v>
          </cell>
          <cell r="AH657" t="str">
            <v>8053 (12 FT/Bundle)</v>
          </cell>
          <cell r="AI657" t="str">
            <v>SW</v>
          </cell>
          <cell r="AJ657" t="str">
            <v>45SW</v>
          </cell>
          <cell r="AK657" t="str">
            <v xml:space="preserve">Stack </v>
          </cell>
          <cell r="AL657" t="str">
            <v xml:space="preserve">Pyramid </v>
          </cell>
          <cell r="AM657" t="str">
            <v>On Pallet</v>
          </cell>
          <cell r="AN657">
            <v>45</v>
          </cell>
          <cell r="AO657" t="str">
            <v>8909 (44 X 44)</v>
          </cell>
          <cell r="AP657" t="str">
            <v>44X44</v>
          </cell>
          <cell r="AQ657">
            <v>55</v>
          </cell>
          <cell r="AR657" t="str">
            <v>8133 (2)</v>
          </cell>
          <cell r="AS657" t="str">
            <v>1 X 8114 (Pad)</v>
          </cell>
          <cell r="AT657">
            <v>0</v>
          </cell>
          <cell r="AU657">
            <v>0</v>
          </cell>
          <cell r="AV657">
            <v>0</v>
          </cell>
          <cell r="AW657" t="str">
            <v>8052 (440FT White)</v>
          </cell>
          <cell r="AX657">
            <v>1211.3200000000002</v>
          </cell>
          <cell r="AY657">
            <v>675</v>
          </cell>
          <cell r="AZ657">
            <v>1.7945481481481484</v>
          </cell>
          <cell r="BA657" t="str">
            <v>Minova request 11/7/05.  Each cartridge gets Part No. 8510 Parachute Clip 28 mm.  Each bundle gets Part No. 8132 8.5 X 11 inch bundle sheet.</v>
          </cell>
          <cell r="BB657"/>
          <cell r="BC657">
            <v>247037</v>
          </cell>
          <cell r="BD657" t="str">
            <v>Green</v>
          </cell>
          <cell r="BE657" t="str">
            <v>2824 M50LIFP</v>
          </cell>
          <cell r="BF657" t="str">
            <v>12 months (+/- 5 days) from date of manufacture</v>
          </cell>
          <cell r="BG657" t="str">
            <v xml:space="preserve">Medium </v>
          </cell>
          <cell r="BH657" t="str">
            <v>28 mm</v>
          </cell>
          <cell r="BI657" t="str">
            <v>1 1/4 in</v>
          </cell>
          <cell r="BJ657" t="str">
            <v>24 in</v>
          </cell>
          <cell r="BK657" t="str">
            <v>7/8 in</v>
          </cell>
          <cell r="BL657" t="str">
            <v>I, II, III</v>
          </cell>
          <cell r="BM657">
            <v>2.4062908912261771</v>
          </cell>
          <cell r="BN657">
            <v>36</v>
          </cell>
          <cell r="BO657">
            <v>85</v>
          </cell>
          <cell r="BP657" t="str">
            <v>B or G</v>
          </cell>
          <cell r="BQ657">
            <v>5100</v>
          </cell>
          <cell r="BR657">
            <v>30</v>
          </cell>
        </row>
        <row r="658">
          <cell r="C658">
            <v>247038</v>
          </cell>
          <cell r="D658" t="str">
            <v>2824 M50LIF (SWP, 675 Pcs)</v>
          </cell>
          <cell r="E658" t="str">
            <v>70325</v>
          </cell>
          <cell r="F658" t="str">
            <v>72036</v>
          </cell>
          <cell r="G658" t="str">
            <v>30%</v>
          </cell>
          <cell r="H658" t="str">
            <v>2 X 8509 (12-8 4 X 1.25 OL)</v>
          </cell>
          <cell r="I658" t="str">
            <v>8040 (54 mm 142 GA X 2.125 FT)</v>
          </cell>
          <cell r="J658" t="str">
            <v>8034 (100 mm 200 GA X 2.125 FT)</v>
          </cell>
          <cell r="K658">
            <v>1.1944799999999998</v>
          </cell>
          <cell r="L658">
            <v>0.51191999999999993</v>
          </cell>
          <cell r="M658">
            <v>24</v>
          </cell>
          <cell r="N658">
            <v>28.875490694714127</v>
          </cell>
          <cell r="O658">
            <v>23.75</v>
          </cell>
          <cell r="P658">
            <v>24</v>
          </cell>
          <cell r="Q658">
            <v>24.25</v>
          </cell>
          <cell r="R658">
            <v>1.6268750000000001</v>
          </cell>
          <cell r="S658">
            <v>1.7063999999999999</v>
          </cell>
          <cell r="T658">
            <v>1.7872250000000001</v>
          </cell>
          <cell r="U658">
            <v>738.60125000000005</v>
          </cell>
          <cell r="V658">
            <v>774.7056</v>
          </cell>
          <cell r="W658">
            <v>811.40015000000005</v>
          </cell>
          <cell r="X658" t="str">
            <v>8053 (5" X 115GA X 12FT)</v>
          </cell>
          <cell r="Y658" t="str">
            <v>SW (12 FT)</v>
          </cell>
          <cell r="Z658">
            <v>0.1</v>
          </cell>
          <cell r="AA658">
            <v>15</v>
          </cell>
          <cell r="AB658">
            <v>24.403125000000003</v>
          </cell>
          <cell r="AC658">
            <v>25.596</v>
          </cell>
          <cell r="AD658">
            <v>26.808375000000002</v>
          </cell>
          <cell r="AE658">
            <v>24.503125000000004</v>
          </cell>
          <cell r="AF658">
            <v>25.696000000000002</v>
          </cell>
          <cell r="AG658">
            <v>26.908375000000003</v>
          </cell>
          <cell r="AH658" t="str">
            <v>8053 (12 FT/Bundle)</v>
          </cell>
          <cell r="AI658" t="str">
            <v>SW</v>
          </cell>
          <cell r="AJ658" t="str">
            <v>45SW</v>
          </cell>
          <cell r="AK658" t="str">
            <v xml:space="preserve">Stack </v>
          </cell>
          <cell r="AL658" t="str">
            <v xml:space="preserve">Pyramid </v>
          </cell>
          <cell r="AM658" t="str">
            <v>On Pallet</v>
          </cell>
          <cell r="AN658">
            <v>45</v>
          </cell>
          <cell r="AO658" t="str">
            <v>8909 (44 X 44)</v>
          </cell>
          <cell r="AP658" t="str">
            <v>44X44</v>
          </cell>
          <cell r="AQ658">
            <v>55</v>
          </cell>
          <cell r="AR658" t="str">
            <v>8133 (2)</v>
          </cell>
          <cell r="AS658" t="str">
            <v>1 X 8114 (Pad)</v>
          </cell>
          <cell r="AT658">
            <v>0</v>
          </cell>
          <cell r="AU658">
            <v>0</v>
          </cell>
          <cell r="AV658">
            <v>0</v>
          </cell>
          <cell r="AW658" t="str">
            <v>8052 (440FT White)</v>
          </cell>
          <cell r="AX658">
            <v>1211.3200000000002</v>
          </cell>
          <cell r="AY658">
            <v>675</v>
          </cell>
          <cell r="AZ658">
            <v>1.7945481481481484</v>
          </cell>
          <cell r="BA658" t="str">
            <v>Minova request 12/14/05. Each bundle gets Part No. 8132 8.5 X 11 inch bundle sheet.</v>
          </cell>
          <cell r="BB658"/>
          <cell r="BC658">
            <v>247038</v>
          </cell>
          <cell r="BD658" t="str">
            <v>Green</v>
          </cell>
          <cell r="BE658" t="str">
            <v>2824 M50LIF</v>
          </cell>
          <cell r="BF658" t="str">
            <v>12 months (+/- 5 days) from date of manufacture</v>
          </cell>
          <cell r="BG658" t="str">
            <v xml:space="preserve">Medium </v>
          </cell>
          <cell r="BH658" t="str">
            <v>28 mm</v>
          </cell>
          <cell r="BI658" t="str">
            <v>1 1/4 in</v>
          </cell>
          <cell r="BJ658" t="str">
            <v>24 in</v>
          </cell>
          <cell r="BK658" t="str">
            <v>7/8 in</v>
          </cell>
          <cell r="BL658" t="str">
            <v>I, II, III</v>
          </cell>
          <cell r="BM658">
            <v>2.4062908912261771</v>
          </cell>
          <cell r="BN658">
            <v>36</v>
          </cell>
          <cell r="BO658">
            <v>110</v>
          </cell>
          <cell r="BP658" t="str">
            <v>B or G</v>
          </cell>
          <cell r="BQ658">
            <v>6600</v>
          </cell>
          <cell r="BR658">
            <v>30</v>
          </cell>
        </row>
        <row r="659">
          <cell r="C659">
            <v>247039</v>
          </cell>
          <cell r="D659" t="str">
            <v>2824 M0510 (2PB, 48 Bxs, VPL)</v>
          </cell>
          <cell r="E659" t="str">
            <v>70357</v>
          </cell>
          <cell r="F659" t="str">
            <v>72036</v>
          </cell>
          <cell r="G659" t="str">
            <v>30%</v>
          </cell>
          <cell r="H659" t="str">
            <v>2 X 8509 (12-8 4 X 1.25 OL)</v>
          </cell>
          <cell r="I659" t="str">
            <v>8040 (54 mm 142 GA X 2.125 FT)</v>
          </cell>
          <cell r="J659" t="str">
            <v>8034 (100 mm 200 GA X 2.125 FT)</v>
          </cell>
          <cell r="K659">
            <v>1.1944799999999998</v>
          </cell>
          <cell r="L659">
            <v>0.51191999999999993</v>
          </cell>
          <cell r="M659">
            <v>24</v>
          </cell>
          <cell r="N659">
            <v>28.875490694714127</v>
          </cell>
          <cell r="O659">
            <v>23.75</v>
          </cell>
          <cell r="P659">
            <v>24</v>
          </cell>
          <cell r="Q659">
            <v>24.25</v>
          </cell>
          <cell r="R659">
            <v>1.6268750000000001</v>
          </cell>
          <cell r="S659">
            <v>1.7063999999999999</v>
          </cell>
          <cell r="T659">
            <v>1.7872250000000001</v>
          </cell>
          <cell r="U659">
            <v>738.60125000000005</v>
          </cell>
          <cell r="V659">
            <v>774.7056</v>
          </cell>
          <cell r="W659">
            <v>811.40015000000005</v>
          </cell>
          <cell r="X659" t="str">
            <v>8427/8428 (25"/2 pc)</v>
          </cell>
          <cell r="Y659" t="str">
            <v>25"/ 2 pc</v>
          </cell>
          <cell r="Z659">
            <v>2.5</v>
          </cell>
          <cell r="AA659">
            <v>30</v>
          </cell>
          <cell r="AB659">
            <v>48.806250000000006</v>
          </cell>
          <cell r="AC659">
            <v>51.192</v>
          </cell>
          <cell r="AD659">
            <v>53.616750000000003</v>
          </cell>
          <cell r="AE659">
            <v>51.306250000000006</v>
          </cell>
          <cell r="AF659">
            <v>53.692</v>
          </cell>
          <cell r="AG659">
            <v>56.116750000000003</v>
          </cell>
          <cell r="AH659" t="str">
            <v>2 X 8126 (4.833 FT/Box)</v>
          </cell>
          <cell r="AI659">
            <v>2</v>
          </cell>
          <cell r="AJ659" t="str">
            <v>(8X6)+0=48</v>
          </cell>
          <cell r="AK659">
            <v>8</v>
          </cell>
          <cell r="AL659">
            <v>6</v>
          </cell>
          <cell r="AM659">
            <v>0</v>
          </cell>
          <cell r="AN659">
            <v>48</v>
          </cell>
          <cell r="AO659" t="str">
            <v>8909 (44 X 44)</v>
          </cell>
          <cell r="AP659" t="str">
            <v>44X44</v>
          </cell>
          <cell r="AQ659">
            <v>55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 t="str">
            <v>8051 (1 White)</v>
          </cell>
          <cell r="AW659" t="str">
            <v>8050 (223FT Clear)</v>
          </cell>
          <cell r="AX659">
            <v>2632.2159999999999</v>
          </cell>
          <cell r="AY659">
            <v>1440</v>
          </cell>
          <cell r="AZ659">
            <v>1.8279277777777776</v>
          </cell>
          <cell r="BA659" t="str">
            <v>Minova request 2/19/10.</v>
          </cell>
          <cell r="BB659" t="str">
            <v>Each pallet gets an additional Void In Pallet label to be placed on top-center of wrapped pallet.</v>
          </cell>
          <cell r="BC659">
            <v>247039</v>
          </cell>
          <cell r="BD659" t="str">
            <v>White</v>
          </cell>
          <cell r="BE659" t="str">
            <v>2824 M0510</v>
          </cell>
          <cell r="BF659" t="str">
            <v>12 months (+/- 5 days) from date of manufacture</v>
          </cell>
          <cell r="BG659" t="str">
            <v>X-Slow</v>
          </cell>
          <cell r="BH659" t="str">
            <v>28 mm</v>
          </cell>
          <cell r="BI659" t="str">
            <v>1 1/4 in</v>
          </cell>
          <cell r="BJ659" t="str">
            <v>24 in</v>
          </cell>
          <cell r="BK659" t="str">
            <v>7/8 in</v>
          </cell>
          <cell r="BL659" t="str">
            <v>I, II, III</v>
          </cell>
          <cell r="BM659">
            <v>2.4062908912261771</v>
          </cell>
          <cell r="BN659">
            <v>72</v>
          </cell>
          <cell r="BO659">
            <v>110</v>
          </cell>
          <cell r="BP659" t="str">
            <v>B or G</v>
          </cell>
          <cell r="BQ659">
            <v>6600</v>
          </cell>
          <cell r="BR659">
            <v>60</v>
          </cell>
        </row>
        <row r="660">
          <cell r="C660">
            <v>247040</v>
          </cell>
          <cell r="D660" t="str">
            <v>28350 M35B (2PB, 50 Bxs)</v>
          </cell>
          <cell r="E660" t="str">
            <v>70274</v>
          </cell>
          <cell r="F660" t="str">
            <v>72036</v>
          </cell>
          <cell r="G660" t="str">
            <v>30%</v>
          </cell>
          <cell r="H660" t="str">
            <v>2 X 8509 (12-8 4 X 1.25 OL)</v>
          </cell>
          <cell r="I660" t="str">
            <v>8040 (54 mm 142 GA X 1.271 FT)</v>
          </cell>
          <cell r="J660" t="str">
            <v>8034 (100 mm 200 GA X 1.271 FT)</v>
          </cell>
          <cell r="K660">
            <v>0.68433749999999993</v>
          </cell>
          <cell r="L660">
            <v>0.29328749999999998</v>
          </cell>
          <cell r="M660">
            <v>13.75</v>
          </cell>
          <cell r="N660" t="str">
            <v>NS</v>
          </cell>
          <cell r="O660">
            <v>13.5</v>
          </cell>
          <cell r="P660">
            <v>13.75</v>
          </cell>
          <cell r="Q660">
            <v>14</v>
          </cell>
          <cell r="R660">
            <v>0.92475000000000007</v>
          </cell>
          <cell r="S660">
            <v>0.97762499999999997</v>
          </cell>
          <cell r="T660">
            <v>1.0318000000000001</v>
          </cell>
          <cell r="U660">
            <v>419.83650000000006</v>
          </cell>
          <cell r="V660">
            <v>443.84174999999999</v>
          </cell>
          <cell r="W660">
            <v>468.43720000000002</v>
          </cell>
          <cell r="X660" t="str">
            <v>8425/8426 (22"/ 2 pc)</v>
          </cell>
          <cell r="Y660" t="str">
            <v>22"/ 2 pc</v>
          </cell>
          <cell r="Z660">
            <v>2</v>
          </cell>
          <cell r="AA660">
            <v>30</v>
          </cell>
          <cell r="AB660">
            <v>27.742500000000003</v>
          </cell>
          <cell r="AC660">
            <v>29.328749999999999</v>
          </cell>
          <cell r="AD660">
            <v>30.954000000000001</v>
          </cell>
          <cell r="AE660">
            <v>29.742500000000003</v>
          </cell>
          <cell r="AF660">
            <v>31.328749999999999</v>
          </cell>
          <cell r="AG660">
            <v>32.954000000000001</v>
          </cell>
          <cell r="AH660" t="str">
            <v>2 X 8126 (4.833 FT/Box)</v>
          </cell>
          <cell r="AI660">
            <v>2</v>
          </cell>
          <cell r="AJ660" t="str">
            <v>(10X5)+0=50</v>
          </cell>
          <cell r="AK660">
            <v>10</v>
          </cell>
          <cell r="AL660">
            <v>5</v>
          </cell>
          <cell r="AM660">
            <v>0</v>
          </cell>
          <cell r="AN660">
            <v>50</v>
          </cell>
          <cell r="AO660" t="str">
            <v>8914 (48 X 44)</v>
          </cell>
          <cell r="AP660" t="str">
            <v>48X44</v>
          </cell>
          <cell r="AQ660">
            <v>55</v>
          </cell>
          <cell r="AR660">
            <v>0</v>
          </cell>
          <cell r="AS660" t="str">
            <v>8051 (1 White) and 8305 (1 6 mil poly bag)</v>
          </cell>
          <cell r="AT660">
            <v>0</v>
          </cell>
          <cell r="AU660">
            <v>0</v>
          </cell>
          <cell r="AV660" t="str">
            <v>8051 (1 White)</v>
          </cell>
          <cell r="AW660" t="str">
            <v>8050 (223FT Clear)</v>
          </cell>
          <cell r="AX660">
            <v>1621.4375</v>
          </cell>
          <cell r="AY660">
            <v>1500</v>
          </cell>
          <cell r="AZ660">
            <v>1.0809583333333332</v>
          </cell>
          <cell r="BA660" t="str">
            <v xml:space="preserve">Request 9/4/07. Each cartridge gets Part No. 8517 Basket Clip 28 mm. </v>
          </cell>
          <cell r="BB660" t="str">
            <v>Place white pallet cover on pallet, place boxes on pallet, place a 2nd white pallet cover over boxes, place 6 mil poly bag over pallet and stretchwrap.</v>
          </cell>
          <cell r="BC660">
            <v>247040</v>
          </cell>
          <cell r="BD660" t="str">
            <v>Blue</v>
          </cell>
          <cell r="BE660" t="str">
            <v>28350 M35B</v>
          </cell>
          <cell r="BF660" t="str">
            <v>12 months (+/- 5 days) from date of manufacture</v>
          </cell>
          <cell r="BG660" t="str">
            <v>Fast</v>
          </cell>
          <cell r="BH660" t="str">
            <v>28 mm</v>
          </cell>
          <cell r="BI660" t="str">
            <v>*NS</v>
          </cell>
          <cell r="BJ660" t="str">
            <v>350 mm</v>
          </cell>
          <cell r="BK660" t="str">
            <v>*NS</v>
          </cell>
          <cell r="BL660" t="str">
            <v>I, II, III</v>
          </cell>
          <cell r="BM660" t="str">
            <v>*NS</v>
          </cell>
          <cell r="BN660" t="str">
            <v>*NS</v>
          </cell>
          <cell r="BO660">
            <v>67</v>
          </cell>
          <cell r="BP660" t="str">
            <v>B or G</v>
          </cell>
          <cell r="BQ660">
            <v>4020</v>
          </cell>
          <cell r="BR660">
            <v>34.375</v>
          </cell>
        </row>
        <row r="661">
          <cell r="C661">
            <v>247041</v>
          </cell>
          <cell r="D661" t="str">
            <v>2824 LIF45 (2PB, 48 Bxs, VPL)</v>
          </cell>
          <cell r="E661" t="str">
            <v>70332</v>
          </cell>
          <cell r="F661" t="str">
            <v>72036</v>
          </cell>
          <cell r="G661" t="str">
            <v>30%</v>
          </cell>
          <cell r="H661" t="str">
            <v>2 X 8509 (12-8 4 X 1.25 OL)</v>
          </cell>
          <cell r="I661" t="str">
            <v>8040 (54 mm 142 GA X 2.125 FT)</v>
          </cell>
          <cell r="J661" t="str">
            <v>8034 (100 mm 200 GA X 2.125 FT)</v>
          </cell>
          <cell r="K661">
            <v>1.1944799999999998</v>
          </cell>
          <cell r="L661">
            <v>0.51191999999999993</v>
          </cell>
          <cell r="M661">
            <v>24</v>
          </cell>
          <cell r="N661">
            <v>28.875490694714127</v>
          </cell>
          <cell r="O661">
            <v>23.75</v>
          </cell>
          <cell r="P661">
            <v>24</v>
          </cell>
          <cell r="Q661">
            <v>24.25</v>
          </cell>
          <cell r="R661">
            <v>1.6268750000000001</v>
          </cell>
          <cell r="S661">
            <v>1.7063999999999999</v>
          </cell>
          <cell r="T661">
            <v>1.7872250000000001</v>
          </cell>
          <cell r="U661">
            <v>738.60125000000005</v>
          </cell>
          <cell r="V661">
            <v>774.7056</v>
          </cell>
          <cell r="W661">
            <v>811.40015000000005</v>
          </cell>
          <cell r="X661" t="str">
            <v>8427/8428 (25"/2 pc)</v>
          </cell>
          <cell r="Y661" t="str">
            <v>25"/ 2 pc</v>
          </cell>
          <cell r="Z661">
            <v>2.5</v>
          </cell>
          <cell r="AA661">
            <v>30</v>
          </cell>
          <cell r="AB661">
            <v>48.806250000000006</v>
          </cell>
          <cell r="AC661">
            <v>51.192</v>
          </cell>
          <cell r="AD661">
            <v>53.616750000000003</v>
          </cell>
          <cell r="AE661">
            <v>51.306250000000006</v>
          </cell>
          <cell r="AF661">
            <v>53.692</v>
          </cell>
          <cell r="AG661">
            <v>56.116750000000003</v>
          </cell>
          <cell r="AH661" t="str">
            <v>2 X 8126 (4.833 FT/Box)</v>
          </cell>
          <cell r="AI661">
            <v>2</v>
          </cell>
          <cell r="AJ661" t="str">
            <v>(8X6)+0=48</v>
          </cell>
          <cell r="AK661">
            <v>8</v>
          </cell>
          <cell r="AL661">
            <v>6</v>
          </cell>
          <cell r="AM661">
            <v>0</v>
          </cell>
          <cell r="AN661">
            <v>48</v>
          </cell>
          <cell r="AO661" t="str">
            <v>8909 (44 X 44)</v>
          </cell>
          <cell r="AP661" t="str">
            <v>44X44</v>
          </cell>
          <cell r="AQ661">
            <v>55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 t="str">
            <v>8051 (1 White)</v>
          </cell>
          <cell r="AW661" t="str">
            <v>8050 (223FT Clear)</v>
          </cell>
          <cell r="AX661">
            <v>2632.2159999999999</v>
          </cell>
          <cell r="AY661">
            <v>1440</v>
          </cell>
          <cell r="AZ661">
            <v>1.8279277777777776</v>
          </cell>
          <cell r="BA661" t="str">
            <v>Minova request 10-27-11.</v>
          </cell>
          <cell r="BB661" t="str">
            <v>Each pallet gets an additional Void In Pallet label to be placed on top-center of wrapped pallet.</v>
          </cell>
          <cell r="BC661">
            <v>247041</v>
          </cell>
          <cell r="BD661" t="str">
            <v>Green</v>
          </cell>
          <cell r="BE661" t="str">
            <v>2824 LIF45</v>
          </cell>
          <cell r="BF661" t="str">
            <v>12 months (+/- 5 days) from date of manufacture</v>
          </cell>
          <cell r="BG661" t="str">
            <v xml:space="preserve">Medium </v>
          </cell>
          <cell r="BH661" t="str">
            <v>28 mm</v>
          </cell>
          <cell r="BI661" t="str">
            <v>1 1/4 in</v>
          </cell>
          <cell r="BJ661" t="str">
            <v>24 in</v>
          </cell>
          <cell r="BK661" t="str">
            <v>7/8 in</v>
          </cell>
          <cell r="BL661" t="str">
            <v>I, II, III</v>
          </cell>
          <cell r="BM661">
            <v>2.4062908912261771</v>
          </cell>
          <cell r="BN661">
            <v>72</v>
          </cell>
          <cell r="BO661">
            <v>110</v>
          </cell>
          <cell r="BP661" t="str">
            <v>B or G</v>
          </cell>
          <cell r="BQ661">
            <v>6600</v>
          </cell>
          <cell r="BR661">
            <v>60</v>
          </cell>
        </row>
        <row r="662">
          <cell r="C662">
            <v>247043</v>
          </cell>
          <cell r="D662" t="str">
            <v>2824 M0204LIFP (2PB, 48 Bxs, VPL)</v>
          </cell>
          <cell r="E662" t="str">
            <v>70350</v>
          </cell>
          <cell r="F662" t="str">
            <v>72036</v>
          </cell>
          <cell r="G662" t="str">
            <v>30%</v>
          </cell>
          <cell r="H662" t="str">
            <v>2 X 8509 (12-8 4 X 1.25 OL)</v>
          </cell>
          <cell r="I662" t="str">
            <v>8040 (54 mm 142 GA X 2.125 FT)</v>
          </cell>
          <cell r="J662" t="str">
            <v>8034 (100 mm 200 GA X 2.125 FT)</v>
          </cell>
          <cell r="K662">
            <v>1.1944799999999998</v>
          </cell>
          <cell r="L662">
            <v>0.51191999999999993</v>
          </cell>
          <cell r="M662">
            <v>24</v>
          </cell>
          <cell r="N662">
            <v>28.875490694714127</v>
          </cell>
          <cell r="O662">
            <v>23.75</v>
          </cell>
          <cell r="P662">
            <v>24</v>
          </cell>
          <cell r="Q662">
            <v>24.25</v>
          </cell>
          <cell r="R662">
            <v>1.6268750000000001</v>
          </cell>
          <cell r="S662">
            <v>1.7063999999999999</v>
          </cell>
          <cell r="T662">
            <v>1.7872250000000001</v>
          </cell>
          <cell r="U662">
            <v>738.60125000000005</v>
          </cell>
          <cell r="V662">
            <v>774.7056</v>
          </cell>
          <cell r="W662">
            <v>811.40015000000005</v>
          </cell>
          <cell r="X662" t="str">
            <v>8427/8428 (25"/2 pc)</v>
          </cell>
          <cell r="Y662" t="str">
            <v>25"/ 2 pc</v>
          </cell>
          <cell r="Z662">
            <v>2.5</v>
          </cell>
          <cell r="AA662">
            <v>30</v>
          </cell>
          <cell r="AB662">
            <v>48.806250000000006</v>
          </cell>
          <cell r="AC662">
            <v>51.192</v>
          </cell>
          <cell r="AD662">
            <v>53.616750000000003</v>
          </cell>
          <cell r="AE662">
            <v>51.306250000000006</v>
          </cell>
          <cell r="AF662">
            <v>53.692</v>
          </cell>
          <cell r="AG662">
            <v>56.116750000000003</v>
          </cell>
          <cell r="AH662" t="str">
            <v>2 X 8126 (4.833 FT/Box)</v>
          </cell>
          <cell r="AI662">
            <v>2</v>
          </cell>
          <cell r="AJ662" t="str">
            <v>(8X6)+0=48</v>
          </cell>
          <cell r="AK662">
            <v>8</v>
          </cell>
          <cell r="AL662">
            <v>6</v>
          </cell>
          <cell r="AM662">
            <v>0</v>
          </cell>
          <cell r="AN662">
            <v>48</v>
          </cell>
          <cell r="AO662" t="str">
            <v>8909 (44 X 44)</v>
          </cell>
          <cell r="AP662" t="str">
            <v>44X44</v>
          </cell>
          <cell r="AQ662">
            <v>55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 t="str">
            <v>8051 (1 White)</v>
          </cell>
          <cell r="AW662" t="str">
            <v>8050 (223FT Clear)</v>
          </cell>
          <cell r="AX662">
            <v>2632.2159999999999</v>
          </cell>
          <cell r="AY662">
            <v>1440</v>
          </cell>
          <cell r="AZ662">
            <v>1.8279277777777776</v>
          </cell>
          <cell r="BA662" t="str">
            <v>Minova Request 11/12/12.  Each cartridge gets Part No. 8510 Parachute Clip 28 mm.</v>
          </cell>
          <cell r="BB662" t="str">
            <v>Each pallet gets an additional Void In Pallet label to be placed on top-center of wrapped pallet.</v>
          </cell>
          <cell r="BC662">
            <v>247043</v>
          </cell>
          <cell r="BD662" t="str">
            <v>Yellow</v>
          </cell>
          <cell r="BE662" t="str">
            <v>2824 M0204LIFP</v>
          </cell>
          <cell r="BF662" t="str">
            <v>12 months (+/- 5 days) from date of manufacture</v>
          </cell>
          <cell r="BG662" t="str">
            <v>Slow</v>
          </cell>
          <cell r="BH662" t="str">
            <v>28 mm</v>
          </cell>
          <cell r="BI662" t="str">
            <v>1 1/4 in</v>
          </cell>
          <cell r="BJ662" t="str">
            <v>24 in</v>
          </cell>
          <cell r="BK662" t="str">
            <v>7/8 in</v>
          </cell>
          <cell r="BL662" t="str">
            <v>I, II, III</v>
          </cell>
          <cell r="BM662">
            <v>2.4062908912261771</v>
          </cell>
          <cell r="BN662">
            <v>72</v>
          </cell>
          <cell r="BO662">
            <v>85</v>
          </cell>
          <cell r="BP662" t="str">
            <v>B or G</v>
          </cell>
          <cell r="BQ662">
            <v>5100</v>
          </cell>
          <cell r="BR662">
            <v>60</v>
          </cell>
        </row>
        <row r="663">
          <cell r="C663">
            <v>247044</v>
          </cell>
          <cell r="D663" t="str">
            <v>2824 RED-M35LIFP (2PB, 48 Bxs, VPL)</v>
          </cell>
          <cell r="E663" t="str">
            <v>70275</v>
          </cell>
          <cell r="F663" t="str">
            <v>72036</v>
          </cell>
          <cell r="G663" t="str">
            <v>30%</v>
          </cell>
          <cell r="H663" t="str">
            <v>2 X 8509 (12-8 4 X 1.25 OL)</v>
          </cell>
          <cell r="I663" t="str">
            <v>8040 (54 mm 142 GA X 2.125 FT)</v>
          </cell>
          <cell r="J663" t="str">
            <v>8034 (100 mm 200 GA X 2.125 FT)</v>
          </cell>
          <cell r="K663">
            <v>1.1944799999999998</v>
          </cell>
          <cell r="L663">
            <v>0.51191999999999993</v>
          </cell>
          <cell r="M663">
            <v>24</v>
          </cell>
          <cell r="N663">
            <v>28.875490694714127</v>
          </cell>
          <cell r="O663">
            <v>23.75</v>
          </cell>
          <cell r="P663">
            <v>24</v>
          </cell>
          <cell r="Q663">
            <v>24.25</v>
          </cell>
          <cell r="R663">
            <v>1.6268750000000001</v>
          </cell>
          <cell r="S663">
            <v>1.7063999999999999</v>
          </cell>
          <cell r="T663">
            <v>1.7872250000000001</v>
          </cell>
          <cell r="U663">
            <v>738.60125000000005</v>
          </cell>
          <cell r="V663">
            <v>774.7056</v>
          </cell>
          <cell r="W663">
            <v>811.40015000000005</v>
          </cell>
          <cell r="X663" t="str">
            <v>8427/8428 (25"/2 pc)</v>
          </cell>
          <cell r="Y663" t="str">
            <v>25"/ 2 pc</v>
          </cell>
          <cell r="Z663">
            <v>2.5</v>
          </cell>
          <cell r="AA663">
            <v>30</v>
          </cell>
          <cell r="AB663">
            <v>48.806250000000006</v>
          </cell>
          <cell r="AC663">
            <v>51.192</v>
          </cell>
          <cell r="AD663">
            <v>53.616750000000003</v>
          </cell>
          <cell r="AE663">
            <v>51.306250000000006</v>
          </cell>
          <cell r="AF663">
            <v>53.692</v>
          </cell>
          <cell r="AG663">
            <v>56.116750000000003</v>
          </cell>
          <cell r="AH663" t="str">
            <v>2 X 8126 (4.833 FT/Box)</v>
          </cell>
          <cell r="AI663">
            <v>2</v>
          </cell>
          <cell r="AJ663" t="str">
            <v>(8X6)+0=48</v>
          </cell>
          <cell r="AK663">
            <v>8</v>
          </cell>
          <cell r="AL663">
            <v>6</v>
          </cell>
          <cell r="AM663">
            <v>0</v>
          </cell>
          <cell r="AN663">
            <v>48</v>
          </cell>
          <cell r="AO663" t="str">
            <v>8909 (44 X 44)</v>
          </cell>
          <cell r="AP663" t="str">
            <v>44X44</v>
          </cell>
          <cell r="AQ663">
            <v>55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 t="str">
            <v>8051 (1 White)</v>
          </cell>
          <cell r="AW663" t="str">
            <v>8050 (223FT Clear)</v>
          </cell>
          <cell r="AX663">
            <v>2632.2159999999999</v>
          </cell>
          <cell r="AY663">
            <v>1440</v>
          </cell>
          <cell r="AZ663">
            <v>1.8279277777777776</v>
          </cell>
          <cell r="BA663" t="str">
            <v>Minova Request 11/12/12.  Each cartridge gets Part No. 8510 Parachute Clip 28 mm.</v>
          </cell>
          <cell r="BB663" t="str">
            <v>Each pallet gets an additional Void In Pallet label to be placed on top-center of wrapped pallet.</v>
          </cell>
          <cell r="BC663">
            <v>247044</v>
          </cell>
          <cell r="BD663" t="str">
            <v>Blue</v>
          </cell>
          <cell r="BE663" t="str">
            <v>2824 M35LIFP</v>
          </cell>
          <cell r="BF663" t="str">
            <v>12 months (+/- 5 days) from date of manufacture</v>
          </cell>
          <cell r="BG663" t="str">
            <v>Fast</v>
          </cell>
          <cell r="BH663" t="str">
            <v>28 mm</v>
          </cell>
          <cell r="BI663" t="str">
            <v>1 1/4 in</v>
          </cell>
          <cell r="BJ663" t="str">
            <v>24 in</v>
          </cell>
          <cell r="BK663" t="str">
            <v>7/8 in</v>
          </cell>
          <cell r="BL663" t="str">
            <v>I, II, III</v>
          </cell>
          <cell r="BM663">
            <v>2.4062908912261771</v>
          </cell>
          <cell r="BN663">
            <v>72</v>
          </cell>
          <cell r="BO663">
            <v>85</v>
          </cell>
          <cell r="BP663" t="str">
            <v>B or G</v>
          </cell>
          <cell r="BQ663">
            <v>5100</v>
          </cell>
          <cell r="BR663">
            <v>60</v>
          </cell>
        </row>
        <row r="664">
          <cell r="C664">
            <v>247045</v>
          </cell>
          <cell r="D664" t="str">
            <v>28700 M35B (2PB, 50 Bxs)</v>
          </cell>
          <cell r="E664" t="str">
            <v>70274</v>
          </cell>
          <cell r="F664" t="str">
            <v>72036</v>
          </cell>
          <cell r="G664" t="str">
            <v>30%</v>
          </cell>
          <cell r="H664" t="str">
            <v>2 X 8509 (12-8 4 X 1.25 OL)</v>
          </cell>
          <cell r="I664" t="str">
            <v>8040 (54 mm 142 GA X 2.417 FT)</v>
          </cell>
          <cell r="J664" t="str">
            <v>8034 (100 mm 200 GA X 2.417 FT)</v>
          </cell>
          <cell r="K664">
            <v>1.3686749999999999</v>
          </cell>
          <cell r="L664">
            <v>0.58657499999999996</v>
          </cell>
          <cell r="M664">
            <v>27.5</v>
          </cell>
          <cell r="N664" t="str">
            <v>NS</v>
          </cell>
          <cell r="O664">
            <v>27.25</v>
          </cell>
          <cell r="P664">
            <v>27.5</v>
          </cell>
          <cell r="Q664">
            <v>27.75</v>
          </cell>
          <cell r="R664">
            <v>1.8666250000000002</v>
          </cell>
          <cell r="S664">
            <v>1.9552499999999999</v>
          </cell>
          <cell r="T664">
            <v>2.045175</v>
          </cell>
          <cell r="U664">
            <v>847.44775000000004</v>
          </cell>
          <cell r="V664">
            <v>887.68349999999998</v>
          </cell>
          <cell r="W664">
            <v>928.50945000000002</v>
          </cell>
          <cell r="X664" t="str">
            <v>8445/8446 (31"/2 pc)</v>
          </cell>
          <cell r="Y664" t="str">
            <v>31"/ 2 pc</v>
          </cell>
          <cell r="Z664">
            <v>2.5</v>
          </cell>
          <cell r="AA664">
            <v>30</v>
          </cell>
          <cell r="AB664">
            <v>55.998750000000008</v>
          </cell>
          <cell r="AC664">
            <v>58.657499999999999</v>
          </cell>
          <cell r="AD664">
            <v>61.355249999999998</v>
          </cell>
          <cell r="AE664">
            <v>58.498750000000008</v>
          </cell>
          <cell r="AF664">
            <v>61.157499999999999</v>
          </cell>
          <cell r="AG664">
            <v>63.855249999999998</v>
          </cell>
          <cell r="AH664" t="str">
            <v>2 X 8126 (4.854 FT/Box)</v>
          </cell>
          <cell r="AI664">
            <v>2</v>
          </cell>
          <cell r="AJ664" t="str">
            <v>(6X6)+0=36</v>
          </cell>
          <cell r="AK664">
            <v>6</v>
          </cell>
          <cell r="AL664">
            <v>6</v>
          </cell>
          <cell r="AM664">
            <v>0</v>
          </cell>
          <cell r="AN664">
            <v>36</v>
          </cell>
          <cell r="AO664" t="str">
            <v>8909 (44 X 44)</v>
          </cell>
          <cell r="AP664" t="str">
            <v>44X44</v>
          </cell>
          <cell r="AQ664">
            <v>55</v>
          </cell>
          <cell r="AR664">
            <v>0</v>
          </cell>
          <cell r="AS664" t="str">
            <v>8051 (1 White) and 8305 (1 6 mil poly bag)</v>
          </cell>
          <cell r="AT664">
            <v>0</v>
          </cell>
          <cell r="AU664">
            <v>0</v>
          </cell>
          <cell r="AV664" t="str">
            <v>8051 (1 White)</v>
          </cell>
          <cell r="AW664" t="str">
            <v>8050 (160FT Clear)</v>
          </cell>
          <cell r="AX664">
            <v>2256.67</v>
          </cell>
          <cell r="AY664">
            <v>1080</v>
          </cell>
          <cell r="AZ664">
            <v>2.0895092592592595</v>
          </cell>
          <cell r="BA664" t="str">
            <v xml:space="preserve">Request 9/4/07. Each cartridge gets Part No. 8517 Basket Clip 28 mm. </v>
          </cell>
          <cell r="BB664" t="str">
            <v>Place white pallet cover on pallet, place boxes on pallet, place a 2nd white pallet cover over boxes, place 6 mil poly bag over pallet and stretchwrap.</v>
          </cell>
          <cell r="BC664">
            <v>247045</v>
          </cell>
          <cell r="BD664" t="str">
            <v>Blue</v>
          </cell>
          <cell r="BE664" t="str">
            <v>28700 M35B</v>
          </cell>
          <cell r="BF664" t="str">
            <v>12 months (+/- 5 days) from date of manufacture</v>
          </cell>
          <cell r="BG664" t="str">
            <v>Fast</v>
          </cell>
          <cell r="BH664" t="str">
            <v>28 mm</v>
          </cell>
          <cell r="BI664" t="str">
            <v>*NS</v>
          </cell>
          <cell r="BJ664" t="str">
            <v>700 mm</v>
          </cell>
          <cell r="BK664" t="str">
            <v>*NS</v>
          </cell>
          <cell r="BL664" t="str">
            <v>I, II, III</v>
          </cell>
          <cell r="BM664" t="str">
            <v>*NS</v>
          </cell>
          <cell r="BN664" t="str">
            <v>*NS</v>
          </cell>
          <cell r="BO664">
            <v>85</v>
          </cell>
          <cell r="BP664" t="str">
            <v>B or G</v>
          </cell>
          <cell r="BQ664">
            <v>5100</v>
          </cell>
          <cell r="BR664">
            <v>68.75</v>
          </cell>
        </row>
        <row r="665">
          <cell r="C665">
            <v>247047</v>
          </cell>
          <cell r="D665" t="str">
            <v>2824 RED-M10LIFP (2PB, 48 Bxs, VPL)</v>
          </cell>
          <cell r="E665" t="str">
            <v>70297</v>
          </cell>
          <cell r="F665" t="str">
            <v>72036</v>
          </cell>
          <cell r="G665" t="str">
            <v>30%</v>
          </cell>
          <cell r="H665" t="str">
            <v>2 X 8509 (12-8 4 X 1.25 OL)</v>
          </cell>
          <cell r="I665" t="str">
            <v>8040 (54 mm 142 GA X 2.125 FT)</v>
          </cell>
          <cell r="J665" t="str">
            <v>8034 (100 mm 200 GA X 2.125 FT)</v>
          </cell>
          <cell r="K665">
            <v>1.1944799999999998</v>
          </cell>
          <cell r="L665">
            <v>0.51191999999999993</v>
          </cell>
          <cell r="M665">
            <v>24</v>
          </cell>
          <cell r="N665">
            <v>28.875490694714127</v>
          </cell>
          <cell r="O665">
            <v>23.75</v>
          </cell>
          <cell r="P665">
            <v>24</v>
          </cell>
          <cell r="Q665">
            <v>24.25</v>
          </cell>
          <cell r="R665">
            <v>1.6268750000000001</v>
          </cell>
          <cell r="S665">
            <v>1.7063999999999999</v>
          </cell>
          <cell r="T665">
            <v>1.7872250000000001</v>
          </cell>
          <cell r="U665">
            <v>738.60125000000005</v>
          </cell>
          <cell r="V665">
            <v>774.7056</v>
          </cell>
          <cell r="W665">
            <v>811.40015000000005</v>
          </cell>
          <cell r="X665" t="str">
            <v>8427/8428 (25"/2 pc)</v>
          </cell>
          <cell r="Y665" t="str">
            <v>25"/ 2 pc</v>
          </cell>
          <cell r="Z665">
            <v>2.5</v>
          </cell>
          <cell r="AA665">
            <v>30</v>
          </cell>
          <cell r="AB665">
            <v>48.806250000000006</v>
          </cell>
          <cell r="AC665">
            <v>51.192</v>
          </cell>
          <cell r="AD665">
            <v>53.616750000000003</v>
          </cell>
          <cell r="AE665">
            <v>51.306250000000006</v>
          </cell>
          <cell r="AF665">
            <v>53.692</v>
          </cell>
          <cell r="AG665">
            <v>56.116750000000003</v>
          </cell>
          <cell r="AH665" t="str">
            <v>2 X 8126 (4.833 FT/Box)</v>
          </cell>
          <cell r="AI665">
            <v>2</v>
          </cell>
          <cell r="AJ665" t="str">
            <v>(8X6)+0=48</v>
          </cell>
          <cell r="AK665">
            <v>8</v>
          </cell>
          <cell r="AL665">
            <v>6</v>
          </cell>
          <cell r="AM665">
            <v>0</v>
          </cell>
          <cell r="AN665">
            <v>48</v>
          </cell>
          <cell r="AO665" t="str">
            <v>8909 (44 X 44)</v>
          </cell>
          <cell r="AP665" t="str">
            <v>44X44</v>
          </cell>
          <cell r="AQ665">
            <v>55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 t="str">
            <v>8051 (1 White)</v>
          </cell>
          <cell r="AW665" t="str">
            <v>8050 (223FT Clear)</v>
          </cell>
          <cell r="AX665">
            <v>2632.2159999999999</v>
          </cell>
          <cell r="AY665">
            <v>1440</v>
          </cell>
          <cell r="AZ665">
            <v>1.8279277777777776</v>
          </cell>
          <cell r="BA665" t="str">
            <v>Minova Request 1/31/13.  Each cartridge gets Part No. 8510 Parachute Clip 28 mm.</v>
          </cell>
          <cell r="BB665" t="str">
            <v>Each pallet gets an additional Void In Pallet label to be placed on top-center of wrapped pallet.</v>
          </cell>
          <cell r="BC665">
            <v>247047</v>
          </cell>
          <cell r="BD665" t="str">
            <v>Red</v>
          </cell>
          <cell r="BE665" t="str">
            <v>2824 M10LIFP</v>
          </cell>
          <cell r="BF665" t="str">
            <v>12 months (+/- 5 days) from date of manufacture</v>
          </cell>
          <cell r="BG665" t="str">
            <v>Super Fast</v>
          </cell>
          <cell r="BH665" t="str">
            <v>28 mm</v>
          </cell>
          <cell r="BI665" t="str">
            <v>1 1/4 in</v>
          </cell>
          <cell r="BJ665" t="str">
            <v>24 in</v>
          </cell>
          <cell r="BK665" t="str">
            <v>7/8 in</v>
          </cell>
          <cell r="BL665" t="str">
            <v>I, II, III</v>
          </cell>
          <cell r="BM665">
            <v>2.4062908912261771</v>
          </cell>
          <cell r="BN665">
            <v>72</v>
          </cell>
          <cell r="BO665">
            <v>85</v>
          </cell>
          <cell r="BP665" t="str">
            <v>B or G</v>
          </cell>
          <cell r="BQ665">
            <v>5100</v>
          </cell>
          <cell r="BR665">
            <v>60</v>
          </cell>
        </row>
        <row r="666">
          <cell r="C666">
            <v>247048</v>
          </cell>
          <cell r="D666" t="str">
            <v>2824 RED-M35LIF (2PB, 48 Bxs, VPL)</v>
          </cell>
          <cell r="E666" t="str">
            <v>70275</v>
          </cell>
          <cell r="F666" t="str">
            <v>72036</v>
          </cell>
          <cell r="G666" t="str">
            <v>30%</v>
          </cell>
          <cell r="H666" t="str">
            <v>2 X 8509 (12-8 4 X 1.25 OL)</v>
          </cell>
          <cell r="I666" t="str">
            <v>8040 (54 mm 142 GA X 2.125 FT)</v>
          </cell>
          <cell r="J666" t="str">
            <v>8034 (100 mm 200 GA X 2.125 FT)</v>
          </cell>
          <cell r="K666">
            <v>1.1944799999999998</v>
          </cell>
          <cell r="L666">
            <v>0.51191999999999993</v>
          </cell>
          <cell r="M666">
            <v>24</v>
          </cell>
          <cell r="N666">
            <v>28.875490694714127</v>
          </cell>
          <cell r="O666">
            <v>23.75</v>
          </cell>
          <cell r="P666">
            <v>24</v>
          </cell>
          <cell r="Q666">
            <v>24.25</v>
          </cell>
          <cell r="R666">
            <v>1.6268750000000001</v>
          </cell>
          <cell r="S666">
            <v>1.7063999999999999</v>
          </cell>
          <cell r="T666">
            <v>1.7872250000000001</v>
          </cell>
          <cell r="U666">
            <v>738.60125000000005</v>
          </cell>
          <cell r="V666">
            <v>774.7056</v>
          </cell>
          <cell r="W666">
            <v>811.40015000000005</v>
          </cell>
          <cell r="X666" t="str">
            <v>8427/8428 (25"/2 pc)</v>
          </cell>
          <cell r="Y666" t="str">
            <v>25"/ 2 pc</v>
          </cell>
          <cell r="Z666">
            <v>2.5</v>
          </cell>
          <cell r="AA666">
            <v>30</v>
          </cell>
          <cell r="AB666">
            <v>48.806250000000006</v>
          </cell>
          <cell r="AC666">
            <v>51.192</v>
          </cell>
          <cell r="AD666">
            <v>53.616750000000003</v>
          </cell>
          <cell r="AE666">
            <v>51.306250000000006</v>
          </cell>
          <cell r="AF666">
            <v>53.692</v>
          </cell>
          <cell r="AG666">
            <v>56.116750000000003</v>
          </cell>
          <cell r="AH666" t="str">
            <v>2 X 8126 (4.833 FT/Box)</v>
          </cell>
          <cell r="AI666">
            <v>2</v>
          </cell>
          <cell r="AJ666" t="str">
            <v>(8X6)+0=48</v>
          </cell>
          <cell r="AK666">
            <v>8</v>
          </cell>
          <cell r="AL666">
            <v>6</v>
          </cell>
          <cell r="AM666">
            <v>0</v>
          </cell>
          <cell r="AN666">
            <v>48</v>
          </cell>
          <cell r="AO666" t="str">
            <v>8909 (44 X 44)</v>
          </cell>
          <cell r="AP666" t="str">
            <v>44X44</v>
          </cell>
          <cell r="AQ666">
            <v>55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 t="str">
            <v>8051 (1 White)</v>
          </cell>
          <cell r="AW666" t="str">
            <v>8050 (223FT Clear)</v>
          </cell>
          <cell r="AX666">
            <v>2632.2159999999999</v>
          </cell>
          <cell r="AY666">
            <v>1440</v>
          </cell>
          <cell r="AZ666">
            <v>1.8279277777777776</v>
          </cell>
          <cell r="BA666" t="str">
            <v>Canada request 9.17.14</v>
          </cell>
          <cell r="BB666" t="str">
            <v>Each bundle gets Part No. 8132 8.5 X 11 inch bundle sheet. Pallet must fit into 50"X50"X36" steel bin.</v>
          </cell>
          <cell r="BC666">
            <v>247048</v>
          </cell>
          <cell r="BD666" t="str">
            <v>Blue</v>
          </cell>
          <cell r="BE666" t="str">
            <v>2824 M35LIF</v>
          </cell>
          <cell r="BF666" t="str">
            <v>12 months (+/- 5 days) from date of manufacture</v>
          </cell>
          <cell r="BG666" t="str">
            <v>Fast</v>
          </cell>
          <cell r="BH666" t="str">
            <v>28 mm</v>
          </cell>
          <cell r="BI666" t="str">
            <v>1 1/4 in</v>
          </cell>
          <cell r="BJ666" t="str">
            <v>24 in</v>
          </cell>
          <cell r="BK666" t="str">
            <v>7/8 in</v>
          </cell>
          <cell r="BL666" t="str">
            <v>I, II, III</v>
          </cell>
          <cell r="BM666">
            <v>2.4062908912261771</v>
          </cell>
          <cell r="BN666">
            <v>72</v>
          </cell>
          <cell r="BO666">
            <v>110</v>
          </cell>
          <cell r="BP666" t="str">
            <v>B or G</v>
          </cell>
          <cell r="BQ666">
            <v>6600</v>
          </cell>
          <cell r="BR666">
            <v>60</v>
          </cell>
        </row>
        <row r="667">
          <cell r="C667">
            <v>247057</v>
          </cell>
          <cell r="D667" t="str">
            <v>2824 LIF0204 (2PB, 48 Bxs, VPL)</v>
          </cell>
          <cell r="E667" t="str">
            <v>70314</v>
          </cell>
          <cell r="F667" t="str">
            <v>72036</v>
          </cell>
          <cell r="G667" t="str">
            <v>30%</v>
          </cell>
          <cell r="H667" t="str">
            <v>2 X 8509 (12-8 4 X 1.25 OL)</v>
          </cell>
          <cell r="I667" t="str">
            <v>8040 (54 mm 142 GA X 2.125 FT)</v>
          </cell>
          <cell r="J667" t="str">
            <v>8034 (100 mm 200 GA X 2.125 FT)</v>
          </cell>
          <cell r="K667">
            <v>1.1944799999999998</v>
          </cell>
          <cell r="L667">
            <v>0.51191999999999993</v>
          </cell>
          <cell r="M667">
            <v>24</v>
          </cell>
          <cell r="N667">
            <v>28.875490694714127</v>
          </cell>
          <cell r="O667">
            <v>23.75</v>
          </cell>
          <cell r="P667">
            <v>24</v>
          </cell>
          <cell r="Q667">
            <v>24.25</v>
          </cell>
          <cell r="R667">
            <v>1.6268750000000001</v>
          </cell>
          <cell r="S667">
            <v>1.7063999999999999</v>
          </cell>
          <cell r="T667">
            <v>1.7872250000000001</v>
          </cell>
          <cell r="U667">
            <v>738.60125000000005</v>
          </cell>
          <cell r="V667">
            <v>774.7056</v>
          </cell>
          <cell r="W667">
            <v>811.40015000000005</v>
          </cell>
          <cell r="X667" t="str">
            <v>8427/8428 (25"/2 pc)</v>
          </cell>
          <cell r="Y667" t="str">
            <v>25"/ 2 pc</v>
          </cell>
          <cell r="Z667">
            <v>2.5</v>
          </cell>
          <cell r="AA667">
            <v>30</v>
          </cell>
          <cell r="AB667">
            <v>48.806250000000006</v>
          </cell>
          <cell r="AC667">
            <v>51.192</v>
          </cell>
          <cell r="AD667">
            <v>53.616750000000003</v>
          </cell>
          <cell r="AE667">
            <v>51.306250000000006</v>
          </cell>
          <cell r="AF667">
            <v>53.692</v>
          </cell>
          <cell r="AG667">
            <v>56.116750000000003</v>
          </cell>
          <cell r="AH667" t="str">
            <v>2 X 8126 (4.833 FT/Box)</v>
          </cell>
          <cell r="AI667">
            <v>2</v>
          </cell>
          <cell r="AJ667" t="str">
            <v>(8X6)+0=48</v>
          </cell>
          <cell r="AK667">
            <v>8</v>
          </cell>
          <cell r="AL667">
            <v>6</v>
          </cell>
          <cell r="AM667">
            <v>0</v>
          </cell>
          <cell r="AN667">
            <v>48</v>
          </cell>
          <cell r="AO667" t="str">
            <v>8909 (44 X 44)</v>
          </cell>
          <cell r="AP667" t="str">
            <v>44X44</v>
          </cell>
          <cell r="AQ667">
            <v>55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 t="str">
            <v>8051 (1 White)</v>
          </cell>
          <cell r="AW667" t="str">
            <v>8050 (223FT Clear)</v>
          </cell>
          <cell r="AX667">
            <v>2632.2159999999999</v>
          </cell>
          <cell r="AY667">
            <v>1440</v>
          </cell>
          <cell r="AZ667">
            <v>1.8279277777777776</v>
          </cell>
          <cell r="BA667" t="str">
            <v>Minova USA Inc. request to change packaging 10/1/06. "VPL"</v>
          </cell>
          <cell r="BB667" t="str">
            <v>Each pallet gets an additional Void In Pallet label to be placed on top-center of wrapped pallet.</v>
          </cell>
          <cell r="BC667">
            <v>247057</v>
          </cell>
          <cell r="BD667" t="str">
            <v>Yellow</v>
          </cell>
          <cell r="BE667" t="str">
            <v>2824 LIF0204</v>
          </cell>
          <cell r="BF667" t="str">
            <v>12 months (+/- 5 days) from date of manufacture</v>
          </cell>
          <cell r="BG667" t="str">
            <v>Slow</v>
          </cell>
          <cell r="BH667" t="str">
            <v>28 mm</v>
          </cell>
          <cell r="BI667" t="str">
            <v>1 1/4 in</v>
          </cell>
          <cell r="BJ667" t="str">
            <v>24 in</v>
          </cell>
          <cell r="BK667" t="str">
            <v>7/8 in</v>
          </cell>
          <cell r="BL667" t="str">
            <v>I, II, III</v>
          </cell>
          <cell r="BM667">
            <v>2.4062908912261771</v>
          </cell>
          <cell r="BN667">
            <v>72</v>
          </cell>
          <cell r="BO667">
            <v>110</v>
          </cell>
          <cell r="BP667" t="str">
            <v>B or G</v>
          </cell>
          <cell r="BQ667">
            <v>6600</v>
          </cell>
          <cell r="BR667">
            <v>60</v>
          </cell>
        </row>
        <row r="668">
          <cell r="C668">
            <v>247060</v>
          </cell>
          <cell r="D668" t="str">
            <v>2824 H35P (SWP, 675 Pcs)</v>
          </cell>
          <cell r="E668" t="str">
            <v>70300</v>
          </cell>
          <cell r="F668" t="str">
            <v>72036</v>
          </cell>
          <cell r="G668" t="str">
            <v>30%</v>
          </cell>
          <cell r="H668" t="str">
            <v>2 X 8509 (12-8 4 X 1.25 OL)</v>
          </cell>
          <cell r="I668" t="str">
            <v>8040 (54 mm 142 GA X 2.125 FT)</v>
          </cell>
          <cell r="J668" t="str">
            <v>8034 (100 mm 200 GA X 2.125 FT)</v>
          </cell>
          <cell r="K668">
            <v>1.1944799999999998</v>
          </cell>
          <cell r="L668">
            <v>0.51191999999999993</v>
          </cell>
          <cell r="M668">
            <v>24</v>
          </cell>
          <cell r="N668">
            <v>28.875490694714127</v>
          </cell>
          <cell r="O668">
            <v>23.75</v>
          </cell>
          <cell r="P668">
            <v>24</v>
          </cell>
          <cell r="Q668">
            <v>24.25</v>
          </cell>
          <cell r="R668">
            <v>1.6268750000000001</v>
          </cell>
          <cell r="S668">
            <v>1.7063999999999999</v>
          </cell>
          <cell r="T668">
            <v>1.7872250000000001</v>
          </cell>
          <cell r="U668">
            <v>738.60125000000005</v>
          </cell>
          <cell r="V668">
            <v>774.7056</v>
          </cell>
          <cell r="W668">
            <v>811.40015000000005</v>
          </cell>
          <cell r="X668" t="str">
            <v>8053 (5" X 115GA X 12FT)</v>
          </cell>
          <cell r="Y668" t="str">
            <v>SW (12 FT)</v>
          </cell>
          <cell r="Z668">
            <v>0.1</v>
          </cell>
          <cell r="AA668">
            <v>15</v>
          </cell>
          <cell r="AB668">
            <v>24.403125000000003</v>
          </cell>
          <cell r="AC668">
            <v>25.596</v>
          </cell>
          <cell r="AD668">
            <v>26.808375000000002</v>
          </cell>
          <cell r="AE668">
            <v>24.503125000000004</v>
          </cell>
          <cell r="AF668">
            <v>25.696000000000002</v>
          </cell>
          <cell r="AG668">
            <v>26.908375000000003</v>
          </cell>
          <cell r="AH668" t="str">
            <v>8053 (12 FT/Bundle)</v>
          </cell>
          <cell r="AI668" t="str">
            <v>SW</v>
          </cell>
          <cell r="AJ668" t="str">
            <v>45SW</v>
          </cell>
          <cell r="AK668" t="str">
            <v xml:space="preserve">Stack </v>
          </cell>
          <cell r="AL668" t="str">
            <v xml:space="preserve">Pyramid </v>
          </cell>
          <cell r="AM668" t="str">
            <v>On Pallet</v>
          </cell>
          <cell r="AN668">
            <v>45</v>
          </cell>
          <cell r="AO668" t="str">
            <v>8909 (44 X 44)</v>
          </cell>
          <cell r="AP668" t="str">
            <v>44X44</v>
          </cell>
          <cell r="AQ668">
            <v>55</v>
          </cell>
          <cell r="AR668" t="str">
            <v>8133 (2)</v>
          </cell>
          <cell r="AS668" t="str">
            <v>1 X 8114 (Pad)</v>
          </cell>
          <cell r="AT668">
            <v>0</v>
          </cell>
          <cell r="AU668">
            <v>0</v>
          </cell>
          <cell r="AV668">
            <v>0</v>
          </cell>
          <cell r="AW668" t="str">
            <v>8052 (440FT White)</v>
          </cell>
          <cell r="AX668">
            <v>1211.3200000000002</v>
          </cell>
          <cell r="AY668">
            <v>675</v>
          </cell>
          <cell r="AZ668">
            <v>1.7945481481481484</v>
          </cell>
          <cell r="BA668" t="str">
            <v xml:space="preserve">GT Request 6/26/01.  Each cartridge gets Part No. 8510 Parachute Clip 28 mm.  Each bundle gets Part No. 8132 8.5 X 11 inch bundle sheet. </v>
          </cell>
          <cell r="BB668"/>
          <cell r="BC668">
            <v>247060</v>
          </cell>
          <cell r="BD668" t="str">
            <v>Blue</v>
          </cell>
          <cell r="BE668" t="str">
            <v>2824 H35P</v>
          </cell>
          <cell r="BF668" t="str">
            <v>12 months (+/- 5 days) from date of manufacture</v>
          </cell>
          <cell r="BG668" t="str">
            <v>Fast</v>
          </cell>
          <cell r="BH668" t="str">
            <v>28 mm</v>
          </cell>
          <cell r="BI668" t="str">
            <v>1 1/4 in</v>
          </cell>
          <cell r="BJ668" t="str">
            <v>24 in</v>
          </cell>
          <cell r="BK668" t="str">
            <v>7/8 in</v>
          </cell>
          <cell r="BL668" t="str">
            <v>I, II, III</v>
          </cell>
          <cell r="BM668">
            <v>2.4062908912261771</v>
          </cell>
          <cell r="BN668">
            <v>36</v>
          </cell>
          <cell r="BO668">
            <v>85</v>
          </cell>
          <cell r="BP668" t="str">
            <v>B or G</v>
          </cell>
          <cell r="BQ668">
            <v>5100</v>
          </cell>
          <cell r="BR668">
            <v>30</v>
          </cell>
        </row>
        <row r="669">
          <cell r="C669">
            <v>247061</v>
          </cell>
          <cell r="D669" t="str">
            <v>2824 M35LIFP (SWP, 675 Pcs)</v>
          </cell>
          <cell r="E669" t="str">
            <v>70274</v>
          </cell>
          <cell r="F669" t="str">
            <v>72036</v>
          </cell>
          <cell r="G669" t="str">
            <v>30%</v>
          </cell>
          <cell r="H669" t="str">
            <v>2 X 8509 (12-8 4 X 1.25 OL)</v>
          </cell>
          <cell r="I669" t="str">
            <v>8040 (54 mm 142 GA X 2.125 FT)</v>
          </cell>
          <cell r="J669" t="str">
            <v>8034 (100 mm 200 GA X 2.125 FT)</v>
          </cell>
          <cell r="K669">
            <v>1.1944799999999998</v>
          </cell>
          <cell r="L669">
            <v>0.51191999999999993</v>
          </cell>
          <cell r="M669">
            <v>24</v>
          </cell>
          <cell r="N669">
            <v>28.875490694714127</v>
          </cell>
          <cell r="O669">
            <v>23.75</v>
          </cell>
          <cell r="P669">
            <v>24</v>
          </cell>
          <cell r="Q669">
            <v>24.25</v>
          </cell>
          <cell r="R669">
            <v>1.6268750000000001</v>
          </cell>
          <cell r="S669">
            <v>1.7063999999999999</v>
          </cell>
          <cell r="T669">
            <v>1.7872250000000001</v>
          </cell>
          <cell r="U669">
            <v>738.60125000000005</v>
          </cell>
          <cell r="V669">
            <v>774.7056</v>
          </cell>
          <cell r="W669">
            <v>811.40015000000005</v>
          </cell>
          <cell r="X669" t="str">
            <v>8053 (5" X 115GA X 12FT)</v>
          </cell>
          <cell r="Y669" t="str">
            <v>SW (12 FT)</v>
          </cell>
          <cell r="Z669">
            <v>0.1</v>
          </cell>
          <cell r="AA669">
            <v>15</v>
          </cell>
          <cell r="AB669">
            <v>24.403125000000003</v>
          </cell>
          <cell r="AC669">
            <v>25.596</v>
          </cell>
          <cell r="AD669">
            <v>26.808375000000002</v>
          </cell>
          <cell r="AE669">
            <v>24.503125000000004</v>
          </cell>
          <cell r="AF669">
            <v>25.696000000000002</v>
          </cell>
          <cell r="AG669">
            <v>26.908375000000003</v>
          </cell>
          <cell r="AH669" t="str">
            <v>8053 (12 FT/Bundle)</v>
          </cell>
          <cell r="AI669" t="str">
            <v>SW</v>
          </cell>
          <cell r="AJ669" t="str">
            <v>45SW</v>
          </cell>
          <cell r="AK669" t="str">
            <v xml:space="preserve">Stack </v>
          </cell>
          <cell r="AL669" t="str">
            <v xml:space="preserve">Pyramid </v>
          </cell>
          <cell r="AM669" t="str">
            <v>On Pallet</v>
          </cell>
          <cell r="AN669">
            <v>45</v>
          </cell>
          <cell r="AO669" t="str">
            <v>8909 (44 X 44)</v>
          </cell>
          <cell r="AP669" t="str">
            <v>44X44</v>
          </cell>
          <cell r="AQ669">
            <v>55</v>
          </cell>
          <cell r="AR669" t="str">
            <v>8133 (2)</v>
          </cell>
          <cell r="AS669" t="str">
            <v>1 X 8114 (Pad)</v>
          </cell>
          <cell r="AT669">
            <v>0</v>
          </cell>
          <cell r="AU669">
            <v>0</v>
          </cell>
          <cell r="AV669">
            <v>0</v>
          </cell>
          <cell r="AW669" t="str">
            <v>8052 (440FT White)</v>
          </cell>
          <cell r="AX669">
            <v>1211.3200000000002</v>
          </cell>
          <cell r="AY669">
            <v>675</v>
          </cell>
          <cell r="AZ669">
            <v>1.7945481481481484</v>
          </cell>
          <cell r="BA669" t="str">
            <v xml:space="preserve">Minova USA Inc. request 11/12/03.  Each cartridge gets Part No. 8510 Parachute Clip 28 mm.  Each bundle gets Part No. 8132 8.5 X 11 inch bundle sheet. </v>
          </cell>
          <cell r="BB669"/>
          <cell r="BC669">
            <v>247061</v>
          </cell>
          <cell r="BD669" t="str">
            <v>Blue</v>
          </cell>
          <cell r="BE669" t="str">
            <v>2824 M35LIFP</v>
          </cell>
          <cell r="BF669" t="str">
            <v>12 months (+/- 5 days) from date of manufacture</v>
          </cell>
          <cell r="BG669" t="str">
            <v>Fast</v>
          </cell>
          <cell r="BH669" t="str">
            <v>28 mm</v>
          </cell>
          <cell r="BI669" t="str">
            <v>1 1/4 in</v>
          </cell>
          <cell r="BJ669" t="str">
            <v>24 in</v>
          </cell>
          <cell r="BK669" t="str">
            <v>7/8 in</v>
          </cell>
          <cell r="BL669" t="str">
            <v>I, II, III</v>
          </cell>
          <cell r="BM669">
            <v>2.4062908912261771</v>
          </cell>
          <cell r="BN669">
            <v>36</v>
          </cell>
          <cell r="BO669">
            <v>110</v>
          </cell>
          <cell r="BP669" t="str">
            <v>B or G</v>
          </cell>
          <cell r="BQ669">
            <v>6600</v>
          </cell>
          <cell r="BR669">
            <v>30</v>
          </cell>
        </row>
        <row r="670">
          <cell r="C670">
            <v>247063</v>
          </cell>
          <cell r="D670" t="str">
            <v>2824 M70 (2PB, 48 Bxs, Redstp, VPL)</v>
          </cell>
          <cell r="E670" t="str">
            <v>70326</v>
          </cell>
          <cell r="F670" t="str">
            <v>72036</v>
          </cell>
          <cell r="G670" t="str">
            <v>30%</v>
          </cell>
          <cell r="H670" t="str">
            <v>2 X 8509 (12-8 4 X 1.25 OL)</v>
          </cell>
          <cell r="I670" t="str">
            <v>8040 (54 mm 142 GA X 2.125 FT)</v>
          </cell>
          <cell r="J670" t="str">
            <v>8034 (100 mm 200 GA X 2.125 FT)</v>
          </cell>
          <cell r="K670">
            <v>1.1944799999999998</v>
          </cell>
          <cell r="L670">
            <v>0.51191999999999993</v>
          </cell>
          <cell r="M670">
            <v>24</v>
          </cell>
          <cell r="N670">
            <v>28.875490694714127</v>
          </cell>
          <cell r="O670">
            <v>23.75</v>
          </cell>
          <cell r="P670">
            <v>24</v>
          </cell>
          <cell r="Q670">
            <v>24.25</v>
          </cell>
          <cell r="R670">
            <v>1.6268750000000001</v>
          </cell>
          <cell r="S670">
            <v>1.7063999999999999</v>
          </cell>
          <cell r="T670">
            <v>1.7872250000000001</v>
          </cell>
          <cell r="U670">
            <v>738.60125000000005</v>
          </cell>
          <cell r="V670">
            <v>774.7056</v>
          </cell>
          <cell r="W670">
            <v>811.40015000000005</v>
          </cell>
          <cell r="X670" t="str">
            <v>8427/8428 (25"/2 pc)</v>
          </cell>
          <cell r="Y670" t="str">
            <v>25"/ 2 pc</v>
          </cell>
          <cell r="Z670">
            <v>2.5</v>
          </cell>
          <cell r="AA670">
            <v>30</v>
          </cell>
          <cell r="AB670">
            <v>48.806250000000006</v>
          </cell>
          <cell r="AC670">
            <v>51.192</v>
          </cell>
          <cell r="AD670">
            <v>53.616750000000003</v>
          </cell>
          <cell r="AE670">
            <v>51.306250000000006</v>
          </cell>
          <cell r="AF670">
            <v>53.692</v>
          </cell>
          <cell r="AG670">
            <v>56.116750000000003</v>
          </cell>
          <cell r="AH670" t="str">
            <v>2 X 8126 (4.833 FT/Box)</v>
          </cell>
          <cell r="AI670">
            <v>2</v>
          </cell>
          <cell r="AJ670" t="str">
            <v>(8X6)+0=48</v>
          </cell>
          <cell r="AK670">
            <v>8</v>
          </cell>
          <cell r="AL670">
            <v>6</v>
          </cell>
          <cell r="AM670">
            <v>0</v>
          </cell>
          <cell r="AN670">
            <v>48</v>
          </cell>
          <cell r="AO670" t="str">
            <v>8909 (44 X 44)</v>
          </cell>
          <cell r="AP670" t="str">
            <v>44X44</v>
          </cell>
          <cell r="AQ670">
            <v>55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 t="str">
            <v>8051 (1 White)</v>
          </cell>
          <cell r="AW670" t="str">
            <v>8050 (223FT Clear)</v>
          </cell>
          <cell r="AX670">
            <v>2632.2159999999999</v>
          </cell>
          <cell r="AY670">
            <v>1440</v>
          </cell>
          <cell r="AZ670">
            <v>1.8279277777777776</v>
          </cell>
          <cell r="BA670" t="str">
            <v>Minova request 2/19/10. Each cartridge is to get a Red stripe.</v>
          </cell>
          <cell r="BB670" t="str">
            <v>Each pallet gets an additional Void In Pallet label to be placed on top-center of wrapped pallet.</v>
          </cell>
          <cell r="BC670">
            <v>247063</v>
          </cell>
          <cell r="BD670" t="str">
            <v>Yellow</v>
          </cell>
          <cell r="BE670" t="str">
            <v>2824 M70</v>
          </cell>
          <cell r="BF670" t="str">
            <v>12 months (+/- 5 days) from date of manufacture</v>
          </cell>
          <cell r="BG670" t="str">
            <v>Slow</v>
          </cell>
          <cell r="BH670" t="str">
            <v>28 mm</v>
          </cell>
          <cell r="BI670" t="str">
            <v>1 1/4 in</v>
          </cell>
          <cell r="BJ670" t="str">
            <v>24 in</v>
          </cell>
          <cell r="BK670" t="str">
            <v>7/8 in</v>
          </cell>
          <cell r="BL670" t="str">
            <v>I, II, III</v>
          </cell>
          <cell r="BM670">
            <v>2.4062908912261771</v>
          </cell>
          <cell r="BN670">
            <v>72</v>
          </cell>
          <cell r="BO670">
            <v>110</v>
          </cell>
          <cell r="BP670" t="str">
            <v>B or G</v>
          </cell>
          <cell r="BQ670">
            <v>6600</v>
          </cell>
          <cell r="BR670">
            <v>60</v>
          </cell>
        </row>
        <row r="671">
          <cell r="C671">
            <v>247068</v>
          </cell>
          <cell r="D671" t="str">
            <v>2824 RED-VLIF10P (2PB, 48 Bxs, VPL)</v>
          </cell>
          <cell r="E671" t="str">
            <v>70366</v>
          </cell>
          <cell r="F671" t="str">
            <v>72036</v>
          </cell>
          <cell r="G671" t="str">
            <v>30%</v>
          </cell>
          <cell r="H671" t="str">
            <v>2 X 8509 (12-8 4 X 1.25 OL)</v>
          </cell>
          <cell r="I671" t="str">
            <v>8040 (54 mm 142 GA X 2.125 FT)</v>
          </cell>
          <cell r="J671" t="str">
            <v>8034 (100 mm 200 GA X 2.125 FT)</v>
          </cell>
          <cell r="K671">
            <v>1.1944799999999998</v>
          </cell>
          <cell r="L671">
            <v>0.51191999999999993</v>
          </cell>
          <cell r="M671">
            <v>24</v>
          </cell>
          <cell r="N671">
            <v>28.875490694714127</v>
          </cell>
          <cell r="O671">
            <v>23.75</v>
          </cell>
          <cell r="P671">
            <v>24</v>
          </cell>
          <cell r="Q671">
            <v>24.25</v>
          </cell>
          <cell r="R671">
            <v>1.6268750000000001</v>
          </cell>
          <cell r="S671">
            <v>1.7063999999999999</v>
          </cell>
          <cell r="T671">
            <v>1.7872250000000001</v>
          </cell>
          <cell r="U671">
            <v>738.60125000000005</v>
          </cell>
          <cell r="V671">
            <v>774.7056</v>
          </cell>
          <cell r="W671">
            <v>811.40015000000005</v>
          </cell>
          <cell r="X671" t="str">
            <v>8427/8428 (25"/2 pc)</v>
          </cell>
          <cell r="Y671" t="str">
            <v>25"/ 2 pc</v>
          </cell>
          <cell r="Z671">
            <v>2.5</v>
          </cell>
          <cell r="AA671">
            <v>30</v>
          </cell>
          <cell r="AB671">
            <v>48.806250000000006</v>
          </cell>
          <cell r="AC671">
            <v>51.192</v>
          </cell>
          <cell r="AD671">
            <v>53.616750000000003</v>
          </cell>
          <cell r="AE671">
            <v>51.306250000000006</v>
          </cell>
          <cell r="AF671">
            <v>53.692</v>
          </cell>
          <cell r="AG671">
            <v>56.116750000000003</v>
          </cell>
          <cell r="AH671" t="str">
            <v>2 X 8126 (4.833 FT/Box)</v>
          </cell>
          <cell r="AI671">
            <v>2</v>
          </cell>
          <cell r="AJ671" t="str">
            <v>(8X6)+0=48</v>
          </cell>
          <cell r="AK671">
            <v>8</v>
          </cell>
          <cell r="AL671">
            <v>6</v>
          </cell>
          <cell r="AM671">
            <v>0</v>
          </cell>
          <cell r="AN671">
            <v>48</v>
          </cell>
          <cell r="AO671" t="str">
            <v>8909 (44 X 44)</v>
          </cell>
          <cell r="AP671" t="str">
            <v>44X44</v>
          </cell>
          <cell r="AQ671">
            <v>55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 t="str">
            <v>8051 (1 White)</v>
          </cell>
          <cell r="AW671" t="str">
            <v>8050 (223FT Clear)</v>
          </cell>
          <cell r="AX671">
            <v>2632.2159999999999</v>
          </cell>
          <cell r="AY671">
            <v>1440</v>
          </cell>
          <cell r="AZ671">
            <v>1.8279277777777776</v>
          </cell>
          <cell r="BA671" t="str">
            <v>Request 1/30/14.  Each cartridge gets Part No. 8510 Parachute Clip 28 mm.</v>
          </cell>
          <cell r="BB671" t="str">
            <v>Each pallet gets an additional Void In Pallet label to be placed on top-center of wrapped pallet.</v>
          </cell>
          <cell r="BC671">
            <v>247068</v>
          </cell>
          <cell r="BD671" t="str">
            <v>Red</v>
          </cell>
          <cell r="BE671" t="str">
            <v>2824 VLIF10P</v>
          </cell>
          <cell r="BF671" t="str">
            <v>12 months (+/- 5 days) from date of manufacture</v>
          </cell>
          <cell r="BG671" t="str">
            <v>Super Fast</v>
          </cell>
          <cell r="BH671" t="str">
            <v>28 mm</v>
          </cell>
          <cell r="BI671" t="str">
            <v>1 1/4 in</v>
          </cell>
          <cell r="BJ671" t="str">
            <v>24 in</v>
          </cell>
          <cell r="BK671" t="str">
            <v>7/8 in</v>
          </cell>
          <cell r="BL671" t="str">
            <v>I, II, III</v>
          </cell>
          <cell r="BM671">
            <v>2.4062908912261771</v>
          </cell>
          <cell r="BN671">
            <v>72</v>
          </cell>
          <cell r="BO671">
            <v>85</v>
          </cell>
          <cell r="BP671" t="str">
            <v>B or G</v>
          </cell>
          <cell r="BQ671">
            <v>5100</v>
          </cell>
          <cell r="BR671">
            <v>60</v>
          </cell>
        </row>
        <row r="672">
          <cell r="C672">
            <v>247064</v>
          </cell>
          <cell r="D672" t="str">
            <v>2824 RED-M35LIFP (SWP, 675 Pcs)</v>
          </cell>
          <cell r="E672" t="str">
            <v>70275</v>
          </cell>
          <cell r="F672" t="str">
            <v>72036</v>
          </cell>
          <cell r="G672" t="str">
            <v>30%</v>
          </cell>
          <cell r="H672" t="str">
            <v>2 X 8509 (12-8 4 X 1.25 OL)</v>
          </cell>
          <cell r="I672" t="str">
            <v>8040 (54 mm 142 GA X 2.125 FT)</v>
          </cell>
          <cell r="J672" t="str">
            <v>8034 (100 mm 200 GA X 2.125 FT)</v>
          </cell>
          <cell r="K672">
            <v>1.1944799999999998</v>
          </cell>
          <cell r="L672">
            <v>0.51191999999999993</v>
          </cell>
          <cell r="M672">
            <v>24</v>
          </cell>
          <cell r="N672">
            <v>28.875490694714127</v>
          </cell>
          <cell r="O672">
            <v>23.75</v>
          </cell>
          <cell r="P672">
            <v>24</v>
          </cell>
          <cell r="Q672">
            <v>24.25</v>
          </cell>
          <cell r="R672">
            <v>1.6268750000000001</v>
          </cell>
          <cell r="S672">
            <v>1.7063999999999999</v>
          </cell>
          <cell r="T672">
            <v>1.7872250000000001</v>
          </cell>
          <cell r="U672">
            <v>738.60125000000005</v>
          </cell>
          <cell r="V672">
            <v>774.7056</v>
          </cell>
          <cell r="W672">
            <v>811.40015000000005</v>
          </cell>
          <cell r="X672" t="str">
            <v>8053 (5" X 115GA X 12FT)</v>
          </cell>
          <cell r="Y672" t="str">
            <v>SW (12 FT)</v>
          </cell>
          <cell r="Z672">
            <v>0.1</v>
          </cell>
          <cell r="AA672">
            <v>15</v>
          </cell>
          <cell r="AB672">
            <v>24.403125000000003</v>
          </cell>
          <cell r="AC672">
            <v>25.596</v>
          </cell>
          <cell r="AD672">
            <v>26.808375000000002</v>
          </cell>
          <cell r="AE672">
            <v>24.503125000000004</v>
          </cell>
          <cell r="AF672">
            <v>25.696000000000002</v>
          </cell>
          <cell r="AG672">
            <v>26.908375000000003</v>
          </cell>
          <cell r="AH672" t="str">
            <v>8053 (12 FT/Bundle)</v>
          </cell>
          <cell r="AI672" t="str">
            <v>SW</v>
          </cell>
          <cell r="AJ672" t="str">
            <v>45SW</v>
          </cell>
          <cell r="AK672" t="str">
            <v xml:space="preserve">Stack </v>
          </cell>
          <cell r="AL672" t="str">
            <v xml:space="preserve">Pyramid </v>
          </cell>
          <cell r="AM672" t="str">
            <v>On Pallet</v>
          </cell>
          <cell r="AN672">
            <v>45</v>
          </cell>
          <cell r="AO672" t="str">
            <v>8909 (44 X 44)</v>
          </cell>
          <cell r="AP672" t="str">
            <v>44X44</v>
          </cell>
          <cell r="AQ672">
            <v>55</v>
          </cell>
          <cell r="AR672" t="str">
            <v>8133 (2)</v>
          </cell>
          <cell r="AS672" t="str">
            <v>1 X 8114 (Pad)</v>
          </cell>
          <cell r="AT672">
            <v>0</v>
          </cell>
          <cell r="AU672">
            <v>0</v>
          </cell>
          <cell r="AV672">
            <v>0</v>
          </cell>
          <cell r="AW672" t="str">
            <v>8052 (440FT White)</v>
          </cell>
          <cell r="AX672">
            <v>1211.3200000000002</v>
          </cell>
          <cell r="AY672">
            <v>675</v>
          </cell>
          <cell r="AZ672">
            <v>1.7945481481481484</v>
          </cell>
          <cell r="BA672" t="str">
            <v>Minova Request 1/29/13.  Each cartridge gets Part No. 8510 Parachute Clip 28 mm.</v>
          </cell>
          <cell r="BB672" t="str">
            <v>Each bundle gets Part No. 8132 8.5 X 11 inch bundle sheet. Pallet must fit into 50"X50"X36" steel bin.</v>
          </cell>
          <cell r="BC672">
            <v>247064</v>
          </cell>
          <cell r="BD672" t="str">
            <v>Blue</v>
          </cell>
          <cell r="BE672" t="str">
            <v>2824 M35LIFP</v>
          </cell>
          <cell r="BF672" t="str">
            <v>12 months (+/- 5 days) from date of manufacture</v>
          </cell>
          <cell r="BG672" t="str">
            <v>Fast</v>
          </cell>
          <cell r="BH672" t="str">
            <v>28 mm</v>
          </cell>
          <cell r="BI672" t="str">
            <v>1 1/4 in</v>
          </cell>
          <cell r="BJ672" t="str">
            <v>24 in</v>
          </cell>
          <cell r="BK672" t="str">
            <v>7/8 in</v>
          </cell>
          <cell r="BL672" t="str">
            <v>I, II, III</v>
          </cell>
          <cell r="BM672">
            <v>2.4062908912261771</v>
          </cell>
          <cell r="BN672">
            <v>36</v>
          </cell>
          <cell r="BO672">
            <v>85</v>
          </cell>
          <cell r="BP672" t="str">
            <v>B or G</v>
          </cell>
          <cell r="BQ672">
            <v>5100</v>
          </cell>
          <cell r="BR672">
            <v>30</v>
          </cell>
        </row>
        <row r="673">
          <cell r="C673">
            <v>247065</v>
          </cell>
          <cell r="D673" t="str">
            <v>2824 M0204LIFP (SWP, 675 Pcs)</v>
          </cell>
          <cell r="E673" t="str">
            <v>70350</v>
          </cell>
          <cell r="F673" t="str">
            <v>72036</v>
          </cell>
          <cell r="G673" t="str">
            <v>30%</v>
          </cell>
          <cell r="H673" t="str">
            <v>2 X 8509 (12-8 4 X 1.25 OL)</v>
          </cell>
          <cell r="I673" t="str">
            <v>8040 (54 mm 142 GA X 2.125 FT)</v>
          </cell>
          <cell r="J673" t="str">
            <v>8034 (100 mm 200 GA X 2.125 FT)</v>
          </cell>
          <cell r="K673">
            <v>1.1944799999999998</v>
          </cell>
          <cell r="L673">
            <v>0.51191999999999993</v>
          </cell>
          <cell r="M673">
            <v>24</v>
          </cell>
          <cell r="N673">
            <v>28.875490694714127</v>
          </cell>
          <cell r="O673">
            <v>23.75</v>
          </cell>
          <cell r="P673">
            <v>24</v>
          </cell>
          <cell r="Q673">
            <v>24.25</v>
          </cell>
          <cell r="R673">
            <v>1.6268750000000001</v>
          </cell>
          <cell r="S673">
            <v>1.7063999999999999</v>
          </cell>
          <cell r="T673">
            <v>1.7872250000000001</v>
          </cell>
          <cell r="U673">
            <v>738.60125000000005</v>
          </cell>
          <cell r="V673">
            <v>774.7056</v>
          </cell>
          <cell r="W673">
            <v>811.40015000000005</v>
          </cell>
          <cell r="X673" t="str">
            <v>8053 (5" X 115GA X 12FT)</v>
          </cell>
          <cell r="Y673" t="str">
            <v>SW (12 FT)</v>
          </cell>
          <cell r="Z673">
            <v>0.1</v>
          </cell>
          <cell r="AA673">
            <v>15</v>
          </cell>
          <cell r="AB673">
            <v>24.403125000000003</v>
          </cell>
          <cell r="AC673">
            <v>25.596</v>
          </cell>
          <cell r="AD673">
            <v>26.808375000000002</v>
          </cell>
          <cell r="AE673">
            <v>24.503125000000004</v>
          </cell>
          <cell r="AF673">
            <v>25.696000000000002</v>
          </cell>
          <cell r="AG673">
            <v>26.908375000000003</v>
          </cell>
          <cell r="AH673" t="str">
            <v>8053 (12 FT/Bundle)</v>
          </cell>
          <cell r="AI673" t="str">
            <v>SW</v>
          </cell>
          <cell r="AJ673" t="str">
            <v>45SW</v>
          </cell>
          <cell r="AK673" t="str">
            <v xml:space="preserve">Stack </v>
          </cell>
          <cell r="AL673" t="str">
            <v xml:space="preserve">Pyramid </v>
          </cell>
          <cell r="AM673" t="str">
            <v>On Pallet</v>
          </cell>
          <cell r="AN673">
            <v>45</v>
          </cell>
          <cell r="AO673" t="str">
            <v>8909 (44 X 44)</v>
          </cell>
          <cell r="AP673" t="str">
            <v>44X44</v>
          </cell>
          <cell r="AQ673">
            <v>55</v>
          </cell>
          <cell r="AR673" t="str">
            <v>8133 (2)</v>
          </cell>
          <cell r="AS673" t="str">
            <v>1 X 8114 (Pad)</v>
          </cell>
          <cell r="AT673">
            <v>0</v>
          </cell>
          <cell r="AU673">
            <v>0</v>
          </cell>
          <cell r="AV673">
            <v>0</v>
          </cell>
          <cell r="AW673" t="str">
            <v>8052 (440FT White)</v>
          </cell>
          <cell r="AX673">
            <v>1211.3200000000002</v>
          </cell>
          <cell r="AY673">
            <v>675</v>
          </cell>
          <cell r="AZ673">
            <v>1.7945481481481484</v>
          </cell>
          <cell r="BA673" t="str">
            <v>Minova Request 1/29/13.  Each cartridge gets Part No. 8510 Parachute Clip 28 mm.</v>
          </cell>
          <cell r="BB673" t="str">
            <v>Each bundle gets Part No. 8132 8.5 X 11 inch bundle sheet. Pallet must fit into 50"X50"X36" steel bin.</v>
          </cell>
          <cell r="BC673">
            <v>247065</v>
          </cell>
          <cell r="BD673" t="str">
            <v>Yellow</v>
          </cell>
          <cell r="BE673" t="str">
            <v>2824 M0204LIFP</v>
          </cell>
          <cell r="BF673" t="str">
            <v>12 months (+/- 5 days) from date of manufacture</v>
          </cell>
          <cell r="BG673" t="str">
            <v>Slow</v>
          </cell>
          <cell r="BH673" t="str">
            <v>28 mm</v>
          </cell>
          <cell r="BI673" t="str">
            <v>1 1/4 in</v>
          </cell>
          <cell r="BJ673" t="str">
            <v>24 in</v>
          </cell>
          <cell r="BK673" t="str">
            <v>7/8 in</v>
          </cell>
          <cell r="BL673" t="str">
            <v>I, II, III</v>
          </cell>
          <cell r="BM673">
            <v>2.4062908912261771</v>
          </cell>
          <cell r="BN673">
            <v>36</v>
          </cell>
          <cell r="BO673">
            <v>85</v>
          </cell>
          <cell r="BP673" t="str">
            <v>B or G</v>
          </cell>
          <cell r="BQ673">
            <v>5100</v>
          </cell>
          <cell r="BR673">
            <v>30</v>
          </cell>
        </row>
        <row r="674">
          <cell r="C674">
            <v>247066</v>
          </cell>
          <cell r="D674" t="str">
            <v>2824 M35LIFP (2PB, 48 Bxs, VPL)</v>
          </cell>
          <cell r="E674" t="str">
            <v>70274</v>
          </cell>
          <cell r="F674" t="str">
            <v>72036</v>
          </cell>
          <cell r="G674" t="str">
            <v>30%</v>
          </cell>
          <cell r="H674" t="str">
            <v>2 X 8509 (12-8 4 X 1.25 OL)</v>
          </cell>
          <cell r="I674" t="str">
            <v>8040 (54 mm 142 GA X 2.125 FT)</v>
          </cell>
          <cell r="J674" t="str">
            <v>8034 (100 mm 200 GA X 2.125 FT)</v>
          </cell>
          <cell r="K674">
            <v>1.1944799999999998</v>
          </cell>
          <cell r="L674">
            <v>0.51191999999999993</v>
          </cell>
          <cell r="M674">
            <v>24</v>
          </cell>
          <cell r="N674">
            <v>28.875490694714127</v>
          </cell>
          <cell r="O674">
            <v>23.75</v>
          </cell>
          <cell r="P674">
            <v>24</v>
          </cell>
          <cell r="Q674">
            <v>24.25</v>
          </cell>
          <cell r="R674">
            <v>1.6268750000000001</v>
          </cell>
          <cell r="S674">
            <v>1.7063999999999999</v>
          </cell>
          <cell r="T674">
            <v>1.7872250000000001</v>
          </cell>
          <cell r="U674">
            <v>738.60125000000005</v>
          </cell>
          <cell r="V674">
            <v>774.7056</v>
          </cell>
          <cell r="W674">
            <v>811.40015000000005</v>
          </cell>
          <cell r="X674" t="str">
            <v>8427/8428 (25"/2 pc)</v>
          </cell>
          <cell r="Y674" t="str">
            <v>25"/ 2 pc</v>
          </cell>
          <cell r="Z674">
            <v>2.5</v>
          </cell>
          <cell r="AA674">
            <v>25</v>
          </cell>
          <cell r="AB674">
            <v>40.671875</v>
          </cell>
          <cell r="AC674">
            <v>42.66</v>
          </cell>
          <cell r="AD674">
            <v>44.680624999999999</v>
          </cell>
          <cell r="AE674">
            <v>43.171875</v>
          </cell>
          <cell r="AF674">
            <v>45.16</v>
          </cell>
          <cell r="AG674">
            <v>47.180624999999999</v>
          </cell>
          <cell r="AH674" t="str">
            <v>2 X 8126 (4.833 FT/Box)</v>
          </cell>
          <cell r="AI674">
            <v>2</v>
          </cell>
          <cell r="AJ674" t="str">
            <v>(8X6)+0=48</v>
          </cell>
          <cell r="AK674">
            <v>8</v>
          </cell>
          <cell r="AL674">
            <v>6</v>
          </cell>
          <cell r="AM674">
            <v>0</v>
          </cell>
          <cell r="AN674">
            <v>48</v>
          </cell>
          <cell r="AO674" t="str">
            <v>8909 (44 X 44)</v>
          </cell>
          <cell r="AP674" t="str">
            <v>44X44</v>
          </cell>
          <cell r="AQ674">
            <v>55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 t="str">
            <v>8051 (1 White)</v>
          </cell>
          <cell r="AW674" t="str">
            <v>8050 (223FT Clear)</v>
          </cell>
          <cell r="AX674">
            <v>2222.6799999999998</v>
          </cell>
          <cell r="AY674">
            <v>1200</v>
          </cell>
          <cell r="AZ674">
            <v>1.8522333333333332</v>
          </cell>
          <cell r="BA674" t="str">
            <v>DB Request 11/1/12.  Each cartridge gets Part No. 8510 Parachute Clip 28 mm.</v>
          </cell>
          <cell r="BB674" t="str">
            <v>Each pallet gets an additional Void In Pallet label to be placed on top-center of wrapped pallet.</v>
          </cell>
          <cell r="BC674">
            <v>247066</v>
          </cell>
          <cell r="BD674" t="str">
            <v>Blue</v>
          </cell>
          <cell r="BE674" t="str">
            <v>2824 M35LIFP</v>
          </cell>
          <cell r="BF674" t="str">
            <v>12 months (+/- 5 days) from date of manufacture</v>
          </cell>
          <cell r="BG674" t="str">
            <v>Fast</v>
          </cell>
          <cell r="BH674" t="str">
            <v>28 mm</v>
          </cell>
          <cell r="BI674" t="str">
            <v>1 1/4 in</v>
          </cell>
          <cell r="BJ674" t="str">
            <v>24 in</v>
          </cell>
          <cell r="BK674" t="str">
            <v>7/8 in</v>
          </cell>
          <cell r="BL674" t="str">
            <v>I, II, III</v>
          </cell>
          <cell r="BM674">
            <v>2.4062908912261771</v>
          </cell>
          <cell r="BN674">
            <v>60</v>
          </cell>
          <cell r="BO674">
            <v>85</v>
          </cell>
          <cell r="BP674" t="str">
            <v>B or G</v>
          </cell>
          <cell r="BQ674">
            <v>5100</v>
          </cell>
          <cell r="BR674">
            <v>50</v>
          </cell>
        </row>
        <row r="675">
          <cell r="C675">
            <v>247067</v>
          </cell>
          <cell r="D675" t="str">
            <v>2824 M35LIF (2PB, 48 Bxs, VPL)</v>
          </cell>
          <cell r="E675" t="str">
            <v>70274</v>
          </cell>
          <cell r="F675" t="str">
            <v>72036</v>
          </cell>
          <cell r="G675" t="str">
            <v>30%</v>
          </cell>
          <cell r="H675" t="str">
            <v>2 X 8509 (12-8 4 X 1.25 OL)</v>
          </cell>
          <cell r="I675" t="str">
            <v>8040 (54 mm 142 GA X 2.125 FT)</v>
          </cell>
          <cell r="J675" t="str">
            <v>8034 (100 mm 200 GA X 2.125 FT)</v>
          </cell>
          <cell r="K675">
            <v>1.1944799999999998</v>
          </cell>
          <cell r="L675">
            <v>0.51191999999999993</v>
          </cell>
          <cell r="M675">
            <v>24</v>
          </cell>
          <cell r="N675">
            <v>28.875490694714127</v>
          </cell>
          <cell r="O675">
            <v>23.75</v>
          </cell>
          <cell r="P675">
            <v>24</v>
          </cell>
          <cell r="Q675">
            <v>24.25</v>
          </cell>
          <cell r="R675">
            <v>1.6268750000000001</v>
          </cell>
          <cell r="S675">
            <v>1.7063999999999999</v>
          </cell>
          <cell r="T675">
            <v>1.7872250000000001</v>
          </cell>
          <cell r="U675">
            <v>738.60125000000005</v>
          </cell>
          <cell r="V675">
            <v>774.7056</v>
          </cell>
          <cell r="W675">
            <v>811.40015000000005</v>
          </cell>
          <cell r="X675" t="str">
            <v>8427/8428 (25"/2 pc)</v>
          </cell>
          <cell r="Y675" t="str">
            <v>25"/ 2 pc</v>
          </cell>
          <cell r="Z675">
            <v>2.5</v>
          </cell>
          <cell r="AA675">
            <v>25</v>
          </cell>
          <cell r="AB675">
            <v>40.671875</v>
          </cell>
          <cell r="AC675">
            <v>42.66</v>
          </cell>
          <cell r="AD675">
            <v>44.680624999999999</v>
          </cell>
          <cell r="AE675">
            <v>43.171875</v>
          </cell>
          <cell r="AF675">
            <v>45.16</v>
          </cell>
          <cell r="AG675">
            <v>47.180624999999999</v>
          </cell>
          <cell r="AH675" t="str">
            <v>2 X 8126 (4.833 FT/Box)</v>
          </cell>
          <cell r="AI675">
            <v>2</v>
          </cell>
          <cell r="AJ675" t="str">
            <v>(8X6)+0=48</v>
          </cell>
          <cell r="AK675">
            <v>8</v>
          </cell>
          <cell r="AL675">
            <v>6</v>
          </cell>
          <cell r="AM675">
            <v>0</v>
          </cell>
          <cell r="AN675">
            <v>48</v>
          </cell>
          <cell r="AO675" t="str">
            <v>8909 (44 X 44)</v>
          </cell>
          <cell r="AP675" t="str">
            <v>44X44</v>
          </cell>
          <cell r="AQ675">
            <v>55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 t="str">
            <v>8051 (1 White)</v>
          </cell>
          <cell r="AW675" t="str">
            <v>8050 (223FT Clear)</v>
          </cell>
          <cell r="AX675">
            <v>2222.6799999999998</v>
          </cell>
          <cell r="AY675">
            <v>1200</v>
          </cell>
          <cell r="AZ675">
            <v>1.8522333333333332</v>
          </cell>
          <cell r="BA675" t="str">
            <v>RW Request 11/7/13.</v>
          </cell>
          <cell r="BB675" t="str">
            <v>Each pallet gets an additional Void In Pallet label to be placed on top-center of wrapped pallet.</v>
          </cell>
          <cell r="BC675">
            <v>247067</v>
          </cell>
          <cell r="BD675" t="str">
            <v>Blue</v>
          </cell>
          <cell r="BE675" t="str">
            <v>2824 M35LIF</v>
          </cell>
          <cell r="BF675" t="str">
            <v>12 months (+/- 5 days) from date of manufacture</v>
          </cell>
          <cell r="BG675" t="str">
            <v>Fast</v>
          </cell>
          <cell r="BH675" t="str">
            <v>28 mm</v>
          </cell>
          <cell r="BI675" t="str">
            <v>1 1/4 in</v>
          </cell>
          <cell r="BJ675" t="str">
            <v>24 in</v>
          </cell>
          <cell r="BK675" t="str">
            <v>7/8 in</v>
          </cell>
          <cell r="BL675" t="str">
            <v>I, II, III</v>
          </cell>
          <cell r="BM675">
            <v>2.4062908912261771</v>
          </cell>
          <cell r="BN675">
            <v>60</v>
          </cell>
          <cell r="BO675">
            <v>110</v>
          </cell>
          <cell r="BP675" t="str">
            <v>B or G</v>
          </cell>
          <cell r="BQ675">
            <v>6600</v>
          </cell>
          <cell r="BR675">
            <v>50</v>
          </cell>
        </row>
        <row r="676">
          <cell r="C676">
            <v>247070</v>
          </cell>
          <cell r="D676" t="str">
            <v>2824 VLIF0204 (2PB, 48 Bxs, VPL)</v>
          </cell>
          <cell r="E676">
            <v>70348</v>
          </cell>
          <cell r="F676" t="str">
            <v>72036</v>
          </cell>
          <cell r="G676" t="str">
            <v>30%</v>
          </cell>
          <cell r="H676" t="str">
            <v>2 X 8509 (12-8 4 X 1.25 OL)</v>
          </cell>
          <cell r="I676" t="str">
            <v>8040 (54 mm 142 GA X 2.125 FT)</v>
          </cell>
          <cell r="J676" t="str">
            <v>8034 (100 mm 200 GA X 2.125 FT)</v>
          </cell>
          <cell r="K676">
            <v>1.1944799999999998</v>
          </cell>
          <cell r="L676">
            <v>0.51191999999999993</v>
          </cell>
          <cell r="M676">
            <v>24</v>
          </cell>
          <cell r="N676">
            <v>28.875490694714127</v>
          </cell>
          <cell r="O676">
            <v>23.75</v>
          </cell>
          <cell r="P676">
            <v>24</v>
          </cell>
          <cell r="Q676">
            <v>24.25</v>
          </cell>
          <cell r="R676">
            <v>1.6268750000000001</v>
          </cell>
          <cell r="S676">
            <v>1.7063999999999999</v>
          </cell>
          <cell r="T676">
            <v>1.7872250000000001</v>
          </cell>
          <cell r="U676">
            <v>738.60125000000005</v>
          </cell>
          <cell r="V676">
            <v>774.7056</v>
          </cell>
          <cell r="W676">
            <v>811.40015000000005</v>
          </cell>
          <cell r="X676" t="str">
            <v>8427/8428 (25"/2 pc)</v>
          </cell>
          <cell r="Y676" t="str">
            <v>25"/ 2 pc</v>
          </cell>
          <cell r="Z676">
            <v>2.5</v>
          </cell>
          <cell r="AA676">
            <v>30</v>
          </cell>
          <cell r="AB676">
            <v>48.806250000000006</v>
          </cell>
          <cell r="AC676">
            <v>51.192</v>
          </cell>
          <cell r="AD676">
            <v>53.616750000000003</v>
          </cell>
          <cell r="AE676">
            <v>51.306250000000006</v>
          </cell>
          <cell r="AF676">
            <v>53.692</v>
          </cell>
          <cell r="AG676">
            <v>56.116750000000003</v>
          </cell>
          <cell r="AH676" t="str">
            <v>2 X 8126 (4.833 FT/Box)</v>
          </cell>
          <cell r="AI676">
            <v>2</v>
          </cell>
          <cell r="AJ676" t="str">
            <v>(8X6)+0=48</v>
          </cell>
          <cell r="AK676">
            <v>8</v>
          </cell>
          <cell r="AL676">
            <v>6</v>
          </cell>
          <cell r="AM676">
            <v>0</v>
          </cell>
          <cell r="AN676">
            <v>48</v>
          </cell>
          <cell r="AO676" t="str">
            <v>8909 (44 X 44)</v>
          </cell>
          <cell r="AP676" t="str">
            <v>44X44</v>
          </cell>
          <cell r="AQ676">
            <v>55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 t="str">
            <v>8051 (1 White)</v>
          </cell>
          <cell r="AW676" t="str">
            <v>8050 (223FT Clear)</v>
          </cell>
          <cell r="AX676">
            <v>2632.2159999999999</v>
          </cell>
          <cell r="AY676">
            <v>1440</v>
          </cell>
          <cell r="AZ676">
            <v>1.8279277777777776</v>
          </cell>
          <cell r="BA676" t="str">
            <v>Canada request 12.22.14</v>
          </cell>
          <cell r="BB676" t="str">
            <v>Each pallet gets an additional Void In Pallet label to be placed on top-center of wrapped pallet.</v>
          </cell>
          <cell r="BC676">
            <v>247070</v>
          </cell>
          <cell r="BD676" t="str">
            <v>Yellow</v>
          </cell>
          <cell r="BE676" t="str">
            <v>2824 VLIF0204</v>
          </cell>
          <cell r="BF676" t="str">
            <v>12 months (+/- 5 days) from date of manufacture</v>
          </cell>
          <cell r="BG676" t="str">
            <v>Slow</v>
          </cell>
          <cell r="BH676" t="str">
            <v>28 mm</v>
          </cell>
          <cell r="BI676" t="str">
            <v>1 1/4 in</v>
          </cell>
          <cell r="BJ676" t="str">
            <v>24 in</v>
          </cell>
          <cell r="BK676" t="str">
            <v>7/8 in</v>
          </cell>
          <cell r="BL676" t="str">
            <v>I, II, III</v>
          </cell>
          <cell r="BM676">
            <v>2.4062908912261771</v>
          </cell>
          <cell r="BN676">
            <v>72</v>
          </cell>
          <cell r="BO676">
            <v>110</v>
          </cell>
          <cell r="BP676" t="str">
            <v>B or G</v>
          </cell>
          <cell r="BQ676">
            <v>6600</v>
          </cell>
          <cell r="BR676">
            <v>60</v>
          </cell>
        </row>
        <row r="677">
          <cell r="C677">
            <v>247071</v>
          </cell>
          <cell r="D677" t="str">
            <v>2824 RED VLIF35P (2PB, 48 Bxs, VPL)</v>
          </cell>
          <cell r="E677" t="str">
            <v>70368</v>
          </cell>
          <cell r="F677" t="str">
            <v>72036</v>
          </cell>
          <cell r="G677" t="str">
            <v>30%</v>
          </cell>
          <cell r="H677" t="str">
            <v>2 X 8509 (12-8 4 X 1.25 OL)</v>
          </cell>
          <cell r="I677" t="str">
            <v>8040 (54 mm 142 GA X 2.125 FT)</v>
          </cell>
          <cell r="J677" t="str">
            <v>8034 (100 mm 200 GA X 2.125 FT)</v>
          </cell>
          <cell r="K677">
            <v>1.1944799999999998</v>
          </cell>
          <cell r="L677">
            <v>0.51191999999999993</v>
          </cell>
          <cell r="M677">
            <v>24</v>
          </cell>
          <cell r="N677">
            <v>28.875490694714127</v>
          </cell>
          <cell r="O677">
            <v>23.75</v>
          </cell>
          <cell r="P677">
            <v>24</v>
          </cell>
          <cell r="Q677">
            <v>24.25</v>
          </cell>
          <cell r="R677">
            <v>1.6268750000000001</v>
          </cell>
          <cell r="S677">
            <v>1.7063999999999999</v>
          </cell>
          <cell r="T677">
            <v>1.7872250000000001</v>
          </cell>
          <cell r="U677">
            <v>738.60125000000005</v>
          </cell>
          <cell r="V677">
            <v>774.7056</v>
          </cell>
          <cell r="W677">
            <v>811.40015000000005</v>
          </cell>
          <cell r="X677" t="str">
            <v>8427/8428 (25"/2 pc)</v>
          </cell>
          <cell r="Y677" t="str">
            <v>25"/ 2 pc</v>
          </cell>
          <cell r="Z677">
            <v>2.5</v>
          </cell>
          <cell r="AA677">
            <v>30</v>
          </cell>
          <cell r="AB677">
            <v>48.806250000000006</v>
          </cell>
          <cell r="AC677">
            <v>51.192</v>
          </cell>
          <cell r="AD677">
            <v>53.616750000000003</v>
          </cell>
          <cell r="AE677">
            <v>51.306250000000006</v>
          </cell>
          <cell r="AF677">
            <v>53.692</v>
          </cell>
          <cell r="AG677">
            <v>56.116750000000003</v>
          </cell>
          <cell r="AH677" t="str">
            <v>2 X 8126 (4.833 FT/Box)</v>
          </cell>
          <cell r="AI677">
            <v>2</v>
          </cell>
          <cell r="AJ677" t="str">
            <v>(8X6)+0=48</v>
          </cell>
          <cell r="AK677">
            <v>8</v>
          </cell>
          <cell r="AL677">
            <v>6</v>
          </cell>
          <cell r="AM677">
            <v>0</v>
          </cell>
          <cell r="AN677">
            <v>48</v>
          </cell>
          <cell r="AO677" t="str">
            <v>8909 (44 X 44)</v>
          </cell>
          <cell r="AP677" t="str">
            <v>44X44</v>
          </cell>
          <cell r="AQ677">
            <v>55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 t="str">
            <v>8051 (1 White)</v>
          </cell>
          <cell r="AW677" t="str">
            <v>8050 (223FT Clear)</v>
          </cell>
          <cell r="AX677">
            <v>2632.2159999999999</v>
          </cell>
          <cell r="AY677">
            <v>1440</v>
          </cell>
          <cell r="AZ677">
            <v>1.8279277777777776</v>
          </cell>
          <cell r="BA677" t="str">
            <v>Stoney Creek request 4.1.15. Each cartridge gets Part No. 8510 Parachute Clip 28 mm.</v>
          </cell>
          <cell r="BB677" t="str">
            <v>Each pallet gets an additional Void In Pallet label to be placed on top-center of wrapped pallet.</v>
          </cell>
          <cell r="BC677">
            <v>247071</v>
          </cell>
          <cell r="BD677" t="str">
            <v>Blue</v>
          </cell>
          <cell r="BE677" t="str">
            <v>2824 RED VLIF35P</v>
          </cell>
          <cell r="BF677" t="str">
            <v>12 months (+/- 5 days) from date of manufacture</v>
          </cell>
          <cell r="BG677" t="str">
            <v>Fast</v>
          </cell>
          <cell r="BH677" t="str">
            <v>28 mm</v>
          </cell>
          <cell r="BI677" t="str">
            <v>1 1/4 in</v>
          </cell>
          <cell r="BJ677" t="str">
            <v>24 in</v>
          </cell>
          <cell r="BK677" t="str">
            <v>7/8 in</v>
          </cell>
          <cell r="BL677" t="str">
            <v>I, II, III</v>
          </cell>
          <cell r="BM677">
            <v>2.4062908912261771</v>
          </cell>
          <cell r="BN677">
            <v>72</v>
          </cell>
          <cell r="BO677">
            <v>85</v>
          </cell>
          <cell r="BP677" t="str">
            <v>B or G</v>
          </cell>
          <cell r="BQ677">
            <v>5100</v>
          </cell>
          <cell r="BR677">
            <v>60</v>
          </cell>
        </row>
        <row r="678">
          <cell r="C678">
            <v>247072</v>
          </cell>
          <cell r="D678" t="str">
            <v>2824 VLIF0204P (2PB, 48 Bxs, VPL)</v>
          </cell>
          <cell r="E678">
            <v>70348</v>
          </cell>
          <cell r="F678" t="str">
            <v>72036</v>
          </cell>
          <cell r="G678" t="str">
            <v>30%</v>
          </cell>
          <cell r="H678" t="str">
            <v>2 X 8509 (12-8 4 X 1.25 OL)</v>
          </cell>
          <cell r="I678" t="str">
            <v>8040 (54 mm 142 GA X 2.125 FT)</v>
          </cell>
          <cell r="J678" t="str">
            <v>8034 (100 mm 200 GA X 2.125 FT)</v>
          </cell>
          <cell r="K678">
            <v>1.1944799999999998</v>
          </cell>
          <cell r="L678">
            <v>0.51191999999999993</v>
          </cell>
          <cell r="M678">
            <v>24</v>
          </cell>
          <cell r="N678">
            <v>28.875490694714127</v>
          </cell>
          <cell r="O678">
            <v>23.75</v>
          </cell>
          <cell r="P678">
            <v>24</v>
          </cell>
          <cell r="Q678">
            <v>24.25</v>
          </cell>
          <cell r="R678">
            <v>1.6268750000000001</v>
          </cell>
          <cell r="S678">
            <v>1.7063999999999999</v>
          </cell>
          <cell r="T678">
            <v>1.7872250000000001</v>
          </cell>
          <cell r="U678">
            <v>738.60125000000005</v>
          </cell>
          <cell r="V678">
            <v>774.7056</v>
          </cell>
          <cell r="W678">
            <v>811.40015000000005</v>
          </cell>
          <cell r="X678" t="str">
            <v>8427/8428 (25"/2 pc)</v>
          </cell>
          <cell r="Y678" t="str">
            <v>25"/ 2 pc</v>
          </cell>
          <cell r="Z678">
            <v>2.5</v>
          </cell>
          <cell r="AA678">
            <v>30</v>
          </cell>
          <cell r="AB678">
            <v>48.806250000000006</v>
          </cell>
          <cell r="AC678">
            <v>51.192</v>
          </cell>
          <cell r="AD678">
            <v>53.616750000000003</v>
          </cell>
          <cell r="AE678">
            <v>51.306250000000006</v>
          </cell>
          <cell r="AF678">
            <v>53.692</v>
          </cell>
          <cell r="AG678">
            <v>56.116750000000003</v>
          </cell>
          <cell r="AH678" t="str">
            <v>2 X 8126 (4.833 FT/Box)</v>
          </cell>
          <cell r="AI678">
            <v>2</v>
          </cell>
          <cell r="AJ678" t="str">
            <v>(8X6)+0=48</v>
          </cell>
          <cell r="AK678">
            <v>8</v>
          </cell>
          <cell r="AL678">
            <v>6</v>
          </cell>
          <cell r="AM678">
            <v>0</v>
          </cell>
          <cell r="AN678">
            <v>48</v>
          </cell>
          <cell r="AO678" t="str">
            <v>8909 (44 X 44)</v>
          </cell>
          <cell r="AP678" t="str">
            <v>44X44</v>
          </cell>
          <cell r="AQ678">
            <v>55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 t="str">
            <v>8051 (1 White)</v>
          </cell>
          <cell r="AW678" t="str">
            <v>8050 (223FT Clear)</v>
          </cell>
          <cell r="AX678">
            <v>2632.2159999999999</v>
          </cell>
          <cell r="AY678">
            <v>1440</v>
          </cell>
          <cell r="AZ678">
            <v>1.8279277777777776</v>
          </cell>
          <cell r="BA678" t="str">
            <v>Stoney Creek request 4.1.15. Each cartridge gets Part No. 8510 Parachute Clip 28 mm.</v>
          </cell>
          <cell r="BB678" t="str">
            <v>Each pallet gets an additional Void In Pallet label to be placed on top-center of wrapped pallet.</v>
          </cell>
          <cell r="BC678">
            <v>247072</v>
          </cell>
          <cell r="BD678" t="str">
            <v>Yellow</v>
          </cell>
          <cell r="BE678" t="str">
            <v>2824 VLIF0204P</v>
          </cell>
          <cell r="BF678" t="str">
            <v>12 months (+/- 5 days) from date of manufacture</v>
          </cell>
          <cell r="BG678" t="str">
            <v>Slow</v>
          </cell>
          <cell r="BH678" t="str">
            <v>28 mm</v>
          </cell>
          <cell r="BI678" t="str">
            <v>1 1/4 in</v>
          </cell>
          <cell r="BJ678" t="str">
            <v>24 in</v>
          </cell>
          <cell r="BK678" t="str">
            <v>7/8 in</v>
          </cell>
          <cell r="BL678" t="str">
            <v>I, II, III</v>
          </cell>
          <cell r="BM678">
            <v>2.4062908912261771</v>
          </cell>
          <cell r="BN678">
            <v>72</v>
          </cell>
          <cell r="BO678">
            <v>85</v>
          </cell>
          <cell r="BP678" t="str">
            <v>B or G</v>
          </cell>
          <cell r="BQ678">
            <v>5100</v>
          </cell>
          <cell r="BR678">
            <v>60</v>
          </cell>
        </row>
        <row r="679">
          <cell r="C679">
            <v>247076</v>
          </cell>
          <cell r="D679" t="str">
            <v>2824 LIF90 (2PB, 48 Bxs, VPL)</v>
          </cell>
          <cell r="E679" t="str">
            <v>70416</v>
          </cell>
          <cell r="F679" t="str">
            <v>72036</v>
          </cell>
          <cell r="G679" t="str">
            <v>30%</v>
          </cell>
          <cell r="H679" t="str">
            <v>2 X 8509 (12-8 4 X 1.25 OL)</v>
          </cell>
          <cell r="I679" t="str">
            <v>8040 (54 mm 142 GA X 2.125 FT)</v>
          </cell>
          <cell r="J679" t="str">
            <v>8034 (100 mm 200 GA X 2.125 FT)</v>
          </cell>
          <cell r="K679">
            <v>1.1944799999999998</v>
          </cell>
          <cell r="L679">
            <v>0.51191999999999993</v>
          </cell>
          <cell r="M679">
            <v>24</v>
          </cell>
          <cell r="N679">
            <v>28.875490694714127</v>
          </cell>
          <cell r="O679">
            <v>23.75</v>
          </cell>
          <cell r="P679">
            <v>24</v>
          </cell>
          <cell r="Q679">
            <v>24.25</v>
          </cell>
          <cell r="R679">
            <v>1.6268750000000001</v>
          </cell>
          <cell r="S679">
            <v>1.7063999999999999</v>
          </cell>
          <cell r="T679">
            <v>1.7872250000000001</v>
          </cell>
          <cell r="U679">
            <v>738.60125000000005</v>
          </cell>
          <cell r="V679">
            <v>774.7056</v>
          </cell>
          <cell r="W679">
            <v>811.40015000000005</v>
          </cell>
          <cell r="X679" t="str">
            <v>8427/8428 (25"/2 pc)</v>
          </cell>
          <cell r="Y679" t="str">
            <v>25"/ 2 pc</v>
          </cell>
          <cell r="Z679">
            <v>2.5</v>
          </cell>
          <cell r="AA679">
            <v>30</v>
          </cell>
          <cell r="AB679">
            <v>48.806250000000006</v>
          </cell>
          <cell r="AC679">
            <v>51.192</v>
          </cell>
          <cell r="AD679">
            <v>53.616750000000003</v>
          </cell>
          <cell r="AE679">
            <v>51.306250000000006</v>
          </cell>
          <cell r="AF679">
            <v>53.692</v>
          </cell>
          <cell r="AG679">
            <v>56.116750000000003</v>
          </cell>
          <cell r="AH679" t="str">
            <v>2 X 8126 (4.833 FT/Box)</v>
          </cell>
          <cell r="AI679">
            <v>2</v>
          </cell>
          <cell r="AJ679" t="str">
            <v>(8X6)+0=48</v>
          </cell>
          <cell r="AK679">
            <v>8</v>
          </cell>
          <cell r="AL679">
            <v>6</v>
          </cell>
          <cell r="AM679">
            <v>0</v>
          </cell>
          <cell r="AN679">
            <v>48</v>
          </cell>
          <cell r="AO679" t="str">
            <v>8909 (44 X 44)</v>
          </cell>
          <cell r="AP679" t="str">
            <v>44X44</v>
          </cell>
          <cell r="AQ679">
            <v>55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 t="str">
            <v>8051 (1 White)</v>
          </cell>
          <cell r="AW679" t="str">
            <v>8050 (223FT Clear)</v>
          </cell>
          <cell r="AX679">
            <v>2632.2159999999999</v>
          </cell>
          <cell r="AY679">
            <v>1440</v>
          </cell>
          <cell r="AZ679">
            <v>1.8279277777777776</v>
          </cell>
          <cell r="BA679" t="str">
            <v>Minova Request 10/20/08.</v>
          </cell>
          <cell r="BB679" t="str">
            <v>Each pallet gets an additional Void In Pallet label to be placed on top-center of wrapped pallet.</v>
          </cell>
          <cell r="BC679">
            <v>247076</v>
          </cell>
          <cell r="BD679" t="str">
            <v>Yellow</v>
          </cell>
          <cell r="BE679" t="str">
            <v>2824 LIF90</v>
          </cell>
          <cell r="BF679" t="str">
            <v>12 months (+/- 5 days) from date of manufacture</v>
          </cell>
          <cell r="BG679" t="str">
            <v>Slow</v>
          </cell>
          <cell r="BH679" t="str">
            <v>28 mm</v>
          </cell>
          <cell r="BI679" t="str">
            <v>1 1/4 in</v>
          </cell>
          <cell r="BJ679" t="str">
            <v>24 in</v>
          </cell>
          <cell r="BK679" t="str">
            <v>7/8 in</v>
          </cell>
          <cell r="BL679" t="str">
            <v>I, II, III</v>
          </cell>
          <cell r="BM679">
            <v>2.4062908912261771</v>
          </cell>
          <cell r="BN679">
            <v>72</v>
          </cell>
          <cell r="BO679">
            <v>110</v>
          </cell>
          <cell r="BP679" t="str">
            <v>B or G</v>
          </cell>
          <cell r="BQ679">
            <v>6600</v>
          </cell>
          <cell r="BR679">
            <v>60</v>
          </cell>
        </row>
        <row r="680">
          <cell r="C680">
            <v>247077</v>
          </cell>
          <cell r="D680" t="str">
            <v>2824 H90 (2PB, 48 Bxs, VPL)</v>
          </cell>
          <cell r="E680" t="str">
            <v>70340</v>
          </cell>
          <cell r="F680" t="str">
            <v>72036</v>
          </cell>
          <cell r="G680" t="str">
            <v>30%</v>
          </cell>
          <cell r="H680" t="str">
            <v>2 X 8509 (12-8 4 X 1.25 OL)</v>
          </cell>
          <cell r="I680" t="str">
            <v>8040 (54 mm 142 GA X 2.125 FT)</v>
          </cell>
          <cell r="J680" t="str">
            <v>8034 (100 mm 200 GA X 2.125 FT)</v>
          </cell>
          <cell r="K680">
            <v>1.1944799999999998</v>
          </cell>
          <cell r="L680">
            <v>0.51191999999999993</v>
          </cell>
          <cell r="M680">
            <v>24</v>
          </cell>
          <cell r="N680">
            <v>28.875490694714127</v>
          </cell>
          <cell r="O680">
            <v>23.75</v>
          </cell>
          <cell r="P680">
            <v>24</v>
          </cell>
          <cell r="Q680">
            <v>24.25</v>
          </cell>
          <cell r="R680">
            <v>1.6268750000000001</v>
          </cell>
          <cell r="S680">
            <v>1.7063999999999999</v>
          </cell>
          <cell r="T680">
            <v>1.7872250000000001</v>
          </cell>
          <cell r="U680">
            <v>738.60125000000005</v>
          </cell>
          <cell r="V680">
            <v>774.7056</v>
          </cell>
          <cell r="W680">
            <v>811.40015000000005</v>
          </cell>
          <cell r="X680" t="str">
            <v>8427/8428 (25"/2 pc)</v>
          </cell>
          <cell r="Y680" t="str">
            <v>25"/ 2 pc</v>
          </cell>
          <cell r="Z680">
            <v>2.5</v>
          </cell>
          <cell r="AA680">
            <v>30</v>
          </cell>
          <cell r="AB680">
            <v>48.806250000000006</v>
          </cell>
          <cell r="AC680">
            <v>51.192</v>
          </cell>
          <cell r="AD680">
            <v>53.616750000000003</v>
          </cell>
          <cell r="AE680">
            <v>51.306250000000006</v>
          </cell>
          <cell r="AF680">
            <v>53.692</v>
          </cell>
          <cell r="AG680">
            <v>56.116750000000003</v>
          </cell>
          <cell r="AH680" t="str">
            <v>2 X 8126 (4.833 FT/Box)</v>
          </cell>
          <cell r="AI680">
            <v>2</v>
          </cell>
          <cell r="AJ680" t="str">
            <v>(8X6)+0=48</v>
          </cell>
          <cell r="AK680">
            <v>8</v>
          </cell>
          <cell r="AL680">
            <v>6</v>
          </cell>
          <cell r="AM680">
            <v>0</v>
          </cell>
          <cell r="AN680">
            <v>48</v>
          </cell>
          <cell r="AO680" t="str">
            <v>8909 (44 X 44)</v>
          </cell>
          <cell r="AP680" t="str">
            <v>44X44</v>
          </cell>
          <cell r="AQ680">
            <v>55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 t="str">
            <v>8051 (1 White)</v>
          </cell>
          <cell r="AW680" t="str">
            <v>8050 (223FT Clear)</v>
          </cell>
          <cell r="AX680">
            <v>2632.2159999999999</v>
          </cell>
          <cell r="AY680">
            <v>1440</v>
          </cell>
          <cell r="AZ680">
            <v>1.8279277777777776</v>
          </cell>
          <cell r="BA680" t="str">
            <v>Minova USA Inc. request to change packaging 10/1/06. "VPL"</v>
          </cell>
          <cell r="BB680" t="str">
            <v>Each pallet gets an additional Void In Pallet label to be placed on top-center of wrapped pallet.</v>
          </cell>
          <cell r="BC680">
            <v>247077</v>
          </cell>
          <cell r="BD680" t="str">
            <v>Yellow</v>
          </cell>
          <cell r="BE680" t="str">
            <v>2824 H90</v>
          </cell>
          <cell r="BF680" t="str">
            <v>12 months (+/- 5 days) from date of manufacture</v>
          </cell>
          <cell r="BG680" t="str">
            <v>Slow</v>
          </cell>
          <cell r="BH680" t="str">
            <v>28 mm</v>
          </cell>
          <cell r="BI680" t="str">
            <v>1 1/4 in</v>
          </cell>
          <cell r="BJ680" t="str">
            <v>24 in</v>
          </cell>
          <cell r="BK680" t="str">
            <v>7/8 in</v>
          </cell>
          <cell r="BL680" t="str">
            <v>I, II, III</v>
          </cell>
          <cell r="BM680">
            <v>2.4062908912261771</v>
          </cell>
          <cell r="BN680">
            <v>72</v>
          </cell>
          <cell r="BO680">
            <v>110</v>
          </cell>
          <cell r="BP680" t="str">
            <v>B or G</v>
          </cell>
          <cell r="BQ680">
            <v>6600</v>
          </cell>
          <cell r="BR680">
            <v>60</v>
          </cell>
        </row>
        <row r="681">
          <cell r="C681">
            <v>247079</v>
          </cell>
          <cell r="D681" t="str">
            <v>2824 LIF0510 (2PB, 48 Bxs, VPL)</v>
          </cell>
          <cell r="E681">
            <v>70328</v>
          </cell>
          <cell r="F681" t="str">
            <v>72036</v>
          </cell>
          <cell r="G681" t="str">
            <v>30%</v>
          </cell>
          <cell r="H681" t="str">
            <v>2 X 8509 (12-8 4 X 1.25 OL)</v>
          </cell>
          <cell r="I681" t="str">
            <v>8040 (54 mm 142 GA X 2.125 FT)</v>
          </cell>
          <cell r="J681" t="str">
            <v>8034 (100 mm 200 GA X 2.125 FT)</v>
          </cell>
          <cell r="K681">
            <v>1.1944799999999998</v>
          </cell>
          <cell r="L681">
            <v>0.51191999999999993</v>
          </cell>
          <cell r="M681">
            <v>24</v>
          </cell>
          <cell r="N681">
            <v>28.875490694714127</v>
          </cell>
          <cell r="O681">
            <v>23.75</v>
          </cell>
          <cell r="P681">
            <v>24</v>
          </cell>
          <cell r="Q681">
            <v>24.25</v>
          </cell>
          <cell r="R681">
            <v>1.6268750000000001</v>
          </cell>
          <cell r="S681">
            <v>1.7063999999999999</v>
          </cell>
          <cell r="T681">
            <v>1.7872250000000001</v>
          </cell>
          <cell r="U681">
            <v>738.60125000000005</v>
          </cell>
          <cell r="V681">
            <v>774.7056</v>
          </cell>
          <cell r="W681">
            <v>811.40015000000005</v>
          </cell>
          <cell r="X681" t="str">
            <v>8427/8428 (25"/2 pc)</v>
          </cell>
          <cell r="Y681" t="str">
            <v>25"/ 2 pc</v>
          </cell>
          <cell r="Z681">
            <v>2.5</v>
          </cell>
          <cell r="AA681">
            <v>30</v>
          </cell>
          <cell r="AB681">
            <v>48.806250000000006</v>
          </cell>
          <cell r="AC681">
            <v>51.192</v>
          </cell>
          <cell r="AD681">
            <v>53.616750000000003</v>
          </cell>
          <cell r="AE681">
            <v>51.306250000000006</v>
          </cell>
          <cell r="AF681">
            <v>53.692</v>
          </cell>
          <cell r="AG681">
            <v>56.116750000000003</v>
          </cell>
          <cell r="AH681" t="str">
            <v>2 X 8126 (4.833 FT/Box)</v>
          </cell>
          <cell r="AI681">
            <v>2</v>
          </cell>
          <cell r="AJ681" t="str">
            <v>(8X6)+0=48</v>
          </cell>
          <cell r="AK681">
            <v>8</v>
          </cell>
          <cell r="AL681">
            <v>6</v>
          </cell>
          <cell r="AM681">
            <v>0</v>
          </cell>
          <cell r="AN681">
            <v>48</v>
          </cell>
          <cell r="AO681" t="str">
            <v>8909 (44 X 44)</v>
          </cell>
          <cell r="AP681" t="str">
            <v>44X44</v>
          </cell>
          <cell r="AQ681">
            <v>55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 t="str">
            <v>8051 (1 White)</v>
          </cell>
          <cell r="AW681" t="str">
            <v>8050 (223FT Clear)</v>
          </cell>
          <cell r="AX681">
            <v>2632.2159999999999</v>
          </cell>
          <cell r="AY681">
            <v>1440</v>
          </cell>
          <cell r="AZ681">
            <v>1.8279277777777776</v>
          </cell>
          <cell r="BA681" t="str">
            <v>Minova Canada request 3/13/14.</v>
          </cell>
          <cell r="BB681" t="str">
            <v>Each pallet gets an additional Void In Pallet label to be placed on top-center of wrapped pallet.</v>
          </cell>
          <cell r="BC681">
            <v>247079</v>
          </cell>
          <cell r="BD681" t="str">
            <v>White</v>
          </cell>
          <cell r="BE681" t="str">
            <v>2824 LIF0510</v>
          </cell>
          <cell r="BF681" t="str">
            <v>12 months (+/- 5 days) from date of manufacture</v>
          </cell>
          <cell r="BG681" t="str">
            <v>X-Slow</v>
          </cell>
          <cell r="BH681" t="str">
            <v>28 mm</v>
          </cell>
          <cell r="BI681" t="str">
            <v>1 1/4 in</v>
          </cell>
          <cell r="BJ681" t="str">
            <v>24 in</v>
          </cell>
          <cell r="BK681" t="str">
            <v>7/8 in</v>
          </cell>
          <cell r="BL681" t="str">
            <v>I, II, III</v>
          </cell>
          <cell r="BM681">
            <v>2.4062908912261771</v>
          </cell>
          <cell r="BN681">
            <v>72</v>
          </cell>
          <cell r="BO681">
            <v>110</v>
          </cell>
          <cell r="BP681" t="str">
            <v>B or G</v>
          </cell>
          <cell r="BQ681">
            <v>6600</v>
          </cell>
          <cell r="BR681">
            <v>60</v>
          </cell>
        </row>
        <row r="682">
          <cell r="C682">
            <v>247078</v>
          </cell>
          <cell r="D682" t="str">
            <v>2824 LIF1530 (2PB, 48 Bxs, VPL)</v>
          </cell>
          <cell r="E682" t="str">
            <v>70361</v>
          </cell>
          <cell r="F682" t="str">
            <v>72036</v>
          </cell>
          <cell r="G682" t="str">
            <v>30%</v>
          </cell>
          <cell r="H682" t="str">
            <v>2 X 8509 (12-8 4 X 1.25 OL)</v>
          </cell>
          <cell r="I682" t="str">
            <v>8040 (54 mm 142 GA X 2.125 FT)</v>
          </cell>
          <cell r="J682" t="str">
            <v>8034 (100 mm 200 GA X 2.125 FT)</v>
          </cell>
          <cell r="K682">
            <v>1.1944799999999998</v>
          </cell>
          <cell r="L682">
            <v>0.51191999999999993</v>
          </cell>
          <cell r="M682">
            <v>24</v>
          </cell>
          <cell r="N682">
            <v>28.875490694714127</v>
          </cell>
          <cell r="O682">
            <v>23.75</v>
          </cell>
          <cell r="P682">
            <v>24</v>
          </cell>
          <cell r="Q682">
            <v>24.25</v>
          </cell>
          <cell r="R682">
            <v>1.6268750000000001</v>
          </cell>
          <cell r="S682">
            <v>1.7063999999999999</v>
          </cell>
          <cell r="T682">
            <v>1.7872250000000001</v>
          </cell>
          <cell r="U682">
            <v>738.60125000000005</v>
          </cell>
          <cell r="V682">
            <v>774.7056</v>
          </cell>
          <cell r="W682">
            <v>811.40015000000005</v>
          </cell>
          <cell r="X682" t="str">
            <v>8427/8428 (25"/2 pc)</v>
          </cell>
          <cell r="Y682" t="str">
            <v>25"/ 2 pc</v>
          </cell>
          <cell r="Z682">
            <v>2.5</v>
          </cell>
          <cell r="AA682">
            <v>30</v>
          </cell>
          <cell r="AB682">
            <v>48.806250000000006</v>
          </cell>
          <cell r="AC682">
            <v>51.192</v>
          </cell>
          <cell r="AD682">
            <v>53.616750000000003</v>
          </cell>
          <cell r="AE682">
            <v>51.306250000000006</v>
          </cell>
          <cell r="AF682">
            <v>53.692</v>
          </cell>
          <cell r="AG682">
            <v>56.116750000000003</v>
          </cell>
          <cell r="AH682" t="str">
            <v>2 X 8126 (4.833 FT/Box)</v>
          </cell>
          <cell r="AI682">
            <v>2</v>
          </cell>
          <cell r="AJ682" t="str">
            <v>(8X6)+0=48</v>
          </cell>
          <cell r="AK682">
            <v>8</v>
          </cell>
          <cell r="AL682">
            <v>6</v>
          </cell>
          <cell r="AM682">
            <v>0</v>
          </cell>
          <cell r="AN682">
            <v>48</v>
          </cell>
          <cell r="AO682" t="str">
            <v>8909 (44 X 44)</v>
          </cell>
          <cell r="AP682" t="str">
            <v>44X44</v>
          </cell>
          <cell r="AQ682">
            <v>55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 t="str">
            <v>8051 (1 White)</v>
          </cell>
          <cell r="AW682" t="str">
            <v>8050 (223FT Clear)</v>
          </cell>
          <cell r="AX682">
            <v>2632.2159999999999</v>
          </cell>
          <cell r="AY682">
            <v>1440</v>
          </cell>
          <cell r="AZ682">
            <v>1.8279277777777776</v>
          </cell>
          <cell r="BA682" t="str">
            <v>Minova Request 1/30/12.</v>
          </cell>
          <cell r="BB682" t="str">
            <v>Each pallet gets an additional Void In Pallet label to be placed on top-center of wrapped pallet.</v>
          </cell>
          <cell r="BC682">
            <v>247078</v>
          </cell>
          <cell r="BD682" t="str">
            <v>White</v>
          </cell>
          <cell r="BE682" t="str">
            <v>2824 LIF1530</v>
          </cell>
          <cell r="BF682" t="str">
            <v>12 months (+/- 5 days) from date of manufacture</v>
          </cell>
          <cell r="BG682" t="str">
            <v>Super Slow</v>
          </cell>
          <cell r="BH682" t="str">
            <v>28 mm</v>
          </cell>
          <cell r="BI682" t="str">
            <v>1 1/4 in</v>
          </cell>
          <cell r="BJ682" t="str">
            <v>24 in</v>
          </cell>
          <cell r="BK682" t="str">
            <v>7/8 in</v>
          </cell>
          <cell r="BL682" t="str">
            <v>I, II, III</v>
          </cell>
          <cell r="BM682">
            <v>2.4062908912261771</v>
          </cell>
          <cell r="BN682">
            <v>72</v>
          </cell>
          <cell r="BO682">
            <v>110</v>
          </cell>
          <cell r="BP682" t="str">
            <v>B or G</v>
          </cell>
          <cell r="BQ682">
            <v>6600</v>
          </cell>
          <cell r="BR682">
            <v>60</v>
          </cell>
        </row>
        <row r="683">
          <cell r="C683">
            <v>248020</v>
          </cell>
          <cell r="D683" t="str">
            <v>2826 H45P (2PB, 48 Bxs)</v>
          </cell>
          <cell r="E683" t="str">
            <v>70310</v>
          </cell>
          <cell r="F683" t="str">
            <v>72036</v>
          </cell>
          <cell r="G683" t="str">
            <v>30%</v>
          </cell>
          <cell r="H683" t="str">
            <v>2 X 8509 (12-8 4 X 1.25 OL)</v>
          </cell>
          <cell r="I683" t="str">
            <v>8040 (54 mm 142 GA X 2.292 FT)</v>
          </cell>
          <cell r="J683" t="str">
            <v>8034 (100 mm 200 GA X 2.292 FT)</v>
          </cell>
          <cell r="K683">
            <v>1.2940199999999997</v>
          </cell>
          <cell r="L683">
            <v>0.55457999999999996</v>
          </cell>
          <cell r="M683">
            <v>26</v>
          </cell>
          <cell r="N683">
            <v>31.462466947478454</v>
          </cell>
          <cell r="O683">
            <v>25.75</v>
          </cell>
          <cell r="P683">
            <v>26</v>
          </cell>
          <cell r="Q683">
            <v>26.25</v>
          </cell>
          <cell r="R683">
            <v>1.7638750000000001</v>
          </cell>
          <cell r="S683">
            <v>1.8485999999999998</v>
          </cell>
          <cell r="T683">
            <v>1.934625</v>
          </cell>
          <cell r="U683">
            <v>800.79925000000003</v>
          </cell>
          <cell r="V683">
            <v>839.26439999999991</v>
          </cell>
          <cell r="W683">
            <v>878.31975</v>
          </cell>
          <cell r="X683" t="str">
            <v>8445/8446 (31"/2 pc)</v>
          </cell>
          <cell r="Y683" t="str">
            <v>31"/ 2 pc</v>
          </cell>
          <cell r="Z683">
            <v>2.5</v>
          </cell>
          <cell r="AA683">
            <v>20</v>
          </cell>
          <cell r="AB683">
            <v>35.277500000000003</v>
          </cell>
          <cell r="AC683">
            <v>36.971999999999994</v>
          </cell>
          <cell r="AD683">
            <v>38.692500000000003</v>
          </cell>
          <cell r="AE683">
            <v>37.777500000000003</v>
          </cell>
          <cell r="AF683">
            <v>39.471999999999994</v>
          </cell>
          <cell r="AG683">
            <v>41.192500000000003</v>
          </cell>
          <cell r="AH683" t="str">
            <v>2 X 8126 (4.854 FT/Box)</v>
          </cell>
          <cell r="AI683">
            <v>2</v>
          </cell>
          <cell r="AJ683" t="str">
            <v>(6X6)+0=36</v>
          </cell>
          <cell r="AK683">
            <v>6</v>
          </cell>
          <cell r="AL683">
            <v>6</v>
          </cell>
          <cell r="AM683">
            <v>0</v>
          </cell>
          <cell r="AN683">
            <v>36</v>
          </cell>
          <cell r="AO683" t="str">
            <v>8909 (44 X 44)</v>
          </cell>
          <cell r="AP683" t="str">
            <v>44X44</v>
          </cell>
          <cell r="AQ683">
            <v>55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 t="str">
            <v>8051 (1 White)</v>
          </cell>
          <cell r="AW683" t="str">
            <v>8050 (160FT Clear)</v>
          </cell>
          <cell r="AX683">
            <v>1475.9919999999997</v>
          </cell>
          <cell r="AY683">
            <v>720</v>
          </cell>
          <cell r="AZ683">
            <v>2.0499888888888886</v>
          </cell>
          <cell r="BA683" t="str">
            <v xml:space="preserve">GT Request 3/12/02.  Each cartridge gets Part No. 8510 Parachute Clip 28 mm.  </v>
          </cell>
          <cell r="BB683"/>
          <cell r="BC683">
            <v>248020</v>
          </cell>
          <cell r="BD683" t="str">
            <v>Green</v>
          </cell>
          <cell r="BE683" t="str">
            <v>2826 H45P</v>
          </cell>
          <cell r="BF683" t="str">
            <v>12 months (+/- 5 days) from date of manufacture</v>
          </cell>
          <cell r="BG683" t="str">
            <v xml:space="preserve">Medium </v>
          </cell>
          <cell r="BH683" t="str">
            <v>28 mm</v>
          </cell>
          <cell r="BI683" t="str">
            <v>1 1/4 in</v>
          </cell>
          <cell r="BJ683" t="str">
            <v>26 in</v>
          </cell>
          <cell r="BK683" t="str">
            <v>7/8 in</v>
          </cell>
          <cell r="BL683" t="str">
            <v>I, II, III</v>
          </cell>
          <cell r="BM683">
            <v>2.6218722456232046</v>
          </cell>
          <cell r="BN683">
            <v>52</v>
          </cell>
          <cell r="BO683">
            <v>85</v>
          </cell>
          <cell r="BP683" t="str">
            <v>B or G</v>
          </cell>
          <cell r="BQ683">
            <v>5100</v>
          </cell>
          <cell r="BR683">
            <v>43.333333333333336</v>
          </cell>
        </row>
        <row r="684">
          <cell r="C684">
            <v>248025</v>
          </cell>
          <cell r="D684" t="str">
            <v>2826 H50PA (2PB, 36 Bxs)</v>
          </cell>
          <cell r="E684" t="str">
            <v>70341</v>
          </cell>
          <cell r="F684" t="str">
            <v>72036</v>
          </cell>
          <cell r="G684" t="str">
            <v>30%</v>
          </cell>
          <cell r="H684" t="str">
            <v>2 X 8509 (12-8 4 X 1.25 OL)</v>
          </cell>
          <cell r="I684" t="str">
            <v>8040 (54 mm 142 GA X 2.292 FT)</v>
          </cell>
          <cell r="J684" t="str">
            <v>8034 (100 mm 200 GA X 2.292 FT)</v>
          </cell>
          <cell r="K684">
            <v>1.3304199999999997</v>
          </cell>
          <cell r="L684">
            <v>0.57017999999999991</v>
          </cell>
          <cell r="M684">
            <v>26</v>
          </cell>
          <cell r="N684">
            <v>31.462466947478454</v>
          </cell>
          <cell r="O684">
            <v>25.75</v>
          </cell>
          <cell r="P684">
            <v>26</v>
          </cell>
          <cell r="Q684">
            <v>26.25</v>
          </cell>
          <cell r="R684">
            <v>1.8153749999999997</v>
          </cell>
          <cell r="S684">
            <v>1.9005999999999998</v>
          </cell>
          <cell r="T684">
            <v>1.987125</v>
          </cell>
          <cell r="U684">
            <v>824.18024999999989</v>
          </cell>
          <cell r="V684">
            <v>862.87239999999997</v>
          </cell>
          <cell r="W684">
            <v>902.15475000000004</v>
          </cell>
          <cell r="X684" t="str">
            <v>8445/8446 (31"/2 pc)</v>
          </cell>
          <cell r="Y684" t="str">
            <v>31"/ 2 pc</v>
          </cell>
          <cell r="Z684">
            <v>2.5</v>
          </cell>
          <cell r="AA684">
            <v>30</v>
          </cell>
          <cell r="AB684">
            <v>54.461249999999993</v>
          </cell>
          <cell r="AC684">
            <v>57.017999999999994</v>
          </cell>
          <cell r="AD684">
            <v>59.613750000000003</v>
          </cell>
          <cell r="AE684">
            <v>56.961249999999993</v>
          </cell>
          <cell r="AF684">
            <v>59.517999999999994</v>
          </cell>
          <cell r="AG684">
            <v>62.113750000000003</v>
          </cell>
          <cell r="AH684" t="str">
            <v>2 X 8126 (4.854 FT/Box)</v>
          </cell>
          <cell r="AI684">
            <v>2</v>
          </cell>
          <cell r="AJ684" t="str">
            <v>(6X6)+0=36</v>
          </cell>
          <cell r="AK684">
            <v>6</v>
          </cell>
          <cell r="AL684">
            <v>6</v>
          </cell>
          <cell r="AM684">
            <v>0</v>
          </cell>
          <cell r="AN684">
            <v>36</v>
          </cell>
          <cell r="AO684" t="str">
            <v>8909 (44 X 44)</v>
          </cell>
          <cell r="AP684" t="str">
            <v>44X44</v>
          </cell>
          <cell r="AQ684">
            <v>55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 t="str">
            <v>8051 (1 White)</v>
          </cell>
          <cell r="AW684" t="str">
            <v>8050 (160FT Clear)</v>
          </cell>
          <cell r="AX684">
            <v>2197.6479999999997</v>
          </cell>
          <cell r="AY684">
            <v>1080</v>
          </cell>
          <cell r="AZ684">
            <v>2.0348592592592589</v>
          </cell>
          <cell r="BA684" t="str">
            <v>GT Request 10/3/01.</v>
          </cell>
          <cell r="BB684"/>
          <cell r="BC684">
            <v>248025</v>
          </cell>
          <cell r="BD684" t="str">
            <v>Green</v>
          </cell>
          <cell r="BE684" t="str">
            <v>2826 H50PA</v>
          </cell>
          <cell r="BF684" t="str">
            <v>12 months (+/- 5 days) from date of manufacture</v>
          </cell>
          <cell r="BG684" t="str">
            <v xml:space="preserve">Medium </v>
          </cell>
          <cell r="BH684" t="str">
            <v>28 mm</v>
          </cell>
          <cell r="BI684" t="str">
            <v>1 1/4 in</v>
          </cell>
          <cell r="BJ684" t="str">
            <v>26 in</v>
          </cell>
          <cell r="BK684" t="str">
            <v>7/8 in</v>
          </cell>
          <cell r="BL684" t="str">
            <v>I, II, III</v>
          </cell>
          <cell r="BM684">
            <v>2.6218722456232046</v>
          </cell>
          <cell r="BN684">
            <v>78</v>
          </cell>
          <cell r="BO684">
            <v>85</v>
          </cell>
          <cell r="BP684" t="str">
            <v>B or G</v>
          </cell>
          <cell r="BQ684">
            <v>5100</v>
          </cell>
          <cell r="BR684">
            <v>65</v>
          </cell>
        </row>
        <row r="685">
          <cell r="C685">
            <v>248040</v>
          </cell>
          <cell r="D685" t="str">
            <v>2827 LIF50P (2PB, 36 Bxs)</v>
          </cell>
          <cell r="E685" t="str">
            <v>70319</v>
          </cell>
          <cell r="F685" t="str">
            <v>72036</v>
          </cell>
          <cell r="G685" t="str">
            <v>30%</v>
          </cell>
          <cell r="H685" t="str">
            <v>2 X 8509 (12-8 4 X 1.25 OL)</v>
          </cell>
          <cell r="I685" t="str">
            <v>8040 (54 mm 142 GA X 2.375 FT)</v>
          </cell>
          <cell r="J685" t="str">
            <v>8034 (100 mm 200 GA X 2.375 FT)</v>
          </cell>
          <cell r="K685">
            <v>1.3815899999999999</v>
          </cell>
          <cell r="L685">
            <v>0.59211000000000003</v>
          </cell>
          <cell r="M685">
            <v>27</v>
          </cell>
          <cell r="N685">
            <v>32.755955073860619</v>
          </cell>
          <cell r="O685">
            <v>26.75</v>
          </cell>
          <cell r="P685">
            <v>27</v>
          </cell>
          <cell r="Q685">
            <v>27.25</v>
          </cell>
          <cell r="R685">
            <v>1.8858749999999997</v>
          </cell>
          <cell r="S685">
            <v>1.9737</v>
          </cell>
          <cell r="T685">
            <v>2.0628250000000001</v>
          </cell>
          <cell r="U685">
            <v>856.18724999999984</v>
          </cell>
          <cell r="V685">
            <v>896.0598</v>
          </cell>
          <cell r="W685">
            <v>936.52255000000002</v>
          </cell>
          <cell r="X685" t="str">
            <v>8445/8446 (31"/2 pc)</v>
          </cell>
          <cell r="Y685" t="str">
            <v>31"/ 2 pc</v>
          </cell>
          <cell r="Z685">
            <v>2.5</v>
          </cell>
          <cell r="AA685">
            <v>20</v>
          </cell>
          <cell r="AB685">
            <v>37.717499999999994</v>
          </cell>
          <cell r="AC685">
            <v>39.474000000000004</v>
          </cell>
          <cell r="AD685">
            <v>41.256500000000003</v>
          </cell>
          <cell r="AE685">
            <v>40.217499999999994</v>
          </cell>
          <cell r="AF685">
            <v>41.974000000000004</v>
          </cell>
          <cell r="AG685">
            <v>43.756500000000003</v>
          </cell>
          <cell r="AH685" t="str">
            <v>2 X 8126 (4.854 FT/Box)</v>
          </cell>
          <cell r="AI685">
            <v>2</v>
          </cell>
          <cell r="AJ685" t="str">
            <v>(6X6)+0=36</v>
          </cell>
          <cell r="AK685">
            <v>6</v>
          </cell>
          <cell r="AL685">
            <v>6</v>
          </cell>
          <cell r="AM685">
            <v>0</v>
          </cell>
          <cell r="AN685">
            <v>36</v>
          </cell>
          <cell r="AO685" t="str">
            <v>8909 (44 X 44)</v>
          </cell>
          <cell r="AP685" t="str">
            <v>44X44</v>
          </cell>
          <cell r="AQ685">
            <v>55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 t="str">
            <v>8051 (1 White)</v>
          </cell>
          <cell r="AW685" t="str">
            <v>8050 (160FT Clear)</v>
          </cell>
          <cell r="AX685">
            <v>1566.0640000000001</v>
          </cell>
          <cell r="AY685">
            <v>720</v>
          </cell>
          <cell r="AZ685">
            <v>2.1750888888888888</v>
          </cell>
          <cell r="BA685" t="str">
            <v>Minova Request 1/29/09 to change label. Each cartridge gets Part No. 8510 Parachute Clip 28 mm.</v>
          </cell>
          <cell r="BB685" t="str">
            <v>NOTE: Special Packaging (Customer label requirments vary from Minova standard label).</v>
          </cell>
          <cell r="BC685">
            <v>248040</v>
          </cell>
          <cell r="BD685" t="str">
            <v>Green</v>
          </cell>
          <cell r="BE685" t="str">
            <v>2827 LIF50P</v>
          </cell>
          <cell r="BF685" t="str">
            <v>12 months (+/- 5 days) from date of manufacture</v>
          </cell>
          <cell r="BG685" t="str">
            <v xml:space="preserve">Medium </v>
          </cell>
          <cell r="BH685" t="str">
            <v>28 mm</v>
          </cell>
          <cell r="BI685" t="str">
            <v>1 1/4 in</v>
          </cell>
          <cell r="BJ685" t="str">
            <v>27 in</v>
          </cell>
          <cell r="BK685" t="str">
            <v>7/8 in</v>
          </cell>
          <cell r="BL685" t="str">
            <v>I, II, III</v>
          </cell>
          <cell r="BM685">
            <v>2.7296629228217184</v>
          </cell>
          <cell r="BN685">
            <v>54</v>
          </cell>
          <cell r="BO685">
            <v>85</v>
          </cell>
          <cell r="BP685" t="str">
            <v>B or G</v>
          </cell>
          <cell r="BQ685">
            <v>5100</v>
          </cell>
          <cell r="BR685">
            <v>45</v>
          </cell>
        </row>
        <row r="686">
          <cell r="C686">
            <v>248041</v>
          </cell>
          <cell r="D686" t="str">
            <v>2827 LIF50P (SWP, 900 Pcs)</v>
          </cell>
          <cell r="E686" t="str">
            <v>70319</v>
          </cell>
          <cell r="F686" t="str">
            <v>72036</v>
          </cell>
          <cell r="G686" t="str">
            <v>30%</v>
          </cell>
          <cell r="H686" t="str">
            <v>2 X 8509 (12-8 4 X 1.25 OL)</v>
          </cell>
          <cell r="I686" t="str">
            <v>8040 (54 mm 142 GA X 2.375 FT)</v>
          </cell>
          <cell r="J686" t="str">
            <v>8034 (100 mm 200 GA X 2.375 FT)</v>
          </cell>
          <cell r="K686">
            <v>1.3815899999999999</v>
          </cell>
          <cell r="L686">
            <v>0.59211000000000003</v>
          </cell>
          <cell r="M686">
            <v>27</v>
          </cell>
          <cell r="N686">
            <v>32.755955073860619</v>
          </cell>
          <cell r="O686">
            <v>26.75</v>
          </cell>
          <cell r="P686">
            <v>27</v>
          </cell>
          <cell r="Q686">
            <v>27.25</v>
          </cell>
          <cell r="R686">
            <v>1.8858749999999997</v>
          </cell>
          <cell r="S686">
            <v>1.9737</v>
          </cell>
          <cell r="T686">
            <v>2.0628250000000001</v>
          </cell>
          <cell r="U686">
            <v>856.18724999999984</v>
          </cell>
          <cell r="V686">
            <v>896.0598</v>
          </cell>
          <cell r="W686">
            <v>936.52255000000002</v>
          </cell>
          <cell r="X686" t="str">
            <v>8053 (5" X 115GA X 12FT)</v>
          </cell>
          <cell r="Y686" t="str">
            <v>SW (12 FT)</v>
          </cell>
          <cell r="Z686">
            <v>0.1</v>
          </cell>
          <cell r="AA686">
            <v>20</v>
          </cell>
          <cell r="AB686">
            <v>37.717499999999994</v>
          </cell>
          <cell r="AC686">
            <v>39.474000000000004</v>
          </cell>
          <cell r="AD686">
            <v>41.256500000000003</v>
          </cell>
          <cell r="AE686">
            <v>37.817499999999995</v>
          </cell>
          <cell r="AF686">
            <v>39.574000000000005</v>
          </cell>
          <cell r="AG686">
            <v>41.356500000000004</v>
          </cell>
          <cell r="AH686" t="str">
            <v>8053 (12 FT/Bundle)</v>
          </cell>
          <cell r="AI686" t="str">
            <v>SW</v>
          </cell>
          <cell r="AJ686" t="str">
            <v>45SW</v>
          </cell>
          <cell r="AK686" t="str">
            <v xml:space="preserve">Stack </v>
          </cell>
          <cell r="AL686" t="str">
            <v xml:space="preserve">Pyramid </v>
          </cell>
          <cell r="AM686" t="str">
            <v>On Pallet</v>
          </cell>
          <cell r="AN686">
            <v>45</v>
          </cell>
          <cell r="AO686" t="str">
            <v>8909 (44 X 44)</v>
          </cell>
          <cell r="AP686" t="str">
            <v>44X44</v>
          </cell>
          <cell r="AQ686">
            <v>55</v>
          </cell>
          <cell r="AR686" t="str">
            <v>8133 (2)</v>
          </cell>
          <cell r="AS686" t="str">
            <v>1 X 8114 (Pad)</v>
          </cell>
          <cell r="AT686">
            <v>0</v>
          </cell>
          <cell r="AU686">
            <v>0</v>
          </cell>
          <cell r="AV686">
            <v>0</v>
          </cell>
          <cell r="AW686" t="str">
            <v>8052 (440FT White)</v>
          </cell>
          <cell r="AX686">
            <v>1835.8300000000002</v>
          </cell>
          <cell r="AY686">
            <v>900</v>
          </cell>
          <cell r="AZ686">
            <v>2.0398111111111112</v>
          </cell>
          <cell r="BA686" t="str">
            <v>Minova Request 11/1/12. Each cartridge gets Part No. 8510 Parachute Clip 28 mm.</v>
          </cell>
          <cell r="BB686">
            <v>0</v>
          </cell>
          <cell r="BC686">
            <v>248041</v>
          </cell>
          <cell r="BD686" t="str">
            <v>Green</v>
          </cell>
          <cell r="BE686" t="str">
            <v>2827 LIF50P</v>
          </cell>
          <cell r="BF686" t="str">
            <v>12 months (+/- 5 days) from date of manufacture</v>
          </cell>
          <cell r="BG686" t="str">
            <v xml:space="preserve">Medium </v>
          </cell>
          <cell r="BH686" t="str">
            <v>28 mm</v>
          </cell>
          <cell r="BI686" t="str">
            <v>1 1/4 in</v>
          </cell>
          <cell r="BJ686" t="str">
            <v>27 in</v>
          </cell>
          <cell r="BK686" t="str">
            <v>7/8 in</v>
          </cell>
          <cell r="BL686" t="str">
            <v>I, II, III</v>
          </cell>
          <cell r="BM686">
            <v>2.7296629228217184</v>
          </cell>
          <cell r="BN686">
            <v>54</v>
          </cell>
          <cell r="BO686">
            <v>85</v>
          </cell>
          <cell r="BP686" t="str">
            <v>B or G</v>
          </cell>
          <cell r="BQ686">
            <v>5100</v>
          </cell>
          <cell r="BR686">
            <v>45</v>
          </cell>
        </row>
        <row r="687">
          <cell r="C687">
            <v>248042</v>
          </cell>
          <cell r="D687" t="str">
            <v>2827 LIF90P (2PB, 36 Bxs)</v>
          </cell>
          <cell r="E687" t="str">
            <v>70416</v>
          </cell>
          <cell r="F687" t="str">
            <v>72036</v>
          </cell>
          <cell r="G687" t="str">
            <v>30%</v>
          </cell>
          <cell r="H687" t="str">
            <v>2 X 8509 (12-8 4 X 1.25 OL)</v>
          </cell>
          <cell r="I687" t="str">
            <v>8040 (54 mm 142 GA X 2.375 FT)</v>
          </cell>
          <cell r="J687" t="str">
            <v>8034 (100 mm 200 GA X 2.375 FT)</v>
          </cell>
          <cell r="K687">
            <v>1.3815899999999999</v>
          </cell>
          <cell r="L687">
            <v>0.59211000000000003</v>
          </cell>
          <cell r="M687">
            <v>27</v>
          </cell>
          <cell r="N687">
            <v>32.755955073860619</v>
          </cell>
          <cell r="O687">
            <v>26.75</v>
          </cell>
          <cell r="P687">
            <v>27</v>
          </cell>
          <cell r="Q687">
            <v>27.25</v>
          </cell>
          <cell r="R687">
            <v>1.8858749999999997</v>
          </cell>
          <cell r="S687">
            <v>1.9737</v>
          </cell>
          <cell r="T687">
            <v>2.0628250000000001</v>
          </cell>
          <cell r="U687">
            <v>856.18724999999984</v>
          </cell>
          <cell r="V687">
            <v>896.0598</v>
          </cell>
          <cell r="W687">
            <v>936.52255000000002</v>
          </cell>
          <cell r="X687" t="str">
            <v>8445/8446 (31"/2 pc)</v>
          </cell>
          <cell r="Y687" t="str">
            <v>31"/ 2 pc</v>
          </cell>
          <cell r="Z687">
            <v>2.5</v>
          </cell>
          <cell r="AA687">
            <v>20</v>
          </cell>
          <cell r="AB687">
            <v>37.717499999999994</v>
          </cell>
          <cell r="AC687">
            <v>39.474000000000004</v>
          </cell>
          <cell r="AD687">
            <v>41.256500000000003</v>
          </cell>
          <cell r="AE687">
            <v>40.217499999999994</v>
          </cell>
          <cell r="AF687">
            <v>41.974000000000004</v>
          </cell>
          <cell r="AG687">
            <v>43.756500000000003</v>
          </cell>
          <cell r="AH687" t="str">
            <v>2 X 8126 (4.854 FT/Box)</v>
          </cell>
          <cell r="AI687">
            <v>2</v>
          </cell>
          <cell r="AJ687" t="str">
            <v>(6X6)+0=36</v>
          </cell>
          <cell r="AK687">
            <v>6</v>
          </cell>
          <cell r="AL687">
            <v>6</v>
          </cell>
          <cell r="AM687">
            <v>0</v>
          </cell>
          <cell r="AN687">
            <v>36</v>
          </cell>
          <cell r="AO687" t="str">
            <v>8909 (44 X 44)</v>
          </cell>
          <cell r="AP687" t="str">
            <v>44X44</v>
          </cell>
          <cell r="AQ687">
            <v>55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 t="str">
            <v>8051 (1 White)</v>
          </cell>
          <cell r="AW687" t="str">
            <v>8050 (160FT Clear)</v>
          </cell>
          <cell r="AX687">
            <v>1566.0640000000001</v>
          </cell>
          <cell r="AY687">
            <v>720</v>
          </cell>
          <cell r="AZ687">
            <v>2.1750888888888888</v>
          </cell>
          <cell r="BA687" t="str">
            <v>Minova Request 7/16/09 to change label. Each cartridge gets Part No. 8510 Parachute Clip 28 mm.</v>
          </cell>
          <cell r="BB687" t="str">
            <v>NOTE: Special Packaging (Customer label requirments vary from Minova standard label).</v>
          </cell>
          <cell r="BC687">
            <v>248042</v>
          </cell>
          <cell r="BD687" t="str">
            <v>Yellow</v>
          </cell>
          <cell r="BE687" t="str">
            <v>2827 LIF90P</v>
          </cell>
          <cell r="BF687" t="str">
            <v>12 months (+/- 5 days) from date of manufacture</v>
          </cell>
          <cell r="BG687" t="str">
            <v>Slow</v>
          </cell>
          <cell r="BH687" t="str">
            <v>28 mm</v>
          </cell>
          <cell r="BI687" t="str">
            <v>1 1/4 in</v>
          </cell>
          <cell r="BJ687" t="str">
            <v>27 in</v>
          </cell>
          <cell r="BK687" t="str">
            <v>7/8 in</v>
          </cell>
          <cell r="BL687" t="str">
            <v>I, II, III</v>
          </cell>
          <cell r="BM687">
            <v>2.7296629228217184</v>
          </cell>
          <cell r="BN687">
            <v>54</v>
          </cell>
          <cell r="BO687">
            <v>85</v>
          </cell>
          <cell r="BP687" t="str">
            <v>B or G</v>
          </cell>
          <cell r="BQ687">
            <v>5100</v>
          </cell>
          <cell r="BR687">
            <v>45</v>
          </cell>
        </row>
        <row r="688">
          <cell r="C688">
            <v>248062</v>
          </cell>
          <cell r="D688" t="str">
            <v>2830 VLIF35P (2PB, 36 Bxs)</v>
          </cell>
          <cell r="E688" t="str">
            <v>70343</v>
          </cell>
          <cell r="F688" t="str">
            <v>72036</v>
          </cell>
          <cell r="G688" t="str">
            <v>30%</v>
          </cell>
          <cell r="H688" t="str">
            <v>2 X 8509 (12-8 4 X 1.25 OL)</v>
          </cell>
          <cell r="I688" t="str">
            <v>8040 (54 mm 142 GA X 2.625 FT)</v>
          </cell>
          <cell r="J688" t="str">
            <v>8034 (100 mm 200 GA X 2.625 FT)</v>
          </cell>
          <cell r="K688">
            <v>1.4930999999999999</v>
          </cell>
          <cell r="L688">
            <v>0.63990000000000002</v>
          </cell>
          <cell r="M688">
            <v>30</v>
          </cell>
          <cell r="N688">
            <v>36.636419453007107</v>
          </cell>
          <cell r="O688">
            <v>29.75</v>
          </cell>
          <cell r="P688">
            <v>30</v>
          </cell>
          <cell r="Q688">
            <v>30.25</v>
          </cell>
          <cell r="R688">
            <v>2.0378750000000001</v>
          </cell>
          <cell r="S688">
            <v>2.133</v>
          </cell>
          <cell r="T688">
            <v>2.229425</v>
          </cell>
          <cell r="U688">
            <v>925.1952500000001</v>
          </cell>
          <cell r="V688">
            <v>968.38199999999995</v>
          </cell>
          <cell r="W688">
            <v>1012.15895</v>
          </cell>
          <cell r="X688" t="str">
            <v>8465/8466 (39"/2 pc)</v>
          </cell>
          <cell r="Y688" t="str">
            <v>39"/ 2 pc</v>
          </cell>
          <cell r="Z688">
            <v>2.8</v>
          </cell>
          <cell r="AA688">
            <v>20</v>
          </cell>
          <cell r="AB688">
            <v>40.7575</v>
          </cell>
          <cell r="AC688">
            <v>42.66</v>
          </cell>
          <cell r="AD688">
            <v>44.588499999999996</v>
          </cell>
          <cell r="AE688">
            <v>43.557499999999997</v>
          </cell>
          <cell r="AF688">
            <v>45.459999999999994</v>
          </cell>
          <cell r="AG688">
            <v>47.388499999999993</v>
          </cell>
          <cell r="AH688" t="str">
            <v xml:space="preserve">2 X 8126 (4.625 FT/Box) </v>
          </cell>
          <cell r="AI688">
            <v>2</v>
          </cell>
          <cell r="AJ688" t="str">
            <v>(6X6)+0=36</v>
          </cell>
          <cell r="AK688">
            <v>6</v>
          </cell>
          <cell r="AL688">
            <v>6</v>
          </cell>
          <cell r="AM688">
            <v>0</v>
          </cell>
          <cell r="AN688">
            <v>36</v>
          </cell>
          <cell r="AO688" t="str">
            <v>8914 (48 X 44)</v>
          </cell>
          <cell r="AP688" t="str">
            <v>48X44</v>
          </cell>
          <cell r="AQ688">
            <v>55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 t="str">
            <v>8051 (1 White)</v>
          </cell>
          <cell r="AW688" t="str">
            <v>8050 (160FT Clear)</v>
          </cell>
          <cell r="AX688">
            <v>1691.5599999999997</v>
          </cell>
          <cell r="AY688">
            <v>720</v>
          </cell>
          <cell r="AZ688">
            <v>2.3493888888888885</v>
          </cell>
          <cell r="BA688" t="str">
            <v>Minova Request 3/19/12. Each cartridge gets Part No. 8510 Parachute Clip 28 mm.</v>
          </cell>
          <cell r="BB688"/>
          <cell r="BC688">
            <v>248062</v>
          </cell>
          <cell r="BD688" t="str">
            <v>Blue</v>
          </cell>
          <cell r="BE688" t="str">
            <v>2830 VLIF35P</v>
          </cell>
          <cell r="BF688" t="str">
            <v>12 months (+/- 5 days) from date of manufacture</v>
          </cell>
          <cell r="BG688" t="str">
            <v>Fast</v>
          </cell>
          <cell r="BH688" t="str">
            <v>28 mm</v>
          </cell>
          <cell r="BI688" t="str">
            <v>1 1/4 in</v>
          </cell>
          <cell r="BJ688" t="str">
            <v xml:space="preserve">30 in </v>
          </cell>
          <cell r="BK688" t="str">
            <v>7/8 in</v>
          </cell>
          <cell r="BL688" t="str">
            <v>I, II, III</v>
          </cell>
          <cell r="BM688">
            <v>3.0530349544172588</v>
          </cell>
          <cell r="BN688">
            <v>62</v>
          </cell>
          <cell r="BO688">
            <v>85</v>
          </cell>
          <cell r="BP688" t="str">
            <v>B or G</v>
          </cell>
          <cell r="BQ688">
            <v>5100</v>
          </cell>
          <cell r="BR688">
            <v>50</v>
          </cell>
        </row>
        <row r="689">
          <cell r="C689">
            <v>248063</v>
          </cell>
          <cell r="D689" t="str">
            <v>2830 VLIF50P (2PB, 36 Bxs)</v>
          </cell>
          <cell r="E689" t="str">
            <v>70344</v>
          </cell>
          <cell r="F689" t="str">
            <v>72036</v>
          </cell>
          <cell r="G689" t="str">
            <v>30%</v>
          </cell>
          <cell r="H689" t="str">
            <v>2 X 8509 (12-8 4 X 1.25 OL)</v>
          </cell>
          <cell r="I689" t="str">
            <v>8040 (54 mm 142 GA X 2.625 FT)</v>
          </cell>
          <cell r="J689" t="str">
            <v>8034 (100 mm 200 GA X 2.625 FT)</v>
          </cell>
          <cell r="K689">
            <v>1.4930999999999999</v>
          </cell>
          <cell r="L689">
            <v>0.63990000000000002</v>
          </cell>
          <cell r="M689">
            <v>30</v>
          </cell>
          <cell r="N689">
            <v>36.636419453007107</v>
          </cell>
          <cell r="O689">
            <v>29.75</v>
          </cell>
          <cell r="P689">
            <v>30</v>
          </cell>
          <cell r="Q689">
            <v>30.25</v>
          </cell>
          <cell r="R689">
            <v>2.0378750000000001</v>
          </cell>
          <cell r="S689">
            <v>2.133</v>
          </cell>
          <cell r="T689">
            <v>2.229425</v>
          </cell>
          <cell r="U689">
            <v>925.1952500000001</v>
          </cell>
          <cell r="V689">
            <v>968.38199999999995</v>
          </cell>
          <cell r="W689">
            <v>1012.15895</v>
          </cell>
          <cell r="X689" t="str">
            <v>8465/8466 (39"/2 pc)</v>
          </cell>
          <cell r="Y689" t="str">
            <v>39"/ 2 pc</v>
          </cell>
          <cell r="Z689">
            <v>2.8</v>
          </cell>
          <cell r="AA689">
            <v>20</v>
          </cell>
          <cell r="AB689">
            <v>40.7575</v>
          </cell>
          <cell r="AC689">
            <v>42.66</v>
          </cell>
          <cell r="AD689">
            <v>44.588499999999996</v>
          </cell>
          <cell r="AE689">
            <v>43.557499999999997</v>
          </cell>
          <cell r="AF689">
            <v>45.459999999999994</v>
          </cell>
          <cell r="AG689">
            <v>47.388499999999993</v>
          </cell>
          <cell r="AH689" t="str">
            <v xml:space="preserve">2 X 8126 (4.625 FT/Box) </v>
          </cell>
          <cell r="AI689">
            <v>2</v>
          </cell>
          <cell r="AJ689" t="str">
            <v>(6X6)+0=36</v>
          </cell>
          <cell r="AK689">
            <v>6</v>
          </cell>
          <cell r="AL689">
            <v>6</v>
          </cell>
          <cell r="AM689">
            <v>0</v>
          </cell>
          <cell r="AN689">
            <v>36</v>
          </cell>
          <cell r="AO689" t="str">
            <v>8914 (48 X 44)</v>
          </cell>
          <cell r="AP689" t="str">
            <v>48X44</v>
          </cell>
          <cell r="AQ689">
            <v>55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 t="str">
            <v>8051 (1 White)</v>
          </cell>
          <cell r="AW689" t="str">
            <v>8050 (160FT Clear)</v>
          </cell>
          <cell r="AX689">
            <v>1691.5599999999997</v>
          </cell>
          <cell r="AY689">
            <v>720</v>
          </cell>
          <cell r="AZ689">
            <v>2.3493888888888885</v>
          </cell>
          <cell r="BA689" t="str">
            <v>Minova Request 1/28/13. Each cartridge gets Part No. 8510 Parachute Clip 28 mm.</v>
          </cell>
          <cell r="BB689"/>
          <cell r="BC689">
            <v>248063</v>
          </cell>
          <cell r="BD689" t="str">
            <v>Green</v>
          </cell>
          <cell r="BE689" t="str">
            <v>2830 VLIF50P</v>
          </cell>
          <cell r="BF689" t="str">
            <v>12 months (+/- 5 days) from date of manufacture</v>
          </cell>
          <cell r="BG689" t="str">
            <v>Medium</v>
          </cell>
          <cell r="BH689" t="str">
            <v>28 mm</v>
          </cell>
          <cell r="BI689" t="str">
            <v>1 1/4 in</v>
          </cell>
          <cell r="BJ689" t="str">
            <v xml:space="preserve">30 in </v>
          </cell>
          <cell r="BK689" t="str">
            <v>7/8 in</v>
          </cell>
          <cell r="BL689" t="str">
            <v>I, II, III</v>
          </cell>
          <cell r="BM689">
            <v>3.0530349544172588</v>
          </cell>
          <cell r="BN689">
            <v>62</v>
          </cell>
          <cell r="BO689">
            <v>85</v>
          </cell>
          <cell r="BP689" t="str">
            <v>B or G</v>
          </cell>
          <cell r="BQ689">
            <v>5100</v>
          </cell>
          <cell r="BR689">
            <v>50</v>
          </cell>
        </row>
        <row r="690">
          <cell r="C690">
            <v>248059</v>
          </cell>
          <cell r="D690" t="str">
            <v>2830 M35P (2PB, 36 Bxs)</v>
          </cell>
          <cell r="E690" t="str">
            <v>70274</v>
          </cell>
          <cell r="F690" t="str">
            <v>72036</v>
          </cell>
          <cell r="G690" t="str">
            <v>30%</v>
          </cell>
          <cell r="H690" t="str">
            <v>2 X 8509 (12-8 4 X 1.25 OL)</v>
          </cell>
          <cell r="I690" t="str">
            <v>8040 (54 mm 142 GA X 2.625 FT)</v>
          </cell>
          <cell r="J690" t="str">
            <v>8034 (100 mm 200 GA X 2.625 FT)</v>
          </cell>
          <cell r="K690">
            <v>1.4930999999999999</v>
          </cell>
          <cell r="L690">
            <v>0.63990000000000002</v>
          </cell>
          <cell r="M690">
            <v>30</v>
          </cell>
          <cell r="N690">
            <v>36.636419453007107</v>
          </cell>
          <cell r="O690">
            <v>29.75</v>
          </cell>
          <cell r="P690">
            <v>30</v>
          </cell>
          <cell r="Q690">
            <v>30.25</v>
          </cell>
          <cell r="R690">
            <v>2.0378750000000001</v>
          </cell>
          <cell r="S690">
            <v>2.133</v>
          </cell>
          <cell r="T690">
            <v>2.229425</v>
          </cell>
          <cell r="U690">
            <v>925.1952500000001</v>
          </cell>
          <cell r="V690">
            <v>968.38199999999995</v>
          </cell>
          <cell r="W690">
            <v>1012.15895</v>
          </cell>
          <cell r="X690" t="str">
            <v>8465/8466 (39"/2 pc)</v>
          </cell>
          <cell r="Y690" t="str">
            <v>39"/ 2 pc</v>
          </cell>
          <cell r="Z690">
            <v>2.8</v>
          </cell>
          <cell r="AA690">
            <v>20</v>
          </cell>
          <cell r="AB690">
            <v>40.7575</v>
          </cell>
          <cell r="AC690">
            <v>42.66</v>
          </cell>
          <cell r="AD690">
            <v>44.588499999999996</v>
          </cell>
          <cell r="AE690">
            <v>43.557499999999997</v>
          </cell>
          <cell r="AF690">
            <v>45.459999999999994</v>
          </cell>
          <cell r="AG690">
            <v>47.388499999999993</v>
          </cell>
          <cell r="AH690" t="str">
            <v xml:space="preserve">2 X 8126 (4.625 FT/Box) </v>
          </cell>
          <cell r="AI690">
            <v>2</v>
          </cell>
          <cell r="AJ690" t="str">
            <v>(6X6)+0=36</v>
          </cell>
          <cell r="AK690">
            <v>6</v>
          </cell>
          <cell r="AL690">
            <v>6</v>
          </cell>
          <cell r="AM690">
            <v>0</v>
          </cell>
          <cell r="AN690">
            <v>36</v>
          </cell>
          <cell r="AO690" t="str">
            <v>8914 (48 X 44)</v>
          </cell>
          <cell r="AP690" t="str">
            <v>48X44</v>
          </cell>
          <cell r="AQ690">
            <v>55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 t="str">
            <v>8051 (1 White)</v>
          </cell>
          <cell r="AW690" t="str">
            <v>8050 (160FT Clear)</v>
          </cell>
          <cell r="AX690">
            <v>1691.5599999999997</v>
          </cell>
          <cell r="AY690">
            <v>720</v>
          </cell>
          <cell r="AZ690">
            <v>2.3493888888888885</v>
          </cell>
          <cell r="BA690" t="str">
            <v>Stoney Creek request 4/2/15. Each cartridge gets Part No. 8510 Parachute Clip 28 mm.</v>
          </cell>
          <cell r="BB690"/>
          <cell r="BC690">
            <v>248059</v>
          </cell>
          <cell r="BD690" t="str">
            <v>Blue</v>
          </cell>
          <cell r="BE690" t="str">
            <v>2830 M35P</v>
          </cell>
          <cell r="BF690" t="str">
            <v>12 months (+/- 5 days) from date of manufacture</v>
          </cell>
          <cell r="BG690" t="str">
            <v>Fast</v>
          </cell>
          <cell r="BH690" t="str">
            <v>28 mm</v>
          </cell>
          <cell r="BI690" t="str">
            <v>1 1/4 in</v>
          </cell>
          <cell r="BJ690" t="str">
            <v xml:space="preserve">30 in </v>
          </cell>
          <cell r="BK690" t="str">
            <v>7/8 in</v>
          </cell>
          <cell r="BL690" t="str">
            <v>I, II, III</v>
          </cell>
          <cell r="BM690">
            <v>3.0530349544172588</v>
          </cell>
          <cell r="BN690">
            <v>62</v>
          </cell>
          <cell r="BO690">
            <v>85</v>
          </cell>
          <cell r="BP690" t="str">
            <v>B or G</v>
          </cell>
          <cell r="BQ690">
            <v>5100</v>
          </cell>
          <cell r="BR690">
            <v>50</v>
          </cell>
        </row>
        <row r="691">
          <cell r="C691">
            <v>248072</v>
          </cell>
          <cell r="D691" t="str">
            <v xml:space="preserve">E32 4' H45 (2PB, 42 Bxs) </v>
          </cell>
          <cell r="E691" t="str">
            <v>70310</v>
          </cell>
          <cell r="F691" t="str">
            <v>72036</v>
          </cell>
          <cell r="G691" t="str">
            <v>30%</v>
          </cell>
          <cell r="H691" t="str">
            <v>2 X 8509 (12-8 4 X 1.25 OL)</v>
          </cell>
          <cell r="I691" t="str">
            <v>8040 (54 mm 142 GA X 3.438 FT)</v>
          </cell>
          <cell r="J691" t="str">
            <v>8034 (100 mm 200 GA X 3.438 FT)</v>
          </cell>
          <cell r="K691">
            <v>2.5877249999999998</v>
          </cell>
          <cell r="L691">
            <v>1.1090249999999999</v>
          </cell>
          <cell r="M691">
            <v>39.536305884040203</v>
          </cell>
          <cell r="N691">
            <v>48</v>
          </cell>
          <cell r="O691">
            <v>39.5</v>
          </cell>
          <cell r="P691">
            <v>39.75</v>
          </cell>
          <cell r="Q691">
            <v>40</v>
          </cell>
          <cell r="R691">
            <v>3.6142499999999997</v>
          </cell>
          <cell r="S691">
            <v>3.6967499999999998</v>
          </cell>
          <cell r="T691">
            <v>3.7800000000000002</v>
          </cell>
          <cell r="U691">
            <v>1640.8694999999998</v>
          </cell>
          <cell r="V691">
            <v>1678.3244999999999</v>
          </cell>
          <cell r="W691">
            <v>1716.1200000000001</v>
          </cell>
          <cell r="X691" t="str">
            <v>8484/8485 (42"/2 pc)</v>
          </cell>
          <cell r="Y691" t="str">
            <v>42"/2 pc</v>
          </cell>
          <cell r="Z691">
            <v>2.9</v>
          </cell>
          <cell r="AA691">
            <v>12</v>
          </cell>
          <cell r="AB691">
            <v>43.370999999999995</v>
          </cell>
          <cell r="AC691">
            <v>44.360999999999997</v>
          </cell>
          <cell r="AD691">
            <v>45.36</v>
          </cell>
          <cell r="AE691">
            <v>46.270999999999994</v>
          </cell>
          <cell r="AF691">
            <v>47.260999999999996</v>
          </cell>
          <cell r="AG691">
            <v>48.26</v>
          </cell>
          <cell r="AH691" t="str">
            <v>2 X 8126 (3.792 FT/Box)</v>
          </cell>
          <cell r="AI691">
            <v>2</v>
          </cell>
          <cell r="AJ691" t="str">
            <v>(6X7)+0=42</v>
          </cell>
          <cell r="AK691">
            <v>6</v>
          </cell>
          <cell r="AL691">
            <v>7</v>
          </cell>
          <cell r="AM691">
            <v>0</v>
          </cell>
          <cell r="AN691">
            <v>42</v>
          </cell>
          <cell r="AO691" t="str">
            <v>8914 (48 X 44 4Way)</v>
          </cell>
          <cell r="AP691" t="str">
            <v>48X44</v>
          </cell>
          <cell r="AQ691">
            <v>55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 t="str">
            <v>8051 (1 White)</v>
          </cell>
          <cell r="AW691" t="str">
            <v>8050 (160FT Clear)</v>
          </cell>
          <cell r="AX691">
            <v>2039.9619999999998</v>
          </cell>
          <cell r="AY691">
            <v>504</v>
          </cell>
          <cell r="AZ691">
            <v>4.0475436507936502</v>
          </cell>
          <cell r="BA691" t="str">
            <v>Updated BF and GT packaging charts to Minova USA Inc.  10/13/03.</v>
          </cell>
          <cell r="BB691"/>
          <cell r="BC691">
            <v>248072</v>
          </cell>
          <cell r="BD691" t="str">
            <v>Green</v>
          </cell>
          <cell r="BE691" t="str">
            <v>E32 4' H45</v>
          </cell>
          <cell r="BF691" t="str">
            <v>12 months (+/- 5 days) from date of manufacture</v>
          </cell>
          <cell r="BG691" t="str">
            <v xml:space="preserve">Medium </v>
          </cell>
          <cell r="BH691" t="str">
            <v>32 mm</v>
          </cell>
          <cell r="BI691" t="str">
            <v>1 3/8 in</v>
          </cell>
          <cell r="BJ691" t="str">
            <v>39 3/4 in</v>
          </cell>
          <cell r="BK691" t="str">
            <v>7/8 in</v>
          </cell>
          <cell r="BL691" t="str">
            <v>I, II, III</v>
          </cell>
          <cell r="BM691">
            <v>4</v>
          </cell>
          <cell r="BN691">
            <v>48</v>
          </cell>
          <cell r="BO691">
            <v>98</v>
          </cell>
          <cell r="BP691" t="str">
            <v>B or G</v>
          </cell>
          <cell r="BQ691">
            <v>5880</v>
          </cell>
          <cell r="BR691">
            <v>39.75</v>
          </cell>
        </row>
        <row r="692">
          <cell r="C692">
            <v>248078</v>
          </cell>
          <cell r="D692" t="str">
            <v>E32 4' M1530LIF (2PB, 42 Bxs)</v>
          </cell>
          <cell r="E692" t="str">
            <v>70360</v>
          </cell>
          <cell r="F692" t="str">
            <v>72036</v>
          </cell>
          <cell r="G692" t="str">
            <v>30%</v>
          </cell>
          <cell r="H692" t="str">
            <v>2 X 8509 (12-8 4 X 1.25 OL)</v>
          </cell>
          <cell r="I692" t="str">
            <v>8040 (54 mm 142 GA X 3.438 FT)</v>
          </cell>
          <cell r="J692" t="str">
            <v>8034 (100 mm 200 GA X 3.438 FT)</v>
          </cell>
          <cell r="K692">
            <v>2.5877249999999998</v>
          </cell>
          <cell r="L692">
            <v>1.1090249999999999</v>
          </cell>
          <cell r="M692">
            <v>39.536305884040203</v>
          </cell>
          <cell r="N692">
            <v>48</v>
          </cell>
          <cell r="O692">
            <v>39.5</v>
          </cell>
          <cell r="P692">
            <v>39.75</v>
          </cell>
          <cell r="Q692">
            <v>40</v>
          </cell>
          <cell r="R692">
            <v>3.6142499999999997</v>
          </cell>
          <cell r="S692">
            <v>3.6967499999999998</v>
          </cell>
          <cell r="T692">
            <v>3.7800000000000002</v>
          </cell>
          <cell r="U692">
            <v>1640.8694999999998</v>
          </cell>
          <cell r="V692">
            <v>1678.3244999999999</v>
          </cell>
          <cell r="W692">
            <v>1716.1200000000001</v>
          </cell>
          <cell r="X692" t="str">
            <v>8484/8485 (42"/2 pc)</v>
          </cell>
          <cell r="Y692" t="str">
            <v>42"/2 pc</v>
          </cell>
          <cell r="Z692">
            <v>2.9</v>
          </cell>
          <cell r="AA692">
            <v>12</v>
          </cell>
          <cell r="AB692">
            <v>43.370999999999995</v>
          </cell>
          <cell r="AC692">
            <v>44.360999999999997</v>
          </cell>
          <cell r="AD692">
            <v>45.36</v>
          </cell>
          <cell r="AE692">
            <v>46.270999999999994</v>
          </cell>
          <cell r="AF692">
            <v>47.260999999999996</v>
          </cell>
          <cell r="AG692">
            <v>48.26</v>
          </cell>
          <cell r="AH692" t="str">
            <v>2 X 8126 (3.792 FT/Box)</v>
          </cell>
          <cell r="AI692">
            <v>2</v>
          </cell>
          <cell r="AJ692" t="str">
            <v>(6X7)+0=42</v>
          </cell>
          <cell r="AK692">
            <v>6</v>
          </cell>
          <cell r="AL692">
            <v>7</v>
          </cell>
          <cell r="AM692">
            <v>0</v>
          </cell>
          <cell r="AN692">
            <v>42</v>
          </cell>
          <cell r="AO692" t="str">
            <v>8914 (48 X 44 4Way)</v>
          </cell>
          <cell r="AP692" t="str">
            <v>48X44</v>
          </cell>
          <cell r="AQ692">
            <v>55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 t="str">
            <v>8051 (1 White)</v>
          </cell>
          <cell r="AW692" t="str">
            <v>8050 (160FT Clear)</v>
          </cell>
          <cell r="AX692">
            <v>2039.9619999999998</v>
          </cell>
          <cell r="AY692">
            <v>504</v>
          </cell>
          <cell r="AZ692">
            <v>4.0475436507936502</v>
          </cell>
          <cell r="BA692" t="str">
            <v>Minova USA Inc. request 4/16/04.</v>
          </cell>
          <cell r="BB692"/>
          <cell r="BC692">
            <v>248078</v>
          </cell>
          <cell r="BD692" t="str">
            <v>White</v>
          </cell>
          <cell r="BE692" t="str">
            <v xml:space="preserve">E32 4' M1530LIF </v>
          </cell>
          <cell r="BF692" t="str">
            <v>12 months (+/- 5 days) from date of manufacture</v>
          </cell>
          <cell r="BG692" t="str">
            <v>Super Slow</v>
          </cell>
          <cell r="BH692" t="str">
            <v>32 mm</v>
          </cell>
          <cell r="BI692" t="str">
            <v>1 3/8 in</v>
          </cell>
          <cell r="BJ692" t="str">
            <v>39 3/4 in</v>
          </cell>
          <cell r="BK692" t="str">
            <v>7/8 in</v>
          </cell>
          <cell r="BL692" t="str">
            <v>I, II, III</v>
          </cell>
          <cell r="BM692">
            <v>4</v>
          </cell>
          <cell r="BN692">
            <v>48</v>
          </cell>
          <cell r="BO692">
            <v>98</v>
          </cell>
          <cell r="BP692" t="str">
            <v>B or G</v>
          </cell>
          <cell r="BQ692">
            <v>5880</v>
          </cell>
          <cell r="BR692">
            <v>39.75</v>
          </cell>
        </row>
        <row r="693">
          <cell r="C693">
            <v>248080</v>
          </cell>
          <cell r="D693" t="str">
            <v xml:space="preserve">E32 4' M90 (2PB, 42 Bxs) </v>
          </cell>
          <cell r="E693" t="str">
            <v>70329</v>
          </cell>
          <cell r="F693" t="str">
            <v>72036</v>
          </cell>
          <cell r="G693" t="str">
            <v>30%</v>
          </cell>
          <cell r="H693" t="str">
            <v>2 X 8509 (12-8 4 X 1.25 OL)</v>
          </cell>
          <cell r="I693" t="str">
            <v>8040 (54 mm 142 GA X 3.438 FT)</v>
          </cell>
          <cell r="J693" t="str">
            <v>8034 (100 mm 200 GA X 3.438 FT)</v>
          </cell>
          <cell r="K693">
            <v>2.5877249999999998</v>
          </cell>
          <cell r="L693">
            <v>1.1090249999999999</v>
          </cell>
          <cell r="M693">
            <v>39.536305884040203</v>
          </cell>
          <cell r="N693">
            <v>48</v>
          </cell>
          <cell r="O693">
            <v>39.5</v>
          </cell>
          <cell r="P693">
            <v>39.75</v>
          </cell>
          <cell r="Q693">
            <v>40</v>
          </cell>
          <cell r="R693">
            <v>3.6142499999999997</v>
          </cell>
          <cell r="S693">
            <v>3.6967499999999998</v>
          </cell>
          <cell r="T693">
            <v>3.7800000000000002</v>
          </cell>
          <cell r="U693">
            <v>1640.8694999999998</v>
          </cell>
          <cell r="V693">
            <v>1678.3244999999999</v>
          </cell>
          <cell r="W693">
            <v>1716.1200000000001</v>
          </cell>
          <cell r="X693" t="str">
            <v>8484/8485 (42"/2 pc)</v>
          </cell>
          <cell r="Y693" t="str">
            <v>42"/2 pc</v>
          </cell>
          <cell r="Z693">
            <v>2.9</v>
          </cell>
          <cell r="AA693">
            <v>12</v>
          </cell>
          <cell r="AB693">
            <v>43.370999999999995</v>
          </cell>
          <cell r="AC693">
            <v>44.360999999999997</v>
          </cell>
          <cell r="AD693">
            <v>45.36</v>
          </cell>
          <cell r="AE693">
            <v>46.270999999999994</v>
          </cell>
          <cell r="AF693">
            <v>47.260999999999996</v>
          </cell>
          <cell r="AG693">
            <v>48.26</v>
          </cell>
          <cell r="AH693" t="str">
            <v>2 X 8126 (3.792 FT/Box)</v>
          </cell>
          <cell r="AI693">
            <v>2</v>
          </cell>
          <cell r="AJ693" t="str">
            <v>(6X7)+0=42</v>
          </cell>
          <cell r="AK693">
            <v>6</v>
          </cell>
          <cell r="AL693">
            <v>7</v>
          </cell>
          <cell r="AM693">
            <v>0</v>
          </cell>
          <cell r="AN693">
            <v>42</v>
          </cell>
          <cell r="AO693" t="str">
            <v>8914 (48 X 44 4Way)</v>
          </cell>
          <cell r="AP693" t="str">
            <v>48X44</v>
          </cell>
          <cell r="AQ693">
            <v>55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 t="str">
            <v>8051 (1 White)</v>
          </cell>
          <cell r="AW693" t="str">
            <v>8050 (160FT Clear)</v>
          </cell>
          <cell r="AX693">
            <v>2039.9619999999998</v>
          </cell>
          <cell r="AY693">
            <v>504</v>
          </cell>
          <cell r="AZ693">
            <v>4.0475436507936502</v>
          </cell>
          <cell r="BA693" t="str">
            <v>Updated BF and GT packaging charts to Minova USA Inc.  10/13/03.</v>
          </cell>
          <cell r="BB693"/>
          <cell r="BC693">
            <v>248080</v>
          </cell>
          <cell r="BD693" t="str">
            <v>Yellow</v>
          </cell>
          <cell r="BE693" t="str">
            <v xml:space="preserve">E32 4' M90 </v>
          </cell>
          <cell r="BF693" t="str">
            <v>12 months (+/- 5 days) from date of manufacture</v>
          </cell>
          <cell r="BG693" t="str">
            <v>Slow</v>
          </cell>
          <cell r="BH693" t="str">
            <v>32 mm</v>
          </cell>
          <cell r="BI693" t="str">
            <v>1 3/8 in</v>
          </cell>
          <cell r="BJ693" t="str">
            <v>39 3/4 in</v>
          </cell>
          <cell r="BK693" t="str">
            <v>7/8 in</v>
          </cell>
          <cell r="BL693" t="str">
            <v>I, II, III</v>
          </cell>
          <cell r="BM693">
            <v>4</v>
          </cell>
          <cell r="BN693">
            <v>48</v>
          </cell>
          <cell r="BO693">
            <v>98</v>
          </cell>
          <cell r="BP693" t="str">
            <v>B or G</v>
          </cell>
          <cell r="BQ693">
            <v>5880</v>
          </cell>
          <cell r="BR693">
            <v>39.75</v>
          </cell>
        </row>
        <row r="694">
          <cell r="C694">
            <v>248081</v>
          </cell>
          <cell r="D694" t="str">
            <v>E32 4' M90LIF (2PB, 42 Bxs)</v>
          </cell>
          <cell r="E694" t="str">
            <v>70329</v>
          </cell>
          <cell r="F694" t="str">
            <v>72036</v>
          </cell>
          <cell r="G694" t="str">
            <v>30%</v>
          </cell>
          <cell r="H694" t="str">
            <v>2 X 8509 (12-8 4 X 1.25 OL)</v>
          </cell>
          <cell r="I694" t="str">
            <v>8040 (54 mm 142 GA X 3.438 FT)</v>
          </cell>
          <cell r="J694" t="str">
            <v>8034 (100 mm 200 GA X 3.438 FT)</v>
          </cell>
          <cell r="K694">
            <v>2.5877249999999998</v>
          </cell>
          <cell r="L694">
            <v>1.1090249999999999</v>
          </cell>
          <cell r="M694">
            <v>39.536305884040203</v>
          </cell>
          <cell r="N694">
            <v>48</v>
          </cell>
          <cell r="O694">
            <v>39.5</v>
          </cell>
          <cell r="P694">
            <v>39.75</v>
          </cell>
          <cell r="Q694">
            <v>40</v>
          </cell>
          <cell r="R694">
            <v>3.6142499999999997</v>
          </cell>
          <cell r="S694">
            <v>3.6967499999999998</v>
          </cell>
          <cell r="T694">
            <v>3.7800000000000002</v>
          </cell>
          <cell r="U694">
            <v>1640.8694999999998</v>
          </cell>
          <cell r="V694">
            <v>1678.3244999999999</v>
          </cell>
          <cell r="W694">
            <v>1716.1200000000001</v>
          </cell>
          <cell r="X694" t="str">
            <v>8484/8485 (42"/2 pc)</v>
          </cell>
          <cell r="Y694" t="str">
            <v>42"/2 pc</v>
          </cell>
          <cell r="Z694">
            <v>2.9</v>
          </cell>
          <cell r="AA694">
            <v>12</v>
          </cell>
          <cell r="AB694">
            <v>43.370999999999995</v>
          </cell>
          <cell r="AC694">
            <v>44.360999999999997</v>
          </cell>
          <cell r="AD694">
            <v>45.36</v>
          </cell>
          <cell r="AE694">
            <v>46.270999999999994</v>
          </cell>
          <cell r="AF694">
            <v>47.260999999999996</v>
          </cell>
          <cell r="AG694">
            <v>48.26</v>
          </cell>
          <cell r="AH694" t="str">
            <v>2 X 8126 (3.792 FT/Box)</v>
          </cell>
          <cell r="AI694">
            <v>2</v>
          </cell>
          <cell r="AJ694" t="str">
            <v>(6X7)+0=42</v>
          </cell>
          <cell r="AK694">
            <v>6</v>
          </cell>
          <cell r="AL694">
            <v>7</v>
          </cell>
          <cell r="AM694">
            <v>0</v>
          </cell>
          <cell r="AN694">
            <v>42</v>
          </cell>
          <cell r="AO694" t="str">
            <v>8914 (48 X 44 4Way)</v>
          </cell>
          <cell r="AP694" t="str">
            <v>48X44</v>
          </cell>
          <cell r="AQ694">
            <v>55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 t="str">
            <v>8051 (1 White)</v>
          </cell>
          <cell r="AW694" t="str">
            <v>8050 (160FT Clear)</v>
          </cell>
          <cell r="AX694">
            <v>2039.9619999999998</v>
          </cell>
          <cell r="AY694">
            <v>504</v>
          </cell>
          <cell r="AZ694">
            <v>4.0475436507936502</v>
          </cell>
          <cell r="BA694" t="str">
            <v>Updated BF and GT packaging charts to Minova USA Inc.  10/13/03.</v>
          </cell>
          <cell r="BB694"/>
          <cell r="BC694">
            <v>248081</v>
          </cell>
          <cell r="BD694" t="str">
            <v>Yellow</v>
          </cell>
          <cell r="BE694" t="str">
            <v xml:space="preserve">E32 4' M90LIF </v>
          </cell>
          <cell r="BF694" t="str">
            <v>12 months (+/- 5 days) from date of manufacture</v>
          </cell>
          <cell r="BG694" t="str">
            <v>Slow</v>
          </cell>
          <cell r="BH694" t="str">
            <v>32 mm</v>
          </cell>
          <cell r="BI694" t="str">
            <v>1 3/8 in</v>
          </cell>
          <cell r="BJ694" t="str">
            <v>39 3/4 in</v>
          </cell>
          <cell r="BK694" t="str">
            <v>7/8 in</v>
          </cell>
          <cell r="BL694" t="str">
            <v>I, II, III</v>
          </cell>
          <cell r="BM694">
            <v>4</v>
          </cell>
          <cell r="BN694">
            <v>48</v>
          </cell>
          <cell r="BO694">
            <v>98</v>
          </cell>
          <cell r="BP694" t="str">
            <v>B or G</v>
          </cell>
          <cell r="BQ694">
            <v>5880</v>
          </cell>
          <cell r="BR694">
            <v>39.75</v>
          </cell>
        </row>
        <row r="695">
          <cell r="C695">
            <v>248086</v>
          </cell>
          <cell r="D695" t="str">
            <v>E32 4' M35 (2PB, 42 Bxs)</v>
          </cell>
          <cell r="E695" t="str">
            <v>70274</v>
          </cell>
          <cell r="F695" t="str">
            <v>72036</v>
          </cell>
          <cell r="G695" t="str">
            <v>30%</v>
          </cell>
          <cell r="H695" t="str">
            <v>2 X 8509 (12-8 4 X 1.25 OL)</v>
          </cell>
          <cell r="I695" t="str">
            <v>8040 (54 mm 142 GA X 3.438 FT)</v>
          </cell>
          <cell r="J695" t="str">
            <v>8036 (114 mm 200 GA X 3.438 FT)</v>
          </cell>
          <cell r="K695">
            <v>2.5877249999999998</v>
          </cell>
          <cell r="L695">
            <v>1.1090249999999999</v>
          </cell>
          <cell r="M695">
            <v>39.536305884040203</v>
          </cell>
          <cell r="N695">
            <v>48</v>
          </cell>
          <cell r="O695">
            <v>39.5</v>
          </cell>
          <cell r="P695">
            <v>39.75</v>
          </cell>
          <cell r="Q695">
            <v>40</v>
          </cell>
          <cell r="R695">
            <v>3.6142499999999997</v>
          </cell>
          <cell r="S695">
            <v>3.6967499999999998</v>
          </cell>
          <cell r="T695">
            <v>3.7800000000000002</v>
          </cell>
          <cell r="U695">
            <v>1640.8694999999998</v>
          </cell>
          <cell r="V695">
            <v>1678.3244999999999</v>
          </cell>
          <cell r="W695">
            <v>1716.1200000000001</v>
          </cell>
          <cell r="X695" t="str">
            <v>8484/8485 (42"/2 pc)</v>
          </cell>
          <cell r="Y695" t="str">
            <v>42"/2 pc</v>
          </cell>
          <cell r="Z695">
            <v>2.9</v>
          </cell>
          <cell r="AA695">
            <v>12</v>
          </cell>
          <cell r="AB695">
            <v>43.370999999999995</v>
          </cell>
          <cell r="AC695">
            <v>44.360999999999997</v>
          </cell>
          <cell r="AD695">
            <v>45.36</v>
          </cell>
          <cell r="AE695">
            <v>46.270999999999994</v>
          </cell>
          <cell r="AF695">
            <v>47.260999999999996</v>
          </cell>
          <cell r="AG695">
            <v>48.26</v>
          </cell>
          <cell r="AH695" t="str">
            <v>2 X 8126 (3.792 FT/Box)</v>
          </cell>
          <cell r="AI695">
            <v>2</v>
          </cell>
          <cell r="AJ695" t="str">
            <v>(6X7)+0=42</v>
          </cell>
          <cell r="AK695">
            <v>6</v>
          </cell>
          <cell r="AL695">
            <v>7</v>
          </cell>
          <cell r="AM695">
            <v>0</v>
          </cell>
          <cell r="AN695">
            <v>42</v>
          </cell>
          <cell r="AO695" t="str">
            <v>8914 (48 X 44 4Way)</v>
          </cell>
          <cell r="AP695" t="str">
            <v>48X44</v>
          </cell>
          <cell r="AQ695">
            <v>55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 t="str">
            <v>8051 (1 White)</v>
          </cell>
          <cell r="AW695" t="str">
            <v>8050 (160FT Clear)</v>
          </cell>
          <cell r="AX695">
            <v>2039.9619999999998</v>
          </cell>
          <cell r="AY695">
            <v>504</v>
          </cell>
          <cell r="AZ695">
            <v>4.0475436507936502</v>
          </cell>
          <cell r="BA695" t="str">
            <v>Updated BF and GT packaging charts to Minova USA Inc.  10/13/03.</v>
          </cell>
          <cell r="BB695"/>
          <cell r="BC695">
            <v>248086</v>
          </cell>
          <cell r="BD695" t="str">
            <v>Blue</v>
          </cell>
          <cell r="BE695" t="str">
            <v xml:space="preserve">E32 4' M35 </v>
          </cell>
          <cell r="BF695" t="str">
            <v>12 months (+/- 5 days) from date of manufacture</v>
          </cell>
          <cell r="BG695" t="str">
            <v>Fast</v>
          </cell>
          <cell r="BH695" t="str">
            <v>32 mm</v>
          </cell>
          <cell r="BI695" t="str">
            <v>1 3/8 in</v>
          </cell>
          <cell r="BJ695" t="str">
            <v>39 3/4 in</v>
          </cell>
          <cell r="BK695" t="str">
            <v>7/8 in</v>
          </cell>
          <cell r="BL695" t="str">
            <v>I, II, III</v>
          </cell>
          <cell r="BM695">
            <v>4</v>
          </cell>
          <cell r="BN695">
            <v>48</v>
          </cell>
          <cell r="BO695">
            <v>98</v>
          </cell>
          <cell r="BP695" t="str">
            <v>B or G</v>
          </cell>
          <cell r="BQ695">
            <v>5880</v>
          </cell>
          <cell r="BR695">
            <v>39.75</v>
          </cell>
        </row>
        <row r="696">
          <cell r="C696">
            <v>248087</v>
          </cell>
          <cell r="D696" t="str">
            <v>E32 4' M50LIF (2PB, 42 Bxs)</v>
          </cell>
          <cell r="E696" t="str">
            <v>70325</v>
          </cell>
          <cell r="F696" t="str">
            <v>72036</v>
          </cell>
          <cell r="G696" t="str">
            <v>30%</v>
          </cell>
          <cell r="H696" t="str">
            <v>2 X 8509 (12-8 4 X 1.25 OL)</v>
          </cell>
          <cell r="I696" t="str">
            <v>8040 (54 mm 142 GA X 3.438 FT)</v>
          </cell>
          <cell r="J696" t="str">
            <v>8034 (100 mm 200 GA X 3.438 FT)</v>
          </cell>
          <cell r="K696">
            <v>2.5877249999999998</v>
          </cell>
          <cell r="L696">
            <v>1.1090249999999999</v>
          </cell>
          <cell r="M696">
            <v>39.536305884040203</v>
          </cell>
          <cell r="N696">
            <v>48</v>
          </cell>
          <cell r="O696">
            <v>39.5</v>
          </cell>
          <cell r="P696">
            <v>39.75</v>
          </cell>
          <cell r="Q696">
            <v>40</v>
          </cell>
          <cell r="R696">
            <v>3.6142499999999997</v>
          </cell>
          <cell r="S696">
            <v>3.6967499999999998</v>
          </cell>
          <cell r="T696">
            <v>3.7800000000000002</v>
          </cell>
          <cell r="U696">
            <v>1640.8694999999998</v>
          </cell>
          <cell r="V696">
            <v>1678.3244999999999</v>
          </cell>
          <cell r="W696">
            <v>1716.1200000000001</v>
          </cell>
          <cell r="X696" t="str">
            <v>8484/8485 (42"/2 pc)</v>
          </cell>
          <cell r="Y696" t="str">
            <v>42"/2 pc</v>
          </cell>
          <cell r="Z696">
            <v>2.9</v>
          </cell>
          <cell r="AA696">
            <v>12</v>
          </cell>
          <cell r="AB696">
            <v>43.370999999999995</v>
          </cell>
          <cell r="AC696">
            <v>44.360999999999997</v>
          </cell>
          <cell r="AD696">
            <v>45.36</v>
          </cell>
          <cell r="AE696">
            <v>46.270999999999994</v>
          </cell>
          <cell r="AF696">
            <v>47.260999999999996</v>
          </cell>
          <cell r="AG696">
            <v>48.26</v>
          </cell>
          <cell r="AH696" t="str">
            <v>2 X 8126 (3.792 FT/Box)</v>
          </cell>
          <cell r="AI696">
            <v>2</v>
          </cell>
          <cell r="AJ696" t="str">
            <v>(6X7)+0=42</v>
          </cell>
          <cell r="AK696">
            <v>6</v>
          </cell>
          <cell r="AL696">
            <v>7</v>
          </cell>
          <cell r="AM696">
            <v>0</v>
          </cell>
          <cell r="AN696">
            <v>42</v>
          </cell>
          <cell r="AO696" t="str">
            <v>8914 (48 X 44 4Way)</v>
          </cell>
          <cell r="AP696" t="str">
            <v>48X44</v>
          </cell>
          <cell r="AQ696">
            <v>55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 t="str">
            <v>8051 (1 White)</v>
          </cell>
          <cell r="AW696" t="str">
            <v>8050 (160FT Clear)</v>
          </cell>
          <cell r="AX696">
            <v>2039.9619999999998</v>
          </cell>
          <cell r="AY696">
            <v>504</v>
          </cell>
          <cell r="AZ696">
            <v>4.0475436507936502</v>
          </cell>
          <cell r="BA696" t="str">
            <v>Updated BF and GT packaging charts to Minova USA Inc.  10/13/03.</v>
          </cell>
          <cell r="BB696"/>
          <cell r="BC696">
            <v>248087</v>
          </cell>
          <cell r="BD696" t="str">
            <v>Green</v>
          </cell>
          <cell r="BE696" t="str">
            <v>E32 4' M50LIF</v>
          </cell>
          <cell r="BF696" t="str">
            <v>12 months (+/- 5 days) from date of manufacture</v>
          </cell>
          <cell r="BG696" t="str">
            <v xml:space="preserve">Medium </v>
          </cell>
          <cell r="BH696" t="str">
            <v>32 mm</v>
          </cell>
          <cell r="BI696" t="str">
            <v>1 3/8 in</v>
          </cell>
          <cell r="BJ696" t="str">
            <v>39 3/4 in</v>
          </cell>
          <cell r="BK696" t="str">
            <v>7/8 in</v>
          </cell>
          <cell r="BL696" t="str">
            <v>I, II, III</v>
          </cell>
          <cell r="BM696">
            <v>4</v>
          </cell>
          <cell r="BN696">
            <v>48</v>
          </cell>
          <cell r="BO696">
            <v>98</v>
          </cell>
          <cell r="BP696" t="str">
            <v>B or G</v>
          </cell>
          <cell r="BQ696">
            <v>5880</v>
          </cell>
          <cell r="BR696">
            <v>39.75</v>
          </cell>
        </row>
        <row r="697">
          <cell r="C697">
            <v>248088</v>
          </cell>
          <cell r="D697" t="str">
            <v>E32 4' M45 (2PB, 42 Bxs)</v>
          </cell>
          <cell r="E697" t="str">
            <v>70316</v>
          </cell>
          <cell r="F697" t="str">
            <v>72036</v>
          </cell>
          <cell r="G697" t="str">
            <v>30%</v>
          </cell>
          <cell r="H697" t="str">
            <v>2 X 8509 (12-8 4 X 1.25 OL)</v>
          </cell>
          <cell r="I697" t="str">
            <v>8040 (54 mm 142 GA X 3.438 FT)</v>
          </cell>
          <cell r="J697" t="str">
            <v>8036 (114 mm 200 GA X 3.438 FT)</v>
          </cell>
          <cell r="K697">
            <v>2.5877249999999998</v>
          </cell>
          <cell r="L697">
            <v>1.1090249999999999</v>
          </cell>
          <cell r="M697">
            <v>39.536305884040203</v>
          </cell>
          <cell r="N697">
            <v>48</v>
          </cell>
          <cell r="O697">
            <v>39.5</v>
          </cell>
          <cell r="P697">
            <v>39.75</v>
          </cell>
          <cell r="Q697">
            <v>40</v>
          </cell>
          <cell r="R697">
            <v>3.6142499999999997</v>
          </cell>
          <cell r="S697">
            <v>3.6967499999999998</v>
          </cell>
          <cell r="T697">
            <v>3.7800000000000002</v>
          </cell>
          <cell r="U697">
            <v>1640.8694999999998</v>
          </cell>
          <cell r="V697">
            <v>1678.3244999999999</v>
          </cell>
          <cell r="W697">
            <v>1716.1200000000001</v>
          </cell>
          <cell r="X697" t="str">
            <v>8484/8485 (42"/2 pc)</v>
          </cell>
          <cell r="Y697" t="str">
            <v>42"/2 pc</v>
          </cell>
          <cell r="Z697">
            <v>2.9</v>
          </cell>
          <cell r="AA697">
            <v>12</v>
          </cell>
          <cell r="AB697">
            <v>43.370999999999995</v>
          </cell>
          <cell r="AC697">
            <v>44.360999999999997</v>
          </cell>
          <cell r="AD697">
            <v>45.36</v>
          </cell>
          <cell r="AE697">
            <v>46.270999999999994</v>
          </cell>
          <cell r="AF697">
            <v>47.260999999999996</v>
          </cell>
          <cell r="AG697">
            <v>48.26</v>
          </cell>
          <cell r="AH697" t="str">
            <v>2 X 8126 (3.792 FT/Box)</v>
          </cell>
          <cell r="AI697">
            <v>2</v>
          </cell>
          <cell r="AJ697" t="str">
            <v>(6X7)+0=42</v>
          </cell>
          <cell r="AK697">
            <v>6</v>
          </cell>
          <cell r="AL697">
            <v>7</v>
          </cell>
          <cell r="AM697">
            <v>0</v>
          </cell>
          <cell r="AN697">
            <v>42</v>
          </cell>
          <cell r="AO697" t="str">
            <v>8914 (48 X 44 4Way)</v>
          </cell>
          <cell r="AP697" t="str">
            <v>48X44</v>
          </cell>
          <cell r="AQ697">
            <v>55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 t="str">
            <v>8051 (1 White)</v>
          </cell>
          <cell r="AW697" t="str">
            <v>8050 (160FT Clear)</v>
          </cell>
          <cell r="AX697">
            <v>2039.9619999999998</v>
          </cell>
          <cell r="AY697">
            <v>504</v>
          </cell>
          <cell r="AZ697">
            <v>4.0475436507936502</v>
          </cell>
          <cell r="BA697" t="str">
            <v>Updated BF and GT packaging charts to Minova USA Inc.  10/13/03.</v>
          </cell>
          <cell r="BB697"/>
          <cell r="BC697">
            <v>248088</v>
          </cell>
          <cell r="BD697" t="str">
            <v>Green</v>
          </cell>
          <cell r="BE697" t="str">
            <v xml:space="preserve">E32 4' M45 </v>
          </cell>
          <cell r="BF697" t="str">
            <v>12 months (+/- 5 days) from date of manufacture</v>
          </cell>
          <cell r="BG697" t="str">
            <v xml:space="preserve">Medium </v>
          </cell>
          <cell r="BH697" t="str">
            <v>32 mm</v>
          </cell>
          <cell r="BI697" t="str">
            <v>1 3/8 in</v>
          </cell>
          <cell r="BJ697" t="str">
            <v>39 3/4 in</v>
          </cell>
          <cell r="BK697" t="str">
            <v>7/8 in</v>
          </cell>
          <cell r="BL697" t="str">
            <v>I, II, III</v>
          </cell>
          <cell r="BM697">
            <v>4</v>
          </cell>
          <cell r="BN697">
            <v>48</v>
          </cell>
          <cell r="BO697">
            <v>98</v>
          </cell>
          <cell r="BP697" t="str">
            <v>B or G</v>
          </cell>
          <cell r="BQ697">
            <v>5880</v>
          </cell>
          <cell r="BR697">
            <v>39.75</v>
          </cell>
        </row>
        <row r="698">
          <cell r="C698">
            <v>248153</v>
          </cell>
          <cell r="D698" t="str">
            <v>2830 H50P (SWP, 675 Pcs)</v>
          </cell>
          <cell r="E698" t="str">
            <v>70320</v>
          </cell>
          <cell r="F698" t="str">
            <v>72036</v>
          </cell>
          <cell r="G698" t="str">
            <v>30%</v>
          </cell>
          <cell r="H698" t="str">
            <v>2 X 8509 (12-8 4 X 1.25 OL)</v>
          </cell>
          <cell r="I698" t="str">
            <v>8040 (54 mm 142 GA X 2.625 FT)</v>
          </cell>
          <cell r="J698" t="str">
            <v>8034 (100 mm 200 GA X 2.625 FT)</v>
          </cell>
          <cell r="K698">
            <v>1.4930999999999999</v>
          </cell>
          <cell r="L698">
            <v>0.63990000000000002</v>
          </cell>
          <cell r="M698">
            <v>30</v>
          </cell>
          <cell r="N698">
            <v>36.636419453007107</v>
          </cell>
          <cell r="O698">
            <v>29.75</v>
          </cell>
          <cell r="P698">
            <v>30</v>
          </cell>
          <cell r="Q698">
            <v>30.25</v>
          </cell>
          <cell r="R698">
            <v>2.0378750000000001</v>
          </cell>
          <cell r="S698">
            <v>2.133</v>
          </cell>
          <cell r="T698">
            <v>2.229425</v>
          </cell>
          <cell r="U698">
            <v>925.1952500000001</v>
          </cell>
          <cell r="V698">
            <v>968.38199999999995</v>
          </cell>
          <cell r="W698">
            <v>1012.15895</v>
          </cell>
          <cell r="X698" t="str">
            <v>8053 (5" X 115GA X 12FT)</v>
          </cell>
          <cell r="Y698" t="str">
            <v>SW (12 FT)</v>
          </cell>
          <cell r="Z698">
            <v>0.1</v>
          </cell>
          <cell r="AA698">
            <v>15</v>
          </cell>
          <cell r="AB698">
            <v>30.568125000000002</v>
          </cell>
          <cell r="AC698">
            <v>31.995000000000001</v>
          </cell>
          <cell r="AD698">
            <v>33.441375000000001</v>
          </cell>
          <cell r="AE698">
            <v>30.668125000000003</v>
          </cell>
          <cell r="AF698">
            <v>32.094999999999999</v>
          </cell>
          <cell r="AG698">
            <v>33.541375000000002</v>
          </cell>
          <cell r="AH698" t="str">
            <v>8053 (12 FT/Bundle)</v>
          </cell>
          <cell r="AI698" t="str">
            <v>SW</v>
          </cell>
          <cell r="AJ698" t="str">
            <v>45 SW</v>
          </cell>
          <cell r="AK698" t="str">
            <v xml:space="preserve">Stack </v>
          </cell>
          <cell r="AL698" t="str">
            <v xml:space="preserve">Pyramid </v>
          </cell>
          <cell r="AM698" t="str">
            <v>On Pallet</v>
          </cell>
          <cell r="AN698">
            <v>45</v>
          </cell>
          <cell r="AO698" t="str">
            <v>8909 (44 X 44)</v>
          </cell>
          <cell r="AP698" t="str">
            <v>44X44</v>
          </cell>
          <cell r="AQ698">
            <v>55</v>
          </cell>
          <cell r="AR698" t="str">
            <v>8133 (2)</v>
          </cell>
          <cell r="AS698" t="str">
            <v>1 X 8114 (Pad)</v>
          </cell>
          <cell r="AT698">
            <v>0</v>
          </cell>
          <cell r="AU698">
            <v>0</v>
          </cell>
          <cell r="AV698">
            <v>0</v>
          </cell>
          <cell r="AW698" t="str">
            <v>8052 (353FT White)</v>
          </cell>
          <cell r="AX698">
            <v>1499.2749999999999</v>
          </cell>
          <cell r="AY698">
            <v>675</v>
          </cell>
          <cell r="AZ698">
            <v>2.2211481481481479</v>
          </cell>
          <cell r="BA698" t="str">
            <v xml:space="preserve">GT Request 6/21/02.  Each cartridge gets Part No. 8510 Parachute Clip 28 mm.  Each bundle gets Part No. 8132 8.5 X 11 inch bundle sheet.  </v>
          </cell>
          <cell r="BB698"/>
          <cell r="BC698">
            <v>248153</v>
          </cell>
          <cell r="BD698" t="str">
            <v>Green</v>
          </cell>
          <cell r="BE698" t="str">
            <v xml:space="preserve">2830 H50P </v>
          </cell>
          <cell r="BF698" t="str">
            <v>12 months (+/- 5 days) from date of manufacture</v>
          </cell>
          <cell r="BG698" t="str">
            <v xml:space="preserve">Medium </v>
          </cell>
          <cell r="BH698" t="str">
            <v>28 mm</v>
          </cell>
          <cell r="BI698" t="str">
            <v>1 1/4 in</v>
          </cell>
          <cell r="BJ698" t="str">
            <v xml:space="preserve">30 in </v>
          </cell>
          <cell r="BK698" t="str">
            <v>7/8 in</v>
          </cell>
          <cell r="BL698" t="str">
            <v>I, II, III</v>
          </cell>
          <cell r="BM698">
            <v>3.0530349544172588</v>
          </cell>
          <cell r="BN698">
            <v>46.5</v>
          </cell>
          <cell r="BO698">
            <v>85</v>
          </cell>
          <cell r="BP698" t="str">
            <v>B or G</v>
          </cell>
          <cell r="BQ698">
            <v>5100</v>
          </cell>
          <cell r="BR698">
            <v>37.5</v>
          </cell>
        </row>
        <row r="699">
          <cell r="C699">
            <v>249035</v>
          </cell>
          <cell r="D699" t="str">
            <v>2833 LIF90 (2PB, 36 Bxs)</v>
          </cell>
          <cell r="E699" t="str">
            <v>70416</v>
          </cell>
          <cell r="F699" t="str">
            <v>72036</v>
          </cell>
          <cell r="G699" t="str">
            <v>30%</v>
          </cell>
          <cell r="H699" t="str">
            <v>2 X 8509 (12-8 4 X 1.25 OL)</v>
          </cell>
          <cell r="I699" t="str">
            <v>8040 (54 mm 142 GA X 2.792 FT)</v>
          </cell>
          <cell r="J699" t="str">
            <v>8034 (100 mm 200 GA X 2.792 FT)</v>
          </cell>
          <cell r="K699">
            <v>1.6424099999999997</v>
          </cell>
          <cell r="L699">
            <v>0.7038899999999999</v>
          </cell>
          <cell r="M699">
            <v>33</v>
          </cell>
          <cell r="N699">
            <v>40.51688383215361</v>
          </cell>
          <cell r="O699">
            <v>32.75</v>
          </cell>
          <cell r="P699">
            <v>33</v>
          </cell>
          <cell r="Q699">
            <v>33.25</v>
          </cell>
          <cell r="R699">
            <v>2.2433750000000003</v>
          </cell>
          <cell r="S699">
            <v>2.3462999999999998</v>
          </cell>
          <cell r="T699">
            <v>2.4505249999999998</v>
          </cell>
          <cell r="U699">
            <v>1018.4922500000001</v>
          </cell>
          <cell r="V699">
            <v>1065.2202</v>
          </cell>
          <cell r="W699">
            <v>1112.53835</v>
          </cell>
          <cell r="X699" t="str">
            <v>8465/8466 (39"/2 pc)</v>
          </cell>
          <cell r="Y699" t="str">
            <v>39"/ 2 pc</v>
          </cell>
          <cell r="Z699">
            <v>2.8</v>
          </cell>
          <cell r="AA699">
            <v>20</v>
          </cell>
          <cell r="AB699">
            <v>44.867500000000007</v>
          </cell>
          <cell r="AC699">
            <v>46.925999999999995</v>
          </cell>
          <cell r="AD699">
            <v>49.010499999999993</v>
          </cell>
          <cell r="AE699">
            <v>47.667500000000004</v>
          </cell>
          <cell r="AF699">
            <v>49.725999999999992</v>
          </cell>
          <cell r="AG699">
            <v>51.81049999999999</v>
          </cell>
          <cell r="AH699" t="str">
            <v xml:space="preserve">2 X 8126 (4.625 FT/Box) </v>
          </cell>
          <cell r="AI699">
            <v>2</v>
          </cell>
          <cell r="AJ699" t="str">
            <v>(6X6)+0=36</v>
          </cell>
          <cell r="AK699">
            <v>6</v>
          </cell>
          <cell r="AL699">
            <v>6</v>
          </cell>
          <cell r="AM699">
            <v>0</v>
          </cell>
          <cell r="AN699">
            <v>36</v>
          </cell>
          <cell r="AO699" t="str">
            <v>8914 (48 X 44)</v>
          </cell>
          <cell r="AP699" t="str">
            <v>48X44</v>
          </cell>
          <cell r="AQ699">
            <v>55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 t="str">
            <v>8051 (1 White)</v>
          </cell>
          <cell r="AW699" t="str">
            <v>8050 (160FT Clear)</v>
          </cell>
          <cell r="AX699">
            <v>1845.1359999999997</v>
          </cell>
          <cell r="AY699">
            <v>720</v>
          </cell>
          <cell r="AZ699">
            <v>2.5626888888888883</v>
          </cell>
          <cell r="BA699" t="str">
            <v>Minova Request 10/20/08.</v>
          </cell>
          <cell r="BB699"/>
          <cell r="BC699">
            <v>249035</v>
          </cell>
          <cell r="BD699" t="str">
            <v>Yellow</v>
          </cell>
          <cell r="BE699" t="str">
            <v>2833 LIF90</v>
          </cell>
          <cell r="BF699" t="str">
            <v>12 months (+/- 5 days) from date of manufacture</v>
          </cell>
          <cell r="BG699" t="str">
            <v>Slow</v>
          </cell>
          <cell r="BH699" t="str">
            <v>28 mm</v>
          </cell>
          <cell r="BI699" t="str">
            <v>1 1/4 in</v>
          </cell>
          <cell r="BJ699" t="str">
            <v>33 in</v>
          </cell>
          <cell r="BK699" t="str">
            <v>7/8 in</v>
          </cell>
          <cell r="BL699" t="str">
            <v>I, II, III</v>
          </cell>
          <cell r="BM699">
            <v>3.376406986012801</v>
          </cell>
          <cell r="BN699">
            <v>68</v>
          </cell>
          <cell r="BO699">
            <v>110</v>
          </cell>
          <cell r="BP699" t="str">
            <v>B or G</v>
          </cell>
          <cell r="BQ699">
            <v>6600</v>
          </cell>
          <cell r="BR699">
            <v>55</v>
          </cell>
        </row>
        <row r="700">
          <cell r="C700">
            <v>249040</v>
          </cell>
          <cell r="D700" t="str">
            <v>2832 H50P (SWP, 675 Pcs)</v>
          </cell>
          <cell r="E700" t="str">
            <v>70320</v>
          </cell>
          <cell r="F700" t="str">
            <v>72036</v>
          </cell>
          <cell r="G700" t="str">
            <v>30%</v>
          </cell>
          <cell r="H700" t="str">
            <v>2 X 8509 (12-8 4 X 1.25 OL)</v>
          </cell>
          <cell r="I700" t="str">
            <v>8040 (54 mm 142 GA X 2.792 FT)</v>
          </cell>
          <cell r="J700" t="str">
            <v>8034 (100 mm 200 GA X 2.792 FT)</v>
          </cell>
          <cell r="K700">
            <v>1.5926399999999998</v>
          </cell>
          <cell r="L700">
            <v>0.68255999999999994</v>
          </cell>
          <cell r="M700">
            <v>32</v>
          </cell>
          <cell r="N700">
            <v>39.223395705771438</v>
          </cell>
          <cell r="O700">
            <v>31.75</v>
          </cell>
          <cell r="P700">
            <v>32</v>
          </cell>
          <cell r="Q700">
            <v>32.25</v>
          </cell>
          <cell r="R700">
            <v>2.1748750000000001</v>
          </cell>
          <cell r="S700">
            <v>2.2751999999999999</v>
          </cell>
          <cell r="T700">
            <v>2.3768250000000002</v>
          </cell>
          <cell r="U700">
            <v>987.39325000000008</v>
          </cell>
          <cell r="V700">
            <v>1032.9407999999999</v>
          </cell>
          <cell r="W700">
            <v>1079.0785500000002</v>
          </cell>
          <cell r="X700" t="str">
            <v>8053 (5" X 115GA X 12FT)</v>
          </cell>
          <cell r="Y700" t="str">
            <v>SW (12 FT)</v>
          </cell>
          <cell r="Z700">
            <v>0.1</v>
          </cell>
          <cell r="AA700">
            <v>15</v>
          </cell>
          <cell r="AB700">
            <v>32.623125000000002</v>
          </cell>
          <cell r="AC700">
            <v>34.128</v>
          </cell>
          <cell r="AD700">
            <v>35.652375000000006</v>
          </cell>
          <cell r="AE700">
            <v>32.723125000000003</v>
          </cell>
          <cell r="AF700">
            <v>34.228000000000002</v>
          </cell>
          <cell r="AG700">
            <v>35.752375000000008</v>
          </cell>
          <cell r="AH700" t="str">
            <v>8053 (12 FT/Bundle)</v>
          </cell>
          <cell r="AI700" t="str">
            <v>SW</v>
          </cell>
          <cell r="AJ700" t="str">
            <v>45 SW</v>
          </cell>
          <cell r="AK700" t="str">
            <v xml:space="preserve">Stack </v>
          </cell>
          <cell r="AL700" t="str">
            <v xml:space="preserve">Pyramid </v>
          </cell>
          <cell r="AM700" t="str">
            <v>On Pallet</v>
          </cell>
          <cell r="AN700">
            <v>45</v>
          </cell>
          <cell r="AO700" t="str">
            <v>8909 (44 X 44)</v>
          </cell>
          <cell r="AP700" t="str">
            <v>44X44</v>
          </cell>
          <cell r="AQ700">
            <v>55</v>
          </cell>
          <cell r="AR700" t="str">
            <v>8133 (2)</v>
          </cell>
          <cell r="AS700" t="str">
            <v>1 X 8114 (Pad)</v>
          </cell>
          <cell r="AT700">
            <v>0</v>
          </cell>
          <cell r="AU700">
            <v>0</v>
          </cell>
          <cell r="AV700">
            <v>0</v>
          </cell>
          <cell r="AW700" t="str">
            <v>8052 (353 FT White)</v>
          </cell>
          <cell r="AX700">
            <v>1595.26</v>
          </cell>
          <cell r="AY700">
            <v>675</v>
          </cell>
          <cell r="AZ700">
            <v>2.3633481481481482</v>
          </cell>
          <cell r="BA700" t="str">
            <v xml:space="preserve">GT Request 10/4/01.  Each cartridge gets Part No. 8510 Parachute Clip 28 mm.  Each bundle gets Part No. 8132 8.5 X 11 inch bundle sheet.  </v>
          </cell>
          <cell r="BB700"/>
          <cell r="BC700">
            <v>249040</v>
          </cell>
          <cell r="BD700" t="str">
            <v>Green</v>
          </cell>
          <cell r="BE700" t="str">
            <v>2832 H50P</v>
          </cell>
          <cell r="BF700" t="str">
            <v>12 months (+/- 5 days) from date of manufacture</v>
          </cell>
          <cell r="BG700" t="str">
            <v xml:space="preserve">Medium </v>
          </cell>
          <cell r="BH700" t="str">
            <v>28 mm</v>
          </cell>
          <cell r="BI700" t="str">
            <v>1 1/4 in</v>
          </cell>
          <cell r="BJ700" t="str">
            <v>32 in</v>
          </cell>
          <cell r="BK700" t="str">
            <v>7/8 in</v>
          </cell>
          <cell r="BL700" t="str">
            <v>I, II, III</v>
          </cell>
          <cell r="BM700">
            <v>3.2686163088142863</v>
          </cell>
          <cell r="BN700">
            <v>49.5</v>
          </cell>
          <cell r="BO700">
            <v>85</v>
          </cell>
          <cell r="BP700" t="str">
            <v>B or G</v>
          </cell>
          <cell r="BQ700">
            <v>5100</v>
          </cell>
          <cell r="BR700">
            <v>40</v>
          </cell>
        </row>
        <row r="701">
          <cell r="C701">
            <v>249042</v>
          </cell>
          <cell r="D701" t="str">
            <v>2833 M50LIF (2PB, 36 Bxs)</v>
          </cell>
          <cell r="E701" t="str">
            <v>70325</v>
          </cell>
          <cell r="F701" t="str">
            <v>72036</v>
          </cell>
          <cell r="G701" t="str">
            <v>30%</v>
          </cell>
          <cell r="H701" t="str">
            <v>2 X 8509 (12-8 4 X 1.25 OL)</v>
          </cell>
          <cell r="I701" t="str">
            <v>8040 (54 mm 142 GA X 2.875 FT)</v>
          </cell>
          <cell r="J701" t="str">
            <v>8034 (100 mm 200 GA X 2.875 FT)</v>
          </cell>
          <cell r="K701">
            <v>1.6424099999999997</v>
          </cell>
          <cell r="L701">
            <v>0.7038899999999999</v>
          </cell>
          <cell r="M701">
            <v>33</v>
          </cell>
          <cell r="N701">
            <v>40.51688383215361</v>
          </cell>
          <cell r="O701">
            <v>32.75</v>
          </cell>
          <cell r="P701">
            <v>33</v>
          </cell>
          <cell r="Q701">
            <v>33.25</v>
          </cell>
          <cell r="R701">
            <v>2.2433750000000003</v>
          </cell>
          <cell r="S701">
            <v>2.3462999999999998</v>
          </cell>
          <cell r="T701">
            <v>2.4505249999999998</v>
          </cell>
          <cell r="U701">
            <v>1018.4922500000001</v>
          </cell>
          <cell r="V701">
            <v>1065.2202</v>
          </cell>
          <cell r="W701">
            <v>1112.53835</v>
          </cell>
          <cell r="X701" t="str">
            <v>8465/8466 (39"/2 pc)</v>
          </cell>
          <cell r="Y701" t="str">
            <v>39"/ 2 pc</v>
          </cell>
          <cell r="Z701">
            <v>2.8</v>
          </cell>
          <cell r="AA701">
            <v>20</v>
          </cell>
          <cell r="AB701">
            <v>44.867500000000007</v>
          </cell>
          <cell r="AC701">
            <v>46.925999999999995</v>
          </cell>
          <cell r="AD701">
            <v>49.010499999999993</v>
          </cell>
          <cell r="AE701">
            <v>47.667500000000004</v>
          </cell>
          <cell r="AF701">
            <v>49.725999999999992</v>
          </cell>
          <cell r="AG701">
            <v>51.81049999999999</v>
          </cell>
          <cell r="AH701" t="str">
            <v xml:space="preserve">2 X 8126 (4.625 FT/Box) </v>
          </cell>
          <cell r="AI701">
            <v>2</v>
          </cell>
          <cell r="AJ701" t="str">
            <v>(6X6)+0=36</v>
          </cell>
          <cell r="AK701">
            <v>6</v>
          </cell>
          <cell r="AL701">
            <v>6</v>
          </cell>
          <cell r="AM701">
            <v>0</v>
          </cell>
          <cell r="AN701">
            <v>36</v>
          </cell>
          <cell r="AO701" t="str">
            <v>8914 (48 X 44)</v>
          </cell>
          <cell r="AP701" t="str">
            <v>48X44</v>
          </cell>
          <cell r="AQ701">
            <v>55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 t="str">
            <v>8051 (1 White)</v>
          </cell>
          <cell r="AW701" t="str">
            <v>8050 (160FT Clear)</v>
          </cell>
          <cell r="AX701">
            <v>1845.1359999999997</v>
          </cell>
          <cell r="AY701">
            <v>720</v>
          </cell>
          <cell r="AZ701">
            <v>2.5626888888888883</v>
          </cell>
          <cell r="BA701" t="str">
            <v>Minova USA Inc. request 3/9/04.A.</v>
          </cell>
          <cell r="BB701"/>
          <cell r="BC701">
            <v>249042</v>
          </cell>
          <cell r="BD701" t="str">
            <v>Green</v>
          </cell>
          <cell r="BE701" t="str">
            <v>2833 M50LIF</v>
          </cell>
          <cell r="BF701" t="str">
            <v>12 months (+/- 5 days) from date of manufacture</v>
          </cell>
          <cell r="BG701" t="str">
            <v xml:space="preserve">Medium </v>
          </cell>
          <cell r="BH701" t="str">
            <v>28 mm</v>
          </cell>
          <cell r="BI701" t="str">
            <v>1 1/4 in</v>
          </cell>
          <cell r="BJ701" t="str">
            <v>33 in</v>
          </cell>
          <cell r="BK701" t="str">
            <v>7/8 in</v>
          </cell>
          <cell r="BL701" t="str">
            <v>I, II, III</v>
          </cell>
          <cell r="BM701">
            <v>3.376406986012801</v>
          </cell>
          <cell r="BN701">
            <v>68</v>
          </cell>
          <cell r="BO701">
            <v>110</v>
          </cell>
          <cell r="BP701" t="str">
            <v>B or G</v>
          </cell>
          <cell r="BQ701">
            <v>6600</v>
          </cell>
          <cell r="BR701">
            <v>55</v>
          </cell>
        </row>
        <row r="702">
          <cell r="C702">
            <v>249043</v>
          </cell>
          <cell r="D702" t="str">
            <v>2832 M70P (SWP, 675 Pcs)</v>
          </cell>
          <cell r="E702" t="str">
            <v>70326</v>
          </cell>
          <cell r="F702" t="str">
            <v>72036</v>
          </cell>
          <cell r="G702" t="str">
            <v>30%</v>
          </cell>
          <cell r="H702" t="str">
            <v>2 X 8509 (12-8 4 X 1.25 OL)</v>
          </cell>
          <cell r="I702" t="str">
            <v>8040 (54 mm 142 GA X 2.792 FT)</v>
          </cell>
          <cell r="J702" t="str">
            <v>8034 (100 mm 200 GA X 2.792 FT)</v>
          </cell>
          <cell r="K702">
            <v>1.5926399999999998</v>
          </cell>
          <cell r="L702">
            <v>0.68255999999999994</v>
          </cell>
          <cell r="M702">
            <v>32</v>
          </cell>
          <cell r="N702">
            <v>39.223395705771438</v>
          </cell>
          <cell r="O702">
            <v>31.75</v>
          </cell>
          <cell r="P702">
            <v>32</v>
          </cell>
          <cell r="Q702">
            <v>32.25</v>
          </cell>
          <cell r="R702">
            <v>2.1748750000000001</v>
          </cell>
          <cell r="S702">
            <v>2.2751999999999999</v>
          </cell>
          <cell r="T702">
            <v>2.3768250000000002</v>
          </cell>
          <cell r="U702">
            <v>987.39325000000008</v>
          </cell>
          <cell r="V702">
            <v>1032.9407999999999</v>
          </cell>
          <cell r="W702">
            <v>1079.0785500000002</v>
          </cell>
          <cell r="X702" t="str">
            <v>8053 (5" X 115GA X 12FT)</v>
          </cell>
          <cell r="Y702" t="str">
            <v>SW (12 FT)</v>
          </cell>
          <cell r="Z702">
            <v>0.1</v>
          </cell>
          <cell r="AA702">
            <v>15</v>
          </cell>
          <cell r="AB702">
            <v>32.623125000000002</v>
          </cell>
          <cell r="AC702">
            <v>34.128</v>
          </cell>
          <cell r="AD702">
            <v>35.652375000000006</v>
          </cell>
          <cell r="AE702">
            <v>32.723125000000003</v>
          </cell>
          <cell r="AF702">
            <v>34.228000000000002</v>
          </cell>
          <cell r="AG702">
            <v>35.752375000000008</v>
          </cell>
          <cell r="AH702" t="str">
            <v>8053 (12 FT/Bundle)</v>
          </cell>
          <cell r="AI702" t="str">
            <v>SW</v>
          </cell>
          <cell r="AJ702" t="str">
            <v>45 SW</v>
          </cell>
          <cell r="AK702" t="str">
            <v xml:space="preserve">Stack </v>
          </cell>
          <cell r="AL702" t="str">
            <v xml:space="preserve">Pyramid </v>
          </cell>
          <cell r="AM702" t="str">
            <v>On Pallet</v>
          </cell>
          <cell r="AN702">
            <v>45</v>
          </cell>
          <cell r="AO702" t="str">
            <v>8909 (44 X 44)</v>
          </cell>
          <cell r="AP702" t="str">
            <v>44X44</v>
          </cell>
          <cell r="AQ702">
            <v>55</v>
          </cell>
          <cell r="AR702" t="str">
            <v>8133 (2)</v>
          </cell>
          <cell r="AS702" t="str">
            <v>1 X 8114 (Pad)</v>
          </cell>
          <cell r="AT702">
            <v>0</v>
          </cell>
          <cell r="AU702">
            <v>0</v>
          </cell>
          <cell r="AV702">
            <v>0</v>
          </cell>
          <cell r="AW702" t="str">
            <v>8052 (353 FT White)</v>
          </cell>
          <cell r="AX702">
            <v>1595.26</v>
          </cell>
          <cell r="AY702">
            <v>675</v>
          </cell>
          <cell r="AZ702">
            <v>2.3633481481481482</v>
          </cell>
          <cell r="BA702" t="str">
            <v>Minova request 10/1/04 to change to last set of transition labels. Each cartridge gets Part No. 8510 Parachute Clip 28 mm.  Each bundle gets Part No. 8132 8.5 X 11 inch bundle sheet.</v>
          </cell>
          <cell r="BB702" t="str">
            <v xml:space="preserve">Each cartridge gets Part No. 8510 Parachute Clip 28 mm.  Each bundle gets Part No. 8132 8.5 X 11 inch bundle sheet.  </v>
          </cell>
          <cell r="BC702">
            <v>249043</v>
          </cell>
          <cell r="BD702" t="str">
            <v>Yellow</v>
          </cell>
          <cell r="BE702" t="str">
            <v>2832 M70P</v>
          </cell>
          <cell r="BF702" t="str">
            <v>12 months (+/- 5 days) from date of manufacture</v>
          </cell>
          <cell r="BG702" t="str">
            <v>Slow</v>
          </cell>
          <cell r="BH702" t="str">
            <v>28 mm</v>
          </cell>
          <cell r="BI702" t="str">
            <v>1 1/4 in</v>
          </cell>
          <cell r="BJ702" t="str">
            <v>32 in</v>
          </cell>
          <cell r="BK702" t="str">
            <v>7/8 in</v>
          </cell>
          <cell r="BL702" t="str">
            <v>I, II, III</v>
          </cell>
          <cell r="BM702">
            <v>3.2686163088142863</v>
          </cell>
          <cell r="BN702">
            <v>49.5</v>
          </cell>
          <cell r="BO702">
            <v>85</v>
          </cell>
          <cell r="BP702" t="str">
            <v>B or G</v>
          </cell>
          <cell r="BQ702">
            <v>5100</v>
          </cell>
          <cell r="BR702">
            <v>40</v>
          </cell>
        </row>
        <row r="703">
          <cell r="C703">
            <v>249044</v>
          </cell>
          <cell r="D703" t="str">
            <v>2832 M90LIFP (2PB, 36 Bxs)</v>
          </cell>
          <cell r="E703" t="str">
            <v>70329</v>
          </cell>
          <cell r="F703" t="str">
            <v>72036</v>
          </cell>
          <cell r="G703" t="str">
            <v>30%</v>
          </cell>
          <cell r="H703" t="str">
            <v>2 X 8509 (12-8 4 X 1.25 OL)</v>
          </cell>
          <cell r="I703" t="str">
            <v>8040 (54 mm 142 GA X 2.792 FT)</v>
          </cell>
          <cell r="J703" t="str">
            <v>8034 (100 mm 200 GA X 2.792 FT)</v>
          </cell>
          <cell r="K703">
            <v>1.5926399999999998</v>
          </cell>
          <cell r="L703">
            <v>0.68255999999999994</v>
          </cell>
          <cell r="M703">
            <v>32</v>
          </cell>
          <cell r="N703">
            <v>39.223395705771438</v>
          </cell>
          <cell r="O703">
            <v>31.75</v>
          </cell>
          <cell r="P703">
            <v>32</v>
          </cell>
          <cell r="Q703">
            <v>32.25</v>
          </cell>
          <cell r="R703">
            <v>2.1748750000000001</v>
          </cell>
          <cell r="S703">
            <v>2.2751999999999999</v>
          </cell>
          <cell r="T703">
            <v>2.3768250000000002</v>
          </cell>
          <cell r="U703">
            <v>987.39325000000008</v>
          </cell>
          <cell r="V703">
            <v>1032.9407999999999</v>
          </cell>
          <cell r="W703">
            <v>1079.0785500000002</v>
          </cell>
          <cell r="X703" t="str">
            <v>8465/8466 (39"/2 pc)</v>
          </cell>
          <cell r="Y703" t="str">
            <v>39"/ 2 pc</v>
          </cell>
          <cell r="Z703">
            <v>2.8</v>
          </cell>
          <cell r="AA703">
            <v>20</v>
          </cell>
          <cell r="AB703">
            <v>43.497500000000002</v>
          </cell>
          <cell r="AC703">
            <v>45.503999999999998</v>
          </cell>
          <cell r="AD703">
            <v>47.536500000000004</v>
          </cell>
          <cell r="AE703">
            <v>46.297499999999999</v>
          </cell>
          <cell r="AF703">
            <v>48.303999999999995</v>
          </cell>
          <cell r="AG703">
            <v>50.336500000000001</v>
          </cell>
          <cell r="AH703" t="str">
            <v xml:space="preserve">2 X 8126 (4.625 FT/Box) </v>
          </cell>
          <cell r="AI703">
            <v>2</v>
          </cell>
          <cell r="AJ703" t="str">
            <v>(6X6)+0=36</v>
          </cell>
          <cell r="AK703">
            <v>6</v>
          </cell>
          <cell r="AL703">
            <v>6</v>
          </cell>
          <cell r="AM703">
            <v>0</v>
          </cell>
          <cell r="AN703">
            <v>36</v>
          </cell>
          <cell r="AO703" t="str">
            <v>8914 (48 X 44)</v>
          </cell>
          <cell r="AP703" t="str">
            <v>48X44</v>
          </cell>
          <cell r="AQ703">
            <v>55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 t="str">
            <v>8051 (1 White)</v>
          </cell>
          <cell r="AW703" t="str">
            <v>8050 (160FT Clear)</v>
          </cell>
          <cell r="AX703">
            <v>1793.9439999999997</v>
          </cell>
          <cell r="AY703">
            <v>720</v>
          </cell>
          <cell r="AZ703">
            <v>2.4915888888888884</v>
          </cell>
          <cell r="BA703" t="str">
            <v>Minova Request 4/8/05.  Each cartridge gets Part No. 8510 Parachute Clip 28 mm.</v>
          </cell>
          <cell r="BB703"/>
          <cell r="BC703">
            <v>249044</v>
          </cell>
          <cell r="BD703" t="str">
            <v>Yellow</v>
          </cell>
          <cell r="BE703" t="str">
            <v>2832 M90LIFP</v>
          </cell>
          <cell r="BF703" t="str">
            <v>12 months (+/- 5 days) from date of manufacture</v>
          </cell>
          <cell r="BG703" t="str">
            <v>Slow</v>
          </cell>
          <cell r="BH703" t="str">
            <v>28 mm</v>
          </cell>
          <cell r="BI703" t="str">
            <v>1 1/4 in</v>
          </cell>
          <cell r="BJ703" t="str">
            <v>32 in</v>
          </cell>
          <cell r="BK703" t="str">
            <v>7/8 in</v>
          </cell>
          <cell r="BL703" t="str">
            <v>I, II, III</v>
          </cell>
          <cell r="BM703">
            <v>3.2686163088142863</v>
          </cell>
          <cell r="BN703">
            <v>66</v>
          </cell>
          <cell r="BO703">
            <v>85</v>
          </cell>
          <cell r="BP703" t="str">
            <v>B or G</v>
          </cell>
          <cell r="BQ703">
            <v>5100</v>
          </cell>
          <cell r="BR703">
            <v>53.333333333333336</v>
          </cell>
        </row>
        <row r="704">
          <cell r="C704">
            <v>249036</v>
          </cell>
          <cell r="D704" t="str">
            <v>2832 M50LIFB (SWP, 675 Pcs)</v>
          </cell>
          <cell r="E704" t="str">
            <v>70325</v>
          </cell>
          <cell r="F704" t="str">
            <v>72036</v>
          </cell>
          <cell r="G704" t="str">
            <v>30%</v>
          </cell>
          <cell r="H704" t="str">
            <v>2 X 8509 (12-8 4 X 1.25 OL)</v>
          </cell>
          <cell r="I704" t="str">
            <v>8040 (54 mm 142 GA X 2.792 FT)</v>
          </cell>
          <cell r="J704" t="str">
            <v>8034 (100 mm 200 GA X 2.792 FT)</v>
          </cell>
          <cell r="K704">
            <v>1.5926399999999998</v>
          </cell>
          <cell r="L704">
            <v>0.68255999999999994</v>
          </cell>
          <cell r="M704">
            <v>32</v>
          </cell>
          <cell r="N704">
            <v>39.223395705771438</v>
          </cell>
          <cell r="O704">
            <v>31.75</v>
          </cell>
          <cell r="P704">
            <v>32</v>
          </cell>
          <cell r="Q704">
            <v>32.25</v>
          </cell>
          <cell r="R704">
            <v>2.1748750000000001</v>
          </cell>
          <cell r="S704">
            <v>2.2751999999999999</v>
          </cell>
          <cell r="T704">
            <v>2.3768250000000002</v>
          </cell>
          <cell r="U704">
            <v>987.39325000000008</v>
          </cell>
          <cell r="V704">
            <v>1032.9407999999999</v>
          </cell>
          <cell r="W704">
            <v>1079.0785500000002</v>
          </cell>
          <cell r="X704" t="str">
            <v>8053 (5" X 115GA X 12FT)</v>
          </cell>
          <cell r="Y704" t="str">
            <v>SW (12 FT)</v>
          </cell>
          <cell r="Z704">
            <v>0.1</v>
          </cell>
          <cell r="AA704">
            <v>15</v>
          </cell>
          <cell r="AB704">
            <v>32.623125000000002</v>
          </cell>
          <cell r="AC704">
            <v>34.128</v>
          </cell>
          <cell r="AD704">
            <v>35.652375000000006</v>
          </cell>
          <cell r="AE704">
            <v>32.723125000000003</v>
          </cell>
          <cell r="AF704">
            <v>34.228000000000002</v>
          </cell>
          <cell r="AG704">
            <v>35.752375000000008</v>
          </cell>
          <cell r="AH704" t="str">
            <v>8053 (12 FT/Bundle)</v>
          </cell>
          <cell r="AI704" t="str">
            <v>SW</v>
          </cell>
          <cell r="AJ704" t="str">
            <v>45 SW</v>
          </cell>
          <cell r="AK704" t="str">
            <v xml:space="preserve">Stack </v>
          </cell>
          <cell r="AL704" t="str">
            <v xml:space="preserve">Pyramid </v>
          </cell>
          <cell r="AM704" t="str">
            <v>On Pallet</v>
          </cell>
          <cell r="AN704">
            <v>45</v>
          </cell>
          <cell r="AO704" t="str">
            <v>8909 (44 X 44)</v>
          </cell>
          <cell r="AP704" t="str">
            <v>44X44</v>
          </cell>
          <cell r="AQ704">
            <v>55</v>
          </cell>
          <cell r="AR704" t="str">
            <v>8133 (2)</v>
          </cell>
          <cell r="AS704" t="str">
            <v>1 X 8114 (Pad)</v>
          </cell>
          <cell r="AT704">
            <v>0</v>
          </cell>
          <cell r="AU704">
            <v>0</v>
          </cell>
          <cell r="AV704">
            <v>0</v>
          </cell>
          <cell r="AW704" t="str">
            <v>8052 (353 FT White)</v>
          </cell>
          <cell r="AX704">
            <v>1595.26</v>
          </cell>
          <cell r="AY704">
            <v>675</v>
          </cell>
          <cell r="AZ704">
            <v>2.3633481481481482</v>
          </cell>
          <cell r="BA704" t="str">
            <v xml:space="preserve">Minova USA Inc. request 7/12/04.  Each cartridge gets Part No. 8517 Basket Clip 28 mm.  Each bundle gets Part No. 8132 8.5 X 11 inch bundle sheet.  </v>
          </cell>
          <cell r="BB704"/>
          <cell r="BC704">
            <v>249036</v>
          </cell>
          <cell r="BD704" t="str">
            <v>Green</v>
          </cell>
          <cell r="BE704" t="str">
            <v>2832 M50LIFB</v>
          </cell>
          <cell r="BF704" t="str">
            <v>12 months (+/- 5 days) from date of manufacture</v>
          </cell>
          <cell r="BG704" t="str">
            <v xml:space="preserve">Medium </v>
          </cell>
          <cell r="BH704" t="str">
            <v>28 mm</v>
          </cell>
          <cell r="BI704" t="str">
            <v>1 1/4 in</v>
          </cell>
          <cell r="BJ704" t="str">
            <v>32 in</v>
          </cell>
          <cell r="BK704" t="str">
            <v>7/8 in</v>
          </cell>
          <cell r="BL704" t="str">
            <v>I, II, III</v>
          </cell>
          <cell r="BM704">
            <v>3.2686163088142863</v>
          </cell>
          <cell r="BN704">
            <v>49.5</v>
          </cell>
          <cell r="BO704">
            <v>85</v>
          </cell>
          <cell r="BP704" t="str">
            <v>B or G</v>
          </cell>
          <cell r="BQ704">
            <v>5100</v>
          </cell>
          <cell r="BR704">
            <v>40</v>
          </cell>
        </row>
        <row r="705">
          <cell r="C705">
            <v>249045</v>
          </cell>
          <cell r="D705" t="str">
            <v>2832 M50LIFP (SWP, 675 Pcs)</v>
          </cell>
          <cell r="E705" t="str">
            <v>70325</v>
          </cell>
          <cell r="F705" t="str">
            <v>72036</v>
          </cell>
          <cell r="G705" t="str">
            <v>30%</v>
          </cell>
          <cell r="H705" t="str">
            <v>2 X 8509 (12-8 4 X 1.25 OL)</v>
          </cell>
          <cell r="I705" t="str">
            <v>8040 (54 mm 142 GA X 2.792 FT)</v>
          </cell>
          <cell r="J705" t="str">
            <v>8034 (100 mm 200 GA X 2.792 FT)</v>
          </cell>
          <cell r="K705">
            <v>1.5926399999999998</v>
          </cell>
          <cell r="L705">
            <v>0.68255999999999994</v>
          </cell>
          <cell r="M705">
            <v>32</v>
          </cell>
          <cell r="N705">
            <v>39.223395705771438</v>
          </cell>
          <cell r="O705">
            <v>31.75</v>
          </cell>
          <cell r="P705">
            <v>32</v>
          </cell>
          <cell r="Q705">
            <v>32.25</v>
          </cell>
          <cell r="R705">
            <v>2.1748750000000001</v>
          </cell>
          <cell r="S705">
            <v>2.2751999999999999</v>
          </cell>
          <cell r="T705">
            <v>2.3768250000000002</v>
          </cell>
          <cell r="U705">
            <v>987.39325000000008</v>
          </cell>
          <cell r="V705">
            <v>1032.9407999999999</v>
          </cell>
          <cell r="W705">
            <v>1079.0785500000002</v>
          </cell>
          <cell r="X705" t="str">
            <v>8053 (5" X 115GA X 12FT)</v>
          </cell>
          <cell r="Y705" t="str">
            <v>SW (12 FT)</v>
          </cell>
          <cell r="Z705">
            <v>0.1</v>
          </cell>
          <cell r="AA705">
            <v>15</v>
          </cell>
          <cell r="AB705">
            <v>32.623125000000002</v>
          </cell>
          <cell r="AC705">
            <v>34.128</v>
          </cell>
          <cell r="AD705">
            <v>35.652375000000006</v>
          </cell>
          <cell r="AE705">
            <v>32.723125000000003</v>
          </cell>
          <cell r="AF705">
            <v>34.228000000000002</v>
          </cell>
          <cell r="AG705">
            <v>35.752375000000008</v>
          </cell>
          <cell r="AH705" t="str">
            <v>8053 (12 FT/Bundle)</v>
          </cell>
          <cell r="AI705" t="str">
            <v>SW</v>
          </cell>
          <cell r="AJ705" t="str">
            <v>45 SW</v>
          </cell>
          <cell r="AK705" t="str">
            <v xml:space="preserve">Stack </v>
          </cell>
          <cell r="AL705" t="str">
            <v xml:space="preserve">Pyramid </v>
          </cell>
          <cell r="AM705" t="str">
            <v>On Pallet</v>
          </cell>
          <cell r="AN705">
            <v>45</v>
          </cell>
          <cell r="AO705" t="str">
            <v>8909 (44 X 44)</v>
          </cell>
          <cell r="AP705" t="str">
            <v>44X44</v>
          </cell>
          <cell r="AQ705">
            <v>55</v>
          </cell>
          <cell r="AR705" t="str">
            <v>8133 (2)</v>
          </cell>
          <cell r="AS705" t="str">
            <v>1 X 8114 (Pad)</v>
          </cell>
          <cell r="AT705">
            <v>0</v>
          </cell>
          <cell r="AU705">
            <v>0</v>
          </cell>
          <cell r="AV705">
            <v>0</v>
          </cell>
          <cell r="AW705" t="str">
            <v>8052 (353 FT White)</v>
          </cell>
          <cell r="AX705">
            <v>1595.26</v>
          </cell>
          <cell r="AY705">
            <v>675</v>
          </cell>
          <cell r="AZ705">
            <v>2.3633481481481482</v>
          </cell>
          <cell r="BA705" t="str">
            <v xml:space="preserve">Minova USA Inc. request 7/12/04.  Each cartridge gets Part No. 8510 Parachute Clip 28 mm.  Each bundle gets Part No. 8132 8.5 X 11 inch bundle sheet.  </v>
          </cell>
          <cell r="BB705"/>
          <cell r="BC705">
            <v>249045</v>
          </cell>
          <cell r="BD705" t="str">
            <v>Green</v>
          </cell>
          <cell r="BE705" t="str">
            <v>2832 M50LIFP</v>
          </cell>
          <cell r="BF705" t="str">
            <v>12 months (+/- 5 days) from date of manufacture</v>
          </cell>
          <cell r="BG705" t="str">
            <v xml:space="preserve">Medium </v>
          </cell>
          <cell r="BH705" t="str">
            <v>28 mm</v>
          </cell>
          <cell r="BI705" t="str">
            <v>1 1/4 in</v>
          </cell>
          <cell r="BJ705" t="str">
            <v>32 in</v>
          </cell>
          <cell r="BK705" t="str">
            <v>7/8 in</v>
          </cell>
          <cell r="BL705" t="str">
            <v>I, II, III</v>
          </cell>
          <cell r="BM705">
            <v>3.2686163088142863</v>
          </cell>
          <cell r="BN705">
            <v>49.5</v>
          </cell>
          <cell r="BO705">
            <v>85</v>
          </cell>
          <cell r="BP705" t="str">
            <v>B or G</v>
          </cell>
          <cell r="BQ705">
            <v>5100</v>
          </cell>
          <cell r="BR705">
            <v>40</v>
          </cell>
        </row>
        <row r="706">
          <cell r="C706">
            <v>249053</v>
          </cell>
          <cell r="D706" t="str">
            <v>2836 M0204LIFP (2PB, 36 Bxs)</v>
          </cell>
          <cell r="E706" t="str">
            <v>70350</v>
          </cell>
          <cell r="F706" t="str">
            <v>72036</v>
          </cell>
          <cell r="G706" t="str">
            <v>30%</v>
          </cell>
          <cell r="H706" t="str">
            <v>2 X 8509 (12-8 4 X 1.25 OL)</v>
          </cell>
          <cell r="I706" t="str">
            <v>8040 (54 mm 142 GA X 3.125 FT)</v>
          </cell>
          <cell r="J706" t="str">
            <v>8034 (100 mm 200 GA X 3.125 FT)</v>
          </cell>
          <cell r="K706">
            <v>1.7917199999999995</v>
          </cell>
          <cell r="L706">
            <v>0.7678799999999999</v>
          </cell>
          <cell r="M706">
            <v>36</v>
          </cell>
          <cell r="N706">
            <v>44.397348211300098</v>
          </cell>
          <cell r="O706">
            <v>35.75</v>
          </cell>
          <cell r="P706">
            <v>36</v>
          </cell>
          <cell r="Q706">
            <v>36.25</v>
          </cell>
          <cell r="R706">
            <v>2.4488750000000001</v>
          </cell>
          <cell r="S706">
            <v>2.5595999999999997</v>
          </cell>
          <cell r="T706">
            <v>2.6716250000000001</v>
          </cell>
          <cell r="U706">
            <v>1111.78925</v>
          </cell>
          <cell r="V706">
            <v>1162.0583999999999</v>
          </cell>
          <cell r="W706">
            <v>1212.9177500000001</v>
          </cell>
          <cell r="X706" t="str">
            <v>8465/8466 (39"/2 pc)</v>
          </cell>
          <cell r="Y706" t="str">
            <v>39"/ 2 pc</v>
          </cell>
          <cell r="Z706">
            <v>2.8</v>
          </cell>
          <cell r="AA706">
            <v>20</v>
          </cell>
          <cell r="AB706">
            <v>48.977500000000006</v>
          </cell>
          <cell r="AC706">
            <v>51.191999999999993</v>
          </cell>
          <cell r="AD706">
            <v>53.432500000000005</v>
          </cell>
          <cell r="AE706">
            <v>51.777500000000003</v>
          </cell>
          <cell r="AF706">
            <v>53.99199999999999</v>
          </cell>
          <cell r="AG706">
            <v>56.232500000000002</v>
          </cell>
          <cell r="AH706" t="str">
            <v xml:space="preserve">2 X 8126 (4.625 FT/Box) </v>
          </cell>
          <cell r="AI706">
            <v>2</v>
          </cell>
          <cell r="AJ706" t="str">
            <v>(6X6)+0=36</v>
          </cell>
          <cell r="AK706">
            <v>6</v>
          </cell>
          <cell r="AL706">
            <v>6</v>
          </cell>
          <cell r="AM706">
            <v>0</v>
          </cell>
          <cell r="AN706">
            <v>36</v>
          </cell>
          <cell r="AO706" t="str">
            <v>8914 (48 X 44)</v>
          </cell>
          <cell r="AP706" t="str">
            <v>48X44</v>
          </cell>
          <cell r="AQ706">
            <v>55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 t="str">
            <v>8051 (1 White)</v>
          </cell>
          <cell r="AW706" t="str">
            <v>8050 (160FT Clear)</v>
          </cell>
          <cell r="AX706">
            <v>1998.7119999999995</v>
          </cell>
          <cell r="AY706">
            <v>720</v>
          </cell>
          <cell r="AZ706">
            <v>2.7759888888888882</v>
          </cell>
          <cell r="BA706" t="str">
            <v>Minova Request 1/31/13.  Each cartridge gets Part No. 8510 Parachute Clip 28 mm.</v>
          </cell>
          <cell r="BB706"/>
          <cell r="BC706">
            <v>249053</v>
          </cell>
          <cell r="BD706" t="str">
            <v>Yellow</v>
          </cell>
          <cell r="BE706" t="str">
            <v>2836 M0204LIFP</v>
          </cell>
          <cell r="BF706" t="str">
            <v>12 months (+/- 5 days) from date of manufacture</v>
          </cell>
          <cell r="BG706" t="str">
            <v>Slow</v>
          </cell>
          <cell r="BH706" t="str">
            <v>28 mm</v>
          </cell>
          <cell r="BI706" t="str">
            <v>1 1/4 in</v>
          </cell>
          <cell r="BJ706" t="str">
            <v>36 in</v>
          </cell>
          <cell r="BK706" t="str">
            <v>7/8 in</v>
          </cell>
          <cell r="BL706" t="str">
            <v>I, II, III</v>
          </cell>
          <cell r="BM706">
            <v>3.6997790176083414</v>
          </cell>
          <cell r="BN706">
            <v>74</v>
          </cell>
          <cell r="BO706">
            <v>85</v>
          </cell>
          <cell r="BP706" t="str">
            <v>B or G</v>
          </cell>
          <cell r="BQ706">
            <v>5100</v>
          </cell>
          <cell r="BR706">
            <v>60</v>
          </cell>
        </row>
        <row r="707">
          <cell r="C707">
            <v>249055</v>
          </cell>
          <cell r="D707" t="str">
            <v>2836 LIF50P (2PB, 36 Bxs)</v>
          </cell>
          <cell r="E707" t="str">
            <v>70319</v>
          </cell>
          <cell r="F707" t="str">
            <v>72036</v>
          </cell>
          <cell r="G707" t="str">
            <v>30%</v>
          </cell>
          <cell r="H707" t="str">
            <v>2 X 8509 (12-8 4 X 1.25 OL)</v>
          </cell>
          <cell r="I707" t="str">
            <v>8040 (54 mm 142 GA X 3.125 FT)</v>
          </cell>
          <cell r="J707" t="str">
            <v>8034 (100 mm 200 GA X 3.125 FT)</v>
          </cell>
          <cell r="K707">
            <v>1.7917199999999995</v>
          </cell>
          <cell r="L707">
            <v>0.7678799999999999</v>
          </cell>
          <cell r="M707">
            <v>36</v>
          </cell>
          <cell r="N707">
            <v>44.397348211300098</v>
          </cell>
          <cell r="O707">
            <v>35.75</v>
          </cell>
          <cell r="P707">
            <v>36</v>
          </cell>
          <cell r="Q707">
            <v>36.25</v>
          </cell>
          <cell r="R707">
            <v>2.4488750000000001</v>
          </cell>
          <cell r="S707">
            <v>2.5595999999999997</v>
          </cell>
          <cell r="T707">
            <v>2.6716250000000001</v>
          </cell>
          <cell r="U707">
            <v>1111.78925</v>
          </cell>
          <cell r="V707">
            <v>1162.0583999999999</v>
          </cell>
          <cell r="W707">
            <v>1212.9177500000001</v>
          </cell>
          <cell r="X707" t="str">
            <v>8465/8466 (39"/2 pc)</v>
          </cell>
          <cell r="Y707" t="str">
            <v>39"/ 2 pc</v>
          </cell>
          <cell r="Z707">
            <v>2.8</v>
          </cell>
          <cell r="AA707">
            <v>20</v>
          </cell>
          <cell r="AB707">
            <v>48.977500000000006</v>
          </cell>
          <cell r="AC707">
            <v>51.191999999999993</v>
          </cell>
          <cell r="AD707">
            <v>53.432500000000005</v>
          </cell>
          <cell r="AE707">
            <v>51.777500000000003</v>
          </cell>
          <cell r="AF707">
            <v>53.99199999999999</v>
          </cell>
          <cell r="AG707">
            <v>56.232500000000002</v>
          </cell>
          <cell r="AH707" t="str">
            <v xml:space="preserve">2 X 8126 (4.625 FT/Box) </v>
          </cell>
          <cell r="AI707">
            <v>2</v>
          </cell>
          <cell r="AJ707" t="str">
            <v>(6X6)+0=36</v>
          </cell>
          <cell r="AK707">
            <v>6</v>
          </cell>
          <cell r="AL707">
            <v>6</v>
          </cell>
          <cell r="AM707">
            <v>0</v>
          </cell>
          <cell r="AN707">
            <v>36</v>
          </cell>
          <cell r="AO707" t="str">
            <v>8914 (48 X 44)</v>
          </cell>
          <cell r="AP707" t="str">
            <v>48X44</v>
          </cell>
          <cell r="AQ707">
            <v>55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 t="str">
            <v>8051 (1 White)</v>
          </cell>
          <cell r="AW707" t="str">
            <v>8050 (160FT Clear)</v>
          </cell>
          <cell r="AX707">
            <v>1998.7119999999995</v>
          </cell>
          <cell r="AY707">
            <v>720</v>
          </cell>
          <cell r="AZ707">
            <v>2.7759888888888882</v>
          </cell>
          <cell r="BA707" t="str">
            <v>Minova Request 8/18/11.  Each cartridge gets Part No. 8510 Parachute Clip 28 mm.</v>
          </cell>
          <cell r="BB707"/>
          <cell r="BC707">
            <v>249055</v>
          </cell>
          <cell r="BD707" t="str">
            <v>Green</v>
          </cell>
          <cell r="BE707" t="str">
            <v>2836 LIF50P</v>
          </cell>
          <cell r="BF707" t="str">
            <v>12 months (+/- 5 days) from date of manufacture</v>
          </cell>
          <cell r="BG707" t="str">
            <v xml:space="preserve">Medium </v>
          </cell>
          <cell r="BH707" t="str">
            <v>28 mm</v>
          </cell>
          <cell r="BI707" t="str">
            <v>1 1/4 in</v>
          </cell>
          <cell r="BJ707" t="str">
            <v>36 in</v>
          </cell>
          <cell r="BK707" t="str">
            <v>7/8 in</v>
          </cell>
          <cell r="BL707" t="str">
            <v>I, II, III</v>
          </cell>
          <cell r="BM707">
            <v>3.6997790176083414</v>
          </cell>
          <cell r="BN707">
            <v>74</v>
          </cell>
          <cell r="BO707">
            <v>85</v>
          </cell>
          <cell r="BP707" t="str">
            <v>B or G</v>
          </cell>
          <cell r="BQ707">
            <v>5100</v>
          </cell>
          <cell r="BR707">
            <v>60</v>
          </cell>
        </row>
        <row r="708">
          <cell r="C708">
            <v>249056</v>
          </cell>
          <cell r="D708" t="str">
            <v>2836 LIF0204P (2PB, 36 Bxs)</v>
          </cell>
          <cell r="E708" t="str">
            <v>70314</v>
          </cell>
          <cell r="F708" t="str">
            <v>72036</v>
          </cell>
          <cell r="G708" t="str">
            <v>30%</v>
          </cell>
          <cell r="H708" t="str">
            <v>2 X 8509 (12-8 4 X 1.25 OL)</v>
          </cell>
          <cell r="I708" t="str">
            <v>8040 (54 mm 142 GA X 3.125 FT)</v>
          </cell>
          <cell r="J708" t="str">
            <v>8034 (100 mm 200 GA X 3.125 FT)</v>
          </cell>
          <cell r="K708">
            <v>1.7917199999999995</v>
          </cell>
          <cell r="L708">
            <v>0.7678799999999999</v>
          </cell>
          <cell r="M708">
            <v>36</v>
          </cell>
          <cell r="N708">
            <v>44.397348211300098</v>
          </cell>
          <cell r="O708">
            <v>35.75</v>
          </cell>
          <cell r="P708">
            <v>36</v>
          </cell>
          <cell r="Q708">
            <v>36.25</v>
          </cell>
          <cell r="R708">
            <v>2.4488750000000001</v>
          </cell>
          <cell r="S708">
            <v>2.5595999999999997</v>
          </cell>
          <cell r="T708">
            <v>2.6716250000000001</v>
          </cell>
          <cell r="U708">
            <v>1111.78925</v>
          </cell>
          <cell r="V708">
            <v>1162.0583999999999</v>
          </cell>
          <cell r="W708">
            <v>1212.9177500000001</v>
          </cell>
          <cell r="X708" t="str">
            <v>8465/8466 (39"/2 pc)</v>
          </cell>
          <cell r="Y708" t="str">
            <v>39"/ 2 pc</v>
          </cell>
          <cell r="Z708">
            <v>2.8</v>
          </cell>
          <cell r="AA708">
            <v>20</v>
          </cell>
          <cell r="AB708">
            <v>48.977500000000006</v>
          </cell>
          <cell r="AC708">
            <v>51.191999999999993</v>
          </cell>
          <cell r="AD708">
            <v>53.432500000000005</v>
          </cell>
          <cell r="AE708">
            <v>51.777500000000003</v>
          </cell>
          <cell r="AF708">
            <v>53.99199999999999</v>
          </cell>
          <cell r="AG708">
            <v>56.232500000000002</v>
          </cell>
          <cell r="AH708" t="str">
            <v xml:space="preserve">2 X 8126 (4.625 FT/Box) </v>
          </cell>
          <cell r="AI708">
            <v>2</v>
          </cell>
          <cell r="AJ708" t="str">
            <v>(6X6)+0=36</v>
          </cell>
          <cell r="AK708">
            <v>6</v>
          </cell>
          <cell r="AL708">
            <v>6</v>
          </cell>
          <cell r="AM708">
            <v>0</v>
          </cell>
          <cell r="AN708">
            <v>36</v>
          </cell>
          <cell r="AO708" t="str">
            <v>8914 (48 X 44)</v>
          </cell>
          <cell r="AP708" t="str">
            <v>48X44</v>
          </cell>
          <cell r="AQ708">
            <v>55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 t="str">
            <v>8051 (1 White)</v>
          </cell>
          <cell r="AW708" t="str">
            <v>8050 (160FT Clear)</v>
          </cell>
          <cell r="AX708">
            <v>1998.7119999999995</v>
          </cell>
          <cell r="AY708">
            <v>720</v>
          </cell>
          <cell r="AZ708">
            <v>2.7759888888888882</v>
          </cell>
          <cell r="BA708" t="str">
            <v>Minova Request 8/18/11.  Each cartridge gets Part No. 8510 Parachute Clip 28 mm.</v>
          </cell>
          <cell r="BB708"/>
          <cell r="BC708">
            <v>249056</v>
          </cell>
          <cell r="BD708" t="str">
            <v>Yellow</v>
          </cell>
          <cell r="BE708" t="str">
            <v>2836 LIF0204P</v>
          </cell>
          <cell r="BF708" t="str">
            <v>12 months (+/- 5 days) from date of manufacture</v>
          </cell>
          <cell r="BG708" t="str">
            <v>Slow</v>
          </cell>
          <cell r="BH708" t="str">
            <v>28 mm</v>
          </cell>
          <cell r="BI708" t="str">
            <v>1 1/4 in</v>
          </cell>
          <cell r="BJ708" t="str">
            <v>36 in</v>
          </cell>
          <cell r="BK708" t="str">
            <v>7/8 in</v>
          </cell>
          <cell r="BL708" t="str">
            <v>I, II, III</v>
          </cell>
          <cell r="BM708">
            <v>3.6997790176083414</v>
          </cell>
          <cell r="BN708">
            <v>74</v>
          </cell>
          <cell r="BO708">
            <v>85</v>
          </cell>
          <cell r="BP708" t="str">
            <v>B or G</v>
          </cell>
          <cell r="BQ708">
            <v>5100</v>
          </cell>
          <cell r="BR708">
            <v>60</v>
          </cell>
        </row>
        <row r="709">
          <cell r="C709">
            <v>249057</v>
          </cell>
          <cell r="D709" t="str">
            <v>2339 M50LIF (SWS, 1080 Pcs)</v>
          </cell>
          <cell r="E709" t="str">
            <v>70325</v>
          </cell>
          <cell r="F709" t="str">
            <v>72036</v>
          </cell>
          <cell r="G709" t="str">
            <v>30%</v>
          </cell>
          <cell r="H709" t="str">
            <v>2 X 8509 (12-8 4 X 1.25 OL)</v>
          </cell>
          <cell r="I709" t="str">
            <v>8030 (38 mm 142 GA X 3.354 FT)</v>
          </cell>
          <cell r="J709" t="str">
            <v>8032 (84 mm 200 GA X 3.354 FT)</v>
          </cell>
          <cell r="K709">
            <v>1.3076699999999999</v>
          </cell>
          <cell r="L709">
            <v>0.56042999999999998</v>
          </cell>
          <cell r="M709">
            <v>39</v>
          </cell>
          <cell r="N709">
            <v>57.103559431305342</v>
          </cell>
          <cell r="O709">
            <v>38.75</v>
          </cell>
          <cell r="P709">
            <v>39</v>
          </cell>
          <cell r="Q709">
            <v>39.25</v>
          </cell>
          <cell r="R709">
            <v>1.817375</v>
          </cell>
          <cell r="S709">
            <v>1.8680999999999999</v>
          </cell>
          <cell r="T709">
            <v>1.9193249999999999</v>
          </cell>
          <cell r="U709">
            <v>825.08825000000002</v>
          </cell>
          <cell r="V709">
            <v>848.11739999999998</v>
          </cell>
          <cell r="W709">
            <v>871.37355000000002</v>
          </cell>
          <cell r="X709" t="str">
            <v>8053 (5" X 115GA X 14FT)</v>
          </cell>
          <cell r="Y709" t="str">
            <v>SW (14 FT)</v>
          </cell>
          <cell r="Z709">
            <v>0.1</v>
          </cell>
          <cell r="AA709">
            <v>20</v>
          </cell>
          <cell r="AB709">
            <v>36.347499999999997</v>
          </cell>
          <cell r="AC709">
            <v>37.361999999999995</v>
          </cell>
          <cell r="AD709">
            <v>38.386499999999998</v>
          </cell>
          <cell r="AE709">
            <v>36.447499999999998</v>
          </cell>
          <cell r="AF709">
            <v>37.461999999999996</v>
          </cell>
          <cell r="AG709">
            <v>38.486499999999999</v>
          </cell>
          <cell r="AH709" t="str">
            <v>8053 (14 FT/Bundle)</v>
          </cell>
          <cell r="AI709" t="str">
            <v>SW</v>
          </cell>
          <cell r="AJ709" t="str">
            <v>(9X6) = 54</v>
          </cell>
          <cell r="AK709" t="str">
            <v xml:space="preserve">Stack </v>
          </cell>
          <cell r="AL709" t="str">
            <v xml:space="preserve">Square </v>
          </cell>
          <cell r="AM709" t="str">
            <v>On Pallet</v>
          </cell>
          <cell r="AN709">
            <v>54</v>
          </cell>
          <cell r="AO709" t="str">
            <v>8909 (44 X 44)</v>
          </cell>
          <cell r="AP709" t="str">
            <v>44X44</v>
          </cell>
          <cell r="AQ709">
            <v>55</v>
          </cell>
          <cell r="AR709" t="str">
            <v>8133 (2)</v>
          </cell>
          <cell r="AS709" t="str">
            <v xml:space="preserve">1 X 8114 (Pad) </v>
          </cell>
          <cell r="AT709">
            <v>0</v>
          </cell>
          <cell r="AU709">
            <v>0</v>
          </cell>
          <cell r="AV709" t="str">
            <v>8051 (1 White)</v>
          </cell>
          <cell r="AW709" t="str">
            <v>8052 (352FT White)</v>
          </cell>
          <cell r="AX709">
            <v>2077.9479999999999</v>
          </cell>
          <cell r="AY709">
            <v>1080</v>
          </cell>
          <cell r="AZ709">
            <v>1.9240259259259258</v>
          </cell>
          <cell r="BA709" t="str">
            <v xml:space="preserve">Request 3/10/11 JCS.    Stack 9 bundles per layer.  Rotate each layer 90 degress.  6 layers high.    </v>
          </cell>
          <cell r="BB709" t="str">
            <v xml:space="preserve">Updated 9/14/11. Each bundle gets Part No. 8132 8.5 X 11 inch bundle sheet. </v>
          </cell>
          <cell r="BC709">
            <v>249057</v>
          </cell>
          <cell r="BD709" t="str">
            <v>Green</v>
          </cell>
          <cell r="BE709" t="str">
            <v>2339 M50LIF</v>
          </cell>
          <cell r="BF709" t="str">
            <v>12 months (+/- 5 days) from date of manufacture</v>
          </cell>
          <cell r="BG709" t="str">
            <v xml:space="preserve">Medium </v>
          </cell>
          <cell r="BH709" t="str">
            <v>23 mm</v>
          </cell>
          <cell r="BI709" t="str">
            <v>1 in</v>
          </cell>
          <cell r="BJ709" t="str">
            <v>39 in</v>
          </cell>
          <cell r="BK709" t="str">
            <v>3/4 in</v>
          </cell>
          <cell r="BL709" t="str">
            <v>I, II, III</v>
          </cell>
          <cell r="BM709">
            <v>4.7586299526087785</v>
          </cell>
          <cell r="BN709">
            <v>96</v>
          </cell>
          <cell r="BO709">
            <v>134</v>
          </cell>
          <cell r="BP709" t="str">
            <v>B or G</v>
          </cell>
          <cell r="BQ709">
            <v>8040</v>
          </cell>
          <cell r="BR709">
            <v>65</v>
          </cell>
        </row>
        <row r="710">
          <cell r="C710">
            <v>249058</v>
          </cell>
          <cell r="D710" t="str">
            <v>2835 LIF50 (2PB, 36 Bxs)</v>
          </cell>
          <cell r="E710" t="str">
            <v>70319</v>
          </cell>
          <cell r="F710" t="str">
            <v>72036</v>
          </cell>
          <cell r="G710" t="str">
            <v>30%</v>
          </cell>
          <cell r="H710" t="str">
            <v>2 X 8509 (12-8 4 X 1.25 OL)</v>
          </cell>
          <cell r="I710" t="str">
            <v>8040 (54 mm 142 GA X 3.042 FT)</v>
          </cell>
          <cell r="J710" t="str">
            <v>8034 (100 mm 200 GA X 3.042 FT)</v>
          </cell>
          <cell r="K710">
            <v>1.7419499999999997</v>
          </cell>
          <cell r="L710">
            <v>0.74654999999999994</v>
          </cell>
          <cell r="M710">
            <v>35</v>
          </cell>
          <cell r="N710">
            <v>43.10386008491794</v>
          </cell>
          <cell r="O710">
            <v>34.75</v>
          </cell>
          <cell r="P710">
            <v>35</v>
          </cell>
          <cell r="Q710">
            <v>35.25</v>
          </cell>
          <cell r="R710">
            <v>2.3803750000000004</v>
          </cell>
          <cell r="S710">
            <v>2.4884999999999997</v>
          </cell>
          <cell r="T710">
            <v>2.597925</v>
          </cell>
          <cell r="U710">
            <v>1080.6902500000001</v>
          </cell>
          <cell r="V710">
            <v>1129.7789999999998</v>
          </cell>
          <cell r="W710">
            <v>1179.45795</v>
          </cell>
          <cell r="X710" t="str">
            <v>8465/8466 (39"/2 pc)</v>
          </cell>
          <cell r="Y710" t="str">
            <v>39"/ 2 pc</v>
          </cell>
          <cell r="Z710">
            <v>2.8</v>
          </cell>
          <cell r="AA710">
            <v>20</v>
          </cell>
          <cell r="AB710">
            <v>47.607500000000009</v>
          </cell>
          <cell r="AC710">
            <v>49.769999999999996</v>
          </cell>
          <cell r="AD710">
            <v>51.958500000000001</v>
          </cell>
          <cell r="AE710">
            <v>50.407500000000006</v>
          </cell>
          <cell r="AF710">
            <v>52.569999999999993</v>
          </cell>
          <cell r="AG710">
            <v>54.758499999999998</v>
          </cell>
          <cell r="AH710" t="str">
            <v xml:space="preserve">2 X 8126 (4.625 FT/Box) </v>
          </cell>
          <cell r="AI710">
            <v>2</v>
          </cell>
          <cell r="AJ710" t="str">
            <v>(6X6)+0=36</v>
          </cell>
          <cell r="AK710">
            <v>6</v>
          </cell>
          <cell r="AL710">
            <v>6</v>
          </cell>
          <cell r="AM710">
            <v>0</v>
          </cell>
          <cell r="AN710">
            <v>36</v>
          </cell>
          <cell r="AO710" t="str">
            <v>8914 (48 X 44)</v>
          </cell>
          <cell r="AP710" t="str">
            <v>48X44</v>
          </cell>
          <cell r="AQ710">
            <v>55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 t="str">
            <v>8051 (1 White)</v>
          </cell>
          <cell r="AW710" t="str">
            <v>8050 (160FT Clear)</v>
          </cell>
          <cell r="AX710">
            <v>1947.5199999999998</v>
          </cell>
          <cell r="AY710">
            <v>720</v>
          </cell>
          <cell r="AZ710">
            <v>2.7048888888888887</v>
          </cell>
          <cell r="BA710" t="str">
            <v>Minova Request 1/15/09.</v>
          </cell>
          <cell r="BB710"/>
          <cell r="BC710">
            <v>249058</v>
          </cell>
          <cell r="BD710" t="str">
            <v>Green</v>
          </cell>
          <cell r="BE710" t="str">
            <v>2835 LIF50</v>
          </cell>
          <cell r="BF710" t="str">
            <v>12 months (+/- 5 days) from date of manufacture</v>
          </cell>
          <cell r="BG710" t="str">
            <v xml:space="preserve">Medium </v>
          </cell>
          <cell r="BH710" t="str">
            <v>28 mm</v>
          </cell>
          <cell r="BI710" t="str">
            <v>1 1/4 in</v>
          </cell>
          <cell r="BJ710" t="str">
            <v>35 in</v>
          </cell>
          <cell r="BK710" t="str">
            <v>7/8 in</v>
          </cell>
          <cell r="BL710" t="str">
            <v>I, II, III</v>
          </cell>
          <cell r="BM710">
            <v>3.5919883404098285</v>
          </cell>
          <cell r="BN710">
            <v>72</v>
          </cell>
          <cell r="BO710">
            <v>110</v>
          </cell>
          <cell r="BP710" t="str">
            <v>B or G</v>
          </cell>
          <cell r="BQ710">
            <v>6600</v>
          </cell>
          <cell r="BR710">
            <v>58.333333333333336</v>
          </cell>
        </row>
        <row r="711">
          <cell r="C711">
            <v>249059</v>
          </cell>
          <cell r="D711" t="str">
            <v>2834 LIF35 (2PB, 36 Bxs)</v>
          </cell>
          <cell r="E711" t="str">
            <v>70311</v>
          </cell>
          <cell r="F711" t="str">
            <v>72036</v>
          </cell>
          <cell r="G711" t="str">
            <v>30%</v>
          </cell>
          <cell r="H711" t="str">
            <v>2 X 8509 (12-8 4 X 1.25 OL)</v>
          </cell>
          <cell r="I711" t="str">
            <v>8040 (54 mm 142 GA X 2.958 FT)</v>
          </cell>
          <cell r="J711" t="str">
            <v>8034 (100 mm 200 GA X 2.958 FT)</v>
          </cell>
          <cell r="K711">
            <v>1.6921799999999998</v>
          </cell>
          <cell r="L711">
            <v>0.72521999999999986</v>
          </cell>
          <cell r="M711">
            <v>34</v>
          </cell>
          <cell r="N711">
            <v>41.810371958535775</v>
          </cell>
          <cell r="O711">
            <v>33.75</v>
          </cell>
          <cell r="P711">
            <v>34</v>
          </cell>
          <cell r="Q711">
            <v>34.25</v>
          </cell>
          <cell r="R711">
            <v>2.3118750000000001</v>
          </cell>
          <cell r="S711">
            <v>2.4173999999999998</v>
          </cell>
          <cell r="T711">
            <v>2.5242249999999999</v>
          </cell>
          <cell r="U711">
            <v>1049.5912499999999</v>
          </cell>
          <cell r="V711">
            <v>1097.4995999999999</v>
          </cell>
          <cell r="W711">
            <v>1145.9981499999999</v>
          </cell>
          <cell r="X711" t="str">
            <v>8465/8466 (39"/2 pc)</v>
          </cell>
          <cell r="Y711" t="str">
            <v>39"/ 2 pc</v>
          </cell>
          <cell r="Z711">
            <v>2.8</v>
          </cell>
          <cell r="AA711">
            <v>20</v>
          </cell>
          <cell r="AB711">
            <v>46.237500000000004</v>
          </cell>
          <cell r="AC711">
            <v>48.347999999999999</v>
          </cell>
          <cell r="AD711">
            <v>50.484499999999997</v>
          </cell>
          <cell r="AE711">
            <v>49.037500000000001</v>
          </cell>
          <cell r="AF711">
            <v>51.147999999999996</v>
          </cell>
          <cell r="AG711">
            <v>53.284499999999994</v>
          </cell>
          <cell r="AH711" t="str">
            <v xml:space="preserve">2 X 8126 (4.625 FT/Box) </v>
          </cell>
          <cell r="AI711">
            <v>2</v>
          </cell>
          <cell r="AJ711" t="str">
            <v>(6X6)+0=36</v>
          </cell>
          <cell r="AK711">
            <v>6</v>
          </cell>
          <cell r="AL711">
            <v>6</v>
          </cell>
          <cell r="AM711">
            <v>0</v>
          </cell>
          <cell r="AN711">
            <v>36</v>
          </cell>
          <cell r="AO711" t="str">
            <v>8914 (48 X 44)</v>
          </cell>
          <cell r="AP711" t="str">
            <v>48X44</v>
          </cell>
          <cell r="AQ711">
            <v>55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 t="str">
            <v>8051 (1 White)</v>
          </cell>
          <cell r="AW711" t="str">
            <v>8050 (160FT Clear)</v>
          </cell>
          <cell r="AX711">
            <v>1896.328</v>
          </cell>
          <cell r="AY711">
            <v>720</v>
          </cell>
          <cell r="AZ711">
            <v>2.6337888888888887</v>
          </cell>
          <cell r="BA711" t="str">
            <v>Minova Request 8/2/12.</v>
          </cell>
          <cell r="BB711"/>
          <cell r="BC711">
            <v>249059</v>
          </cell>
          <cell r="BD711" t="str">
            <v>Blue</v>
          </cell>
          <cell r="BE711" t="str">
            <v>2834 LIF35</v>
          </cell>
          <cell r="BF711" t="str">
            <v>12 months (+/- 5 days) from date of manufacture</v>
          </cell>
          <cell r="BG711" t="str">
            <v>Fast</v>
          </cell>
          <cell r="BH711" t="str">
            <v>28 mm</v>
          </cell>
          <cell r="BI711" t="str">
            <v>1 1/4 in</v>
          </cell>
          <cell r="BJ711" t="str">
            <v>34 in</v>
          </cell>
          <cell r="BK711" t="str">
            <v>7/8 in</v>
          </cell>
          <cell r="BL711" t="str">
            <v>I, II, III</v>
          </cell>
          <cell r="BM711">
            <v>3.4841976632113147</v>
          </cell>
          <cell r="BN711">
            <v>70</v>
          </cell>
          <cell r="BO711">
            <v>110</v>
          </cell>
          <cell r="BP711" t="str">
            <v>B or G</v>
          </cell>
          <cell r="BQ711">
            <v>6600</v>
          </cell>
          <cell r="BR711">
            <v>56.666666666666664</v>
          </cell>
        </row>
        <row r="712">
          <cell r="C712">
            <v>249060</v>
          </cell>
          <cell r="D712" t="str">
            <v>2834 VLIF35 (2PB, 36 Bxs)</v>
          </cell>
          <cell r="E712" t="str">
            <v>70343</v>
          </cell>
          <cell r="F712" t="str">
            <v>72036</v>
          </cell>
          <cell r="G712" t="str">
            <v>30%</v>
          </cell>
          <cell r="H712" t="str">
            <v>2 X 8509 (12-8 4 X 1.25 OL)</v>
          </cell>
          <cell r="I712" t="str">
            <v>8040 (54 mm 142 GA X 2.958 FT)</v>
          </cell>
          <cell r="J712" t="str">
            <v>8034 (100 mm 200 GA X 2.958 FT)</v>
          </cell>
          <cell r="K712">
            <v>1.6921799999999998</v>
          </cell>
          <cell r="L712">
            <v>0.72521999999999986</v>
          </cell>
          <cell r="M712">
            <v>34</v>
          </cell>
          <cell r="N712">
            <v>41.810371958535775</v>
          </cell>
          <cell r="O712">
            <v>33.75</v>
          </cell>
          <cell r="P712">
            <v>34</v>
          </cell>
          <cell r="Q712">
            <v>34.25</v>
          </cell>
          <cell r="R712">
            <v>2.3118750000000001</v>
          </cell>
          <cell r="S712">
            <v>2.4173999999999998</v>
          </cell>
          <cell r="T712">
            <v>2.5242249999999999</v>
          </cell>
          <cell r="U712">
            <v>1049.5912499999999</v>
          </cell>
          <cell r="V712">
            <v>1097.4995999999999</v>
          </cell>
          <cell r="W712">
            <v>1145.9981499999999</v>
          </cell>
          <cell r="X712" t="str">
            <v>8465/8466 (39"/2 pc)</v>
          </cell>
          <cell r="Y712" t="str">
            <v>39"/ 2 pc</v>
          </cell>
          <cell r="Z712">
            <v>2.8</v>
          </cell>
          <cell r="AA712">
            <v>20</v>
          </cell>
          <cell r="AB712">
            <v>46.237500000000004</v>
          </cell>
          <cell r="AC712">
            <v>48.347999999999999</v>
          </cell>
          <cell r="AD712">
            <v>50.484499999999997</v>
          </cell>
          <cell r="AE712">
            <v>49.037500000000001</v>
          </cell>
          <cell r="AF712">
            <v>51.147999999999996</v>
          </cell>
          <cell r="AG712">
            <v>53.284499999999994</v>
          </cell>
          <cell r="AH712" t="str">
            <v xml:space="preserve">2 X 8126 (4.625 FT/Box) </v>
          </cell>
          <cell r="AI712">
            <v>2</v>
          </cell>
          <cell r="AJ712" t="str">
            <v>(6X6)+0=36</v>
          </cell>
          <cell r="AK712">
            <v>6</v>
          </cell>
          <cell r="AL712">
            <v>6</v>
          </cell>
          <cell r="AM712">
            <v>0</v>
          </cell>
          <cell r="AN712">
            <v>36</v>
          </cell>
          <cell r="AO712" t="str">
            <v>8914 (48 X 44)</v>
          </cell>
          <cell r="AP712" t="str">
            <v>48X44</v>
          </cell>
          <cell r="AQ712">
            <v>55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 t="str">
            <v>8051 (1 White)</v>
          </cell>
          <cell r="AW712" t="str">
            <v>8050 (160FT Clear)</v>
          </cell>
          <cell r="AX712">
            <v>1896.328</v>
          </cell>
          <cell r="AY712">
            <v>720</v>
          </cell>
          <cell r="AZ712">
            <v>2.6337888888888887</v>
          </cell>
          <cell r="BA712" t="str">
            <v>Request 7.25.14</v>
          </cell>
          <cell r="BB712"/>
          <cell r="BC712">
            <v>249060</v>
          </cell>
          <cell r="BD712" t="str">
            <v>Blue</v>
          </cell>
          <cell r="BE712" t="str">
            <v>2834 VLIF35</v>
          </cell>
          <cell r="BF712" t="str">
            <v>12 months (+/- 5 days) from date of manufacture</v>
          </cell>
          <cell r="BG712" t="str">
            <v>Fast</v>
          </cell>
          <cell r="BH712" t="str">
            <v>28 mm</v>
          </cell>
          <cell r="BI712" t="str">
            <v>1 1/4 in</v>
          </cell>
          <cell r="BJ712" t="str">
            <v>34 in</v>
          </cell>
          <cell r="BK712" t="str">
            <v>7/8 in</v>
          </cell>
          <cell r="BL712" t="str">
            <v>I, II, III</v>
          </cell>
          <cell r="BM712">
            <v>3.4841976632113147</v>
          </cell>
          <cell r="BN712">
            <v>70</v>
          </cell>
          <cell r="BO712">
            <v>110</v>
          </cell>
          <cell r="BP712" t="str">
            <v>B or G</v>
          </cell>
          <cell r="BQ712">
            <v>6600</v>
          </cell>
          <cell r="BR712">
            <v>56.666666666666664</v>
          </cell>
        </row>
        <row r="713">
          <cell r="C713">
            <v>249065</v>
          </cell>
          <cell r="D713" t="str">
            <v>2836 RED-M35LIFP (2PB, 36 Bxs)</v>
          </cell>
          <cell r="E713" t="str">
            <v>70275</v>
          </cell>
          <cell r="F713" t="str">
            <v>72036</v>
          </cell>
          <cell r="G713" t="str">
            <v>30%</v>
          </cell>
          <cell r="H713" t="str">
            <v>2 X 8509 (12-8 4 X 1.25 OL)</v>
          </cell>
          <cell r="I713" t="str">
            <v>8040 (54 mm 142 GA X 3.125 FT)</v>
          </cell>
          <cell r="J713" t="str">
            <v>8034 (100 mm 200 GA X 3.125 FT)</v>
          </cell>
          <cell r="K713">
            <v>1.7917199999999995</v>
          </cell>
          <cell r="L713">
            <v>0.7678799999999999</v>
          </cell>
          <cell r="M713">
            <v>36</v>
          </cell>
          <cell r="N713">
            <v>44.397348211300098</v>
          </cell>
          <cell r="O713">
            <v>35.75</v>
          </cell>
          <cell r="P713">
            <v>36</v>
          </cell>
          <cell r="Q713">
            <v>36.25</v>
          </cell>
          <cell r="R713">
            <v>2.4488750000000001</v>
          </cell>
          <cell r="S713">
            <v>2.5595999999999997</v>
          </cell>
          <cell r="T713">
            <v>2.6716250000000001</v>
          </cell>
          <cell r="U713">
            <v>1111.78925</v>
          </cell>
          <cell r="V713">
            <v>1162.0583999999999</v>
          </cell>
          <cell r="W713">
            <v>1212.9177500000001</v>
          </cell>
          <cell r="X713" t="str">
            <v>8465/8466 (39"/2 pc)</v>
          </cell>
          <cell r="Y713" t="str">
            <v>39"/ 2 pc</v>
          </cell>
          <cell r="Z713">
            <v>2.8</v>
          </cell>
          <cell r="AA713">
            <v>20</v>
          </cell>
          <cell r="AB713">
            <v>48.977500000000006</v>
          </cell>
          <cell r="AC713">
            <v>51.191999999999993</v>
          </cell>
          <cell r="AD713">
            <v>53.432500000000005</v>
          </cell>
          <cell r="AE713">
            <v>51.777500000000003</v>
          </cell>
          <cell r="AF713">
            <v>53.99199999999999</v>
          </cell>
          <cell r="AG713">
            <v>56.232500000000002</v>
          </cell>
          <cell r="AH713" t="str">
            <v xml:space="preserve">2 X 8126 (4.625 FT/Box) </v>
          </cell>
          <cell r="AI713">
            <v>2</v>
          </cell>
          <cell r="AJ713" t="str">
            <v>(6X6)+0=36</v>
          </cell>
          <cell r="AK713">
            <v>6</v>
          </cell>
          <cell r="AL713">
            <v>6</v>
          </cell>
          <cell r="AM713">
            <v>0</v>
          </cell>
          <cell r="AN713">
            <v>36</v>
          </cell>
          <cell r="AO713" t="str">
            <v>8914 (48 X 44)</v>
          </cell>
          <cell r="AP713" t="str">
            <v>48X44</v>
          </cell>
          <cell r="AQ713">
            <v>55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 t="str">
            <v>8051 (1 White)</v>
          </cell>
          <cell r="AW713" t="str">
            <v>8050 (160FT Clear)</v>
          </cell>
          <cell r="AX713">
            <v>1998.7119999999995</v>
          </cell>
          <cell r="AY713">
            <v>720</v>
          </cell>
          <cell r="AZ713">
            <v>2.7759888888888882</v>
          </cell>
          <cell r="BA713" t="str">
            <v>Minova Request 11/12/12.  Each cartridge gets Part No. 8510 Parachute Clip 28 mm.</v>
          </cell>
          <cell r="BB713"/>
          <cell r="BC713">
            <v>249065</v>
          </cell>
          <cell r="BD713" t="str">
            <v>Blue</v>
          </cell>
          <cell r="BE713" t="str">
            <v>2836 M35LIFP</v>
          </cell>
          <cell r="BF713" t="str">
            <v>12 months (+/- 5 days) from date of manufacture</v>
          </cell>
          <cell r="BG713" t="str">
            <v>Fast</v>
          </cell>
          <cell r="BH713" t="str">
            <v>28 mm</v>
          </cell>
          <cell r="BI713" t="str">
            <v>1 1/4 in</v>
          </cell>
          <cell r="BJ713" t="str">
            <v>36 in</v>
          </cell>
          <cell r="BK713" t="str">
            <v>7/8 in</v>
          </cell>
          <cell r="BL713" t="str">
            <v>I, II, III</v>
          </cell>
          <cell r="BM713">
            <v>3.6997790176083414</v>
          </cell>
          <cell r="BN713">
            <v>74</v>
          </cell>
          <cell r="BO713">
            <v>85</v>
          </cell>
          <cell r="BP713" t="str">
            <v>B or G</v>
          </cell>
          <cell r="BQ713">
            <v>5100</v>
          </cell>
          <cell r="BR713">
            <v>60</v>
          </cell>
        </row>
        <row r="714">
          <cell r="C714">
            <v>249079</v>
          </cell>
          <cell r="D714" t="str">
            <v>2836 VLIF0204P (2PB, 36 Bxs)</v>
          </cell>
          <cell r="E714">
            <v>70348</v>
          </cell>
          <cell r="F714" t="str">
            <v>72036</v>
          </cell>
          <cell r="G714" t="str">
            <v>30%</v>
          </cell>
          <cell r="H714" t="str">
            <v>2 X 8509 (12-8 4 X 1.25 OL)</v>
          </cell>
          <cell r="I714" t="str">
            <v>8040 (54 mm 142 GA X 3.125 FT)</v>
          </cell>
          <cell r="J714" t="str">
            <v>8034 (100 mm 200 GA X 3.125 FT)</v>
          </cell>
          <cell r="K714">
            <v>1.7917199999999995</v>
          </cell>
          <cell r="L714">
            <v>0.7678799999999999</v>
          </cell>
          <cell r="M714">
            <v>36</v>
          </cell>
          <cell r="N714">
            <v>44.397348211300098</v>
          </cell>
          <cell r="O714">
            <v>35.75</v>
          </cell>
          <cell r="P714">
            <v>36</v>
          </cell>
          <cell r="Q714">
            <v>36.25</v>
          </cell>
          <cell r="R714">
            <v>2.4488750000000001</v>
          </cell>
          <cell r="S714">
            <v>2.5595999999999997</v>
          </cell>
          <cell r="T714">
            <v>2.6716250000000001</v>
          </cell>
          <cell r="U714">
            <v>1111.78925</v>
          </cell>
          <cell r="V714">
            <v>1162.0583999999999</v>
          </cell>
          <cell r="W714">
            <v>1212.9177500000001</v>
          </cell>
          <cell r="X714" t="str">
            <v>8465/8466 (39"/2 pc)</v>
          </cell>
          <cell r="Y714" t="str">
            <v>39"/ 2 pc</v>
          </cell>
          <cell r="Z714">
            <v>2.8</v>
          </cell>
          <cell r="AA714">
            <v>20</v>
          </cell>
          <cell r="AB714">
            <v>48.977500000000006</v>
          </cell>
          <cell r="AC714">
            <v>51.191999999999993</v>
          </cell>
          <cell r="AD714">
            <v>53.432500000000005</v>
          </cell>
          <cell r="AE714">
            <v>51.777500000000003</v>
          </cell>
          <cell r="AF714">
            <v>53.99199999999999</v>
          </cell>
          <cell r="AG714">
            <v>56.232500000000002</v>
          </cell>
          <cell r="AH714" t="str">
            <v xml:space="preserve">2 X 8126 (4.625 FT/Box) </v>
          </cell>
          <cell r="AI714">
            <v>2</v>
          </cell>
          <cell r="AJ714" t="str">
            <v>(6X6)+0=36</v>
          </cell>
          <cell r="AK714">
            <v>6</v>
          </cell>
          <cell r="AL714">
            <v>6</v>
          </cell>
          <cell r="AM714">
            <v>0</v>
          </cell>
          <cell r="AN714">
            <v>36</v>
          </cell>
          <cell r="AO714" t="str">
            <v>8914 (48 X 44)</v>
          </cell>
          <cell r="AP714" t="str">
            <v>48X44</v>
          </cell>
          <cell r="AQ714">
            <v>55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 t="str">
            <v>8051 (1 White)</v>
          </cell>
          <cell r="AW714" t="str">
            <v>8050 (160FT Clear)</v>
          </cell>
          <cell r="AX714">
            <v>1998.7119999999995</v>
          </cell>
          <cell r="AY714">
            <v>720</v>
          </cell>
          <cell r="AZ714">
            <v>2.7759888888888882</v>
          </cell>
          <cell r="BA714" t="str">
            <v xml:space="preserve">Request 1/31/14.  Each cartridge gets Part No. 8510 Parachute Clip 28 mm. </v>
          </cell>
          <cell r="BB714"/>
          <cell r="BC714">
            <v>249079</v>
          </cell>
          <cell r="BD714" t="str">
            <v>Yellow</v>
          </cell>
          <cell r="BE714" t="str">
            <v>2836 VLIF0204P</v>
          </cell>
          <cell r="BF714" t="str">
            <v>12 months (+/- 5 days) from date of manufacture</v>
          </cell>
          <cell r="BG714" t="str">
            <v>Slow</v>
          </cell>
          <cell r="BH714" t="str">
            <v>28 mm</v>
          </cell>
          <cell r="BI714" t="str">
            <v>1 1/4 in</v>
          </cell>
          <cell r="BJ714" t="str">
            <v>36 in</v>
          </cell>
          <cell r="BK714" t="str">
            <v>7/8 in</v>
          </cell>
          <cell r="BL714" t="str">
            <v>I, II, III</v>
          </cell>
          <cell r="BM714">
            <v>3.6997790176083414</v>
          </cell>
          <cell r="BN714">
            <v>74</v>
          </cell>
          <cell r="BO714">
            <v>85</v>
          </cell>
          <cell r="BP714" t="str">
            <v>B or G</v>
          </cell>
          <cell r="BQ714">
            <v>5100</v>
          </cell>
          <cell r="BR714">
            <v>60</v>
          </cell>
        </row>
        <row r="715">
          <cell r="C715">
            <v>249066</v>
          </cell>
          <cell r="D715" t="str">
            <v>2836 H50P (2PB, 36 Bxs)</v>
          </cell>
          <cell r="E715" t="str">
            <v>70320</v>
          </cell>
          <cell r="F715" t="str">
            <v>72036</v>
          </cell>
          <cell r="G715" t="str">
            <v>30%</v>
          </cell>
          <cell r="H715" t="str">
            <v>2 X 8509 (12-8 4 X 1.25 OL)</v>
          </cell>
          <cell r="I715" t="str">
            <v>8040 (54 mm 142 GA X 3.125 FT)</v>
          </cell>
          <cell r="J715" t="str">
            <v>8034 (100 mm 200 GA X 3.125 FT)</v>
          </cell>
          <cell r="K715">
            <v>1.7917199999999995</v>
          </cell>
          <cell r="L715">
            <v>0.7678799999999999</v>
          </cell>
          <cell r="M715">
            <v>36</v>
          </cell>
          <cell r="N715">
            <v>44.397348211300098</v>
          </cell>
          <cell r="O715">
            <v>35.75</v>
          </cell>
          <cell r="P715">
            <v>36</v>
          </cell>
          <cell r="Q715">
            <v>36.25</v>
          </cell>
          <cell r="R715">
            <v>2.4488750000000001</v>
          </cell>
          <cell r="S715">
            <v>2.5595999999999997</v>
          </cell>
          <cell r="T715">
            <v>2.6716250000000001</v>
          </cell>
          <cell r="U715">
            <v>1111.78925</v>
          </cell>
          <cell r="V715">
            <v>1162.0583999999999</v>
          </cell>
          <cell r="W715">
            <v>1212.9177500000001</v>
          </cell>
          <cell r="X715" t="str">
            <v>8465/8466 (39"/2 pc)</v>
          </cell>
          <cell r="Y715" t="str">
            <v>39"/ 2 pc</v>
          </cell>
          <cell r="Z715">
            <v>2.8</v>
          </cell>
          <cell r="AA715">
            <v>20</v>
          </cell>
          <cell r="AB715">
            <v>48.977500000000006</v>
          </cell>
          <cell r="AC715">
            <v>51.191999999999993</v>
          </cell>
          <cell r="AD715">
            <v>53.432500000000005</v>
          </cell>
          <cell r="AE715">
            <v>51.777500000000003</v>
          </cell>
          <cell r="AF715">
            <v>53.99199999999999</v>
          </cell>
          <cell r="AG715">
            <v>56.232500000000002</v>
          </cell>
          <cell r="AH715" t="str">
            <v xml:space="preserve">2 X 8126 (4.625 FT/Box) </v>
          </cell>
          <cell r="AI715">
            <v>2</v>
          </cell>
          <cell r="AJ715" t="str">
            <v>(6X6)+0=36</v>
          </cell>
          <cell r="AK715">
            <v>6</v>
          </cell>
          <cell r="AL715">
            <v>6</v>
          </cell>
          <cell r="AM715">
            <v>0</v>
          </cell>
          <cell r="AN715">
            <v>36</v>
          </cell>
          <cell r="AO715" t="str">
            <v>8914 (48 X 44)</v>
          </cell>
          <cell r="AP715" t="str">
            <v>48X44</v>
          </cell>
          <cell r="AQ715">
            <v>55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 t="str">
            <v>8051 (1 White)</v>
          </cell>
          <cell r="AW715" t="str">
            <v>8050 (160FT Clear)</v>
          </cell>
          <cell r="AX715">
            <v>1998.7119999999995</v>
          </cell>
          <cell r="AY715">
            <v>720</v>
          </cell>
          <cell r="AZ715">
            <v>2.7759888888888882</v>
          </cell>
          <cell r="BA715" t="str">
            <v xml:space="preserve">GT Request 11/20/01.  Each cartridge gets Part No. 8510 Parachute Clip 28 mm. </v>
          </cell>
          <cell r="BB715"/>
          <cell r="BC715">
            <v>249066</v>
          </cell>
          <cell r="BD715" t="str">
            <v>Green</v>
          </cell>
          <cell r="BE715" t="str">
            <v>2836 H50P</v>
          </cell>
          <cell r="BF715" t="str">
            <v>12 months (+/- 5 days) from date of manufacture</v>
          </cell>
          <cell r="BG715" t="str">
            <v xml:space="preserve">Medium </v>
          </cell>
          <cell r="BH715" t="str">
            <v>28 mm</v>
          </cell>
          <cell r="BI715" t="str">
            <v>1 1/4 in</v>
          </cell>
          <cell r="BJ715" t="str">
            <v>36 in</v>
          </cell>
          <cell r="BK715" t="str">
            <v>7/8 in</v>
          </cell>
          <cell r="BL715" t="str">
            <v>I, II, III</v>
          </cell>
          <cell r="BM715">
            <v>3.6997790176083414</v>
          </cell>
          <cell r="BN715">
            <v>74</v>
          </cell>
          <cell r="BO715">
            <v>85</v>
          </cell>
          <cell r="BP715" t="str">
            <v>B or G</v>
          </cell>
          <cell r="BQ715">
            <v>5100</v>
          </cell>
          <cell r="BR715">
            <v>60</v>
          </cell>
        </row>
        <row r="716">
          <cell r="C716">
            <v>249067</v>
          </cell>
          <cell r="D716" t="str">
            <v>2836 H35P (SWP, 675 Pcs)</v>
          </cell>
          <cell r="E716" t="str">
            <v>70300</v>
          </cell>
          <cell r="F716" t="str">
            <v>72036</v>
          </cell>
          <cell r="G716" t="str">
            <v>30%</v>
          </cell>
          <cell r="H716" t="str">
            <v>2 X 8509 (12-8 4 X 1.25 OL)</v>
          </cell>
          <cell r="I716" t="str">
            <v>8040 (54 mm 142 GA X 3.125 FT)</v>
          </cell>
          <cell r="J716" t="str">
            <v>8034 (100 mm 200 GA X 3.125 FT)</v>
          </cell>
          <cell r="K716">
            <v>1.7917199999999995</v>
          </cell>
          <cell r="L716">
            <v>0.7678799999999999</v>
          </cell>
          <cell r="M716">
            <v>36</v>
          </cell>
          <cell r="N716">
            <v>44.397348211300098</v>
          </cell>
          <cell r="O716">
            <v>35.75</v>
          </cell>
          <cell r="P716">
            <v>36</v>
          </cell>
          <cell r="Q716">
            <v>36.25</v>
          </cell>
          <cell r="R716">
            <v>2.4488750000000001</v>
          </cell>
          <cell r="S716">
            <v>2.5595999999999997</v>
          </cell>
          <cell r="T716">
            <v>2.6716250000000001</v>
          </cell>
          <cell r="U716">
            <v>1111.78925</v>
          </cell>
          <cell r="V716">
            <v>1162.0583999999999</v>
          </cell>
          <cell r="W716">
            <v>1212.9177500000001</v>
          </cell>
          <cell r="X716" t="str">
            <v>8053 (5" X 115GA X 12FT)</v>
          </cell>
          <cell r="Y716" t="str">
            <v>SW (12 FT)</v>
          </cell>
          <cell r="Z716">
            <v>0.1</v>
          </cell>
          <cell r="AA716">
            <v>15</v>
          </cell>
          <cell r="AB716">
            <v>36.733125000000001</v>
          </cell>
          <cell r="AC716">
            <v>38.393999999999991</v>
          </cell>
          <cell r="AD716">
            <v>40.074375000000003</v>
          </cell>
          <cell r="AE716">
            <v>36.833125000000003</v>
          </cell>
          <cell r="AF716">
            <v>38.493999999999993</v>
          </cell>
          <cell r="AG716">
            <v>40.174375000000005</v>
          </cell>
          <cell r="AH716" t="str">
            <v>8053 (12 FT/Bundle)</v>
          </cell>
          <cell r="AI716" t="str">
            <v>SW</v>
          </cell>
          <cell r="AJ716" t="str">
            <v>45 SW</v>
          </cell>
          <cell r="AK716" t="str">
            <v xml:space="preserve">Stack </v>
          </cell>
          <cell r="AL716" t="str">
            <v xml:space="preserve">Pyramid </v>
          </cell>
          <cell r="AM716" t="str">
            <v>On Pallet</v>
          </cell>
          <cell r="AN716">
            <v>45</v>
          </cell>
          <cell r="AO716" t="str">
            <v>8909 (44 X 44)</v>
          </cell>
          <cell r="AP716" t="str">
            <v>44X44</v>
          </cell>
          <cell r="AQ716">
            <v>55</v>
          </cell>
          <cell r="AR716" t="str">
            <v>8133 (2)</v>
          </cell>
          <cell r="AS716" t="str">
            <v>1 X 8114 (Pad)</v>
          </cell>
          <cell r="AT716">
            <v>0</v>
          </cell>
          <cell r="AU716">
            <v>0</v>
          </cell>
          <cell r="AV716">
            <v>0</v>
          </cell>
          <cell r="AW716" t="str">
            <v>8052 (353 FT White)</v>
          </cell>
          <cell r="AX716">
            <v>1787.2299999999996</v>
          </cell>
          <cell r="AY716">
            <v>675</v>
          </cell>
          <cell r="AZ716">
            <v>2.6477481481481475</v>
          </cell>
          <cell r="BA716" t="str">
            <v xml:space="preserve">GT request 9/6/02.  Each cartridge gets Part No. 8510 Parachute Clip 28 mm.  Each bundle gets Part No. 8132 8.5 X 11 inch bundle sheet.  </v>
          </cell>
          <cell r="BB716"/>
          <cell r="BC716">
            <v>249067</v>
          </cell>
          <cell r="BD716" t="str">
            <v>Blue</v>
          </cell>
          <cell r="BE716" t="str">
            <v>2836 H35P</v>
          </cell>
          <cell r="BF716" t="str">
            <v>12 months (+/- 5 days) from date of manufacture</v>
          </cell>
          <cell r="BG716" t="str">
            <v>Fast</v>
          </cell>
          <cell r="BH716" t="str">
            <v>28 mm</v>
          </cell>
          <cell r="BI716" t="str">
            <v>1 1/4 in</v>
          </cell>
          <cell r="BJ716" t="str">
            <v>36 in</v>
          </cell>
          <cell r="BK716" t="str">
            <v>7/8 in</v>
          </cell>
          <cell r="BL716" t="str">
            <v>I, II, III</v>
          </cell>
          <cell r="BM716">
            <v>3.6997790176083414</v>
          </cell>
          <cell r="BN716">
            <v>55.5</v>
          </cell>
          <cell r="BO716">
            <v>85</v>
          </cell>
          <cell r="BP716" t="str">
            <v>B or G</v>
          </cell>
          <cell r="BQ716">
            <v>5100</v>
          </cell>
          <cell r="BR716">
            <v>45</v>
          </cell>
        </row>
        <row r="717">
          <cell r="C717">
            <v>249068</v>
          </cell>
          <cell r="D717" t="str">
            <v>2836 H35 (2PB, 36 Bxs)</v>
          </cell>
          <cell r="E717" t="str">
            <v>70300</v>
          </cell>
          <cell r="F717" t="str">
            <v>72036</v>
          </cell>
          <cell r="G717" t="str">
            <v>30%</v>
          </cell>
          <cell r="H717" t="str">
            <v>2 X 8509 (12-8 4 X 1.25 OL)</v>
          </cell>
          <cell r="I717" t="str">
            <v>8040 (54 mm 142 GA X 3.125 FT)</v>
          </cell>
          <cell r="J717" t="str">
            <v>8034 (100 mm 200 GA X 3.125 FT)</v>
          </cell>
          <cell r="K717">
            <v>1.7917199999999995</v>
          </cell>
          <cell r="L717">
            <v>0.7678799999999999</v>
          </cell>
          <cell r="M717">
            <v>36</v>
          </cell>
          <cell r="N717">
            <v>44.397348211300098</v>
          </cell>
          <cell r="O717">
            <v>35.75</v>
          </cell>
          <cell r="P717">
            <v>36</v>
          </cell>
          <cell r="Q717">
            <v>36.25</v>
          </cell>
          <cell r="R717">
            <v>2.4488750000000001</v>
          </cell>
          <cell r="S717">
            <v>2.5595999999999997</v>
          </cell>
          <cell r="T717">
            <v>2.6716250000000001</v>
          </cell>
          <cell r="U717">
            <v>1111.78925</v>
          </cell>
          <cell r="V717">
            <v>1162.0583999999999</v>
          </cell>
          <cell r="W717">
            <v>1212.9177500000001</v>
          </cell>
          <cell r="X717" t="str">
            <v>8465/8466 (39"/2 pc)</v>
          </cell>
          <cell r="Y717" t="str">
            <v>39"/ 2 pc</v>
          </cell>
          <cell r="Z717">
            <v>2.8</v>
          </cell>
          <cell r="AA717">
            <v>20</v>
          </cell>
          <cell r="AB717">
            <v>48.977500000000006</v>
          </cell>
          <cell r="AC717">
            <v>51.191999999999993</v>
          </cell>
          <cell r="AD717">
            <v>53.432500000000005</v>
          </cell>
          <cell r="AE717">
            <v>51.777500000000003</v>
          </cell>
          <cell r="AF717">
            <v>53.99199999999999</v>
          </cell>
          <cell r="AG717">
            <v>56.232500000000002</v>
          </cell>
          <cell r="AH717" t="str">
            <v xml:space="preserve">2 X 8126 (4.625 FT/Box) </v>
          </cell>
          <cell r="AI717">
            <v>2</v>
          </cell>
          <cell r="AJ717" t="str">
            <v>(6X6)+0=36</v>
          </cell>
          <cell r="AK717">
            <v>6</v>
          </cell>
          <cell r="AL717">
            <v>6</v>
          </cell>
          <cell r="AM717">
            <v>0</v>
          </cell>
          <cell r="AN717">
            <v>36</v>
          </cell>
          <cell r="AO717" t="str">
            <v>8914 (48 X 44)</v>
          </cell>
          <cell r="AP717" t="str">
            <v>48X44</v>
          </cell>
          <cell r="AQ717">
            <v>55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 t="str">
            <v>8051 (1 White)</v>
          </cell>
          <cell r="AW717" t="str">
            <v>8050 (160FT Clear)</v>
          </cell>
          <cell r="AX717">
            <v>1998.7119999999995</v>
          </cell>
          <cell r="AY717">
            <v>720</v>
          </cell>
          <cell r="AZ717">
            <v>2.7759888888888882</v>
          </cell>
          <cell r="BA717" t="str">
            <v xml:space="preserve">Request 9/7/06. </v>
          </cell>
          <cell r="BB717"/>
          <cell r="BC717">
            <v>249068</v>
          </cell>
          <cell r="BD717" t="str">
            <v>Blue</v>
          </cell>
          <cell r="BE717" t="str">
            <v>2836 H35</v>
          </cell>
          <cell r="BF717" t="str">
            <v>12 months (+/- 5 days) from date of manufacture</v>
          </cell>
          <cell r="BG717" t="str">
            <v>Fast</v>
          </cell>
          <cell r="BH717" t="str">
            <v>28 mm</v>
          </cell>
          <cell r="BI717" t="str">
            <v>1 1/4 in</v>
          </cell>
          <cell r="BJ717" t="str">
            <v>36 in</v>
          </cell>
          <cell r="BK717" t="str">
            <v>7/8 in</v>
          </cell>
          <cell r="BL717" t="str">
            <v>I, II, III</v>
          </cell>
          <cell r="BM717">
            <v>3.6997790176083414</v>
          </cell>
          <cell r="BN717">
            <v>74</v>
          </cell>
          <cell r="BO717">
            <v>110</v>
          </cell>
          <cell r="BP717" t="str">
            <v>B or G</v>
          </cell>
          <cell r="BQ717">
            <v>6600</v>
          </cell>
          <cell r="BR717">
            <v>60</v>
          </cell>
        </row>
        <row r="718">
          <cell r="C718">
            <v>249090</v>
          </cell>
          <cell r="D718" t="str">
            <v>2837 M50P (2PB, 36 Bxs)</v>
          </cell>
          <cell r="E718" t="str">
            <v>70325</v>
          </cell>
          <cell r="F718" t="str">
            <v>72036</v>
          </cell>
          <cell r="G718" t="str">
            <v>30%</v>
          </cell>
          <cell r="H718" t="str">
            <v>2 X 8509 (12-8 4 X 1.25 OL)</v>
          </cell>
          <cell r="I718" t="str">
            <v>8040 (54 mm 142 GA X 3.209 FT)</v>
          </cell>
          <cell r="J718" t="str">
            <v>8034 (100 mm 200 GA X 3.209 FT)</v>
          </cell>
          <cell r="K718">
            <v>1.8414899999999998</v>
          </cell>
          <cell r="L718">
            <v>0.78920999999999997</v>
          </cell>
          <cell r="M718">
            <v>37</v>
          </cell>
          <cell r="N718">
            <v>45.690836337682256</v>
          </cell>
          <cell r="O718">
            <v>36.75</v>
          </cell>
          <cell r="P718">
            <v>37</v>
          </cell>
          <cell r="Q718">
            <v>37.25</v>
          </cell>
          <cell r="R718">
            <v>2.5173750000000004</v>
          </cell>
          <cell r="S718">
            <v>2.6307</v>
          </cell>
          <cell r="T718">
            <v>2.7453250000000002</v>
          </cell>
          <cell r="U718">
            <v>1142.8882500000002</v>
          </cell>
          <cell r="V718">
            <v>1194.3378</v>
          </cell>
          <cell r="W718">
            <v>1246.3775500000002</v>
          </cell>
          <cell r="X718" t="str">
            <v>8465/8466 (39"/2 pc)</v>
          </cell>
          <cell r="Y718" t="str">
            <v>39"/ 2 pc</v>
          </cell>
          <cell r="Z718">
            <v>2.8</v>
          </cell>
          <cell r="AA718">
            <v>20</v>
          </cell>
          <cell r="AB718">
            <v>50.347500000000011</v>
          </cell>
          <cell r="AC718">
            <v>52.614000000000004</v>
          </cell>
          <cell r="AD718">
            <v>54.906500000000008</v>
          </cell>
          <cell r="AE718">
            <v>53.147500000000008</v>
          </cell>
          <cell r="AF718">
            <v>55.414000000000001</v>
          </cell>
          <cell r="AG718">
            <v>57.706500000000005</v>
          </cell>
          <cell r="AH718" t="str">
            <v xml:space="preserve">2 X 8126 (4.625 FT/Box) </v>
          </cell>
          <cell r="AI718">
            <v>2</v>
          </cell>
          <cell r="AJ718" t="str">
            <v>(6X6)+0=36</v>
          </cell>
          <cell r="AK718">
            <v>6</v>
          </cell>
          <cell r="AL718">
            <v>6</v>
          </cell>
          <cell r="AM718">
            <v>0</v>
          </cell>
          <cell r="AN718">
            <v>36</v>
          </cell>
          <cell r="AO718" t="str">
            <v>8914 (48 X 44)</v>
          </cell>
          <cell r="AP718" t="str">
            <v>48X44</v>
          </cell>
          <cell r="AQ718">
            <v>55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 t="str">
            <v>8051 (1 White)</v>
          </cell>
          <cell r="AW718" t="str">
            <v>8050 (160FT Clear)</v>
          </cell>
          <cell r="AX718">
            <v>2049.904</v>
          </cell>
          <cell r="AY718">
            <v>720</v>
          </cell>
          <cell r="AZ718">
            <v>2.847088888888889</v>
          </cell>
          <cell r="BA718" t="str">
            <v xml:space="preserve">GT Request 3/22/02.  Each cartridge gets Part No. 8510 Parachute Clip 28 mm. </v>
          </cell>
          <cell r="BB718"/>
          <cell r="BC718">
            <v>249090</v>
          </cell>
          <cell r="BD718" t="str">
            <v>Green</v>
          </cell>
          <cell r="BE718" t="str">
            <v>2837 M50P</v>
          </cell>
          <cell r="BF718" t="str">
            <v>12 months (+/- 5 days) from date of manufacture</v>
          </cell>
          <cell r="BG718" t="str">
            <v xml:space="preserve">Medium </v>
          </cell>
          <cell r="BH718" t="str">
            <v>28 mm</v>
          </cell>
          <cell r="BI718" t="str">
            <v>1 1/4 in</v>
          </cell>
          <cell r="BJ718" t="str">
            <v>37 in</v>
          </cell>
          <cell r="BK718" t="str">
            <v>7/8 in</v>
          </cell>
          <cell r="BL718" t="str">
            <v>I, II, III</v>
          </cell>
          <cell r="BM718">
            <v>3.8075696948068547</v>
          </cell>
          <cell r="BN718">
            <v>76</v>
          </cell>
          <cell r="BO718">
            <v>85</v>
          </cell>
          <cell r="BP718" t="str">
            <v>B or G</v>
          </cell>
          <cell r="BQ718">
            <v>5100</v>
          </cell>
          <cell r="BR718">
            <v>61.666666666666664</v>
          </cell>
        </row>
        <row r="719">
          <cell r="C719">
            <v>249094</v>
          </cell>
          <cell r="D719" t="str">
            <v>2837 LIF35 (2PB, 36 Bxs)</v>
          </cell>
          <cell r="E719" t="str">
            <v>70311</v>
          </cell>
          <cell r="F719" t="str">
            <v>72036</v>
          </cell>
          <cell r="G719" t="str">
            <v>30%</v>
          </cell>
          <cell r="H719" t="str">
            <v>2 X 8509 (12-8 4 X 1.25 OL)</v>
          </cell>
          <cell r="I719" t="str">
            <v>8040 (54 mm 142 GA X 3.209 FT)</v>
          </cell>
          <cell r="J719" t="str">
            <v>8034 (100 mm 200 GA X 3.209 FT)</v>
          </cell>
          <cell r="K719">
            <v>1.8414899999999998</v>
          </cell>
          <cell r="L719">
            <v>0.78920999999999997</v>
          </cell>
          <cell r="M719">
            <v>37</v>
          </cell>
          <cell r="N719">
            <v>45.690836337682256</v>
          </cell>
          <cell r="O719">
            <v>36.75</v>
          </cell>
          <cell r="P719">
            <v>37</v>
          </cell>
          <cell r="Q719">
            <v>37.25</v>
          </cell>
          <cell r="R719">
            <v>2.5173750000000004</v>
          </cell>
          <cell r="S719">
            <v>2.6307</v>
          </cell>
          <cell r="T719">
            <v>2.7453250000000002</v>
          </cell>
          <cell r="U719">
            <v>1142.8882500000002</v>
          </cell>
          <cell r="V719">
            <v>1194.3378</v>
          </cell>
          <cell r="W719">
            <v>1246.3775500000002</v>
          </cell>
          <cell r="X719" t="str">
            <v>8465/8466 (39"/2 pc)</v>
          </cell>
          <cell r="Y719" t="str">
            <v>39"/ 2 pc</v>
          </cell>
          <cell r="Z719">
            <v>2.8</v>
          </cell>
          <cell r="AA719">
            <v>20</v>
          </cell>
          <cell r="AB719">
            <v>50.347500000000011</v>
          </cell>
          <cell r="AC719">
            <v>52.614000000000004</v>
          </cell>
          <cell r="AD719">
            <v>54.906500000000008</v>
          </cell>
          <cell r="AE719">
            <v>53.147500000000008</v>
          </cell>
          <cell r="AF719">
            <v>55.414000000000001</v>
          </cell>
          <cell r="AG719">
            <v>57.706500000000005</v>
          </cell>
          <cell r="AH719" t="str">
            <v xml:space="preserve">2 X 8126 (4.625 FT/Box) </v>
          </cell>
          <cell r="AI719">
            <v>2</v>
          </cell>
          <cell r="AJ719" t="str">
            <v>(6X6)+0=36</v>
          </cell>
          <cell r="AK719">
            <v>6</v>
          </cell>
          <cell r="AL719">
            <v>6</v>
          </cell>
          <cell r="AM719">
            <v>0</v>
          </cell>
          <cell r="AN719">
            <v>36</v>
          </cell>
          <cell r="AO719" t="str">
            <v>8914 (48 X 44)</v>
          </cell>
          <cell r="AP719" t="str">
            <v>48X44</v>
          </cell>
          <cell r="AQ719">
            <v>55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 t="str">
            <v>8051 (1 White)</v>
          </cell>
          <cell r="AW719" t="str">
            <v>8050 (160FT Clear)</v>
          </cell>
          <cell r="AX719">
            <v>2049.904</v>
          </cell>
          <cell r="AY719">
            <v>720</v>
          </cell>
          <cell r="AZ719">
            <v>2.847088888888889</v>
          </cell>
          <cell r="BA719" t="str">
            <v>Minova Request 5/13/10.</v>
          </cell>
          <cell r="BB719"/>
          <cell r="BC719">
            <v>249094</v>
          </cell>
          <cell r="BD719" t="str">
            <v>Blue</v>
          </cell>
          <cell r="BE719" t="str">
            <v>2837 LIF35</v>
          </cell>
          <cell r="BF719" t="str">
            <v>12 months (+/- 5 days) from date of manufacture</v>
          </cell>
          <cell r="BG719" t="str">
            <v>Fast</v>
          </cell>
          <cell r="BH719" t="str">
            <v>28 mm</v>
          </cell>
          <cell r="BI719" t="str">
            <v>1 1/4 in</v>
          </cell>
          <cell r="BJ719" t="str">
            <v>37 in</v>
          </cell>
          <cell r="BK719" t="str">
            <v>7/8 in</v>
          </cell>
          <cell r="BL719" t="str">
            <v>I, II, III</v>
          </cell>
          <cell r="BM719">
            <v>3.8075696948068547</v>
          </cell>
          <cell r="BN719">
            <v>76</v>
          </cell>
          <cell r="BO719">
            <v>110</v>
          </cell>
          <cell r="BP719" t="str">
            <v>B or G</v>
          </cell>
          <cell r="BQ719">
            <v>6600</v>
          </cell>
          <cell r="BR719">
            <v>61.666666666666664</v>
          </cell>
        </row>
        <row r="720">
          <cell r="C720">
            <v>250030</v>
          </cell>
          <cell r="D720" t="str">
            <v>2840 VLIF0204P (2PB, 36 Bxs)</v>
          </cell>
          <cell r="E720">
            <v>70348</v>
          </cell>
          <cell r="F720" t="str">
            <v>72036</v>
          </cell>
          <cell r="G720" t="str">
            <v>30%</v>
          </cell>
          <cell r="H720" t="str">
            <v>2 X 8509 (12-8 4 X 1.25 OL)</v>
          </cell>
          <cell r="I720" t="str">
            <v>8040 (54 mm 142 GA X 3.459 FT)</v>
          </cell>
          <cell r="J720" t="str">
            <v>8034 (100 mm 200 GA X 3.459 FT)</v>
          </cell>
          <cell r="K720">
            <v>1.9907999999999997</v>
          </cell>
          <cell r="L720">
            <v>0.85319999999999996</v>
          </cell>
          <cell r="M720">
            <v>40</v>
          </cell>
          <cell r="N720">
            <v>49.571300716828759</v>
          </cell>
          <cell r="O720">
            <v>39.75</v>
          </cell>
          <cell r="P720">
            <v>40</v>
          </cell>
          <cell r="Q720">
            <v>40.25</v>
          </cell>
          <cell r="R720">
            <v>2.7228750000000002</v>
          </cell>
          <cell r="S720">
            <v>2.8439999999999999</v>
          </cell>
          <cell r="T720">
            <v>2.9664250000000001</v>
          </cell>
          <cell r="U720">
            <v>1236.18525</v>
          </cell>
          <cell r="V720">
            <v>1291.1759999999999</v>
          </cell>
          <cell r="W720">
            <v>1346.75695</v>
          </cell>
          <cell r="X720" t="str">
            <v>8470/8471 (47"/2 pc)</v>
          </cell>
          <cell r="Y720" t="str">
            <v>47"/ 2 pc</v>
          </cell>
          <cell r="Z720">
            <v>2.5</v>
          </cell>
          <cell r="AA720">
            <v>15</v>
          </cell>
          <cell r="AB720">
            <v>40.843125000000001</v>
          </cell>
          <cell r="AC720">
            <v>42.66</v>
          </cell>
          <cell r="AD720">
            <v>44.496375</v>
          </cell>
          <cell r="AE720">
            <v>43.343125000000001</v>
          </cell>
          <cell r="AF720">
            <v>45.16</v>
          </cell>
          <cell r="AG720">
            <v>46.996375</v>
          </cell>
          <cell r="AH720" t="str">
            <v>2 X 8126 (3.792 FT/Box)</v>
          </cell>
          <cell r="AI720">
            <v>2</v>
          </cell>
          <cell r="AJ720" t="str">
            <v>(6X6)+0=36</v>
          </cell>
          <cell r="AK720">
            <v>6</v>
          </cell>
          <cell r="AL720">
            <v>6</v>
          </cell>
          <cell r="AM720">
            <v>0</v>
          </cell>
          <cell r="AN720">
            <v>36</v>
          </cell>
          <cell r="AO720" t="str">
            <v>8914 (48 X 44)</v>
          </cell>
          <cell r="AP720" t="str">
            <v>48X44</v>
          </cell>
          <cell r="AQ720">
            <v>55</v>
          </cell>
          <cell r="AR720" t="str">
            <v>8123 (4)</v>
          </cell>
          <cell r="AS720" t="str">
            <v>1 X 8114 (Pad)</v>
          </cell>
          <cell r="AT720" t="str">
            <v>8121 (2 X 16FT)/ 8122 (4)</v>
          </cell>
          <cell r="AU720">
            <v>2</v>
          </cell>
          <cell r="AV720" t="str">
            <v>8051 (1 White)</v>
          </cell>
          <cell r="AW720" t="str">
            <v>8050 (160FT Clear)</v>
          </cell>
          <cell r="AX720">
            <v>1680.7599999999998</v>
          </cell>
          <cell r="AY720">
            <v>540</v>
          </cell>
          <cell r="AZ720">
            <v>3.112518518518518</v>
          </cell>
          <cell r="BA720" t="str">
            <v>Requested 8.1.14.  Each cartridge gets Part No. 8510 Parachute Clip 28 mm.</v>
          </cell>
          <cell r="BB720"/>
          <cell r="BC720">
            <v>250030</v>
          </cell>
          <cell r="BD720" t="str">
            <v>Yellow</v>
          </cell>
          <cell r="BE720" t="str">
            <v>2840 VLIF0204P</v>
          </cell>
          <cell r="BF720" t="str">
            <v>12 months (+/- 5 days) from date of manufacture</v>
          </cell>
          <cell r="BG720" t="str">
            <v>Slow</v>
          </cell>
          <cell r="BH720" t="str">
            <v>28 mm</v>
          </cell>
          <cell r="BI720" t="str">
            <v>1 1/4 in</v>
          </cell>
          <cell r="BJ720" t="str">
            <v>40 in</v>
          </cell>
          <cell r="BK720" t="str">
            <v>7/8 in</v>
          </cell>
          <cell r="BL720" t="str">
            <v>I, II, III</v>
          </cell>
          <cell r="BM720">
            <v>4.1309417264023969</v>
          </cell>
          <cell r="BN720">
            <v>61.5</v>
          </cell>
          <cell r="BO720">
            <v>85</v>
          </cell>
          <cell r="BP720" t="str">
            <v>B or G</v>
          </cell>
          <cell r="BQ720">
            <v>5100</v>
          </cell>
          <cell r="BR720">
            <v>50</v>
          </cell>
        </row>
        <row r="721">
          <cell r="C721">
            <v>250038</v>
          </cell>
          <cell r="D721" t="str">
            <v>2840 RED-M50LIFP (2PB, 36 Bxs)</v>
          </cell>
          <cell r="E721" t="str">
            <v>70324</v>
          </cell>
          <cell r="F721" t="str">
            <v>72036</v>
          </cell>
          <cell r="G721" t="str">
            <v>30%</v>
          </cell>
          <cell r="H721" t="str">
            <v>2 X 8509 (12-8 4 X 1.25 OL)</v>
          </cell>
          <cell r="I721" t="str">
            <v>8040 (54 mm 142 GA X 3.459 FT)</v>
          </cell>
          <cell r="J721" t="str">
            <v>8034 (100 mm 200 GA X 3.459 FT)</v>
          </cell>
          <cell r="K721">
            <v>1.9907999999999997</v>
          </cell>
          <cell r="L721">
            <v>0.85319999999999996</v>
          </cell>
          <cell r="M721">
            <v>40</v>
          </cell>
          <cell r="N721">
            <v>49.571300716828759</v>
          </cell>
          <cell r="O721">
            <v>39.75</v>
          </cell>
          <cell r="P721">
            <v>40</v>
          </cell>
          <cell r="Q721">
            <v>40.25</v>
          </cell>
          <cell r="R721">
            <v>2.7228750000000002</v>
          </cell>
          <cell r="S721">
            <v>2.8439999999999999</v>
          </cell>
          <cell r="T721">
            <v>2.9664250000000001</v>
          </cell>
          <cell r="U721">
            <v>1236.18525</v>
          </cell>
          <cell r="V721">
            <v>1291.1759999999999</v>
          </cell>
          <cell r="W721">
            <v>1346.75695</v>
          </cell>
          <cell r="X721" t="str">
            <v>8470/8471 (47"/2 pc)</v>
          </cell>
          <cell r="Y721" t="str">
            <v>47"/ 2 pc</v>
          </cell>
          <cell r="Z721">
            <v>2.5</v>
          </cell>
          <cell r="AA721">
            <v>15</v>
          </cell>
          <cell r="AB721">
            <v>40.843125000000001</v>
          </cell>
          <cell r="AC721">
            <v>42.66</v>
          </cell>
          <cell r="AD721">
            <v>44.496375</v>
          </cell>
          <cell r="AE721">
            <v>43.343125000000001</v>
          </cell>
          <cell r="AF721">
            <v>45.16</v>
          </cell>
          <cell r="AG721">
            <v>46.996375</v>
          </cell>
          <cell r="AH721" t="str">
            <v>2 X 8126 (3.792 FT/Box)</v>
          </cell>
          <cell r="AI721">
            <v>2</v>
          </cell>
          <cell r="AJ721" t="str">
            <v>(6X6)+0=36</v>
          </cell>
          <cell r="AK721">
            <v>6</v>
          </cell>
          <cell r="AL721">
            <v>6</v>
          </cell>
          <cell r="AM721">
            <v>0</v>
          </cell>
          <cell r="AN721">
            <v>36</v>
          </cell>
          <cell r="AO721" t="str">
            <v>8914 (48 X 44)</v>
          </cell>
          <cell r="AP721" t="str">
            <v>48X44</v>
          </cell>
          <cell r="AQ721">
            <v>55</v>
          </cell>
          <cell r="AR721" t="str">
            <v>8123 (4)</v>
          </cell>
          <cell r="AS721" t="str">
            <v>1 X 8114 (Pad)</v>
          </cell>
          <cell r="AT721" t="str">
            <v>8121 (2 X 16FT)/ 8122 (4)</v>
          </cell>
          <cell r="AU721">
            <v>2</v>
          </cell>
          <cell r="AV721" t="str">
            <v>8051 (1 White)</v>
          </cell>
          <cell r="AW721" t="str">
            <v>8050 (160FT Clear)</v>
          </cell>
          <cell r="AX721">
            <v>1680.7599999999998</v>
          </cell>
          <cell r="AY721">
            <v>540</v>
          </cell>
          <cell r="AZ721">
            <v>3.112518518518518</v>
          </cell>
          <cell r="BA721" t="str">
            <v>Minova Request 11/12/12.  Each cartridge gets Part No. 8510 Parachute Clip 28 mm.</v>
          </cell>
          <cell r="BB721"/>
          <cell r="BC721">
            <v>250038</v>
          </cell>
          <cell r="BD721" t="str">
            <v>Green</v>
          </cell>
          <cell r="BE721" t="str">
            <v>2840 M50LIFP</v>
          </cell>
          <cell r="BF721" t="str">
            <v>12 months (+/- 5 days) from date of manufacture</v>
          </cell>
          <cell r="BG721" t="str">
            <v>Medium</v>
          </cell>
          <cell r="BH721" t="str">
            <v>28 mm</v>
          </cell>
          <cell r="BI721" t="str">
            <v>1 1/4 in</v>
          </cell>
          <cell r="BJ721" t="str">
            <v>40 in</v>
          </cell>
          <cell r="BK721" t="str">
            <v>7/8 in</v>
          </cell>
          <cell r="BL721" t="str">
            <v>I, II, III</v>
          </cell>
          <cell r="BM721">
            <v>4.1309417264023969</v>
          </cell>
          <cell r="BN721">
            <v>61.5</v>
          </cell>
          <cell r="BO721">
            <v>85</v>
          </cell>
          <cell r="BP721" t="str">
            <v>B or G</v>
          </cell>
          <cell r="BQ721">
            <v>5100</v>
          </cell>
          <cell r="BR721">
            <v>50</v>
          </cell>
        </row>
        <row r="722">
          <cell r="C722">
            <v>250039</v>
          </cell>
          <cell r="D722" t="str">
            <v>2840 M0204LIFP (2PB, 36 Bxs)</v>
          </cell>
          <cell r="E722" t="str">
            <v>70350</v>
          </cell>
          <cell r="F722" t="str">
            <v>72036</v>
          </cell>
          <cell r="G722" t="str">
            <v>30%</v>
          </cell>
          <cell r="H722" t="str">
            <v>2 X 8509 (12-8 4 X 1.25 OL)</v>
          </cell>
          <cell r="I722" t="str">
            <v>8040 (54 mm 142 GA X 3.459 FT)</v>
          </cell>
          <cell r="J722" t="str">
            <v>8034 (100 mm 200 GA X 3.459 FT)</v>
          </cell>
          <cell r="K722">
            <v>1.9907999999999997</v>
          </cell>
          <cell r="L722">
            <v>0.85319999999999996</v>
          </cell>
          <cell r="M722">
            <v>40</v>
          </cell>
          <cell r="N722">
            <v>49.571300716828759</v>
          </cell>
          <cell r="O722">
            <v>39.75</v>
          </cell>
          <cell r="P722">
            <v>40</v>
          </cell>
          <cell r="Q722">
            <v>40.25</v>
          </cell>
          <cell r="R722">
            <v>2.7228750000000002</v>
          </cell>
          <cell r="S722">
            <v>2.8439999999999999</v>
          </cell>
          <cell r="T722">
            <v>2.9664250000000001</v>
          </cell>
          <cell r="U722">
            <v>1236.18525</v>
          </cell>
          <cell r="V722">
            <v>1291.1759999999999</v>
          </cell>
          <cell r="W722">
            <v>1346.75695</v>
          </cell>
          <cell r="X722" t="str">
            <v>8470/8471 (47"/2 pc)</v>
          </cell>
          <cell r="Y722" t="str">
            <v>47"/ 2 pc</v>
          </cell>
          <cell r="Z722">
            <v>2.5</v>
          </cell>
          <cell r="AA722">
            <v>15</v>
          </cell>
          <cell r="AB722">
            <v>40.843125000000001</v>
          </cell>
          <cell r="AC722">
            <v>42.66</v>
          </cell>
          <cell r="AD722">
            <v>44.496375</v>
          </cell>
          <cell r="AE722">
            <v>43.343125000000001</v>
          </cell>
          <cell r="AF722">
            <v>45.16</v>
          </cell>
          <cell r="AG722">
            <v>46.996375</v>
          </cell>
          <cell r="AH722" t="str">
            <v>2 X 8126 (3.792 FT/Box)</v>
          </cell>
          <cell r="AI722">
            <v>2</v>
          </cell>
          <cell r="AJ722" t="str">
            <v>(6X6)+0=36</v>
          </cell>
          <cell r="AK722">
            <v>6</v>
          </cell>
          <cell r="AL722">
            <v>6</v>
          </cell>
          <cell r="AM722">
            <v>0</v>
          </cell>
          <cell r="AN722">
            <v>36</v>
          </cell>
          <cell r="AO722" t="str">
            <v>8914 (48 X 44)</v>
          </cell>
          <cell r="AP722" t="str">
            <v>48X44</v>
          </cell>
          <cell r="AQ722">
            <v>55</v>
          </cell>
          <cell r="AR722" t="str">
            <v>8123 (4)</v>
          </cell>
          <cell r="AS722" t="str">
            <v>1 X 8114 (Pad)</v>
          </cell>
          <cell r="AT722" t="str">
            <v>8121 (2 X 16FT)/ 8122 (4)</v>
          </cell>
          <cell r="AU722">
            <v>2</v>
          </cell>
          <cell r="AV722" t="str">
            <v>8051 (1 White)</v>
          </cell>
          <cell r="AW722" t="str">
            <v>8050 (160FT Clear)</v>
          </cell>
          <cell r="AX722">
            <v>1680.7599999999998</v>
          </cell>
          <cell r="AY722">
            <v>540</v>
          </cell>
          <cell r="AZ722">
            <v>3.112518518518518</v>
          </cell>
          <cell r="BA722" t="str">
            <v>Minova Request 11/12/12.  Each cartridge gets Part No. 8510 Parachute Clip 28 mm.</v>
          </cell>
          <cell r="BB722"/>
          <cell r="BC722">
            <v>250039</v>
          </cell>
          <cell r="BD722" t="str">
            <v>Yellow</v>
          </cell>
          <cell r="BE722" t="str">
            <v>2840 M0204LIFP</v>
          </cell>
          <cell r="BF722" t="str">
            <v>12 months (+/- 5 days) from date of manufacture</v>
          </cell>
          <cell r="BG722" t="str">
            <v>Slow</v>
          </cell>
          <cell r="BH722" t="str">
            <v>28 mm</v>
          </cell>
          <cell r="BI722" t="str">
            <v>1 1/4 in</v>
          </cell>
          <cell r="BJ722" t="str">
            <v>40 in</v>
          </cell>
          <cell r="BK722" t="str">
            <v>7/8 in</v>
          </cell>
          <cell r="BL722" t="str">
            <v>I, II, III</v>
          </cell>
          <cell r="BM722">
            <v>4.1309417264023969</v>
          </cell>
          <cell r="BN722">
            <v>61.5</v>
          </cell>
          <cell r="BO722">
            <v>85</v>
          </cell>
          <cell r="BP722" t="str">
            <v>B or G</v>
          </cell>
          <cell r="BQ722">
            <v>5100</v>
          </cell>
          <cell r="BR722">
            <v>50</v>
          </cell>
        </row>
        <row r="723">
          <cell r="C723">
            <v>250040</v>
          </cell>
          <cell r="D723" t="str">
            <v>2840 LIF0204 (2PB, 42 Bxs)</v>
          </cell>
          <cell r="E723" t="str">
            <v>70314</v>
          </cell>
          <cell r="F723" t="str">
            <v>72036</v>
          </cell>
          <cell r="G723" t="str">
            <v>30%</v>
          </cell>
          <cell r="H723" t="str">
            <v>2 X 8509 (12-8 4 X 1.25 OL)</v>
          </cell>
          <cell r="I723" t="str">
            <v>8040 (54 mm 142 GA X 3.459 FT)</v>
          </cell>
          <cell r="J723" t="str">
            <v>8034 (100 mm 200 GA X 3.459 FT)</v>
          </cell>
          <cell r="K723">
            <v>1.9907999999999997</v>
          </cell>
          <cell r="L723">
            <v>0.85319999999999996</v>
          </cell>
          <cell r="M723">
            <v>40</v>
          </cell>
          <cell r="N723">
            <v>49.571300716828759</v>
          </cell>
          <cell r="O723">
            <v>39.75</v>
          </cell>
          <cell r="P723">
            <v>40</v>
          </cell>
          <cell r="Q723">
            <v>40.25</v>
          </cell>
          <cell r="R723">
            <v>2.7228750000000002</v>
          </cell>
          <cell r="S723">
            <v>2.8439999999999999</v>
          </cell>
          <cell r="T723">
            <v>2.9664250000000001</v>
          </cell>
          <cell r="U723">
            <v>1236.18525</v>
          </cell>
          <cell r="V723">
            <v>1291.1759999999999</v>
          </cell>
          <cell r="W723">
            <v>1346.75695</v>
          </cell>
          <cell r="X723" t="str">
            <v>8470/8471 (47"/2 pc)</v>
          </cell>
          <cell r="Y723" t="str">
            <v>47"/ 2 pc</v>
          </cell>
          <cell r="Z723">
            <v>2.5</v>
          </cell>
          <cell r="AA723">
            <v>15</v>
          </cell>
          <cell r="AB723">
            <v>40.843125000000001</v>
          </cell>
          <cell r="AC723">
            <v>42.66</v>
          </cell>
          <cell r="AD723">
            <v>44.496375</v>
          </cell>
          <cell r="AE723">
            <v>43.343125000000001</v>
          </cell>
          <cell r="AF723">
            <v>45.16</v>
          </cell>
          <cell r="AG723">
            <v>46.996375</v>
          </cell>
          <cell r="AH723" t="str">
            <v>2 X 8126 (3.792 FT/Box)</v>
          </cell>
          <cell r="AI723">
            <v>2</v>
          </cell>
          <cell r="AJ723" t="str">
            <v>(6X7)+0=42</v>
          </cell>
          <cell r="AK723">
            <v>6</v>
          </cell>
          <cell r="AL723">
            <v>7</v>
          </cell>
          <cell r="AM723">
            <v>0</v>
          </cell>
          <cell r="AN723">
            <v>42</v>
          </cell>
          <cell r="AO723" t="str">
            <v>8914 (48 X 44)</v>
          </cell>
          <cell r="AP723" t="str">
            <v>48X44</v>
          </cell>
          <cell r="AQ723">
            <v>55</v>
          </cell>
          <cell r="AR723" t="str">
            <v>8123 (4)</v>
          </cell>
          <cell r="AS723" t="str">
            <v>1 X 8114 (Pad)</v>
          </cell>
          <cell r="AT723" t="str">
            <v>8121 (2 X 16FT)/ 8122 (4)</v>
          </cell>
          <cell r="AU723">
            <v>2</v>
          </cell>
          <cell r="AV723" t="str">
            <v>8051 (1 White)</v>
          </cell>
          <cell r="AW723" t="str">
            <v>8050 (160FT Clear)</v>
          </cell>
          <cell r="AX723">
            <v>1951.7199999999998</v>
          </cell>
          <cell r="AY723">
            <v>630</v>
          </cell>
          <cell r="AZ723">
            <v>3.0979682539682538</v>
          </cell>
          <cell r="BA723" t="str">
            <v>Minova Request 8/24/05.</v>
          </cell>
          <cell r="BB723"/>
          <cell r="BC723">
            <v>250040</v>
          </cell>
          <cell r="BD723" t="str">
            <v>Yellow</v>
          </cell>
          <cell r="BE723" t="str">
            <v>2840 LIF0204</v>
          </cell>
          <cell r="BF723" t="str">
            <v>12 months (+/- 5 days) from date of manufacture</v>
          </cell>
          <cell r="BG723" t="str">
            <v>Slow</v>
          </cell>
          <cell r="BH723" t="str">
            <v>28 mm</v>
          </cell>
          <cell r="BI723" t="str">
            <v>1 1/4 in</v>
          </cell>
          <cell r="BJ723" t="str">
            <v>40 in</v>
          </cell>
          <cell r="BK723" t="str">
            <v>7/8 in</v>
          </cell>
          <cell r="BL723" t="str">
            <v>I, II, III</v>
          </cell>
          <cell r="BM723">
            <v>4.1309417264023969</v>
          </cell>
          <cell r="BN723">
            <v>61.5</v>
          </cell>
          <cell r="BO723">
            <v>110</v>
          </cell>
          <cell r="BP723" t="str">
            <v>B or G</v>
          </cell>
          <cell r="BQ723">
            <v>6600</v>
          </cell>
          <cell r="BR723">
            <v>50</v>
          </cell>
        </row>
        <row r="724">
          <cell r="C724">
            <v>250041</v>
          </cell>
          <cell r="D724" t="str">
            <v>2838 LIF90 (2PB, 36 Bxs)</v>
          </cell>
          <cell r="E724" t="str">
            <v>70416</v>
          </cell>
          <cell r="F724" t="str">
            <v>72036</v>
          </cell>
          <cell r="G724" t="str">
            <v>30%</v>
          </cell>
          <cell r="H724" t="str">
            <v>2 X 8509 (12-8 4 X 1.25 OL)</v>
          </cell>
          <cell r="I724" t="str">
            <v>8040 (54 mm 142 GA X 3.292 FT)</v>
          </cell>
          <cell r="J724" t="str">
            <v>8034 (100 mm 200 GA X 3.292 FT)</v>
          </cell>
          <cell r="K724">
            <v>1.8912599999999999</v>
          </cell>
          <cell r="L724">
            <v>0.81053999999999993</v>
          </cell>
          <cell r="M724">
            <v>38</v>
          </cell>
          <cell r="N724">
            <v>46.984324464064429</v>
          </cell>
          <cell r="O724">
            <v>37.75</v>
          </cell>
          <cell r="P724">
            <v>38</v>
          </cell>
          <cell r="Q724">
            <v>38.25</v>
          </cell>
          <cell r="R724">
            <v>2.5858750000000001</v>
          </cell>
          <cell r="S724">
            <v>2.7018</v>
          </cell>
          <cell r="T724">
            <v>2.8190249999999999</v>
          </cell>
          <cell r="U724">
            <v>1173.9872500000001</v>
          </cell>
          <cell r="V724">
            <v>1226.6171999999999</v>
          </cell>
          <cell r="W724">
            <v>1279.83735</v>
          </cell>
          <cell r="X724" t="str">
            <v>8465/8466 (39"/2 pc)</v>
          </cell>
          <cell r="Y724" t="str">
            <v>39"/ 2 pc</v>
          </cell>
          <cell r="Z724">
            <v>2.8</v>
          </cell>
          <cell r="AA724">
            <v>20</v>
          </cell>
          <cell r="AB724">
            <v>51.717500000000001</v>
          </cell>
          <cell r="AC724">
            <v>54.036000000000001</v>
          </cell>
          <cell r="AD724">
            <v>56.380499999999998</v>
          </cell>
          <cell r="AE724">
            <v>54.517499999999998</v>
          </cell>
          <cell r="AF724">
            <v>56.835999999999999</v>
          </cell>
          <cell r="AG724">
            <v>59.180499999999995</v>
          </cell>
          <cell r="AH724" t="str">
            <v xml:space="preserve">2 X 8126 (4.625 FT/Box) </v>
          </cell>
          <cell r="AI724">
            <v>2</v>
          </cell>
          <cell r="AJ724" t="str">
            <v>(6X6)+0=36</v>
          </cell>
          <cell r="AK724">
            <v>6</v>
          </cell>
          <cell r="AL724">
            <v>6</v>
          </cell>
          <cell r="AM724">
            <v>0</v>
          </cell>
          <cell r="AN724">
            <v>36</v>
          </cell>
          <cell r="AO724" t="str">
            <v>8914 (48 X 44)</v>
          </cell>
          <cell r="AP724" t="str">
            <v>48X44</v>
          </cell>
          <cell r="AQ724">
            <v>55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 t="str">
            <v>8051 (1 White)</v>
          </cell>
          <cell r="AW724" t="str">
            <v>8050 (160FT Clear)</v>
          </cell>
          <cell r="AX724">
            <v>2101.096</v>
          </cell>
          <cell r="AY724">
            <v>720</v>
          </cell>
          <cell r="AZ724">
            <v>2.9181888888888889</v>
          </cell>
          <cell r="BA724" t="str">
            <v>Minova Request 12/18/06.</v>
          </cell>
          <cell r="BB724"/>
          <cell r="BC724">
            <v>250041</v>
          </cell>
          <cell r="BD724" t="str">
            <v>Yellow</v>
          </cell>
          <cell r="BE724" t="str">
            <v>2838 LIF90</v>
          </cell>
          <cell r="BF724" t="str">
            <v>12 months (+/- 5 days) from date of manufacture</v>
          </cell>
          <cell r="BG724" t="str">
            <v>Slow</v>
          </cell>
          <cell r="BH724" t="str">
            <v>28 mm</v>
          </cell>
          <cell r="BI724" t="str">
            <v>1 1/4 in</v>
          </cell>
          <cell r="BJ724" t="str">
            <v>38 in</v>
          </cell>
          <cell r="BK724" t="str">
            <v>7/8 in</v>
          </cell>
          <cell r="BL724" t="str">
            <v>I, II, III</v>
          </cell>
          <cell r="BM724">
            <v>3.9153603720053689</v>
          </cell>
          <cell r="BN724">
            <v>78</v>
          </cell>
          <cell r="BO724">
            <v>110</v>
          </cell>
          <cell r="BP724" t="str">
            <v>B or G</v>
          </cell>
          <cell r="BQ724">
            <v>6600</v>
          </cell>
          <cell r="BR724">
            <v>63.333333333333336</v>
          </cell>
        </row>
        <row r="725">
          <cell r="C725">
            <v>250042</v>
          </cell>
          <cell r="D725" t="str">
            <v>2838 M50P (2PB, 36 Bxs)</v>
          </cell>
          <cell r="E725" t="str">
            <v>70325</v>
          </cell>
          <cell r="F725" t="str">
            <v>72036</v>
          </cell>
          <cell r="G725" t="str">
            <v>30%</v>
          </cell>
          <cell r="H725" t="str">
            <v>2 X 8509 (12-8 4 X 1.25 OL)</v>
          </cell>
          <cell r="I725" t="str">
            <v>8040 (54 mm 142 GA X 3.292 FT)</v>
          </cell>
          <cell r="J725" t="str">
            <v>8034 (100 mm 200 GA X 3.292 FT)</v>
          </cell>
          <cell r="K725">
            <v>1.8912599999999999</v>
          </cell>
          <cell r="L725">
            <v>0.81053999999999993</v>
          </cell>
          <cell r="M725">
            <v>38</v>
          </cell>
          <cell r="N725">
            <v>46.984324464064429</v>
          </cell>
          <cell r="O725">
            <v>37.75</v>
          </cell>
          <cell r="P725">
            <v>38</v>
          </cell>
          <cell r="Q725">
            <v>38.25</v>
          </cell>
          <cell r="R725">
            <v>2.5858750000000001</v>
          </cell>
          <cell r="S725">
            <v>2.7018</v>
          </cell>
          <cell r="T725">
            <v>2.8190249999999999</v>
          </cell>
          <cell r="U725">
            <v>1173.9872500000001</v>
          </cell>
          <cell r="V725">
            <v>1226.6171999999999</v>
          </cell>
          <cell r="W725">
            <v>1279.83735</v>
          </cell>
          <cell r="X725" t="str">
            <v>8465/8466 (39"/2 pc)</v>
          </cell>
          <cell r="Y725" t="str">
            <v>39"/ 2 pc</v>
          </cell>
          <cell r="Z725">
            <v>2.8</v>
          </cell>
          <cell r="AA725">
            <v>20</v>
          </cell>
          <cell r="AB725">
            <v>51.717500000000001</v>
          </cell>
          <cell r="AC725">
            <v>54.036000000000001</v>
          </cell>
          <cell r="AD725">
            <v>56.380499999999998</v>
          </cell>
          <cell r="AE725">
            <v>54.517499999999998</v>
          </cell>
          <cell r="AF725">
            <v>56.835999999999999</v>
          </cell>
          <cell r="AG725">
            <v>59.180499999999995</v>
          </cell>
          <cell r="AH725" t="str">
            <v xml:space="preserve">2 X 8126 (4.625 FT/Box) </v>
          </cell>
          <cell r="AI725">
            <v>2</v>
          </cell>
          <cell r="AJ725" t="str">
            <v>(6X6)+0=36</v>
          </cell>
          <cell r="AK725">
            <v>6</v>
          </cell>
          <cell r="AL725">
            <v>6</v>
          </cell>
          <cell r="AM725">
            <v>0</v>
          </cell>
          <cell r="AN725">
            <v>36</v>
          </cell>
          <cell r="AO725" t="str">
            <v>8914 (48 X 44)</v>
          </cell>
          <cell r="AP725" t="str">
            <v>48X44</v>
          </cell>
          <cell r="AQ725">
            <v>55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 t="str">
            <v>8051 (1 White)</v>
          </cell>
          <cell r="AW725" t="str">
            <v>8050 (160FT Clear)</v>
          </cell>
          <cell r="AX725">
            <v>2101.096</v>
          </cell>
          <cell r="AY725">
            <v>720</v>
          </cell>
          <cell r="AZ725">
            <v>2.9181888888888889</v>
          </cell>
          <cell r="BA725" t="str">
            <v xml:space="preserve">GT Request 3/11/02.  Each cartridge gets Part No. 8510 Parachute Clip 28 mm. </v>
          </cell>
          <cell r="BB725"/>
          <cell r="BC725">
            <v>250042</v>
          </cell>
          <cell r="BD725" t="str">
            <v>Green</v>
          </cell>
          <cell r="BE725" t="str">
            <v>2838 M50P</v>
          </cell>
          <cell r="BF725" t="str">
            <v>12 months (+/- 5 days) from date of manufacture</v>
          </cell>
          <cell r="BG725" t="str">
            <v xml:space="preserve">Medium </v>
          </cell>
          <cell r="BH725" t="str">
            <v>28 mm</v>
          </cell>
          <cell r="BI725" t="str">
            <v>1 1/4 in</v>
          </cell>
          <cell r="BJ725" t="str">
            <v>38 in</v>
          </cell>
          <cell r="BK725" t="str">
            <v>7/8 in</v>
          </cell>
          <cell r="BL725" t="str">
            <v>I, II, III</v>
          </cell>
          <cell r="BM725">
            <v>3.9153603720053689</v>
          </cell>
          <cell r="BN725">
            <v>78</v>
          </cell>
          <cell r="BO725">
            <v>85</v>
          </cell>
          <cell r="BP725" t="str">
            <v>B or G</v>
          </cell>
          <cell r="BQ725">
            <v>5100</v>
          </cell>
          <cell r="BR725">
            <v>63.333333333333336</v>
          </cell>
        </row>
        <row r="726">
          <cell r="C726">
            <v>250043</v>
          </cell>
          <cell r="D726" t="str">
            <v>2838 LIF90P (2PB, 36 Bxs)</v>
          </cell>
          <cell r="E726" t="str">
            <v>70416</v>
          </cell>
          <cell r="F726" t="str">
            <v>72036</v>
          </cell>
          <cell r="G726" t="str">
            <v>30%</v>
          </cell>
          <cell r="H726" t="str">
            <v>2 X 8509 (12-8 4 X 1.25 OL)</v>
          </cell>
          <cell r="I726" t="str">
            <v>8040 (54 mm 142 GA X 3.292 FT)</v>
          </cell>
          <cell r="J726" t="str">
            <v>8034 (100 mm 200 GA X 3.292 FT)</v>
          </cell>
          <cell r="K726">
            <v>1.8912599999999999</v>
          </cell>
          <cell r="L726">
            <v>0.81053999999999993</v>
          </cell>
          <cell r="M726">
            <v>38</v>
          </cell>
          <cell r="N726">
            <v>46.984324464064429</v>
          </cell>
          <cell r="O726">
            <v>37.75</v>
          </cell>
          <cell r="P726">
            <v>38</v>
          </cell>
          <cell r="Q726">
            <v>38.25</v>
          </cell>
          <cell r="R726">
            <v>2.5858750000000001</v>
          </cell>
          <cell r="S726">
            <v>2.7018</v>
          </cell>
          <cell r="T726">
            <v>2.8190249999999999</v>
          </cell>
          <cell r="U726">
            <v>1173.9872500000001</v>
          </cell>
          <cell r="V726">
            <v>1226.6171999999999</v>
          </cell>
          <cell r="W726">
            <v>1279.83735</v>
          </cell>
          <cell r="X726" t="str">
            <v>8465/8466 (39"/2 pc)</v>
          </cell>
          <cell r="Y726" t="str">
            <v>39"/ 2 pc</v>
          </cell>
          <cell r="Z726">
            <v>2.8</v>
          </cell>
          <cell r="AA726">
            <v>20</v>
          </cell>
          <cell r="AB726">
            <v>51.717500000000001</v>
          </cell>
          <cell r="AC726">
            <v>54.036000000000001</v>
          </cell>
          <cell r="AD726">
            <v>56.380499999999998</v>
          </cell>
          <cell r="AE726">
            <v>54.517499999999998</v>
          </cell>
          <cell r="AF726">
            <v>56.835999999999999</v>
          </cell>
          <cell r="AG726">
            <v>59.180499999999995</v>
          </cell>
          <cell r="AH726" t="str">
            <v xml:space="preserve">2 X 8126 (4.625 FT/Box) </v>
          </cell>
          <cell r="AI726">
            <v>2</v>
          </cell>
          <cell r="AJ726" t="str">
            <v>(6X6)+0=36</v>
          </cell>
          <cell r="AK726">
            <v>6</v>
          </cell>
          <cell r="AL726">
            <v>6</v>
          </cell>
          <cell r="AM726">
            <v>0</v>
          </cell>
          <cell r="AN726">
            <v>36</v>
          </cell>
          <cell r="AO726" t="str">
            <v>8914 (48 X 44)</v>
          </cell>
          <cell r="AP726" t="str">
            <v>48X44</v>
          </cell>
          <cell r="AQ726">
            <v>55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 t="str">
            <v>8051 (1 White)</v>
          </cell>
          <cell r="AW726" t="str">
            <v>8050 (160FT Clear)</v>
          </cell>
          <cell r="AX726">
            <v>2101.096</v>
          </cell>
          <cell r="AY726">
            <v>720</v>
          </cell>
          <cell r="AZ726">
            <v>2.9181888888888889</v>
          </cell>
          <cell r="BA726" t="str">
            <v>Minova Request 11/27/07.  Each cartridge gets Part No. 8510 Parachute Clip 28 mm.</v>
          </cell>
          <cell r="BB726"/>
          <cell r="BC726">
            <v>250043</v>
          </cell>
          <cell r="BD726" t="str">
            <v>Yellow</v>
          </cell>
          <cell r="BE726" t="str">
            <v>2838 LIF90P</v>
          </cell>
          <cell r="BF726" t="str">
            <v>12 months (+/- 5 days) from date of manufacture</v>
          </cell>
          <cell r="BG726" t="str">
            <v>Slow</v>
          </cell>
          <cell r="BH726" t="str">
            <v>28 mm</v>
          </cell>
          <cell r="BI726" t="str">
            <v>1 1/4 in</v>
          </cell>
          <cell r="BJ726" t="str">
            <v>38 in</v>
          </cell>
          <cell r="BK726" t="str">
            <v>7/8 in</v>
          </cell>
          <cell r="BL726" t="str">
            <v>I, II, III</v>
          </cell>
          <cell r="BM726">
            <v>3.9153603720053689</v>
          </cell>
          <cell r="BN726">
            <v>78</v>
          </cell>
          <cell r="BO726">
            <v>85</v>
          </cell>
          <cell r="BP726" t="str">
            <v>B or G</v>
          </cell>
          <cell r="BQ726">
            <v>5100</v>
          </cell>
          <cell r="BR726">
            <v>63.333333333333336</v>
          </cell>
        </row>
        <row r="727">
          <cell r="C727" t="str">
            <v>Request 2-27-12.b.</v>
          </cell>
          <cell r="D727" t="str">
            <v>2840 M70LIFP (2PB, 42 Bxs)</v>
          </cell>
          <cell r="E727" t="str">
            <v>70326</v>
          </cell>
          <cell r="F727" t="str">
            <v>72036</v>
          </cell>
          <cell r="G727" t="str">
            <v>30%</v>
          </cell>
          <cell r="H727" t="str">
            <v>2 X 8509 (12-8 4 X 1.25 OL)</v>
          </cell>
          <cell r="I727" t="str">
            <v>8040 (54 mm 142 GA X 3.459 FT)</v>
          </cell>
          <cell r="J727" t="str">
            <v>8034 (100 mm 200 GA X 3.459 FT)</v>
          </cell>
          <cell r="K727">
            <v>1.9907999999999997</v>
          </cell>
          <cell r="L727">
            <v>0.85319999999999996</v>
          </cell>
          <cell r="M727">
            <v>40</v>
          </cell>
          <cell r="N727">
            <v>49.571300716828759</v>
          </cell>
          <cell r="O727">
            <v>39.75</v>
          </cell>
          <cell r="P727">
            <v>40</v>
          </cell>
          <cell r="Q727">
            <v>40.25</v>
          </cell>
          <cell r="R727">
            <v>2.7228750000000002</v>
          </cell>
          <cell r="S727">
            <v>2.8439999999999999</v>
          </cell>
          <cell r="T727">
            <v>2.9664250000000001</v>
          </cell>
          <cell r="U727">
            <v>1236.18525</v>
          </cell>
          <cell r="V727">
            <v>1291.1759999999999</v>
          </cell>
          <cell r="W727">
            <v>1346.75695</v>
          </cell>
          <cell r="X727" t="str">
            <v>8470/8471 (47"/2 pc)</v>
          </cell>
          <cell r="Y727" t="str">
            <v>47"/ 2 pc</v>
          </cell>
          <cell r="Z727">
            <v>2.5</v>
          </cell>
          <cell r="AA727">
            <v>15</v>
          </cell>
          <cell r="AB727">
            <v>40.843125000000001</v>
          </cell>
          <cell r="AC727">
            <v>42.66</v>
          </cell>
          <cell r="AD727">
            <v>44.496375</v>
          </cell>
          <cell r="AE727">
            <v>43.343125000000001</v>
          </cell>
          <cell r="AF727">
            <v>45.16</v>
          </cell>
          <cell r="AG727">
            <v>46.996375</v>
          </cell>
          <cell r="AH727" t="str">
            <v>2 X 8126 (3.792 FT/Box)</v>
          </cell>
          <cell r="AI727">
            <v>2</v>
          </cell>
          <cell r="AJ727" t="str">
            <v>(6X7)+0=42</v>
          </cell>
          <cell r="AK727">
            <v>6</v>
          </cell>
          <cell r="AL727">
            <v>7</v>
          </cell>
          <cell r="AM727">
            <v>0</v>
          </cell>
          <cell r="AN727">
            <v>42</v>
          </cell>
          <cell r="AO727" t="str">
            <v>8914 (48 X 44)</v>
          </cell>
          <cell r="AP727" t="str">
            <v>48X44</v>
          </cell>
          <cell r="AQ727">
            <v>55</v>
          </cell>
          <cell r="AR727" t="str">
            <v>8123 (4)</v>
          </cell>
          <cell r="AS727" t="str">
            <v>1 X 8114 (Pad)</v>
          </cell>
          <cell r="AT727" t="str">
            <v>8121 (2 X 16FT)/ 8122 (4)</v>
          </cell>
          <cell r="AU727">
            <v>2</v>
          </cell>
          <cell r="AV727" t="str">
            <v>8051 (1 White)</v>
          </cell>
          <cell r="AW727" t="str">
            <v>8050 (160FT Clear)</v>
          </cell>
          <cell r="AX727">
            <v>1951.7199999999998</v>
          </cell>
          <cell r="AY727">
            <v>630</v>
          </cell>
          <cell r="AZ727">
            <v>3.0979682539682538</v>
          </cell>
          <cell r="BA727" t="str">
            <v>Each cartridge gets Part No. 8510 Parachute Clip 28 mm.</v>
          </cell>
          <cell r="BB727"/>
          <cell r="BC727" t="str">
            <v>Request 2-27-12.b.</v>
          </cell>
          <cell r="BD727" t="str">
            <v>Yellow</v>
          </cell>
          <cell r="BE727" t="str">
            <v>2840 M70LIFP</v>
          </cell>
          <cell r="BF727" t="str">
            <v>12 months (+/- 5 days) from date of manufacture</v>
          </cell>
          <cell r="BG727" t="str">
            <v>Slow</v>
          </cell>
          <cell r="BH727" t="str">
            <v>28 mm</v>
          </cell>
          <cell r="BI727" t="str">
            <v>1 1/4 in</v>
          </cell>
          <cell r="BJ727" t="str">
            <v>40 in</v>
          </cell>
          <cell r="BK727" t="str">
            <v>7/8 in</v>
          </cell>
          <cell r="BL727" t="str">
            <v>I, II, III</v>
          </cell>
          <cell r="BM727">
            <v>4.1309417264023969</v>
          </cell>
          <cell r="BN727">
            <v>61.5</v>
          </cell>
          <cell r="BO727">
            <v>85</v>
          </cell>
          <cell r="BP727" t="str">
            <v>B or G</v>
          </cell>
          <cell r="BQ727">
            <v>5100</v>
          </cell>
          <cell r="BR727">
            <v>50</v>
          </cell>
        </row>
        <row r="728">
          <cell r="C728" t="str">
            <v>Request 2-27-12.d.</v>
          </cell>
          <cell r="D728" t="str">
            <v>2824 M35 INERT (2PB, 48 Bxs, VPL)</v>
          </cell>
          <cell r="E728" t="str">
            <v>70274</v>
          </cell>
          <cell r="F728" t="str">
            <v>72036</v>
          </cell>
          <cell r="G728" t="str">
            <v>N/A</v>
          </cell>
          <cell r="H728" t="str">
            <v>2 X 8509 (12-8 4 X 1.25 OL)</v>
          </cell>
          <cell r="I728" t="str">
            <v>8040 (54 mm 142 GA X 2.125 FT)</v>
          </cell>
          <cell r="J728" t="str">
            <v>8034 (100 mm 200 GA X 2.125 FT)</v>
          </cell>
          <cell r="K728">
            <v>1.7063999999999999</v>
          </cell>
          <cell r="L728">
            <v>0</v>
          </cell>
          <cell r="M728">
            <v>24</v>
          </cell>
          <cell r="N728">
            <v>28.875490694714127</v>
          </cell>
          <cell r="O728">
            <v>23.75</v>
          </cell>
          <cell r="P728">
            <v>24</v>
          </cell>
          <cell r="Q728">
            <v>24.25</v>
          </cell>
          <cell r="R728">
            <v>1.6268750000000001</v>
          </cell>
          <cell r="S728">
            <v>1.7063999999999999</v>
          </cell>
          <cell r="T728">
            <v>1.7872250000000001</v>
          </cell>
          <cell r="U728">
            <v>738.60125000000005</v>
          </cell>
          <cell r="V728">
            <v>774.7056</v>
          </cell>
          <cell r="W728">
            <v>811.40015000000005</v>
          </cell>
          <cell r="X728" t="str">
            <v>8427/8428 (25"/2 pc)</v>
          </cell>
          <cell r="Y728" t="str">
            <v>25"/ 2 pc</v>
          </cell>
          <cell r="Z728">
            <v>2.5</v>
          </cell>
          <cell r="AA728">
            <v>30</v>
          </cell>
          <cell r="AB728">
            <v>48.806250000000006</v>
          </cell>
          <cell r="AC728">
            <v>51.192</v>
          </cell>
          <cell r="AD728">
            <v>53.616750000000003</v>
          </cell>
          <cell r="AE728">
            <v>51.306250000000006</v>
          </cell>
          <cell r="AF728">
            <v>53.692</v>
          </cell>
          <cell r="AG728">
            <v>56.116750000000003</v>
          </cell>
          <cell r="AH728" t="str">
            <v>2 X 8126 (4.833 FT/Box)</v>
          </cell>
          <cell r="AI728">
            <v>2</v>
          </cell>
          <cell r="AJ728" t="str">
            <v>(8X6)+0=48</v>
          </cell>
          <cell r="AK728">
            <v>8</v>
          </cell>
          <cell r="AL728">
            <v>6</v>
          </cell>
          <cell r="AM728">
            <v>0</v>
          </cell>
          <cell r="AN728">
            <v>48</v>
          </cell>
          <cell r="AO728" t="str">
            <v>8909 (44 X 44)</v>
          </cell>
          <cell r="AP728" t="str">
            <v>44X44</v>
          </cell>
          <cell r="AQ728">
            <v>55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 t="str">
            <v>8051 (1 White)</v>
          </cell>
          <cell r="AW728" t="str">
            <v>8050 (223FT Clear)</v>
          </cell>
          <cell r="AX728">
            <v>2632.2159999999999</v>
          </cell>
          <cell r="AY728">
            <v>1440</v>
          </cell>
          <cell r="AZ728">
            <v>1.8279277777777776</v>
          </cell>
          <cell r="BA728" t="str">
            <v>Minova USA Inc. request 2/27/12. 100% MASTIC</v>
          </cell>
          <cell r="BB728"/>
          <cell r="BC728" t="str">
            <v>Request 2-27-12.d.</v>
          </cell>
          <cell r="BD728" t="str">
            <v>Blue</v>
          </cell>
          <cell r="BE728" t="str">
            <v>2824 M35 INERT</v>
          </cell>
          <cell r="BF728" t="str">
            <v>12 months (+/- 5 days) from date of manufacture</v>
          </cell>
          <cell r="BG728" t="str">
            <v>N/A</v>
          </cell>
          <cell r="BH728" t="str">
            <v>28 mm</v>
          </cell>
          <cell r="BI728" t="str">
            <v>1 1/4 in</v>
          </cell>
          <cell r="BJ728" t="str">
            <v>24 in</v>
          </cell>
          <cell r="BK728" t="str">
            <v>7/8 in</v>
          </cell>
          <cell r="BL728" t="str">
            <v>I, II, III</v>
          </cell>
          <cell r="BM728" t="str">
            <v>N/A</v>
          </cell>
          <cell r="BN728" t="str">
            <v>N/A</v>
          </cell>
          <cell r="BO728">
            <v>110</v>
          </cell>
          <cell r="BP728" t="str">
            <v>B or G</v>
          </cell>
          <cell r="BQ728">
            <v>6600</v>
          </cell>
          <cell r="BR728">
            <v>60</v>
          </cell>
        </row>
        <row r="729">
          <cell r="C729">
            <v>250044</v>
          </cell>
          <cell r="D729" t="str">
            <v>2840 M90LIFP (2PB, 42 Bxs)</v>
          </cell>
          <cell r="E729" t="str">
            <v>70329</v>
          </cell>
          <cell r="F729" t="str">
            <v>72036</v>
          </cell>
          <cell r="G729" t="str">
            <v>30%</v>
          </cell>
          <cell r="H729" t="str">
            <v>2 X 8509 (12-8 4 X 1.25 OL)</v>
          </cell>
          <cell r="I729" t="str">
            <v>8040 (54 mm 142 GA X 3.459 FT)</v>
          </cell>
          <cell r="J729" t="str">
            <v>8034 (100 mm 200 GA X 3.459 FT)</v>
          </cell>
          <cell r="K729">
            <v>1.9907999999999997</v>
          </cell>
          <cell r="L729">
            <v>0.85319999999999996</v>
          </cell>
          <cell r="M729">
            <v>40</v>
          </cell>
          <cell r="N729">
            <v>49.571300716828759</v>
          </cell>
          <cell r="O729">
            <v>39.75</v>
          </cell>
          <cell r="P729">
            <v>40</v>
          </cell>
          <cell r="Q729">
            <v>40.25</v>
          </cell>
          <cell r="R729">
            <v>2.7228750000000002</v>
          </cell>
          <cell r="S729">
            <v>2.8439999999999999</v>
          </cell>
          <cell r="T729">
            <v>2.9664250000000001</v>
          </cell>
          <cell r="U729">
            <v>1236.18525</v>
          </cell>
          <cell r="V729">
            <v>1291.1759999999999</v>
          </cell>
          <cell r="W729">
            <v>1346.75695</v>
          </cell>
          <cell r="X729" t="str">
            <v>8470/8471 (47"/2 pc)</v>
          </cell>
          <cell r="Y729" t="str">
            <v>47"/ 2 pc</v>
          </cell>
          <cell r="Z729">
            <v>2.5</v>
          </cell>
          <cell r="AA729">
            <v>15</v>
          </cell>
          <cell r="AB729">
            <v>40.843125000000001</v>
          </cell>
          <cell r="AC729">
            <v>42.66</v>
          </cell>
          <cell r="AD729">
            <v>44.496375</v>
          </cell>
          <cell r="AE729">
            <v>43.343125000000001</v>
          </cell>
          <cell r="AF729">
            <v>45.16</v>
          </cell>
          <cell r="AG729">
            <v>46.996375</v>
          </cell>
          <cell r="AH729" t="str">
            <v>2 X 8126 (3.792 FT/Box)</v>
          </cell>
          <cell r="AI729">
            <v>2</v>
          </cell>
          <cell r="AJ729" t="str">
            <v>(6X7)+0=42</v>
          </cell>
          <cell r="AK729">
            <v>6</v>
          </cell>
          <cell r="AL729">
            <v>7</v>
          </cell>
          <cell r="AM729">
            <v>0</v>
          </cell>
          <cell r="AN729">
            <v>42</v>
          </cell>
          <cell r="AO729" t="str">
            <v>8914 (48 X 44)</v>
          </cell>
          <cell r="AP729" t="str">
            <v>48X44</v>
          </cell>
          <cell r="AQ729">
            <v>55</v>
          </cell>
          <cell r="AR729" t="str">
            <v>8123 (4)</v>
          </cell>
          <cell r="AS729" t="str">
            <v>1 X 8114 (Pad)</v>
          </cell>
          <cell r="AT729" t="str">
            <v>8121 (2 X 16FT)/ 8122 (4)</v>
          </cell>
          <cell r="AU729">
            <v>2</v>
          </cell>
          <cell r="AV729" t="str">
            <v>8051 (1 White)</v>
          </cell>
          <cell r="AW729" t="str">
            <v>8050 (160FT Clear)</v>
          </cell>
          <cell r="AX729">
            <v>1951.7199999999998</v>
          </cell>
          <cell r="AY729">
            <v>630</v>
          </cell>
          <cell r="AZ729">
            <v>3.0979682539682538</v>
          </cell>
          <cell r="BA729" t="str">
            <v>Minova Request 7/25/05.  Each cartridge gets Part No. 8510 Parachute Clip 28 mm.</v>
          </cell>
          <cell r="BB729"/>
          <cell r="BC729">
            <v>250044</v>
          </cell>
          <cell r="BD729" t="str">
            <v>Yellow</v>
          </cell>
          <cell r="BE729" t="str">
            <v>2840 M90LIFP</v>
          </cell>
          <cell r="BF729" t="str">
            <v>12 months (+/- 5 days) from date of manufacture</v>
          </cell>
          <cell r="BG729" t="str">
            <v>Slow</v>
          </cell>
          <cell r="BH729" t="str">
            <v>28 mm</v>
          </cell>
          <cell r="BI729" t="str">
            <v>1 1/4 in</v>
          </cell>
          <cell r="BJ729" t="str">
            <v>40 in</v>
          </cell>
          <cell r="BK729" t="str">
            <v>7/8 in</v>
          </cell>
          <cell r="BL729" t="str">
            <v>I, II, III</v>
          </cell>
          <cell r="BM729">
            <v>4.1309417264023969</v>
          </cell>
          <cell r="BN729">
            <v>61.5</v>
          </cell>
          <cell r="BO729">
            <v>85</v>
          </cell>
          <cell r="BP729" t="str">
            <v>B or G</v>
          </cell>
          <cell r="BQ729">
            <v>5100</v>
          </cell>
          <cell r="BR729">
            <v>50</v>
          </cell>
        </row>
        <row r="730">
          <cell r="C730">
            <v>250045</v>
          </cell>
          <cell r="D730" t="str">
            <v>2840 M50LIFB (2PB, 42 Bxs)</v>
          </cell>
          <cell r="E730" t="str">
            <v>70325</v>
          </cell>
          <cell r="F730" t="str">
            <v>72036</v>
          </cell>
          <cell r="G730" t="str">
            <v>30%</v>
          </cell>
          <cell r="H730" t="str">
            <v>2 X 8509 (12-8 4 X 1.25 OL)</v>
          </cell>
          <cell r="I730" t="str">
            <v>8040 (54 mm 142 GA X 3.459 FT)</v>
          </cell>
          <cell r="J730" t="str">
            <v>8034 (100 mm 200 GA X 3.459 FT)</v>
          </cell>
          <cell r="K730">
            <v>1.9907999999999997</v>
          </cell>
          <cell r="L730">
            <v>0.85319999999999996</v>
          </cell>
          <cell r="M730">
            <v>40</v>
          </cell>
          <cell r="N730">
            <v>49.571300716828759</v>
          </cell>
          <cell r="O730">
            <v>39.75</v>
          </cell>
          <cell r="P730">
            <v>40</v>
          </cell>
          <cell r="Q730">
            <v>40.25</v>
          </cell>
          <cell r="R730">
            <v>2.7228750000000002</v>
          </cell>
          <cell r="S730">
            <v>2.8439999999999999</v>
          </cell>
          <cell r="T730">
            <v>2.9664250000000001</v>
          </cell>
          <cell r="U730">
            <v>1236.18525</v>
          </cell>
          <cell r="V730">
            <v>1291.1759999999999</v>
          </cell>
          <cell r="W730">
            <v>1346.75695</v>
          </cell>
          <cell r="X730" t="str">
            <v>8470/8471 (47"/2 pc)</v>
          </cell>
          <cell r="Y730" t="str">
            <v>47"/ 2 pc</v>
          </cell>
          <cell r="Z730">
            <v>2.5</v>
          </cell>
          <cell r="AA730">
            <v>15</v>
          </cell>
          <cell r="AB730">
            <v>40.843125000000001</v>
          </cell>
          <cell r="AC730">
            <v>42.66</v>
          </cell>
          <cell r="AD730">
            <v>44.496375</v>
          </cell>
          <cell r="AE730">
            <v>43.343125000000001</v>
          </cell>
          <cell r="AF730">
            <v>45.16</v>
          </cell>
          <cell r="AG730">
            <v>46.996375</v>
          </cell>
          <cell r="AH730" t="str">
            <v>2 X 8126 (3.792 FT/Box)</v>
          </cell>
          <cell r="AI730">
            <v>2</v>
          </cell>
          <cell r="AJ730" t="str">
            <v>(6X7)+0=42</v>
          </cell>
          <cell r="AK730">
            <v>6</v>
          </cell>
          <cell r="AL730">
            <v>7</v>
          </cell>
          <cell r="AM730">
            <v>0</v>
          </cell>
          <cell r="AN730">
            <v>42</v>
          </cell>
          <cell r="AO730" t="str">
            <v>8914 (48 X 44)</v>
          </cell>
          <cell r="AP730" t="str">
            <v>48X44</v>
          </cell>
          <cell r="AQ730">
            <v>55</v>
          </cell>
          <cell r="AR730" t="str">
            <v>8123 (4)</v>
          </cell>
          <cell r="AS730" t="str">
            <v>1 X 8114 (Pad)</v>
          </cell>
          <cell r="AT730" t="str">
            <v>8121 (2 X 16FT)/ 8122 (4)</v>
          </cell>
          <cell r="AU730">
            <v>2</v>
          </cell>
          <cell r="AV730" t="str">
            <v>8051 (1 White)</v>
          </cell>
          <cell r="AW730" t="str">
            <v>8050 (160FT Clear)</v>
          </cell>
          <cell r="AX730">
            <v>1951.7199999999998</v>
          </cell>
          <cell r="AY730">
            <v>630</v>
          </cell>
          <cell r="AZ730">
            <v>3.0979682539682538</v>
          </cell>
          <cell r="BA730" t="str">
            <v>Stoney Creek request 6/6/12. Each cartridge gets Part No. 8517 Basket Clip 28 mm.</v>
          </cell>
          <cell r="BB730"/>
          <cell r="BC730">
            <v>250045</v>
          </cell>
          <cell r="BD730" t="str">
            <v>Green</v>
          </cell>
          <cell r="BE730" t="str">
            <v>2840 M50LIFB</v>
          </cell>
          <cell r="BF730" t="str">
            <v>12 months (+/- 5 days) from date of manufacture</v>
          </cell>
          <cell r="BG730" t="str">
            <v xml:space="preserve">Medium </v>
          </cell>
          <cell r="BH730" t="str">
            <v>28 mm</v>
          </cell>
          <cell r="BI730" t="str">
            <v>1 1/4 in</v>
          </cell>
          <cell r="BJ730" t="str">
            <v>40 in</v>
          </cell>
          <cell r="BK730" t="str">
            <v>7/8 in</v>
          </cell>
          <cell r="BL730" t="str">
            <v>I, II, III</v>
          </cell>
          <cell r="BM730">
            <v>4.1309417264023969</v>
          </cell>
          <cell r="BN730">
            <v>61.5</v>
          </cell>
          <cell r="BO730">
            <v>85</v>
          </cell>
          <cell r="BP730" t="str">
            <v>B or G</v>
          </cell>
          <cell r="BQ730">
            <v>5100</v>
          </cell>
          <cell r="BR730">
            <v>50</v>
          </cell>
        </row>
        <row r="731">
          <cell r="C731">
            <v>250046</v>
          </cell>
          <cell r="D731" t="str">
            <v>2842 M35P (2PB, 42 Bxs)</v>
          </cell>
          <cell r="E731" t="str">
            <v>70274</v>
          </cell>
          <cell r="F731" t="str">
            <v>72036</v>
          </cell>
          <cell r="G731" t="str">
            <v>30%</v>
          </cell>
          <cell r="H731" t="str">
            <v>2 X 8509 (12-8 4 X 1.25 OL)</v>
          </cell>
          <cell r="I731" t="str">
            <v>8040 (54 mm 142 GA X 3.625 FT)</v>
          </cell>
          <cell r="J731" t="str">
            <v>8034 (100 mm 200 GA X 3.625 FT)</v>
          </cell>
          <cell r="K731">
            <v>2.0903399999999999</v>
          </cell>
          <cell r="L731">
            <v>0.89585999999999988</v>
          </cell>
          <cell r="M731">
            <v>42</v>
          </cell>
          <cell r="N731">
            <v>52.158276969593082</v>
          </cell>
          <cell r="O731">
            <v>41.75</v>
          </cell>
          <cell r="P731">
            <v>42</v>
          </cell>
          <cell r="Q731">
            <v>42.25</v>
          </cell>
          <cell r="R731">
            <v>2.8598750000000002</v>
          </cell>
          <cell r="S731">
            <v>2.9861999999999997</v>
          </cell>
          <cell r="T731">
            <v>3.1138250000000003</v>
          </cell>
          <cell r="U731">
            <v>1298.3832500000001</v>
          </cell>
          <cell r="V731">
            <v>1355.7348</v>
          </cell>
          <cell r="W731">
            <v>1413.6765500000001</v>
          </cell>
          <cell r="X731" t="str">
            <v>8470/8471 (47"/2 pc)</v>
          </cell>
          <cell r="Y731" t="str">
            <v>47"/ 2 pc</v>
          </cell>
          <cell r="Z731">
            <v>2.5</v>
          </cell>
          <cell r="AA731">
            <v>15</v>
          </cell>
          <cell r="AB731">
            <v>42.898125</v>
          </cell>
          <cell r="AC731">
            <v>44.792999999999999</v>
          </cell>
          <cell r="AD731">
            <v>46.707375000000006</v>
          </cell>
          <cell r="AE731">
            <v>45.398125</v>
          </cell>
          <cell r="AF731">
            <v>47.292999999999999</v>
          </cell>
          <cell r="AG731">
            <v>49.207375000000006</v>
          </cell>
          <cell r="AH731" t="str">
            <v>2 X 8126 (3.792 FT/Box)</v>
          </cell>
          <cell r="AI731">
            <v>2</v>
          </cell>
          <cell r="AJ731" t="str">
            <v>(6X7)+0=42</v>
          </cell>
          <cell r="AK731">
            <v>6</v>
          </cell>
          <cell r="AL731">
            <v>7</v>
          </cell>
          <cell r="AM731">
            <v>0</v>
          </cell>
          <cell r="AN731">
            <v>42</v>
          </cell>
          <cell r="AO731" t="str">
            <v>8914 (48 X 44)</v>
          </cell>
          <cell r="AP731" t="str">
            <v>48X44</v>
          </cell>
          <cell r="AQ731">
            <v>55</v>
          </cell>
          <cell r="AR731" t="str">
            <v>8123 (4)</v>
          </cell>
          <cell r="AS731" t="str">
            <v>1 X 8114 (Pad)</v>
          </cell>
          <cell r="AT731" t="str">
            <v>8121 (2 X 16FT)/ 8122 (4)</v>
          </cell>
          <cell r="AU731">
            <v>2</v>
          </cell>
          <cell r="AV731" t="str">
            <v>8051 (1 White)</v>
          </cell>
          <cell r="AW731" t="str">
            <v>8050 (160FT Clear)</v>
          </cell>
          <cell r="AX731">
            <v>2041.306</v>
          </cell>
          <cell r="AY731">
            <v>630</v>
          </cell>
          <cell r="AZ731">
            <v>3.2401682539682541</v>
          </cell>
          <cell r="BA731" t="str">
            <v xml:space="preserve">Minova USA Inc. request 4/26/04.A.  Each cartridge gets Part No. 8510 Parachute Clip 28 mm. </v>
          </cell>
          <cell r="BB731"/>
          <cell r="BC731">
            <v>250046</v>
          </cell>
          <cell r="BD731" t="str">
            <v>Blue</v>
          </cell>
          <cell r="BE731" t="str">
            <v>2842 M35P</v>
          </cell>
          <cell r="BF731" t="str">
            <v>12 months (+/- 5 days) from date of manufacture</v>
          </cell>
          <cell r="BG731" t="str">
            <v>Fast</v>
          </cell>
          <cell r="BH731" t="str">
            <v>28 mm</v>
          </cell>
          <cell r="BI731" t="str">
            <v>1 1/4 in</v>
          </cell>
          <cell r="BJ731" t="str">
            <v>42 in</v>
          </cell>
          <cell r="BK731" t="str">
            <v>7/8 in</v>
          </cell>
          <cell r="BL731" t="str">
            <v>I, II, III</v>
          </cell>
          <cell r="BM731">
            <v>4.3465230807994235</v>
          </cell>
          <cell r="BN731">
            <v>64.5</v>
          </cell>
          <cell r="BO731">
            <v>85</v>
          </cell>
          <cell r="BP731" t="str">
            <v>B or G</v>
          </cell>
          <cell r="BQ731">
            <v>5100</v>
          </cell>
          <cell r="BR731">
            <v>52.5</v>
          </cell>
        </row>
        <row r="732">
          <cell r="C732">
            <v>250047</v>
          </cell>
          <cell r="D732" t="str">
            <v>2840 RED-M0204LIFB (2PB, 42 Bxs)</v>
          </cell>
          <cell r="E732" t="str">
            <v>70351</v>
          </cell>
          <cell r="F732" t="str">
            <v>72036</v>
          </cell>
          <cell r="G732" t="str">
            <v>30%</v>
          </cell>
          <cell r="H732" t="str">
            <v>2 X 8509 (12-8 4 X 1.25 OL)</v>
          </cell>
          <cell r="I732" t="str">
            <v>8040 (54 mm 142 GA X 3.459 FT)</v>
          </cell>
          <cell r="J732" t="str">
            <v>8034 (100 mm 200 GA X 3.459 FT)</v>
          </cell>
          <cell r="K732">
            <v>1.9907999999999997</v>
          </cell>
          <cell r="L732">
            <v>0.85319999999999996</v>
          </cell>
          <cell r="M732">
            <v>40</v>
          </cell>
          <cell r="N732">
            <v>49.571300716828759</v>
          </cell>
          <cell r="O732">
            <v>39.75</v>
          </cell>
          <cell r="P732">
            <v>40</v>
          </cell>
          <cell r="Q732">
            <v>40.25</v>
          </cell>
          <cell r="R732">
            <v>2.7228750000000002</v>
          </cell>
          <cell r="S732">
            <v>2.8439999999999999</v>
          </cell>
          <cell r="T732">
            <v>2.9664250000000001</v>
          </cell>
          <cell r="U732">
            <v>1236.18525</v>
          </cell>
          <cell r="V732">
            <v>1291.1759999999999</v>
          </cell>
          <cell r="W732">
            <v>1346.75695</v>
          </cell>
          <cell r="X732" t="str">
            <v>8470/8471 (47"/2 pc)</v>
          </cell>
          <cell r="Y732" t="str">
            <v>47"/ 2 pc</v>
          </cell>
          <cell r="Z732">
            <v>2.5</v>
          </cell>
          <cell r="AA732">
            <v>15</v>
          </cell>
          <cell r="AB732">
            <v>40.843125000000001</v>
          </cell>
          <cell r="AC732">
            <v>42.66</v>
          </cell>
          <cell r="AD732">
            <v>44.496375</v>
          </cell>
          <cell r="AE732">
            <v>43.343125000000001</v>
          </cell>
          <cell r="AF732">
            <v>45.16</v>
          </cell>
          <cell r="AG732">
            <v>46.996375</v>
          </cell>
          <cell r="AH732" t="str">
            <v>2 X 8126 (3.792 FT/Box)</v>
          </cell>
          <cell r="AI732">
            <v>2</v>
          </cell>
          <cell r="AJ732" t="str">
            <v>(6X7)+0=42</v>
          </cell>
          <cell r="AK732">
            <v>6</v>
          </cell>
          <cell r="AL732">
            <v>7</v>
          </cell>
          <cell r="AM732">
            <v>0</v>
          </cell>
          <cell r="AN732">
            <v>42</v>
          </cell>
          <cell r="AO732" t="str">
            <v>8914 (48 X 44)</v>
          </cell>
          <cell r="AP732" t="str">
            <v>48X44</v>
          </cell>
          <cell r="AQ732">
            <v>55</v>
          </cell>
          <cell r="AR732" t="str">
            <v>8123 (4)</v>
          </cell>
          <cell r="AS732" t="str">
            <v>1 X 8114 (Pad)</v>
          </cell>
          <cell r="AT732" t="str">
            <v>8121 (2 X 16FT)/ 8122 (4)</v>
          </cell>
          <cell r="AU732">
            <v>2</v>
          </cell>
          <cell r="AV732" t="str">
            <v>8051 (1 White)</v>
          </cell>
          <cell r="AW732" t="str">
            <v>8050 (160FT Clear)</v>
          </cell>
          <cell r="AX732">
            <v>1951.7199999999998</v>
          </cell>
          <cell r="AY732">
            <v>630</v>
          </cell>
          <cell r="AZ732">
            <v>3.0979682539682538</v>
          </cell>
          <cell r="BA732" t="str">
            <v>Stoney Creek request 6/6/12. Each cartridge gets Part No. 8517 Basket Clip 28 mm.</v>
          </cell>
          <cell r="BB732"/>
          <cell r="BC732">
            <v>250047</v>
          </cell>
          <cell r="BD732" t="str">
            <v>Yellow</v>
          </cell>
          <cell r="BE732" t="str">
            <v>2840 M0204LIFB</v>
          </cell>
          <cell r="BF732" t="str">
            <v>12 months (+/- 5 days) from date of manufacture</v>
          </cell>
          <cell r="BG732" t="str">
            <v>Slow</v>
          </cell>
          <cell r="BH732" t="str">
            <v>28 mm</v>
          </cell>
          <cell r="BI732" t="str">
            <v>1 1/4 in</v>
          </cell>
          <cell r="BJ732" t="str">
            <v>40 in</v>
          </cell>
          <cell r="BK732" t="str">
            <v>7/8 in</v>
          </cell>
          <cell r="BL732" t="str">
            <v>I, II, III</v>
          </cell>
          <cell r="BM732">
            <v>4.1309417264023969</v>
          </cell>
          <cell r="BN732">
            <v>61.5</v>
          </cell>
          <cell r="BO732">
            <v>85</v>
          </cell>
          <cell r="BP732" t="str">
            <v>B or G</v>
          </cell>
          <cell r="BQ732">
            <v>5100</v>
          </cell>
          <cell r="BR732">
            <v>50</v>
          </cell>
        </row>
        <row r="733">
          <cell r="C733">
            <v>250048</v>
          </cell>
          <cell r="D733" t="str">
            <v>2842 M45P (2PB, 42 Bxs)</v>
          </cell>
          <cell r="E733" t="str">
            <v>70316</v>
          </cell>
          <cell r="F733" t="str">
            <v>72036</v>
          </cell>
          <cell r="G733" t="str">
            <v>30%</v>
          </cell>
          <cell r="H733" t="str">
            <v>2 X 8509 (12-8 4 X 1.25 OL)</v>
          </cell>
          <cell r="I733" t="str">
            <v>8040 (54 mm 142 GA X 3.625 FT)</v>
          </cell>
          <cell r="J733" t="str">
            <v>8034 (100 mm 200 GA X 3.625 FT)</v>
          </cell>
          <cell r="K733">
            <v>2.0903399999999999</v>
          </cell>
          <cell r="L733">
            <v>0.89585999999999988</v>
          </cell>
          <cell r="M733">
            <v>42</v>
          </cell>
          <cell r="N733">
            <v>52.158276969593082</v>
          </cell>
          <cell r="O733">
            <v>41.75</v>
          </cell>
          <cell r="P733">
            <v>42</v>
          </cell>
          <cell r="Q733">
            <v>42.25</v>
          </cell>
          <cell r="R733">
            <v>2.8598750000000002</v>
          </cell>
          <cell r="S733">
            <v>2.9861999999999997</v>
          </cell>
          <cell r="T733">
            <v>3.1138250000000003</v>
          </cell>
          <cell r="U733">
            <v>1298.3832500000001</v>
          </cell>
          <cell r="V733">
            <v>1355.7348</v>
          </cell>
          <cell r="W733">
            <v>1413.6765500000001</v>
          </cell>
          <cell r="X733" t="str">
            <v>8470/8471 (47"/2 pc)</v>
          </cell>
          <cell r="Y733" t="str">
            <v>47"/ 2 pc</v>
          </cell>
          <cell r="Z733">
            <v>2.5</v>
          </cell>
          <cell r="AA733">
            <v>15</v>
          </cell>
          <cell r="AB733">
            <v>42.898125</v>
          </cell>
          <cell r="AC733">
            <v>44.792999999999999</v>
          </cell>
          <cell r="AD733">
            <v>46.707375000000006</v>
          </cell>
          <cell r="AE733">
            <v>45.398125</v>
          </cell>
          <cell r="AF733">
            <v>47.292999999999999</v>
          </cell>
          <cell r="AG733">
            <v>49.207375000000006</v>
          </cell>
          <cell r="AH733" t="str">
            <v>2 X 8126 (3.792 FT/Box)</v>
          </cell>
          <cell r="AI733">
            <v>2</v>
          </cell>
          <cell r="AJ733" t="str">
            <v>(6X7)+0=42</v>
          </cell>
          <cell r="AK733">
            <v>6</v>
          </cell>
          <cell r="AL733">
            <v>7</v>
          </cell>
          <cell r="AM733">
            <v>0</v>
          </cell>
          <cell r="AN733">
            <v>42</v>
          </cell>
          <cell r="AO733" t="str">
            <v>8914 (48 X 44)</v>
          </cell>
          <cell r="AP733" t="str">
            <v>48X44</v>
          </cell>
          <cell r="AQ733">
            <v>55</v>
          </cell>
          <cell r="AR733" t="str">
            <v>8123 (4)</v>
          </cell>
          <cell r="AS733" t="str">
            <v>1 X 8114 (Pad)</v>
          </cell>
          <cell r="AT733" t="str">
            <v>8121 (2 X 16FT)/ 8122 (4)</v>
          </cell>
          <cell r="AU733">
            <v>2</v>
          </cell>
          <cell r="AV733" t="str">
            <v>8051 (1 White)</v>
          </cell>
          <cell r="AW733" t="str">
            <v>8050 (160FT Clear)</v>
          </cell>
          <cell r="AX733">
            <v>2041.306</v>
          </cell>
          <cell r="AY733">
            <v>630</v>
          </cell>
          <cell r="AZ733">
            <v>3.2401682539682541</v>
          </cell>
          <cell r="BA733" t="str">
            <v xml:space="preserve">Minova USA Inc. request 4/6/04.A.  Each cartridge gets Part No. 8510 Parachute Clip 28 mm. </v>
          </cell>
          <cell r="BB733"/>
          <cell r="BC733">
            <v>250048</v>
          </cell>
          <cell r="BD733" t="str">
            <v>Green</v>
          </cell>
          <cell r="BE733" t="str">
            <v>2842 M45P</v>
          </cell>
          <cell r="BF733" t="str">
            <v>12 months (+/- 5 days) from date of manufacture</v>
          </cell>
          <cell r="BG733" t="str">
            <v xml:space="preserve">Medium </v>
          </cell>
          <cell r="BH733" t="str">
            <v>28 mm</v>
          </cell>
          <cell r="BI733" t="str">
            <v>1 1/4 in</v>
          </cell>
          <cell r="BJ733" t="str">
            <v>42 in</v>
          </cell>
          <cell r="BK733" t="str">
            <v>7/8 in</v>
          </cell>
          <cell r="BL733" t="str">
            <v>I, II, III</v>
          </cell>
          <cell r="BM733">
            <v>4.3465230807994235</v>
          </cell>
          <cell r="BN733">
            <v>64.5</v>
          </cell>
          <cell r="BO733">
            <v>85</v>
          </cell>
          <cell r="BP733" t="str">
            <v>B or G</v>
          </cell>
          <cell r="BQ733">
            <v>5100</v>
          </cell>
          <cell r="BR733">
            <v>52.5</v>
          </cell>
        </row>
        <row r="734">
          <cell r="C734">
            <v>250049</v>
          </cell>
          <cell r="D734" t="str">
            <v>2840 M50LIFP (SWP, 675 Pcs)</v>
          </cell>
          <cell r="E734" t="str">
            <v>70325</v>
          </cell>
          <cell r="F734" t="str">
            <v>72036</v>
          </cell>
          <cell r="G734" t="str">
            <v>30%</v>
          </cell>
          <cell r="H734" t="str">
            <v>2 X 8509 (12-8 4 X 1.25 OL)</v>
          </cell>
          <cell r="I734" t="str">
            <v>8040 (54 mm 142 GA X 3.459 FT)</v>
          </cell>
          <cell r="J734" t="str">
            <v>8034 (100 mm 200 GA X 3.459 FT)</v>
          </cell>
          <cell r="K734">
            <v>1.9907999999999997</v>
          </cell>
          <cell r="L734">
            <v>0.85319999999999996</v>
          </cell>
          <cell r="M734">
            <v>40</v>
          </cell>
          <cell r="N734">
            <v>49.571300716828759</v>
          </cell>
          <cell r="O734">
            <v>39.75</v>
          </cell>
          <cell r="P734">
            <v>40</v>
          </cell>
          <cell r="Q734">
            <v>40.25</v>
          </cell>
          <cell r="R734">
            <v>2.7228750000000002</v>
          </cell>
          <cell r="S734">
            <v>2.8439999999999999</v>
          </cell>
          <cell r="T734">
            <v>2.9664250000000001</v>
          </cell>
          <cell r="U734">
            <v>1236.18525</v>
          </cell>
          <cell r="V734">
            <v>1291.1759999999999</v>
          </cell>
          <cell r="W734">
            <v>1346.75695</v>
          </cell>
          <cell r="X734" t="str">
            <v>8053 (5" X 115GA X 12FT)</v>
          </cell>
          <cell r="Y734" t="str">
            <v>SW (12 FT)</v>
          </cell>
          <cell r="Z734">
            <v>0.1</v>
          </cell>
          <cell r="AA734">
            <v>15</v>
          </cell>
          <cell r="AB734">
            <v>40.843125000000001</v>
          </cell>
          <cell r="AC734">
            <v>42.66</v>
          </cell>
          <cell r="AD734">
            <v>44.496375</v>
          </cell>
          <cell r="AE734">
            <v>40.943125000000002</v>
          </cell>
          <cell r="AF734">
            <v>42.76</v>
          </cell>
          <cell r="AG734">
            <v>44.596375000000002</v>
          </cell>
          <cell r="AH734" t="str">
            <v>8053 (12 FT/Bundle)</v>
          </cell>
          <cell r="AI734" t="str">
            <v>SW</v>
          </cell>
          <cell r="AJ734" t="str">
            <v>45 SW</v>
          </cell>
          <cell r="AK734" t="str">
            <v xml:space="preserve">Stack </v>
          </cell>
          <cell r="AL734" t="str">
            <v xml:space="preserve">Pyramid </v>
          </cell>
          <cell r="AM734" t="str">
            <v>On Pallet</v>
          </cell>
          <cell r="AN734">
            <v>45</v>
          </cell>
          <cell r="AO734" t="str">
            <v>8909 (44 X 44)</v>
          </cell>
          <cell r="AP734" t="str">
            <v>44X44</v>
          </cell>
          <cell r="AQ734">
            <v>55</v>
          </cell>
          <cell r="AR734" t="str">
            <v>8133 (2)</v>
          </cell>
          <cell r="AS734" t="str">
            <v>1 X 8114 (Pad)</v>
          </cell>
          <cell r="AT734">
            <v>0</v>
          </cell>
          <cell r="AU734">
            <v>0</v>
          </cell>
          <cell r="AV734">
            <v>0</v>
          </cell>
          <cell r="AW734" t="str">
            <v>8052 (353 FT White)</v>
          </cell>
          <cell r="AX734">
            <v>1979.1999999999998</v>
          </cell>
          <cell r="AY734">
            <v>675</v>
          </cell>
          <cell r="AZ734">
            <v>2.9321481481481477</v>
          </cell>
          <cell r="BA734" t="str">
            <v>Minova request 9/12/12. Each cartridge gets Part No. 8510 Parachute Clip 28 mm.  Each bundle gets Part No. 8132 8.5 X 11 inch bundle sheet.</v>
          </cell>
          <cell r="BB734"/>
          <cell r="BC734">
            <v>250049</v>
          </cell>
          <cell r="BD734" t="str">
            <v>Green</v>
          </cell>
          <cell r="BE734" t="str">
            <v>2840 M50LIFP</v>
          </cell>
          <cell r="BF734" t="str">
            <v>12 months (+/- 5 days) from date of manufacture</v>
          </cell>
          <cell r="BG734" t="str">
            <v xml:space="preserve">Medium </v>
          </cell>
          <cell r="BH734" t="str">
            <v>28 mm</v>
          </cell>
          <cell r="BI734" t="str">
            <v>1 1/4 in</v>
          </cell>
          <cell r="BJ734" t="str">
            <v>40 in</v>
          </cell>
          <cell r="BK734" t="str">
            <v>7/8 in</v>
          </cell>
          <cell r="BL734" t="str">
            <v>I, II, III</v>
          </cell>
          <cell r="BM734">
            <v>4.1309417264023969</v>
          </cell>
          <cell r="BN734">
            <v>61.5</v>
          </cell>
          <cell r="BO734">
            <v>85</v>
          </cell>
          <cell r="BP734" t="str">
            <v>B or G</v>
          </cell>
          <cell r="BQ734">
            <v>5100</v>
          </cell>
          <cell r="BR734">
            <v>50</v>
          </cell>
        </row>
        <row r="735">
          <cell r="C735">
            <v>250050</v>
          </cell>
          <cell r="D735" t="str">
            <v>2842 M50P (2PB, 42 Bxs)</v>
          </cell>
          <cell r="E735" t="str">
            <v>70325</v>
          </cell>
          <cell r="F735" t="str">
            <v>72036</v>
          </cell>
          <cell r="G735" t="str">
            <v>30%</v>
          </cell>
          <cell r="H735" t="str">
            <v>2 X 8509 (12-8 4 X 1.25 OL)</v>
          </cell>
          <cell r="I735" t="str">
            <v>8040 (54 mm 142 GA X 3.625 FT)</v>
          </cell>
          <cell r="J735" t="str">
            <v>8034 (100 mm 200 GA X 3.625 FT)</v>
          </cell>
          <cell r="K735">
            <v>2.0903399999999999</v>
          </cell>
          <cell r="L735">
            <v>0.89585999999999988</v>
          </cell>
          <cell r="M735">
            <v>42</v>
          </cell>
          <cell r="N735">
            <v>52.158276969593082</v>
          </cell>
          <cell r="O735">
            <v>41.75</v>
          </cell>
          <cell r="P735">
            <v>42</v>
          </cell>
          <cell r="Q735">
            <v>42.25</v>
          </cell>
          <cell r="R735">
            <v>2.8598750000000002</v>
          </cell>
          <cell r="S735">
            <v>2.9861999999999997</v>
          </cell>
          <cell r="T735">
            <v>3.1138250000000003</v>
          </cell>
          <cell r="U735">
            <v>1298.3832500000001</v>
          </cell>
          <cell r="V735">
            <v>1355.7348</v>
          </cell>
          <cell r="W735">
            <v>1413.6765500000001</v>
          </cell>
          <cell r="X735" t="str">
            <v>8470/8471 (47"/2 pc)</v>
          </cell>
          <cell r="Y735" t="str">
            <v>47"/ 2 pc</v>
          </cell>
          <cell r="Z735">
            <v>2.5</v>
          </cell>
          <cell r="AA735">
            <v>15</v>
          </cell>
          <cell r="AB735">
            <v>42.898125</v>
          </cell>
          <cell r="AC735">
            <v>44.792999999999999</v>
          </cell>
          <cell r="AD735">
            <v>46.707375000000006</v>
          </cell>
          <cell r="AE735">
            <v>45.398125</v>
          </cell>
          <cell r="AF735">
            <v>47.292999999999999</v>
          </cell>
          <cell r="AG735">
            <v>49.207375000000006</v>
          </cell>
          <cell r="AH735" t="str">
            <v>2 X 8126 (3.792 FT/Box)</v>
          </cell>
          <cell r="AI735">
            <v>2</v>
          </cell>
          <cell r="AJ735" t="str">
            <v>(6X7)+0=42</v>
          </cell>
          <cell r="AK735">
            <v>6</v>
          </cell>
          <cell r="AL735">
            <v>7</v>
          </cell>
          <cell r="AM735">
            <v>0</v>
          </cell>
          <cell r="AN735">
            <v>42</v>
          </cell>
          <cell r="AO735" t="str">
            <v>8914 (48 X 44)</v>
          </cell>
          <cell r="AP735" t="str">
            <v>48X44</v>
          </cell>
          <cell r="AQ735">
            <v>55</v>
          </cell>
          <cell r="AR735" t="str">
            <v>8123 (4)</v>
          </cell>
          <cell r="AS735" t="str">
            <v>1 X 8114 (Pad)</v>
          </cell>
          <cell r="AT735" t="str">
            <v>8121 (2 X 16FT)/ 8122 (4)</v>
          </cell>
          <cell r="AU735">
            <v>2</v>
          </cell>
          <cell r="AV735" t="str">
            <v>8051 (1 White)</v>
          </cell>
          <cell r="AW735" t="str">
            <v>8050 (160FT Clear)</v>
          </cell>
          <cell r="AX735">
            <v>2041.306</v>
          </cell>
          <cell r="AY735">
            <v>630</v>
          </cell>
          <cell r="AZ735">
            <v>3.2401682539682541</v>
          </cell>
          <cell r="BA735" t="str">
            <v xml:space="preserve">GT Request 4/24/02.  Each cartridge gets Part No. 8510 Parachute Clip 28 mm. </v>
          </cell>
          <cell r="BB735"/>
          <cell r="BC735">
            <v>250050</v>
          </cell>
          <cell r="BD735" t="str">
            <v>Green</v>
          </cell>
          <cell r="BE735" t="str">
            <v>2842 M50P</v>
          </cell>
          <cell r="BF735" t="str">
            <v>12 months (+/- 5 days) from date of manufacture</v>
          </cell>
          <cell r="BG735" t="str">
            <v xml:space="preserve">Medium </v>
          </cell>
          <cell r="BH735" t="str">
            <v>28 mm</v>
          </cell>
          <cell r="BI735" t="str">
            <v>1 1/4 in</v>
          </cell>
          <cell r="BJ735" t="str">
            <v>42 in</v>
          </cell>
          <cell r="BK735" t="str">
            <v>7/8 in</v>
          </cell>
          <cell r="BL735" t="str">
            <v>I, II, III</v>
          </cell>
          <cell r="BM735">
            <v>4.3465230807994235</v>
          </cell>
          <cell r="BN735">
            <v>64.5</v>
          </cell>
          <cell r="BO735">
            <v>85</v>
          </cell>
          <cell r="BP735" t="str">
            <v>B or G</v>
          </cell>
          <cell r="BQ735">
            <v>5100</v>
          </cell>
          <cell r="BR735">
            <v>52.5</v>
          </cell>
        </row>
        <row r="736">
          <cell r="C736">
            <v>250051</v>
          </cell>
          <cell r="D736" t="str">
            <v>2840 RED-M0204LIFP (SWP, 675 Pcs)</v>
          </cell>
          <cell r="E736" t="str">
            <v>70351</v>
          </cell>
          <cell r="F736" t="str">
            <v>72036</v>
          </cell>
          <cell r="G736" t="str">
            <v>30%</v>
          </cell>
          <cell r="H736" t="str">
            <v>2 X 8509 (12-8 4 X 1.25 OL)</v>
          </cell>
          <cell r="I736" t="str">
            <v>8040 (54 mm 142 GA X 3.459 FT)</v>
          </cell>
          <cell r="J736" t="str">
            <v>8034 (100 mm 200 GA X 3.459 FT)</v>
          </cell>
          <cell r="K736">
            <v>1.9907999999999997</v>
          </cell>
          <cell r="L736">
            <v>0.85319999999999996</v>
          </cell>
          <cell r="M736">
            <v>40</v>
          </cell>
          <cell r="N736">
            <v>49.571300716828759</v>
          </cell>
          <cell r="O736">
            <v>39.75</v>
          </cell>
          <cell r="P736">
            <v>40</v>
          </cell>
          <cell r="Q736">
            <v>40.25</v>
          </cell>
          <cell r="R736">
            <v>2.7228750000000002</v>
          </cell>
          <cell r="S736">
            <v>2.8439999999999999</v>
          </cell>
          <cell r="T736">
            <v>2.9664250000000001</v>
          </cell>
          <cell r="U736">
            <v>1236.18525</v>
          </cell>
          <cell r="V736">
            <v>1291.1759999999999</v>
          </cell>
          <cell r="W736">
            <v>1346.75695</v>
          </cell>
          <cell r="X736" t="str">
            <v>8053 (5" X 115GA X 12FT)</v>
          </cell>
          <cell r="Y736" t="str">
            <v>SW (12 FT)</v>
          </cell>
          <cell r="Z736">
            <v>0.1</v>
          </cell>
          <cell r="AA736">
            <v>15</v>
          </cell>
          <cell r="AB736">
            <v>40.843125000000001</v>
          </cell>
          <cell r="AC736">
            <v>42.66</v>
          </cell>
          <cell r="AD736">
            <v>44.496375</v>
          </cell>
          <cell r="AE736">
            <v>40.943125000000002</v>
          </cell>
          <cell r="AF736">
            <v>42.76</v>
          </cell>
          <cell r="AG736">
            <v>44.596375000000002</v>
          </cell>
          <cell r="AH736" t="str">
            <v>8053 (12 FT/Bundle)</v>
          </cell>
          <cell r="AI736" t="str">
            <v>SW</v>
          </cell>
          <cell r="AJ736" t="str">
            <v>45 SW</v>
          </cell>
          <cell r="AK736" t="str">
            <v xml:space="preserve">Stack </v>
          </cell>
          <cell r="AL736" t="str">
            <v xml:space="preserve">Pyramid </v>
          </cell>
          <cell r="AM736" t="str">
            <v>On Pallet</v>
          </cell>
          <cell r="AN736">
            <v>45</v>
          </cell>
          <cell r="AO736" t="str">
            <v>8909 (44 X 44)</v>
          </cell>
          <cell r="AP736" t="str">
            <v>44X44</v>
          </cell>
          <cell r="AQ736">
            <v>55</v>
          </cell>
          <cell r="AR736" t="str">
            <v>8133 (2)</v>
          </cell>
          <cell r="AS736" t="str">
            <v>1 X 8114 (Pad)</v>
          </cell>
          <cell r="AT736">
            <v>0</v>
          </cell>
          <cell r="AU736">
            <v>0</v>
          </cell>
          <cell r="AV736">
            <v>0</v>
          </cell>
          <cell r="AW736" t="str">
            <v>8052 (353 FT White)</v>
          </cell>
          <cell r="AX736">
            <v>1979.1999999999998</v>
          </cell>
          <cell r="AY736">
            <v>675</v>
          </cell>
          <cell r="AZ736">
            <v>2.9321481481481477</v>
          </cell>
          <cell r="BA736" t="str">
            <v>Minova request 9/12/12. Each cartridge gets Part No. 8510 Parachute Clip 28 mm.  Each bundle gets Part No. 8132 8.5 X 11 inch bundle sheet.</v>
          </cell>
          <cell r="BB736"/>
          <cell r="BC736">
            <v>250051</v>
          </cell>
          <cell r="BD736" t="str">
            <v>Yellow</v>
          </cell>
          <cell r="BE736" t="str">
            <v>2840 M0204LIFP</v>
          </cell>
          <cell r="BF736" t="str">
            <v>12 months (+/- 5 days) from date of manufacture</v>
          </cell>
          <cell r="BG736" t="str">
            <v>Slow</v>
          </cell>
          <cell r="BH736" t="str">
            <v>28 mm</v>
          </cell>
          <cell r="BI736" t="str">
            <v>1 1/4 in</v>
          </cell>
          <cell r="BJ736" t="str">
            <v>40 in</v>
          </cell>
          <cell r="BK736" t="str">
            <v>7/8 in</v>
          </cell>
          <cell r="BL736" t="str">
            <v>I, II, III</v>
          </cell>
          <cell r="BM736">
            <v>4.1309417264023969</v>
          </cell>
          <cell r="BN736">
            <v>61.5</v>
          </cell>
          <cell r="BO736">
            <v>85</v>
          </cell>
          <cell r="BP736" t="str">
            <v>B or G</v>
          </cell>
          <cell r="BQ736">
            <v>5100</v>
          </cell>
          <cell r="BR736">
            <v>50</v>
          </cell>
        </row>
        <row r="737">
          <cell r="C737">
            <v>250052</v>
          </cell>
          <cell r="D737" t="str">
            <v>2842 M50LIFP (2PB, 42 Bxs)</v>
          </cell>
          <cell r="E737" t="str">
            <v>70325</v>
          </cell>
          <cell r="F737" t="str">
            <v>72036</v>
          </cell>
          <cell r="G737" t="str">
            <v>30%</v>
          </cell>
          <cell r="H737" t="str">
            <v>2 X 8509 (12-8 4 X 1.25 OL)</v>
          </cell>
          <cell r="I737" t="str">
            <v>8040 (54 mm 142 GA X 3.625 FT)</v>
          </cell>
          <cell r="J737" t="str">
            <v>8034 (100 mm 200 GA X 3.625 FT)</v>
          </cell>
          <cell r="K737">
            <v>2.0903399999999999</v>
          </cell>
          <cell r="L737">
            <v>0.89585999999999988</v>
          </cell>
          <cell r="M737">
            <v>42</v>
          </cell>
          <cell r="N737">
            <v>52.158276969593082</v>
          </cell>
          <cell r="O737">
            <v>41.75</v>
          </cell>
          <cell r="P737">
            <v>42</v>
          </cell>
          <cell r="Q737">
            <v>42.25</v>
          </cell>
          <cell r="R737">
            <v>2.8598750000000002</v>
          </cell>
          <cell r="S737">
            <v>2.9861999999999997</v>
          </cell>
          <cell r="T737">
            <v>3.1138250000000003</v>
          </cell>
          <cell r="U737">
            <v>1298.3832500000001</v>
          </cell>
          <cell r="V737">
            <v>1355.7348</v>
          </cell>
          <cell r="W737">
            <v>1413.6765500000001</v>
          </cell>
          <cell r="X737" t="str">
            <v>8470/8471 (47"/2 pc)</v>
          </cell>
          <cell r="Y737" t="str">
            <v>47"/ 2 pc</v>
          </cell>
          <cell r="Z737">
            <v>2.5</v>
          </cell>
          <cell r="AA737">
            <v>15</v>
          </cell>
          <cell r="AB737">
            <v>42.898125</v>
          </cell>
          <cell r="AC737">
            <v>44.792999999999999</v>
          </cell>
          <cell r="AD737">
            <v>46.707375000000006</v>
          </cell>
          <cell r="AE737">
            <v>45.398125</v>
          </cell>
          <cell r="AF737">
            <v>47.292999999999999</v>
          </cell>
          <cell r="AG737">
            <v>49.207375000000006</v>
          </cell>
          <cell r="AH737" t="str">
            <v>2 X 8126 (3.792 FT/Box)</v>
          </cell>
          <cell r="AI737">
            <v>2</v>
          </cell>
          <cell r="AJ737" t="str">
            <v>(6X7)+0=42</v>
          </cell>
          <cell r="AK737">
            <v>6</v>
          </cell>
          <cell r="AL737">
            <v>7</v>
          </cell>
          <cell r="AM737">
            <v>0</v>
          </cell>
          <cell r="AN737">
            <v>42</v>
          </cell>
          <cell r="AO737" t="str">
            <v>8914 (48 X 44)</v>
          </cell>
          <cell r="AP737" t="str">
            <v>48X44</v>
          </cell>
          <cell r="AQ737">
            <v>55</v>
          </cell>
          <cell r="AR737" t="str">
            <v>8123 (4)</v>
          </cell>
          <cell r="AS737" t="str">
            <v>1 X 8114 (Pad)</v>
          </cell>
          <cell r="AT737" t="str">
            <v>8121 (2 X 16FT)/ 8122 (4)</v>
          </cell>
          <cell r="AU737">
            <v>2</v>
          </cell>
          <cell r="AV737" t="str">
            <v>8051 (1 White)</v>
          </cell>
          <cell r="AW737" t="str">
            <v>8050 (160FT Clear)</v>
          </cell>
          <cell r="AX737">
            <v>2041.306</v>
          </cell>
          <cell r="AY737">
            <v>630</v>
          </cell>
          <cell r="AZ737">
            <v>3.2401682539682541</v>
          </cell>
          <cell r="BA737" t="str">
            <v xml:space="preserve">Minova Request 3/1/04.  Each cartridge gets Part No. 8510 Parachute Clip 28 mm. </v>
          </cell>
          <cell r="BB737"/>
          <cell r="BC737">
            <v>250052</v>
          </cell>
          <cell r="BD737" t="str">
            <v>Green</v>
          </cell>
          <cell r="BE737" t="str">
            <v>2842 M50LIFP</v>
          </cell>
          <cell r="BF737" t="str">
            <v>12 months (+/- 5 days) from date of manufacture</v>
          </cell>
          <cell r="BG737" t="str">
            <v xml:space="preserve">Medium </v>
          </cell>
          <cell r="BH737" t="str">
            <v>28 mm</v>
          </cell>
          <cell r="BI737" t="str">
            <v>1 1/4 in</v>
          </cell>
          <cell r="BJ737" t="str">
            <v>42 in</v>
          </cell>
          <cell r="BK737" t="str">
            <v>7/8 in</v>
          </cell>
          <cell r="BL737" t="str">
            <v>I, II, III</v>
          </cell>
          <cell r="BM737">
            <v>4.3465230807994235</v>
          </cell>
          <cell r="BN737">
            <v>64.5</v>
          </cell>
          <cell r="BO737">
            <v>85</v>
          </cell>
          <cell r="BP737" t="str">
            <v>B or G</v>
          </cell>
          <cell r="BQ737">
            <v>5100</v>
          </cell>
          <cell r="BR737">
            <v>52.5</v>
          </cell>
        </row>
        <row r="738">
          <cell r="C738">
            <v>250053</v>
          </cell>
          <cell r="D738" t="str">
            <v>2845 LIF35P (2PB, 42 Bxs)</v>
          </cell>
          <cell r="E738" t="str">
            <v>70311</v>
          </cell>
          <cell r="F738" t="str">
            <v>72036</v>
          </cell>
          <cell r="G738" t="str">
            <v>30%</v>
          </cell>
          <cell r="H738" t="str">
            <v>2 X 8509 (12-8 4 X 1.25 OL)</v>
          </cell>
          <cell r="I738" t="str">
            <v>8040 (54 mm 142 GA X 3.875 FT)</v>
          </cell>
          <cell r="J738" t="str">
            <v>8034 (100 mm 200 GA X 3.875 FT)</v>
          </cell>
          <cell r="K738">
            <v>2.2396499999999997</v>
          </cell>
          <cell r="L738">
            <v>0.95984999999999998</v>
          </cell>
          <cell r="M738">
            <v>45</v>
          </cell>
          <cell r="N738">
            <v>56.038741348739585</v>
          </cell>
          <cell r="O738">
            <v>44.75</v>
          </cell>
          <cell r="P738">
            <v>45</v>
          </cell>
          <cell r="Q738">
            <v>45.25</v>
          </cell>
          <cell r="R738">
            <v>3.0653750000000004</v>
          </cell>
          <cell r="S738">
            <v>3.1995</v>
          </cell>
          <cell r="T738">
            <v>3.3349250000000001</v>
          </cell>
          <cell r="U738">
            <v>1391.6802500000001</v>
          </cell>
          <cell r="V738">
            <v>1452.5730000000001</v>
          </cell>
          <cell r="W738">
            <v>1514.0559500000002</v>
          </cell>
          <cell r="X738" t="str">
            <v>8470/8471 (47"/2 pc)</v>
          </cell>
          <cell r="Y738" t="str">
            <v>47"/ 2 pc</v>
          </cell>
          <cell r="Z738">
            <v>2.5</v>
          </cell>
          <cell r="AA738">
            <v>15</v>
          </cell>
          <cell r="AB738">
            <v>45.980625000000003</v>
          </cell>
          <cell r="AC738">
            <v>47.9925</v>
          </cell>
          <cell r="AD738">
            <v>50.023875000000004</v>
          </cell>
          <cell r="AE738">
            <v>48.480625000000003</v>
          </cell>
          <cell r="AF738">
            <v>50.4925</v>
          </cell>
          <cell r="AG738">
            <v>52.523875000000004</v>
          </cell>
          <cell r="AH738" t="str">
            <v>2 X 8126 (3.792 FT/Box)</v>
          </cell>
          <cell r="AI738">
            <v>2</v>
          </cell>
          <cell r="AJ738" t="str">
            <v>(6X7)+0=42</v>
          </cell>
          <cell r="AK738">
            <v>6</v>
          </cell>
          <cell r="AL738">
            <v>7</v>
          </cell>
          <cell r="AM738">
            <v>0</v>
          </cell>
          <cell r="AN738">
            <v>42</v>
          </cell>
          <cell r="AO738" t="str">
            <v>8914 (48 X 44)</v>
          </cell>
          <cell r="AP738" t="str">
            <v>48X44</v>
          </cell>
          <cell r="AQ738">
            <v>55</v>
          </cell>
          <cell r="AR738" t="str">
            <v>8123 (4)</v>
          </cell>
          <cell r="AS738" t="str">
            <v>1 X 8114 (Pad)</v>
          </cell>
          <cell r="AT738" t="str">
            <v>8121 (2 X 16FT)/ 8122 (4)</v>
          </cell>
          <cell r="AU738">
            <v>2</v>
          </cell>
          <cell r="AV738" t="str">
            <v>8051 (1 White)</v>
          </cell>
          <cell r="AW738" t="str">
            <v>8050 (160FT Clear)</v>
          </cell>
          <cell r="AX738">
            <v>2175.6849999999999</v>
          </cell>
          <cell r="AY738">
            <v>630</v>
          </cell>
          <cell r="AZ738">
            <v>3.453468253968254</v>
          </cell>
          <cell r="BA738" t="str">
            <v xml:space="preserve">Minova Request 1/12/12.  Each cartridge gets Part No. 8510 Parachute Clip 28 mm. </v>
          </cell>
          <cell r="BB738"/>
          <cell r="BC738">
            <v>250053</v>
          </cell>
          <cell r="BD738" t="str">
            <v>Blue</v>
          </cell>
          <cell r="BE738" t="str">
            <v>2845 LIF35P</v>
          </cell>
          <cell r="BF738" t="str">
            <v>12 months (+/- 5 days) from date of manufacture</v>
          </cell>
          <cell r="BG738" t="str">
            <v>Fast</v>
          </cell>
          <cell r="BH738" t="str">
            <v>28 mm</v>
          </cell>
          <cell r="BI738" t="str">
            <v>1 1/4 in</v>
          </cell>
          <cell r="BJ738" t="str">
            <v>45 in</v>
          </cell>
          <cell r="BK738" t="str">
            <v>7/8 in</v>
          </cell>
          <cell r="BL738" t="str">
            <v>I, II, III</v>
          </cell>
          <cell r="BM738">
            <v>4.6698951123949657</v>
          </cell>
          <cell r="BN738">
            <v>70.5</v>
          </cell>
          <cell r="BO738">
            <v>85</v>
          </cell>
          <cell r="BP738" t="str">
            <v>B or G</v>
          </cell>
          <cell r="BQ738">
            <v>5100</v>
          </cell>
          <cell r="BR738">
            <v>56.25</v>
          </cell>
        </row>
        <row r="739">
          <cell r="C739">
            <v>250054</v>
          </cell>
          <cell r="D739" t="str">
            <v>2845 LIF50P (2PB, 42 Bxs)</v>
          </cell>
          <cell r="E739" t="str">
            <v>70319</v>
          </cell>
          <cell r="F739" t="str">
            <v>72036</v>
          </cell>
          <cell r="G739" t="str">
            <v>30%</v>
          </cell>
          <cell r="H739" t="str">
            <v>2 X 8509 (12-8 4 X 1.25 OL)</v>
          </cell>
          <cell r="I739" t="str">
            <v>8040 (54 mm 142 GA X 3.875 FT)</v>
          </cell>
          <cell r="J739" t="str">
            <v>8034 (100 mm 200 GA X 3.875 FT)</v>
          </cell>
          <cell r="K739">
            <v>2.2396499999999997</v>
          </cell>
          <cell r="L739">
            <v>0.95984999999999998</v>
          </cell>
          <cell r="M739">
            <v>45</v>
          </cell>
          <cell r="N739">
            <v>56.038741348739585</v>
          </cell>
          <cell r="O739">
            <v>44.75</v>
          </cell>
          <cell r="P739">
            <v>45</v>
          </cell>
          <cell r="Q739">
            <v>45.25</v>
          </cell>
          <cell r="R739">
            <v>3.0653750000000004</v>
          </cell>
          <cell r="S739">
            <v>3.1995</v>
          </cell>
          <cell r="T739">
            <v>3.3349250000000001</v>
          </cell>
          <cell r="U739">
            <v>1391.6802500000001</v>
          </cell>
          <cell r="V739">
            <v>1452.5730000000001</v>
          </cell>
          <cell r="W739">
            <v>1514.0559500000002</v>
          </cell>
          <cell r="X739" t="str">
            <v>8470/8471 (47"/2 pc)</v>
          </cell>
          <cell r="Y739" t="str">
            <v>47"/ 2 pc</v>
          </cell>
          <cell r="Z739">
            <v>2.5</v>
          </cell>
          <cell r="AA739">
            <v>15</v>
          </cell>
          <cell r="AB739">
            <v>45.980625000000003</v>
          </cell>
          <cell r="AC739">
            <v>47.9925</v>
          </cell>
          <cell r="AD739">
            <v>50.023875000000004</v>
          </cell>
          <cell r="AE739">
            <v>48.480625000000003</v>
          </cell>
          <cell r="AF739">
            <v>50.4925</v>
          </cell>
          <cell r="AG739">
            <v>52.523875000000004</v>
          </cell>
          <cell r="AH739" t="str">
            <v>2 X 8126 (3.792 FT/Box)</v>
          </cell>
          <cell r="AI739">
            <v>2</v>
          </cell>
          <cell r="AJ739" t="str">
            <v>(6X7)+0=42</v>
          </cell>
          <cell r="AK739">
            <v>6</v>
          </cell>
          <cell r="AL739">
            <v>7</v>
          </cell>
          <cell r="AM739">
            <v>0</v>
          </cell>
          <cell r="AN739">
            <v>42</v>
          </cell>
          <cell r="AO739" t="str">
            <v>8914 (48 X 44)</v>
          </cell>
          <cell r="AP739" t="str">
            <v>48X44</v>
          </cell>
          <cell r="AQ739">
            <v>55</v>
          </cell>
          <cell r="AR739" t="str">
            <v>8123 (4)</v>
          </cell>
          <cell r="AS739" t="str">
            <v>1 X 8114 (Pad)</v>
          </cell>
          <cell r="AT739" t="str">
            <v>8121 (2 X 16FT)/ 8122 (4)</v>
          </cell>
          <cell r="AU739">
            <v>2</v>
          </cell>
          <cell r="AV739" t="str">
            <v>8051 (1 White)</v>
          </cell>
          <cell r="AW739" t="str">
            <v>8050 (160FT Clear)</v>
          </cell>
          <cell r="AX739">
            <v>2175.6849999999999</v>
          </cell>
          <cell r="AY739">
            <v>630</v>
          </cell>
          <cell r="AZ739">
            <v>3.453468253968254</v>
          </cell>
          <cell r="BA739" t="str">
            <v xml:space="preserve">Minova Request 1/12/12.  Each cartridge gets Part No. 8510 Parachute Clip 28 mm. </v>
          </cell>
          <cell r="BB739"/>
          <cell r="BC739">
            <v>250054</v>
          </cell>
          <cell r="BD739" t="str">
            <v>Green</v>
          </cell>
          <cell r="BE739" t="str">
            <v>2845 LIF50P</v>
          </cell>
          <cell r="BF739" t="str">
            <v>12 months (+/- 5 days) from date of manufacture</v>
          </cell>
          <cell r="BG739" t="str">
            <v xml:space="preserve">Medium </v>
          </cell>
          <cell r="BH739" t="str">
            <v>28 mm</v>
          </cell>
          <cell r="BI739" t="str">
            <v>1 1/4 in</v>
          </cell>
          <cell r="BJ739" t="str">
            <v>45 in</v>
          </cell>
          <cell r="BK739" t="str">
            <v>7/8 in</v>
          </cell>
          <cell r="BL739" t="str">
            <v>I, II, III</v>
          </cell>
          <cell r="BM739">
            <v>4.6698951123949657</v>
          </cell>
          <cell r="BN739">
            <v>70.5</v>
          </cell>
          <cell r="BO739">
            <v>85</v>
          </cell>
          <cell r="BP739" t="str">
            <v>B or G</v>
          </cell>
          <cell r="BQ739">
            <v>5100</v>
          </cell>
          <cell r="BR739">
            <v>56.25</v>
          </cell>
        </row>
        <row r="740">
          <cell r="C740">
            <v>250056</v>
          </cell>
          <cell r="D740" t="str">
            <v>2846 H35 (2PB, 42 Bxs)</v>
          </cell>
          <cell r="E740" t="str">
            <v>70300</v>
          </cell>
          <cell r="F740" t="str">
            <v>72036</v>
          </cell>
          <cell r="G740" t="str">
            <v>30%</v>
          </cell>
          <cell r="H740" t="str">
            <v>2 X 8509 (12-8 4 X 1.25 OL)</v>
          </cell>
          <cell r="I740" t="str">
            <v>8040 (54 mm 142 GA X 3.959 FT)</v>
          </cell>
          <cell r="J740" t="str">
            <v>8034 (100 mm 200 GA X 3.959 FT)</v>
          </cell>
          <cell r="K740">
            <v>2.2894199999999998</v>
          </cell>
          <cell r="L740">
            <v>0.98117999999999994</v>
          </cell>
          <cell r="M740">
            <v>46</v>
          </cell>
          <cell r="N740">
            <v>57.332229475121743</v>
          </cell>
          <cell r="O740">
            <v>45.75</v>
          </cell>
          <cell r="P740">
            <v>46</v>
          </cell>
          <cell r="Q740">
            <v>46.25</v>
          </cell>
          <cell r="R740">
            <v>3.1338750000000002</v>
          </cell>
          <cell r="S740">
            <v>3.2706</v>
          </cell>
          <cell r="T740">
            <v>3.4086250000000002</v>
          </cell>
          <cell r="U740">
            <v>1422.77925</v>
          </cell>
          <cell r="V740">
            <v>1484.8524</v>
          </cell>
          <cell r="W740">
            <v>1547.51575</v>
          </cell>
          <cell r="X740" t="str">
            <v>8470/8471 (47"/2 pc)</v>
          </cell>
          <cell r="Y740" t="str">
            <v>47"/ 2 pc</v>
          </cell>
          <cell r="Z740">
            <v>2.5</v>
          </cell>
          <cell r="AA740">
            <v>15</v>
          </cell>
          <cell r="AB740">
            <v>47.008125</v>
          </cell>
          <cell r="AC740">
            <v>49.058999999999997</v>
          </cell>
          <cell r="AD740">
            <v>51.129375000000003</v>
          </cell>
          <cell r="AE740">
            <v>49.508125</v>
          </cell>
          <cell r="AF740">
            <v>51.558999999999997</v>
          </cell>
          <cell r="AG740">
            <v>53.629375000000003</v>
          </cell>
          <cell r="AH740" t="str">
            <v>2 X 8126 (3.792 FT/Box)</v>
          </cell>
          <cell r="AI740">
            <v>2</v>
          </cell>
          <cell r="AJ740" t="str">
            <v>(6X7)+0=42</v>
          </cell>
          <cell r="AK740">
            <v>6</v>
          </cell>
          <cell r="AL740">
            <v>7</v>
          </cell>
          <cell r="AM740">
            <v>0</v>
          </cell>
          <cell r="AN740">
            <v>42</v>
          </cell>
          <cell r="AO740" t="str">
            <v>8914 (48 X 44)</v>
          </cell>
          <cell r="AP740" t="str">
            <v>48X44</v>
          </cell>
          <cell r="AQ740">
            <v>55</v>
          </cell>
          <cell r="AR740" t="str">
            <v>8123 (4)</v>
          </cell>
          <cell r="AS740" t="str">
            <v>1 X 8114 (Pad)</v>
          </cell>
          <cell r="AT740" t="str">
            <v>8121 (2 X 16FT)/ 8122 (4)</v>
          </cell>
          <cell r="AU740">
            <v>2</v>
          </cell>
          <cell r="AV740" t="str">
            <v>8051 (1 White)</v>
          </cell>
          <cell r="AW740" t="str">
            <v>8050 (160FT Clear)</v>
          </cell>
          <cell r="AX740">
            <v>2220.4780000000001</v>
          </cell>
          <cell r="AY740">
            <v>630</v>
          </cell>
          <cell r="AZ740">
            <v>3.5245682539682539</v>
          </cell>
          <cell r="BA740" t="str">
            <v>Request 9/11/06.</v>
          </cell>
          <cell r="BB740"/>
          <cell r="BC740">
            <v>250056</v>
          </cell>
          <cell r="BD740" t="str">
            <v>Blue</v>
          </cell>
          <cell r="BE740" t="str">
            <v>2846 H35</v>
          </cell>
          <cell r="BF740" t="str">
            <v>12 months (+/- 5 days) from date of manufacture</v>
          </cell>
          <cell r="BG740" t="str">
            <v>Fast</v>
          </cell>
          <cell r="BH740" t="str">
            <v>28 mm</v>
          </cell>
          <cell r="BI740" t="str">
            <v>1 1/4 in</v>
          </cell>
          <cell r="BJ740" t="str">
            <v>46 in</v>
          </cell>
          <cell r="BK740" t="str">
            <v>7/8 in</v>
          </cell>
          <cell r="BL740" t="str">
            <v>I, II, III</v>
          </cell>
          <cell r="BM740">
            <v>4.7776857895934786</v>
          </cell>
          <cell r="BN740">
            <v>72</v>
          </cell>
          <cell r="BO740">
            <v>110</v>
          </cell>
          <cell r="BP740" t="str">
            <v>B or G</v>
          </cell>
          <cell r="BQ740">
            <v>6600</v>
          </cell>
          <cell r="BR740">
            <v>57.5</v>
          </cell>
        </row>
        <row r="741">
          <cell r="C741">
            <v>250058</v>
          </cell>
          <cell r="D741" t="str">
            <v>2844 VLIF35P (2PB, 36 Bxs)</v>
          </cell>
          <cell r="E741" t="str">
            <v>70343</v>
          </cell>
          <cell r="F741" t="str">
            <v>72036</v>
          </cell>
          <cell r="G741" t="str">
            <v>30%</v>
          </cell>
          <cell r="H741" t="str">
            <v>2 X 8509 (12-8 4 X 1.25 OL)</v>
          </cell>
          <cell r="I741" t="str">
            <v>8040 (54 mm 142 GA X 4.125 FT)</v>
          </cell>
          <cell r="J741" t="str">
            <v>8034 (100 mm 200 GA X 4.125 FT)</v>
          </cell>
          <cell r="K741">
            <v>2.18988</v>
          </cell>
          <cell r="L741">
            <v>0.93852000000000002</v>
          </cell>
          <cell r="M741">
            <v>44</v>
          </cell>
          <cell r="N741">
            <v>54.745253222357412</v>
          </cell>
          <cell r="O741">
            <v>43.75</v>
          </cell>
          <cell r="P741">
            <v>44</v>
          </cell>
          <cell r="Q741">
            <v>44.25</v>
          </cell>
          <cell r="R741">
            <v>2.9968750000000002</v>
          </cell>
          <cell r="S741">
            <v>3.1284000000000001</v>
          </cell>
          <cell r="T741">
            <v>3.261225</v>
          </cell>
          <cell r="U741">
            <v>1360.5812500000002</v>
          </cell>
          <cell r="V741">
            <v>1420.2936</v>
          </cell>
          <cell r="W741">
            <v>1480.5961500000001</v>
          </cell>
          <cell r="X741" t="str">
            <v>8470/8471 (47"/2 pc)</v>
          </cell>
          <cell r="Y741" t="str">
            <v>47"/ 2 pc</v>
          </cell>
          <cell r="Z741">
            <v>2.5</v>
          </cell>
          <cell r="AA741">
            <v>16</v>
          </cell>
          <cell r="AB741">
            <v>47.95</v>
          </cell>
          <cell r="AC741">
            <v>50.054400000000001</v>
          </cell>
          <cell r="AD741">
            <v>52.179600000000001</v>
          </cell>
          <cell r="AE741">
            <v>50.45</v>
          </cell>
          <cell r="AF741">
            <v>52.554400000000001</v>
          </cell>
          <cell r="AG741">
            <v>54.679600000000001</v>
          </cell>
          <cell r="AH741" t="str">
            <v>3 X 8126 (5.531 FT/Box)</v>
          </cell>
          <cell r="AI741">
            <v>2</v>
          </cell>
          <cell r="AJ741" t="str">
            <v>(6X6)+0=36</v>
          </cell>
          <cell r="AK741">
            <v>6</v>
          </cell>
          <cell r="AL741">
            <v>6</v>
          </cell>
          <cell r="AM741">
            <v>0</v>
          </cell>
          <cell r="AN741">
            <v>36</v>
          </cell>
          <cell r="AO741" t="str">
            <v>8914 (48 X 44)</v>
          </cell>
          <cell r="AP741" t="str">
            <v>48X44</v>
          </cell>
          <cell r="AQ741">
            <v>55</v>
          </cell>
          <cell r="AR741" t="str">
            <v>8123 (4)</v>
          </cell>
          <cell r="AS741">
            <v>0</v>
          </cell>
          <cell r="AT741" t="str">
            <v>8121 (2 X 16FT)/ 8122 (4)</v>
          </cell>
          <cell r="AU741">
            <v>2</v>
          </cell>
          <cell r="AV741" t="str">
            <v>8051 (1 White)</v>
          </cell>
          <cell r="AW741" t="str">
            <v>8050 (160FT Clear)</v>
          </cell>
          <cell r="AX741">
            <v>1946.9584</v>
          </cell>
          <cell r="AY741">
            <v>576</v>
          </cell>
          <cell r="AZ741">
            <v>3.3801361111111112</v>
          </cell>
          <cell r="BA741" t="str">
            <v>Requested 8.1.14. Each cartridge gets Part No. 8510 Parachute Clip 28 mm.</v>
          </cell>
          <cell r="BB741"/>
          <cell r="BC741">
            <v>250058</v>
          </cell>
          <cell r="BD741" t="str">
            <v>Blue</v>
          </cell>
          <cell r="BE741" t="str">
            <v>2844 VLIF35P</v>
          </cell>
          <cell r="BF741" t="str">
            <v>12 months (+/- 5 days) from date of manufacture</v>
          </cell>
          <cell r="BG741" t="str">
            <v>Fast</v>
          </cell>
          <cell r="BH741" t="str">
            <v>28 mm</v>
          </cell>
          <cell r="BI741" t="str">
            <v>1 1/4 in</v>
          </cell>
          <cell r="BJ741" t="str">
            <v>44 in</v>
          </cell>
          <cell r="BK741" t="str">
            <v>7/8 in</v>
          </cell>
          <cell r="BL741" t="str">
            <v>I, II, III</v>
          </cell>
          <cell r="BM741">
            <v>4.562104435196451</v>
          </cell>
          <cell r="BN741">
            <v>80</v>
          </cell>
          <cell r="BO741">
            <v>85</v>
          </cell>
          <cell r="BP741" t="str">
            <v>B or G</v>
          </cell>
          <cell r="BQ741">
            <v>5100</v>
          </cell>
          <cell r="BR741">
            <v>58.666666666666664</v>
          </cell>
        </row>
        <row r="742">
          <cell r="C742">
            <v>250064</v>
          </cell>
          <cell r="D742" t="str">
            <v>2848 M50P (2PB, 36 Bxs)</v>
          </cell>
          <cell r="E742" t="str">
            <v>70325</v>
          </cell>
          <cell r="F742" t="str">
            <v>72036</v>
          </cell>
          <cell r="G742" t="str">
            <v>30%</v>
          </cell>
          <cell r="H742" t="str">
            <v>2 X 8509 (12-8 4 X 1.25 OL)</v>
          </cell>
          <cell r="I742" t="str">
            <v>8040 (54 mm 142 GA X 4.125 FT)</v>
          </cell>
          <cell r="J742" t="str">
            <v>8034 (100 mm 200 GA X 4.125 FT)</v>
          </cell>
          <cell r="K742">
            <v>2.3889599999999995</v>
          </cell>
          <cell r="L742">
            <v>1.0238399999999999</v>
          </cell>
          <cell r="M742">
            <v>48</v>
          </cell>
          <cell r="N742">
            <v>59.919205727886073</v>
          </cell>
          <cell r="O742">
            <v>47.75</v>
          </cell>
          <cell r="P742">
            <v>48</v>
          </cell>
          <cell r="Q742">
            <v>48.25</v>
          </cell>
          <cell r="R742">
            <v>3.2708750000000002</v>
          </cell>
          <cell r="S742">
            <v>3.4127999999999998</v>
          </cell>
          <cell r="T742">
            <v>3.556025</v>
          </cell>
          <cell r="U742">
            <v>1484.9772500000001</v>
          </cell>
          <cell r="V742">
            <v>1549.4112</v>
          </cell>
          <cell r="W742">
            <v>1614.43535</v>
          </cell>
          <cell r="X742" t="str">
            <v>8480/8481 (56"/2 pc)</v>
          </cell>
          <cell r="Y742" t="str">
            <v>56"/ 2 pc</v>
          </cell>
          <cell r="Z742">
            <v>2.8</v>
          </cell>
          <cell r="AA742">
            <v>16</v>
          </cell>
          <cell r="AB742">
            <v>52.334000000000003</v>
          </cell>
          <cell r="AC742">
            <v>54.604799999999997</v>
          </cell>
          <cell r="AD742">
            <v>56.8964</v>
          </cell>
          <cell r="AE742">
            <v>55.134</v>
          </cell>
          <cell r="AF742">
            <v>57.404799999999994</v>
          </cell>
          <cell r="AG742">
            <v>59.696399999999997</v>
          </cell>
          <cell r="AH742" t="str">
            <v>3 X 8126 (5.531 FT/Box)</v>
          </cell>
          <cell r="AI742">
            <v>2</v>
          </cell>
          <cell r="AJ742" t="str">
            <v>(6X6)+0=36</v>
          </cell>
          <cell r="AK742">
            <v>6</v>
          </cell>
          <cell r="AL742">
            <v>6</v>
          </cell>
          <cell r="AM742">
            <v>0</v>
          </cell>
          <cell r="AN742">
            <v>36</v>
          </cell>
          <cell r="AO742" t="str">
            <v>8912 (56 X 42)</v>
          </cell>
          <cell r="AP742" t="str">
            <v>56X42</v>
          </cell>
          <cell r="AQ742">
            <v>55</v>
          </cell>
          <cell r="AR742" t="str">
            <v>8123 (4)</v>
          </cell>
          <cell r="AS742">
            <v>0</v>
          </cell>
          <cell r="AT742" t="str">
            <v>8121 (2 X 16FT)/ 8122 (4)</v>
          </cell>
          <cell r="AU742">
            <v>2</v>
          </cell>
          <cell r="AV742" t="str">
            <v>8051 (1 White)</v>
          </cell>
          <cell r="AW742" t="str">
            <v>8050 (160FT Clear)</v>
          </cell>
          <cell r="AX742">
            <v>2121.5727999999999</v>
          </cell>
          <cell r="AY742">
            <v>576</v>
          </cell>
          <cell r="AZ742">
            <v>3.6832861111111108</v>
          </cell>
          <cell r="BA742" t="str">
            <v xml:space="preserve">GT Request 2/6/02.  Each cartridge gets Part No. 8510 Parachute Clip 28 mm. </v>
          </cell>
          <cell r="BB742"/>
          <cell r="BC742">
            <v>250064</v>
          </cell>
          <cell r="BD742" t="str">
            <v>Green</v>
          </cell>
          <cell r="BE742" t="str">
            <v xml:space="preserve">2848 M50P </v>
          </cell>
          <cell r="BF742" t="str">
            <v>12 months (+/- 5 days) from date of manufacture</v>
          </cell>
          <cell r="BG742" t="str">
            <v xml:space="preserve">Medium </v>
          </cell>
          <cell r="BH742" t="str">
            <v>28 mm</v>
          </cell>
          <cell r="BI742" t="str">
            <v>1 1/4 in</v>
          </cell>
          <cell r="BJ742" t="str">
            <v>48 in</v>
          </cell>
          <cell r="BK742" t="str">
            <v>7/8 in</v>
          </cell>
          <cell r="BL742" t="str">
            <v>I, II, III</v>
          </cell>
          <cell r="BM742">
            <v>4.9932671439905061</v>
          </cell>
          <cell r="BN742">
            <v>80</v>
          </cell>
          <cell r="BO742">
            <v>85</v>
          </cell>
          <cell r="BP742" t="str">
            <v>B or G</v>
          </cell>
          <cell r="BQ742">
            <v>5100</v>
          </cell>
          <cell r="BR742">
            <v>64</v>
          </cell>
        </row>
        <row r="743">
          <cell r="C743">
            <v>250065</v>
          </cell>
          <cell r="D743" t="str">
            <v>2848 M50LIFP (2PB, 36 Bxs)</v>
          </cell>
          <cell r="E743" t="str">
            <v>70325</v>
          </cell>
          <cell r="F743" t="str">
            <v>72036</v>
          </cell>
          <cell r="G743" t="str">
            <v>30%</v>
          </cell>
          <cell r="H743" t="str">
            <v>2 X 8509 (12-8 4 X 1.25 OL)</v>
          </cell>
          <cell r="I743" t="str">
            <v>8040 (54 mm 142 GA X 4.125 FT)</v>
          </cell>
          <cell r="J743" t="str">
            <v>8034 (100 mm 200 GA X 4.125 FT)</v>
          </cell>
          <cell r="K743">
            <v>2.3889599999999995</v>
          </cell>
          <cell r="L743">
            <v>1.0238399999999999</v>
          </cell>
          <cell r="M743">
            <v>48</v>
          </cell>
          <cell r="N743">
            <v>59.919205727886073</v>
          </cell>
          <cell r="O743">
            <v>47.75</v>
          </cell>
          <cell r="P743">
            <v>48</v>
          </cell>
          <cell r="Q743">
            <v>48.25</v>
          </cell>
          <cell r="R743">
            <v>3.2708750000000002</v>
          </cell>
          <cell r="S743">
            <v>3.4127999999999998</v>
          </cell>
          <cell r="T743">
            <v>3.556025</v>
          </cell>
          <cell r="U743">
            <v>1484.9772500000001</v>
          </cell>
          <cell r="V743">
            <v>1549.4112</v>
          </cell>
          <cell r="W743">
            <v>1614.43535</v>
          </cell>
          <cell r="X743" t="str">
            <v>8480/8481 (56"/2 pc)</v>
          </cell>
          <cell r="Y743" t="str">
            <v>56"/ 2 pc</v>
          </cell>
          <cell r="Z743">
            <v>2.8</v>
          </cell>
          <cell r="AA743">
            <v>16</v>
          </cell>
          <cell r="AB743">
            <v>52.334000000000003</v>
          </cell>
          <cell r="AC743">
            <v>54.604799999999997</v>
          </cell>
          <cell r="AD743">
            <v>56.8964</v>
          </cell>
          <cell r="AE743">
            <v>55.134</v>
          </cell>
          <cell r="AF743">
            <v>57.404799999999994</v>
          </cell>
          <cell r="AG743">
            <v>59.696399999999997</v>
          </cell>
          <cell r="AH743" t="str">
            <v>3 X 8126 (5.531 FT/Box)</v>
          </cell>
          <cell r="AI743">
            <v>2</v>
          </cell>
          <cell r="AJ743" t="str">
            <v>(6X6)+0=36</v>
          </cell>
          <cell r="AK743">
            <v>6</v>
          </cell>
          <cell r="AL743">
            <v>6</v>
          </cell>
          <cell r="AM743">
            <v>0</v>
          </cell>
          <cell r="AN743">
            <v>36</v>
          </cell>
          <cell r="AO743" t="str">
            <v>8912 (56 X 42)</v>
          </cell>
          <cell r="AP743" t="str">
            <v>56X42</v>
          </cell>
          <cell r="AQ743">
            <v>55</v>
          </cell>
          <cell r="AR743" t="str">
            <v>8123 (4)</v>
          </cell>
          <cell r="AS743">
            <v>0</v>
          </cell>
          <cell r="AT743" t="str">
            <v>8121 (2 X 16FT)/ 8122 (4)</v>
          </cell>
          <cell r="AU743">
            <v>2</v>
          </cell>
          <cell r="AV743" t="str">
            <v>8051 (1 White)</v>
          </cell>
          <cell r="AW743" t="str">
            <v>8050 (160FT Clear)</v>
          </cell>
          <cell r="AX743">
            <v>2121.5727999999999</v>
          </cell>
          <cell r="AY743">
            <v>576</v>
          </cell>
          <cell r="AZ743">
            <v>3.6832861111111108</v>
          </cell>
          <cell r="BA743" t="str">
            <v>Minova Request 11/17/05. Each cartridge gets Part No. 8510 Parachute Clip 28 mm.</v>
          </cell>
          <cell r="BB743"/>
          <cell r="BC743">
            <v>250065</v>
          </cell>
          <cell r="BD743" t="str">
            <v>Green</v>
          </cell>
          <cell r="BE743" t="str">
            <v>2848 M50LIFP</v>
          </cell>
          <cell r="BF743" t="str">
            <v>12 months (+/- 5 days) from date of manufacture</v>
          </cell>
          <cell r="BG743" t="str">
            <v xml:space="preserve">Medium </v>
          </cell>
          <cell r="BH743" t="str">
            <v>28 mm</v>
          </cell>
          <cell r="BI743" t="str">
            <v>1 1/4 in</v>
          </cell>
          <cell r="BJ743" t="str">
            <v>48 in</v>
          </cell>
          <cell r="BK743" t="str">
            <v>7/8 in</v>
          </cell>
          <cell r="BL743" t="str">
            <v>I, II, III</v>
          </cell>
          <cell r="BM743">
            <v>4.9932671439905061</v>
          </cell>
          <cell r="BN743">
            <v>80</v>
          </cell>
          <cell r="BO743">
            <v>85</v>
          </cell>
          <cell r="BP743" t="str">
            <v>B or G</v>
          </cell>
          <cell r="BQ743">
            <v>5100</v>
          </cell>
          <cell r="BR743">
            <v>64</v>
          </cell>
        </row>
        <row r="744">
          <cell r="C744">
            <v>250066</v>
          </cell>
          <cell r="D744" t="str">
            <v>2848 LIF50P (2PB, 48 Bxs)</v>
          </cell>
          <cell r="E744" t="str">
            <v>70319</v>
          </cell>
          <cell r="F744" t="str">
            <v>72036</v>
          </cell>
          <cell r="G744" t="str">
            <v>30%</v>
          </cell>
          <cell r="H744" t="str">
            <v>2 X 8509 (12-8 4 X 1.25 OL)</v>
          </cell>
          <cell r="I744" t="str">
            <v>8040 (54 mm 142 GA X 4.125 FT)</v>
          </cell>
          <cell r="J744" t="str">
            <v>8034 (100 mm 200 GA X 4.125 FT)</v>
          </cell>
          <cell r="K744">
            <v>2.3889599999999995</v>
          </cell>
          <cell r="L744">
            <v>1.0238399999999999</v>
          </cell>
          <cell r="M744">
            <v>48</v>
          </cell>
          <cell r="N744">
            <v>59.919205727886073</v>
          </cell>
          <cell r="O744">
            <v>47.75</v>
          </cell>
          <cell r="P744">
            <v>48</v>
          </cell>
          <cell r="Q744">
            <v>48.25</v>
          </cell>
          <cell r="R744">
            <v>3.2708750000000002</v>
          </cell>
          <cell r="S744">
            <v>3.4127999999999998</v>
          </cell>
          <cell r="T744">
            <v>3.556025</v>
          </cell>
          <cell r="U744">
            <v>1484.9772500000001</v>
          </cell>
          <cell r="V744">
            <v>1549.4112</v>
          </cell>
          <cell r="W744">
            <v>1614.43535</v>
          </cell>
          <cell r="X744" t="str">
            <v>8480/8481 (56"/2 pc)</v>
          </cell>
          <cell r="Y744" t="str">
            <v>56"/ 2 pc</v>
          </cell>
          <cell r="Z744">
            <v>2.8</v>
          </cell>
          <cell r="AA744">
            <v>12</v>
          </cell>
          <cell r="AB744">
            <v>39.250500000000002</v>
          </cell>
          <cell r="AC744">
            <v>40.953599999999994</v>
          </cell>
          <cell r="AD744">
            <v>42.6723</v>
          </cell>
          <cell r="AE744">
            <v>42.0505</v>
          </cell>
          <cell r="AF744">
            <v>43.753599999999992</v>
          </cell>
          <cell r="AG744">
            <v>45.472299999999997</v>
          </cell>
          <cell r="AH744" t="str">
            <v>2 X 8126 (3.792 FT/Box)</v>
          </cell>
          <cell r="AI744">
            <v>2</v>
          </cell>
          <cell r="AJ744" t="str">
            <v>(6X8)+0=48</v>
          </cell>
          <cell r="AK744">
            <v>6</v>
          </cell>
          <cell r="AL744">
            <v>8</v>
          </cell>
          <cell r="AM744">
            <v>0</v>
          </cell>
          <cell r="AN744">
            <v>48</v>
          </cell>
          <cell r="AO744" t="str">
            <v>8912 (56 X 42)</v>
          </cell>
          <cell r="AP744" t="str">
            <v>48X44</v>
          </cell>
          <cell r="AQ744">
            <v>55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 t="str">
            <v>8051 (1 White)</v>
          </cell>
          <cell r="AW744" t="str">
            <v>8050 (160FT Clear)</v>
          </cell>
          <cell r="AX744">
            <v>2155.1727999999994</v>
          </cell>
          <cell r="AY744">
            <v>576</v>
          </cell>
          <cell r="AZ744">
            <v>3.7416194444444435</v>
          </cell>
          <cell r="BA744" t="str">
            <v>Requested 7.11.14 by Minova Canada. Each cartridge gets Part No. 8510 Parachute Clip 28 mm.</v>
          </cell>
          <cell r="BB744"/>
          <cell r="BC744">
            <v>250066</v>
          </cell>
          <cell r="BD744" t="str">
            <v>Green</v>
          </cell>
          <cell r="BE744" t="str">
            <v>2848 LIF50P</v>
          </cell>
          <cell r="BF744" t="str">
            <v>12 months (+/- 5 days) from date of manufacture</v>
          </cell>
          <cell r="BG744" t="str">
            <v xml:space="preserve">Medium </v>
          </cell>
          <cell r="BH744" t="str">
            <v>28 mm</v>
          </cell>
          <cell r="BI744" t="str">
            <v>1 1/4 in</v>
          </cell>
          <cell r="BJ744" t="str">
            <v>48 in</v>
          </cell>
          <cell r="BK744" t="str">
            <v>7/8 in</v>
          </cell>
          <cell r="BL744" t="str">
            <v>I, II, III</v>
          </cell>
          <cell r="BM744">
            <v>4.9932671439905061</v>
          </cell>
          <cell r="BN744">
            <v>60</v>
          </cell>
          <cell r="BO744">
            <v>85</v>
          </cell>
          <cell r="BP744" t="str">
            <v>B or G</v>
          </cell>
          <cell r="BQ744">
            <v>5100</v>
          </cell>
          <cell r="BR744">
            <v>48</v>
          </cell>
        </row>
        <row r="745">
          <cell r="C745">
            <v>250068</v>
          </cell>
          <cell r="D745" t="str">
            <v>2848 VLIF50P (2PB, 48 Bxs)</v>
          </cell>
          <cell r="E745" t="str">
            <v>70344</v>
          </cell>
          <cell r="F745" t="str">
            <v>72036</v>
          </cell>
          <cell r="G745" t="str">
            <v>30%</v>
          </cell>
          <cell r="H745" t="str">
            <v>2 X 8509 (12-8 4 X 1.25 OL)</v>
          </cell>
          <cell r="I745" t="str">
            <v>8040 (54 mm 142 GA X 4.125 FT)</v>
          </cell>
          <cell r="J745" t="str">
            <v>8034 (100 mm 200 GA X 4.125 FT)</v>
          </cell>
          <cell r="K745">
            <v>2.3889599999999995</v>
          </cell>
          <cell r="L745">
            <v>1.0238399999999999</v>
          </cell>
          <cell r="M745">
            <v>48</v>
          </cell>
          <cell r="N745">
            <v>59.919205727886073</v>
          </cell>
          <cell r="O745">
            <v>47.75</v>
          </cell>
          <cell r="P745">
            <v>48</v>
          </cell>
          <cell r="Q745">
            <v>48.25</v>
          </cell>
          <cell r="R745">
            <v>3.2708750000000002</v>
          </cell>
          <cell r="S745">
            <v>3.4127999999999998</v>
          </cell>
          <cell r="T745">
            <v>3.556025</v>
          </cell>
          <cell r="U745">
            <v>1484.9772500000001</v>
          </cell>
          <cell r="V745">
            <v>1549.4112</v>
          </cell>
          <cell r="W745">
            <v>1614.43535</v>
          </cell>
          <cell r="X745" t="str">
            <v>8480/8481 (56"/2 pc)</v>
          </cell>
          <cell r="Y745" t="str">
            <v>56"/ 2 pc</v>
          </cell>
          <cell r="Z745">
            <v>2.8</v>
          </cell>
          <cell r="AA745">
            <v>12</v>
          </cell>
          <cell r="AB745">
            <v>39.250500000000002</v>
          </cell>
          <cell r="AC745">
            <v>40.953599999999994</v>
          </cell>
          <cell r="AD745">
            <v>42.6723</v>
          </cell>
          <cell r="AE745">
            <v>42.0505</v>
          </cell>
          <cell r="AF745">
            <v>43.753599999999992</v>
          </cell>
          <cell r="AG745">
            <v>45.472299999999997</v>
          </cell>
          <cell r="AH745" t="str">
            <v>2 X 8126 (3.792 FT/Box)</v>
          </cell>
          <cell r="AI745">
            <v>2</v>
          </cell>
          <cell r="AJ745" t="str">
            <v>(6X8)+0=48</v>
          </cell>
          <cell r="AK745">
            <v>6</v>
          </cell>
          <cell r="AL745">
            <v>8</v>
          </cell>
          <cell r="AM745">
            <v>0</v>
          </cell>
          <cell r="AN745">
            <v>48</v>
          </cell>
          <cell r="AO745" t="str">
            <v>8912 (56 X 42)</v>
          </cell>
          <cell r="AP745" t="str">
            <v>48X44</v>
          </cell>
          <cell r="AQ745">
            <v>55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 t="str">
            <v>8051 (1 White)</v>
          </cell>
          <cell r="AW745" t="str">
            <v>8050 (160FT Clear)</v>
          </cell>
          <cell r="AX745">
            <v>2155.1727999999994</v>
          </cell>
          <cell r="AY745">
            <v>576</v>
          </cell>
          <cell r="AZ745">
            <v>3.7416194444444435</v>
          </cell>
          <cell r="BA745" t="str">
            <v>Requested 12.22.14 by Stoney Creek. Each cartridge gets Part No. 8510 Parachute Clip 28 mm.</v>
          </cell>
          <cell r="BB745"/>
          <cell r="BC745">
            <v>250068</v>
          </cell>
          <cell r="BD745" t="str">
            <v>Green</v>
          </cell>
          <cell r="BE745" t="str">
            <v>2848 VLIF50P</v>
          </cell>
          <cell r="BF745" t="str">
            <v>12 months (+/- 5 days) from date of manufacture</v>
          </cell>
          <cell r="BG745" t="str">
            <v xml:space="preserve">Medium </v>
          </cell>
          <cell r="BH745" t="str">
            <v>28 mm</v>
          </cell>
          <cell r="BI745" t="str">
            <v>1 1/4 in</v>
          </cell>
          <cell r="BJ745" t="str">
            <v>48 in</v>
          </cell>
          <cell r="BK745" t="str">
            <v>7/8 in</v>
          </cell>
          <cell r="BL745" t="str">
            <v>I, II, III</v>
          </cell>
          <cell r="BM745">
            <v>4.9932671439905061</v>
          </cell>
          <cell r="BN745">
            <v>60</v>
          </cell>
          <cell r="BO745">
            <v>85</v>
          </cell>
          <cell r="BP745" t="str">
            <v>B or G</v>
          </cell>
          <cell r="BQ745">
            <v>5100</v>
          </cell>
          <cell r="BR745">
            <v>48</v>
          </cell>
        </row>
        <row r="746">
          <cell r="C746">
            <v>250070</v>
          </cell>
          <cell r="D746" t="str">
            <v>2849 M50LIF (2PB, 36 Bxs)</v>
          </cell>
          <cell r="E746" t="str">
            <v>70325</v>
          </cell>
          <cell r="F746" t="str">
            <v>72036</v>
          </cell>
          <cell r="G746" t="str">
            <v>30%</v>
          </cell>
          <cell r="H746" t="str">
            <v>2 X 8509 (12-8 4 X 1.25 OL)</v>
          </cell>
          <cell r="I746" t="str">
            <v>8040 (54 mm 142 GA X 4.209 FT)</v>
          </cell>
          <cell r="J746" t="str">
            <v>8034 (100 mm 200 GA X 4.209 FT)</v>
          </cell>
          <cell r="K746">
            <v>2.4387299999999996</v>
          </cell>
          <cell r="L746">
            <v>1.0451699999999999</v>
          </cell>
          <cell r="M746">
            <v>49</v>
          </cell>
          <cell r="N746">
            <v>61.212693854268238</v>
          </cell>
          <cell r="O746">
            <v>48.75</v>
          </cell>
          <cell r="P746">
            <v>49</v>
          </cell>
          <cell r="Q746">
            <v>49.25</v>
          </cell>
          <cell r="R746">
            <v>3.3393750000000004</v>
          </cell>
          <cell r="S746">
            <v>3.4838999999999998</v>
          </cell>
          <cell r="T746">
            <v>3.6297250000000001</v>
          </cell>
          <cell r="U746">
            <v>1516.0762500000003</v>
          </cell>
          <cell r="V746">
            <v>1581.6905999999999</v>
          </cell>
          <cell r="W746">
            <v>1647.8951500000001</v>
          </cell>
          <cell r="X746" t="str">
            <v>8480/8481 (56"/2 pc)</v>
          </cell>
          <cell r="Y746" t="str">
            <v>56"/ 2 pc</v>
          </cell>
          <cell r="Z746">
            <v>2.8</v>
          </cell>
          <cell r="AA746">
            <v>16</v>
          </cell>
          <cell r="AB746">
            <v>53.430000000000007</v>
          </cell>
          <cell r="AC746">
            <v>55.742399999999996</v>
          </cell>
          <cell r="AD746">
            <v>58.075600000000001</v>
          </cell>
          <cell r="AE746">
            <v>56.230000000000004</v>
          </cell>
          <cell r="AF746">
            <v>58.542399999999994</v>
          </cell>
          <cell r="AG746">
            <v>60.875599999999999</v>
          </cell>
          <cell r="AH746" t="str">
            <v>3 X 8126 (5.531 FT/Box)</v>
          </cell>
          <cell r="AI746">
            <v>2</v>
          </cell>
          <cell r="AJ746" t="str">
            <v>(6X6)+0=36</v>
          </cell>
          <cell r="AK746">
            <v>6</v>
          </cell>
          <cell r="AL746">
            <v>6</v>
          </cell>
          <cell r="AM746">
            <v>0</v>
          </cell>
          <cell r="AN746">
            <v>36</v>
          </cell>
          <cell r="AO746" t="str">
            <v>8912 (56 X 42)</v>
          </cell>
          <cell r="AP746" t="str">
            <v>56X42</v>
          </cell>
          <cell r="AQ746">
            <v>55</v>
          </cell>
          <cell r="AR746" t="str">
            <v>8123 (4)</v>
          </cell>
          <cell r="AS746">
            <v>0</v>
          </cell>
          <cell r="AT746" t="str">
            <v>8121 (2 X 16FT)/ 8122 (4)</v>
          </cell>
          <cell r="AU746">
            <v>2</v>
          </cell>
          <cell r="AV746" t="str">
            <v>8051 (1 White)</v>
          </cell>
          <cell r="AW746" t="str">
            <v>8050 (160FT Clear)</v>
          </cell>
          <cell r="AX746">
            <v>2162.5263999999997</v>
          </cell>
          <cell r="AY746">
            <v>576</v>
          </cell>
          <cell r="AZ746">
            <v>3.7543861111111108</v>
          </cell>
          <cell r="BA746" t="str">
            <v>Minova USA Inc. request 10/30/03.</v>
          </cell>
          <cell r="BB746"/>
          <cell r="BC746">
            <v>250070</v>
          </cell>
          <cell r="BD746" t="str">
            <v>Green</v>
          </cell>
          <cell r="BE746" t="str">
            <v xml:space="preserve">2849 M50LIF </v>
          </cell>
          <cell r="BF746" t="str">
            <v>12 months (+/- 5 days) from date of manufacture</v>
          </cell>
          <cell r="BG746" t="str">
            <v xml:space="preserve">Medium </v>
          </cell>
          <cell r="BH746" t="str">
            <v>28 mm</v>
          </cell>
          <cell r="BI746" t="str">
            <v>1 1/4 in</v>
          </cell>
          <cell r="BJ746" t="str">
            <v>49 in</v>
          </cell>
          <cell r="BK746" t="str">
            <v>7/8 in</v>
          </cell>
          <cell r="BL746" t="str">
            <v>I, II, III</v>
          </cell>
          <cell r="BM746">
            <v>5.1010578211890198</v>
          </cell>
          <cell r="BN746">
            <v>81.599999999999994</v>
          </cell>
          <cell r="BO746">
            <v>110</v>
          </cell>
          <cell r="BP746" t="str">
            <v>B or G</v>
          </cell>
          <cell r="BQ746">
            <v>6600</v>
          </cell>
          <cell r="BR746">
            <v>65.333333333333329</v>
          </cell>
        </row>
        <row r="747">
          <cell r="C747">
            <v>251050</v>
          </cell>
          <cell r="D747" t="str">
            <v>2854 VLIF0204P (2PB, 42 Bxs)</v>
          </cell>
          <cell r="E747" t="str">
            <v>70348</v>
          </cell>
          <cell r="F747" t="str">
            <v>72036</v>
          </cell>
          <cell r="G747" t="str">
            <v>30%</v>
          </cell>
          <cell r="H747" t="str">
            <v>2 X 8509 (12-8 4 X 1.25 OL)</v>
          </cell>
          <cell r="I747" t="str">
            <v>8040 (54 mm 142 GA X 4.792 FT)</v>
          </cell>
          <cell r="J747" t="str">
            <v>8034 (100 mm 200 GA X 4.792 FT)</v>
          </cell>
          <cell r="K747">
            <v>2.6875799999999996</v>
          </cell>
          <cell r="L747">
            <v>1.1518199999999998</v>
          </cell>
          <cell r="M747">
            <v>54</v>
          </cell>
          <cell r="N747">
            <v>67.680134486179057</v>
          </cell>
          <cell r="O747">
            <v>53.75</v>
          </cell>
          <cell r="P747">
            <v>54</v>
          </cell>
          <cell r="Q747">
            <v>54.25</v>
          </cell>
          <cell r="R747">
            <v>3.6818750000000002</v>
          </cell>
          <cell r="S747">
            <v>3.8393999999999999</v>
          </cell>
          <cell r="T747">
            <v>3.9982250000000001</v>
          </cell>
          <cell r="U747">
            <v>1671.5712500000002</v>
          </cell>
          <cell r="V747">
            <v>1743.0876000000001</v>
          </cell>
          <cell r="W747">
            <v>1815.19415</v>
          </cell>
          <cell r="X747" t="str">
            <v>8490/8491 (62"/2 pc)</v>
          </cell>
          <cell r="Y747" t="str">
            <v>62"/ 2 pc</v>
          </cell>
          <cell r="Z747">
            <v>2.4</v>
          </cell>
          <cell r="AA747">
            <v>12</v>
          </cell>
          <cell r="AB747">
            <v>44.182500000000005</v>
          </cell>
          <cell r="AC747">
            <v>46.072800000000001</v>
          </cell>
          <cell r="AD747">
            <v>47.978700000000003</v>
          </cell>
          <cell r="AE747">
            <v>46.582500000000003</v>
          </cell>
          <cell r="AF747">
            <v>48.472799999999999</v>
          </cell>
          <cell r="AG747">
            <v>50.378700000000002</v>
          </cell>
          <cell r="AH747" t="str">
            <v>4 X 8126 (7.125 FT/Box)</v>
          </cell>
          <cell r="AI747">
            <v>4</v>
          </cell>
          <cell r="AJ747" t="str">
            <v>(6X7)+0=42</v>
          </cell>
          <cell r="AK747">
            <v>6</v>
          </cell>
          <cell r="AL747">
            <v>7</v>
          </cell>
          <cell r="AM747">
            <v>0</v>
          </cell>
          <cell r="AN747">
            <v>42</v>
          </cell>
          <cell r="AO747" t="str">
            <v>8917 (66 X 42)</v>
          </cell>
          <cell r="AP747" t="str">
            <v>66X42</v>
          </cell>
          <cell r="AQ747">
            <v>55</v>
          </cell>
          <cell r="AR747" t="str">
            <v>8123 (4)</v>
          </cell>
          <cell r="AS747">
            <v>0</v>
          </cell>
          <cell r="AT747" t="str">
            <v>8121 (2 X 16FT)/ 8122 (4)</v>
          </cell>
          <cell r="AU747">
            <v>2</v>
          </cell>
          <cell r="AV747" t="str">
            <v>8051 (2 White)</v>
          </cell>
          <cell r="AW747" t="str">
            <v>8050 (160FT Clear)</v>
          </cell>
          <cell r="AX747">
            <v>2090.8576000000003</v>
          </cell>
          <cell r="AY747">
            <v>504</v>
          </cell>
          <cell r="AZ747">
            <v>4.1485269841269847</v>
          </cell>
          <cell r="BA747" t="str">
            <v xml:space="preserve">GT Request 4/4/03.  Each cartridge gets Part No. 8510 Parachute Clip 28 mm. </v>
          </cell>
          <cell r="BB747"/>
          <cell r="BC747">
            <v>251050</v>
          </cell>
          <cell r="BD747" t="str">
            <v>Yellow</v>
          </cell>
          <cell r="BE747" t="str">
            <v>2854 VLIF0204P</v>
          </cell>
          <cell r="BF747" t="str">
            <v>12 months (+/- 5 days) from date of manufacture</v>
          </cell>
          <cell r="BG747" t="str">
            <v>Slow</v>
          </cell>
          <cell r="BH747" t="str">
            <v>28 mm</v>
          </cell>
          <cell r="BI747" t="str">
            <v>1 1/4 in</v>
          </cell>
          <cell r="BJ747" t="str">
            <v>54 in</v>
          </cell>
          <cell r="BK747" t="str">
            <v>7/8 in</v>
          </cell>
          <cell r="BL747" t="str">
            <v>I, II, III</v>
          </cell>
          <cell r="BM747">
            <v>5.6400112071815878</v>
          </cell>
          <cell r="BN747">
            <v>67.680134486179057</v>
          </cell>
          <cell r="BO747">
            <v>85</v>
          </cell>
          <cell r="BP747" t="str">
            <v>B or G</v>
          </cell>
          <cell r="BQ747">
            <v>5100</v>
          </cell>
          <cell r="BR747">
            <v>54</v>
          </cell>
        </row>
        <row r="748">
          <cell r="C748">
            <v>251079</v>
          </cell>
          <cell r="D748" t="str">
            <v>2856 M35P (2PB, 42 Bxs)</v>
          </cell>
          <cell r="E748" t="str">
            <v>70274</v>
          </cell>
          <cell r="F748" t="str">
            <v>72036</v>
          </cell>
          <cell r="G748" t="str">
            <v>30%</v>
          </cell>
          <cell r="H748" t="str">
            <v>2 X 8509 (12-8 4 X 1.25 OL)</v>
          </cell>
          <cell r="I748" t="str">
            <v>8040 (54 mm 142 GA X 4.792 FT)</v>
          </cell>
          <cell r="J748" t="str">
            <v>8034 (100 mm 200 GA X 4.792 FT)</v>
          </cell>
          <cell r="K748">
            <v>2.7871199999999998</v>
          </cell>
          <cell r="L748">
            <v>1.19448</v>
          </cell>
          <cell r="M748">
            <v>56</v>
          </cell>
          <cell r="N748">
            <v>70.267110738943387</v>
          </cell>
          <cell r="O748">
            <v>55.75</v>
          </cell>
          <cell r="P748">
            <v>56</v>
          </cell>
          <cell r="Q748">
            <v>56.25</v>
          </cell>
          <cell r="R748">
            <v>3.8188750000000002</v>
          </cell>
          <cell r="S748">
            <v>3.9815999999999998</v>
          </cell>
          <cell r="T748">
            <v>4.1456249999999999</v>
          </cell>
          <cell r="U748">
            <v>1733.7692500000001</v>
          </cell>
          <cell r="V748">
            <v>1807.6463999999999</v>
          </cell>
          <cell r="W748">
            <v>1882.11375</v>
          </cell>
          <cell r="X748" t="str">
            <v>8490/8491 (62"/2 pc)</v>
          </cell>
          <cell r="Y748" t="str">
            <v>62"/ 2 pc</v>
          </cell>
          <cell r="Z748">
            <v>2.4</v>
          </cell>
          <cell r="AA748">
            <v>12</v>
          </cell>
          <cell r="AB748">
            <v>45.826500000000003</v>
          </cell>
          <cell r="AC748">
            <v>47.779199999999996</v>
          </cell>
          <cell r="AD748">
            <v>49.747500000000002</v>
          </cell>
          <cell r="AE748">
            <v>48.226500000000001</v>
          </cell>
          <cell r="AF748">
            <v>50.179199999999994</v>
          </cell>
          <cell r="AG748">
            <v>52.147500000000001</v>
          </cell>
          <cell r="AH748" t="str">
            <v>4 X 8126 (7.125 FT/Box)</v>
          </cell>
          <cell r="AI748">
            <v>4</v>
          </cell>
          <cell r="AJ748" t="str">
            <v>(6X7)+0=42</v>
          </cell>
          <cell r="AK748">
            <v>6</v>
          </cell>
          <cell r="AL748">
            <v>7</v>
          </cell>
          <cell r="AM748">
            <v>0</v>
          </cell>
          <cell r="AN748">
            <v>42</v>
          </cell>
          <cell r="AO748" t="str">
            <v>8917 (66 X 42)</v>
          </cell>
          <cell r="AP748" t="str">
            <v>66X42</v>
          </cell>
          <cell r="AQ748">
            <v>55</v>
          </cell>
          <cell r="AR748" t="str">
            <v>8123 (4)</v>
          </cell>
          <cell r="AS748">
            <v>0</v>
          </cell>
          <cell r="AT748" t="str">
            <v>8121 (2 X 16FT)/ 8122 (4)</v>
          </cell>
          <cell r="AU748">
            <v>2</v>
          </cell>
          <cell r="AV748" t="str">
            <v>8051 (2 White)</v>
          </cell>
          <cell r="AW748" t="str">
            <v>8050 (160FT Clear)</v>
          </cell>
          <cell r="AX748">
            <v>2162.5263999999997</v>
          </cell>
          <cell r="AY748">
            <v>504</v>
          </cell>
          <cell r="AZ748">
            <v>4.2907269841269837</v>
          </cell>
          <cell r="BA748" t="str">
            <v xml:space="preserve">GT Request 4/4/03.  Each cartridge gets Part No. 8510 Parachute Clip 28 mm. </v>
          </cell>
          <cell r="BB748"/>
          <cell r="BC748">
            <v>251079</v>
          </cell>
          <cell r="BD748" t="str">
            <v>Blue</v>
          </cell>
          <cell r="BE748" t="str">
            <v xml:space="preserve">2856 M35P </v>
          </cell>
          <cell r="BF748" t="str">
            <v>12 months (+/- 5 days) from date of manufacture</v>
          </cell>
          <cell r="BG748" t="str">
            <v>Fast</v>
          </cell>
          <cell r="BH748" t="str">
            <v>28 mm</v>
          </cell>
          <cell r="BI748" t="str">
            <v>1 1/4 in</v>
          </cell>
          <cell r="BJ748" t="str">
            <v>56 in</v>
          </cell>
          <cell r="BK748" t="str">
            <v>7/8 in</v>
          </cell>
          <cell r="BL748" t="str">
            <v>I, II, III</v>
          </cell>
          <cell r="BM748">
            <v>5.8555925615786153</v>
          </cell>
          <cell r="BN748">
            <v>70.8</v>
          </cell>
          <cell r="BO748">
            <v>85</v>
          </cell>
          <cell r="BP748" t="str">
            <v>B or G</v>
          </cell>
          <cell r="BQ748">
            <v>5100</v>
          </cell>
          <cell r="BR748">
            <v>56</v>
          </cell>
        </row>
        <row r="749">
          <cell r="C749">
            <v>251080</v>
          </cell>
          <cell r="D749" t="str">
            <v>2856 M50P (2PB, 42 Bxs)</v>
          </cell>
          <cell r="E749" t="str">
            <v>70325</v>
          </cell>
          <cell r="F749" t="str">
            <v>72036</v>
          </cell>
          <cell r="G749" t="str">
            <v>30%</v>
          </cell>
          <cell r="H749" t="str">
            <v>2 X 8509 (12-8 4 X 1.25 OL)</v>
          </cell>
          <cell r="I749" t="str">
            <v>8040 (54 mm 142 GA X 4.792 FT)</v>
          </cell>
          <cell r="J749" t="str">
            <v>8034 (100 mm 200 GA X 4.792 FT)</v>
          </cell>
          <cell r="K749">
            <v>2.7871199999999998</v>
          </cell>
          <cell r="L749">
            <v>1.19448</v>
          </cell>
          <cell r="M749">
            <v>56</v>
          </cell>
          <cell r="N749">
            <v>70.267110738943387</v>
          </cell>
          <cell r="O749">
            <v>55.75</v>
          </cell>
          <cell r="P749">
            <v>56</v>
          </cell>
          <cell r="Q749">
            <v>56.25</v>
          </cell>
          <cell r="R749">
            <v>3.8188750000000002</v>
          </cell>
          <cell r="S749">
            <v>3.9815999999999998</v>
          </cell>
          <cell r="T749">
            <v>4.1456249999999999</v>
          </cell>
          <cell r="U749">
            <v>1733.7692500000001</v>
          </cell>
          <cell r="V749">
            <v>1807.6463999999999</v>
          </cell>
          <cell r="W749">
            <v>1882.11375</v>
          </cell>
          <cell r="X749" t="str">
            <v>8490/8491 (62"/2 pc)</v>
          </cell>
          <cell r="Y749" t="str">
            <v>62"/ 2 pc</v>
          </cell>
          <cell r="Z749">
            <v>2.4</v>
          </cell>
          <cell r="AA749">
            <v>12</v>
          </cell>
          <cell r="AB749">
            <v>45.826500000000003</v>
          </cell>
          <cell r="AC749">
            <v>47.779199999999996</v>
          </cell>
          <cell r="AD749">
            <v>49.747500000000002</v>
          </cell>
          <cell r="AE749">
            <v>48.226500000000001</v>
          </cell>
          <cell r="AF749">
            <v>50.179199999999994</v>
          </cell>
          <cell r="AG749">
            <v>52.147500000000001</v>
          </cell>
          <cell r="AH749" t="str">
            <v>4 X 8126 (7.125 FT/Box)</v>
          </cell>
          <cell r="AI749">
            <v>4</v>
          </cell>
          <cell r="AJ749" t="str">
            <v>(6X7)+0=42</v>
          </cell>
          <cell r="AK749">
            <v>6</v>
          </cell>
          <cell r="AL749">
            <v>7</v>
          </cell>
          <cell r="AM749">
            <v>0</v>
          </cell>
          <cell r="AN749">
            <v>42</v>
          </cell>
          <cell r="AO749" t="str">
            <v>8917 (66 X 42)</v>
          </cell>
          <cell r="AP749" t="str">
            <v>66X42</v>
          </cell>
          <cell r="AQ749">
            <v>55</v>
          </cell>
          <cell r="AR749" t="str">
            <v>8123 (4)</v>
          </cell>
          <cell r="AS749">
            <v>0</v>
          </cell>
          <cell r="AT749" t="str">
            <v>8121 (2 X 16FT)/ 8122 (4)</v>
          </cell>
          <cell r="AU749">
            <v>2</v>
          </cell>
          <cell r="AV749" t="str">
            <v>8051 (2 White)</v>
          </cell>
          <cell r="AW749" t="str">
            <v>8050 (160FT Clear)</v>
          </cell>
          <cell r="AX749">
            <v>2162.5263999999997</v>
          </cell>
          <cell r="AY749">
            <v>504</v>
          </cell>
          <cell r="AZ749">
            <v>4.2907269841269837</v>
          </cell>
          <cell r="BA749" t="str">
            <v xml:space="preserve">GT Request 3/20/03.  Each cartridge gets Part No. 8510 Parachute Clip 28 mm. </v>
          </cell>
          <cell r="BB749"/>
          <cell r="BC749">
            <v>251080</v>
          </cell>
          <cell r="BD749" t="str">
            <v>Green</v>
          </cell>
          <cell r="BE749" t="str">
            <v xml:space="preserve">2856 M50P </v>
          </cell>
          <cell r="BF749" t="str">
            <v>12 months (+/- 5 days) from date of manufacture</v>
          </cell>
          <cell r="BG749" t="str">
            <v xml:space="preserve">Medium </v>
          </cell>
          <cell r="BH749" t="str">
            <v>28 mm</v>
          </cell>
          <cell r="BI749" t="str">
            <v>1 1/4 in</v>
          </cell>
          <cell r="BJ749" t="str">
            <v>56 in</v>
          </cell>
          <cell r="BK749" t="str">
            <v>7/8 in</v>
          </cell>
          <cell r="BL749" t="str">
            <v>I, II, III</v>
          </cell>
          <cell r="BM749">
            <v>5.8555925615786153</v>
          </cell>
          <cell r="BN749">
            <v>70.8</v>
          </cell>
          <cell r="BO749">
            <v>85</v>
          </cell>
          <cell r="BP749" t="str">
            <v>B or G</v>
          </cell>
          <cell r="BQ749">
            <v>5100</v>
          </cell>
          <cell r="BR749">
            <v>56</v>
          </cell>
        </row>
        <row r="750">
          <cell r="C750">
            <v>251082</v>
          </cell>
          <cell r="D750" t="str">
            <v>2860 LIF0204 (2PB, 42 Bxs)</v>
          </cell>
          <cell r="E750" t="str">
            <v>70314</v>
          </cell>
          <cell r="F750" t="str">
            <v>72036</v>
          </cell>
          <cell r="G750" t="str">
            <v>30%</v>
          </cell>
          <cell r="H750" t="str">
            <v>2 X 8509 (12-8 4 X 1.25 OL)</v>
          </cell>
          <cell r="I750" t="str">
            <v>8040 (54 mm 142 GA X 5.125 FT)</v>
          </cell>
          <cell r="J750" t="str">
            <v>8034 (100 mm 200 GA X 5.125 FT)</v>
          </cell>
          <cell r="K750">
            <v>2.9861999999999997</v>
          </cell>
          <cell r="L750">
            <v>1.2798</v>
          </cell>
          <cell r="M750">
            <v>60</v>
          </cell>
          <cell r="N750">
            <v>75.441063244472033</v>
          </cell>
          <cell r="O750">
            <v>59.75</v>
          </cell>
          <cell r="P750">
            <v>60</v>
          </cell>
          <cell r="Q750">
            <v>60.25</v>
          </cell>
          <cell r="R750">
            <v>4.0928750000000003</v>
          </cell>
          <cell r="S750">
            <v>4.266</v>
          </cell>
          <cell r="T750">
            <v>4.4404250000000003</v>
          </cell>
          <cell r="U750">
            <v>1858.16525</v>
          </cell>
          <cell r="V750">
            <v>1936.7639999999999</v>
          </cell>
          <cell r="W750">
            <v>2015.9529500000001</v>
          </cell>
          <cell r="X750" t="str">
            <v>8490/8491 (62"/2 pc)</v>
          </cell>
          <cell r="Y750" t="str">
            <v>62"/ 2 pc</v>
          </cell>
          <cell r="Z750">
            <v>2.4</v>
          </cell>
          <cell r="AA750">
            <v>12</v>
          </cell>
          <cell r="AB750">
            <v>49.114500000000007</v>
          </cell>
          <cell r="AC750">
            <v>51.192</v>
          </cell>
          <cell r="AD750">
            <v>53.2851</v>
          </cell>
          <cell r="AE750">
            <v>51.514500000000005</v>
          </cell>
          <cell r="AF750">
            <v>53.591999999999999</v>
          </cell>
          <cell r="AG750">
            <v>55.685099999999998</v>
          </cell>
          <cell r="AH750" t="str">
            <v>4 X 8126 (7.125 FT/Box)</v>
          </cell>
          <cell r="AI750">
            <v>4</v>
          </cell>
          <cell r="AJ750" t="str">
            <v>(6X7)+0=42</v>
          </cell>
          <cell r="AK750">
            <v>6</v>
          </cell>
          <cell r="AL750">
            <v>7</v>
          </cell>
          <cell r="AM750">
            <v>0</v>
          </cell>
          <cell r="AN750">
            <v>42</v>
          </cell>
          <cell r="AO750" t="str">
            <v>8917 (66 X 42)</v>
          </cell>
          <cell r="AP750" t="str">
            <v>66X42</v>
          </cell>
          <cell r="AQ750">
            <v>55</v>
          </cell>
          <cell r="AR750" t="str">
            <v>8123 (4)</v>
          </cell>
          <cell r="AS750">
            <v>0</v>
          </cell>
          <cell r="AT750" t="str">
            <v>8121 (2 X 16FT)/ 8122 (4)</v>
          </cell>
          <cell r="AU750">
            <v>2</v>
          </cell>
          <cell r="AV750" t="str">
            <v>8051 (2 White)</v>
          </cell>
          <cell r="AW750" t="str">
            <v>8050 (160FT Clear)</v>
          </cell>
          <cell r="AX750">
            <v>2305.864</v>
          </cell>
          <cell r="AY750">
            <v>504</v>
          </cell>
          <cell r="AZ750">
            <v>4.5751269841269844</v>
          </cell>
          <cell r="BA750" t="str">
            <v>Minova USA request 8/24/05.</v>
          </cell>
          <cell r="BB750"/>
          <cell r="BC750">
            <v>251082</v>
          </cell>
          <cell r="BD750" t="str">
            <v>Yellow</v>
          </cell>
          <cell r="BE750" t="str">
            <v>2860 LIF0204</v>
          </cell>
          <cell r="BF750" t="str">
            <v>12 months (+/- 5 days) from date of manufacture</v>
          </cell>
          <cell r="BG750" t="str">
            <v>Slow</v>
          </cell>
          <cell r="BH750" t="str">
            <v>28 mm</v>
          </cell>
          <cell r="BI750" t="str">
            <v>1 1/4 in</v>
          </cell>
          <cell r="BJ750" t="str">
            <v>60 in</v>
          </cell>
          <cell r="BK750" t="str">
            <v>7/8 in</v>
          </cell>
          <cell r="BL750" t="str">
            <v>I, II, III</v>
          </cell>
          <cell r="BM750">
            <v>6.2867552703726695</v>
          </cell>
          <cell r="BN750">
            <v>75.599999999999994</v>
          </cell>
          <cell r="BO750">
            <v>85</v>
          </cell>
          <cell r="BP750" t="str">
            <v>B or G</v>
          </cell>
          <cell r="BQ750">
            <v>5100</v>
          </cell>
          <cell r="BR750">
            <v>60</v>
          </cell>
        </row>
        <row r="751">
          <cell r="C751">
            <v>251084</v>
          </cell>
          <cell r="D751" t="str">
            <v>2860 LIF50 (2PB, 42 Bxs)</v>
          </cell>
          <cell r="E751" t="str">
            <v>70319</v>
          </cell>
          <cell r="F751" t="str">
            <v>72036</v>
          </cell>
          <cell r="G751" t="str">
            <v>30%</v>
          </cell>
          <cell r="H751" t="str">
            <v>2 X 8509 (12-8 4 X 1.25 OL)</v>
          </cell>
          <cell r="I751" t="str">
            <v>8040 (54 mm 142 GA X 5.125 FT)</v>
          </cell>
          <cell r="J751" t="str">
            <v>8034 (100 mm 200 GA X 5.125 FT)</v>
          </cell>
          <cell r="K751">
            <v>2.9861999999999997</v>
          </cell>
          <cell r="L751">
            <v>1.2798</v>
          </cell>
          <cell r="M751">
            <v>60</v>
          </cell>
          <cell r="N751">
            <v>75.441063244472033</v>
          </cell>
          <cell r="O751">
            <v>59.75</v>
          </cell>
          <cell r="P751">
            <v>60</v>
          </cell>
          <cell r="Q751">
            <v>60.25</v>
          </cell>
          <cell r="R751">
            <v>4.0928750000000003</v>
          </cell>
          <cell r="S751">
            <v>4.266</v>
          </cell>
          <cell r="T751">
            <v>4.4404250000000003</v>
          </cell>
          <cell r="U751">
            <v>1858.16525</v>
          </cell>
          <cell r="V751">
            <v>1936.7639999999999</v>
          </cell>
          <cell r="W751">
            <v>2015.9529500000001</v>
          </cell>
          <cell r="X751" t="str">
            <v>8490/8491 (62"/2 pc)</v>
          </cell>
          <cell r="Y751" t="str">
            <v>62"/ 2 pc</v>
          </cell>
          <cell r="Z751">
            <v>2.4</v>
          </cell>
          <cell r="AA751">
            <v>12</v>
          </cell>
          <cell r="AB751">
            <v>49.114500000000007</v>
          </cell>
          <cell r="AC751">
            <v>51.192</v>
          </cell>
          <cell r="AD751">
            <v>53.2851</v>
          </cell>
          <cell r="AE751">
            <v>51.514500000000005</v>
          </cell>
          <cell r="AF751">
            <v>53.591999999999999</v>
          </cell>
          <cell r="AG751">
            <v>55.685099999999998</v>
          </cell>
          <cell r="AH751" t="str">
            <v>4 X 8126 (7.125 FT/Box)</v>
          </cell>
          <cell r="AI751">
            <v>4</v>
          </cell>
          <cell r="AJ751" t="str">
            <v>(6X7)+0=42</v>
          </cell>
          <cell r="AK751">
            <v>6</v>
          </cell>
          <cell r="AL751">
            <v>7</v>
          </cell>
          <cell r="AM751">
            <v>0</v>
          </cell>
          <cell r="AN751">
            <v>42</v>
          </cell>
          <cell r="AO751" t="str">
            <v>8917 (66 X 42)</v>
          </cell>
          <cell r="AP751" t="str">
            <v>66X42</v>
          </cell>
          <cell r="AQ751">
            <v>55</v>
          </cell>
          <cell r="AR751" t="str">
            <v>8123 (4)</v>
          </cell>
          <cell r="AS751">
            <v>0</v>
          </cell>
          <cell r="AT751" t="str">
            <v>8121 (2 X 16FT)/ 8122 (4)</v>
          </cell>
          <cell r="AU751">
            <v>2</v>
          </cell>
          <cell r="AV751" t="str">
            <v>8051 (2 White)</v>
          </cell>
          <cell r="AW751" t="str">
            <v>8050 (160FT Clear)</v>
          </cell>
          <cell r="AX751">
            <v>2305.864</v>
          </cell>
          <cell r="AY751">
            <v>504</v>
          </cell>
          <cell r="AZ751">
            <v>4.5751269841269844</v>
          </cell>
          <cell r="BA751" t="str">
            <v>Minova USA request 8/24/05.</v>
          </cell>
          <cell r="BB751"/>
          <cell r="BC751">
            <v>251084</v>
          </cell>
          <cell r="BD751" t="str">
            <v>Green</v>
          </cell>
          <cell r="BE751" t="str">
            <v>2860 LIF50</v>
          </cell>
          <cell r="BF751" t="str">
            <v>12 months (+/- 5 days) from date of manufacture</v>
          </cell>
          <cell r="BG751" t="str">
            <v xml:space="preserve">Medium </v>
          </cell>
          <cell r="BH751" t="str">
            <v>28 mm</v>
          </cell>
          <cell r="BI751" t="str">
            <v>1 1/4 in</v>
          </cell>
          <cell r="BJ751" t="str">
            <v>60 in</v>
          </cell>
          <cell r="BK751" t="str">
            <v>7/8 in</v>
          </cell>
          <cell r="BL751" t="str">
            <v>I, II, III</v>
          </cell>
          <cell r="BM751">
            <v>6.2867552703726695</v>
          </cell>
          <cell r="BN751">
            <v>75.599999999999994</v>
          </cell>
          <cell r="BO751">
            <v>85</v>
          </cell>
          <cell r="BP751" t="str">
            <v>B or G</v>
          </cell>
          <cell r="BQ751">
            <v>5100</v>
          </cell>
          <cell r="BR751">
            <v>60</v>
          </cell>
        </row>
        <row r="752">
          <cell r="C752">
            <v>251100</v>
          </cell>
          <cell r="D752" t="str">
            <v>2866 M35P (2PB, 36 Bxs)</v>
          </cell>
          <cell r="E752" t="str">
            <v>70274</v>
          </cell>
          <cell r="F752" t="str">
            <v>72036</v>
          </cell>
          <cell r="G752" t="str">
            <v>30%</v>
          </cell>
          <cell r="H752" t="str">
            <v>2 X 8509 (12-8 4 X 1.25 OL)</v>
          </cell>
          <cell r="I752" t="str">
            <v>8040 (54 mm 142 GA X 5.625 FT)</v>
          </cell>
          <cell r="J752" t="str">
            <v>8034 (100 mm 200 GA X 5.625 FT)</v>
          </cell>
          <cell r="K752">
            <v>3.2848199999999994</v>
          </cell>
          <cell r="L752">
            <v>1.4077799999999998</v>
          </cell>
          <cell r="M752">
            <v>66</v>
          </cell>
          <cell r="N752">
            <v>83.201992002765039</v>
          </cell>
          <cell r="O752">
            <v>65.75</v>
          </cell>
          <cell r="P752">
            <v>66</v>
          </cell>
          <cell r="Q752">
            <v>66.25</v>
          </cell>
          <cell r="R752">
            <v>4.5038750000000007</v>
          </cell>
          <cell r="S752">
            <v>4.6925999999999997</v>
          </cell>
          <cell r="T752">
            <v>4.882625</v>
          </cell>
          <cell r="U752">
            <v>2044.7592500000003</v>
          </cell>
          <cell r="V752">
            <v>2130.4404</v>
          </cell>
          <cell r="W752">
            <v>2216.7117499999999</v>
          </cell>
          <cell r="X752" t="str">
            <v>8495/8496 (72"/2 pc)</v>
          </cell>
          <cell r="Y752" t="str">
            <v>72"/ 2 pc</v>
          </cell>
          <cell r="Z752">
            <v>2.7</v>
          </cell>
          <cell r="AA752">
            <v>10</v>
          </cell>
          <cell r="AB752">
            <v>45.038750000000007</v>
          </cell>
          <cell r="AC752">
            <v>46.925999999999995</v>
          </cell>
          <cell r="AD752">
            <v>48.826250000000002</v>
          </cell>
          <cell r="AE752">
            <v>47.73875000000001</v>
          </cell>
          <cell r="AF752">
            <v>49.625999999999998</v>
          </cell>
          <cell r="AG752">
            <v>51.526250000000005</v>
          </cell>
          <cell r="AH752" t="str">
            <v>4 X 8126 (7.125 FT/Box)</v>
          </cell>
          <cell r="AI752">
            <v>4</v>
          </cell>
          <cell r="AJ752" t="str">
            <v>(6X6)+0=36</v>
          </cell>
          <cell r="AK752">
            <v>6</v>
          </cell>
          <cell r="AL752">
            <v>6</v>
          </cell>
          <cell r="AM752">
            <v>0</v>
          </cell>
          <cell r="AN752">
            <v>36</v>
          </cell>
          <cell r="AO752" t="str">
            <v>8916 (72 X 42)</v>
          </cell>
          <cell r="AP752" t="str">
            <v>72X42</v>
          </cell>
          <cell r="AQ752">
            <v>55</v>
          </cell>
          <cell r="AR752" t="str">
            <v>8123 (4)</v>
          </cell>
          <cell r="AS752">
            <v>0</v>
          </cell>
          <cell r="AT752" t="str">
            <v>8121 (2 X 16FT)/ 8122 (4)</v>
          </cell>
          <cell r="AU752">
            <v>2</v>
          </cell>
          <cell r="AV752" t="str">
            <v>8051 (1 White)</v>
          </cell>
          <cell r="AW752" t="str">
            <v>8050 (160FT Clear)</v>
          </cell>
          <cell r="AX752">
            <v>1841.5359999999998</v>
          </cell>
          <cell r="AY752">
            <v>360</v>
          </cell>
          <cell r="AZ752">
            <v>5.1153777777777769</v>
          </cell>
          <cell r="BA752" t="str">
            <v>Minova Request 5/1/09. Each cartridge gets Part No. 8510 Parachute Clip 28 mm.</v>
          </cell>
          <cell r="BB752"/>
          <cell r="BC752">
            <v>251100</v>
          </cell>
          <cell r="BD752" t="str">
            <v>Blue</v>
          </cell>
          <cell r="BE752" t="str">
            <v>2866 M35P</v>
          </cell>
          <cell r="BF752" t="str">
            <v>12 months (+/- 5 days) from date of manufacture</v>
          </cell>
          <cell r="BG752" t="str">
            <v>Fast</v>
          </cell>
          <cell r="BH752" t="str">
            <v>28 mm</v>
          </cell>
          <cell r="BI752" t="str">
            <v>1 1/4 in</v>
          </cell>
          <cell r="BJ752" t="str">
            <v>66 in</v>
          </cell>
          <cell r="BK752" t="str">
            <v>7/8 in</v>
          </cell>
          <cell r="BL752" t="str">
            <v>I, II, III</v>
          </cell>
          <cell r="BM752">
            <v>6.9334993335637529</v>
          </cell>
          <cell r="BN752">
            <v>69</v>
          </cell>
          <cell r="BO752">
            <v>85</v>
          </cell>
          <cell r="BP752" t="str">
            <v>B or G</v>
          </cell>
          <cell r="BQ752">
            <v>5100</v>
          </cell>
          <cell r="BR752">
            <v>55</v>
          </cell>
        </row>
        <row r="753">
          <cell r="C753">
            <v>252063</v>
          </cell>
          <cell r="D753" t="str">
            <v>E32 1' H20 (2PB, 75 Bxs)</v>
          </cell>
          <cell r="E753" t="str">
            <v>70301</v>
          </cell>
          <cell r="F753" t="str">
            <v>72036</v>
          </cell>
          <cell r="G753" t="str">
            <v>30%</v>
          </cell>
          <cell r="H753" t="str">
            <v>2 X 8509 (12-8 4 X 1.25 OL)</v>
          </cell>
          <cell r="I753" t="str">
            <v>8040 (54 mm 142 GA X 1.042 FT)</v>
          </cell>
          <cell r="J753" t="str">
            <v>8036 (114 mm 200 GA X 1.042 FT)</v>
          </cell>
          <cell r="K753">
            <v>0.73688999999999993</v>
          </cell>
          <cell r="L753">
            <v>0.31580999999999998</v>
          </cell>
          <cell r="M753">
            <v>10.849223914262247</v>
          </cell>
          <cell r="N753">
            <v>12</v>
          </cell>
          <cell r="O753">
            <v>10.75</v>
          </cell>
          <cell r="P753">
            <v>11</v>
          </cell>
          <cell r="Q753">
            <v>11.25</v>
          </cell>
          <cell r="R753">
            <v>1.0126500000000001</v>
          </cell>
          <cell r="S753">
            <v>1.0527</v>
          </cell>
          <cell r="T753">
            <v>1.0934999999999999</v>
          </cell>
          <cell r="U753">
            <v>459.74310000000003</v>
          </cell>
          <cell r="V753">
            <v>477.92579999999998</v>
          </cell>
          <cell r="W753">
            <v>496.44899999999996</v>
          </cell>
          <cell r="X753" t="str">
            <v>8405/8406 (13"/2 pc)</v>
          </cell>
          <cell r="Y753" t="str">
            <v>13"/ 2 pc</v>
          </cell>
          <cell r="Z753">
            <v>1.1000000000000001</v>
          </cell>
          <cell r="AA753">
            <v>25</v>
          </cell>
          <cell r="AB753">
            <v>25.31625</v>
          </cell>
          <cell r="AC753">
            <v>26.317499999999999</v>
          </cell>
          <cell r="AD753">
            <v>27.337499999999999</v>
          </cell>
          <cell r="AE753">
            <v>26.416250000000002</v>
          </cell>
          <cell r="AF753">
            <v>27.4175</v>
          </cell>
          <cell r="AG753">
            <v>28.4375</v>
          </cell>
          <cell r="AH753" t="str">
            <v>1 X 8126 (2.417 FT/Box)</v>
          </cell>
          <cell r="AI753">
            <v>1</v>
          </cell>
          <cell r="AJ753" t="str">
            <v>(15X5)+0=75</v>
          </cell>
          <cell r="AK753">
            <v>15</v>
          </cell>
          <cell r="AL753">
            <v>5</v>
          </cell>
          <cell r="AM753">
            <v>0</v>
          </cell>
          <cell r="AN753">
            <v>75</v>
          </cell>
          <cell r="AO753" t="str">
            <v>8914 (48 X 44)</v>
          </cell>
          <cell r="AP753" t="str">
            <v>48X44</v>
          </cell>
          <cell r="AQ753">
            <v>55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 t="str">
            <v>8051 (1 White)</v>
          </cell>
          <cell r="AW753" t="str">
            <v>8050 (334FT Clear)</v>
          </cell>
          <cell r="AX753">
            <v>2111.3125</v>
          </cell>
          <cell r="AY753">
            <v>1875</v>
          </cell>
          <cell r="AZ753">
            <v>1.1260333333333334</v>
          </cell>
          <cell r="BA753" t="str">
            <v>GT Request 3/7/02.</v>
          </cell>
          <cell r="BB753"/>
          <cell r="BC753">
            <v>252063</v>
          </cell>
          <cell r="BD753" t="str">
            <v xml:space="preserve">Orange </v>
          </cell>
          <cell r="BE753" t="str">
            <v>E32 1' H20</v>
          </cell>
          <cell r="BF753" t="str">
            <v>12 months (+/- 5 days) from date of manufacture</v>
          </cell>
          <cell r="BG753" t="str">
            <v xml:space="preserve">X-Fast </v>
          </cell>
          <cell r="BH753" t="str">
            <v>32 mm</v>
          </cell>
          <cell r="BI753" t="str">
            <v>1 3/8 in</v>
          </cell>
          <cell r="BJ753" t="str">
            <v>11 in</v>
          </cell>
          <cell r="BK753" t="str">
            <v>7/8 in</v>
          </cell>
          <cell r="BL753" t="str">
            <v>I, II, III</v>
          </cell>
          <cell r="BM753">
            <v>1</v>
          </cell>
          <cell r="BN753">
            <v>25</v>
          </cell>
          <cell r="BO753">
            <v>55</v>
          </cell>
          <cell r="BP753" t="str">
            <v>B or G</v>
          </cell>
          <cell r="BQ753">
            <v>3300</v>
          </cell>
          <cell r="BR753">
            <v>22.916666666666668</v>
          </cell>
        </row>
        <row r="754">
          <cell r="C754">
            <v>252064</v>
          </cell>
          <cell r="D754" t="str">
            <v>E32 1' H20PA (2PB, 50 Bxs)</v>
          </cell>
          <cell r="E754" t="str">
            <v>70303</v>
          </cell>
          <cell r="F754" t="str">
            <v>72036</v>
          </cell>
          <cell r="G754" t="str">
            <v>30%</v>
          </cell>
          <cell r="H754" t="str">
            <v>2 X 8509 (12-8 4 X 1.25 OL)</v>
          </cell>
          <cell r="I754" t="str">
            <v>8040 (54 mm 142 GA X 1.042 FT)</v>
          </cell>
          <cell r="J754" t="str">
            <v>8036 (114 mm 200 GA X 1.042 FT)</v>
          </cell>
          <cell r="K754">
            <v>0.73688999999999993</v>
          </cell>
          <cell r="L754">
            <v>0.31580999999999998</v>
          </cell>
          <cell r="M754">
            <v>10.849223914262247</v>
          </cell>
          <cell r="N754">
            <v>12</v>
          </cell>
          <cell r="O754">
            <v>10.75</v>
          </cell>
          <cell r="P754">
            <v>11</v>
          </cell>
          <cell r="Q754">
            <v>11.25</v>
          </cell>
          <cell r="R754">
            <v>1.0126500000000001</v>
          </cell>
          <cell r="S754">
            <v>1.0527</v>
          </cell>
          <cell r="T754">
            <v>1.0934999999999999</v>
          </cell>
          <cell r="U754">
            <v>459.74310000000003</v>
          </cell>
          <cell r="V754">
            <v>477.92579999999998</v>
          </cell>
          <cell r="W754">
            <v>496.44899999999996</v>
          </cell>
          <cell r="X754" t="str">
            <v>8425/8426 (22"/ 2 pc)</v>
          </cell>
          <cell r="Y754" t="str">
            <v>22"/ 2 pc</v>
          </cell>
          <cell r="Z754">
            <v>2</v>
          </cell>
          <cell r="AA754">
            <v>40</v>
          </cell>
          <cell r="AB754">
            <v>40.506</v>
          </cell>
          <cell r="AC754">
            <v>42.107999999999997</v>
          </cell>
          <cell r="AD754">
            <v>43.739999999999995</v>
          </cell>
          <cell r="AE754">
            <v>42.506</v>
          </cell>
          <cell r="AF754">
            <v>44.107999999999997</v>
          </cell>
          <cell r="AG754">
            <v>45.739999999999995</v>
          </cell>
          <cell r="AH754" t="str">
            <v>2 X 8126 (4.833 FT/Box)</v>
          </cell>
          <cell r="AI754">
            <v>2</v>
          </cell>
          <cell r="AJ754" t="str">
            <v>(10X5)+0=50</v>
          </cell>
          <cell r="AK754">
            <v>10</v>
          </cell>
          <cell r="AL754">
            <v>5</v>
          </cell>
          <cell r="AM754">
            <v>0</v>
          </cell>
          <cell r="AN754">
            <v>50</v>
          </cell>
          <cell r="AO754" t="str">
            <v>8914 (48 X 44)</v>
          </cell>
          <cell r="AP754" t="str">
            <v>48X44</v>
          </cell>
          <cell r="AQ754">
            <v>55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 t="str">
            <v>8051 (1 White)</v>
          </cell>
          <cell r="AW754" t="str">
            <v>8050 (223FT Clear)</v>
          </cell>
          <cell r="AX754">
            <v>2260.3999999999996</v>
          </cell>
          <cell r="AY754">
            <v>2000</v>
          </cell>
          <cell r="AZ754">
            <v>1.1301999999999999</v>
          </cell>
          <cell r="BA754" t="str">
            <v xml:space="preserve">BF Request 6/21/02.  </v>
          </cell>
          <cell r="BB754"/>
          <cell r="BC754">
            <v>252064</v>
          </cell>
          <cell r="BD754" t="str">
            <v xml:space="preserve">Orange </v>
          </cell>
          <cell r="BE754" t="str">
            <v xml:space="preserve">E32 1' H20PA </v>
          </cell>
          <cell r="BF754" t="str">
            <v>12 months (+/- 5 days) from date of manufacture</v>
          </cell>
          <cell r="BG754" t="str">
            <v xml:space="preserve">X-Fast </v>
          </cell>
          <cell r="BH754" t="str">
            <v>32 mm</v>
          </cell>
          <cell r="BI754" t="str">
            <v>1 3/8 in</v>
          </cell>
          <cell r="BJ754" t="str">
            <v>11 in</v>
          </cell>
          <cell r="BK754" t="str">
            <v>7/8 in</v>
          </cell>
          <cell r="BL754" t="str">
            <v>I, II, III</v>
          </cell>
          <cell r="BM754">
            <v>1</v>
          </cell>
          <cell r="BN754">
            <v>40</v>
          </cell>
          <cell r="BO754">
            <v>55</v>
          </cell>
          <cell r="BP754" t="str">
            <v>B or G</v>
          </cell>
          <cell r="BQ754">
            <v>3300</v>
          </cell>
          <cell r="BR754">
            <v>36.666666666666664</v>
          </cell>
        </row>
        <row r="755">
          <cell r="C755">
            <v>252067</v>
          </cell>
          <cell r="D755" t="str">
            <v>E32 1' M35LIF (2PB, 75 Bxs)</v>
          </cell>
          <cell r="E755" t="str">
            <v>70274</v>
          </cell>
          <cell r="F755" t="str">
            <v>72036</v>
          </cell>
          <cell r="G755" t="str">
            <v>30%</v>
          </cell>
          <cell r="H755" t="str">
            <v>2 X 8509 (12-8 4 X 1.25 OL)</v>
          </cell>
          <cell r="I755" t="str">
            <v>8040 (54 mm 142 GA X 1.042 FT)</v>
          </cell>
          <cell r="J755" t="str">
            <v>8036 (114 mm 200 GA X 1.042 FT)</v>
          </cell>
          <cell r="K755">
            <v>0.71609999999999985</v>
          </cell>
          <cell r="L755">
            <v>0.30689999999999995</v>
          </cell>
          <cell r="M755">
            <v>10.849223914262247</v>
          </cell>
          <cell r="N755">
            <v>12</v>
          </cell>
          <cell r="O755">
            <v>10.75</v>
          </cell>
          <cell r="P755">
            <v>11</v>
          </cell>
          <cell r="Q755">
            <v>11.25</v>
          </cell>
          <cell r="R755">
            <v>0.98362499999999997</v>
          </cell>
          <cell r="S755">
            <v>1.0229999999999999</v>
          </cell>
          <cell r="T755">
            <v>1.0631250000000001</v>
          </cell>
          <cell r="U755">
            <v>446.56574999999998</v>
          </cell>
          <cell r="V755">
            <v>464.44199999999995</v>
          </cell>
          <cell r="W755">
            <v>482.65875000000005</v>
          </cell>
          <cell r="X755" t="str">
            <v>8405/8406 (13"/2 pc)</v>
          </cell>
          <cell r="Y755" t="str">
            <v>13"/ 2 pc</v>
          </cell>
          <cell r="Z755">
            <v>1.1000000000000001</v>
          </cell>
          <cell r="AA755">
            <v>25</v>
          </cell>
          <cell r="AB755">
            <v>24.590624999999999</v>
          </cell>
          <cell r="AC755">
            <v>25.574999999999999</v>
          </cell>
          <cell r="AD755">
            <v>26.578125000000004</v>
          </cell>
          <cell r="AE755">
            <v>25.690625000000001</v>
          </cell>
          <cell r="AF755">
            <v>26.675000000000001</v>
          </cell>
          <cell r="AG755">
            <v>27.678125000000005</v>
          </cell>
          <cell r="AH755" t="str">
            <v>1 X 8126 (2.417 FT/Box)</v>
          </cell>
          <cell r="AI755">
            <v>1</v>
          </cell>
          <cell r="AJ755" t="str">
            <v>(15X5)+0=75</v>
          </cell>
          <cell r="AK755">
            <v>15</v>
          </cell>
          <cell r="AL755">
            <v>5</v>
          </cell>
          <cell r="AM755">
            <v>0</v>
          </cell>
          <cell r="AN755">
            <v>75</v>
          </cell>
          <cell r="AO755" t="str">
            <v>8914 (48 X 44)</v>
          </cell>
          <cell r="AP755" t="str">
            <v>48X44</v>
          </cell>
          <cell r="AQ755">
            <v>55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 t="str">
            <v>8051 (1 White)</v>
          </cell>
          <cell r="AW755" t="str">
            <v>8050 (334FT Clear)</v>
          </cell>
          <cell r="AX755">
            <v>2055.625</v>
          </cell>
          <cell r="AY755">
            <v>1875</v>
          </cell>
          <cell r="AZ755">
            <v>1.0963333333333334</v>
          </cell>
          <cell r="BA755" t="str">
            <v>Minova Request 3/17/08.</v>
          </cell>
          <cell r="BB755"/>
          <cell r="BC755">
            <v>252067</v>
          </cell>
          <cell r="BD755" t="str">
            <v>Blue</v>
          </cell>
          <cell r="BE755" t="str">
            <v>E32 1' M35LIF</v>
          </cell>
          <cell r="BF755" t="str">
            <v>12 months (+/- 5 days) from date of manufacture</v>
          </cell>
          <cell r="BG755" t="str">
            <v>Fast</v>
          </cell>
          <cell r="BH755" t="str">
            <v>32 mm</v>
          </cell>
          <cell r="BI755" t="str">
            <v>1 3/8 in</v>
          </cell>
          <cell r="BJ755" t="str">
            <v>11 in</v>
          </cell>
          <cell r="BK755" t="str">
            <v>7/8 in</v>
          </cell>
          <cell r="BL755" t="str">
            <v>I, II, III</v>
          </cell>
          <cell r="BM755">
            <v>1</v>
          </cell>
          <cell r="BN755">
            <v>25</v>
          </cell>
          <cell r="BO755">
            <v>55</v>
          </cell>
          <cell r="BP755" t="str">
            <v>B or G</v>
          </cell>
          <cell r="BQ755">
            <v>3300</v>
          </cell>
          <cell r="BR755">
            <v>22.916666666666668</v>
          </cell>
        </row>
        <row r="756">
          <cell r="C756">
            <v>253062</v>
          </cell>
          <cell r="D756" t="str">
            <v>3029 H10 (2PB, 36 Bxs, VPL)</v>
          </cell>
          <cell r="E756" t="str">
            <v>70298</v>
          </cell>
          <cell r="F756" t="str">
            <v>72036</v>
          </cell>
          <cell r="G756" t="str">
            <v>30%</v>
          </cell>
          <cell r="H756" t="str">
            <v>2 X 8509 (12-8 4 X 1.25 OL)</v>
          </cell>
          <cell r="I756" t="str">
            <v>8040 (54 mm 142 GA X 2.542 FT)</v>
          </cell>
          <cell r="J756" t="str">
            <v>8042 (106 mm 200 GA X 2.542 FT)</v>
          </cell>
          <cell r="K756">
            <v>1.7051999999999998</v>
          </cell>
          <cell r="L756">
            <v>0.73080000000000001</v>
          </cell>
          <cell r="M756">
            <v>29</v>
          </cell>
          <cell r="N756">
            <v>30</v>
          </cell>
          <cell r="O756">
            <v>28.75</v>
          </cell>
          <cell r="P756">
            <v>29</v>
          </cell>
          <cell r="Q756">
            <v>29.25</v>
          </cell>
          <cell r="R756">
            <v>2.3344999999999998</v>
          </cell>
          <cell r="S756">
            <v>2.4359999999999999</v>
          </cell>
          <cell r="T756">
            <v>2.5388999999999999</v>
          </cell>
          <cell r="U756">
            <v>1059.8629999999998</v>
          </cell>
          <cell r="V756">
            <v>1105.944</v>
          </cell>
          <cell r="W756">
            <v>1152.6605999999999</v>
          </cell>
          <cell r="X756" t="str">
            <v>8445/8446 (31"/2 pc)</v>
          </cell>
          <cell r="Y756" t="str">
            <v>31"/ 2 pc</v>
          </cell>
          <cell r="Z756">
            <v>2.5</v>
          </cell>
          <cell r="AA756">
            <v>25</v>
          </cell>
          <cell r="AB756">
            <v>58.362499999999997</v>
          </cell>
          <cell r="AC756">
            <v>60.9</v>
          </cell>
          <cell r="AD756">
            <v>63.472499999999997</v>
          </cell>
          <cell r="AE756">
            <v>60.862499999999997</v>
          </cell>
          <cell r="AF756">
            <v>63.4</v>
          </cell>
          <cell r="AG756">
            <v>65.972499999999997</v>
          </cell>
          <cell r="AH756" t="str">
            <v>2 X 8126 (4.854 FT/Box)</v>
          </cell>
          <cell r="AI756">
            <v>2</v>
          </cell>
          <cell r="AJ756" t="str">
            <v>(6X6)+0=36</v>
          </cell>
          <cell r="AK756">
            <v>6</v>
          </cell>
          <cell r="AL756">
            <v>6</v>
          </cell>
          <cell r="AM756">
            <v>0</v>
          </cell>
          <cell r="AN756">
            <v>36</v>
          </cell>
          <cell r="AO756" t="str">
            <v>8909 (44 X 44)</v>
          </cell>
          <cell r="AP756" t="str">
            <v>44X44</v>
          </cell>
          <cell r="AQ756">
            <v>55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 t="str">
            <v>8051 (1 White)</v>
          </cell>
          <cell r="AW756" t="str">
            <v>8050 (160FT Clear)</v>
          </cell>
          <cell r="AX756">
            <v>2337.4</v>
          </cell>
          <cell r="AY756">
            <v>900</v>
          </cell>
          <cell r="AZ756">
            <v>2.5971111111111114</v>
          </cell>
          <cell r="BA756" t="str">
            <v>Request 6/13/07.</v>
          </cell>
          <cell r="BB756">
            <v>0</v>
          </cell>
          <cell r="BC756">
            <v>253062</v>
          </cell>
          <cell r="BD756" t="str">
            <v>Red</v>
          </cell>
          <cell r="BE756" t="str">
            <v xml:space="preserve">3029 H10 </v>
          </cell>
          <cell r="BF756" t="str">
            <v>12 months (+/- 5 days) from date of manufacture</v>
          </cell>
          <cell r="BG756" t="str">
            <v>Super Fast</v>
          </cell>
          <cell r="BH756" t="str">
            <v>30 mm</v>
          </cell>
          <cell r="BI756" t="str">
            <v>1 3/8 in</v>
          </cell>
          <cell r="BJ756" t="str">
            <v>29 in</v>
          </cell>
          <cell r="BK756" t="str">
            <v>7/8 in</v>
          </cell>
          <cell r="BL756" t="str">
            <v>I, II, III</v>
          </cell>
          <cell r="BM756">
            <v>2.5</v>
          </cell>
          <cell r="BN756">
            <v>62.5</v>
          </cell>
          <cell r="BO756">
            <v>0</v>
          </cell>
          <cell r="BP756" t="str">
            <v>B or G</v>
          </cell>
          <cell r="BQ756">
            <v>0</v>
          </cell>
          <cell r="BR756">
            <v>60.416666666666664</v>
          </cell>
        </row>
        <row r="757">
          <cell r="C757">
            <v>253063</v>
          </cell>
          <cell r="D757" t="str">
            <v>3029 H10 (SWP, 675 Pcs)</v>
          </cell>
          <cell r="E757" t="str">
            <v>70298</v>
          </cell>
          <cell r="F757" t="str">
            <v>72036</v>
          </cell>
          <cell r="G757" t="str">
            <v>30%</v>
          </cell>
          <cell r="H757" t="str">
            <v>2 X 8509 (12-8 4 X 1.25 OL)</v>
          </cell>
          <cell r="I757" t="str">
            <v>8040 (54 mm 142 GA X 2.542 FT)</v>
          </cell>
          <cell r="J757" t="str">
            <v>8042 (106 mm 200 GA X 2.542 FT)</v>
          </cell>
          <cell r="K757">
            <v>1.7051999999999998</v>
          </cell>
          <cell r="L757">
            <v>0.73080000000000001</v>
          </cell>
          <cell r="M757">
            <v>29</v>
          </cell>
          <cell r="N757">
            <v>30</v>
          </cell>
          <cell r="O757">
            <v>28.75</v>
          </cell>
          <cell r="P757">
            <v>29</v>
          </cell>
          <cell r="Q757">
            <v>29.25</v>
          </cell>
          <cell r="R757">
            <v>2.3344999999999998</v>
          </cell>
          <cell r="S757">
            <v>2.4359999999999999</v>
          </cell>
          <cell r="T757">
            <v>2.5388999999999999</v>
          </cell>
          <cell r="U757">
            <v>1059.8629999999998</v>
          </cell>
          <cell r="V757">
            <v>1105.944</v>
          </cell>
          <cell r="W757">
            <v>1152.6605999999999</v>
          </cell>
          <cell r="X757" t="str">
            <v>8053 (5" X 115GA X 12FT)</v>
          </cell>
          <cell r="Y757" t="str">
            <v>SW (12 FT)</v>
          </cell>
          <cell r="Z757">
            <v>0.1</v>
          </cell>
          <cell r="AA757">
            <v>15</v>
          </cell>
          <cell r="AB757">
            <v>35.017499999999998</v>
          </cell>
          <cell r="AC757">
            <v>36.54</v>
          </cell>
          <cell r="AD757">
            <v>38.083500000000001</v>
          </cell>
          <cell r="AE757">
            <v>35.1175</v>
          </cell>
          <cell r="AF757">
            <v>36.64</v>
          </cell>
          <cell r="AG757">
            <v>38.183500000000002</v>
          </cell>
          <cell r="AH757" t="str">
            <v>8053 (12 FT/Bundle)</v>
          </cell>
          <cell r="AI757" t="str">
            <v>SW</v>
          </cell>
          <cell r="AJ757" t="str">
            <v>45 SW</v>
          </cell>
          <cell r="AK757" t="str">
            <v xml:space="preserve">Stack </v>
          </cell>
          <cell r="AL757" t="str">
            <v xml:space="preserve">Pyramid </v>
          </cell>
          <cell r="AM757" t="str">
            <v>On Pallet</v>
          </cell>
          <cell r="AN757">
            <v>45</v>
          </cell>
          <cell r="AO757" t="str">
            <v>8909 (44 X 44)</v>
          </cell>
          <cell r="AP757" t="str">
            <v>44X44</v>
          </cell>
          <cell r="AQ757">
            <v>55</v>
          </cell>
          <cell r="AR757" t="str">
            <v>8133 (2)</v>
          </cell>
          <cell r="AS757" t="str">
            <v>1 X 8114 (Pad)</v>
          </cell>
          <cell r="AT757">
            <v>0</v>
          </cell>
          <cell r="AU757">
            <v>0</v>
          </cell>
          <cell r="AV757">
            <v>0</v>
          </cell>
          <cell r="AW757" t="str">
            <v>8052 (353 FT White)</v>
          </cell>
          <cell r="AX757">
            <v>1703.8</v>
          </cell>
          <cell r="AY757">
            <v>675</v>
          </cell>
          <cell r="AZ757">
            <v>2.5241481481481483</v>
          </cell>
          <cell r="BA757" t="str">
            <v xml:space="preserve">Updated 9/14/11. Each bundle gets Part No. 8132 8.5 X 11 inch bundle sheet. </v>
          </cell>
          <cell r="BB757">
            <v>0</v>
          </cell>
          <cell r="BC757">
            <v>253063</v>
          </cell>
          <cell r="BD757" t="str">
            <v>Red</v>
          </cell>
          <cell r="BE757" t="str">
            <v xml:space="preserve">3029 H10 </v>
          </cell>
          <cell r="BF757" t="str">
            <v>12 months (+/- 5 days) from date of manufacture</v>
          </cell>
          <cell r="BG757" t="str">
            <v>Super Fast</v>
          </cell>
          <cell r="BH757" t="str">
            <v>30 mm</v>
          </cell>
          <cell r="BI757" t="str">
            <v>1 3/8 in</v>
          </cell>
          <cell r="BJ757" t="str">
            <v>29 in</v>
          </cell>
          <cell r="BK757" t="str">
            <v>7/8 in</v>
          </cell>
          <cell r="BL757" t="str">
            <v>I, II, III</v>
          </cell>
          <cell r="BM757">
            <v>2.5</v>
          </cell>
          <cell r="BN757">
            <v>37.5</v>
          </cell>
          <cell r="BO757">
            <v>0</v>
          </cell>
          <cell r="BP757" t="str">
            <v>B or G</v>
          </cell>
          <cell r="BQ757">
            <v>0</v>
          </cell>
          <cell r="BR757">
            <v>36.25</v>
          </cell>
        </row>
        <row r="758">
          <cell r="C758">
            <v>253055</v>
          </cell>
          <cell r="D758" t="str">
            <v>3012 M35 Red (2PB, 75 Bxs)</v>
          </cell>
          <cell r="E758" t="str">
            <v>70274</v>
          </cell>
          <cell r="F758" t="str">
            <v>72036</v>
          </cell>
          <cell r="G758" t="str">
            <v>30%</v>
          </cell>
          <cell r="H758" t="str">
            <v>2 X 8509 (12-8 4 X 1.25 OL)</v>
          </cell>
          <cell r="I758" t="str">
            <v>8040 (54 mm 142 GA X 1.125 FT)</v>
          </cell>
          <cell r="J758" t="str">
            <v>8036 (114 mm 200 GA X 1.125 FT)</v>
          </cell>
          <cell r="K758">
            <v>0.68544000000000005</v>
          </cell>
          <cell r="L758">
            <v>0.29376000000000002</v>
          </cell>
          <cell r="M758">
            <v>12</v>
          </cell>
          <cell r="N758">
            <v>13.353633178128154</v>
          </cell>
          <cell r="O758">
            <v>11.75</v>
          </cell>
          <cell r="P758">
            <v>12</v>
          </cell>
          <cell r="Q758">
            <v>12.25</v>
          </cell>
          <cell r="R758">
            <v>0.92707499999999998</v>
          </cell>
          <cell r="S758">
            <v>0.97920000000000007</v>
          </cell>
          <cell r="T758">
            <v>1.032675</v>
          </cell>
          <cell r="U758">
            <v>420.89204999999998</v>
          </cell>
          <cell r="V758">
            <v>444.55680000000001</v>
          </cell>
          <cell r="W758">
            <v>468.83445</v>
          </cell>
          <cell r="X758" t="str">
            <v>8405/8406 (13"/2 pc)</v>
          </cell>
          <cell r="Y758" t="str">
            <v>13"/ 2 pc</v>
          </cell>
          <cell r="Z758">
            <v>2.5</v>
          </cell>
          <cell r="AA758">
            <v>25</v>
          </cell>
          <cell r="AB758">
            <v>23.176874999999999</v>
          </cell>
          <cell r="AC758">
            <v>24.48</v>
          </cell>
          <cell r="AD758">
            <v>25.816875</v>
          </cell>
          <cell r="AE758">
            <v>25.676874999999999</v>
          </cell>
          <cell r="AF758">
            <v>26.98</v>
          </cell>
          <cell r="AG758">
            <v>28.316875</v>
          </cell>
          <cell r="AH758" t="str">
            <v>1 X 8126 (2.417 FT/Box)</v>
          </cell>
          <cell r="AI758">
            <v>1</v>
          </cell>
          <cell r="AJ758" t="str">
            <v>(15X5)+0=75</v>
          </cell>
          <cell r="AK758">
            <v>15</v>
          </cell>
          <cell r="AL758">
            <v>5</v>
          </cell>
          <cell r="AM758">
            <v>0</v>
          </cell>
          <cell r="AN758">
            <v>75</v>
          </cell>
          <cell r="AO758" t="str">
            <v>8914 (48 X 44)</v>
          </cell>
          <cell r="AP758" t="str">
            <v>48X44</v>
          </cell>
          <cell r="AQ758">
            <v>55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 t="str">
            <v>8051 (1 White)</v>
          </cell>
          <cell r="AW758" t="str">
            <v>8050 (334FT Clear)</v>
          </cell>
          <cell r="AX758">
            <v>2078.5</v>
          </cell>
          <cell r="AY758">
            <v>1875</v>
          </cell>
          <cell r="AZ758">
            <v>1.1085333333333334</v>
          </cell>
          <cell r="BA758" t="str">
            <v>Requested 2/24/15 by Stoney Creek</v>
          </cell>
          <cell r="BB758">
            <v>0</v>
          </cell>
          <cell r="BC758">
            <v>253055</v>
          </cell>
          <cell r="BD758" t="str">
            <v>Blue</v>
          </cell>
          <cell r="BE758" t="str">
            <v>3012 M35 Red</v>
          </cell>
          <cell r="BF758" t="str">
            <v>12 months (+/- 5 days) from date of manufacture</v>
          </cell>
          <cell r="BG758" t="str">
            <v>Fast</v>
          </cell>
          <cell r="BH758" t="str">
            <v>30 mm</v>
          </cell>
          <cell r="BI758" t="str">
            <v>1 3/8 in</v>
          </cell>
          <cell r="BJ758" t="str">
            <v xml:space="preserve">12 in </v>
          </cell>
          <cell r="BK758" t="str">
            <v>7/8 in</v>
          </cell>
          <cell r="BL758" t="str">
            <v>I, II, III</v>
          </cell>
          <cell r="BM758">
            <v>1.1128027648440129</v>
          </cell>
          <cell r="BN758">
            <v>33</v>
          </cell>
          <cell r="BO758">
            <v>0</v>
          </cell>
          <cell r="BP758" t="str">
            <v>B or G</v>
          </cell>
          <cell r="BQ758">
            <v>0</v>
          </cell>
          <cell r="BR758">
            <v>25</v>
          </cell>
        </row>
        <row r="759">
          <cell r="C759">
            <v>253053</v>
          </cell>
          <cell r="D759" t="str">
            <v>3012 VLIF70(2PB, 75 Bxs)</v>
          </cell>
          <cell r="E759" t="str">
            <v>70345</v>
          </cell>
          <cell r="F759" t="str">
            <v>72036</v>
          </cell>
          <cell r="G759" t="str">
            <v>30%</v>
          </cell>
          <cell r="H759" t="str">
            <v>2 X 8509 (12-8 4 X 1.25 OL)</v>
          </cell>
          <cell r="I759" t="str">
            <v>8040 (54 mm 142 GA X 1.125 FT)</v>
          </cell>
          <cell r="J759" t="str">
            <v>8036 (114 mm 200 GA X 1.125 FT)</v>
          </cell>
          <cell r="K759">
            <v>0.68544000000000005</v>
          </cell>
          <cell r="L759">
            <v>0.29376000000000002</v>
          </cell>
          <cell r="M759">
            <v>12</v>
          </cell>
          <cell r="N759">
            <v>13.353633178128154</v>
          </cell>
          <cell r="O759">
            <v>11.75</v>
          </cell>
          <cell r="P759">
            <v>12</v>
          </cell>
          <cell r="Q759">
            <v>12.25</v>
          </cell>
          <cell r="R759">
            <v>0.92707499999999998</v>
          </cell>
          <cell r="S759">
            <v>0.97920000000000007</v>
          </cell>
          <cell r="T759">
            <v>1.032675</v>
          </cell>
          <cell r="U759">
            <v>420.89204999999998</v>
          </cell>
          <cell r="V759">
            <v>444.55680000000001</v>
          </cell>
          <cell r="W759">
            <v>468.83445</v>
          </cell>
          <cell r="X759" t="str">
            <v>8405/8406 (13"/2 pc)</v>
          </cell>
          <cell r="Y759" t="str">
            <v>13"/ 2 pc</v>
          </cell>
          <cell r="Z759">
            <v>2.5</v>
          </cell>
          <cell r="AA759">
            <v>25</v>
          </cell>
          <cell r="AB759">
            <v>23.176874999999999</v>
          </cell>
          <cell r="AC759">
            <v>24.48</v>
          </cell>
          <cell r="AD759">
            <v>25.816875</v>
          </cell>
          <cell r="AE759">
            <v>25.676874999999999</v>
          </cell>
          <cell r="AF759">
            <v>26.98</v>
          </cell>
          <cell r="AG759">
            <v>28.316875</v>
          </cell>
          <cell r="AH759" t="str">
            <v>1 X 8126 (2.417 FT/Box)</v>
          </cell>
          <cell r="AI759">
            <v>1</v>
          </cell>
          <cell r="AJ759" t="str">
            <v>(15X5)+0=75</v>
          </cell>
          <cell r="AK759">
            <v>15</v>
          </cell>
          <cell r="AL759">
            <v>5</v>
          </cell>
          <cell r="AM759">
            <v>0</v>
          </cell>
          <cell r="AN759">
            <v>75</v>
          </cell>
          <cell r="AO759" t="str">
            <v>8914 (48 X 44)</v>
          </cell>
          <cell r="AP759" t="str">
            <v>48X44</v>
          </cell>
          <cell r="AQ759">
            <v>55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 t="str">
            <v>8051 (1 White)</v>
          </cell>
          <cell r="AW759" t="str">
            <v>8050 (334FT Clear)</v>
          </cell>
          <cell r="AX759">
            <v>2078.5</v>
          </cell>
          <cell r="AY759">
            <v>1875</v>
          </cell>
          <cell r="AZ759">
            <v>1.1085333333333334</v>
          </cell>
          <cell r="BA759" t="str">
            <v>Requested 7/13/15 by Stoney Creek</v>
          </cell>
          <cell r="BB759">
            <v>0</v>
          </cell>
          <cell r="BC759">
            <v>253053</v>
          </cell>
          <cell r="BD759" t="str">
            <v>Yellow</v>
          </cell>
          <cell r="BE759" t="str">
            <v>3012 VLIF70</v>
          </cell>
          <cell r="BF759" t="str">
            <v>12 months (+/- 5 days) from date of manufacture</v>
          </cell>
          <cell r="BG759" t="str">
            <v>Slow</v>
          </cell>
          <cell r="BH759" t="str">
            <v>30 mm</v>
          </cell>
          <cell r="BI759" t="str">
            <v>1 3/8 in</v>
          </cell>
          <cell r="BJ759" t="str">
            <v xml:space="preserve">12 in </v>
          </cell>
          <cell r="BK759" t="str">
            <v>7/8 in</v>
          </cell>
          <cell r="BL759" t="str">
            <v>I, II, III</v>
          </cell>
          <cell r="BM759">
            <v>1.1128027648440129</v>
          </cell>
          <cell r="BN759">
            <v>27.820069121100321</v>
          </cell>
          <cell r="BO759">
            <v>0</v>
          </cell>
          <cell r="BP759" t="str">
            <v>B or G</v>
          </cell>
          <cell r="BQ759">
            <v>0</v>
          </cell>
          <cell r="BR759">
            <v>25</v>
          </cell>
        </row>
        <row r="760">
          <cell r="C760">
            <v>253061</v>
          </cell>
          <cell r="D760" t="str">
            <v>3012 M45 Red (2PB, 75 Bxs)</v>
          </cell>
          <cell r="E760">
            <v>70291</v>
          </cell>
          <cell r="F760" t="str">
            <v>72036</v>
          </cell>
          <cell r="G760" t="str">
            <v>30%</v>
          </cell>
          <cell r="H760" t="str">
            <v>2 X 8509 (12-8 4 X 1.25 OL)</v>
          </cell>
          <cell r="I760" t="str">
            <v>8040 (54 mm 142 GA X 1.125 FT)</v>
          </cell>
          <cell r="J760" t="str">
            <v>8036 (114 mm 200 GA X 1.125 FT)</v>
          </cell>
          <cell r="K760">
            <v>0.68544000000000005</v>
          </cell>
          <cell r="L760">
            <v>0.29376000000000002</v>
          </cell>
          <cell r="M760">
            <v>12</v>
          </cell>
          <cell r="N760">
            <v>13.353633178128154</v>
          </cell>
          <cell r="O760">
            <v>11.75</v>
          </cell>
          <cell r="P760">
            <v>12</v>
          </cell>
          <cell r="Q760">
            <v>12.25</v>
          </cell>
          <cell r="R760">
            <v>0.92707499999999998</v>
          </cell>
          <cell r="S760">
            <v>0.97920000000000007</v>
          </cell>
          <cell r="T760">
            <v>1.032675</v>
          </cell>
          <cell r="U760">
            <v>420.89204999999998</v>
          </cell>
          <cell r="V760">
            <v>444.55680000000001</v>
          </cell>
          <cell r="W760">
            <v>468.83445</v>
          </cell>
          <cell r="X760" t="str">
            <v>8405/8406 (13"/2 pc)</v>
          </cell>
          <cell r="Y760" t="str">
            <v>13"/ 2 pc</v>
          </cell>
          <cell r="Z760">
            <v>2.5</v>
          </cell>
          <cell r="AA760">
            <v>25</v>
          </cell>
          <cell r="AB760">
            <v>23.176874999999999</v>
          </cell>
          <cell r="AC760">
            <v>24.48</v>
          </cell>
          <cell r="AD760">
            <v>25.816875</v>
          </cell>
          <cell r="AE760">
            <v>25.676874999999999</v>
          </cell>
          <cell r="AF760">
            <v>26.98</v>
          </cell>
          <cell r="AG760">
            <v>28.316875</v>
          </cell>
          <cell r="AH760" t="str">
            <v>1 X 8126 (2.417 FT/Box)</v>
          </cell>
          <cell r="AI760">
            <v>1</v>
          </cell>
          <cell r="AJ760" t="str">
            <v>(15X5)+0=75</v>
          </cell>
          <cell r="AK760">
            <v>15</v>
          </cell>
          <cell r="AL760">
            <v>5</v>
          </cell>
          <cell r="AM760">
            <v>0</v>
          </cell>
          <cell r="AN760">
            <v>75</v>
          </cell>
          <cell r="AO760" t="str">
            <v>8914 (48 X 44)</v>
          </cell>
          <cell r="AP760" t="str">
            <v>48X44</v>
          </cell>
          <cell r="AQ760">
            <v>55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 t="str">
            <v>8051 (1 White)</v>
          </cell>
          <cell r="AW760" t="str">
            <v>8050 (334FT Clear)</v>
          </cell>
          <cell r="AX760">
            <v>2078.5</v>
          </cell>
          <cell r="AY760">
            <v>1875</v>
          </cell>
          <cell r="AZ760">
            <v>1.1085333333333334</v>
          </cell>
          <cell r="BA760" t="str">
            <v>Requested 3/19/14 by Minova Canada</v>
          </cell>
          <cell r="BB760">
            <v>0</v>
          </cell>
          <cell r="BC760">
            <v>253061</v>
          </cell>
          <cell r="BD760" t="str">
            <v>Green</v>
          </cell>
          <cell r="BE760" t="str">
            <v>3012 M45 Red</v>
          </cell>
          <cell r="BF760" t="str">
            <v>12 months (+/- 5 days) from date of manufacture</v>
          </cell>
          <cell r="BG760" t="str">
            <v>Medium</v>
          </cell>
          <cell r="BH760" t="str">
            <v>30 mm</v>
          </cell>
          <cell r="BI760" t="str">
            <v>1 3/8 in</v>
          </cell>
          <cell r="BJ760" t="str">
            <v xml:space="preserve">12 in </v>
          </cell>
          <cell r="BK760" t="str">
            <v>7/8 in</v>
          </cell>
          <cell r="BL760" t="str">
            <v>I, II, III</v>
          </cell>
          <cell r="BM760">
            <v>1.1128027648440129</v>
          </cell>
          <cell r="BN760">
            <v>33</v>
          </cell>
          <cell r="BO760">
            <v>0</v>
          </cell>
          <cell r="BP760" t="str">
            <v>B or G</v>
          </cell>
          <cell r="BQ760">
            <v>0</v>
          </cell>
          <cell r="BR760">
            <v>25</v>
          </cell>
        </row>
        <row r="761">
          <cell r="C761">
            <v>253054</v>
          </cell>
          <cell r="D761" t="str">
            <v>3012 VLIF35 Red (2PB, 75 Bxs)</v>
          </cell>
          <cell r="E761" t="str">
            <v>70368</v>
          </cell>
          <cell r="F761" t="str">
            <v>72036</v>
          </cell>
          <cell r="G761" t="str">
            <v>30%</v>
          </cell>
          <cell r="H761" t="str">
            <v>2 X 8509 (12-8 4 X 1.25 OL)</v>
          </cell>
          <cell r="I761" t="str">
            <v>8040 (54 mm 142 GA X 1.125 FT)</v>
          </cell>
          <cell r="J761" t="str">
            <v>8036 (114 mm 200 GA X 1.125 FT)</v>
          </cell>
          <cell r="K761">
            <v>0.68544000000000005</v>
          </cell>
          <cell r="L761">
            <v>0.29376000000000002</v>
          </cell>
          <cell r="M761">
            <v>12</v>
          </cell>
          <cell r="N761">
            <v>13.353633178128154</v>
          </cell>
          <cell r="O761">
            <v>11.75</v>
          </cell>
          <cell r="P761">
            <v>12</v>
          </cell>
          <cell r="Q761">
            <v>12.25</v>
          </cell>
          <cell r="R761">
            <v>0.92707499999999998</v>
          </cell>
          <cell r="S761">
            <v>0.97920000000000007</v>
          </cell>
          <cell r="T761">
            <v>1.032675</v>
          </cell>
          <cell r="U761">
            <v>420.89204999999998</v>
          </cell>
          <cell r="V761">
            <v>444.55680000000001</v>
          </cell>
          <cell r="W761">
            <v>468.83445</v>
          </cell>
          <cell r="X761" t="str">
            <v>8405/8406 (13"/2 pc)</v>
          </cell>
          <cell r="Y761" t="str">
            <v>13"/ 2 pc</v>
          </cell>
          <cell r="Z761">
            <v>2.5</v>
          </cell>
          <cell r="AA761">
            <v>25</v>
          </cell>
          <cell r="AB761">
            <v>23.176874999999999</v>
          </cell>
          <cell r="AC761">
            <v>24.48</v>
          </cell>
          <cell r="AD761">
            <v>25.816875</v>
          </cell>
          <cell r="AE761">
            <v>25.676874999999999</v>
          </cell>
          <cell r="AF761">
            <v>26.98</v>
          </cell>
          <cell r="AG761">
            <v>28.316875</v>
          </cell>
          <cell r="AH761" t="str">
            <v>1 X 8126 (2.417 FT/Box)</v>
          </cell>
          <cell r="AI761">
            <v>1</v>
          </cell>
          <cell r="AJ761" t="str">
            <v>(15X5)+0=75</v>
          </cell>
          <cell r="AK761">
            <v>15</v>
          </cell>
          <cell r="AL761">
            <v>5</v>
          </cell>
          <cell r="AM761">
            <v>0</v>
          </cell>
          <cell r="AN761">
            <v>75</v>
          </cell>
          <cell r="AO761" t="str">
            <v>8914 (48 X 44)</v>
          </cell>
          <cell r="AP761" t="str">
            <v>48X44</v>
          </cell>
          <cell r="AQ761">
            <v>55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 t="str">
            <v>8051 (1 White)</v>
          </cell>
          <cell r="AW761" t="str">
            <v>8050 (334FT Clear)</v>
          </cell>
          <cell r="AX761">
            <v>2078.5</v>
          </cell>
          <cell r="AY761">
            <v>1875</v>
          </cell>
          <cell r="AZ761">
            <v>1.1085333333333334</v>
          </cell>
          <cell r="BA761" t="str">
            <v>Requested 4.22.15 by Stoney Creek</v>
          </cell>
          <cell r="BB761">
            <v>0</v>
          </cell>
          <cell r="BC761">
            <v>253054</v>
          </cell>
          <cell r="BD761" t="str">
            <v>Blue</v>
          </cell>
          <cell r="BE761" t="str">
            <v>3012 VLIF35 Red</v>
          </cell>
          <cell r="BF761" t="str">
            <v>12 months (+/- 5 days) from date of manufacture</v>
          </cell>
          <cell r="BG761" t="str">
            <v>Fast</v>
          </cell>
          <cell r="BH761" t="str">
            <v>30 mm</v>
          </cell>
          <cell r="BI761" t="str">
            <v>1 3/8 in</v>
          </cell>
          <cell r="BJ761" t="str">
            <v xml:space="preserve">12 in </v>
          </cell>
          <cell r="BK761" t="str">
            <v>7/8 in</v>
          </cell>
          <cell r="BL761" t="str">
            <v>I, II, III</v>
          </cell>
          <cell r="BM761">
            <v>1.1128027648440129</v>
          </cell>
          <cell r="BN761">
            <v>33</v>
          </cell>
          <cell r="BO761">
            <v>0</v>
          </cell>
          <cell r="BP761" t="str">
            <v>B or G</v>
          </cell>
          <cell r="BQ761">
            <v>0</v>
          </cell>
          <cell r="BR761">
            <v>25</v>
          </cell>
        </row>
        <row r="762">
          <cell r="C762">
            <v>253056</v>
          </cell>
          <cell r="D762" t="str">
            <v>3018 VLIF35 (2PB, 50 Bxs)</v>
          </cell>
          <cell r="E762" t="str">
            <v>70343</v>
          </cell>
          <cell r="F762" t="str">
            <v>72036</v>
          </cell>
          <cell r="G762" t="str">
            <v>30%</v>
          </cell>
          <cell r="H762" t="str">
            <v>2 X 8509 (12-8 4 X 1.25 OL)</v>
          </cell>
          <cell r="I762" t="str">
            <v>8040 (54 mm 142 GA X 1.625 FT)</v>
          </cell>
          <cell r="J762" t="str">
            <v>8036 (114 mm 200 GA X 1.625 FT)</v>
          </cell>
          <cell r="K762">
            <v>1.02816</v>
          </cell>
          <cell r="L762">
            <v>0.44064000000000003</v>
          </cell>
          <cell r="M762">
            <v>18</v>
          </cell>
          <cell r="N762">
            <v>21.11456193642114</v>
          </cell>
          <cell r="O762">
            <v>17.75</v>
          </cell>
          <cell r="P762">
            <v>18</v>
          </cell>
          <cell r="Q762">
            <v>18.25</v>
          </cell>
          <cell r="R762">
            <v>1.4004749999999999</v>
          </cell>
          <cell r="S762">
            <v>1.4688000000000001</v>
          </cell>
          <cell r="T762">
            <v>1.538475</v>
          </cell>
          <cell r="U762">
            <v>635.81565000000001</v>
          </cell>
          <cell r="V762">
            <v>666.8352000000001</v>
          </cell>
          <cell r="W762">
            <v>698.46765000000005</v>
          </cell>
          <cell r="X762" t="str">
            <v>8425/8426 (22"/ 2 pc)</v>
          </cell>
          <cell r="Y762" t="str">
            <v>22"/ 2 pc</v>
          </cell>
          <cell r="Z762">
            <v>2</v>
          </cell>
          <cell r="AA762">
            <v>25</v>
          </cell>
          <cell r="AB762">
            <v>35.011874999999996</v>
          </cell>
          <cell r="AC762">
            <v>36.720000000000006</v>
          </cell>
          <cell r="AD762">
            <v>38.461874999999999</v>
          </cell>
          <cell r="AE762">
            <v>37.011874999999996</v>
          </cell>
          <cell r="AF762">
            <v>38.720000000000006</v>
          </cell>
          <cell r="AG762">
            <v>40.461874999999999</v>
          </cell>
          <cell r="AH762" t="str">
            <v>2 X 8126 (4.833 FT/Box)</v>
          </cell>
          <cell r="AI762">
            <v>2</v>
          </cell>
          <cell r="AJ762" t="str">
            <v>(10X5)+0=50</v>
          </cell>
          <cell r="AK762">
            <v>10</v>
          </cell>
          <cell r="AL762">
            <v>5</v>
          </cell>
          <cell r="AM762">
            <v>0</v>
          </cell>
          <cell r="AN762">
            <v>50</v>
          </cell>
          <cell r="AO762" t="str">
            <v>8914 (48 X 44)</v>
          </cell>
          <cell r="AP762" t="str">
            <v>48X44</v>
          </cell>
          <cell r="AQ762">
            <v>55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 t="str">
            <v>8051 (1 White)</v>
          </cell>
          <cell r="AW762" t="str">
            <v>8050 (223FT Clear)</v>
          </cell>
          <cell r="AX762">
            <v>1991.0000000000002</v>
          </cell>
          <cell r="AY762">
            <v>1250</v>
          </cell>
          <cell r="AZ762">
            <v>1.5928000000000002</v>
          </cell>
          <cell r="BA762" t="str">
            <v>Request by Stoney Creek 2.27.14</v>
          </cell>
          <cell r="BB762"/>
          <cell r="BC762">
            <v>253056</v>
          </cell>
          <cell r="BD762" t="str">
            <v>Blue</v>
          </cell>
          <cell r="BE762" t="str">
            <v>3018 VLIF35</v>
          </cell>
          <cell r="BF762" t="str">
            <v>12 months (+/- 5 days) from date of manufacture</v>
          </cell>
          <cell r="BG762" t="str">
            <v>Fast</v>
          </cell>
          <cell r="BH762" t="str">
            <v>30 mm</v>
          </cell>
          <cell r="BI762" t="str">
            <v>1 3/8 in</v>
          </cell>
          <cell r="BJ762" t="str">
            <v>18 in</v>
          </cell>
          <cell r="BK762" t="str">
            <v>7/8 in</v>
          </cell>
          <cell r="BL762" t="str">
            <v>I, II, III</v>
          </cell>
          <cell r="BM762">
            <v>1.759546828035095</v>
          </cell>
          <cell r="BN762">
            <v>43.988670700877378</v>
          </cell>
          <cell r="BO762">
            <v>0</v>
          </cell>
          <cell r="BP762" t="str">
            <v>B or G</v>
          </cell>
          <cell r="BQ762">
            <v>0</v>
          </cell>
          <cell r="BR762">
            <v>37.5</v>
          </cell>
        </row>
        <row r="763">
          <cell r="C763">
            <v>253076</v>
          </cell>
          <cell r="D763" t="str">
            <v>3024 LIF20 (2PB, 48 Bxs)</v>
          </cell>
          <cell r="E763" t="str">
            <v>70415</v>
          </cell>
          <cell r="F763" t="str">
            <v>72036</v>
          </cell>
          <cell r="G763" t="str">
            <v>30%</v>
          </cell>
          <cell r="H763" t="str">
            <v>2 X 8509 (12-8 4 X 1.25 OL)</v>
          </cell>
          <cell r="I763" t="str">
            <v>8040 (54 mm 142 GA X 3.459 FT)</v>
          </cell>
          <cell r="J763" t="str">
            <v>8042 (106 mm 200 GA X 3.459 FT)</v>
          </cell>
          <cell r="K763">
            <v>1.3708800000000001</v>
          </cell>
          <cell r="L763">
            <v>0.58752000000000004</v>
          </cell>
          <cell r="M763">
            <v>24</v>
          </cell>
          <cell r="N763">
            <v>28.875490694714127</v>
          </cell>
          <cell r="O763">
            <v>23.75</v>
          </cell>
          <cell r="P763">
            <v>24</v>
          </cell>
          <cell r="Q763">
            <v>24.25</v>
          </cell>
          <cell r="R763">
            <v>1.873875</v>
          </cell>
          <cell r="S763">
            <v>1.9584000000000001</v>
          </cell>
          <cell r="T763">
            <v>2.0442749999999998</v>
          </cell>
          <cell r="U763">
            <v>850.73924999999997</v>
          </cell>
          <cell r="V763">
            <v>889.11360000000002</v>
          </cell>
          <cell r="W763">
            <v>928.10084999999992</v>
          </cell>
          <cell r="X763" t="str">
            <v>8427/8428 (25"/2 pc)</v>
          </cell>
          <cell r="Y763" t="str">
            <v>25"/ 2 pc</v>
          </cell>
          <cell r="Z763">
            <v>2.5</v>
          </cell>
          <cell r="AA763">
            <v>25</v>
          </cell>
          <cell r="AB763">
            <v>46.846874999999997</v>
          </cell>
          <cell r="AC763">
            <v>48.96</v>
          </cell>
          <cell r="AD763">
            <v>51.106874999999995</v>
          </cell>
          <cell r="AE763">
            <v>49.346874999999997</v>
          </cell>
          <cell r="AF763">
            <v>51.46</v>
          </cell>
          <cell r="AG763">
            <v>53.606874999999995</v>
          </cell>
          <cell r="AH763" t="str">
            <v>2 X 8126 (4.833 FT/Box)</v>
          </cell>
          <cell r="AI763">
            <v>2</v>
          </cell>
          <cell r="AJ763" t="str">
            <v>(8X6)+0=48</v>
          </cell>
          <cell r="AK763">
            <v>8</v>
          </cell>
          <cell r="AL763">
            <v>6</v>
          </cell>
          <cell r="AM763">
            <v>0</v>
          </cell>
          <cell r="AN763">
            <v>48</v>
          </cell>
          <cell r="AO763" t="str">
            <v>8909 (44 X 44)</v>
          </cell>
          <cell r="AP763" t="str">
            <v>44X44</v>
          </cell>
          <cell r="AQ763">
            <v>55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 t="str">
            <v>8051 (1 White)</v>
          </cell>
          <cell r="AW763" t="str">
            <v>8050 (223FT Clear)</v>
          </cell>
          <cell r="AX763">
            <v>2525.08</v>
          </cell>
          <cell r="AY763">
            <v>1200</v>
          </cell>
          <cell r="AZ763">
            <v>2.1042333333333332</v>
          </cell>
          <cell r="BA763" t="str">
            <v>Stoney Creek quote 4.8.15</v>
          </cell>
          <cell r="BB763">
            <v>0</v>
          </cell>
          <cell r="BC763">
            <v>253076</v>
          </cell>
          <cell r="BD763" t="str">
            <v xml:space="preserve">Orange </v>
          </cell>
          <cell r="BE763" t="str">
            <v>3024 LIF20</v>
          </cell>
          <cell r="BF763" t="str">
            <v>12 months (+/- 5 days) from date of manufacture</v>
          </cell>
          <cell r="BG763" t="str">
            <v>X-Fast</v>
          </cell>
          <cell r="BH763" t="str">
            <v>30 mm</v>
          </cell>
          <cell r="BI763" t="str">
            <v>1 3/8 in</v>
          </cell>
          <cell r="BJ763" t="str">
            <v>24 in</v>
          </cell>
          <cell r="BK763" t="str">
            <v>7/8 in</v>
          </cell>
          <cell r="BL763" t="str">
            <v>I, II, III</v>
          </cell>
          <cell r="BM763">
            <v>2.4062908912261771</v>
          </cell>
          <cell r="BN763">
            <v>36</v>
          </cell>
          <cell r="BO763">
            <v>0</v>
          </cell>
          <cell r="BP763" t="str">
            <v>B or G</v>
          </cell>
          <cell r="BQ763">
            <v>0</v>
          </cell>
          <cell r="BR763">
            <v>50</v>
          </cell>
        </row>
        <row r="764">
          <cell r="C764">
            <v>253074</v>
          </cell>
          <cell r="D764" t="str">
            <v>3022 VLIF0204 (2PB, 48 Bxs)</v>
          </cell>
          <cell r="E764" t="str">
            <v>70348</v>
          </cell>
          <cell r="F764" t="str">
            <v>72036</v>
          </cell>
          <cell r="G764" t="str">
            <v>30%</v>
          </cell>
          <cell r="H764" t="str">
            <v>2 X 8509 (12-8 4 X 1.25 OL)</v>
          </cell>
          <cell r="I764" t="str">
            <v>8040 (54 mm 142 GA X 3.459 FT)</v>
          </cell>
          <cell r="J764" t="str">
            <v>8042 (106 mm 200 GA X 3.459 FT)</v>
          </cell>
          <cell r="K764">
            <v>1.25664</v>
          </cell>
          <cell r="L764">
            <v>0.53856000000000004</v>
          </cell>
          <cell r="M764">
            <v>22</v>
          </cell>
          <cell r="N764">
            <v>26.288514441949797</v>
          </cell>
          <cell r="O764">
            <v>21.75</v>
          </cell>
          <cell r="P764">
            <v>22</v>
          </cell>
          <cell r="Q764">
            <v>22.25</v>
          </cell>
          <cell r="R764">
            <v>1.716075</v>
          </cell>
          <cell r="S764">
            <v>1.7952000000000001</v>
          </cell>
          <cell r="T764">
            <v>1.875675</v>
          </cell>
          <cell r="U764">
            <v>779.09805000000006</v>
          </cell>
          <cell r="V764">
            <v>815.02080000000001</v>
          </cell>
          <cell r="W764">
            <v>851.55645000000004</v>
          </cell>
          <cell r="X764" t="str">
            <v>8427/8428 (25"/2 pc)</v>
          </cell>
          <cell r="Y764" t="str">
            <v>25"/ 2 pc</v>
          </cell>
          <cell r="Z764">
            <v>2.5</v>
          </cell>
          <cell r="AA764">
            <v>25</v>
          </cell>
          <cell r="AB764">
            <v>42.901875000000004</v>
          </cell>
          <cell r="AC764">
            <v>44.88</v>
          </cell>
          <cell r="AD764">
            <v>46.891874999999999</v>
          </cell>
          <cell r="AE764">
            <v>45.401875000000004</v>
          </cell>
          <cell r="AF764">
            <v>47.38</v>
          </cell>
          <cell r="AG764">
            <v>49.391874999999999</v>
          </cell>
          <cell r="AH764" t="str">
            <v>2 X 8126 (4.833 FT/Box)</v>
          </cell>
          <cell r="AI764">
            <v>2</v>
          </cell>
          <cell r="AJ764" t="str">
            <v>(8X6)+0=48</v>
          </cell>
          <cell r="AK764">
            <v>8</v>
          </cell>
          <cell r="AL764">
            <v>6</v>
          </cell>
          <cell r="AM764">
            <v>0</v>
          </cell>
          <cell r="AN764">
            <v>48</v>
          </cell>
          <cell r="AO764" t="str">
            <v>8909 (44 X 44)</v>
          </cell>
          <cell r="AP764" t="str">
            <v>44X44</v>
          </cell>
          <cell r="AQ764">
            <v>55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 t="str">
            <v>8051 (1 White)</v>
          </cell>
          <cell r="AW764" t="str">
            <v>8050 (223FT Clear)</v>
          </cell>
          <cell r="AX764">
            <v>2329.2400000000002</v>
          </cell>
          <cell r="AY764">
            <v>1200</v>
          </cell>
          <cell r="AZ764">
            <v>1.9410333333333336</v>
          </cell>
          <cell r="BA764" t="str">
            <v>Request by Stoney Creek 7/8/2015</v>
          </cell>
          <cell r="BB764">
            <v>0</v>
          </cell>
          <cell r="BC764">
            <v>253074</v>
          </cell>
          <cell r="BD764" t="str">
            <v>Yellow</v>
          </cell>
          <cell r="BE764" t="str">
            <v>3022 VLIF0204</v>
          </cell>
          <cell r="BF764" t="str">
            <v>12 months (+/- 5 days) from date of manufacture</v>
          </cell>
          <cell r="BG764" t="str">
            <v>Slow</v>
          </cell>
          <cell r="BH764" t="str">
            <v>30 mm</v>
          </cell>
          <cell r="BI764" t="str">
            <v>1 3/8 in</v>
          </cell>
          <cell r="BJ764" t="str">
            <v>22 in</v>
          </cell>
          <cell r="BK764" t="str">
            <v>7/8 in</v>
          </cell>
          <cell r="BL764" t="str">
            <v>I, II, III</v>
          </cell>
          <cell r="BM764">
            <v>2.1907095368291496</v>
          </cell>
          <cell r="BN764">
            <v>36</v>
          </cell>
          <cell r="BO764">
            <v>0</v>
          </cell>
          <cell r="BP764" t="str">
            <v>B or G</v>
          </cell>
          <cell r="BQ764">
            <v>0</v>
          </cell>
          <cell r="BR764">
            <v>45.833333333333336</v>
          </cell>
        </row>
        <row r="765">
          <cell r="C765">
            <v>253075</v>
          </cell>
          <cell r="D765" t="str">
            <v>3024 VLIF0204 (2PB, 48 Bxs)</v>
          </cell>
          <cell r="E765" t="str">
            <v>70348</v>
          </cell>
          <cell r="F765" t="str">
            <v>72036</v>
          </cell>
          <cell r="G765" t="str">
            <v>30%</v>
          </cell>
          <cell r="H765" t="str">
            <v>2 X 8509 (12-8 4 X 1.25 OL)</v>
          </cell>
          <cell r="I765" t="str">
            <v>8040 (54 mm 142 GA X 3.459 FT)</v>
          </cell>
          <cell r="J765" t="str">
            <v>8042 (106 mm 200 GA X 3.459 FT)</v>
          </cell>
          <cell r="K765">
            <v>1.3708800000000001</v>
          </cell>
          <cell r="L765">
            <v>0.58752000000000004</v>
          </cell>
          <cell r="M765">
            <v>24</v>
          </cell>
          <cell r="N765">
            <v>28.875490694714127</v>
          </cell>
          <cell r="O765">
            <v>23.75</v>
          </cell>
          <cell r="P765">
            <v>24</v>
          </cell>
          <cell r="Q765">
            <v>24.25</v>
          </cell>
          <cell r="R765">
            <v>1.873875</v>
          </cell>
          <cell r="S765">
            <v>1.9584000000000001</v>
          </cell>
          <cell r="T765">
            <v>2.0442749999999998</v>
          </cell>
          <cell r="U765">
            <v>850.73924999999997</v>
          </cell>
          <cell r="V765">
            <v>889.11360000000002</v>
          </cell>
          <cell r="W765">
            <v>928.10084999999992</v>
          </cell>
          <cell r="X765" t="str">
            <v>8427/8428 (25"/2 pc)</v>
          </cell>
          <cell r="Y765" t="str">
            <v>25"/ 2 pc</v>
          </cell>
          <cell r="Z765">
            <v>2.5</v>
          </cell>
          <cell r="AA765">
            <v>25</v>
          </cell>
          <cell r="AB765">
            <v>46.846874999999997</v>
          </cell>
          <cell r="AC765">
            <v>48.96</v>
          </cell>
          <cell r="AD765">
            <v>51.106874999999995</v>
          </cell>
          <cell r="AE765">
            <v>49.346874999999997</v>
          </cell>
          <cell r="AF765">
            <v>51.46</v>
          </cell>
          <cell r="AG765">
            <v>53.606874999999995</v>
          </cell>
          <cell r="AH765" t="str">
            <v>2 X 8126 (4.833 FT/Box)</v>
          </cell>
          <cell r="AI765">
            <v>2</v>
          </cell>
          <cell r="AJ765" t="str">
            <v>(8X6)+0=48</v>
          </cell>
          <cell r="AK765">
            <v>8</v>
          </cell>
          <cell r="AL765">
            <v>6</v>
          </cell>
          <cell r="AM765">
            <v>0</v>
          </cell>
          <cell r="AN765">
            <v>48</v>
          </cell>
          <cell r="AO765" t="str">
            <v>8909 (44 X 44)</v>
          </cell>
          <cell r="AP765" t="str">
            <v>44X44</v>
          </cell>
          <cell r="AQ765">
            <v>55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 t="str">
            <v>8051 (1 White)</v>
          </cell>
          <cell r="AW765" t="str">
            <v>8050 (223FT Clear)</v>
          </cell>
          <cell r="AX765">
            <v>2525.08</v>
          </cell>
          <cell r="AY765">
            <v>1200</v>
          </cell>
          <cell r="AZ765">
            <v>2.1042333333333332</v>
          </cell>
          <cell r="BA765" t="str">
            <v>Request by Stoney Creek 2.27.14</v>
          </cell>
          <cell r="BB765">
            <v>0</v>
          </cell>
          <cell r="BC765">
            <v>253075</v>
          </cell>
          <cell r="BD765" t="str">
            <v>Yellow</v>
          </cell>
          <cell r="BE765" t="str">
            <v>3024 VLIF0204</v>
          </cell>
          <cell r="BF765" t="str">
            <v>12 months (+/- 5 days) from date of manufacture</v>
          </cell>
          <cell r="BG765" t="str">
            <v>Slow</v>
          </cell>
          <cell r="BH765" t="str">
            <v>30 mm</v>
          </cell>
          <cell r="BI765" t="str">
            <v>1 3/8 in</v>
          </cell>
          <cell r="BJ765" t="str">
            <v>24 in</v>
          </cell>
          <cell r="BK765" t="str">
            <v>7/8 in</v>
          </cell>
          <cell r="BL765" t="str">
            <v>I, II, III</v>
          </cell>
          <cell r="BM765">
            <v>2.4062908912261771</v>
          </cell>
          <cell r="BN765">
            <v>36</v>
          </cell>
          <cell r="BO765">
            <v>0</v>
          </cell>
          <cell r="BP765" t="str">
            <v>B or G</v>
          </cell>
          <cell r="BQ765">
            <v>0</v>
          </cell>
          <cell r="BR765">
            <v>50</v>
          </cell>
        </row>
        <row r="766">
          <cell r="C766">
            <v>253077</v>
          </cell>
          <cell r="D766" t="str">
            <v>3024 VLIF35 Red (2PB, 48 Bxs)</v>
          </cell>
          <cell r="E766" t="str">
            <v>70368</v>
          </cell>
          <cell r="F766" t="str">
            <v>72036</v>
          </cell>
          <cell r="G766" t="str">
            <v>30%</v>
          </cell>
          <cell r="H766" t="str">
            <v>2 X 8509 (12-8 4 X 1.25 OL)</v>
          </cell>
          <cell r="I766" t="str">
            <v>8040 (54 mm 142 GA X 3.459 FT)</v>
          </cell>
          <cell r="J766" t="str">
            <v>8042 (106 mm 200 GA X 3.459 FT)</v>
          </cell>
          <cell r="K766">
            <v>1.3708800000000001</v>
          </cell>
          <cell r="L766">
            <v>0.58752000000000004</v>
          </cell>
          <cell r="M766">
            <v>24</v>
          </cell>
          <cell r="N766">
            <v>28.875490694714127</v>
          </cell>
          <cell r="O766">
            <v>23.75</v>
          </cell>
          <cell r="P766">
            <v>24</v>
          </cell>
          <cell r="Q766">
            <v>24.25</v>
          </cell>
          <cell r="R766">
            <v>1.873875</v>
          </cell>
          <cell r="S766">
            <v>1.9584000000000001</v>
          </cell>
          <cell r="T766">
            <v>2.0442749999999998</v>
          </cell>
          <cell r="U766">
            <v>850.73924999999997</v>
          </cell>
          <cell r="V766">
            <v>889.11360000000002</v>
          </cell>
          <cell r="W766">
            <v>928.10084999999992</v>
          </cell>
          <cell r="X766" t="str">
            <v>8427/8428 (25"/2 pc)</v>
          </cell>
          <cell r="Y766" t="str">
            <v>25"/ 2 pc</v>
          </cell>
          <cell r="Z766">
            <v>2.5</v>
          </cell>
          <cell r="AA766">
            <v>25</v>
          </cell>
          <cell r="AB766">
            <v>46.846874999999997</v>
          </cell>
          <cell r="AC766">
            <v>48.96</v>
          </cell>
          <cell r="AD766">
            <v>51.106874999999995</v>
          </cell>
          <cell r="AE766">
            <v>49.346874999999997</v>
          </cell>
          <cell r="AF766">
            <v>51.46</v>
          </cell>
          <cell r="AG766">
            <v>53.606874999999995</v>
          </cell>
          <cell r="AH766" t="str">
            <v>2 X 8126 (4.833 FT/Box)</v>
          </cell>
          <cell r="AI766">
            <v>2</v>
          </cell>
          <cell r="AJ766" t="str">
            <v>(8X6)+0=48</v>
          </cell>
          <cell r="AK766">
            <v>8</v>
          </cell>
          <cell r="AL766">
            <v>6</v>
          </cell>
          <cell r="AM766">
            <v>0</v>
          </cell>
          <cell r="AN766">
            <v>48</v>
          </cell>
          <cell r="AO766" t="str">
            <v>8909 (44 X 44)</v>
          </cell>
          <cell r="AP766" t="str">
            <v>44X44</v>
          </cell>
          <cell r="AQ766">
            <v>55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 t="str">
            <v>8051 (1 White)</v>
          </cell>
          <cell r="AW766" t="str">
            <v>8050 (223FT Clear)</v>
          </cell>
          <cell r="AX766">
            <v>2525.08</v>
          </cell>
          <cell r="AY766">
            <v>1200</v>
          </cell>
          <cell r="AZ766">
            <v>2.1042333333333332</v>
          </cell>
          <cell r="BA766" t="str">
            <v>Request by Stoney Creek 9.3.15</v>
          </cell>
          <cell r="BB766">
            <v>0</v>
          </cell>
          <cell r="BC766">
            <v>253077</v>
          </cell>
          <cell r="BD766" t="str">
            <v>Yellow</v>
          </cell>
          <cell r="BE766" t="str">
            <v>3024 VLIF35 Red</v>
          </cell>
          <cell r="BF766" t="str">
            <v>12 months (+/- 5 days) from date of manufacture</v>
          </cell>
          <cell r="BG766" t="str">
            <v>Slow</v>
          </cell>
          <cell r="BH766" t="str">
            <v>30 mm</v>
          </cell>
          <cell r="BI766" t="str">
            <v>1 3/8 in</v>
          </cell>
          <cell r="BJ766" t="str">
            <v>24 in</v>
          </cell>
          <cell r="BK766" t="str">
            <v>7/8 in</v>
          </cell>
          <cell r="BL766" t="str">
            <v>I, II, III</v>
          </cell>
          <cell r="BM766">
            <v>2.4062908912261771</v>
          </cell>
          <cell r="BN766">
            <v>36</v>
          </cell>
          <cell r="BO766">
            <v>0</v>
          </cell>
          <cell r="BP766" t="str">
            <v>B or G</v>
          </cell>
          <cell r="BQ766">
            <v>0</v>
          </cell>
          <cell r="BR766">
            <v>50</v>
          </cell>
        </row>
        <row r="767">
          <cell r="C767">
            <v>253078</v>
          </cell>
          <cell r="D767" t="str">
            <v>3024 VLIF20 Red (2PB, 48 Bxs)</v>
          </cell>
          <cell r="E767">
            <v>70369</v>
          </cell>
          <cell r="F767" t="str">
            <v>72036</v>
          </cell>
          <cell r="G767" t="str">
            <v>30%</v>
          </cell>
          <cell r="H767" t="str">
            <v>2 X 8509 (12-8 4 X 1.25 OL)</v>
          </cell>
          <cell r="I767" t="str">
            <v>8040 (54 mm 142 GA X 3.459 FT)</v>
          </cell>
          <cell r="J767" t="str">
            <v>8042 (106 mm 200 GA X 3.459 FT)</v>
          </cell>
          <cell r="K767">
            <v>1.3708800000000001</v>
          </cell>
          <cell r="L767">
            <v>0.58752000000000004</v>
          </cell>
          <cell r="M767">
            <v>24</v>
          </cell>
          <cell r="N767">
            <v>28.875490694714127</v>
          </cell>
          <cell r="O767">
            <v>23.75</v>
          </cell>
          <cell r="P767">
            <v>24</v>
          </cell>
          <cell r="Q767">
            <v>24.25</v>
          </cell>
          <cell r="R767">
            <v>1.873875</v>
          </cell>
          <cell r="S767">
            <v>1.9584000000000001</v>
          </cell>
          <cell r="T767">
            <v>2.0442749999999998</v>
          </cell>
          <cell r="U767">
            <v>850.73924999999997</v>
          </cell>
          <cell r="V767">
            <v>889.11360000000002</v>
          </cell>
          <cell r="W767">
            <v>928.10084999999992</v>
          </cell>
          <cell r="X767" t="str">
            <v>8427/8428 (25"/2 pc)</v>
          </cell>
          <cell r="Y767" t="str">
            <v>25"/ 2 pc</v>
          </cell>
          <cell r="Z767">
            <v>2.5</v>
          </cell>
          <cell r="AA767">
            <v>25</v>
          </cell>
          <cell r="AB767">
            <v>46.846874999999997</v>
          </cell>
          <cell r="AC767">
            <v>48.96</v>
          </cell>
          <cell r="AD767">
            <v>51.106874999999995</v>
          </cell>
          <cell r="AE767">
            <v>49.346874999999997</v>
          </cell>
          <cell r="AF767">
            <v>51.46</v>
          </cell>
          <cell r="AG767">
            <v>53.606874999999995</v>
          </cell>
          <cell r="AH767" t="str">
            <v>2 X 8126 (4.833 FT/Box)</v>
          </cell>
          <cell r="AI767">
            <v>2</v>
          </cell>
          <cell r="AJ767" t="str">
            <v>(8X6)+0=48</v>
          </cell>
          <cell r="AK767">
            <v>8</v>
          </cell>
          <cell r="AL767">
            <v>6</v>
          </cell>
          <cell r="AM767">
            <v>0</v>
          </cell>
          <cell r="AN767">
            <v>48</v>
          </cell>
          <cell r="AO767" t="str">
            <v>8909 (44 X 44)</v>
          </cell>
          <cell r="AP767" t="str">
            <v>44X44</v>
          </cell>
          <cell r="AQ767">
            <v>55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 t="str">
            <v>8051 (1 White)</v>
          </cell>
          <cell r="AW767" t="str">
            <v>8050 (223FT Clear)</v>
          </cell>
          <cell r="AX767">
            <v>2525.08</v>
          </cell>
          <cell r="AY767">
            <v>1200</v>
          </cell>
          <cell r="AZ767">
            <v>2.1042333333333332</v>
          </cell>
          <cell r="BA767" t="str">
            <v>Cartridge Request Canada 10/20/2015</v>
          </cell>
          <cell r="BB767">
            <v>0</v>
          </cell>
          <cell r="BC767">
            <v>253078</v>
          </cell>
          <cell r="BD767" t="str">
            <v>Orange</v>
          </cell>
          <cell r="BE767" t="str">
            <v>3024 VLIF20 Red</v>
          </cell>
          <cell r="BF767" t="str">
            <v>12 months (+/- 5 days) from date of manufacture</v>
          </cell>
          <cell r="BG767" t="str">
            <v>X-Fast</v>
          </cell>
          <cell r="BH767" t="str">
            <v>30 mm</v>
          </cell>
          <cell r="BI767" t="str">
            <v>1 3/8 in</v>
          </cell>
          <cell r="BJ767" t="str">
            <v>24 in</v>
          </cell>
          <cell r="BK767" t="str">
            <v>7/8 in</v>
          </cell>
          <cell r="BL767" t="str">
            <v>I, II, III</v>
          </cell>
          <cell r="BM767">
            <v>2.4062908912261771</v>
          </cell>
          <cell r="BN767">
            <v>60</v>
          </cell>
          <cell r="BO767">
            <v>0</v>
          </cell>
          <cell r="BP767" t="str">
            <v>B or G</v>
          </cell>
          <cell r="BQ767">
            <v>0</v>
          </cell>
          <cell r="BR767">
            <v>50</v>
          </cell>
        </row>
        <row r="768">
          <cell r="C768">
            <v>253069</v>
          </cell>
          <cell r="D768" t="str">
            <v>3024 LIF0204 (2PB, 42 Bxs)</v>
          </cell>
          <cell r="E768" t="str">
            <v>70314</v>
          </cell>
          <cell r="F768" t="str">
            <v>72036</v>
          </cell>
          <cell r="G768" t="str">
            <v>30%</v>
          </cell>
          <cell r="H768" t="str">
            <v>2 X 8509 (12-8 4 X 1.25 OL)</v>
          </cell>
          <cell r="I768" t="str">
            <v>8040 (54 mm 142 GA X 3.459 FT)</v>
          </cell>
          <cell r="J768" t="str">
            <v>8042 (106 mm 200 GA X 3.459 FT)</v>
          </cell>
          <cell r="K768">
            <v>1.3708800000000001</v>
          </cell>
          <cell r="L768">
            <v>0.58752000000000004</v>
          </cell>
          <cell r="M768">
            <v>24</v>
          </cell>
          <cell r="N768">
            <v>28.875490694714127</v>
          </cell>
          <cell r="O768">
            <v>23.75</v>
          </cell>
          <cell r="P768">
            <v>24</v>
          </cell>
          <cell r="Q768">
            <v>24.25</v>
          </cell>
          <cell r="R768">
            <v>1.873875</v>
          </cell>
          <cell r="S768">
            <v>1.9584000000000001</v>
          </cell>
          <cell r="T768">
            <v>2.0442749999999998</v>
          </cell>
          <cell r="U768">
            <v>850.73924999999997</v>
          </cell>
          <cell r="V768">
            <v>889.11360000000002</v>
          </cell>
          <cell r="W768">
            <v>928.10084999999992</v>
          </cell>
          <cell r="X768" t="str">
            <v>8427/8428 (25"/2 pc)</v>
          </cell>
          <cell r="Y768" t="str">
            <v>25"/ 2 pc</v>
          </cell>
          <cell r="Z768">
            <v>2.5</v>
          </cell>
          <cell r="AA768">
            <v>25</v>
          </cell>
          <cell r="AB768">
            <v>46.846874999999997</v>
          </cell>
          <cell r="AC768">
            <v>48.96</v>
          </cell>
          <cell r="AD768">
            <v>51.106874999999995</v>
          </cell>
          <cell r="AE768">
            <v>49.346874999999997</v>
          </cell>
          <cell r="AF768">
            <v>51.46</v>
          </cell>
          <cell r="AG768">
            <v>53.606874999999995</v>
          </cell>
          <cell r="AH768" t="str">
            <v>2 X 8126 (4.833 FT/Box)</v>
          </cell>
          <cell r="AI768">
            <v>2</v>
          </cell>
          <cell r="AJ768" t="str">
            <v>(8X6)+0=48</v>
          </cell>
          <cell r="AK768">
            <v>8</v>
          </cell>
          <cell r="AL768">
            <v>6</v>
          </cell>
          <cell r="AM768">
            <v>0</v>
          </cell>
          <cell r="AN768">
            <v>48</v>
          </cell>
          <cell r="AO768" t="str">
            <v>8909 (44 X 44)</v>
          </cell>
          <cell r="AP768" t="str">
            <v>44X44</v>
          </cell>
          <cell r="AQ768">
            <v>55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 t="str">
            <v>8051 (1 White)</v>
          </cell>
          <cell r="AW768" t="str">
            <v>8050 (223FT Clear)</v>
          </cell>
          <cell r="AX768">
            <v>2525.08</v>
          </cell>
          <cell r="AY768">
            <v>1200</v>
          </cell>
          <cell r="AZ768">
            <v>2.1042333333333332</v>
          </cell>
          <cell r="BA768" t="str">
            <v>Request 5/27/10.  Request by Stoney Creek 2/2/15.</v>
          </cell>
          <cell r="BB768">
            <v>0</v>
          </cell>
          <cell r="BC768">
            <v>253069</v>
          </cell>
          <cell r="BD768" t="str">
            <v>Yellow</v>
          </cell>
          <cell r="BE768" t="str">
            <v>3024 LIF0204</v>
          </cell>
          <cell r="BF768" t="str">
            <v>12 months (+/- 5 days) from date of manufacture</v>
          </cell>
          <cell r="BG768" t="str">
            <v>Slow</v>
          </cell>
          <cell r="BH768" t="str">
            <v>30 mm</v>
          </cell>
          <cell r="BI768" t="str">
            <v>1 3/8 in</v>
          </cell>
          <cell r="BJ768" t="str">
            <v>24 in</v>
          </cell>
          <cell r="BK768" t="str">
            <v>7/8 in</v>
          </cell>
          <cell r="BL768" t="str">
            <v>I, II, III</v>
          </cell>
          <cell r="BM768">
            <v>2.4062908912261771</v>
          </cell>
          <cell r="BN768">
            <v>36</v>
          </cell>
          <cell r="BO768">
            <v>0</v>
          </cell>
          <cell r="BP768" t="str">
            <v>B or G</v>
          </cell>
          <cell r="BQ768">
            <v>0</v>
          </cell>
          <cell r="BR768">
            <v>50</v>
          </cell>
        </row>
        <row r="769">
          <cell r="C769">
            <v>253072</v>
          </cell>
          <cell r="D769" t="str">
            <v>3036 VLIF50 (2PB, 42 Bxs)</v>
          </cell>
          <cell r="E769" t="str">
            <v>70344</v>
          </cell>
          <cell r="F769" t="str">
            <v>72036</v>
          </cell>
          <cell r="G769" t="str">
            <v>30%</v>
          </cell>
          <cell r="H769" t="str">
            <v>2 X 8509 (12-8 4 X 1.25 OL)</v>
          </cell>
          <cell r="I769" t="str">
            <v>8040 (54 mm 142 GA X 3.459 FT)</v>
          </cell>
          <cell r="J769" t="str">
            <v>8042 (106 mm 200 GA X 3.459 FT)</v>
          </cell>
          <cell r="K769">
            <v>2.0563199999999999</v>
          </cell>
          <cell r="L769">
            <v>0.88128000000000006</v>
          </cell>
          <cell r="M769">
            <v>36</v>
          </cell>
          <cell r="N769">
            <v>43.24848808362426</v>
          </cell>
          <cell r="O769">
            <v>35.75</v>
          </cell>
          <cell r="P769">
            <v>36</v>
          </cell>
          <cell r="Q769">
            <v>36.25</v>
          </cell>
          <cell r="R769">
            <v>2.820675</v>
          </cell>
          <cell r="S769">
            <v>2.9376000000000002</v>
          </cell>
          <cell r="T769">
            <v>3.0558749999999999</v>
          </cell>
          <cell r="U769">
            <v>1280.58645</v>
          </cell>
          <cell r="V769">
            <v>1333.6704000000002</v>
          </cell>
          <cell r="W769">
            <v>1387.36725</v>
          </cell>
          <cell r="X769" t="str">
            <v>8465/8466 (39"/2 pc)</v>
          </cell>
          <cell r="Y769" t="str">
            <v>39"/ 2 pc</v>
          </cell>
          <cell r="Z769">
            <v>2.8</v>
          </cell>
          <cell r="AA769">
            <v>17</v>
          </cell>
          <cell r="AB769">
            <v>47.951475000000002</v>
          </cell>
          <cell r="AC769">
            <v>49.939200000000007</v>
          </cell>
          <cell r="AD769">
            <v>51.949874999999999</v>
          </cell>
          <cell r="AE769">
            <v>50.751474999999999</v>
          </cell>
          <cell r="AF769">
            <v>52.739200000000004</v>
          </cell>
          <cell r="AG769">
            <v>54.749874999999996</v>
          </cell>
          <cell r="AH769" t="str">
            <v>2 X 8126 (3.792 FT/Box)</v>
          </cell>
          <cell r="AI769">
            <v>2</v>
          </cell>
          <cell r="AJ769" t="str">
            <v>(6X7)+0=42</v>
          </cell>
          <cell r="AK769">
            <v>6</v>
          </cell>
          <cell r="AL769">
            <v>7</v>
          </cell>
          <cell r="AM769">
            <v>0</v>
          </cell>
          <cell r="AN769">
            <v>42</v>
          </cell>
          <cell r="AO769" t="str">
            <v>8914 (48 X 44)</v>
          </cell>
          <cell r="AP769" t="str">
            <v>48X44</v>
          </cell>
          <cell r="AQ769">
            <v>55</v>
          </cell>
          <cell r="AR769" t="str">
            <v>8123 (4)</v>
          </cell>
          <cell r="AS769" t="str">
            <v>1 X 8114 (Pad)</v>
          </cell>
          <cell r="AT769" t="str">
            <v>8121 (2 X 16FT)/ 8122 (4)</v>
          </cell>
          <cell r="AU769">
            <v>2</v>
          </cell>
          <cell r="AV769" t="str">
            <v>8051 (1 White)</v>
          </cell>
          <cell r="AW769" t="str">
            <v>8050 (160FT Clear)</v>
          </cell>
          <cell r="AX769">
            <v>2270.0464000000002</v>
          </cell>
          <cell r="AY769">
            <v>714</v>
          </cell>
          <cell r="AZ769">
            <v>3.1793366946778714</v>
          </cell>
          <cell r="BA769" t="str">
            <v>Requested by Stoney Creek 2.28.15</v>
          </cell>
          <cell r="BB769">
            <v>0</v>
          </cell>
          <cell r="BC769">
            <v>253072</v>
          </cell>
          <cell r="BD769" t="str">
            <v>Green</v>
          </cell>
          <cell r="BE769" t="str">
            <v>3036 VLIF50</v>
          </cell>
          <cell r="BF769" t="str">
            <v>12 months (+/- 5 days) from date of manufacture</v>
          </cell>
          <cell r="BG769" t="str">
            <v>Medium</v>
          </cell>
          <cell r="BH769" t="str">
            <v>30 mm</v>
          </cell>
          <cell r="BI769" t="str">
            <v>1 3/8 in</v>
          </cell>
          <cell r="BJ769" t="str">
            <v>36 in</v>
          </cell>
          <cell r="BK769" t="str">
            <v>7/8 in</v>
          </cell>
          <cell r="BL769" t="str">
            <v>I, II, III</v>
          </cell>
          <cell r="BM769">
            <v>3.604040673635355</v>
          </cell>
          <cell r="BN769">
            <v>72</v>
          </cell>
          <cell r="BO769">
            <v>0</v>
          </cell>
          <cell r="BP769" t="str">
            <v>B or G</v>
          </cell>
          <cell r="BQ769">
            <v>0</v>
          </cell>
          <cell r="BR769">
            <v>51</v>
          </cell>
        </row>
        <row r="770">
          <cell r="C770">
            <v>253073</v>
          </cell>
          <cell r="D770" t="str">
            <v>3036 VLIF0204 (2PB, 42 Bxs)</v>
          </cell>
          <cell r="E770" t="str">
            <v>70314</v>
          </cell>
          <cell r="F770" t="str">
            <v>72036</v>
          </cell>
          <cell r="G770" t="str">
            <v>30%</v>
          </cell>
          <cell r="H770" t="str">
            <v>2 X 8509 (12-8 4 X 1.25 OL)</v>
          </cell>
          <cell r="I770" t="str">
            <v>8040 (54 mm 142 GA X 3.459 FT)</v>
          </cell>
          <cell r="J770" t="str">
            <v>8042 (106 mm 200 GA X 3.459 FT)</v>
          </cell>
          <cell r="K770">
            <v>2.0563199999999999</v>
          </cell>
          <cell r="L770">
            <v>0.88128000000000006</v>
          </cell>
          <cell r="M770">
            <v>36</v>
          </cell>
          <cell r="N770">
            <v>43.24848808362426</v>
          </cell>
          <cell r="O770">
            <v>35.75</v>
          </cell>
          <cell r="P770">
            <v>36</v>
          </cell>
          <cell r="Q770">
            <v>36.25</v>
          </cell>
          <cell r="R770">
            <v>2.820675</v>
          </cell>
          <cell r="S770">
            <v>2.9376000000000002</v>
          </cell>
          <cell r="T770">
            <v>3.0558749999999999</v>
          </cell>
          <cell r="U770">
            <v>1280.58645</v>
          </cell>
          <cell r="V770">
            <v>1333.6704000000002</v>
          </cell>
          <cell r="W770">
            <v>1387.36725</v>
          </cell>
          <cell r="X770" t="str">
            <v>8465/8466 (39"/2 pc)</v>
          </cell>
          <cell r="Y770" t="str">
            <v>39"/ 2 pc</v>
          </cell>
          <cell r="Z770">
            <v>2.8</v>
          </cell>
          <cell r="AA770">
            <v>17</v>
          </cell>
          <cell r="AB770">
            <v>47.951475000000002</v>
          </cell>
          <cell r="AC770">
            <v>49.939200000000007</v>
          </cell>
          <cell r="AD770">
            <v>51.949874999999999</v>
          </cell>
          <cell r="AE770">
            <v>50.751474999999999</v>
          </cell>
          <cell r="AF770">
            <v>52.739200000000004</v>
          </cell>
          <cell r="AG770">
            <v>54.749874999999996</v>
          </cell>
          <cell r="AH770" t="str">
            <v>2 X 8126 (3.792 FT/Box)</v>
          </cell>
          <cell r="AI770">
            <v>2</v>
          </cell>
          <cell r="AJ770" t="str">
            <v>(6X7)+0=42</v>
          </cell>
          <cell r="AK770">
            <v>6</v>
          </cell>
          <cell r="AL770">
            <v>7</v>
          </cell>
          <cell r="AM770">
            <v>0</v>
          </cell>
          <cell r="AN770">
            <v>42</v>
          </cell>
          <cell r="AO770" t="str">
            <v>8914 (48 X 44)</v>
          </cell>
          <cell r="AP770" t="str">
            <v>48X44</v>
          </cell>
          <cell r="AQ770">
            <v>55</v>
          </cell>
          <cell r="AR770" t="str">
            <v>8123 (4)</v>
          </cell>
          <cell r="AS770" t="str">
            <v>1 X 8114 (Pad)</v>
          </cell>
          <cell r="AT770" t="str">
            <v>8121 (2 X 16FT)/ 8122 (4)</v>
          </cell>
          <cell r="AU770">
            <v>2</v>
          </cell>
          <cell r="AV770" t="str">
            <v>8051 (1 White)</v>
          </cell>
          <cell r="AW770" t="str">
            <v>8050 (160FT Clear)</v>
          </cell>
          <cell r="AX770">
            <v>2270.0464000000002</v>
          </cell>
          <cell r="AY770">
            <v>714</v>
          </cell>
          <cell r="AZ770">
            <v>3.1793366946778714</v>
          </cell>
          <cell r="BA770" t="str">
            <v>Requested by Stoney Creek 2.28.15</v>
          </cell>
          <cell r="BB770">
            <v>0</v>
          </cell>
          <cell r="BC770">
            <v>253073</v>
          </cell>
          <cell r="BD770" t="str">
            <v>Yellow</v>
          </cell>
          <cell r="BE770" t="str">
            <v>3036 VLIF0204</v>
          </cell>
          <cell r="BF770" t="str">
            <v>12 months (+/- 5 days) from date of manufacture</v>
          </cell>
          <cell r="BG770" t="str">
            <v>Slow</v>
          </cell>
          <cell r="BH770" t="str">
            <v>30 mm</v>
          </cell>
          <cell r="BI770" t="str">
            <v>1 3/8 in</v>
          </cell>
          <cell r="BJ770" t="str">
            <v>36 in</v>
          </cell>
          <cell r="BK770" t="str">
            <v>7/8 in</v>
          </cell>
          <cell r="BL770" t="str">
            <v>I, II, III</v>
          </cell>
          <cell r="BM770">
            <v>3.604040673635355</v>
          </cell>
          <cell r="BN770">
            <v>72</v>
          </cell>
          <cell r="BO770">
            <v>0</v>
          </cell>
          <cell r="BP770" t="str">
            <v>B or G</v>
          </cell>
          <cell r="BQ770">
            <v>0</v>
          </cell>
          <cell r="BR770">
            <v>51</v>
          </cell>
        </row>
        <row r="771">
          <cell r="C771">
            <v>253064</v>
          </cell>
          <cell r="D771" t="str">
            <v>3036 VLIF20 (2PB, 42 Bxs)</v>
          </cell>
          <cell r="E771">
            <v>70342</v>
          </cell>
          <cell r="F771" t="str">
            <v>72036</v>
          </cell>
          <cell r="G771" t="str">
            <v>30%</v>
          </cell>
          <cell r="H771" t="str">
            <v>2 X 8509 (12-8 4 X 1.25 OL)</v>
          </cell>
          <cell r="I771" t="str">
            <v>8040 (54 mm 142 GA X 3.459 FT)</v>
          </cell>
          <cell r="J771" t="str">
            <v>8042 (106 mm 200 GA X 3.459 FT)</v>
          </cell>
          <cell r="K771">
            <v>2.0563199999999999</v>
          </cell>
          <cell r="L771">
            <v>0.88128000000000006</v>
          </cell>
          <cell r="M771">
            <v>36</v>
          </cell>
          <cell r="N771">
            <v>43.24848808362426</v>
          </cell>
          <cell r="O771">
            <v>35.75</v>
          </cell>
          <cell r="P771">
            <v>36</v>
          </cell>
          <cell r="Q771">
            <v>36.25</v>
          </cell>
          <cell r="R771">
            <v>2.820675</v>
          </cell>
          <cell r="S771">
            <v>2.9376000000000002</v>
          </cell>
          <cell r="T771">
            <v>3.0558749999999999</v>
          </cell>
          <cell r="U771">
            <v>1280.58645</v>
          </cell>
          <cell r="V771">
            <v>1333.6704000000002</v>
          </cell>
          <cell r="W771">
            <v>1387.36725</v>
          </cell>
          <cell r="X771" t="str">
            <v>8465/8466 (39"/2 pc)</v>
          </cell>
          <cell r="Y771" t="str">
            <v>39"/ 2 pc</v>
          </cell>
          <cell r="Z771">
            <v>2.8</v>
          </cell>
          <cell r="AA771">
            <v>17</v>
          </cell>
          <cell r="AB771">
            <v>47.951475000000002</v>
          </cell>
          <cell r="AC771">
            <v>49.939200000000007</v>
          </cell>
          <cell r="AD771">
            <v>51.949874999999999</v>
          </cell>
          <cell r="AE771">
            <v>50.751474999999999</v>
          </cell>
          <cell r="AF771">
            <v>52.739200000000004</v>
          </cell>
          <cell r="AG771">
            <v>54.749874999999996</v>
          </cell>
          <cell r="AH771" t="str">
            <v>2 X 8126 (3.792 FT/Box)</v>
          </cell>
          <cell r="AI771">
            <v>2</v>
          </cell>
          <cell r="AJ771" t="str">
            <v>(6X7)+0=42</v>
          </cell>
          <cell r="AK771">
            <v>6</v>
          </cell>
          <cell r="AL771">
            <v>7</v>
          </cell>
          <cell r="AM771">
            <v>0</v>
          </cell>
          <cell r="AN771">
            <v>42</v>
          </cell>
          <cell r="AO771" t="str">
            <v>8914 (48 X 44)</v>
          </cell>
          <cell r="AP771" t="str">
            <v>48X44</v>
          </cell>
          <cell r="AQ771">
            <v>55</v>
          </cell>
          <cell r="AR771" t="str">
            <v>8123 (4)</v>
          </cell>
          <cell r="AS771" t="str">
            <v>1 X 8114 (Pad)</v>
          </cell>
          <cell r="AT771" t="str">
            <v>8121 (2 X 16FT)/ 8122 (4)</v>
          </cell>
          <cell r="AU771">
            <v>2</v>
          </cell>
          <cell r="AV771" t="str">
            <v>8051 (1 White)</v>
          </cell>
          <cell r="AW771" t="str">
            <v>8050 (160FT Clear)</v>
          </cell>
          <cell r="AX771">
            <v>2270.0464000000002</v>
          </cell>
          <cell r="AY771">
            <v>714</v>
          </cell>
          <cell r="AZ771">
            <v>3.1793366946778714</v>
          </cell>
          <cell r="BA771" t="str">
            <v>Requested by Stoney Creek 11/19/2015</v>
          </cell>
          <cell r="BB771">
            <v>0</v>
          </cell>
          <cell r="BC771">
            <v>253064</v>
          </cell>
          <cell r="BD771" t="str">
            <v>Orange</v>
          </cell>
          <cell r="BE771" t="str">
            <v>3036 VLIF20</v>
          </cell>
          <cell r="BF771" t="str">
            <v>12 months (+/- 5 days) from date of manufacture</v>
          </cell>
          <cell r="BG771" t="str">
            <v>X-Fast</v>
          </cell>
          <cell r="BH771" t="str">
            <v>30 mm</v>
          </cell>
          <cell r="BI771" t="str">
            <v>1 3/8 in</v>
          </cell>
          <cell r="BJ771" t="str">
            <v>36 in</v>
          </cell>
          <cell r="BK771" t="str">
            <v>7/8 in</v>
          </cell>
          <cell r="BL771" t="str">
            <v>I, II, III</v>
          </cell>
          <cell r="BM771">
            <v>3.604040673635355</v>
          </cell>
          <cell r="BN771">
            <v>72</v>
          </cell>
          <cell r="BO771">
            <v>0</v>
          </cell>
          <cell r="BP771" t="str">
            <v>B or G</v>
          </cell>
          <cell r="BQ771">
            <v>0</v>
          </cell>
          <cell r="BR771">
            <v>51</v>
          </cell>
        </row>
        <row r="772">
          <cell r="C772">
            <v>253065</v>
          </cell>
          <cell r="D772" t="str">
            <v>3036 VLIF1530 (2PB, 42 Bxs)</v>
          </cell>
          <cell r="E772" t="str">
            <v>70355</v>
          </cell>
          <cell r="F772" t="str">
            <v>72036</v>
          </cell>
          <cell r="G772" t="str">
            <v>30%</v>
          </cell>
          <cell r="H772" t="str">
            <v>2 X 8509 (12-8 4 X 1.25 OL)</v>
          </cell>
          <cell r="I772" t="str">
            <v>8040 (54 mm 142 GA X 3.459 FT)</v>
          </cell>
          <cell r="J772" t="str">
            <v>8042 (106 mm 200 GA X 3.459 FT)</v>
          </cell>
          <cell r="K772">
            <v>2.0563199999999999</v>
          </cell>
          <cell r="L772">
            <v>0.88128000000000006</v>
          </cell>
          <cell r="M772">
            <v>36</v>
          </cell>
          <cell r="N772">
            <v>43.24848808362426</v>
          </cell>
          <cell r="O772">
            <v>35.75</v>
          </cell>
          <cell r="P772">
            <v>36</v>
          </cell>
          <cell r="Q772">
            <v>36.25</v>
          </cell>
          <cell r="R772">
            <v>2.820675</v>
          </cell>
          <cell r="S772">
            <v>2.9376000000000002</v>
          </cell>
          <cell r="T772">
            <v>3.0558749999999999</v>
          </cell>
          <cell r="U772">
            <v>1280.58645</v>
          </cell>
          <cell r="V772">
            <v>1333.6704000000002</v>
          </cell>
          <cell r="W772">
            <v>1387.36725</v>
          </cell>
          <cell r="X772" t="str">
            <v>8465/8466 (39"/2 pc)</v>
          </cell>
          <cell r="Y772" t="str">
            <v>39"/ 2 pc</v>
          </cell>
          <cell r="Z772">
            <v>2.8</v>
          </cell>
          <cell r="AA772">
            <v>17</v>
          </cell>
          <cell r="AB772">
            <v>47.951475000000002</v>
          </cell>
          <cell r="AC772">
            <v>49.939200000000007</v>
          </cell>
          <cell r="AD772">
            <v>51.949874999999999</v>
          </cell>
          <cell r="AE772">
            <v>50.751474999999999</v>
          </cell>
          <cell r="AF772">
            <v>52.739200000000004</v>
          </cell>
          <cell r="AG772">
            <v>54.749874999999996</v>
          </cell>
          <cell r="AH772" t="str">
            <v>2 X 8126 (3.792 FT/Box)</v>
          </cell>
          <cell r="AI772">
            <v>2</v>
          </cell>
          <cell r="AJ772" t="str">
            <v>(6X7)+0=42</v>
          </cell>
          <cell r="AK772">
            <v>6</v>
          </cell>
          <cell r="AL772">
            <v>7</v>
          </cell>
          <cell r="AM772">
            <v>0</v>
          </cell>
          <cell r="AN772">
            <v>42</v>
          </cell>
          <cell r="AO772" t="str">
            <v>8914 (48 X 44)</v>
          </cell>
          <cell r="AP772" t="str">
            <v>48X44</v>
          </cell>
          <cell r="AQ772">
            <v>55</v>
          </cell>
          <cell r="AR772" t="str">
            <v>8123 (4)</v>
          </cell>
          <cell r="AS772" t="str">
            <v>1 X 8114 (Pad)</v>
          </cell>
          <cell r="AT772" t="str">
            <v>8121 (2 X 16FT)/ 8122 (4)</v>
          </cell>
          <cell r="AU772">
            <v>2</v>
          </cell>
          <cell r="AV772" t="str">
            <v>8051 (1 White)</v>
          </cell>
          <cell r="AW772" t="str">
            <v>8050 (160FT Clear)</v>
          </cell>
          <cell r="AX772">
            <v>2270.0464000000002</v>
          </cell>
          <cell r="AY772">
            <v>714</v>
          </cell>
          <cell r="AZ772">
            <v>3.1793366946778714</v>
          </cell>
          <cell r="BA772" t="str">
            <v>Requested 2/17/15 by Minova Canada</v>
          </cell>
          <cell r="BB772">
            <v>0</v>
          </cell>
          <cell r="BC772">
            <v>253065</v>
          </cell>
          <cell r="BD772" t="str">
            <v>White</v>
          </cell>
          <cell r="BE772" t="str">
            <v>3036 VLIF1530</v>
          </cell>
          <cell r="BF772" t="str">
            <v>12 months (+/- 5 days) from date of manufacture</v>
          </cell>
          <cell r="BG772" t="str">
            <v>Super Slow</v>
          </cell>
          <cell r="BH772" t="str">
            <v>30 mm</v>
          </cell>
          <cell r="BI772" t="str">
            <v>1 3/8 in</v>
          </cell>
          <cell r="BJ772" t="str">
            <v>36 in</v>
          </cell>
          <cell r="BK772" t="str">
            <v>7/8 in</v>
          </cell>
          <cell r="BL772" t="str">
            <v>I, II, III</v>
          </cell>
          <cell r="BM772">
            <v>3.604040673635355</v>
          </cell>
          <cell r="BN772">
            <v>72</v>
          </cell>
          <cell r="BO772">
            <v>0</v>
          </cell>
          <cell r="BP772" t="str">
            <v>B or G</v>
          </cell>
          <cell r="BQ772">
            <v>0</v>
          </cell>
          <cell r="BR772">
            <v>51</v>
          </cell>
        </row>
        <row r="773">
          <cell r="C773">
            <v>253066</v>
          </cell>
          <cell r="D773" t="str">
            <v>3036 VLIF0510 (2PB, 42 Bxs)</v>
          </cell>
          <cell r="E773">
            <v>70327</v>
          </cell>
          <cell r="F773" t="str">
            <v>72036</v>
          </cell>
          <cell r="G773" t="str">
            <v>30%</v>
          </cell>
          <cell r="H773" t="str">
            <v>2 X 8509 (12-8 4 X 1.25 OL)</v>
          </cell>
          <cell r="I773" t="str">
            <v>8040 (54 mm 142 GA X 3.459 FT)</v>
          </cell>
          <cell r="J773" t="str">
            <v>8042 (106 mm 200 GA X 3.459 FT)</v>
          </cell>
          <cell r="K773">
            <v>2.0563199999999999</v>
          </cell>
          <cell r="L773">
            <v>0.88128000000000006</v>
          </cell>
          <cell r="M773">
            <v>36</v>
          </cell>
          <cell r="N773">
            <v>43.24848808362426</v>
          </cell>
          <cell r="O773">
            <v>35.75</v>
          </cell>
          <cell r="P773">
            <v>36</v>
          </cell>
          <cell r="Q773">
            <v>36.25</v>
          </cell>
          <cell r="R773">
            <v>2.820675</v>
          </cell>
          <cell r="S773">
            <v>2.9376000000000002</v>
          </cell>
          <cell r="T773">
            <v>3.0558749999999999</v>
          </cell>
          <cell r="U773">
            <v>1280.58645</v>
          </cell>
          <cell r="V773">
            <v>1333.6704000000002</v>
          </cell>
          <cell r="W773">
            <v>1387.36725</v>
          </cell>
          <cell r="X773" t="str">
            <v>8465/8466 (39"/2 pc)</v>
          </cell>
          <cell r="Y773" t="str">
            <v>39"/ 2 pc</v>
          </cell>
          <cell r="Z773">
            <v>2.8</v>
          </cell>
          <cell r="AA773">
            <v>17</v>
          </cell>
          <cell r="AB773">
            <v>47.951475000000002</v>
          </cell>
          <cell r="AC773">
            <v>49.939200000000007</v>
          </cell>
          <cell r="AD773">
            <v>51.949874999999999</v>
          </cell>
          <cell r="AE773">
            <v>50.751474999999999</v>
          </cell>
          <cell r="AF773">
            <v>52.739200000000004</v>
          </cell>
          <cell r="AG773">
            <v>54.749874999999996</v>
          </cell>
          <cell r="AH773" t="str">
            <v>2 X 8126 (3.792 FT/Box)</v>
          </cell>
          <cell r="AI773">
            <v>2</v>
          </cell>
          <cell r="AJ773" t="str">
            <v>(6X7)+0=42</v>
          </cell>
          <cell r="AK773">
            <v>6</v>
          </cell>
          <cell r="AL773">
            <v>7</v>
          </cell>
          <cell r="AM773">
            <v>0</v>
          </cell>
          <cell r="AN773">
            <v>42</v>
          </cell>
          <cell r="AO773" t="str">
            <v>8914 (48 X 44)</v>
          </cell>
          <cell r="AP773" t="str">
            <v>48X44</v>
          </cell>
          <cell r="AQ773">
            <v>55</v>
          </cell>
          <cell r="AR773" t="str">
            <v>8123 (4)</v>
          </cell>
          <cell r="AS773" t="str">
            <v>1 X 8114 (Pad)</v>
          </cell>
          <cell r="AT773" t="str">
            <v>8121 (2 X 16FT)/ 8122 (4)</v>
          </cell>
          <cell r="AU773">
            <v>2</v>
          </cell>
          <cell r="AV773" t="str">
            <v>8051 (1 White)</v>
          </cell>
          <cell r="AW773" t="str">
            <v>8050 (160FT Clear)</v>
          </cell>
          <cell r="AX773">
            <v>2270.0464000000002</v>
          </cell>
          <cell r="AY773">
            <v>714</v>
          </cell>
          <cell r="AZ773">
            <v>3.1793366946778714</v>
          </cell>
          <cell r="BA773" t="str">
            <v>Requested 1/23/15 by Minova Canada</v>
          </cell>
          <cell r="BB773">
            <v>0</v>
          </cell>
          <cell r="BC773">
            <v>253066</v>
          </cell>
          <cell r="BD773" t="str">
            <v>White</v>
          </cell>
          <cell r="BE773" t="str">
            <v>3036 VLIF0510</v>
          </cell>
          <cell r="BF773" t="str">
            <v>12 months (+/- 5 days) from date of manufacture</v>
          </cell>
          <cell r="BG773" t="str">
            <v>X-Slow</v>
          </cell>
          <cell r="BH773" t="str">
            <v>30 mm</v>
          </cell>
          <cell r="BI773" t="str">
            <v>1 3/8 in</v>
          </cell>
          <cell r="BJ773" t="str">
            <v>36 in</v>
          </cell>
          <cell r="BK773" t="str">
            <v>7/8 in</v>
          </cell>
          <cell r="BL773" t="str">
            <v>I, II, III</v>
          </cell>
          <cell r="BM773">
            <v>3.604040673635355</v>
          </cell>
          <cell r="BN773">
            <v>72</v>
          </cell>
          <cell r="BO773">
            <v>0</v>
          </cell>
          <cell r="BP773" t="str">
            <v>B or G</v>
          </cell>
          <cell r="BQ773">
            <v>0</v>
          </cell>
          <cell r="BR773">
            <v>51</v>
          </cell>
        </row>
        <row r="774">
          <cell r="C774">
            <v>253067</v>
          </cell>
          <cell r="D774" t="str">
            <v>3036 LIF0510 (2PB, 42 Bxs)</v>
          </cell>
          <cell r="E774">
            <v>70328</v>
          </cell>
          <cell r="F774" t="str">
            <v>72036</v>
          </cell>
          <cell r="G774" t="str">
            <v>30%</v>
          </cell>
          <cell r="H774" t="str">
            <v>2 X 8509 (12-8 4 X 1.25 OL)</v>
          </cell>
          <cell r="I774" t="str">
            <v>8040 (54 mm 142 GA X 3.459 FT)</v>
          </cell>
          <cell r="J774" t="str">
            <v>8042 (106 mm 200 GA X 3.459 FT)</v>
          </cell>
          <cell r="K774">
            <v>2.0563199999999999</v>
          </cell>
          <cell r="L774">
            <v>0.88128000000000006</v>
          </cell>
          <cell r="M774">
            <v>36</v>
          </cell>
          <cell r="N774">
            <v>43.24848808362426</v>
          </cell>
          <cell r="O774">
            <v>35.75</v>
          </cell>
          <cell r="P774">
            <v>36</v>
          </cell>
          <cell r="Q774">
            <v>36.25</v>
          </cell>
          <cell r="R774">
            <v>2.820675</v>
          </cell>
          <cell r="S774">
            <v>2.9376000000000002</v>
          </cell>
          <cell r="T774">
            <v>3.0558749999999999</v>
          </cell>
          <cell r="U774">
            <v>1280.58645</v>
          </cell>
          <cell r="V774">
            <v>1333.6704000000002</v>
          </cell>
          <cell r="W774">
            <v>1387.36725</v>
          </cell>
          <cell r="X774" t="str">
            <v>8465/8466 (39"/2 pc)</v>
          </cell>
          <cell r="Y774" t="str">
            <v>39"/ 2 pc</v>
          </cell>
          <cell r="Z774">
            <v>2.8</v>
          </cell>
          <cell r="AA774">
            <v>17</v>
          </cell>
          <cell r="AB774">
            <v>47.951475000000002</v>
          </cell>
          <cell r="AC774">
            <v>49.939200000000007</v>
          </cell>
          <cell r="AD774">
            <v>51.949874999999999</v>
          </cell>
          <cell r="AE774">
            <v>50.751474999999999</v>
          </cell>
          <cell r="AF774">
            <v>52.739200000000004</v>
          </cell>
          <cell r="AG774">
            <v>54.749874999999996</v>
          </cell>
          <cell r="AH774" t="str">
            <v>2 X 8126 (3.792 FT/Box)</v>
          </cell>
          <cell r="AI774">
            <v>2</v>
          </cell>
          <cell r="AJ774" t="str">
            <v>(6X7)+0=42</v>
          </cell>
          <cell r="AK774">
            <v>6</v>
          </cell>
          <cell r="AL774">
            <v>7</v>
          </cell>
          <cell r="AM774">
            <v>0</v>
          </cell>
          <cell r="AN774">
            <v>42</v>
          </cell>
          <cell r="AO774" t="str">
            <v>8914 (48 X 44)</v>
          </cell>
          <cell r="AP774" t="str">
            <v>48X44</v>
          </cell>
          <cell r="AQ774">
            <v>55</v>
          </cell>
          <cell r="AR774" t="str">
            <v>8123 (4)</v>
          </cell>
          <cell r="AS774" t="str">
            <v>1 X 8114 (Pad)</v>
          </cell>
          <cell r="AT774" t="str">
            <v>8121 (2 X 16FT)/ 8122 (4)</v>
          </cell>
          <cell r="AU774">
            <v>2</v>
          </cell>
          <cell r="AV774" t="str">
            <v>8051 (1 White)</v>
          </cell>
          <cell r="AW774" t="str">
            <v>8050 (160FT Clear)</v>
          </cell>
          <cell r="AX774">
            <v>2270.0464000000002</v>
          </cell>
          <cell r="AY774">
            <v>714</v>
          </cell>
          <cell r="AZ774">
            <v>3.1793366946778714</v>
          </cell>
          <cell r="BA774" t="str">
            <v>Requested 3/18/14 by Minova Canada</v>
          </cell>
          <cell r="BB774">
            <v>0</v>
          </cell>
          <cell r="BC774">
            <v>253067</v>
          </cell>
          <cell r="BD774" t="str">
            <v>White</v>
          </cell>
          <cell r="BE774" t="str">
            <v xml:space="preserve">3036 LIF0510 </v>
          </cell>
          <cell r="BF774" t="str">
            <v>12 months (+/- 5 days) from date of manufacture</v>
          </cell>
          <cell r="BG774" t="str">
            <v>X-Slow</v>
          </cell>
          <cell r="BH774" t="str">
            <v>30 mm</v>
          </cell>
          <cell r="BI774" t="str">
            <v>1 3/8 in</v>
          </cell>
          <cell r="BJ774" t="str">
            <v>36 in</v>
          </cell>
          <cell r="BK774" t="str">
            <v>7/8 in</v>
          </cell>
          <cell r="BL774" t="str">
            <v>I, II, III</v>
          </cell>
          <cell r="BM774">
            <v>3.604040673635355</v>
          </cell>
          <cell r="BN774">
            <v>72</v>
          </cell>
          <cell r="BO774">
            <v>0</v>
          </cell>
          <cell r="BP774" t="str">
            <v>B or G</v>
          </cell>
          <cell r="BQ774">
            <v>0</v>
          </cell>
          <cell r="BR774">
            <v>51</v>
          </cell>
        </row>
        <row r="775">
          <cell r="C775">
            <v>253070</v>
          </cell>
          <cell r="D775" t="str">
            <v>3040 M45LIF (2PB, 42 Bxs)</v>
          </cell>
          <cell r="E775" t="str">
            <v>70316</v>
          </cell>
          <cell r="F775" t="str">
            <v>72036</v>
          </cell>
          <cell r="G775" t="str">
            <v>30%</v>
          </cell>
          <cell r="H775" t="str">
            <v>2 X 8509 (12-8 4 X 1.25 OL)</v>
          </cell>
          <cell r="I775" t="str">
            <v>8040 (54 mm 142 GA X 3.459 FT)</v>
          </cell>
          <cell r="J775" t="str">
            <v>8042 (106 mm 200 GA X 3.459 FT)</v>
          </cell>
          <cell r="K775">
            <v>2.2848000000000002</v>
          </cell>
          <cell r="L775">
            <v>0.97920000000000007</v>
          </cell>
          <cell r="M775">
            <v>40</v>
          </cell>
          <cell r="N775">
            <v>42</v>
          </cell>
          <cell r="O775">
            <v>39.75</v>
          </cell>
          <cell r="P775">
            <v>40</v>
          </cell>
          <cell r="Q775">
            <v>40.25</v>
          </cell>
          <cell r="R775">
            <v>3.1362749999999999</v>
          </cell>
          <cell r="S775">
            <v>3.2640000000000002</v>
          </cell>
          <cell r="T775">
            <v>3.3930750000000001</v>
          </cell>
          <cell r="U775">
            <v>1423.8688500000001</v>
          </cell>
          <cell r="V775">
            <v>1481.856</v>
          </cell>
          <cell r="W775">
            <v>1540.45605</v>
          </cell>
          <cell r="X775" t="str">
            <v>8470/8471 (47"/2 pc)</v>
          </cell>
          <cell r="Y775" t="str">
            <v>47"/ 2 pc</v>
          </cell>
          <cell r="Z775">
            <v>2.5</v>
          </cell>
          <cell r="AA775">
            <v>15</v>
          </cell>
          <cell r="AB775">
            <v>47.044125000000001</v>
          </cell>
          <cell r="AC775">
            <v>48.96</v>
          </cell>
          <cell r="AD775">
            <v>50.896124999999998</v>
          </cell>
          <cell r="AE775">
            <v>49.544125000000001</v>
          </cell>
          <cell r="AF775">
            <v>51.46</v>
          </cell>
          <cell r="AG775">
            <v>53.396124999999998</v>
          </cell>
          <cell r="AH775" t="str">
            <v>2 X 8126 (3.792 FT/Box)</v>
          </cell>
          <cell r="AI775">
            <v>2</v>
          </cell>
          <cell r="AJ775" t="str">
            <v>(6X7)+0=42</v>
          </cell>
          <cell r="AK775">
            <v>6</v>
          </cell>
          <cell r="AL775">
            <v>7</v>
          </cell>
          <cell r="AM775">
            <v>0</v>
          </cell>
          <cell r="AN775">
            <v>42</v>
          </cell>
          <cell r="AO775" t="str">
            <v>8914 (48 X 44)</v>
          </cell>
          <cell r="AP775" t="str">
            <v>48X44</v>
          </cell>
          <cell r="AQ775">
            <v>55</v>
          </cell>
          <cell r="AR775" t="str">
            <v>8123 (4)</v>
          </cell>
          <cell r="AS775" t="str">
            <v>1 X 8114 (Pad)</v>
          </cell>
          <cell r="AT775" t="str">
            <v>8121 (2 X 16FT)/ 8122 (4)</v>
          </cell>
          <cell r="AU775">
            <v>2</v>
          </cell>
          <cell r="AV775" t="str">
            <v>8051 (1 White)</v>
          </cell>
          <cell r="AW775" t="str">
            <v>8050 (160FT Clear)</v>
          </cell>
          <cell r="AX775">
            <v>2216.3200000000002</v>
          </cell>
          <cell r="AY775">
            <v>630</v>
          </cell>
          <cell r="AZ775">
            <v>3.5179682539682542</v>
          </cell>
          <cell r="BA775" t="str">
            <v xml:space="preserve">Request 6/13/07.  </v>
          </cell>
          <cell r="BB775">
            <v>0</v>
          </cell>
          <cell r="BC775">
            <v>253070</v>
          </cell>
          <cell r="BD775" t="str">
            <v>Green</v>
          </cell>
          <cell r="BE775" t="str">
            <v xml:space="preserve">3040 M45LIF </v>
          </cell>
          <cell r="BF775" t="str">
            <v>12 months (+/- 5 days) from date of manufacture</v>
          </cell>
          <cell r="BG775" t="str">
            <v xml:space="preserve">Medium </v>
          </cell>
          <cell r="BH775" t="str">
            <v>30 mm</v>
          </cell>
          <cell r="BI775" t="str">
            <v>1 3/8 in</v>
          </cell>
          <cell r="BJ775" t="str">
            <v>40 in</v>
          </cell>
          <cell r="BK775" t="str">
            <v>7/8 in</v>
          </cell>
          <cell r="BL775" t="str">
            <v>I, II, III</v>
          </cell>
          <cell r="BM775">
            <v>3.5</v>
          </cell>
          <cell r="BN775">
            <v>52.5</v>
          </cell>
          <cell r="BO775">
            <v>0</v>
          </cell>
          <cell r="BP775" t="str">
            <v>B or G</v>
          </cell>
          <cell r="BQ775">
            <v>0</v>
          </cell>
          <cell r="BR775">
            <v>50</v>
          </cell>
        </row>
        <row r="776">
          <cell r="C776">
            <v>253071</v>
          </cell>
          <cell r="D776" t="str">
            <v>3040 M45LIF (SWP, 675 Pcs)</v>
          </cell>
          <cell r="E776" t="str">
            <v>70316</v>
          </cell>
          <cell r="F776" t="str">
            <v>72036</v>
          </cell>
          <cell r="G776" t="str">
            <v>30%</v>
          </cell>
          <cell r="H776" t="str">
            <v>2 X 8509 (12-8 4 X 1.25 OL)</v>
          </cell>
          <cell r="I776" t="str">
            <v>8040 (54 mm 142 GA X 3.459 FT)</v>
          </cell>
          <cell r="J776" t="str">
            <v>8042 (106 mm 200 GA X 3.459 FT)</v>
          </cell>
          <cell r="K776">
            <v>2.2848000000000002</v>
          </cell>
          <cell r="L776">
            <v>0.97920000000000007</v>
          </cell>
          <cell r="M776">
            <v>40</v>
          </cell>
          <cell r="N776">
            <v>42</v>
          </cell>
          <cell r="O776">
            <v>39.75</v>
          </cell>
          <cell r="P776">
            <v>40</v>
          </cell>
          <cell r="Q776">
            <v>40.25</v>
          </cell>
          <cell r="R776">
            <v>3.1362749999999999</v>
          </cell>
          <cell r="S776">
            <v>3.2640000000000002</v>
          </cell>
          <cell r="T776">
            <v>3.3930750000000001</v>
          </cell>
          <cell r="U776">
            <v>1423.8688500000001</v>
          </cell>
          <cell r="V776">
            <v>1481.856</v>
          </cell>
          <cell r="W776">
            <v>1540.45605</v>
          </cell>
          <cell r="X776" t="str">
            <v>8053 (5" X 115GA X 12FT)</v>
          </cell>
          <cell r="Y776" t="str">
            <v>SW (12 FT)</v>
          </cell>
          <cell r="Z776">
            <v>0.1</v>
          </cell>
          <cell r="AA776">
            <v>15</v>
          </cell>
          <cell r="AB776">
            <v>47.044125000000001</v>
          </cell>
          <cell r="AC776">
            <v>48.96</v>
          </cell>
          <cell r="AD776">
            <v>50.896124999999998</v>
          </cell>
          <cell r="AE776">
            <v>47.144125000000003</v>
          </cell>
          <cell r="AF776">
            <v>49.06</v>
          </cell>
          <cell r="AG776">
            <v>50.996124999999999</v>
          </cell>
          <cell r="AH776" t="str">
            <v>8053 (12 FT/Bundle)</v>
          </cell>
          <cell r="AI776" t="str">
            <v>SW</v>
          </cell>
          <cell r="AJ776" t="str">
            <v>45 SW</v>
          </cell>
          <cell r="AK776" t="str">
            <v xml:space="preserve">Stack </v>
          </cell>
          <cell r="AL776" t="str">
            <v xml:space="preserve">Pyramid </v>
          </cell>
          <cell r="AM776" t="str">
            <v>On Pallet</v>
          </cell>
          <cell r="AN776">
            <v>45</v>
          </cell>
          <cell r="AO776" t="str">
            <v>8909 (44 X 44)</v>
          </cell>
          <cell r="AP776" t="str">
            <v>44X44</v>
          </cell>
          <cell r="AQ776">
            <v>55</v>
          </cell>
          <cell r="AR776" t="str">
            <v>8133 (2)</v>
          </cell>
          <cell r="AS776" t="str">
            <v>1 X 8114 (Pad)</v>
          </cell>
          <cell r="AT776">
            <v>0</v>
          </cell>
          <cell r="AU776">
            <v>0</v>
          </cell>
          <cell r="AV776">
            <v>0</v>
          </cell>
          <cell r="AW776" t="str">
            <v>8052 (353 FT White)</v>
          </cell>
          <cell r="AX776">
            <v>2262.7000000000003</v>
          </cell>
          <cell r="AY776">
            <v>675</v>
          </cell>
          <cell r="AZ776">
            <v>3.3521481481481485</v>
          </cell>
          <cell r="BA776" t="str">
            <v xml:space="preserve">Updated 9/14/11. Each bundle gets Part No. 8132 8.5 X 11 inch bundle sheet. </v>
          </cell>
          <cell r="BB776">
            <v>0</v>
          </cell>
          <cell r="BC776">
            <v>253071</v>
          </cell>
          <cell r="BD776" t="str">
            <v>Green</v>
          </cell>
          <cell r="BE776" t="str">
            <v xml:space="preserve">3040 M45LIF </v>
          </cell>
          <cell r="BF776" t="str">
            <v>12 months (+/- 5 days) from date of manufacture</v>
          </cell>
          <cell r="BG776" t="str">
            <v xml:space="preserve">Medium </v>
          </cell>
          <cell r="BH776" t="str">
            <v>30 mm</v>
          </cell>
          <cell r="BI776" t="str">
            <v>1 3/8 in</v>
          </cell>
          <cell r="BJ776" t="str">
            <v>40 in</v>
          </cell>
          <cell r="BK776" t="str">
            <v>7/8 in</v>
          </cell>
          <cell r="BL776" t="str">
            <v>I, II, III</v>
          </cell>
          <cell r="BM776">
            <v>3.5</v>
          </cell>
          <cell r="BN776">
            <v>52.5</v>
          </cell>
          <cell r="BO776">
            <v>0</v>
          </cell>
          <cell r="BP776" t="str">
            <v>B or G</v>
          </cell>
          <cell r="BQ776">
            <v>0</v>
          </cell>
          <cell r="BR776">
            <v>50</v>
          </cell>
        </row>
        <row r="777">
          <cell r="C777">
            <v>253095</v>
          </cell>
          <cell r="D777" t="str">
            <v>30450 M35 (LIF Paste, Redstp, 2PB, 50 Bxs)</v>
          </cell>
          <cell r="E777" t="str">
            <v>70274</v>
          </cell>
          <cell r="F777" t="str">
            <v>72036</v>
          </cell>
          <cell r="G777" t="str">
            <v>30%</v>
          </cell>
          <cell r="H777" t="str">
            <v>2 X 8509 (12-8 4 X 1.25 OL)</v>
          </cell>
          <cell r="I777" t="str">
            <v>8040 (54 mm 142 GA X 1.605 FT)</v>
          </cell>
          <cell r="J777" t="str">
            <v>8042 (106 mm 200 GA X 1.605 FT)</v>
          </cell>
          <cell r="K777">
            <v>1.0138800000000001</v>
          </cell>
          <cell r="L777">
            <v>0.43452000000000002</v>
          </cell>
          <cell r="M777">
            <v>17.75</v>
          </cell>
          <cell r="N777" t="str">
            <v>NS</v>
          </cell>
          <cell r="O777">
            <v>17.5</v>
          </cell>
          <cell r="P777">
            <v>17.75</v>
          </cell>
          <cell r="Q777">
            <v>18</v>
          </cell>
          <cell r="R777">
            <v>1.3807499999999999</v>
          </cell>
          <cell r="S777">
            <v>1.4484000000000001</v>
          </cell>
          <cell r="T777">
            <v>1.5174000000000001</v>
          </cell>
          <cell r="U777">
            <v>626.8605</v>
          </cell>
          <cell r="V777">
            <v>657.57360000000006</v>
          </cell>
          <cell r="W777">
            <v>688.89960000000008</v>
          </cell>
          <cell r="X777" t="str">
            <v>8425/8426 (22"/ 2 pc)</v>
          </cell>
          <cell r="Y777" t="str">
            <v>22"/ 2 pc</v>
          </cell>
          <cell r="Z777">
            <v>2</v>
          </cell>
          <cell r="AA777">
            <v>30</v>
          </cell>
          <cell r="AB777">
            <v>41.422499999999999</v>
          </cell>
          <cell r="AC777">
            <v>43.452000000000005</v>
          </cell>
          <cell r="AD777">
            <v>45.522000000000006</v>
          </cell>
          <cell r="AE777">
            <v>43.422499999999999</v>
          </cell>
          <cell r="AF777">
            <v>45.452000000000005</v>
          </cell>
          <cell r="AG777">
            <v>47.522000000000006</v>
          </cell>
          <cell r="AH777" t="str">
            <v>2 X 8126 (4.833 FT/Box)</v>
          </cell>
          <cell r="AI777">
            <v>2</v>
          </cell>
          <cell r="AJ777" t="str">
            <v>(10X5)+0=50</v>
          </cell>
          <cell r="AK777">
            <v>10</v>
          </cell>
          <cell r="AL777">
            <v>5</v>
          </cell>
          <cell r="AM777">
            <v>0</v>
          </cell>
          <cell r="AN777">
            <v>50</v>
          </cell>
          <cell r="AO777" t="str">
            <v>8914 (48 X 44)</v>
          </cell>
          <cell r="AP777" t="str">
            <v>48X44</v>
          </cell>
          <cell r="AQ777">
            <v>55</v>
          </cell>
          <cell r="AR777">
            <v>0</v>
          </cell>
          <cell r="AS777" t="str">
            <v>8051 (1 White) and 8305 (1 6 mil poly bag)</v>
          </cell>
          <cell r="AT777">
            <v>0</v>
          </cell>
          <cell r="AU777">
            <v>0</v>
          </cell>
          <cell r="AV777" t="str">
            <v>8051 (1 White)</v>
          </cell>
          <cell r="AW777" t="str">
            <v>8050 (223FT Clear)</v>
          </cell>
          <cell r="AX777">
            <v>2327.6000000000004</v>
          </cell>
          <cell r="AY777">
            <v>1500</v>
          </cell>
          <cell r="AZ777">
            <v>1.5517333333333336</v>
          </cell>
          <cell r="BA777" t="str">
            <v>GT Request 6/21/02. AZ452  Place white pallet cover on pallet, place boxes on pallet, place a 2nd white pallet cover over boxes, place 6 mil poly bag over pallet and stretchwrap.</v>
          </cell>
          <cell r="BB777"/>
          <cell r="BC777">
            <v>253095</v>
          </cell>
          <cell r="BD777" t="str">
            <v>Blue</v>
          </cell>
          <cell r="BE777" t="str">
            <v>30450 M35</v>
          </cell>
          <cell r="BF777" t="str">
            <v>12 months (+/- 5 days) from date of manufacture</v>
          </cell>
          <cell r="BG777" t="str">
            <v>Fast</v>
          </cell>
          <cell r="BH777" t="str">
            <v>30 mm</v>
          </cell>
          <cell r="BI777" t="str">
            <v>*NS</v>
          </cell>
          <cell r="BJ777" t="str">
            <v>450 mm</v>
          </cell>
          <cell r="BK777" t="str">
            <v>*NS</v>
          </cell>
          <cell r="BL777" t="str">
            <v>I, II, III</v>
          </cell>
          <cell r="BM777" t="str">
            <v>*NS</v>
          </cell>
          <cell r="BN777" t="str">
            <v>*NS</v>
          </cell>
          <cell r="BO777">
            <v>0</v>
          </cell>
          <cell r="BP777" t="str">
            <v>B or G</v>
          </cell>
          <cell r="BQ777">
            <v>0</v>
          </cell>
          <cell r="BR777">
            <v>44.375</v>
          </cell>
        </row>
        <row r="778">
          <cell r="C778">
            <v>254008</v>
          </cell>
          <cell r="D778" t="str">
            <v>3211 H35  (2PB, 75 Bxs)</v>
          </cell>
          <cell r="E778" t="str">
            <v>70300</v>
          </cell>
          <cell r="F778" t="str">
            <v>72036</v>
          </cell>
          <cell r="G778" t="str">
            <v>30%</v>
          </cell>
          <cell r="H778" t="str">
            <v>2 X 8509 (12-8 4 X 1.25 OL)</v>
          </cell>
          <cell r="I778" t="str">
            <v>8040 (54 mm 142 GA X 1.042 FT)</v>
          </cell>
          <cell r="J778" t="str">
            <v>8036 (114 mm 200 GA X 1.042 FT)</v>
          </cell>
          <cell r="K778">
            <v>0.71609999999999985</v>
          </cell>
          <cell r="L778">
            <v>0.30689999999999995</v>
          </cell>
          <cell r="M778">
            <v>11</v>
          </cell>
          <cell r="N778">
            <v>11.875481900975357</v>
          </cell>
          <cell r="O778">
            <v>10.75</v>
          </cell>
          <cell r="P778">
            <v>11</v>
          </cell>
          <cell r="Q778">
            <v>11.25</v>
          </cell>
          <cell r="R778">
            <v>0.98362499999999997</v>
          </cell>
          <cell r="S778">
            <v>1.0229999999999999</v>
          </cell>
          <cell r="T778">
            <v>1.0631250000000001</v>
          </cell>
          <cell r="U778">
            <v>446.56574999999998</v>
          </cell>
          <cell r="V778">
            <v>464.44199999999995</v>
          </cell>
          <cell r="W778">
            <v>482.65875000000005</v>
          </cell>
          <cell r="X778" t="str">
            <v>8405/8406 (13"/2 pc)</v>
          </cell>
          <cell r="Y778" t="str">
            <v>13"/ 2 pc</v>
          </cell>
          <cell r="Z778">
            <v>1.1000000000000001</v>
          </cell>
          <cell r="AA778">
            <v>25</v>
          </cell>
          <cell r="AB778">
            <v>24.590624999999999</v>
          </cell>
          <cell r="AC778">
            <v>25.574999999999999</v>
          </cell>
          <cell r="AD778">
            <v>26.578125000000004</v>
          </cell>
          <cell r="AE778">
            <v>25.690625000000001</v>
          </cell>
          <cell r="AF778">
            <v>26.675000000000001</v>
          </cell>
          <cell r="AG778">
            <v>27.678125000000005</v>
          </cell>
          <cell r="AH778" t="str">
            <v>1 X 8126 (2.417 FT/Box)</v>
          </cell>
          <cell r="AI778">
            <v>1</v>
          </cell>
          <cell r="AJ778" t="str">
            <v>(15X5)+0=75</v>
          </cell>
          <cell r="AK778">
            <v>15</v>
          </cell>
          <cell r="AL778">
            <v>5</v>
          </cell>
          <cell r="AM778">
            <v>0</v>
          </cell>
          <cell r="AN778">
            <v>75</v>
          </cell>
          <cell r="AO778" t="str">
            <v>8914 (48 X 44)</v>
          </cell>
          <cell r="AP778" t="str">
            <v>48X44</v>
          </cell>
          <cell r="AQ778">
            <v>55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 t="str">
            <v>8051 (1 White)</v>
          </cell>
          <cell r="AW778" t="str">
            <v>8050 (334FT Clear)</v>
          </cell>
          <cell r="AX778">
            <v>2055.625</v>
          </cell>
          <cell r="AY778">
            <v>1875</v>
          </cell>
          <cell r="AZ778">
            <v>1.0963333333333334</v>
          </cell>
          <cell r="BA778" t="str">
            <v xml:space="preserve">BF Request 10/16/02.B.  </v>
          </cell>
          <cell r="BB778"/>
          <cell r="BC778">
            <v>254008</v>
          </cell>
          <cell r="BD778" t="str">
            <v>Blue</v>
          </cell>
          <cell r="BE778" t="str">
            <v xml:space="preserve">3211 H35 </v>
          </cell>
          <cell r="BF778" t="str">
            <v>12 months (+/- 5 days) from date of manufacture</v>
          </cell>
          <cell r="BG778" t="str">
            <v>Fast</v>
          </cell>
          <cell r="BH778" t="str">
            <v>32 mm</v>
          </cell>
          <cell r="BI778" t="str">
            <v>1 3/8 in</v>
          </cell>
          <cell r="BJ778" t="str">
            <v>11 in</v>
          </cell>
          <cell r="BK778" t="str">
            <v>7/8 in</v>
          </cell>
          <cell r="BL778" t="str">
            <v>I, II, III</v>
          </cell>
          <cell r="BM778">
            <v>0.98962349174794639</v>
          </cell>
          <cell r="BN778">
            <v>25</v>
          </cell>
          <cell r="BO778">
            <v>55</v>
          </cell>
          <cell r="BP778" t="str">
            <v>B or G</v>
          </cell>
          <cell r="BQ778">
            <v>3300</v>
          </cell>
          <cell r="BR778">
            <v>22.916666666666668</v>
          </cell>
        </row>
        <row r="779">
          <cell r="C779">
            <v>254010</v>
          </cell>
          <cell r="D779" t="str">
            <v xml:space="preserve">3211 H35 (SWS, 2550 Pcs)   </v>
          </cell>
          <cell r="E779" t="str">
            <v>70300</v>
          </cell>
          <cell r="F779" t="str">
            <v>72036</v>
          </cell>
          <cell r="G779" t="str">
            <v>30%</v>
          </cell>
          <cell r="H779" t="str">
            <v>2 X 8509 (12-8 4 X 1.25 OL)</v>
          </cell>
          <cell r="I779" t="str">
            <v>8040 (54 mm 142 GA X 1.042 FT)</v>
          </cell>
          <cell r="J779" t="str">
            <v>8036 (114 mm 200 GA X 1.042 FT)</v>
          </cell>
          <cell r="K779">
            <v>0.71609999999999985</v>
          </cell>
          <cell r="L779">
            <v>0.30689999999999995</v>
          </cell>
          <cell r="M779">
            <v>11</v>
          </cell>
          <cell r="N779">
            <v>11.875481900975357</v>
          </cell>
          <cell r="O779">
            <v>10.75</v>
          </cell>
          <cell r="P779">
            <v>11</v>
          </cell>
          <cell r="Q779">
            <v>11.25</v>
          </cell>
          <cell r="R779">
            <v>0.98362499999999997</v>
          </cell>
          <cell r="S779">
            <v>1.0229999999999999</v>
          </cell>
          <cell r="T779">
            <v>1.0631250000000001</v>
          </cell>
          <cell r="U779">
            <v>446.56574999999998</v>
          </cell>
          <cell r="V779">
            <v>464.44199999999995</v>
          </cell>
          <cell r="W779">
            <v>482.65875000000005</v>
          </cell>
          <cell r="X779" t="str">
            <v>8053 (2" X 115GA X 10FT)</v>
          </cell>
          <cell r="Y779" t="str">
            <v>SW (10 FT)</v>
          </cell>
          <cell r="Z779">
            <v>0.1</v>
          </cell>
          <cell r="AA779">
            <v>15</v>
          </cell>
          <cell r="AB779">
            <v>14.754375</v>
          </cell>
          <cell r="AC779">
            <v>15.344999999999999</v>
          </cell>
          <cell r="AD779">
            <v>15.946875000000002</v>
          </cell>
          <cell r="AE779">
            <v>14.854374999999999</v>
          </cell>
          <cell r="AF779">
            <v>15.444999999999999</v>
          </cell>
          <cell r="AG779">
            <v>16.046875000000004</v>
          </cell>
          <cell r="AH779" t="str">
            <v>8053 (10 FT/Bundle)</v>
          </cell>
          <cell r="AI779" t="str">
            <v>SW</v>
          </cell>
          <cell r="AJ779" t="str">
            <v>170 SW</v>
          </cell>
          <cell r="AK779" t="str">
            <v xml:space="preserve">Stack </v>
          </cell>
          <cell r="AL779" t="str">
            <v xml:space="preserve">Square </v>
          </cell>
          <cell r="AM779" t="str">
            <v>On Pallet</v>
          </cell>
          <cell r="AN779">
            <v>170</v>
          </cell>
          <cell r="AO779" t="str">
            <v>8914 (48 X 44)</v>
          </cell>
          <cell r="AP779" t="str">
            <v>48X44</v>
          </cell>
          <cell r="AQ779">
            <v>55</v>
          </cell>
          <cell r="AR779" t="str">
            <v>8133 (2)</v>
          </cell>
          <cell r="AS779" t="str">
            <v>1 X 8114 (Pad)</v>
          </cell>
          <cell r="AT779">
            <v>0</v>
          </cell>
          <cell r="AU779">
            <v>0</v>
          </cell>
          <cell r="AV779">
            <v>0</v>
          </cell>
          <cell r="AW779" t="str">
            <v>8052 (734FT White)</v>
          </cell>
          <cell r="AX779">
            <v>2680.6499999999996</v>
          </cell>
          <cell r="AY779">
            <v>2550</v>
          </cell>
          <cell r="AZ779">
            <v>1.0512352941176468</v>
          </cell>
          <cell r="BA779" t="str">
            <v>GT Request to change packaging 11/4/09.  Each bundle gets Part No. 8132 8.5 X 11 inch bundle sheet.</v>
          </cell>
          <cell r="BB779"/>
          <cell r="BC779">
            <v>254010</v>
          </cell>
          <cell r="BD779" t="str">
            <v>Blue</v>
          </cell>
          <cell r="BE779" t="str">
            <v>3211 H35</v>
          </cell>
          <cell r="BF779" t="str">
            <v>12 months (+/- 5 days) from date of manufacture</v>
          </cell>
          <cell r="BG779" t="str">
            <v>Fast</v>
          </cell>
          <cell r="BH779" t="str">
            <v>32 mm</v>
          </cell>
          <cell r="BI779" t="str">
            <v>1 3/8 in</v>
          </cell>
          <cell r="BJ779" t="str">
            <v>11 in</v>
          </cell>
          <cell r="BK779" t="str">
            <v>7/8 in</v>
          </cell>
          <cell r="BL779" t="str">
            <v>I, II, III</v>
          </cell>
          <cell r="BM779">
            <v>0.98962349174794639</v>
          </cell>
          <cell r="BN779">
            <v>15</v>
          </cell>
          <cell r="BO779">
            <v>55</v>
          </cell>
          <cell r="BP779" t="str">
            <v>B or G</v>
          </cell>
          <cell r="BQ779">
            <v>3300</v>
          </cell>
          <cell r="BR779">
            <v>13.75</v>
          </cell>
        </row>
        <row r="780">
          <cell r="C780">
            <v>254016</v>
          </cell>
          <cell r="D780" t="str">
            <v>3212 LIF70 (2PB, 75 Bxs)</v>
          </cell>
          <cell r="E780" t="str">
            <v>70313</v>
          </cell>
          <cell r="F780" t="str">
            <v>72036</v>
          </cell>
          <cell r="G780" t="str">
            <v>30%</v>
          </cell>
          <cell r="H780" t="str">
            <v>2 X 8509 (12-8 4 X 1.25 OL)</v>
          </cell>
          <cell r="I780" t="str">
            <v>8040 (54 mm 142 GA X 1.125 FT)</v>
          </cell>
          <cell r="J780" t="str">
            <v>8036 (114 mm 200 GA X 1.125 FT)</v>
          </cell>
          <cell r="K780">
            <v>0.78120000000000001</v>
          </cell>
          <cell r="L780">
            <v>0.33480000000000004</v>
          </cell>
          <cell r="M780">
            <v>12</v>
          </cell>
          <cell r="N780">
            <v>13.130402148281313</v>
          </cell>
          <cell r="O780">
            <v>11.75</v>
          </cell>
          <cell r="P780">
            <v>12</v>
          </cell>
          <cell r="Q780">
            <v>12.25</v>
          </cell>
          <cell r="R780">
            <v>1.0751249999999999</v>
          </cell>
          <cell r="S780">
            <v>1.1160000000000001</v>
          </cell>
          <cell r="T780">
            <v>1.1576249999999999</v>
          </cell>
          <cell r="U780">
            <v>488.10674999999992</v>
          </cell>
          <cell r="V780">
            <v>506.66400000000004</v>
          </cell>
          <cell r="W780">
            <v>525.56174999999996</v>
          </cell>
          <cell r="X780" t="str">
            <v>8405/8406 (13"/2 pc)</v>
          </cell>
          <cell r="Y780" t="str">
            <v>13"/ 2 pc</v>
          </cell>
          <cell r="Z780">
            <v>1.1000000000000001</v>
          </cell>
          <cell r="AA780">
            <v>25</v>
          </cell>
          <cell r="AB780">
            <v>26.878124999999997</v>
          </cell>
          <cell r="AC780">
            <v>27.900000000000002</v>
          </cell>
          <cell r="AD780">
            <v>28.940624999999997</v>
          </cell>
          <cell r="AE780">
            <v>27.978124999999999</v>
          </cell>
          <cell r="AF780">
            <v>29.000000000000004</v>
          </cell>
          <cell r="AG780">
            <v>30.040624999999999</v>
          </cell>
          <cell r="AH780" t="str">
            <v>1 X 8126 (2.417 FT/Box)</v>
          </cell>
          <cell r="AI780">
            <v>1</v>
          </cell>
          <cell r="AJ780" t="str">
            <v>(15X5)+0=75</v>
          </cell>
          <cell r="AK780">
            <v>15</v>
          </cell>
          <cell r="AL780">
            <v>5</v>
          </cell>
          <cell r="AM780">
            <v>0</v>
          </cell>
          <cell r="AN780">
            <v>75</v>
          </cell>
          <cell r="AO780" t="str">
            <v>8914 (48 X 44)</v>
          </cell>
          <cell r="AP780" t="str">
            <v>48X44</v>
          </cell>
          <cell r="AQ780">
            <v>55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 t="str">
            <v>8051 (1 White)</v>
          </cell>
          <cell r="AW780" t="str">
            <v>8050 (334FT Clear)</v>
          </cell>
          <cell r="AX780">
            <v>2230.0000000000005</v>
          </cell>
          <cell r="AY780">
            <v>1875</v>
          </cell>
          <cell r="AZ780">
            <v>1.1893333333333336</v>
          </cell>
          <cell r="BA780" t="str">
            <v xml:space="preserve">Request 2/2/07. </v>
          </cell>
          <cell r="BB780"/>
          <cell r="BC780">
            <v>254016</v>
          </cell>
          <cell r="BD780" t="str">
            <v>Yellow</v>
          </cell>
          <cell r="BE780" t="str">
            <v xml:space="preserve">3212 LIF70 </v>
          </cell>
          <cell r="BF780" t="str">
            <v>12 months (+/- 5 days) from date of manufacture</v>
          </cell>
          <cell r="BG780" t="str">
            <v>Slow</v>
          </cell>
          <cell r="BH780" t="str">
            <v>32 mm</v>
          </cell>
          <cell r="BI780" t="str">
            <v>1 3/8 in</v>
          </cell>
          <cell r="BJ780" t="str">
            <v xml:space="preserve">12 in </v>
          </cell>
          <cell r="BK780" t="str">
            <v>7/8 in</v>
          </cell>
          <cell r="BL780" t="str">
            <v>I, II, III</v>
          </cell>
          <cell r="BM780">
            <v>1.0942001790234428</v>
          </cell>
          <cell r="BN780">
            <v>27.5</v>
          </cell>
          <cell r="BO780">
            <v>55</v>
          </cell>
          <cell r="BP780" t="str">
            <v>B or G</v>
          </cell>
          <cell r="BQ780">
            <v>3300</v>
          </cell>
          <cell r="BR780">
            <v>25</v>
          </cell>
        </row>
        <row r="781">
          <cell r="C781">
            <v>254023</v>
          </cell>
          <cell r="D781" t="str">
            <v>3212 LIF35 (2PB, 75 Bxs)</v>
          </cell>
          <cell r="E781" t="str">
            <v>70311</v>
          </cell>
          <cell r="F781" t="str">
            <v>72036</v>
          </cell>
          <cell r="G781" t="str">
            <v>30%</v>
          </cell>
          <cell r="H781" t="str">
            <v>2 X 8509 (12-8 4 X 1.25 OL)</v>
          </cell>
          <cell r="I781" t="str">
            <v>8040 (54 mm 142 GA X 1.125 FT)</v>
          </cell>
          <cell r="J781" t="str">
            <v>8036 (114 mm 200 GA X 1.125 FT)</v>
          </cell>
          <cell r="K781">
            <v>0.78120000000000001</v>
          </cell>
          <cell r="L781">
            <v>0.33480000000000004</v>
          </cell>
          <cell r="M781">
            <v>12</v>
          </cell>
          <cell r="N781">
            <v>13.130402148281313</v>
          </cell>
          <cell r="O781">
            <v>11.75</v>
          </cell>
          <cell r="P781">
            <v>12</v>
          </cell>
          <cell r="Q781">
            <v>12.25</v>
          </cell>
          <cell r="R781">
            <v>1.0751249999999999</v>
          </cell>
          <cell r="S781">
            <v>1.1160000000000001</v>
          </cell>
          <cell r="T781">
            <v>1.1576249999999999</v>
          </cell>
          <cell r="U781">
            <v>488.10674999999992</v>
          </cell>
          <cell r="V781">
            <v>506.66400000000004</v>
          </cell>
          <cell r="W781">
            <v>525.56174999999996</v>
          </cell>
          <cell r="X781" t="str">
            <v>8405/8406 (13"/2 pc)</v>
          </cell>
          <cell r="Y781" t="str">
            <v>13"/ 2 pc</v>
          </cell>
          <cell r="Z781">
            <v>1.1000000000000001</v>
          </cell>
          <cell r="AA781">
            <v>25</v>
          </cell>
          <cell r="AB781">
            <v>26.878124999999997</v>
          </cell>
          <cell r="AC781">
            <v>27.900000000000002</v>
          </cell>
          <cell r="AD781">
            <v>28.940624999999997</v>
          </cell>
          <cell r="AE781">
            <v>27.978124999999999</v>
          </cell>
          <cell r="AF781">
            <v>29.000000000000004</v>
          </cell>
          <cell r="AG781">
            <v>30.040624999999999</v>
          </cell>
          <cell r="AH781" t="str">
            <v>1 X 8126 (2.417 FT/Box)</v>
          </cell>
          <cell r="AI781">
            <v>1</v>
          </cell>
          <cell r="AJ781" t="str">
            <v>(15X5)+0=75</v>
          </cell>
          <cell r="AK781">
            <v>15</v>
          </cell>
          <cell r="AL781">
            <v>5</v>
          </cell>
          <cell r="AM781">
            <v>0</v>
          </cell>
          <cell r="AN781">
            <v>75</v>
          </cell>
          <cell r="AO781" t="str">
            <v>8914 (48 X 44)</v>
          </cell>
          <cell r="AP781" t="str">
            <v>48X44</v>
          </cell>
          <cell r="AQ781">
            <v>55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 t="str">
            <v>8051 (1 White)</v>
          </cell>
          <cell r="AW781" t="str">
            <v>8050 (334FT Clear)</v>
          </cell>
          <cell r="AX781">
            <v>2230.0000000000005</v>
          </cell>
          <cell r="AY781">
            <v>1875</v>
          </cell>
          <cell r="AZ781">
            <v>1.1893333333333336</v>
          </cell>
          <cell r="BA781" t="str">
            <v>Minova Request 1/4/06.</v>
          </cell>
          <cell r="BB781"/>
          <cell r="BC781">
            <v>254023</v>
          </cell>
          <cell r="BD781" t="str">
            <v>Blue</v>
          </cell>
          <cell r="BE781" t="str">
            <v>3212 LIF35</v>
          </cell>
          <cell r="BF781" t="str">
            <v>12 months (+/- 5 days) from date of manufacture</v>
          </cell>
          <cell r="BG781" t="str">
            <v>Fast</v>
          </cell>
          <cell r="BH781" t="str">
            <v>32 mm</v>
          </cell>
          <cell r="BI781" t="str">
            <v>1 3/8 in</v>
          </cell>
          <cell r="BJ781" t="str">
            <v xml:space="preserve">12 in </v>
          </cell>
          <cell r="BK781" t="str">
            <v>7/8 in</v>
          </cell>
          <cell r="BL781" t="str">
            <v>I, II, III</v>
          </cell>
          <cell r="BM781">
            <v>1.0942001790234428</v>
          </cell>
          <cell r="BN781">
            <v>27.5</v>
          </cell>
          <cell r="BO781">
            <v>55</v>
          </cell>
          <cell r="BP781" t="str">
            <v>B or G</v>
          </cell>
          <cell r="BQ781">
            <v>3300</v>
          </cell>
          <cell r="BR781">
            <v>25</v>
          </cell>
        </row>
        <row r="782">
          <cell r="C782">
            <v>254025</v>
          </cell>
          <cell r="D782" t="str">
            <v>3212 LIF1530 (2PB, 75 Bxs)</v>
          </cell>
          <cell r="E782" t="str">
            <v>70361</v>
          </cell>
          <cell r="F782" t="str">
            <v>72036</v>
          </cell>
          <cell r="G782" t="str">
            <v>30%</v>
          </cell>
          <cell r="H782" t="str">
            <v>2 X 8509 (12-8 4 X 1.25 OL)</v>
          </cell>
          <cell r="I782" t="str">
            <v>8040 (54 mm 142 GA X 1.125 FT)</v>
          </cell>
          <cell r="J782" t="str">
            <v>8036 (114 mm 200 GA X 1.125 FT)</v>
          </cell>
          <cell r="K782">
            <v>0.78120000000000001</v>
          </cell>
          <cell r="L782">
            <v>0.33480000000000004</v>
          </cell>
          <cell r="M782">
            <v>12</v>
          </cell>
          <cell r="N782">
            <v>13.130402148281313</v>
          </cell>
          <cell r="O782">
            <v>11.75</v>
          </cell>
          <cell r="P782">
            <v>12</v>
          </cell>
          <cell r="Q782">
            <v>12.25</v>
          </cell>
          <cell r="R782">
            <v>1.0751249999999999</v>
          </cell>
          <cell r="S782">
            <v>1.1160000000000001</v>
          </cell>
          <cell r="T782">
            <v>1.1576249999999999</v>
          </cell>
          <cell r="U782">
            <v>488.10674999999992</v>
          </cell>
          <cell r="V782">
            <v>506.66400000000004</v>
          </cell>
          <cell r="W782">
            <v>525.56174999999996</v>
          </cell>
          <cell r="X782" t="str">
            <v>8405/8406 (13"/2 pc)</v>
          </cell>
          <cell r="Y782" t="str">
            <v>13"/ 2 pc</v>
          </cell>
          <cell r="Z782">
            <v>1.1000000000000001</v>
          </cell>
          <cell r="AA782">
            <v>25</v>
          </cell>
          <cell r="AB782">
            <v>26.878124999999997</v>
          </cell>
          <cell r="AC782">
            <v>27.900000000000002</v>
          </cell>
          <cell r="AD782">
            <v>28.940624999999997</v>
          </cell>
          <cell r="AE782">
            <v>27.978124999999999</v>
          </cell>
          <cell r="AF782">
            <v>29.000000000000004</v>
          </cell>
          <cell r="AG782">
            <v>30.040624999999999</v>
          </cell>
          <cell r="AH782" t="str">
            <v>1 X 8126 (2.417 FT/Box)</v>
          </cell>
          <cell r="AI782">
            <v>1</v>
          </cell>
          <cell r="AJ782" t="str">
            <v>(15X5)+0=75</v>
          </cell>
          <cell r="AK782">
            <v>15</v>
          </cell>
          <cell r="AL782">
            <v>5</v>
          </cell>
          <cell r="AM782">
            <v>0</v>
          </cell>
          <cell r="AN782">
            <v>75</v>
          </cell>
          <cell r="AO782" t="str">
            <v>8914 (48 X 44)</v>
          </cell>
          <cell r="AP782" t="str">
            <v>48X44</v>
          </cell>
          <cell r="AQ782">
            <v>55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 t="str">
            <v>8051 (1 White)</v>
          </cell>
          <cell r="AW782" t="str">
            <v>8050 (334FT Clear)</v>
          </cell>
          <cell r="AX782">
            <v>2230.0000000000005</v>
          </cell>
          <cell r="AY782">
            <v>1875</v>
          </cell>
          <cell r="AZ782">
            <v>1.1893333333333336</v>
          </cell>
          <cell r="BA782" t="str">
            <v>Minova Request 11/29/04.</v>
          </cell>
          <cell r="BB782"/>
          <cell r="BC782">
            <v>254025</v>
          </cell>
          <cell r="BD782" t="str">
            <v>White</v>
          </cell>
          <cell r="BE782" t="str">
            <v xml:space="preserve">3212 LIF1530 </v>
          </cell>
          <cell r="BF782" t="str">
            <v>12 months (+/- 5 days) from date of manufacture</v>
          </cell>
          <cell r="BG782" t="str">
            <v>Super Slow</v>
          </cell>
          <cell r="BH782" t="str">
            <v>32 mm</v>
          </cell>
          <cell r="BI782" t="str">
            <v>1 3/8 in</v>
          </cell>
          <cell r="BJ782" t="str">
            <v xml:space="preserve">12 in </v>
          </cell>
          <cell r="BK782" t="str">
            <v>7/8 in</v>
          </cell>
          <cell r="BL782" t="str">
            <v>I, II, III</v>
          </cell>
          <cell r="BM782">
            <v>1.0942001790234428</v>
          </cell>
          <cell r="BN782">
            <v>27.5</v>
          </cell>
          <cell r="BO782">
            <v>55</v>
          </cell>
          <cell r="BP782" t="str">
            <v>B or G</v>
          </cell>
          <cell r="BQ782">
            <v>3300</v>
          </cell>
          <cell r="BR782">
            <v>25</v>
          </cell>
        </row>
        <row r="783">
          <cell r="C783">
            <v>254029</v>
          </cell>
          <cell r="D783" t="str">
            <v>3212 LIF90 (2PB, 75 Bxs)</v>
          </cell>
          <cell r="E783" t="str">
            <v>70416</v>
          </cell>
          <cell r="F783" t="str">
            <v>72036</v>
          </cell>
          <cell r="G783" t="str">
            <v>30%</v>
          </cell>
          <cell r="H783" t="str">
            <v>2 X 8509 (12-8 4 X 1.25 OL)</v>
          </cell>
          <cell r="I783" t="str">
            <v>8040 (54 mm 142 GA X 1.125 FT)</v>
          </cell>
          <cell r="J783" t="str">
            <v>8036 (114 mm 200 GA X 1.125 FT)</v>
          </cell>
          <cell r="K783">
            <v>0.78120000000000001</v>
          </cell>
          <cell r="L783">
            <v>0.33480000000000004</v>
          </cell>
          <cell r="M783">
            <v>12</v>
          </cell>
          <cell r="N783">
            <v>13.130402148281313</v>
          </cell>
          <cell r="O783">
            <v>11.75</v>
          </cell>
          <cell r="P783">
            <v>12</v>
          </cell>
          <cell r="Q783">
            <v>12.25</v>
          </cell>
          <cell r="R783">
            <v>1.0751249999999999</v>
          </cell>
          <cell r="S783">
            <v>1.1160000000000001</v>
          </cell>
          <cell r="T783">
            <v>1.1576249999999999</v>
          </cell>
          <cell r="U783">
            <v>488.10674999999992</v>
          </cell>
          <cell r="V783">
            <v>506.66400000000004</v>
          </cell>
          <cell r="W783">
            <v>525.56174999999996</v>
          </cell>
          <cell r="X783" t="str">
            <v>8405/8406 (13"/2 pc)</v>
          </cell>
          <cell r="Y783" t="str">
            <v>13"/ 2 pc</v>
          </cell>
          <cell r="Z783">
            <v>1.1000000000000001</v>
          </cell>
          <cell r="AA783">
            <v>25</v>
          </cell>
          <cell r="AB783">
            <v>26.878124999999997</v>
          </cell>
          <cell r="AC783">
            <v>27.900000000000002</v>
          </cell>
          <cell r="AD783">
            <v>28.940624999999997</v>
          </cell>
          <cell r="AE783">
            <v>27.978124999999999</v>
          </cell>
          <cell r="AF783">
            <v>29.000000000000004</v>
          </cell>
          <cell r="AG783">
            <v>30.040624999999999</v>
          </cell>
          <cell r="AH783" t="str">
            <v>1 X 8126 (2.417 FT/Box)</v>
          </cell>
          <cell r="AI783">
            <v>1</v>
          </cell>
          <cell r="AJ783" t="str">
            <v>(15X5)+0=75</v>
          </cell>
          <cell r="AK783">
            <v>15</v>
          </cell>
          <cell r="AL783">
            <v>5</v>
          </cell>
          <cell r="AM783">
            <v>0</v>
          </cell>
          <cell r="AN783">
            <v>75</v>
          </cell>
          <cell r="AO783" t="str">
            <v>8914 (48 X 44)</v>
          </cell>
          <cell r="AP783" t="str">
            <v>48X44</v>
          </cell>
          <cell r="AQ783">
            <v>55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 t="str">
            <v>8051 (1 White)</v>
          </cell>
          <cell r="AW783" t="str">
            <v>8050 (334FT Clear)</v>
          </cell>
          <cell r="AX783">
            <v>2230.0000000000005</v>
          </cell>
          <cell r="AY783">
            <v>1875</v>
          </cell>
          <cell r="AZ783">
            <v>1.1893333333333336</v>
          </cell>
          <cell r="BA783" t="str">
            <v>Minova Request 11/29/04.</v>
          </cell>
          <cell r="BB783"/>
          <cell r="BC783">
            <v>254029</v>
          </cell>
          <cell r="BD783" t="str">
            <v>Yellow</v>
          </cell>
          <cell r="BE783" t="str">
            <v xml:space="preserve">3212 LIF90 </v>
          </cell>
          <cell r="BF783" t="str">
            <v>12 months (+/- 5 days) from date of manufacture</v>
          </cell>
          <cell r="BG783" t="str">
            <v>Slow</v>
          </cell>
          <cell r="BH783" t="str">
            <v>32 mm</v>
          </cell>
          <cell r="BI783" t="str">
            <v>1 3/8 in</v>
          </cell>
          <cell r="BJ783" t="str">
            <v xml:space="preserve">12 in </v>
          </cell>
          <cell r="BK783" t="str">
            <v>7/8 in</v>
          </cell>
          <cell r="BL783" t="str">
            <v>I, II, III</v>
          </cell>
          <cell r="BM783">
            <v>1.0942001790234428</v>
          </cell>
          <cell r="BN783">
            <v>27.5</v>
          </cell>
          <cell r="BO783">
            <v>55</v>
          </cell>
          <cell r="BP783" t="str">
            <v>B or G</v>
          </cell>
          <cell r="BQ783">
            <v>3300</v>
          </cell>
          <cell r="BR783">
            <v>25</v>
          </cell>
        </row>
        <row r="784">
          <cell r="C784">
            <v>254032</v>
          </cell>
          <cell r="D784" t="str">
            <v>3212 M50LIF (2PB, 75 Bxs)</v>
          </cell>
          <cell r="E784" t="str">
            <v>70325</v>
          </cell>
          <cell r="F784" t="str">
            <v>72036</v>
          </cell>
          <cell r="G784" t="str">
            <v>30%</v>
          </cell>
          <cell r="H784" t="str">
            <v>2 X 8509 (12-8 4 X 1.25 OL)</v>
          </cell>
          <cell r="I784" t="str">
            <v>8040 (54 mm 142 GA X 1.125 FT)</v>
          </cell>
          <cell r="J784" t="str">
            <v>8036 (114 mm 200 GA X 1.125 FT)</v>
          </cell>
          <cell r="K784">
            <v>0.78120000000000001</v>
          </cell>
          <cell r="L784">
            <v>0.33480000000000004</v>
          </cell>
          <cell r="M784">
            <v>12</v>
          </cell>
          <cell r="N784">
            <v>13.130402148281313</v>
          </cell>
          <cell r="O784">
            <v>11.75</v>
          </cell>
          <cell r="P784">
            <v>12</v>
          </cell>
          <cell r="Q784">
            <v>12.25</v>
          </cell>
          <cell r="R784">
            <v>1.0751249999999999</v>
          </cell>
          <cell r="S784">
            <v>1.1160000000000001</v>
          </cell>
          <cell r="T784">
            <v>1.1576249999999999</v>
          </cell>
          <cell r="U784">
            <v>488.10674999999992</v>
          </cell>
          <cell r="V784">
            <v>506.66400000000004</v>
          </cell>
          <cell r="W784">
            <v>525.56174999999996</v>
          </cell>
          <cell r="X784" t="str">
            <v>8405/8406 (13"/2 pc)</v>
          </cell>
          <cell r="Y784" t="str">
            <v>13"/ 2 pc</v>
          </cell>
          <cell r="Z784">
            <v>1.1000000000000001</v>
          </cell>
          <cell r="AA784">
            <v>25</v>
          </cell>
          <cell r="AB784">
            <v>26.878124999999997</v>
          </cell>
          <cell r="AC784">
            <v>27.900000000000002</v>
          </cell>
          <cell r="AD784">
            <v>28.940624999999997</v>
          </cell>
          <cell r="AE784">
            <v>27.978124999999999</v>
          </cell>
          <cell r="AF784">
            <v>29.000000000000004</v>
          </cell>
          <cell r="AG784">
            <v>30.040624999999999</v>
          </cell>
          <cell r="AH784" t="str">
            <v>1 X 8126 (2.417 FT/Box)</v>
          </cell>
          <cell r="AI784">
            <v>1</v>
          </cell>
          <cell r="AJ784" t="str">
            <v>(15X5)+0=75</v>
          </cell>
          <cell r="AK784">
            <v>15</v>
          </cell>
          <cell r="AL784">
            <v>5</v>
          </cell>
          <cell r="AM784">
            <v>0</v>
          </cell>
          <cell r="AN784">
            <v>75</v>
          </cell>
          <cell r="AO784" t="str">
            <v>8914 (48 X 44)</v>
          </cell>
          <cell r="AP784" t="str">
            <v>48X44</v>
          </cell>
          <cell r="AQ784">
            <v>55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 t="str">
            <v>8051 (1 White)</v>
          </cell>
          <cell r="AW784" t="str">
            <v>8050 (334FT Clear)</v>
          </cell>
          <cell r="AX784">
            <v>2230.0000000000005</v>
          </cell>
          <cell r="AY784">
            <v>1875</v>
          </cell>
          <cell r="AZ784">
            <v>1.1893333333333336</v>
          </cell>
          <cell r="BA784" t="str">
            <v>Minova Request 8/20/07.</v>
          </cell>
          <cell r="BB784"/>
          <cell r="BC784">
            <v>254032</v>
          </cell>
          <cell r="BD784" t="str">
            <v>Green</v>
          </cell>
          <cell r="BE784" t="str">
            <v>3212 M50LIF</v>
          </cell>
          <cell r="BF784" t="str">
            <v>12 months (+/- 5 days) from date of manufacture</v>
          </cell>
          <cell r="BG784" t="str">
            <v xml:space="preserve">Medium </v>
          </cell>
          <cell r="BH784" t="str">
            <v>32 mm</v>
          </cell>
          <cell r="BI784" t="str">
            <v>1 3/8 in</v>
          </cell>
          <cell r="BJ784" t="str">
            <v xml:space="preserve">12 in </v>
          </cell>
          <cell r="BK784" t="str">
            <v>7/8 in</v>
          </cell>
          <cell r="BL784" t="str">
            <v>I, II, III</v>
          </cell>
          <cell r="BM784">
            <v>1.0942001790234428</v>
          </cell>
          <cell r="BN784">
            <v>27.5</v>
          </cell>
          <cell r="BO784">
            <v>55</v>
          </cell>
          <cell r="BP784" t="str">
            <v>B or G</v>
          </cell>
          <cell r="BQ784">
            <v>3300</v>
          </cell>
          <cell r="BR784">
            <v>25</v>
          </cell>
        </row>
        <row r="785">
          <cell r="C785">
            <v>254033</v>
          </cell>
          <cell r="D785" t="str">
            <v>3212 M0510 (2PB, 75 Bxs)</v>
          </cell>
          <cell r="E785" t="str">
            <v>70357</v>
          </cell>
          <cell r="F785" t="str">
            <v>72036</v>
          </cell>
          <cell r="G785" t="str">
            <v>30%</v>
          </cell>
          <cell r="H785" t="str">
            <v>2 X 8509 (12-8 4 X 1.25 OL)</v>
          </cell>
          <cell r="I785" t="str">
            <v>8040 (54 mm 142 GA X 1.125 FT)</v>
          </cell>
          <cell r="J785" t="str">
            <v>8036 (114 mm 200 GA X 1.125 FT)</v>
          </cell>
          <cell r="K785">
            <v>0.78120000000000001</v>
          </cell>
          <cell r="L785">
            <v>0.33480000000000004</v>
          </cell>
          <cell r="M785">
            <v>12</v>
          </cell>
          <cell r="N785">
            <v>13.130402148281313</v>
          </cell>
          <cell r="O785">
            <v>11.75</v>
          </cell>
          <cell r="P785">
            <v>12</v>
          </cell>
          <cell r="Q785">
            <v>12.25</v>
          </cell>
          <cell r="R785">
            <v>1.0751249999999999</v>
          </cell>
          <cell r="S785">
            <v>1.1160000000000001</v>
          </cell>
          <cell r="T785">
            <v>1.1576249999999999</v>
          </cell>
          <cell r="U785">
            <v>488.10674999999992</v>
          </cell>
          <cell r="V785">
            <v>506.66400000000004</v>
          </cell>
          <cell r="W785">
            <v>525.56174999999996</v>
          </cell>
          <cell r="X785" t="str">
            <v>8405/8406 (13"/2 pc)</v>
          </cell>
          <cell r="Y785" t="str">
            <v>13"/ 2 pc</v>
          </cell>
          <cell r="Z785">
            <v>1.1000000000000001</v>
          </cell>
          <cell r="AA785">
            <v>25</v>
          </cell>
          <cell r="AB785">
            <v>26.878124999999997</v>
          </cell>
          <cell r="AC785">
            <v>27.900000000000002</v>
          </cell>
          <cell r="AD785">
            <v>28.940624999999997</v>
          </cell>
          <cell r="AE785">
            <v>27.978124999999999</v>
          </cell>
          <cell r="AF785">
            <v>29.000000000000004</v>
          </cell>
          <cell r="AG785">
            <v>30.040624999999999</v>
          </cell>
          <cell r="AH785" t="str">
            <v>1 X 8126 (2.417 FT/Box)</v>
          </cell>
          <cell r="AI785">
            <v>1</v>
          </cell>
          <cell r="AJ785" t="str">
            <v>(15X5)+0=75</v>
          </cell>
          <cell r="AK785">
            <v>15</v>
          </cell>
          <cell r="AL785">
            <v>5</v>
          </cell>
          <cell r="AM785">
            <v>0</v>
          </cell>
          <cell r="AN785">
            <v>75</v>
          </cell>
          <cell r="AO785" t="str">
            <v>8914 (48 X 44)</v>
          </cell>
          <cell r="AP785" t="str">
            <v>48X44</v>
          </cell>
          <cell r="AQ785">
            <v>55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 t="str">
            <v>8051 (1 White)</v>
          </cell>
          <cell r="AW785" t="str">
            <v>8050 (334FT Clear)</v>
          </cell>
          <cell r="AX785">
            <v>2230.0000000000005</v>
          </cell>
          <cell r="AY785">
            <v>1875</v>
          </cell>
          <cell r="AZ785">
            <v>1.1893333333333336</v>
          </cell>
          <cell r="BA785" t="str">
            <v>Request 1/2/07.</v>
          </cell>
          <cell r="BB785"/>
          <cell r="BC785">
            <v>254033</v>
          </cell>
          <cell r="BD785" t="str">
            <v>White</v>
          </cell>
          <cell r="BE785" t="str">
            <v>3212 M0510</v>
          </cell>
          <cell r="BF785" t="str">
            <v>12 months (+/- 5 days) from date of manufacture</v>
          </cell>
          <cell r="BG785" t="str">
            <v>X-Slow</v>
          </cell>
          <cell r="BH785" t="str">
            <v>32 mm</v>
          </cell>
          <cell r="BI785" t="str">
            <v>1 3/8 in</v>
          </cell>
          <cell r="BJ785" t="str">
            <v xml:space="preserve">12 in </v>
          </cell>
          <cell r="BK785" t="str">
            <v>7/8 in</v>
          </cell>
          <cell r="BL785" t="str">
            <v>I, II, III</v>
          </cell>
          <cell r="BM785">
            <v>1.0942001790234428</v>
          </cell>
          <cell r="BN785">
            <v>27.5</v>
          </cell>
          <cell r="BO785">
            <v>55</v>
          </cell>
          <cell r="BP785" t="str">
            <v>B or G</v>
          </cell>
          <cell r="BQ785">
            <v>3300</v>
          </cell>
          <cell r="BR785">
            <v>25</v>
          </cell>
        </row>
        <row r="786">
          <cell r="C786">
            <v>254035</v>
          </cell>
          <cell r="D786" t="str">
            <v>3212 LIF0510 (2PB, 75 Bxs)</v>
          </cell>
          <cell r="E786" t="str">
            <v>70328</v>
          </cell>
          <cell r="F786" t="str">
            <v>72036</v>
          </cell>
          <cell r="G786" t="str">
            <v>30%</v>
          </cell>
          <cell r="H786" t="str">
            <v>2 X 8509 (12-8 4 X 1.25 OL)</v>
          </cell>
          <cell r="I786" t="str">
            <v>8040 (54 mm 142 GA X 1.125 FT)</v>
          </cell>
          <cell r="J786" t="str">
            <v>8036 (114 mm 200 GA X 1.125 FT)</v>
          </cell>
          <cell r="K786">
            <v>0.78120000000000001</v>
          </cell>
          <cell r="L786">
            <v>0.33480000000000004</v>
          </cell>
          <cell r="M786">
            <v>12</v>
          </cell>
          <cell r="N786">
            <v>13.130402148281313</v>
          </cell>
          <cell r="O786">
            <v>11.75</v>
          </cell>
          <cell r="P786">
            <v>12</v>
          </cell>
          <cell r="Q786">
            <v>12.25</v>
          </cell>
          <cell r="R786">
            <v>1.0751249999999999</v>
          </cell>
          <cell r="S786">
            <v>1.1160000000000001</v>
          </cell>
          <cell r="T786">
            <v>1.1576249999999999</v>
          </cell>
          <cell r="U786">
            <v>488.10674999999992</v>
          </cell>
          <cell r="V786">
            <v>506.66400000000004</v>
          </cell>
          <cell r="W786">
            <v>525.56174999999996</v>
          </cell>
          <cell r="X786" t="str">
            <v>8405/8406 (13"/2 pc)</v>
          </cell>
          <cell r="Y786" t="str">
            <v>13"/ 2 pc</v>
          </cell>
          <cell r="Z786">
            <v>1.1000000000000001</v>
          </cell>
          <cell r="AA786">
            <v>25</v>
          </cell>
          <cell r="AB786">
            <v>26.878124999999997</v>
          </cell>
          <cell r="AC786">
            <v>27.900000000000002</v>
          </cell>
          <cell r="AD786">
            <v>28.940624999999997</v>
          </cell>
          <cell r="AE786">
            <v>27.978124999999999</v>
          </cell>
          <cell r="AF786">
            <v>29.000000000000004</v>
          </cell>
          <cell r="AG786">
            <v>30.040624999999999</v>
          </cell>
          <cell r="AH786" t="str">
            <v>1 X 8126 (2.417 FT/Box)</v>
          </cell>
          <cell r="AI786">
            <v>1</v>
          </cell>
          <cell r="AJ786" t="str">
            <v>(15X5)+0=75</v>
          </cell>
          <cell r="AK786">
            <v>15</v>
          </cell>
          <cell r="AL786">
            <v>5</v>
          </cell>
          <cell r="AM786">
            <v>0</v>
          </cell>
          <cell r="AN786">
            <v>75</v>
          </cell>
          <cell r="AO786" t="str">
            <v>8914 (48 X 44)</v>
          </cell>
          <cell r="AP786" t="str">
            <v>48X44</v>
          </cell>
          <cell r="AQ786">
            <v>55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 t="str">
            <v>8051 (1 White)</v>
          </cell>
          <cell r="AW786" t="str">
            <v>8050 (334FT Clear)</v>
          </cell>
          <cell r="AX786">
            <v>2230.0000000000005</v>
          </cell>
          <cell r="AY786">
            <v>1875</v>
          </cell>
          <cell r="AZ786">
            <v>1.1893333333333336</v>
          </cell>
          <cell r="BA786" t="str">
            <v>Request 3/16/10.</v>
          </cell>
          <cell r="BB786"/>
          <cell r="BC786">
            <v>254035</v>
          </cell>
          <cell r="BD786" t="str">
            <v>White</v>
          </cell>
          <cell r="BE786" t="str">
            <v>3212 LIF0510</v>
          </cell>
          <cell r="BF786" t="str">
            <v>12 months (+/- 5 days) from date of manufacture</v>
          </cell>
          <cell r="BG786" t="str">
            <v>X-Slow</v>
          </cell>
          <cell r="BH786" t="str">
            <v>32 mm</v>
          </cell>
          <cell r="BI786" t="str">
            <v>1 3/8 in</v>
          </cell>
          <cell r="BJ786" t="str">
            <v xml:space="preserve">12 in </v>
          </cell>
          <cell r="BK786" t="str">
            <v>7/8 in</v>
          </cell>
          <cell r="BL786" t="str">
            <v>I, II, III</v>
          </cell>
          <cell r="BM786">
            <v>1.0942001790234428</v>
          </cell>
          <cell r="BN786">
            <v>27.5</v>
          </cell>
          <cell r="BO786">
            <v>55</v>
          </cell>
          <cell r="BP786" t="str">
            <v>B or G</v>
          </cell>
          <cell r="BQ786">
            <v>3300</v>
          </cell>
          <cell r="BR786">
            <v>25</v>
          </cell>
        </row>
        <row r="787">
          <cell r="C787">
            <v>254036</v>
          </cell>
          <cell r="D787" t="str">
            <v>3212 LIF20 (2PB, 75 Bxs)</v>
          </cell>
          <cell r="E787" t="str">
            <v>70415</v>
          </cell>
          <cell r="F787" t="str">
            <v>72036</v>
          </cell>
          <cell r="G787" t="str">
            <v>30%</v>
          </cell>
          <cell r="H787" t="str">
            <v>2 X 8509 (12-8 4 X 1.25 OL)</v>
          </cell>
          <cell r="I787" t="str">
            <v>8040 (54 mm 142 GA X 1.125 FT)</v>
          </cell>
          <cell r="J787" t="str">
            <v>8036 (114 mm 200 GA X 1.125 FT)</v>
          </cell>
          <cell r="K787">
            <v>0.78120000000000001</v>
          </cell>
          <cell r="L787">
            <v>0.33480000000000004</v>
          </cell>
          <cell r="M787">
            <v>12</v>
          </cell>
          <cell r="N787">
            <v>13.130402148281313</v>
          </cell>
          <cell r="O787">
            <v>11.75</v>
          </cell>
          <cell r="P787">
            <v>12</v>
          </cell>
          <cell r="Q787">
            <v>12.25</v>
          </cell>
          <cell r="R787">
            <v>1.0751249999999999</v>
          </cell>
          <cell r="S787">
            <v>1.1160000000000001</v>
          </cell>
          <cell r="T787">
            <v>1.1576249999999999</v>
          </cell>
          <cell r="U787">
            <v>488.10674999999992</v>
          </cell>
          <cell r="V787">
            <v>506.66400000000004</v>
          </cell>
          <cell r="W787">
            <v>525.56174999999996</v>
          </cell>
          <cell r="X787" t="str">
            <v>8405/8406 (13"/2 pc)</v>
          </cell>
          <cell r="Y787" t="str">
            <v>13"/ 2 pc</v>
          </cell>
          <cell r="Z787">
            <v>1.1000000000000001</v>
          </cell>
          <cell r="AA787">
            <v>25</v>
          </cell>
          <cell r="AB787">
            <v>26.878124999999997</v>
          </cell>
          <cell r="AC787">
            <v>27.900000000000002</v>
          </cell>
          <cell r="AD787">
            <v>28.940624999999997</v>
          </cell>
          <cell r="AE787">
            <v>27.978124999999999</v>
          </cell>
          <cell r="AF787">
            <v>29.000000000000004</v>
          </cell>
          <cell r="AG787">
            <v>30.040624999999999</v>
          </cell>
          <cell r="AH787" t="str">
            <v>1 X 8126 (2.417 FT/Box)</v>
          </cell>
          <cell r="AI787">
            <v>1</v>
          </cell>
          <cell r="AJ787" t="str">
            <v>(15X5)+0=75</v>
          </cell>
          <cell r="AK787">
            <v>15</v>
          </cell>
          <cell r="AL787">
            <v>5</v>
          </cell>
          <cell r="AM787">
            <v>0</v>
          </cell>
          <cell r="AN787">
            <v>75</v>
          </cell>
          <cell r="AO787" t="str">
            <v>8914 (48 X 44)</v>
          </cell>
          <cell r="AP787" t="str">
            <v>48X44</v>
          </cell>
          <cell r="AQ787">
            <v>55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 t="str">
            <v>8051 (1 White)</v>
          </cell>
          <cell r="AW787" t="str">
            <v>8050 (334FT Clear)</v>
          </cell>
          <cell r="AX787">
            <v>2230.0000000000005</v>
          </cell>
          <cell r="AY787">
            <v>1875</v>
          </cell>
          <cell r="AZ787">
            <v>1.1893333333333336</v>
          </cell>
          <cell r="BA787" t="str">
            <v>Minova Request 5/14/12.</v>
          </cell>
          <cell r="BB787"/>
          <cell r="BC787">
            <v>254036</v>
          </cell>
          <cell r="BD787" t="str">
            <v xml:space="preserve">Orange </v>
          </cell>
          <cell r="BE787" t="str">
            <v>3212 LIF20</v>
          </cell>
          <cell r="BF787" t="str">
            <v>12 months (+/- 5 days) from date of manufacture</v>
          </cell>
          <cell r="BG787" t="str">
            <v>X-Fast</v>
          </cell>
          <cell r="BH787" t="str">
            <v>32 mm</v>
          </cell>
          <cell r="BI787" t="str">
            <v>1 3/8 in</v>
          </cell>
          <cell r="BJ787" t="str">
            <v xml:space="preserve">12 in </v>
          </cell>
          <cell r="BK787" t="str">
            <v>7/8 in</v>
          </cell>
          <cell r="BL787" t="str">
            <v>I, II, III</v>
          </cell>
          <cell r="BM787">
            <v>1.0942001790234428</v>
          </cell>
          <cell r="BN787">
            <v>27.5</v>
          </cell>
          <cell r="BO787">
            <v>55</v>
          </cell>
          <cell r="BP787" t="str">
            <v>B or G</v>
          </cell>
          <cell r="BQ787">
            <v>3300</v>
          </cell>
          <cell r="BR787">
            <v>25</v>
          </cell>
        </row>
        <row r="788">
          <cell r="C788">
            <v>254037</v>
          </cell>
          <cell r="D788" t="str">
            <v>3212 M0204LIF (2PB, 75 Bxs)</v>
          </cell>
          <cell r="E788" t="str">
            <v>70350</v>
          </cell>
          <cell r="F788" t="str">
            <v>72036</v>
          </cell>
          <cell r="G788" t="str">
            <v>30%</v>
          </cell>
          <cell r="H788" t="str">
            <v>2 X 8509 (12-8 4 X 1.25 OL)</v>
          </cell>
          <cell r="I788" t="str">
            <v>8040 (54 mm 142 GA X 1.125 FT)</v>
          </cell>
          <cell r="J788" t="str">
            <v>8036 (114 mm 200 GA X 1.125 FT)</v>
          </cell>
          <cell r="K788">
            <v>0.78120000000000001</v>
          </cell>
          <cell r="L788">
            <v>0.33480000000000004</v>
          </cell>
          <cell r="M788">
            <v>12</v>
          </cell>
          <cell r="N788">
            <v>13.130402148281313</v>
          </cell>
          <cell r="O788">
            <v>11.75</v>
          </cell>
          <cell r="P788">
            <v>12</v>
          </cell>
          <cell r="Q788">
            <v>12.25</v>
          </cell>
          <cell r="R788">
            <v>1.0751249999999999</v>
          </cell>
          <cell r="S788">
            <v>1.1160000000000001</v>
          </cell>
          <cell r="T788">
            <v>1.1576249999999999</v>
          </cell>
          <cell r="U788">
            <v>488.10674999999992</v>
          </cell>
          <cell r="V788">
            <v>506.66400000000004</v>
          </cell>
          <cell r="W788">
            <v>525.56174999999996</v>
          </cell>
          <cell r="X788" t="str">
            <v>8405/8406 (13"/2 pc)</v>
          </cell>
          <cell r="Y788" t="str">
            <v>13"/ 2 pc</v>
          </cell>
          <cell r="Z788">
            <v>1.1000000000000001</v>
          </cell>
          <cell r="AA788">
            <v>25</v>
          </cell>
          <cell r="AB788">
            <v>26.878124999999997</v>
          </cell>
          <cell r="AC788">
            <v>27.900000000000002</v>
          </cell>
          <cell r="AD788">
            <v>28.940624999999997</v>
          </cell>
          <cell r="AE788">
            <v>27.978124999999999</v>
          </cell>
          <cell r="AF788">
            <v>29.000000000000004</v>
          </cell>
          <cell r="AG788">
            <v>30.040624999999999</v>
          </cell>
          <cell r="AH788" t="str">
            <v>1 X 8126 (2.417 FT/Box)</v>
          </cell>
          <cell r="AI788">
            <v>1</v>
          </cell>
          <cell r="AJ788" t="str">
            <v>(15X5)+0=75</v>
          </cell>
          <cell r="AK788">
            <v>15</v>
          </cell>
          <cell r="AL788">
            <v>5</v>
          </cell>
          <cell r="AM788">
            <v>0</v>
          </cell>
          <cell r="AN788">
            <v>75</v>
          </cell>
          <cell r="AO788" t="str">
            <v>8914 (48 X 44)</v>
          </cell>
          <cell r="AP788" t="str">
            <v>48X44</v>
          </cell>
          <cell r="AQ788">
            <v>55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 t="str">
            <v>8051 (1 White)</v>
          </cell>
          <cell r="AW788" t="str">
            <v>8050 (334FT Clear)</v>
          </cell>
          <cell r="AX788">
            <v>2230.0000000000005</v>
          </cell>
          <cell r="AY788">
            <v>1875</v>
          </cell>
          <cell r="AZ788">
            <v>1.1893333333333336</v>
          </cell>
          <cell r="BA788" t="str">
            <v>Minova Request 7/19/12.</v>
          </cell>
          <cell r="BB788"/>
          <cell r="BC788">
            <v>254037</v>
          </cell>
          <cell r="BD788" t="str">
            <v>Yellow</v>
          </cell>
          <cell r="BE788" t="str">
            <v>3212 M0204LIF</v>
          </cell>
          <cell r="BF788" t="str">
            <v>12 months (+/- 5 days) from date of manufacture</v>
          </cell>
          <cell r="BG788" t="str">
            <v>Slow</v>
          </cell>
          <cell r="BH788" t="str">
            <v>32 mm</v>
          </cell>
          <cell r="BI788" t="str">
            <v>1 3/8 in</v>
          </cell>
          <cell r="BJ788" t="str">
            <v xml:space="preserve">12 in </v>
          </cell>
          <cell r="BK788" t="str">
            <v>7/8 in</v>
          </cell>
          <cell r="BL788" t="str">
            <v>I, II, III</v>
          </cell>
          <cell r="BM788">
            <v>1.0942001790234428</v>
          </cell>
          <cell r="BN788">
            <v>27.5</v>
          </cell>
          <cell r="BO788">
            <v>55</v>
          </cell>
          <cell r="BP788" t="str">
            <v>B or G</v>
          </cell>
          <cell r="BQ788">
            <v>3300</v>
          </cell>
          <cell r="BR788">
            <v>25</v>
          </cell>
        </row>
        <row r="789">
          <cell r="C789">
            <v>254038</v>
          </cell>
          <cell r="D789" t="str">
            <v>3212 M90 (2PB, 75 Bxs)</v>
          </cell>
          <cell r="E789" t="str">
            <v>70329</v>
          </cell>
          <cell r="F789" t="str">
            <v>72036</v>
          </cell>
          <cell r="G789" t="str">
            <v>30%</v>
          </cell>
          <cell r="H789" t="str">
            <v>2 X 8509 (12-8 4 X 1.25 OL)</v>
          </cell>
          <cell r="I789" t="str">
            <v>8040 (54 mm 142 GA X 1.125 FT)</v>
          </cell>
          <cell r="J789" t="str">
            <v>8036 (114 mm 200 GA X 1.125 FT)</v>
          </cell>
          <cell r="K789">
            <v>0.78120000000000001</v>
          </cell>
          <cell r="L789">
            <v>0.33480000000000004</v>
          </cell>
          <cell r="M789">
            <v>12</v>
          </cell>
          <cell r="N789">
            <v>13.130402148281313</v>
          </cell>
          <cell r="O789">
            <v>11.75</v>
          </cell>
          <cell r="P789">
            <v>12</v>
          </cell>
          <cell r="Q789">
            <v>12.25</v>
          </cell>
          <cell r="R789">
            <v>1.0751249999999999</v>
          </cell>
          <cell r="S789">
            <v>1.1160000000000001</v>
          </cell>
          <cell r="T789">
            <v>1.1576249999999999</v>
          </cell>
          <cell r="U789">
            <v>488.10674999999992</v>
          </cell>
          <cell r="V789">
            <v>506.66400000000004</v>
          </cell>
          <cell r="W789">
            <v>525.56174999999996</v>
          </cell>
          <cell r="X789" t="str">
            <v>8405/8406 (13"/2 pc)</v>
          </cell>
          <cell r="Y789" t="str">
            <v>13"/ 2 pc</v>
          </cell>
          <cell r="Z789">
            <v>1.1000000000000001</v>
          </cell>
          <cell r="AA789">
            <v>25</v>
          </cell>
          <cell r="AB789">
            <v>26.878124999999997</v>
          </cell>
          <cell r="AC789">
            <v>27.900000000000002</v>
          </cell>
          <cell r="AD789">
            <v>28.940624999999997</v>
          </cell>
          <cell r="AE789">
            <v>27.978124999999999</v>
          </cell>
          <cell r="AF789">
            <v>29.000000000000004</v>
          </cell>
          <cell r="AG789">
            <v>30.040624999999999</v>
          </cell>
          <cell r="AH789" t="str">
            <v>1 X 8126 (2.417 FT/Box)</v>
          </cell>
          <cell r="AI789">
            <v>1</v>
          </cell>
          <cell r="AJ789" t="str">
            <v>(15X5)+0=75</v>
          </cell>
          <cell r="AK789">
            <v>15</v>
          </cell>
          <cell r="AL789">
            <v>5</v>
          </cell>
          <cell r="AM789">
            <v>0</v>
          </cell>
          <cell r="AN789">
            <v>75</v>
          </cell>
          <cell r="AO789" t="str">
            <v>8914 (48 X 44)</v>
          </cell>
          <cell r="AP789" t="str">
            <v>48X44</v>
          </cell>
          <cell r="AQ789">
            <v>55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 t="str">
            <v>8051 (1 White)</v>
          </cell>
          <cell r="AW789" t="str">
            <v>8050 (334FT Clear)</v>
          </cell>
          <cell r="AX789">
            <v>2230.0000000000005</v>
          </cell>
          <cell r="AY789">
            <v>1875</v>
          </cell>
          <cell r="AZ789">
            <v>1.1893333333333336</v>
          </cell>
          <cell r="BA789" t="str">
            <v>GT Request 6/21/02.</v>
          </cell>
          <cell r="BB789"/>
          <cell r="BC789">
            <v>254038</v>
          </cell>
          <cell r="BD789" t="str">
            <v>Yellow</v>
          </cell>
          <cell r="BE789" t="str">
            <v>3212 M90</v>
          </cell>
          <cell r="BF789" t="str">
            <v>12 months (+/- 5 days) from date of manufacture</v>
          </cell>
          <cell r="BG789" t="str">
            <v>Slow</v>
          </cell>
          <cell r="BH789" t="str">
            <v>32 mm</v>
          </cell>
          <cell r="BI789" t="str">
            <v>1 3/8 in</v>
          </cell>
          <cell r="BJ789" t="str">
            <v xml:space="preserve">12 in </v>
          </cell>
          <cell r="BK789" t="str">
            <v>7/8 in</v>
          </cell>
          <cell r="BL789" t="str">
            <v>I, II, III</v>
          </cell>
          <cell r="BM789">
            <v>1.0942001790234428</v>
          </cell>
          <cell r="BN789">
            <v>27.5</v>
          </cell>
          <cell r="BO789">
            <v>55</v>
          </cell>
          <cell r="BP789" t="str">
            <v>B or G</v>
          </cell>
          <cell r="BQ789">
            <v>3300</v>
          </cell>
          <cell r="BR789">
            <v>25</v>
          </cell>
        </row>
        <row r="790">
          <cell r="C790">
            <v>254042</v>
          </cell>
          <cell r="D790" t="str">
            <v>3212 M1530 (2PB, 75 Bxs)</v>
          </cell>
          <cell r="E790" t="str">
            <v>70360</v>
          </cell>
          <cell r="F790" t="str">
            <v>72036</v>
          </cell>
          <cell r="G790" t="str">
            <v>30%</v>
          </cell>
          <cell r="H790" t="str">
            <v>2 X 8509 (12-8 4 X 1.25 OL)</v>
          </cell>
          <cell r="I790" t="str">
            <v>8040 (54 mm 142 GA X 1.125 FT)</v>
          </cell>
          <cell r="J790" t="str">
            <v>8036 (114 mm 200 GA X 1.125 FT)</v>
          </cell>
          <cell r="K790">
            <v>0.78120000000000001</v>
          </cell>
          <cell r="L790">
            <v>0.33480000000000004</v>
          </cell>
          <cell r="M790">
            <v>12</v>
          </cell>
          <cell r="N790">
            <v>13.130402148281313</v>
          </cell>
          <cell r="O790">
            <v>11.75</v>
          </cell>
          <cell r="P790">
            <v>12</v>
          </cell>
          <cell r="Q790">
            <v>12.25</v>
          </cell>
          <cell r="R790">
            <v>1.0751249999999999</v>
          </cell>
          <cell r="S790">
            <v>1.1160000000000001</v>
          </cell>
          <cell r="T790">
            <v>1.1576249999999999</v>
          </cell>
          <cell r="U790">
            <v>488.10674999999992</v>
          </cell>
          <cell r="V790">
            <v>506.66400000000004</v>
          </cell>
          <cell r="W790">
            <v>525.56174999999996</v>
          </cell>
          <cell r="X790" t="str">
            <v>8405/8406 (13"/2 pc)</v>
          </cell>
          <cell r="Y790" t="str">
            <v>13"/ 2 pc</v>
          </cell>
          <cell r="Z790">
            <v>1.1000000000000001</v>
          </cell>
          <cell r="AA790">
            <v>25</v>
          </cell>
          <cell r="AB790">
            <v>26.878124999999997</v>
          </cell>
          <cell r="AC790">
            <v>27.900000000000002</v>
          </cell>
          <cell r="AD790">
            <v>28.940624999999997</v>
          </cell>
          <cell r="AE790">
            <v>27.978124999999999</v>
          </cell>
          <cell r="AF790">
            <v>29.000000000000004</v>
          </cell>
          <cell r="AG790">
            <v>30.040624999999999</v>
          </cell>
          <cell r="AH790" t="str">
            <v>1 X 8126 (2.417 FT/Box)</v>
          </cell>
          <cell r="AI790">
            <v>1</v>
          </cell>
          <cell r="AJ790" t="str">
            <v>(15X5)+0=75</v>
          </cell>
          <cell r="AK790">
            <v>15</v>
          </cell>
          <cell r="AL790">
            <v>5</v>
          </cell>
          <cell r="AM790">
            <v>0</v>
          </cell>
          <cell r="AN790">
            <v>75</v>
          </cell>
          <cell r="AO790" t="str">
            <v>8914 (48 X 44)</v>
          </cell>
          <cell r="AP790" t="str">
            <v>48X44</v>
          </cell>
          <cell r="AQ790">
            <v>55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 t="str">
            <v>8051 (1 White)</v>
          </cell>
          <cell r="AW790" t="str">
            <v>8050 (334FT Clear)</v>
          </cell>
          <cell r="AX790">
            <v>2230.0000000000005</v>
          </cell>
          <cell r="AY790">
            <v>1875</v>
          </cell>
          <cell r="AZ790">
            <v>1.1893333333333336</v>
          </cell>
          <cell r="BA790" t="str">
            <v>GT Request 6/21/02.</v>
          </cell>
          <cell r="BB790"/>
          <cell r="BC790">
            <v>254042</v>
          </cell>
          <cell r="BD790" t="str">
            <v>White</v>
          </cell>
          <cell r="BE790" t="str">
            <v xml:space="preserve">3212 M1530 </v>
          </cell>
          <cell r="BF790" t="str">
            <v>12 months (+/- 5 days) from date of manufacture</v>
          </cell>
          <cell r="BG790" t="str">
            <v>Super Slow</v>
          </cell>
          <cell r="BH790" t="str">
            <v>32 mm</v>
          </cell>
          <cell r="BI790" t="str">
            <v>1 3/8 in</v>
          </cell>
          <cell r="BJ790" t="str">
            <v xml:space="preserve">12 in </v>
          </cell>
          <cell r="BK790" t="str">
            <v>7/8 in</v>
          </cell>
          <cell r="BL790" t="str">
            <v>I, II, III</v>
          </cell>
          <cell r="BM790">
            <v>1.0942001790234428</v>
          </cell>
          <cell r="BN790">
            <v>27.5</v>
          </cell>
          <cell r="BO790">
            <v>55</v>
          </cell>
          <cell r="BP790" t="str">
            <v>B or G</v>
          </cell>
          <cell r="BQ790">
            <v>3300</v>
          </cell>
          <cell r="BR790">
            <v>25</v>
          </cell>
        </row>
        <row r="791">
          <cell r="C791">
            <v>254063</v>
          </cell>
          <cell r="D791" t="str">
            <v>3212 H35 (2PB, 75 Bxs)</v>
          </cell>
          <cell r="E791" t="str">
            <v>70300</v>
          </cell>
          <cell r="F791" t="str">
            <v>72036</v>
          </cell>
          <cell r="G791" t="str">
            <v>30%</v>
          </cell>
          <cell r="H791" t="str">
            <v>2 X 8509 (12-8 4 X 1.25 OL)</v>
          </cell>
          <cell r="I791" t="str">
            <v>8040 (54 mm 142 GA X 1.125 FT)</v>
          </cell>
          <cell r="J791" t="str">
            <v>8036 (114 mm 200 GA X 1.125 FT)</v>
          </cell>
          <cell r="K791">
            <v>0.78120000000000001</v>
          </cell>
          <cell r="L791">
            <v>0.33480000000000004</v>
          </cell>
          <cell r="M791">
            <v>12</v>
          </cell>
          <cell r="N791">
            <v>13.130402148281313</v>
          </cell>
          <cell r="O791">
            <v>11.75</v>
          </cell>
          <cell r="P791">
            <v>12</v>
          </cell>
          <cell r="Q791">
            <v>12.25</v>
          </cell>
          <cell r="R791">
            <v>1.0751249999999999</v>
          </cell>
          <cell r="S791">
            <v>1.1160000000000001</v>
          </cell>
          <cell r="T791">
            <v>1.1576249999999999</v>
          </cell>
          <cell r="U791">
            <v>488.10674999999992</v>
          </cell>
          <cell r="V791">
            <v>506.66400000000004</v>
          </cell>
          <cell r="W791">
            <v>525.56174999999996</v>
          </cell>
          <cell r="X791" t="str">
            <v>8405/8406 (13"/2 pc)</v>
          </cell>
          <cell r="Y791" t="str">
            <v>13"/ 2 pc</v>
          </cell>
          <cell r="Z791">
            <v>1.1000000000000001</v>
          </cell>
          <cell r="AA791">
            <v>25</v>
          </cell>
          <cell r="AB791">
            <v>26.878124999999997</v>
          </cell>
          <cell r="AC791">
            <v>27.900000000000002</v>
          </cell>
          <cell r="AD791">
            <v>28.940624999999997</v>
          </cell>
          <cell r="AE791">
            <v>27.978124999999999</v>
          </cell>
          <cell r="AF791">
            <v>29.000000000000004</v>
          </cell>
          <cell r="AG791">
            <v>30.040624999999999</v>
          </cell>
          <cell r="AH791" t="str">
            <v>1 X 8126 (2.417 FT/Box)</v>
          </cell>
          <cell r="AI791">
            <v>1</v>
          </cell>
          <cell r="AJ791" t="str">
            <v>(15X5)+0=75</v>
          </cell>
          <cell r="AK791">
            <v>15</v>
          </cell>
          <cell r="AL791">
            <v>5</v>
          </cell>
          <cell r="AM791">
            <v>0</v>
          </cell>
          <cell r="AN791">
            <v>75</v>
          </cell>
          <cell r="AO791" t="str">
            <v>8914 (48 X 44)</v>
          </cell>
          <cell r="AP791" t="str">
            <v>48X44</v>
          </cell>
          <cell r="AQ791">
            <v>55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 t="str">
            <v>8051 (1 White)</v>
          </cell>
          <cell r="AW791" t="str">
            <v>8050 (334FT Clear)</v>
          </cell>
          <cell r="AX791">
            <v>2230.0000000000005</v>
          </cell>
          <cell r="AY791">
            <v>1875</v>
          </cell>
          <cell r="AZ791">
            <v>1.1893333333333336</v>
          </cell>
          <cell r="BA791" t="str">
            <v>GT Request 12/5/02.</v>
          </cell>
          <cell r="BB791"/>
          <cell r="BC791">
            <v>254063</v>
          </cell>
          <cell r="BD791" t="str">
            <v>Blue</v>
          </cell>
          <cell r="BE791" t="str">
            <v>3212 H35</v>
          </cell>
          <cell r="BF791" t="str">
            <v>12 months (+/- 5 days) from date of manufacture</v>
          </cell>
          <cell r="BG791" t="str">
            <v>Fast</v>
          </cell>
          <cell r="BH791" t="str">
            <v>32 mm</v>
          </cell>
          <cell r="BI791" t="str">
            <v>1 3/8 in</v>
          </cell>
          <cell r="BJ791" t="str">
            <v xml:space="preserve">12 in </v>
          </cell>
          <cell r="BK791" t="str">
            <v>7/8 in</v>
          </cell>
          <cell r="BL791" t="str">
            <v>I, II, III</v>
          </cell>
          <cell r="BM791">
            <v>1.0942001790234428</v>
          </cell>
          <cell r="BN791">
            <v>27.5</v>
          </cell>
          <cell r="BO791">
            <v>55</v>
          </cell>
          <cell r="BP791" t="str">
            <v>B or G</v>
          </cell>
          <cell r="BQ791">
            <v>3300</v>
          </cell>
          <cell r="BR791">
            <v>25</v>
          </cell>
        </row>
        <row r="792">
          <cell r="C792">
            <v>254065</v>
          </cell>
          <cell r="D792" t="str">
            <v>3212 LIF50 (2PB, 75 Bxs)</v>
          </cell>
          <cell r="E792" t="str">
            <v>70319</v>
          </cell>
          <cell r="F792" t="str">
            <v>72036</v>
          </cell>
          <cell r="G792" t="str">
            <v>30%</v>
          </cell>
          <cell r="H792" t="str">
            <v>2 X 8509 (12-8 4 X 1.25 OL)</v>
          </cell>
          <cell r="I792" t="str">
            <v>8040 (54 mm 142 GA X 1.125 FT)</v>
          </cell>
          <cell r="J792" t="str">
            <v>8036 (114 mm 200 GA X 1.125 FT)</v>
          </cell>
          <cell r="K792">
            <v>0.78120000000000001</v>
          </cell>
          <cell r="L792">
            <v>0.33480000000000004</v>
          </cell>
          <cell r="M792">
            <v>12</v>
          </cell>
          <cell r="N792">
            <v>13.130402148281313</v>
          </cell>
          <cell r="O792">
            <v>11.75</v>
          </cell>
          <cell r="P792">
            <v>12</v>
          </cell>
          <cell r="Q792">
            <v>12.25</v>
          </cell>
          <cell r="R792">
            <v>1.0751249999999999</v>
          </cell>
          <cell r="S792">
            <v>1.1160000000000001</v>
          </cell>
          <cell r="T792">
            <v>1.1576249999999999</v>
          </cell>
          <cell r="U792">
            <v>488.10674999999992</v>
          </cell>
          <cell r="V792">
            <v>506.66400000000004</v>
          </cell>
          <cell r="W792">
            <v>525.56174999999996</v>
          </cell>
          <cell r="X792" t="str">
            <v>8405/8406 (13"/2 pc)</v>
          </cell>
          <cell r="Y792" t="str">
            <v>13"/ 2 pc</v>
          </cell>
          <cell r="Z792">
            <v>1.1000000000000001</v>
          </cell>
          <cell r="AA792">
            <v>25</v>
          </cell>
          <cell r="AB792">
            <v>26.878124999999997</v>
          </cell>
          <cell r="AC792">
            <v>27.900000000000002</v>
          </cell>
          <cell r="AD792">
            <v>28.940624999999997</v>
          </cell>
          <cell r="AE792">
            <v>27.978124999999999</v>
          </cell>
          <cell r="AF792">
            <v>29.000000000000004</v>
          </cell>
          <cell r="AG792">
            <v>30.040624999999999</v>
          </cell>
          <cell r="AH792" t="str">
            <v>1 X 8126 (2.417 FT/Box)</v>
          </cell>
          <cell r="AI792">
            <v>1</v>
          </cell>
          <cell r="AJ792" t="str">
            <v>(15X5)+0=75</v>
          </cell>
          <cell r="AK792">
            <v>15</v>
          </cell>
          <cell r="AL792">
            <v>5</v>
          </cell>
          <cell r="AM792">
            <v>0</v>
          </cell>
          <cell r="AN792">
            <v>75</v>
          </cell>
          <cell r="AO792" t="str">
            <v>8914 (48 X 44)</v>
          </cell>
          <cell r="AP792" t="str">
            <v>48X44</v>
          </cell>
          <cell r="AQ792">
            <v>55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 t="str">
            <v>8051 (1 White)</v>
          </cell>
          <cell r="AW792" t="str">
            <v>8050 (334FT Clear)</v>
          </cell>
          <cell r="AX792">
            <v>2230.0000000000005</v>
          </cell>
          <cell r="AY792">
            <v>1875</v>
          </cell>
          <cell r="AZ792">
            <v>1.1893333333333336</v>
          </cell>
          <cell r="BA792" t="str">
            <v>Minova Request 2/2/11.</v>
          </cell>
          <cell r="BB792"/>
          <cell r="BC792">
            <v>254065</v>
          </cell>
          <cell r="BD792" t="str">
            <v>Green</v>
          </cell>
          <cell r="BE792" t="str">
            <v>3212 LIF50</v>
          </cell>
          <cell r="BF792" t="str">
            <v>12 months (+/- 5 days) from date of manufacture</v>
          </cell>
          <cell r="BG792" t="str">
            <v xml:space="preserve">Medium </v>
          </cell>
          <cell r="BH792" t="str">
            <v>32 mm</v>
          </cell>
          <cell r="BI792" t="str">
            <v>1 3/8 in</v>
          </cell>
          <cell r="BJ792" t="str">
            <v xml:space="preserve">12 in </v>
          </cell>
          <cell r="BK792" t="str">
            <v>7/8 in</v>
          </cell>
          <cell r="BL792" t="str">
            <v>I, II, III</v>
          </cell>
          <cell r="BM792">
            <v>1.0942001790234428</v>
          </cell>
          <cell r="BN792">
            <v>27.5</v>
          </cell>
          <cell r="BO792">
            <v>55</v>
          </cell>
          <cell r="BP792" t="str">
            <v>B or G</v>
          </cell>
          <cell r="BQ792">
            <v>3300</v>
          </cell>
          <cell r="BR792">
            <v>25</v>
          </cell>
        </row>
        <row r="793">
          <cell r="C793">
            <v>254074</v>
          </cell>
          <cell r="D793" t="str">
            <v>3212 H50 (2PB, 75 Bxs)</v>
          </cell>
          <cell r="E793" t="str">
            <v>70320</v>
          </cell>
          <cell r="F793" t="str">
            <v>72036</v>
          </cell>
          <cell r="G793" t="str">
            <v>30%</v>
          </cell>
          <cell r="H793" t="str">
            <v>2 X 8509 (12-8 4 X 1.25 OL)</v>
          </cell>
          <cell r="I793" t="str">
            <v>8040 (54 mm 142 GA X 1.125 FT)</v>
          </cell>
          <cell r="J793" t="str">
            <v>8036 (114 mm 200 GA X 1.125 FT)</v>
          </cell>
          <cell r="K793">
            <v>0.78120000000000001</v>
          </cell>
          <cell r="L793">
            <v>0.33480000000000004</v>
          </cell>
          <cell r="M793">
            <v>12</v>
          </cell>
          <cell r="N793">
            <v>13.130402148281313</v>
          </cell>
          <cell r="O793">
            <v>11.75</v>
          </cell>
          <cell r="P793">
            <v>12</v>
          </cell>
          <cell r="Q793">
            <v>12.25</v>
          </cell>
          <cell r="R793">
            <v>1.0751249999999999</v>
          </cell>
          <cell r="S793">
            <v>1.1160000000000001</v>
          </cell>
          <cell r="T793">
            <v>1.1576249999999999</v>
          </cell>
          <cell r="U793">
            <v>488.10674999999992</v>
          </cell>
          <cell r="V793">
            <v>506.66400000000004</v>
          </cell>
          <cell r="W793">
            <v>525.56174999999996</v>
          </cell>
          <cell r="X793" t="str">
            <v>8405/8406 (13"/2 pc)</v>
          </cell>
          <cell r="Y793" t="str">
            <v>13"/ 2 pc</v>
          </cell>
          <cell r="Z793">
            <v>1.1000000000000001</v>
          </cell>
          <cell r="AA793">
            <v>25</v>
          </cell>
          <cell r="AB793">
            <v>26.878124999999997</v>
          </cell>
          <cell r="AC793">
            <v>27.900000000000002</v>
          </cell>
          <cell r="AD793">
            <v>28.940624999999997</v>
          </cell>
          <cell r="AE793">
            <v>27.978124999999999</v>
          </cell>
          <cell r="AF793">
            <v>29.000000000000004</v>
          </cell>
          <cell r="AG793">
            <v>30.040624999999999</v>
          </cell>
          <cell r="AH793" t="str">
            <v>1 X 8126 (2.417 FT/Box)</v>
          </cell>
          <cell r="AI793">
            <v>1</v>
          </cell>
          <cell r="AJ793" t="str">
            <v>(15X5)+0=75</v>
          </cell>
          <cell r="AK793">
            <v>15</v>
          </cell>
          <cell r="AL793">
            <v>5</v>
          </cell>
          <cell r="AM793">
            <v>0</v>
          </cell>
          <cell r="AN793">
            <v>75</v>
          </cell>
          <cell r="AO793" t="str">
            <v>8914 (48 X 44)</v>
          </cell>
          <cell r="AP793" t="str">
            <v>48X44</v>
          </cell>
          <cell r="AQ793">
            <v>55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 t="str">
            <v>8051 (1 White)</v>
          </cell>
          <cell r="AW793" t="str">
            <v>8050 (334FT Clear)</v>
          </cell>
          <cell r="AX793">
            <v>2230.0000000000005</v>
          </cell>
          <cell r="AY793">
            <v>1875</v>
          </cell>
          <cell r="AZ793">
            <v>1.1893333333333336</v>
          </cell>
          <cell r="BA793" t="str">
            <v>GT Request 6/21/02.</v>
          </cell>
          <cell r="BB793"/>
          <cell r="BC793">
            <v>254074</v>
          </cell>
          <cell r="BD793" t="str">
            <v>Green</v>
          </cell>
          <cell r="BE793" t="str">
            <v xml:space="preserve">3212 H50 </v>
          </cell>
          <cell r="BF793" t="str">
            <v>12 months (+/- 5 days) from date of manufacture</v>
          </cell>
          <cell r="BG793" t="str">
            <v xml:space="preserve">Medium </v>
          </cell>
          <cell r="BH793" t="str">
            <v>32 mm</v>
          </cell>
          <cell r="BI793" t="str">
            <v>1 3/8 in</v>
          </cell>
          <cell r="BJ793" t="str">
            <v xml:space="preserve">12 in </v>
          </cell>
          <cell r="BK793" t="str">
            <v>7/8 in</v>
          </cell>
          <cell r="BL793" t="str">
            <v>I, II, III</v>
          </cell>
          <cell r="BM793">
            <v>1.0942001790234428</v>
          </cell>
          <cell r="BN793">
            <v>27.5</v>
          </cell>
          <cell r="BO793">
            <v>55</v>
          </cell>
          <cell r="BP793" t="str">
            <v>B or G</v>
          </cell>
          <cell r="BQ793">
            <v>3300</v>
          </cell>
          <cell r="BR793">
            <v>25</v>
          </cell>
        </row>
        <row r="794">
          <cell r="C794">
            <v>254078</v>
          </cell>
          <cell r="D794" t="str">
            <v>3212 H90 (2PB, 75 Bxs)</v>
          </cell>
          <cell r="E794" t="str">
            <v>70340</v>
          </cell>
          <cell r="F794" t="str">
            <v>72036</v>
          </cell>
          <cell r="G794" t="str">
            <v>30%</v>
          </cell>
          <cell r="H794" t="str">
            <v>2 X 8509 (12-8 4 X 1.25 OL)</v>
          </cell>
          <cell r="I794" t="str">
            <v>8040 (54 mm 142 GA X 1.125 FT)</v>
          </cell>
          <cell r="J794" t="str">
            <v>8036 (114 mm 200 GA X 1.125 FT)</v>
          </cell>
          <cell r="K794">
            <v>0.78120000000000001</v>
          </cell>
          <cell r="L794">
            <v>0.33480000000000004</v>
          </cell>
          <cell r="M794">
            <v>12</v>
          </cell>
          <cell r="N794">
            <v>13.130402148281313</v>
          </cell>
          <cell r="O794">
            <v>11.75</v>
          </cell>
          <cell r="P794">
            <v>12</v>
          </cell>
          <cell r="Q794">
            <v>12.25</v>
          </cell>
          <cell r="R794">
            <v>1.0751249999999999</v>
          </cell>
          <cell r="S794">
            <v>1.1160000000000001</v>
          </cell>
          <cell r="T794">
            <v>1.1576249999999999</v>
          </cell>
          <cell r="U794">
            <v>488.10674999999992</v>
          </cell>
          <cell r="V794">
            <v>506.66400000000004</v>
          </cell>
          <cell r="W794">
            <v>525.56174999999996</v>
          </cell>
          <cell r="X794" t="str">
            <v>8405/8406 (13"/2 pc)</v>
          </cell>
          <cell r="Y794" t="str">
            <v>13"/ 2 pc</v>
          </cell>
          <cell r="Z794">
            <v>1.1000000000000001</v>
          </cell>
          <cell r="AA794">
            <v>25</v>
          </cell>
          <cell r="AB794">
            <v>26.878124999999997</v>
          </cell>
          <cell r="AC794">
            <v>27.900000000000002</v>
          </cell>
          <cell r="AD794">
            <v>28.940624999999997</v>
          </cell>
          <cell r="AE794">
            <v>27.978124999999999</v>
          </cell>
          <cell r="AF794">
            <v>29.000000000000004</v>
          </cell>
          <cell r="AG794">
            <v>30.040624999999999</v>
          </cell>
          <cell r="AH794" t="str">
            <v>1 X 8126 (2.417 FT/Box)</v>
          </cell>
          <cell r="AI794">
            <v>1</v>
          </cell>
          <cell r="AJ794" t="str">
            <v>(15X5)+0=75</v>
          </cell>
          <cell r="AK794">
            <v>15</v>
          </cell>
          <cell r="AL794">
            <v>5</v>
          </cell>
          <cell r="AM794">
            <v>0</v>
          </cell>
          <cell r="AN794">
            <v>75</v>
          </cell>
          <cell r="AO794" t="str">
            <v>8914 (48 X 44)</v>
          </cell>
          <cell r="AP794" t="str">
            <v>48X44</v>
          </cell>
          <cell r="AQ794">
            <v>55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 t="str">
            <v>8051 (1 White)</v>
          </cell>
          <cell r="AW794" t="str">
            <v>8050 (334FT Clear)</v>
          </cell>
          <cell r="AX794">
            <v>2230.0000000000005</v>
          </cell>
          <cell r="AY794">
            <v>1875</v>
          </cell>
          <cell r="AZ794">
            <v>1.1893333333333336</v>
          </cell>
          <cell r="BA794" t="str">
            <v>GT Request 6/21/02.</v>
          </cell>
          <cell r="BB794"/>
          <cell r="BC794">
            <v>254078</v>
          </cell>
          <cell r="BD794" t="str">
            <v>Yellow</v>
          </cell>
          <cell r="BE794" t="str">
            <v xml:space="preserve">3212 H90 </v>
          </cell>
          <cell r="BF794" t="str">
            <v>12 months (+/- 5 days) from date of manufacture</v>
          </cell>
          <cell r="BG794" t="str">
            <v>Slow</v>
          </cell>
          <cell r="BH794" t="str">
            <v>32 mm</v>
          </cell>
          <cell r="BI794" t="str">
            <v>1 3/8 in</v>
          </cell>
          <cell r="BJ794" t="str">
            <v xml:space="preserve">12 in </v>
          </cell>
          <cell r="BK794" t="str">
            <v>7/8 in</v>
          </cell>
          <cell r="BL794" t="str">
            <v>I, II, III</v>
          </cell>
          <cell r="BM794">
            <v>1.0942001790234428</v>
          </cell>
          <cell r="BN794">
            <v>27.5</v>
          </cell>
          <cell r="BO794">
            <v>55</v>
          </cell>
          <cell r="BP794" t="str">
            <v>B or G</v>
          </cell>
          <cell r="BQ794">
            <v>3300</v>
          </cell>
          <cell r="BR794">
            <v>25</v>
          </cell>
        </row>
        <row r="795">
          <cell r="C795">
            <v>256000</v>
          </cell>
          <cell r="D795" t="str">
            <v>3215 LIF0204 (2PB, 50 Bxs)</v>
          </cell>
          <cell r="E795" t="str">
            <v>70314</v>
          </cell>
          <cell r="F795" t="str">
            <v>72036</v>
          </cell>
          <cell r="G795" t="str">
            <v>30%</v>
          </cell>
          <cell r="H795" t="str">
            <v>2 X 8509 (12-8 4 X 1.25 OL)</v>
          </cell>
          <cell r="I795" t="str">
            <v>8040 (54 mm 142 GA X 1.459 FT)</v>
          </cell>
          <cell r="J795" t="str">
            <v>8036 (114 mm 200 GA X 1.459 FT)</v>
          </cell>
          <cell r="K795">
            <v>0.97649999999999992</v>
          </cell>
          <cell r="L795">
            <v>0.41849999999999998</v>
          </cell>
          <cell r="M795">
            <v>15</v>
          </cell>
          <cell r="N795">
            <v>16.895162890199181</v>
          </cell>
          <cell r="O795">
            <v>14.75</v>
          </cell>
          <cell r="P795">
            <v>15</v>
          </cell>
          <cell r="Q795">
            <v>15.25</v>
          </cell>
          <cell r="R795">
            <v>1.3496250000000001</v>
          </cell>
          <cell r="S795">
            <v>1.395</v>
          </cell>
          <cell r="T795">
            <v>1.441125</v>
          </cell>
          <cell r="U795">
            <v>612.72975000000008</v>
          </cell>
          <cell r="V795">
            <v>633.33000000000004</v>
          </cell>
          <cell r="W795">
            <v>654.27075000000002</v>
          </cell>
          <cell r="X795" t="str">
            <v>8425/8426 (22"/ 2 pc)</v>
          </cell>
          <cell r="Y795" t="str">
            <v>22"/ 2 pc</v>
          </cell>
          <cell r="Z795">
            <v>2</v>
          </cell>
          <cell r="AA795">
            <v>25</v>
          </cell>
          <cell r="AB795">
            <v>33.740625000000001</v>
          </cell>
          <cell r="AC795">
            <v>34.875</v>
          </cell>
          <cell r="AD795">
            <v>36.028125000000003</v>
          </cell>
          <cell r="AE795">
            <v>35.740625000000001</v>
          </cell>
          <cell r="AF795">
            <v>36.875</v>
          </cell>
          <cell r="AG795">
            <v>38.028125000000003</v>
          </cell>
          <cell r="AH795" t="str">
            <v>2 X 8126 (4.833 FT/Box)</v>
          </cell>
          <cell r="AI795">
            <v>2</v>
          </cell>
          <cell r="AJ795" t="str">
            <v>(10X5)+0=50</v>
          </cell>
          <cell r="AK795">
            <v>10</v>
          </cell>
          <cell r="AL795">
            <v>5</v>
          </cell>
          <cell r="AM795">
            <v>0</v>
          </cell>
          <cell r="AN795">
            <v>50</v>
          </cell>
          <cell r="AO795" t="str">
            <v>8914 (48 X 44)</v>
          </cell>
          <cell r="AP795" t="str">
            <v>48X44</v>
          </cell>
          <cell r="AQ795">
            <v>55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 t="str">
            <v>8051 (1 White)</v>
          </cell>
          <cell r="AW795" t="str">
            <v>8050 (223FT Clear)</v>
          </cell>
          <cell r="AX795">
            <v>1898.75</v>
          </cell>
          <cell r="AY795">
            <v>1250</v>
          </cell>
          <cell r="AZ795">
            <v>1.5189999999999999</v>
          </cell>
          <cell r="BA795" t="str">
            <v>Request 7.3.14</v>
          </cell>
          <cell r="BB795"/>
          <cell r="BC795">
            <v>256000</v>
          </cell>
          <cell r="BD795" t="str">
            <v>Yellow</v>
          </cell>
          <cell r="BE795" t="str">
            <v>3215 LIF0204</v>
          </cell>
          <cell r="BF795" t="str">
            <v>12 months (+/- 5 days) from date of manufacture</v>
          </cell>
          <cell r="BG795" t="str">
            <v>Slow</v>
          </cell>
          <cell r="BH795" t="str">
            <v>32 mm</v>
          </cell>
          <cell r="BI795" t="str">
            <v>1 3/8 in</v>
          </cell>
          <cell r="BJ795" t="str">
            <v>15 in</v>
          </cell>
          <cell r="BK795" t="str">
            <v>7/8 in</v>
          </cell>
          <cell r="BL795" t="str">
            <v>I, II, III</v>
          </cell>
          <cell r="BM795">
            <v>1.4079302408499317</v>
          </cell>
          <cell r="BN795">
            <v>37.5</v>
          </cell>
          <cell r="BO795">
            <v>55</v>
          </cell>
          <cell r="BP795" t="str">
            <v>B or G</v>
          </cell>
          <cell r="BQ795">
            <v>3300</v>
          </cell>
          <cell r="BR795">
            <v>31.25</v>
          </cell>
        </row>
        <row r="796">
          <cell r="C796">
            <v>259011</v>
          </cell>
          <cell r="D796" t="str">
            <v>3216 LIF70 (2PB, 50 Bxs)</v>
          </cell>
          <cell r="E796" t="str">
            <v>70313</v>
          </cell>
          <cell r="F796" t="str">
            <v>72036</v>
          </cell>
          <cell r="G796" t="str">
            <v>30%</v>
          </cell>
          <cell r="H796" t="str">
            <v>2 X 8509 (12-8 4 X 1.25 OL)</v>
          </cell>
          <cell r="I796" t="str">
            <v>8040 (54 mm 142 GA X 1.459 FT)</v>
          </cell>
          <cell r="J796" t="str">
            <v>8036 (114 mm 200 GA X 1.459 FT)</v>
          </cell>
          <cell r="K796">
            <v>1.0415999999999999</v>
          </cell>
          <cell r="L796">
            <v>0.44639999999999996</v>
          </cell>
          <cell r="M796">
            <v>16</v>
          </cell>
          <cell r="N796">
            <v>18.150083137505138</v>
          </cell>
          <cell r="O796">
            <v>15.75</v>
          </cell>
          <cell r="P796">
            <v>16</v>
          </cell>
          <cell r="Q796">
            <v>16.25</v>
          </cell>
          <cell r="R796">
            <v>1.441125</v>
          </cell>
          <cell r="S796">
            <v>1.488</v>
          </cell>
          <cell r="T796">
            <v>1.535625</v>
          </cell>
          <cell r="U796">
            <v>654.27075000000002</v>
          </cell>
          <cell r="V796">
            <v>675.55200000000002</v>
          </cell>
          <cell r="W796">
            <v>697.17375000000004</v>
          </cell>
          <cell r="X796" t="str">
            <v>8425/8426 (22"/ 2 pc)</v>
          </cell>
          <cell r="Y796" t="str">
            <v>22"/ 2 pc</v>
          </cell>
          <cell r="Z796">
            <v>2</v>
          </cell>
          <cell r="AA796">
            <v>25</v>
          </cell>
          <cell r="AB796">
            <v>36.028125000000003</v>
          </cell>
          <cell r="AC796">
            <v>37.200000000000003</v>
          </cell>
          <cell r="AD796">
            <v>38.390625</v>
          </cell>
          <cell r="AE796">
            <v>38.028125000000003</v>
          </cell>
          <cell r="AF796">
            <v>39.200000000000003</v>
          </cell>
          <cell r="AG796">
            <v>40.390625</v>
          </cell>
          <cell r="AH796" t="str">
            <v>2 X 8126 (4.833 FT/Box)</v>
          </cell>
          <cell r="AI796">
            <v>2</v>
          </cell>
          <cell r="AJ796" t="str">
            <v>(10X5)+0=50</v>
          </cell>
          <cell r="AK796">
            <v>10</v>
          </cell>
          <cell r="AL796">
            <v>5</v>
          </cell>
          <cell r="AM796">
            <v>0</v>
          </cell>
          <cell r="AN796">
            <v>50</v>
          </cell>
          <cell r="AO796" t="str">
            <v>8914 (48 X 44)</v>
          </cell>
          <cell r="AP796" t="str">
            <v>48X44</v>
          </cell>
          <cell r="AQ796">
            <v>55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 t="str">
            <v>8051 (1 White)</v>
          </cell>
          <cell r="AW796" t="str">
            <v>8050 (223FT Clear)</v>
          </cell>
          <cell r="AX796">
            <v>2015.0000000000002</v>
          </cell>
          <cell r="AY796">
            <v>1250</v>
          </cell>
          <cell r="AZ796">
            <v>1.6120000000000001</v>
          </cell>
          <cell r="BA796" t="str">
            <v xml:space="preserve">Request 8/23/07. </v>
          </cell>
          <cell r="BB796"/>
          <cell r="BC796">
            <v>259011</v>
          </cell>
          <cell r="BD796" t="str">
            <v>Yellow</v>
          </cell>
          <cell r="BE796" t="str">
            <v>3216 LIF70</v>
          </cell>
          <cell r="BF796" t="str">
            <v>12 months (+/- 5 days) from date of manufacture</v>
          </cell>
          <cell r="BG796" t="str">
            <v>Slow</v>
          </cell>
          <cell r="BH796" t="str">
            <v>32 mm</v>
          </cell>
          <cell r="BI796" t="str">
            <v>1 3/8 in</v>
          </cell>
          <cell r="BJ796" t="str">
            <v>16 in</v>
          </cell>
          <cell r="BK796" t="str">
            <v>7/8 in</v>
          </cell>
          <cell r="BL796" t="str">
            <v>I, II, III</v>
          </cell>
          <cell r="BM796">
            <v>1.5125069281254282</v>
          </cell>
          <cell r="BN796">
            <v>37.5</v>
          </cell>
          <cell r="BO796">
            <v>55</v>
          </cell>
          <cell r="BP796" t="str">
            <v>B or G</v>
          </cell>
          <cell r="BQ796">
            <v>3300</v>
          </cell>
          <cell r="BR796">
            <v>33.333333333333336</v>
          </cell>
        </row>
        <row r="797">
          <cell r="C797">
            <v>259012</v>
          </cell>
          <cell r="D797" t="str">
            <v>3216 LIF50 (2PB, 50 Bxs)</v>
          </cell>
          <cell r="E797" t="str">
            <v>70319</v>
          </cell>
          <cell r="F797" t="str">
            <v>72036</v>
          </cell>
          <cell r="G797" t="str">
            <v>30%</v>
          </cell>
          <cell r="H797" t="str">
            <v>2 X 8509 (12-8 4 X 1.25 OL)</v>
          </cell>
          <cell r="I797" t="str">
            <v>8040 (54 mm 142 GA X 1.459 FT)</v>
          </cell>
          <cell r="J797" t="str">
            <v>8036 (114 mm 200 GA X 1.459 FT)</v>
          </cell>
          <cell r="K797">
            <v>1.0415999999999999</v>
          </cell>
          <cell r="L797">
            <v>0.44639999999999996</v>
          </cell>
          <cell r="M797">
            <v>16</v>
          </cell>
          <cell r="N797">
            <v>18.150083137505138</v>
          </cell>
          <cell r="O797">
            <v>15.75</v>
          </cell>
          <cell r="P797">
            <v>16</v>
          </cell>
          <cell r="Q797">
            <v>16.25</v>
          </cell>
          <cell r="R797">
            <v>1.441125</v>
          </cell>
          <cell r="S797">
            <v>1.488</v>
          </cell>
          <cell r="T797">
            <v>1.535625</v>
          </cell>
          <cell r="U797">
            <v>654.27075000000002</v>
          </cell>
          <cell r="V797">
            <v>675.55200000000002</v>
          </cell>
          <cell r="W797">
            <v>697.17375000000004</v>
          </cell>
          <cell r="X797" t="str">
            <v>8425/8426 (22"/ 2 pc)</v>
          </cell>
          <cell r="Y797" t="str">
            <v>22"/ 2 pc</v>
          </cell>
          <cell r="Z797">
            <v>2</v>
          </cell>
          <cell r="AA797">
            <v>25</v>
          </cell>
          <cell r="AB797">
            <v>36.028125000000003</v>
          </cell>
          <cell r="AC797">
            <v>37.200000000000003</v>
          </cell>
          <cell r="AD797">
            <v>38.390625</v>
          </cell>
          <cell r="AE797">
            <v>38.028125000000003</v>
          </cell>
          <cell r="AF797">
            <v>39.200000000000003</v>
          </cell>
          <cell r="AG797">
            <v>40.390625</v>
          </cell>
          <cell r="AH797" t="str">
            <v>2 X 8126 (4.833 FT/Box)</v>
          </cell>
          <cell r="AI797">
            <v>2</v>
          </cell>
          <cell r="AJ797" t="str">
            <v>(10X5)+0=50</v>
          </cell>
          <cell r="AK797">
            <v>10</v>
          </cell>
          <cell r="AL797">
            <v>5</v>
          </cell>
          <cell r="AM797">
            <v>0</v>
          </cell>
          <cell r="AN797">
            <v>50</v>
          </cell>
          <cell r="AO797" t="str">
            <v>8914 (48 X 44)</v>
          </cell>
          <cell r="AP797" t="str">
            <v>48X44</v>
          </cell>
          <cell r="AQ797">
            <v>55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 t="str">
            <v>8051 (1 White)</v>
          </cell>
          <cell r="AW797" t="str">
            <v>8050 (223FT Clear)</v>
          </cell>
          <cell r="AX797">
            <v>2015.0000000000002</v>
          </cell>
          <cell r="AY797">
            <v>1250</v>
          </cell>
          <cell r="AZ797">
            <v>1.6120000000000001</v>
          </cell>
          <cell r="BA797" t="str">
            <v>Request 8/28/11.</v>
          </cell>
          <cell r="BB797"/>
          <cell r="BC797">
            <v>259012</v>
          </cell>
          <cell r="BD797" t="str">
            <v>Green</v>
          </cell>
          <cell r="BE797" t="str">
            <v>3216 LIF50</v>
          </cell>
          <cell r="BF797" t="str">
            <v>12 months (+/- 5 days) from date of manufacture</v>
          </cell>
          <cell r="BG797" t="str">
            <v xml:space="preserve">Medium </v>
          </cell>
          <cell r="BH797" t="str">
            <v>32 mm</v>
          </cell>
          <cell r="BI797" t="str">
            <v>1 3/8 in</v>
          </cell>
          <cell r="BJ797" t="str">
            <v>16 in</v>
          </cell>
          <cell r="BK797" t="str">
            <v>7/8 in</v>
          </cell>
          <cell r="BL797" t="str">
            <v>I, II, III</v>
          </cell>
          <cell r="BM797">
            <v>1.5125069281254282</v>
          </cell>
          <cell r="BN797">
            <v>37.5</v>
          </cell>
          <cell r="BO797">
            <v>55</v>
          </cell>
          <cell r="BP797" t="str">
            <v>B or G</v>
          </cell>
          <cell r="BQ797">
            <v>3300</v>
          </cell>
          <cell r="BR797">
            <v>33.333333333333336</v>
          </cell>
        </row>
        <row r="798">
          <cell r="C798">
            <v>259013</v>
          </cell>
          <cell r="D798" t="str">
            <v>3216 LIF0204 (2PB, 50 Bxs)</v>
          </cell>
          <cell r="E798" t="str">
            <v>70314</v>
          </cell>
          <cell r="F798" t="str">
            <v>72036</v>
          </cell>
          <cell r="G798" t="str">
            <v>30%</v>
          </cell>
          <cell r="H798" t="str">
            <v>2 X 8509 (12-8 4 X 1.25 OL)</v>
          </cell>
          <cell r="I798" t="str">
            <v>8040 (54 mm 142 GA X 1.459 FT)</v>
          </cell>
          <cell r="J798" t="str">
            <v>8036 (114 mm 200 GA X 1.459 FT)</v>
          </cell>
          <cell r="K798">
            <v>1.0415999999999999</v>
          </cell>
          <cell r="L798">
            <v>0.44639999999999996</v>
          </cell>
          <cell r="M798">
            <v>16</v>
          </cell>
          <cell r="N798">
            <v>18.150083137505138</v>
          </cell>
          <cell r="O798">
            <v>15.75</v>
          </cell>
          <cell r="P798">
            <v>16</v>
          </cell>
          <cell r="Q798">
            <v>16.25</v>
          </cell>
          <cell r="R798">
            <v>1.441125</v>
          </cell>
          <cell r="S798">
            <v>1.488</v>
          </cell>
          <cell r="T798">
            <v>1.535625</v>
          </cell>
          <cell r="U798">
            <v>654.27075000000002</v>
          </cell>
          <cell r="V798">
            <v>675.55200000000002</v>
          </cell>
          <cell r="W798">
            <v>697.17375000000004</v>
          </cell>
          <cell r="X798" t="str">
            <v>8425/8426 (22"/ 2 pc)</v>
          </cell>
          <cell r="Y798" t="str">
            <v>22"/ 2 pc</v>
          </cell>
          <cell r="Z798">
            <v>2</v>
          </cell>
          <cell r="AA798">
            <v>25</v>
          </cell>
          <cell r="AB798">
            <v>36.028125000000003</v>
          </cell>
          <cell r="AC798">
            <v>37.200000000000003</v>
          </cell>
          <cell r="AD798">
            <v>38.390625</v>
          </cell>
          <cell r="AE798">
            <v>38.028125000000003</v>
          </cell>
          <cell r="AF798">
            <v>39.200000000000003</v>
          </cell>
          <cell r="AG798">
            <v>40.390625</v>
          </cell>
          <cell r="AH798" t="str">
            <v>2 X 8126 (4.833 FT/Box)</v>
          </cell>
          <cell r="AI798">
            <v>2</v>
          </cell>
          <cell r="AJ798" t="str">
            <v>(10X5)+0=50</v>
          </cell>
          <cell r="AK798">
            <v>10</v>
          </cell>
          <cell r="AL798">
            <v>5</v>
          </cell>
          <cell r="AM798">
            <v>0</v>
          </cell>
          <cell r="AN798">
            <v>50</v>
          </cell>
          <cell r="AO798" t="str">
            <v>8914 (48 X 44)</v>
          </cell>
          <cell r="AP798" t="str">
            <v>48X44</v>
          </cell>
          <cell r="AQ798">
            <v>55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 t="str">
            <v>8051 (1 White)</v>
          </cell>
          <cell r="AW798" t="str">
            <v>8050 (223FT Clear)</v>
          </cell>
          <cell r="AX798">
            <v>2015.0000000000002</v>
          </cell>
          <cell r="AY798">
            <v>1250</v>
          </cell>
          <cell r="AZ798">
            <v>1.6120000000000001</v>
          </cell>
          <cell r="BA798" t="str">
            <v>Request 8/28/11.</v>
          </cell>
          <cell r="BB798"/>
          <cell r="BC798">
            <v>259013</v>
          </cell>
          <cell r="BD798" t="str">
            <v>Yellow</v>
          </cell>
          <cell r="BE798" t="str">
            <v>3216 LIF0204</v>
          </cell>
          <cell r="BF798" t="str">
            <v>12 months (+/- 5 days) from date of manufacture</v>
          </cell>
          <cell r="BG798" t="str">
            <v>Slow</v>
          </cell>
          <cell r="BH798" t="str">
            <v>32 mm</v>
          </cell>
          <cell r="BI798" t="str">
            <v>1 3/8 in</v>
          </cell>
          <cell r="BJ798" t="str">
            <v>16 in</v>
          </cell>
          <cell r="BK798" t="str">
            <v>7/8 in</v>
          </cell>
          <cell r="BL798" t="str">
            <v>I, II, III</v>
          </cell>
          <cell r="BM798">
            <v>1.5125069281254282</v>
          </cell>
          <cell r="BN798">
            <v>37.5</v>
          </cell>
          <cell r="BO798">
            <v>55</v>
          </cell>
          <cell r="BP798" t="str">
            <v>B or G</v>
          </cell>
          <cell r="BQ798">
            <v>3300</v>
          </cell>
          <cell r="BR798">
            <v>33.333333333333336</v>
          </cell>
        </row>
        <row r="799">
          <cell r="C799">
            <v>259014</v>
          </cell>
          <cell r="D799" t="str">
            <v>3218 LIF0204 (2PB, 50 Bxs)</v>
          </cell>
          <cell r="E799" t="str">
            <v>70314</v>
          </cell>
          <cell r="F799" t="str">
            <v>72036</v>
          </cell>
          <cell r="G799" t="str">
            <v>30%</v>
          </cell>
          <cell r="H799" t="str">
            <v>2 X 8509 (12-8 4 X 1.25 OL)</v>
          </cell>
          <cell r="I799" t="str">
            <v>8040 (54 mm 142 GA X 1.625 FT)</v>
          </cell>
          <cell r="J799" t="str">
            <v>8036 (114 mm 200 GA X 1.625 FT)</v>
          </cell>
          <cell r="K799">
            <v>1.1718</v>
          </cell>
          <cell r="L799">
            <v>0.50219999999999998</v>
          </cell>
          <cell r="M799">
            <v>18</v>
          </cell>
          <cell r="N799">
            <v>20.659923632117049</v>
          </cell>
          <cell r="O799">
            <v>17.75</v>
          </cell>
          <cell r="P799">
            <v>18</v>
          </cell>
          <cell r="Q799">
            <v>18.25</v>
          </cell>
          <cell r="R799">
            <v>1.624125</v>
          </cell>
          <cell r="S799">
            <v>1.6739999999999999</v>
          </cell>
          <cell r="T799">
            <v>1.7246250000000001</v>
          </cell>
          <cell r="U799">
            <v>737.35275000000001</v>
          </cell>
          <cell r="V799">
            <v>759.99599999999998</v>
          </cell>
          <cell r="W799">
            <v>782.97975000000008</v>
          </cell>
          <cell r="X799" t="str">
            <v>8425/8426 (22"/ 2 pc)</v>
          </cell>
          <cell r="Y799" t="str">
            <v>22"/ 2 pc</v>
          </cell>
          <cell r="Z799">
            <v>2</v>
          </cell>
          <cell r="AA799">
            <v>25</v>
          </cell>
          <cell r="AB799">
            <v>40.603124999999999</v>
          </cell>
          <cell r="AC799">
            <v>41.85</v>
          </cell>
          <cell r="AD799">
            <v>43.115625000000001</v>
          </cell>
          <cell r="AE799">
            <v>42.603124999999999</v>
          </cell>
          <cell r="AF799">
            <v>43.85</v>
          </cell>
          <cell r="AG799">
            <v>45.115625000000001</v>
          </cell>
          <cell r="AH799" t="str">
            <v>2 X 8126 (4.833 FT/Box)</v>
          </cell>
          <cell r="AI799">
            <v>2</v>
          </cell>
          <cell r="AJ799" t="str">
            <v>(10X5)+0=50</v>
          </cell>
          <cell r="AK799">
            <v>10</v>
          </cell>
          <cell r="AL799">
            <v>5</v>
          </cell>
          <cell r="AM799">
            <v>0</v>
          </cell>
          <cell r="AN799">
            <v>50</v>
          </cell>
          <cell r="AO799" t="str">
            <v>8914 (48 X 44)</v>
          </cell>
          <cell r="AP799" t="str">
            <v>48X44</v>
          </cell>
          <cell r="AQ799">
            <v>55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 t="str">
            <v>8051 (1 White)</v>
          </cell>
          <cell r="AW799" t="str">
            <v>8050 (223FT Clear)</v>
          </cell>
          <cell r="AX799">
            <v>2247.5</v>
          </cell>
          <cell r="AY799">
            <v>1250</v>
          </cell>
          <cell r="AZ799">
            <v>1.798</v>
          </cell>
          <cell r="BA799" t="str">
            <v>Minova Request 5/18/06.</v>
          </cell>
          <cell r="BB799"/>
          <cell r="BC799">
            <v>259014</v>
          </cell>
          <cell r="BD799" t="str">
            <v>Yellow</v>
          </cell>
          <cell r="BE799" t="str">
            <v>3218 LIF0204</v>
          </cell>
          <cell r="BF799" t="str">
            <v>12 months (+/- 5 days) from date of manufacture</v>
          </cell>
          <cell r="BG799" t="str">
            <v>Slow</v>
          </cell>
          <cell r="BH799" t="str">
            <v>32 mm</v>
          </cell>
          <cell r="BI799" t="str">
            <v>1 3/8 in</v>
          </cell>
          <cell r="BJ799" t="str">
            <v>18 in</v>
          </cell>
          <cell r="BK799" t="str">
            <v>7/8 in</v>
          </cell>
          <cell r="BL799" t="str">
            <v>I, II, III</v>
          </cell>
          <cell r="BM799">
            <v>1.7216603026764208</v>
          </cell>
          <cell r="BN799">
            <v>42.5</v>
          </cell>
          <cell r="BO799">
            <v>55</v>
          </cell>
          <cell r="BP799" t="str">
            <v>B or G</v>
          </cell>
          <cell r="BQ799">
            <v>3300</v>
          </cell>
          <cell r="BR799">
            <v>37.5</v>
          </cell>
        </row>
        <row r="800">
          <cell r="C800">
            <v>259021</v>
          </cell>
          <cell r="D800" t="str">
            <v>3218 LIF50 (2PB, 50 Bxs)</v>
          </cell>
          <cell r="E800" t="str">
            <v>70319</v>
          </cell>
          <cell r="F800" t="str">
            <v>72036</v>
          </cell>
          <cell r="G800" t="str">
            <v>30%</v>
          </cell>
          <cell r="H800" t="str">
            <v>2 X 8509 (12-8 4 X 1.25 OL)</v>
          </cell>
          <cell r="I800" t="str">
            <v>8040 (54 mm 142 GA X 1.625 FT)</v>
          </cell>
          <cell r="J800" t="str">
            <v>8036 (114 mm 200 GA X 1.625 FT)</v>
          </cell>
          <cell r="K800">
            <v>1.1718</v>
          </cell>
          <cell r="L800">
            <v>0.50219999999999998</v>
          </cell>
          <cell r="M800">
            <v>18</v>
          </cell>
          <cell r="N800">
            <v>20.659923632117049</v>
          </cell>
          <cell r="O800">
            <v>17.75</v>
          </cell>
          <cell r="P800">
            <v>18</v>
          </cell>
          <cell r="Q800">
            <v>18.25</v>
          </cell>
          <cell r="R800">
            <v>1.624125</v>
          </cell>
          <cell r="S800">
            <v>1.6739999999999999</v>
          </cell>
          <cell r="T800">
            <v>1.7246250000000001</v>
          </cell>
          <cell r="U800">
            <v>737.35275000000001</v>
          </cell>
          <cell r="V800">
            <v>759.99599999999998</v>
          </cell>
          <cell r="W800">
            <v>782.97975000000008</v>
          </cell>
          <cell r="X800" t="str">
            <v>8425/8426 (22"/ 2 pc)</v>
          </cell>
          <cell r="Y800" t="str">
            <v>22"/ 2 pc</v>
          </cell>
          <cell r="Z800">
            <v>2</v>
          </cell>
          <cell r="AA800">
            <v>25</v>
          </cell>
          <cell r="AB800">
            <v>40.603124999999999</v>
          </cell>
          <cell r="AC800">
            <v>41.85</v>
          </cell>
          <cell r="AD800">
            <v>43.115625000000001</v>
          </cell>
          <cell r="AE800">
            <v>42.603124999999999</v>
          </cell>
          <cell r="AF800">
            <v>43.85</v>
          </cell>
          <cell r="AG800">
            <v>45.115625000000001</v>
          </cell>
          <cell r="AH800" t="str">
            <v>2 X 8126 (4.833 FT/Box)</v>
          </cell>
          <cell r="AI800">
            <v>2</v>
          </cell>
          <cell r="AJ800" t="str">
            <v>(10X5)+0=50</v>
          </cell>
          <cell r="AK800">
            <v>10</v>
          </cell>
          <cell r="AL800">
            <v>5</v>
          </cell>
          <cell r="AM800">
            <v>0</v>
          </cell>
          <cell r="AN800">
            <v>50</v>
          </cell>
          <cell r="AO800" t="str">
            <v>8914 (48 X 44)</v>
          </cell>
          <cell r="AP800" t="str">
            <v>48X44</v>
          </cell>
          <cell r="AQ800">
            <v>55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 t="str">
            <v>8051 (1 White)</v>
          </cell>
          <cell r="AW800" t="str">
            <v>8050 (223FT Clear)</v>
          </cell>
          <cell r="AX800">
            <v>2247.5</v>
          </cell>
          <cell r="AY800">
            <v>1250</v>
          </cell>
          <cell r="AZ800">
            <v>1.798</v>
          </cell>
          <cell r="BA800" t="str">
            <v>Minova Request 5/18/06.</v>
          </cell>
          <cell r="BB800"/>
          <cell r="BC800">
            <v>259021</v>
          </cell>
          <cell r="BD800" t="str">
            <v>Green</v>
          </cell>
          <cell r="BE800" t="str">
            <v>3218 LIF50</v>
          </cell>
          <cell r="BF800" t="str">
            <v>12 months (+/- 5 days) from date of manufacture</v>
          </cell>
          <cell r="BG800" t="str">
            <v xml:space="preserve">Medium </v>
          </cell>
          <cell r="BH800" t="str">
            <v>32 mm</v>
          </cell>
          <cell r="BI800" t="str">
            <v>1 3/8 in</v>
          </cell>
          <cell r="BJ800" t="str">
            <v>18 in</v>
          </cell>
          <cell r="BK800" t="str">
            <v>7/8 in</v>
          </cell>
          <cell r="BL800" t="str">
            <v>I, II, III</v>
          </cell>
          <cell r="BM800">
            <v>1.7216603026764208</v>
          </cell>
          <cell r="BN800">
            <v>42.5</v>
          </cell>
          <cell r="BO800">
            <v>55</v>
          </cell>
          <cell r="BP800" t="str">
            <v>B or G</v>
          </cell>
          <cell r="BQ800">
            <v>3300</v>
          </cell>
          <cell r="BR800">
            <v>37.5</v>
          </cell>
        </row>
        <row r="801">
          <cell r="C801">
            <v>259023</v>
          </cell>
          <cell r="D801" t="str">
            <v>3218 LIF70B (2PB, 50 Bxs)</v>
          </cell>
          <cell r="E801" t="str">
            <v>70313</v>
          </cell>
          <cell r="F801" t="str">
            <v>72036</v>
          </cell>
          <cell r="G801" t="str">
            <v>30%</v>
          </cell>
          <cell r="H801" t="str">
            <v>2 X 8509 (12-8 4 X 1.25 OL)</v>
          </cell>
          <cell r="I801" t="str">
            <v>8040 (54 mm 142 GA X 1.625 FT)</v>
          </cell>
          <cell r="J801" t="str">
            <v>8036 (114 mm 200 GA X 1.625 FT)</v>
          </cell>
          <cell r="K801">
            <v>1.1718</v>
          </cell>
          <cell r="L801">
            <v>0.50219999999999998</v>
          </cell>
          <cell r="M801">
            <v>18</v>
          </cell>
          <cell r="N801">
            <v>20.659923632117049</v>
          </cell>
          <cell r="O801">
            <v>17.75</v>
          </cell>
          <cell r="P801">
            <v>18</v>
          </cell>
          <cell r="Q801">
            <v>18.25</v>
          </cell>
          <cell r="R801">
            <v>1.624125</v>
          </cell>
          <cell r="S801">
            <v>1.6739999999999999</v>
          </cell>
          <cell r="T801">
            <v>1.7246250000000001</v>
          </cell>
          <cell r="U801">
            <v>737.35275000000001</v>
          </cell>
          <cell r="V801">
            <v>759.99599999999998</v>
          </cell>
          <cell r="W801">
            <v>782.97975000000008</v>
          </cell>
          <cell r="X801" t="str">
            <v>8425/8426 (22"/ 2 pc)</v>
          </cell>
          <cell r="Y801" t="str">
            <v>22"/ 2 pc</v>
          </cell>
          <cell r="Z801">
            <v>2</v>
          </cell>
          <cell r="AA801">
            <v>25</v>
          </cell>
          <cell r="AB801">
            <v>40.603124999999999</v>
          </cell>
          <cell r="AC801">
            <v>41.85</v>
          </cell>
          <cell r="AD801">
            <v>43.115625000000001</v>
          </cell>
          <cell r="AE801">
            <v>42.603124999999999</v>
          </cell>
          <cell r="AF801">
            <v>43.85</v>
          </cell>
          <cell r="AG801">
            <v>45.115625000000001</v>
          </cell>
          <cell r="AH801" t="str">
            <v>2 X 8126 (4.833 FT/Box)</v>
          </cell>
          <cell r="AI801">
            <v>2</v>
          </cell>
          <cell r="AJ801" t="str">
            <v>(10X5)+0=50</v>
          </cell>
          <cell r="AK801">
            <v>10</v>
          </cell>
          <cell r="AL801">
            <v>5</v>
          </cell>
          <cell r="AM801">
            <v>0</v>
          </cell>
          <cell r="AN801">
            <v>50</v>
          </cell>
          <cell r="AO801" t="str">
            <v>8914 (48 X 44)</v>
          </cell>
          <cell r="AP801" t="str">
            <v>48X44</v>
          </cell>
          <cell r="AQ801">
            <v>55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 t="str">
            <v>8051 (1 White)</v>
          </cell>
          <cell r="AW801" t="str">
            <v>8050 (223FT Clear)</v>
          </cell>
          <cell r="AX801">
            <v>2247.5</v>
          </cell>
          <cell r="AY801">
            <v>1250</v>
          </cell>
          <cell r="AZ801">
            <v>1.798</v>
          </cell>
          <cell r="BA801" t="str">
            <v>Minova Request 9/15/07.</v>
          </cell>
          <cell r="BB801"/>
          <cell r="BC801">
            <v>259023</v>
          </cell>
          <cell r="BD801" t="str">
            <v>Yellow</v>
          </cell>
          <cell r="BE801" t="str">
            <v>3218 LIF70B</v>
          </cell>
          <cell r="BF801" t="str">
            <v>12 months (+/- 5 days) from date of manufacture</v>
          </cell>
          <cell r="BG801" t="str">
            <v>Slow</v>
          </cell>
          <cell r="BH801" t="str">
            <v>32 mm</v>
          </cell>
          <cell r="BI801" t="str">
            <v>1 3/8 in</v>
          </cell>
          <cell r="BJ801" t="str">
            <v>18 in</v>
          </cell>
          <cell r="BK801" t="str">
            <v>7/8 in</v>
          </cell>
          <cell r="BL801" t="str">
            <v>I, II, III</v>
          </cell>
          <cell r="BM801">
            <v>1.7216603026764208</v>
          </cell>
          <cell r="BN801">
            <v>42.5</v>
          </cell>
          <cell r="BO801">
            <v>55</v>
          </cell>
          <cell r="BP801" t="str">
            <v>B or G</v>
          </cell>
          <cell r="BQ801">
            <v>3300</v>
          </cell>
          <cell r="BR801">
            <v>37.5</v>
          </cell>
        </row>
        <row r="802">
          <cell r="C802">
            <v>259032</v>
          </cell>
          <cell r="D802" t="str">
            <v>3218 M1530B (2PB, 50 Bxs)</v>
          </cell>
          <cell r="E802" t="str">
            <v>70360</v>
          </cell>
          <cell r="F802" t="str">
            <v>72036</v>
          </cell>
          <cell r="G802" t="str">
            <v>30%</v>
          </cell>
          <cell r="H802" t="str">
            <v>2 X 8509 (12-8 4 X 1.25 OL)</v>
          </cell>
          <cell r="I802" t="str">
            <v>8040 (54 mm 142 GA X 1.625 FT)</v>
          </cell>
          <cell r="J802" t="str">
            <v>8036 (114 mm 200 GA X 1.625 FT)</v>
          </cell>
          <cell r="K802">
            <v>1.1718</v>
          </cell>
          <cell r="L802">
            <v>0.50219999999999998</v>
          </cell>
          <cell r="M802">
            <v>18</v>
          </cell>
          <cell r="N802">
            <v>20.659923632117049</v>
          </cell>
          <cell r="O802">
            <v>17.75</v>
          </cell>
          <cell r="P802">
            <v>18</v>
          </cell>
          <cell r="Q802">
            <v>18.25</v>
          </cell>
          <cell r="R802">
            <v>1.624125</v>
          </cell>
          <cell r="S802">
            <v>1.6739999999999999</v>
          </cell>
          <cell r="T802">
            <v>1.7246250000000001</v>
          </cell>
          <cell r="U802">
            <v>737.35275000000001</v>
          </cell>
          <cell r="V802">
            <v>759.99599999999998</v>
          </cell>
          <cell r="W802">
            <v>782.97975000000008</v>
          </cell>
          <cell r="X802" t="str">
            <v>8425/8426 (22"/ 2 pc)</v>
          </cell>
          <cell r="Y802" t="str">
            <v>22"/ 2 pc</v>
          </cell>
          <cell r="Z802">
            <v>2</v>
          </cell>
          <cell r="AA802">
            <v>25</v>
          </cell>
          <cell r="AB802">
            <v>40.603124999999999</v>
          </cell>
          <cell r="AC802">
            <v>41.85</v>
          </cell>
          <cell r="AD802">
            <v>43.115625000000001</v>
          </cell>
          <cell r="AE802">
            <v>42.603124999999999</v>
          </cell>
          <cell r="AF802">
            <v>43.85</v>
          </cell>
          <cell r="AG802">
            <v>45.115625000000001</v>
          </cell>
          <cell r="AH802" t="str">
            <v>2 X 8126 (4.833 FT/Box)</v>
          </cell>
          <cell r="AI802">
            <v>2</v>
          </cell>
          <cell r="AJ802" t="str">
            <v>(10X5)+0=50</v>
          </cell>
          <cell r="AK802">
            <v>10</v>
          </cell>
          <cell r="AL802">
            <v>5</v>
          </cell>
          <cell r="AM802">
            <v>0</v>
          </cell>
          <cell r="AN802">
            <v>50</v>
          </cell>
          <cell r="AO802" t="str">
            <v>8914 (48 X 44)</v>
          </cell>
          <cell r="AP802" t="str">
            <v>48X44</v>
          </cell>
          <cell r="AQ802">
            <v>55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 t="str">
            <v>8051 (1 White)</v>
          </cell>
          <cell r="AW802" t="str">
            <v>8050 (223FT Clear)</v>
          </cell>
          <cell r="AX802">
            <v>2247.5</v>
          </cell>
          <cell r="AY802">
            <v>1250</v>
          </cell>
          <cell r="AZ802">
            <v>1.798</v>
          </cell>
          <cell r="BA802" t="str">
            <v>Minova Request 6/8/05.</v>
          </cell>
          <cell r="BB802"/>
          <cell r="BC802">
            <v>259032</v>
          </cell>
          <cell r="BD802" t="str">
            <v>White</v>
          </cell>
          <cell r="BE802" t="str">
            <v>3218 M1530B</v>
          </cell>
          <cell r="BF802" t="str">
            <v>12 months (+/- 5 days) from date of manufacture</v>
          </cell>
          <cell r="BG802" t="str">
            <v>Super Slow</v>
          </cell>
          <cell r="BH802" t="str">
            <v>32 mm</v>
          </cell>
          <cell r="BI802" t="str">
            <v>1 3/8 in</v>
          </cell>
          <cell r="BJ802" t="str">
            <v>18 in</v>
          </cell>
          <cell r="BK802" t="str">
            <v>7/8 in</v>
          </cell>
          <cell r="BL802" t="str">
            <v>I, II, III</v>
          </cell>
          <cell r="BM802">
            <v>1.7216603026764208</v>
          </cell>
          <cell r="BN802">
            <v>42.5</v>
          </cell>
          <cell r="BO802">
            <v>55</v>
          </cell>
          <cell r="BP802" t="str">
            <v>B or G</v>
          </cell>
          <cell r="BQ802">
            <v>3300</v>
          </cell>
          <cell r="BR802">
            <v>37.5</v>
          </cell>
        </row>
        <row r="803">
          <cell r="C803">
            <v>259034</v>
          </cell>
          <cell r="D803" t="str">
            <v>3218 M0204 (2PB, 50 Bxs)</v>
          </cell>
          <cell r="E803" t="str">
            <v>70350</v>
          </cell>
          <cell r="F803" t="str">
            <v>72036</v>
          </cell>
          <cell r="G803" t="str">
            <v>30%</v>
          </cell>
          <cell r="H803" t="str">
            <v>2 X 8509 (12-8 4 X 1.25 OL)</v>
          </cell>
          <cell r="I803" t="str">
            <v>8040 (54 mm 142 GA X 1.625 FT)</v>
          </cell>
          <cell r="J803" t="str">
            <v>8036 (114 mm 200 GA X 1.625 FT)</v>
          </cell>
          <cell r="K803">
            <v>1.1718</v>
          </cell>
          <cell r="L803">
            <v>0.50219999999999998</v>
          </cell>
          <cell r="M803">
            <v>18</v>
          </cell>
          <cell r="N803">
            <v>20.659923632117049</v>
          </cell>
          <cell r="O803">
            <v>17.75</v>
          </cell>
          <cell r="P803">
            <v>18</v>
          </cell>
          <cell r="Q803">
            <v>18.25</v>
          </cell>
          <cell r="R803">
            <v>1.624125</v>
          </cell>
          <cell r="S803">
            <v>1.6739999999999999</v>
          </cell>
          <cell r="T803">
            <v>1.7246250000000001</v>
          </cell>
          <cell r="U803">
            <v>737.35275000000001</v>
          </cell>
          <cell r="V803">
            <v>759.99599999999998</v>
          </cell>
          <cell r="W803">
            <v>782.97975000000008</v>
          </cell>
          <cell r="X803" t="str">
            <v>8425/8426 (22"/ 2 pc)</v>
          </cell>
          <cell r="Y803" t="str">
            <v>22"/ 2 pc</v>
          </cell>
          <cell r="Z803">
            <v>2</v>
          </cell>
          <cell r="AA803">
            <v>25</v>
          </cell>
          <cell r="AB803">
            <v>40.603124999999999</v>
          </cell>
          <cell r="AC803">
            <v>41.85</v>
          </cell>
          <cell r="AD803">
            <v>43.115625000000001</v>
          </cell>
          <cell r="AE803">
            <v>42.603124999999999</v>
          </cell>
          <cell r="AF803">
            <v>43.85</v>
          </cell>
          <cell r="AG803">
            <v>45.115625000000001</v>
          </cell>
          <cell r="AH803" t="str">
            <v>2 X 8126 (4.833 FT/Box)</v>
          </cell>
          <cell r="AI803">
            <v>2</v>
          </cell>
          <cell r="AJ803" t="str">
            <v>(10X5)+0=50</v>
          </cell>
          <cell r="AK803">
            <v>10</v>
          </cell>
          <cell r="AL803">
            <v>5</v>
          </cell>
          <cell r="AM803">
            <v>0</v>
          </cell>
          <cell r="AN803">
            <v>50</v>
          </cell>
          <cell r="AO803" t="str">
            <v>8914 (48 X 44)</v>
          </cell>
          <cell r="AP803" t="str">
            <v>48X44</v>
          </cell>
          <cell r="AQ803">
            <v>55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 t="str">
            <v>8051 (1 White)</v>
          </cell>
          <cell r="AW803" t="str">
            <v>8050 (223FT Clear)</v>
          </cell>
          <cell r="AX803">
            <v>2247.5</v>
          </cell>
          <cell r="AY803">
            <v>1250</v>
          </cell>
          <cell r="AZ803">
            <v>1.798</v>
          </cell>
          <cell r="BA803" t="str">
            <v>Request 11/09/09.</v>
          </cell>
          <cell r="BB803"/>
          <cell r="BC803">
            <v>259034</v>
          </cell>
          <cell r="BD803" t="str">
            <v>Yellow</v>
          </cell>
          <cell r="BE803" t="str">
            <v>3218 M0204</v>
          </cell>
          <cell r="BF803" t="str">
            <v>12 months (+/- 5 days) from date of manufacture</v>
          </cell>
          <cell r="BG803" t="str">
            <v>Slow</v>
          </cell>
          <cell r="BH803" t="str">
            <v>32 mm</v>
          </cell>
          <cell r="BI803" t="str">
            <v>1 3/8 in</v>
          </cell>
          <cell r="BJ803" t="str">
            <v>18 in</v>
          </cell>
          <cell r="BK803" t="str">
            <v>7/8 in</v>
          </cell>
          <cell r="BL803" t="str">
            <v>I, II, III</v>
          </cell>
          <cell r="BM803">
            <v>1.7216603026764208</v>
          </cell>
          <cell r="BN803">
            <v>42.5</v>
          </cell>
          <cell r="BO803">
            <v>55</v>
          </cell>
          <cell r="BP803" t="str">
            <v>B or G</v>
          </cell>
          <cell r="BQ803">
            <v>3300</v>
          </cell>
          <cell r="BR803">
            <v>37.5</v>
          </cell>
        </row>
        <row r="804">
          <cell r="C804">
            <v>259036</v>
          </cell>
          <cell r="D804" t="str">
            <v>3218 M50 (2PB, 50 Bxs)</v>
          </cell>
          <cell r="E804" t="str">
            <v>70325</v>
          </cell>
          <cell r="F804" t="str">
            <v>72036</v>
          </cell>
          <cell r="G804" t="str">
            <v>30%</v>
          </cell>
          <cell r="H804" t="str">
            <v>2 X 8509 (12-8 4 X 1.25 OL)</v>
          </cell>
          <cell r="I804" t="str">
            <v>8040 (54 mm 142 GA X 1.625 FT)</v>
          </cell>
          <cell r="J804" t="str">
            <v>8036 (114 mm 200 GA X 1.625 FT)</v>
          </cell>
          <cell r="K804">
            <v>1.1718</v>
          </cell>
          <cell r="L804">
            <v>0.50219999999999998</v>
          </cell>
          <cell r="M804">
            <v>18</v>
          </cell>
          <cell r="N804">
            <v>20.659923632117049</v>
          </cell>
          <cell r="O804">
            <v>17.75</v>
          </cell>
          <cell r="P804">
            <v>18</v>
          </cell>
          <cell r="Q804">
            <v>18.25</v>
          </cell>
          <cell r="R804">
            <v>1.624125</v>
          </cell>
          <cell r="S804">
            <v>1.6739999999999999</v>
          </cell>
          <cell r="T804">
            <v>1.7246250000000001</v>
          </cell>
          <cell r="U804">
            <v>737.35275000000001</v>
          </cell>
          <cell r="V804">
            <v>759.99599999999998</v>
          </cell>
          <cell r="W804">
            <v>782.97975000000008</v>
          </cell>
          <cell r="X804" t="str">
            <v>8425/8426 (22"/ 2 pc)</v>
          </cell>
          <cell r="Y804" t="str">
            <v>22"/ 2 pc</v>
          </cell>
          <cell r="Z804">
            <v>2</v>
          </cell>
          <cell r="AA804">
            <v>25</v>
          </cell>
          <cell r="AB804">
            <v>40.603124999999999</v>
          </cell>
          <cell r="AC804">
            <v>41.85</v>
          </cell>
          <cell r="AD804">
            <v>43.115625000000001</v>
          </cell>
          <cell r="AE804">
            <v>42.603124999999999</v>
          </cell>
          <cell r="AF804">
            <v>43.85</v>
          </cell>
          <cell r="AG804">
            <v>45.115625000000001</v>
          </cell>
          <cell r="AH804" t="str">
            <v>2 X 8126 (4.833 FT/Box)</v>
          </cell>
          <cell r="AI804">
            <v>2</v>
          </cell>
          <cell r="AJ804" t="str">
            <v>(10X5)+0=50</v>
          </cell>
          <cell r="AK804">
            <v>10</v>
          </cell>
          <cell r="AL804">
            <v>5</v>
          </cell>
          <cell r="AM804">
            <v>0</v>
          </cell>
          <cell r="AN804">
            <v>50</v>
          </cell>
          <cell r="AO804" t="str">
            <v>8914 (48 X 44)</v>
          </cell>
          <cell r="AP804" t="str">
            <v>48X44</v>
          </cell>
          <cell r="AQ804">
            <v>55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 t="str">
            <v>8051 (1 White)</v>
          </cell>
          <cell r="AW804" t="str">
            <v>8050 (223FT Clear)</v>
          </cell>
          <cell r="AX804">
            <v>2247.5</v>
          </cell>
          <cell r="AY804">
            <v>1250</v>
          </cell>
          <cell r="AZ804">
            <v>1.798</v>
          </cell>
          <cell r="BA804" t="str">
            <v>Request 7/29/09.</v>
          </cell>
          <cell r="BB804"/>
          <cell r="BC804">
            <v>259036</v>
          </cell>
          <cell r="BD804" t="str">
            <v>Green</v>
          </cell>
          <cell r="BE804" t="str">
            <v>3218 M50</v>
          </cell>
          <cell r="BF804" t="str">
            <v>12 months (+/- 5 days) from date of manufacture</v>
          </cell>
          <cell r="BG804" t="str">
            <v xml:space="preserve">Medium </v>
          </cell>
          <cell r="BH804" t="str">
            <v>32 mm</v>
          </cell>
          <cell r="BI804" t="str">
            <v>1 3/8 in</v>
          </cell>
          <cell r="BJ804" t="str">
            <v>18 in</v>
          </cell>
          <cell r="BK804" t="str">
            <v>7/8 in</v>
          </cell>
          <cell r="BL804" t="str">
            <v>I, II, III</v>
          </cell>
          <cell r="BM804">
            <v>1.7216603026764208</v>
          </cell>
          <cell r="BN804">
            <v>42.5</v>
          </cell>
          <cell r="BO804">
            <v>55</v>
          </cell>
          <cell r="BP804" t="str">
            <v>B or G</v>
          </cell>
          <cell r="BQ804">
            <v>3300</v>
          </cell>
          <cell r="BR804">
            <v>37.5</v>
          </cell>
        </row>
        <row r="805">
          <cell r="C805">
            <v>259038</v>
          </cell>
          <cell r="D805" t="str">
            <v>3218 M90 (2PB, 50 Bxs)</v>
          </cell>
          <cell r="E805" t="str">
            <v>70329</v>
          </cell>
          <cell r="F805" t="str">
            <v>72036</v>
          </cell>
          <cell r="G805" t="str">
            <v>30%</v>
          </cell>
          <cell r="H805" t="str">
            <v>2 X 8509 (12-8 4 X 1.25 OL)</v>
          </cell>
          <cell r="I805" t="str">
            <v>8040 (54 mm 142 GA X 1.625 FT)</v>
          </cell>
          <cell r="J805" t="str">
            <v>8036 (114 mm 200 GA X 1.625 FT)</v>
          </cell>
          <cell r="K805">
            <v>1.1718</v>
          </cell>
          <cell r="L805">
            <v>0.50219999999999998</v>
          </cell>
          <cell r="M805">
            <v>18</v>
          </cell>
          <cell r="N805">
            <v>20.659923632117049</v>
          </cell>
          <cell r="O805">
            <v>17.75</v>
          </cell>
          <cell r="P805">
            <v>18</v>
          </cell>
          <cell r="Q805">
            <v>18.25</v>
          </cell>
          <cell r="R805">
            <v>1.624125</v>
          </cell>
          <cell r="S805">
            <v>1.6739999999999999</v>
          </cell>
          <cell r="T805">
            <v>1.7246250000000001</v>
          </cell>
          <cell r="U805">
            <v>737.35275000000001</v>
          </cell>
          <cell r="V805">
            <v>759.99599999999998</v>
          </cell>
          <cell r="W805">
            <v>782.97975000000008</v>
          </cell>
          <cell r="X805" t="str">
            <v>8425/8426 (22"/ 2 pc)</v>
          </cell>
          <cell r="Y805" t="str">
            <v>22"/ 2 pc</v>
          </cell>
          <cell r="Z805">
            <v>2</v>
          </cell>
          <cell r="AA805">
            <v>25</v>
          </cell>
          <cell r="AB805">
            <v>40.603124999999999</v>
          </cell>
          <cell r="AC805">
            <v>41.85</v>
          </cell>
          <cell r="AD805">
            <v>43.115625000000001</v>
          </cell>
          <cell r="AE805">
            <v>42.603124999999999</v>
          </cell>
          <cell r="AF805">
            <v>43.85</v>
          </cell>
          <cell r="AG805">
            <v>45.115625000000001</v>
          </cell>
          <cell r="AH805" t="str">
            <v>2 X 8126 (4.833 FT/Box)</v>
          </cell>
          <cell r="AI805">
            <v>2</v>
          </cell>
          <cell r="AJ805" t="str">
            <v>(10X5)+0=50</v>
          </cell>
          <cell r="AK805">
            <v>10</v>
          </cell>
          <cell r="AL805">
            <v>5</v>
          </cell>
          <cell r="AM805">
            <v>0</v>
          </cell>
          <cell r="AN805">
            <v>50</v>
          </cell>
          <cell r="AO805" t="str">
            <v>8914 (48 X 44)</v>
          </cell>
          <cell r="AP805" t="str">
            <v>48X44</v>
          </cell>
          <cell r="AQ805">
            <v>55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 t="str">
            <v>8051 (1 White)</v>
          </cell>
          <cell r="AW805" t="str">
            <v>8050 (223FT Clear)</v>
          </cell>
          <cell r="AX805">
            <v>2247.5</v>
          </cell>
          <cell r="AY805">
            <v>1250</v>
          </cell>
          <cell r="AZ805">
            <v>1.798</v>
          </cell>
          <cell r="BA805" t="str">
            <v>Request 7/29/09.</v>
          </cell>
          <cell r="BB805"/>
          <cell r="BC805">
            <v>259038</v>
          </cell>
          <cell r="BD805" t="str">
            <v>Yellow</v>
          </cell>
          <cell r="BE805" t="str">
            <v>3218 M90</v>
          </cell>
          <cell r="BF805" t="str">
            <v>12 months (+/- 5 days) from date of manufacture</v>
          </cell>
          <cell r="BG805" t="str">
            <v>Slow</v>
          </cell>
          <cell r="BH805" t="str">
            <v>32 mm</v>
          </cell>
          <cell r="BI805" t="str">
            <v>1 3/8 in</v>
          </cell>
          <cell r="BJ805" t="str">
            <v>18 in</v>
          </cell>
          <cell r="BK805" t="str">
            <v>7/8 in</v>
          </cell>
          <cell r="BL805" t="str">
            <v>I, II, III</v>
          </cell>
          <cell r="BM805">
            <v>1.7216603026764208</v>
          </cell>
          <cell r="BN805">
            <v>42.5</v>
          </cell>
          <cell r="BO805">
            <v>55</v>
          </cell>
          <cell r="BP805" t="str">
            <v>B or G</v>
          </cell>
          <cell r="BQ805">
            <v>3300</v>
          </cell>
          <cell r="BR805">
            <v>37.5</v>
          </cell>
        </row>
        <row r="806">
          <cell r="C806">
            <v>260026</v>
          </cell>
          <cell r="D806" t="str">
            <v>E32 2' H10 (2PB, 50 Bxs)</v>
          </cell>
          <cell r="E806" t="str">
            <v>70298</v>
          </cell>
          <cell r="F806" t="str">
            <v>72036</v>
          </cell>
          <cell r="G806" t="str">
            <v>30%</v>
          </cell>
          <cell r="H806" t="str">
            <v>2 X 8509 (12-8 4 X 1.25 OL)</v>
          </cell>
          <cell r="I806" t="str">
            <v>8040 (54 mm 142 GA X 1.844 FT)</v>
          </cell>
          <cell r="J806" t="str">
            <v>8036 (114 mm 200 GA X 1.844 FT)</v>
          </cell>
          <cell r="K806">
            <v>1.3426875</v>
          </cell>
          <cell r="L806">
            <v>0.57543750000000005</v>
          </cell>
          <cell r="M806">
            <v>20.411584570854899</v>
          </cell>
          <cell r="N806">
            <v>24</v>
          </cell>
          <cell r="O806">
            <v>20.375</v>
          </cell>
          <cell r="P806">
            <v>20.625</v>
          </cell>
          <cell r="Q806">
            <v>20.875</v>
          </cell>
          <cell r="R806">
            <v>1.8643125</v>
          </cell>
          <cell r="S806">
            <v>1.9181250000000001</v>
          </cell>
          <cell r="T806">
            <v>1.9726874999999999</v>
          </cell>
          <cell r="U806">
            <v>846.397875</v>
          </cell>
          <cell r="V806">
            <v>870.82875000000001</v>
          </cell>
          <cell r="W806">
            <v>895.60012499999993</v>
          </cell>
          <cell r="X806" t="str">
            <v>8425/8426 (22"/ 2 pc)</v>
          </cell>
          <cell r="Y806" t="str">
            <v>22"/ 2 pc</v>
          </cell>
          <cell r="Z806">
            <v>2</v>
          </cell>
          <cell r="AA806">
            <v>25</v>
          </cell>
          <cell r="AB806">
            <v>46.607812500000001</v>
          </cell>
          <cell r="AC806">
            <v>47.953125</v>
          </cell>
          <cell r="AD806">
            <v>49.317187499999996</v>
          </cell>
          <cell r="AE806">
            <v>48.607812500000001</v>
          </cell>
          <cell r="AF806">
            <v>49.953125</v>
          </cell>
          <cell r="AG806">
            <v>51.317187499999996</v>
          </cell>
          <cell r="AH806" t="str">
            <v>2 X 8126 (4.833 FT/Box)</v>
          </cell>
          <cell r="AI806">
            <v>2</v>
          </cell>
          <cell r="AJ806" t="str">
            <v>(10X5)+0=50</v>
          </cell>
          <cell r="AK806">
            <v>10</v>
          </cell>
          <cell r="AL806">
            <v>5</v>
          </cell>
          <cell r="AM806">
            <v>0</v>
          </cell>
          <cell r="AN806">
            <v>50</v>
          </cell>
          <cell r="AO806" t="str">
            <v>8914 (48 X 44)</v>
          </cell>
          <cell r="AP806" t="str">
            <v>48X44</v>
          </cell>
          <cell r="AQ806">
            <v>55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 t="str">
            <v>8051 (1 White)</v>
          </cell>
          <cell r="AW806" t="str">
            <v>8050 (223FT Clear)</v>
          </cell>
          <cell r="AX806">
            <v>2552.65625</v>
          </cell>
          <cell r="AY806">
            <v>1250</v>
          </cell>
          <cell r="AZ806">
            <v>2.042125</v>
          </cell>
          <cell r="BA806" t="str">
            <v>Minova Request 10/19/07.</v>
          </cell>
          <cell r="BB806"/>
          <cell r="BC806">
            <v>260026</v>
          </cell>
          <cell r="BD806" t="str">
            <v>Red</v>
          </cell>
          <cell r="BE806" t="str">
            <v>E32 2' H10</v>
          </cell>
          <cell r="BF806" t="str">
            <v>12 months (+/- 5 days) from date of manufacture</v>
          </cell>
          <cell r="BG806" t="str">
            <v>Super Fast</v>
          </cell>
          <cell r="BH806" t="str">
            <v>32 mm</v>
          </cell>
          <cell r="BI806" t="str">
            <v>1 3/8 in</v>
          </cell>
          <cell r="BJ806" t="str">
            <v>20 5/8 in</v>
          </cell>
          <cell r="BK806" t="str">
            <v>7/8 in</v>
          </cell>
          <cell r="BL806" t="str">
            <v>I, II, III</v>
          </cell>
          <cell r="BM806">
            <v>2</v>
          </cell>
          <cell r="BN806">
            <v>50</v>
          </cell>
          <cell r="BO806">
            <v>98</v>
          </cell>
          <cell r="BP806" t="str">
            <v>B or G</v>
          </cell>
          <cell r="BQ806">
            <v>5880</v>
          </cell>
          <cell r="BR806">
            <v>42.96875</v>
          </cell>
        </row>
        <row r="807">
          <cell r="C807">
            <v>260027</v>
          </cell>
          <cell r="D807" t="str">
            <v>E32 2' M35 (2PB, 50 Bxs)</v>
          </cell>
          <cell r="E807" t="str">
            <v>70274</v>
          </cell>
          <cell r="F807" t="str">
            <v>72036</v>
          </cell>
          <cell r="G807" t="str">
            <v>30%</v>
          </cell>
          <cell r="H807" t="str">
            <v>2 X 8509 (12-8 4 X 1.25 OL)</v>
          </cell>
          <cell r="I807" t="str">
            <v>8040 (54 mm 142 GA X 1.844 FT)</v>
          </cell>
          <cell r="J807" t="str">
            <v>8036 (114 mm 200 GA X 1.844 FT)</v>
          </cell>
          <cell r="K807">
            <v>1.3426875</v>
          </cell>
          <cell r="L807">
            <v>0.57543750000000005</v>
          </cell>
          <cell r="M807">
            <v>20.411584570854899</v>
          </cell>
          <cell r="N807">
            <v>24</v>
          </cell>
          <cell r="O807">
            <v>20.375</v>
          </cell>
          <cell r="P807">
            <v>20.625</v>
          </cell>
          <cell r="Q807">
            <v>20.875</v>
          </cell>
          <cell r="R807">
            <v>1.8643125</v>
          </cell>
          <cell r="S807">
            <v>1.9181250000000001</v>
          </cell>
          <cell r="T807">
            <v>1.9726874999999999</v>
          </cell>
          <cell r="U807">
            <v>846.397875</v>
          </cell>
          <cell r="V807">
            <v>870.82875000000001</v>
          </cell>
          <cell r="W807">
            <v>895.60012499999993</v>
          </cell>
          <cell r="X807" t="str">
            <v>8425/8426 (22"/ 2 pc)</v>
          </cell>
          <cell r="Y807" t="str">
            <v>22"/ 2 pc</v>
          </cell>
          <cell r="Z807">
            <v>2</v>
          </cell>
          <cell r="AA807">
            <v>25</v>
          </cell>
          <cell r="AB807">
            <v>46.607812500000001</v>
          </cell>
          <cell r="AC807">
            <v>47.953125</v>
          </cell>
          <cell r="AD807">
            <v>49.317187499999996</v>
          </cell>
          <cell r="AE807">
            <v>48.607812500000001</v>
          </cell>
          <cell r="AF807">
            <v>49.953125</v>
          </cell>
          <cell r="AG807">
            <v>51.317187499999996</v>
          </cell>
          <cell r="AH807" t="str">
            <v>2 X 8126 (4.833 FT/Box)</v>
          </cell>
          <cell r="AI807">
            <v>2</v>
          </cell>
          <cell r="AJ807" t="str">
            <v>(10X5)+0=50</v>
          </cell>
          <cell r="AK807">
            <v>10</v>
          </cell>
          <cell r="AL807">
            <v>5</v>
          </cell>
          <cell r="AM807">
            <v>0</v>
          </cell>
          <cell r="AN807">
            <v>50</v>
          </cell>
          <cell r="AO807" t="str">
            <v>8914 (48 X 44)</v>
          </cell>
          <cell r="AP807" t="str">
            <v>48X44</v>
          </cell>
          <cell r="AQ807">
            <v>55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 t="str">
            <v>8051 (1 White)</v>
          </cell>
          <cell r="AW807" t="str">
            <v>8050 (223FT Clear)</v>
          </cell>
          <cell r="AX807">
            <v>2552.65625</v>
          </cell>
          <cell r="AY807">
            <v>1250</v>
          </cell>
          <cell r="AZ807">
            <v>2.042125</v>
          </cell>
          <cell r="BA807" t="str">
            <v>GT Request 8/21/02.A.</v>
          </cell>
          <cell r="BB807"/>
          <cell r="BC807">
            <v>260027</v>
          </cell>
          <cell r="BD807" t="str">
            <v>Blue</v>
          </cell>
          <cell r="BE807" t="str">
            <v xml:space="preserve">E32 2' M35 </v>
          </cell>
          <cell r="BF807" t="str">
            <v>12 months (+/- 5 days) from date of manufacture</v>
          </cell>
          <cell r="BG807" t="str">
            <v>Fast</v>
          </cell>
          <cell r="BH807" t="str">
            <v>32 mm</v>
          </cell>
          <cell r="BI807" t="str">
            <v>1 3/8 in</v>
          </cell>
          <cell r="BJ807" t="str">
            <v>20 5/8 in</v>
          </cell>
          <cell r="BK807" t="str">
            <v>7/8 in</v>
          </cell>
          <cell r="BL807" t="str">
            <v>I, II, III</v>
          </cell>
          <cell r="BM807">
            <v>2</v>
          </cell>
          <cell r="BN807">
            <v>50</v>
          </cell>
          <cell r="BO807">
            <v>98</v>
          </cell>
          <cell r="BP807" t="str">
            <v>B or G</v>
          </cell>
          <cell r="BQ807">
            <v>5880</v>
          </cell>
          <cell r="BR807">
            <v>42.96875</v>
          </cell>
        </row>
        <row r="808">
          <cell r="C808">
            <v>260028</v>
          </cell>
          <cell r="D808" t="str">
            <v>E32 2' M50 (2PB, 50 Bxs)</v>
          </cell>
          <cell r="E808" t="str">
            <v>70325</v>
          </cell>
          <cell r="F808" t="str">
            <v>72036</v>
          </cell>
          <cell r="G808" t="str">
            <v>30%</v>
          </cell>
          <cell r="H808" t="str">
            <v>2 X 8509 (12-8 4 X 1.25 OL)</v>
          </cell>
          <cell r="I808" t="str">
            <v>8040 (54 mm 142 GA X 1.844 FT)</v>
          </cell>
          <cell r="J808" t="str">
            <v>8036 (114 mm 200 GA X 1.844 FT)</v>
          </cell>
          <cell r="K808">
            <v>1.3426875</v>
          </cell>
          <cell r="L808">
            <v>0.57543750000000005</v>
          </cell>
          <cell r="M808">
            <v>20.411584570854899</v>
          </cell>
          <cell r="N808">
            <v>24</v>
          </cell>
          <cell r="O808">
            <v>20.375</v>
          </cell>
          <cell r="P808">
            <v>20.625</v>
          </cell>
          <cell r="Q808">
            <v>20.875</v>
          </cell>
          <cell r="R808">
            <v>1.8643125</v>
          </cell>
          <cell r="S808">
            <v>1.9181250000000001</v>
          </cell>
          <cell r="T808">
            <v>1.9726874999999999</v>
          </cell>
          <cell r="U808">
            <v>846.397875</v>
          </cell>
          <cell r="V808">
            <v>870.82875000000001</v>
          </cell>
          <cell r="W808">
            <v>895.60012499999993</v>
          </cell>
          <cell r="X808" t="str">
            <v>8425/8426 (22"/ 2 pc)</v>
          </cell>
          <cell r="Y808" t="str">
            <v>22"/ 2 pc</v>
          </cell>
          <cell r="Z808">
            <v>2</v>
          </cell>
          <cell r="AA808">
            <v>25</v>
          </cell>
          <cell r="AB808">
            <v>46.607812500000001</v>
          </cell>
          <cell r="AC808">
            <v>47.953125</v>
          </cell>
          <cell r="AD808">
            <v>49.317187499999996</v>
          </cell>
          <cell r="AE808">
            <v>48.607812500000001</v>
          </cell>
          <cell r="AF808">
            <v>49.953125</v>
          </cell>
          <cell r="AG808">
            <v>51.317187499999996</v>
          </cell>
          <cell r="AH808" t="str">
            <v>2 X 8126 (4.833 FT/Box)</v>
          </cell>
          <cell r="AI808">
            <v>2</v>
          </cell>
          <cell r="AJ808" t="str">
            <v>(10X5)+0=50</v>
          </cell>
          <cell r="AK808">
            <v>10</v>
          </cell>
          <cell r="AL808">
            <v>5</v>
          </cell>
          <cell r="AM808">
            <v>0</v>
          </cell>
          <cell r="AN808">
            <v>50</v>
          </cell>
          <cell r="AO808" t="str">
            <v>8914 (48 X 44)</v>
          </cell>
          <cell r="AP808" t="str">
            <v>48X44</v>
          </cell>
          <cell r="AQ808">
            <v>55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 t="str">
            <v>8051 (1 White)</v>
          </cell>
          <cell r="AW808" t="str">
            <v>8050 (223FT Clear)</v>
          </cell>
          <cell r="AX808">
            <v>2552.65625</v>
          </cell>
          <cell r="AY808">
            <v>1250</v>
          </cell>
          <cell r="AZ808">
            <v>2.042125</v>
          </cell>
          <cell r="BA808" t="str">
            <v xml:space="preserve">BF Request 6/21/02.  </v>
          </cell>
          <cell r="BB808"/>
          <cell r="BC808">
            <v>260028</v>
          </cell>
          <cell r="BD808" t="str">
            <v>Green</v>
          </cell>
          <cell r="BE808" t="str">
            <v xml:space="preserve">E32 2' M50 </v>
          </cell>
          <cell r="BF808" t="str">
            <v>12 months (+/- 5 days) from date of manufacture</v>
          </cell>
          <cell r="BG808" t="str">
            <v xml:space="preserve">Medium </v>
          </cell>
          <cell r="BH808" t="str">
            <v>32 mm</v>
          </cell>
          <cell r="BI808" t="str">
            <v>1 3/8 in</v>
          </cell>
          <cell r="BJ808" t="str">
            <v>20 5/8 in</v>
          </cell>
          <cell r="BK808" t="str">
            <v>7/8 in</v>
          </cell>
          <cell r="BL808" t="str">
            <v>I, II, III</v>
          </cell>
          <cell r="BM808">
            <v>2</v>
          </cell>
          <cell r="BN808">
            <v>50</v>
          </cell>
          <cell r="BO808">
            <v>98</v>
          </cell>
          <cell r="BP808" t="str">
            <v>B or G</v>
          </cell>
          <cell r="BQ808">
            <v>5880</v>
          </cell>
          <cell r="BR808">
            <v>42.96875</v>
          </cell>
        </row>
        <row r="809">
          <cell r="C809">
            <v>260029</v>
          </cell>
          <cell r="D809" t="str">
            <v>E32 2' M50LIF (2PB, 50 Bxs)</v>
          </cell>
          <cell r="E809" t="str">
            <v>70325</v>
          </cell>
          <cell r="F809" t="str">
            <v>72036</v>
          </cell>
          <cell r="G809" t="str">
            <v>30%</v>
          </cell>
          <cell r="H809" t="str">
            <v>2 X 8509 (12-8 4 X 1.25 OL)</v>
          </cell>
          <cell r="I809" t="str">
            <v>8040 (54 mm 142 GA X 1.844 FT)</v>
          </cell>
          <cell r="J809" t="str">
            <v>8036 (114 mm 200 GA X 1.844 FT)</v>
          </cell>
          <cell r="K809">
            <v>1.3426875</v>
          </cell>
          <cell r="L809">
            <v>0.57543750000000005</v>
          </cell>
          <cell r="M809">
            <v>20.411584570854899</v>
          </cell>
          <cell r="N809">
            <v>24</v>
          </cell>
          <cell r="O809">
            <v>20.375</v>
          </cell>
          <cell r="P809">
            <v>20.625</v>
          </cell>
          <cell r="Q809">
            <v>20.875</v>
          </cell>
          <cell r="R809">
            <v>1.8643125</v>
          </cell>
          <cell r="S809">
            <v>1.9181250000000001</v>
          </cell>
          <cell r="T809">
            <v>1.9726874999999999</v>
          </cell>
          <cell r="U809">
            <v>846.397875</v>
          </cell>
          <cell r="V809">
            <v>870.82875000000001</v>
          </cell>
          <cell r="W809">
            <v>895.60012499999993</v>
          </cell>
          <cell r="X809" t="str">
            <v>8425/8426 (22"/ 2 pc)</v>
          </cell>
          <cell r="Y809" t="str">
            <v>22"/ 2 pc</v>
          </cell>
          <cell r="Z809">
            <v>2</v>
          </cell>
          <cell r="AA809">
            <v>25</v>
          </cell>
          <cell r="AB809">
            <v>46.607812500000001</v>
          </cell>
          <cell r="AC809">
            <v>47.953125</v>
          </cell>
          <cell r="AD809">
            <v>49.317187499999996</v>
          </cell>
          <cell r="AE809">
            <v>48.607812500000001</v>
          </cell>
          <cell r="AF809">
            <v>49.953125</v>
          </cell>
          <cell r="AG809">
            <v>51.317187499999996</v>
          </cell>
          <cell r="AH809" t="str">
            <v>2 X 8126 (4.833 FT/Box)</v>
          </cell>
          <cell r="AI809">
            <v>2</v>
          </cell>
          <cell r="AJ809" t="str">
            <v>(10X5)+0=50</v>
          </cell>
          <cell r="AK809">
            <v>10</v>
          </cell>
          <cell r="AL809">
            <v>5</v>
          </cell>
          <cell r="AM809">
            <v>0</v>
          </cell>
          <cell r="AN809">
            <v>50</v>
          </cell>
          <cell r="AO809" t="str">
            <v>8914 (48 X 44)</v>
          </cell>
          <cell r="AP809" t="str">
            <v>48X44</v>
          </cell>
          <cell r="AQ809">
            <v>55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 t="str">
            <v>8051 (1 White)</v>
          </cell>
          <cell r="AW809" t="str">
            <v>8050 (223 FT Clear)</v>
          </cell>
          <cell r="AX809">
            <v>2552.65625</v>
          </cell>
          <cell r="AY809">
            <v>1250</v>
          </cell>
          <cell r="AZ809">
            <v>2.042125</v>
          </cell>
          <cell r="BA809" t="str">
            <v>GT Request 4/15/02.</v>
          </cell>
          <cell r="BB809"/>
          <cell r="BC809">
            <v>260029</v>
          </cell>
          <cell r="BD809" t="str">
            <v>Green</v>
          </cell>
          <cell r="BE809" t="str">
            <v>E32 2' M50LIF</v>
          </cell>
          <cell r="BF809" t="str">
            <v>12 months (+/- 5 days) from date of manufacture</v>
          </cell>
          <cell r="BG809" t="str">
            <v xml:space="preserve">Medium </v>
          </cell>
          <cell r="BH809" t="str">
            <v>32 mm</v>
          </cell>
          <cell r="BI809" t="str">
            <v>1 3/8 in</v>
          </cell>
          <cell r="BJ809" t="str">
            <v>20 5/8 in</v>
          </cell>
          <cell r="BK809" t="str">
            <v>7/8 in</v>
          </cell>
          <cell r="BL809" t="str">
            <v>I, II, III</v>
          </cell>
          <cell r="BM809">
            <v>2</v>
          </cell>
          <cell r="BN809">
            <v>50</v>
          </cell>
          <cell r="BO809">
            <v>98</v>
          </cell>
          <cell r="BP809" t="str">
            <v>B or G</v>
          </cell>
          <cell r="BQ809">
            <v>5880</v>
          </cell>
          <cell r="BR809">
            <v>42.96875</v>
          </cell>
        </row>
        <row r="810">
          <cell r="C810">
            <v>260031</v>
          </cell>
          <cell r="D810" t="str">
            <v>E32 2' M50LIF (SWP, 1200 Pcs)</v>
          </cell>
          <cell r="E810" t="str">
            <v>70325</v>
          </cell>
          <cell r="F810" t="str">
            <v>72036</v>
          </cell>
          <cell r="G810" t="str">
            <v>30%</v>
          </cell>
          <cell r="H810" t="str">
            <v>2 X 8509 (12-8 4 X 1.25 OL)</v>
          </cell>
          <cell r="I810" t="str">
            <v>8040 (54 mm 142 GA X 1.844 FT)</v>
          </cell>
          <cell r="J810" t="str">
            <v>8036 (114 mm 200 GA X 1.844 FT)</v>
          </cell>
          <cell r="K810">
            <v>1.3426875</v>
          </cell>
          <cell r="L810">
            <v>0.57543750000000005</v>
          </cell>
          <cell r="M810">
            <v>20.411584570854899</v>
          </cell>
          <cell r="N810">
            <v>24</v>
          </cell>
          <cell r="O810">
            <v>20.375</v>
          </cell>
          <cell r="P810">
            <v>20.625</v>
          </cell>
          <cell r="Q810">
            <v>20.875</v>
          </cell>
          <cell r="R810">
            <v>1.8643125</v>
          </cell>
          <cell r="S810">
            <v>1.9181250000000001</v>
          </cell>
          <cell r="T810">
            <v>1.9726874999999999</v>
          </cell>
          <cell r="U810">
            <v>846.397875</v>
          </cell>
          <cell r="V810">
            <v>870.82875000000001</v>
          </cell>
          <cell r="W810">
            <v>895.60012499999993</v>
          </cell>
          <cell r="X810" t="str">
            <v>8053 (5" X 115GA X 10FT)</v>
          </cell>
          <cell r="Y810" t="str">
            <v>SW (10 FT)</v>
          </cell>
          <cell r="Z810">
            <v>0.1</v>
          </cell>
          <cell r="AA810">
            <v>15</v>
          </cell>
          <cell r="AB810">
            <v>27.9646875</v>
          </cell>
          <cell r="AC810">
            <v>28.771875000000001</v>
          </cell>
          <cell r="AD810">
            <v>29.5903125</v>
          </cell>
          <cell r="AE810">
            <v>28.064687500000002</v>
          </cell>
          <cell r="AF810">
            <v>28.871875000000003</v>
          </cell>
          <cell r="AG810">
            <v>29.690312500000001</v>
          </cell>
          <cell r="AH810" t="str">
            <v>8053 (10 FT/Bundle)</v>
          </cell>
          <cell r="AI810" t="str">
            <v>SW</v>
          </cell>
          <cell r="AJ810" t="str">
            <v>2 X 40 SW</v>
          </cell>
          <cell r="AK810" t="str">
            <v xml:space="preserve">Stack </v>
          </cell>
          <cell r="AL810" t="str">
            <v xml:space="preserve">Pyramid </v>
          </cell>
          <cell r="AM810" t="str">
            <v>On Pallet</v>
          </cell>
          <cell r="AN810">
            <v>80</v>
          </cell>
          <cell r="AO810" t="str">
            <v>8909 (44 X 44)</v>
          </cell>
          <cell r="AP810" t="str">
            <v>44X44</v>
          </cell>
          <cell r="AQ810">
            <v>55</v>
          </cell>
          <cell r="AR810" t="str">
            <v>8133 (2)</v>
          </cell>
          <cell r="AS810" t="str">
            <v>1 X 8114 (Pad)</v>
          </cell>
          <cell r="AT810">
            <v>0</v>
          </cell>
          <cell r="AU810">
            <v>0</v>
          </cell>
          <cell r="AV810">
            <v>0</v>
          </cell>
          <cell r="AW810" t="str">
            <v>8052 (352FT White)</v>
          </cell>
          <cell r="AX810">
            <v>2364.75</v>
          </cell>
          <cell r="AY810">
            <v>1200</v>
          </cell>
          <cell r="AZ810">
            <v>1.9706250000000001</v>
          </cell>
          <cell r="BA810" t="str">
            <v xml:space="preserve">Minova Request 11/18/04.  Each bundle gets Part No. 8132 8.5 X 11 inch bundle sheet. </v>
          </cell>
          <cell r="BB810"/>
          <cell r="BC810">
            <v>260031</v>
          </cell>
          <cell r="BD810" t="str">
            <v>Green</v>
          </cell>
          <cell r="BE810" t="str">
            <v>E32 2' M50LIF</v>
          </cell>
          <cell r="BF810" t="str">
            <v>12 months (+/- 5 days) from date of manufacture</v>
          </cell>
          <cell r="BG810" t="str">
            <v xml:space="preserve">Medium </v>
          </cell>
          <cell r="BH810" t="str">
            <v>32 mm</v>
          </cell>
          <cell r="BI810" t="str">
            <v>1 3/8 in</v>
          </cell>
          <cell r="BJ810" t="str">
            <v>20 5/8 in</v>
          </cell>
          <cell r="BK810" t="str">
            <v>7/8 in</v>
          </cell>
          <cell r="BL810" t="str">
            <v>I, II, III</v>
          </cell>
          <cell r="BM810">
            <v>2</v>
          </cell>
          <cell r="BN810">
            <v>30</v>
          </cell>
          <cell r="BO810">
            <v>98</v>
          </cell>
          <cell r="BP810" t="str">
            <v>B or G</v>
          </cell>
          <cell r="BQ810">
            <v>5880</v>
          </cell>
          <cell r="BR810">
            <v>25.78125</v>
          </cell>
        </row>
        <row r="811">
          <cell r="C811">
            <v>260037</v>
          </cell>
          <cell r="D811" t="str">
            <v>E32 2' LIF50 (2PB, 50 Bxs)</v>
          </cell>
          <cell r="E811" t="str">
            <v>70319</v>
          </cell>
          <cell r="F811" t="str">
            <v>72036</v>
          </cell>
          <cell r="G811" t="str">
            <v>30%</v>
          </cell>
          <cell r="H811" t="str">
            <v>2 X 8509 (12-8 4 X 1.25 OL)</v>
          </cell>
          <cell r="I811" t="str">
            <v>8040 (54 mm 142 GA X 1.844 FT)</v>
          </cell>
          <cell r="J811" t="str">
            <v>8036 (114 mm 200 GA X 1.844 FT)</v>
          </cell>
          <cell r="K811">
            <v>1.3426875</v>
          </cell>
          <cell r="L811">
            <v>0.57543750000000005</v>
          </cell>
          <cell r="M811">
            <v>20.411584570854899</v>
          </cell>
          <cell r="N811">
            <v>24</v>
          </cell>
          <cell r="O811">
            <v>20.375</v>
          </cell>
          <cell r="P811">
            <v>20.625</v>
          </cell>
          <cell r="Q811">
            <v>20.875</v>
          </cell>
          <cell r="R811">
            <v>1.8643125</v>
          </cell>
          <cell r="S811">
            <v>1.9181250000000001</v>
          </cell>
          <cell r="T811">
            <v>1.9726874999999999</v>
          </cell>
          <cell r="U811">
            <v>846.397875</v>
          </cell>
          <cell r="V811">
            <v>870.82875000000001</v>
          </cell>
          <cell r="W811">
            <v>895.60012499999993</v>
          </cell>
          <cell r="X811" t="str">
            <v>8425/8426 (22"/ 2 pc)</v>
          </cell>
          <cell r="Y811" t="str">
            <v>22"/ 2 pc</v>
          </cell>
          <cell r="Z811">
            <v>2</v>
          </cell>
          <cell r="AA811">
            <v>25</v>
          </cell>
          <cell r="AB811">
            <v>46.607812500000001</v>
          </cell>
          <cell r="AC811">
            <v>47.953125</v>
          </cell>
          <cell r="AD811">
            <v>49.317187499999996</v>
          </cell>
          <cell r="AE811">
            <v>48.607812500000001</v>
          </cell>
          <cell r="AF811">
            <v>49.953125</v>
          </cell>
          <cell r="AG811">
            <v>51.317187499999996</v>
          </cell>
          <cell r="AH811" t="str">
            <v>2 X 8126 (4.833 FT/Box)</v>
          </cell>
          <cell r="AI811">
            <v>2</v>
          </cell>
          <cell r="AJ811" t="str">
            <v>(10X5)+0=50</v>
          </cell>
          <cell r="AK811">
            <v>10</v>
          </cell>
          <cell r="AL811">
            <v>5</v>
          </cell>
          <cell r="AM811">
            <v>0</v>
          </cell>
          <cell r="AN811">
            <v>50</v>
          </cell>
          <cell r="AO811" t="str">
            <v>8914 (48 X 44)</v>
          </cell>
          <cell r="AP811" t="str">
            <v>48X44</v>
          </cell>
          <cell r="AQ811">
            <v>55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 t="str">
            <v>8051 (1 White)</v>
          </cell>
          <cell r="AW811" t="str">
            <v>8050 (223 FT Clear)</v>
          </cell>
          <cell r="AX811">
            <v>2552.65625</v>
          </cell>
          <cell r="AY811">
            <v>1250</v>
          </cell>
          <cell r="AZ811">
            <v>2.042125</v>
          </cell>
          <cell r="BA811" t="str">
            <v>Minova Request 12/13/07.</v>
          </cell>
          <cell r="BB811"/>
          <cell r="BC811">
            <v>260037</v>
          </cell>
          <cell r="BD811" t="str">
            <v>Green</v>
          </cell>
          <cell r="BE811" t="str">
            <v>E32 2' LIF50</v>
          </cell>
          <cell r="BF811" t="str">
            <v>12 months (+/- 5 days) from date of manufacture</v>
          </cell>
          <cell r="BG811" t="str">
            <v xml:space="preserve">Medium </v>
          </cell>
          <cell r="BH811" t="str">
            <v>32 mm</v>
          </cell>
          <cell r="BI811" t="str">
            <v>1 3/8 in</v>
          </cell>
          <cell r="BJ811" t="str">
            <v>20 5/8 in</v>
          </cell>
          <cell r="BK811" t="str">
            <v>7/8 in</v>
          </cell>
          <cell r="BL811" t="str">
            <v>I, II, III</v>
          </cell>
          <cell r="BM811">
            <v>2</v>
          </cell>
          <cell r="BN811">
            <v>50</v>
          </cell>
          <cell r="BO811">
            <v>98</v>
          </cell>
          <cell r="BP811" t="str">
            <v>B or G</v>
          </cell>
          <cell r="BQ811">
            <v>5880</v>
          </cell>
          <cell r="BR811">
            <v>42.96875</v>
          </cell>
        </row>
        <row r="812">
          <cell r="C812">
            <v>260039</v>
          </cell>
          <cell r="D812" t="str">
            <v>E32 2' M50LIFB (2PB, 50 Bxs)</v>
          </cell>
          <cell r="E812" t="str">
            <v>70325</v>
          </cell>
          <cell r="F812" t="str">
            <v>72036</v>
          </cell>
          <cell r="G812" t="str">
            <v>30%</v>
          </cell>
          <cell r="H812" t="str">
            <v>2 X 8509 (12-8 4 X 1.25 OL)</v>
          </cell>
          <cell r="I812" t="str">
            <v>8040 (54 mm 142 GA X 1.844 FT)</v>
          </cell>
          <cell r="J812" t="str">
            <v>8036 (114 mm 200 GA X 1.844 FT)</v>
          </cell>
          <cell r="K812">
            <v>1.3426875</v>
          </cell>
          <cell r="L812">
            <v>0.57543750000000005</v>
          </cell>
          <cell r="M812">
            <v>20.411584570854899</v>
          </cell>
          <cell r="N812">
            <v>24</v>
          </cell>
          <cell r="O812">
            <v>20.375</v>
          </cell>
          <cell r="P812">
            <v>20.625</v>
          </cell>
          <cell r="Q812">
            <v>20.875</v>
          </cell>
          <cell r="R812">
            <v>1.8643125</v>
          </cell>
          <cell r="S812">
            <v>1.9181250000000001</v>
          </cell>
          <cell r="T812">
            <v>1.9726874999999999</v>
          </cell>
          <cell r="U812">
            <v>846.397875</v>
          </cell>
          <cell r="V812">
            <v>870.82875000000001</v>
          </cell>
          <cell r="W812">
            <v>895.60012499999993</v>
          </cell>
          <cell r="X812" t="str">
            <v>8425/8426 (22"/ 2 pc)</v>
          </cell>
          <cell r="Y812" t="str">
            <v>22"/ 2 pc</v>
          </cell>
          <cell r="Z812">
            <v>2</v>
          </cell>
          <cell r="AA812">
            <v>20</v>
          </cell>
          <cell r="AB812">
            <v>37.286250000000003</v>
          </cell>
          <cell r="AC812">
            <v>38.362500000000004</v>
          </cell>
          <cell r="AD812">
            <v>39.453749999999999</v>
          </cell>
          <cell r="AE812">
            <v>39.286250000000003</v>
          </cell>
          <cell r="AF812">
            <v>40.362500000000004</v>
          </cell>
          <cell r="AG812">
            <v>41.453749999999999</v>
          </cell>
          <cell r="AH812" t="str">
            <v>2 X 8126 (4.833 FT/Box)</v>
          </cell>
          <cell r="AI812">
            <v>2</v>
          </cell>
          <cell r="AJ812" t="str">
            <v>(10X5)+0=50</v>
          </cell>
          <cell r="AK812">
            <v>10</v>
          </cell>
          <cell r="AL812">
            <v>5</v>
          </cell>
          <cell r="AM812">
            <v>0</v>
          </cell>
          <cell r="AN812">
            <v>50</v>
          </cell>
          <cell r="AO812" t="str">
            <v>8914 (48 X 44)</v>
          </cell>
          <cell r="AP812" t="str">
            <v>48X44</v>
          </cell>
          <cell r="AQ812">
            <v>55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 t="str">
            <v>8051 (1 White)</v>
          </cell>
          <cell r="AW812" t="str">
            <v>8050 (223 FT Clear)</v>
          </cell>
          <cell r="AX812">
            <v>2073.125</v>
          </cell>
          <cell r="AY812">
            <v>1000</v>
          </cell>
          <cell r="AZ812">
            <v>2.0731250000000001</v>
          </cell>
          <cell r="BA812" t="str">
            <v>Minova request 1/28/10. Each cartridge gets Part No. 8516 Basket Clip 32 mm.</v>
          </cell>
          <cell r="BB812"/>
          <cell r="BC812">
            <v>260039</v>
          </cell>
          <cell r="BD812" t="str">
            <v>Green</v>
          </cell>
          <cell r="BE812" t="str">
            <v>E32 2' M50LIFB</v>
          </cell>
          <cell r="BF812" t="str">
            <v>12 months (+/- 5 days) from date of manufacture</v>
          </cell>
          <cell r="BG812" t="str">
            <v xml:space="preserve">Medium </v>
          </cell>
          <cell r="BH812" t="str">
            <v>32 mm</v>
          </cell>
          <cell r="BI812" t="str">
            <v>1 3/8 in</v>
          </cell>
          <cell r="BJ812" t="str">
            <v>20 5/8 in</v>
          </cell>
          <cell r="BK812" t="str">
            <v>7/8 in</v>
          </cell>
          <cell r="BL812" t="str">
            <v>I, II, III</v>
          </cell>
          <cell r="BM812">
            <v>2</v>
          </cell>
          <cell r="BN812">
            <v>40</v>
          </cell>
          <cell r="BO812">
            <v>85</v>
          </cell>
          <cell r="BP812" t="str">
            <v>B or G</v>
          </cell>
          <cell r="BQ812">
            <v>5100</v>
          </cell>
          <cell r="BR812">
            <v>34.375</v>
          </cell>
        </row>
        <row r="813">
          <cell r="C813">
            <v>260040</v>
          </cell>
          <cell r="D813" t="str">
            <v>E32 2' LIF20B (2PB, 50 Bxs)</v>
          </cell>
          <cell r="E813" t="str">
            <v>70415</v>
          </cell>
          <cell r="F813" t="str">
            <v>72036</v>
          </cell>
          <cell r="G813" t="str">
            <v>30%</v>
          </cell>
          <cell r="H813" t="str">
            <v>2 X 8509 (12-8 4 X 1.25 OL)</v>
          </cell>
          <cell r="I813" t="str">
            <v>8040 (54 mm 142 GA X 1.844 FT)</v>
          </cell>
          <cell r="J813" t="str">
            <v>8036 (114 mm 200 GA X 1.844 FT)</v>
          </cell>
          <cell r="K813">
            <v>1.3426875</v>
          </cell>
          <cell r="L813">
            <v>0.57543750000000005</v>
          </cell>
          <cell r="M813">
            <v>20.411584570854899</v>
          </cell>
          <cell r="N813">
            <v>24</v>
          </cell>
          <cell r="O813">
            <v>20.375</v>
          </cell>
          <cell r="P813">
            <v>20.625</v>
          </cell>
          <cell r="Q813">
            <v>20.875</v>
          </cell>
          <cell r="R813">
            <v>1.8643125</v>
          </cell>
          <cell r="S813">
            <v>1.9181250000000001</v>
          </cell>
          <cell r="T813">
            <v>1.9726874999999999</v>
          </cell>
          <cell r="U813">
            <v>846.397875</v>
          </cell>
          <cell r="V813">
            <v>870.82875000000001</v>
          </cell>
          <cell r="W813">
            <v>895.60012499999993</v>
          </cell>
          <cell r="X813" t="str">
            <v>8425/8426 (22"/ 2 pc)</v>
          </cell>
          <cell r="Y813" t="str">
            <v>22"/ 2 pc</v>
          </cell>
          <cell r="Z813">
            <v>2</v>
          </cell>
          <cell r="AA813">
            <v>20</v>
          </cell>
          <cell r="AB813">
            <v>37.286250000000003</v>
          </cell>
          <cell r="AC813">
            <v>38.362500000000004</v>
          </cell>
          <cell r="AD813">
            <v>39.453749999999999</v>
          </cell>
          <cell r="AE813">
            <v>39.286250000000003</v>
          </cell>
          <cell r="AF813">
            <v>40.362500000000004</v>
          </cell>
          <cell r="AG813">
            <v>41.453749999999999</v>
          </cell>
          <cell r="AH813" t="str">
            <v>2 X 8126 (4.833 FT/Box)</v>
          </cell>
          <cell r="AI813">
            <v>2</v>
          </cell>
          <cell r="AJ813" t="str">
            <v>(10X5)+0=50</v>
          </cell>
          <cell r="AK813">
            <v>10</v>
          </cell>
          <cell r="AL813">
            <v>5</v>
          </cell>
          <cell r="AM813">
            <v>0</v>
          </cell>
          <cell r="AN813">
            <v>50</v>
          </cell>
          <cell r="AO813" t="str">
            <v>8914 (48 X 44)</v>
          </cell>
          <cell r="AP813" t="str">
            <v>48X44</v>
          </cell>
          <cell r="AQ813">
            <v>55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 t="str">
            <v>8051 (1 White)</v>
          </cell>
          <cell r="AW813" t="str">
            <v>8050 (223 FT Clear)</v>
          </cell>
          <cell r="AX813">
            <v>2073.125</v>
          </cell>
          <cell r="AY813">
            <v>1000</v>
          </cell>
          <cell r="AZ813">
            <v>2.0731250000000001</v>
          </cell>
          <cell r="BA813" t="str">
            <v>Minova request 3/30/10. Each cartridge gets Part No. 8516 Basket Clip 32 mm.</v>
          </cell>
          <cell r="BB813"/>
          <cell r="BC813">
            <v>260040</v>
          </cell>
          <cell r="BD813" t="str">
            <v xml:space="preserve">Orange </v>
          </cell>
          <cell r="BE813" t="str">
            <v>E32 2' LIF20B</v>
          </cell>
          <cell r="BF813" t="str">
            <v>12 months (+/- 5 days) from date of manufacture</v>
          </cell>
          <cell r="BG813" t="str">
            <v>X-Fast</v>
          </cell>
          <cell r="BH813" t="str">
            <v>32 mm</v>
          </cell>
          <cell r="BI813" t="str">
            <v>1 3/8 in</v>
          </cell>
          <cell r="BJ813" t="str">
            <v>20 5/8 in</v>
          </cell>
          <cell r="BK813" t="str">
            <v>7/8 in</v>
          </cell>
          <cell r="BL813" t="str">
            <v>I, II, III</v>
          </cell>
          <cell r="BM813">
            <v>2</v>
          </cell>
          <cell r="BN813">
            <v>40</v>
          </cell>
          <cell r="BO813">
            <v>85</v>
          </cell>
          <cell r="BP813" t="str">
            <v>B or G</v>
          </cell>
          <cell r="BQ813">
            <v>5100</v>
          </cell>
          <cell r="BR813">
            <v>34.375</v>
          </cell>
        </row>
        <row r="814">
          <cell r="C814">
            <v>260041</v>
          </cell>
          <cell r="D814" t="str">
            <v>E32 2' M35B (2PB, 50 Bxs)</v>
          </cell>
          <cell r="E814" t="str">
            <v>70274</v>
          </cell>
          <cell r="F814" t="str">
            <v>72036</v>
          </cell>
          <cell r="G814" t="str">
            <v>30%</v>
          </cell>
          <cell r="H814" t="str">
            <v>2 X 8509 (12-8 4 X 1.25 OL)</v>
          </cell>
          <cell r="I814" t="str">
            <v>8040 (54 mm 142 GA X 1.844 FT)</v>
          </cell>
          <cell r="J814" t="str">
            <v>8036 (114 mm 200 GA X 1.844 FT)</v>
          </cell>
          <cell r="K814">
            <v>1.3426875</v>
          </cell>
          <cell r="L814">
            <v>0.57543750000000005</v>
          </cell>
          <cell r="M814">
            <v>20.411584570854899</v>
          </cell>
          <cell r="N814">
            <v>24</v>
          </cell>
          <cell r="O814">
            <v>20.375</v>
          </cell>
          <cell r="P814">
            <v>20.625</v>
          </cell>
          <cell r="Q814">
            <v>20.875</v>
          </cell>
          <cell r="R814">
            <v>1.8643125</v>
          </cell>
          <cell r="S814">
            <v>1.9181250000000001</v>
          </cell>
          <cell r="T814">
            <v>1.9726874999999999</v>
          </cell>
          <cell r="U814">
            <v>846.397875</v>
          </cell>
          <cell r="V814">
            <v>870.82875000000001</v>
          </cell>
          <cell r="W814">
            <v>895.60012499999993</v>
          </cell>
          <cell r="X814" t="str">
            <v>8425/8426 (22"/ 2 pc)</v>
          </cell>
          <cell r="Y814" t="str">
            <v>22"/ 2 pc</v>
          </cell>
          <cell r="Z814">
            <v>2</v>
          </cell>
          <cell r="AA814">
            <v>20</v>
          </cell>
          <cell r="AB814">
            <v>37.286250000000003</v>
          </cell>
          <cell r="AC814">
            <v>38.362500000000004</v>
          </cell>
          <cell r="AD814">
            <v>39.453749999999999</v>
          </cell>
          <cell r="AE814">
            <v>39.286250000000003</v>
          </cell>
          <cell r="AF814">
            <v>40.362500000000004</v>
          </cell>
          <cell r="AG814">
            <v>41.453749999999999</v>
          </cell>
          <cell r="AH814" t="str">
            <v>2 X 8126 (4.833 FT/Box)</v>
          </cell>
          <cell r="AI814">
            <v>2</v>
          </cell>
          <cell r="AJ814" t="str">
            <v>(10X5)+0=50</v>
          </cell>
          <cell r="AK814">
            <v>10</v>
          </cell>
          <cell r="AL814">
            <v>5</v>
          </cell>
          <cell r="AM814">
            <v>0</v>
          </cell>
          <cell r="AN814">
            <v>50</v>
          </cell>
          <cell r="AO814" t="str">
            <v>8914 (48 X 44)</v>
          </cell>
          <cell r="AP814" t="str">
            <v>48X44</v>
          </cell>
          <cell r="AQ814">
            <v>55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 t="str">
            <v>8051 (1 White)</v>
          </cell>
          <cell r="AW814" t="str">
            <v>8050 (223FT Clear)</v>
          </cell>
          <cell r="AX814">
            <v>2073.125</v>
          </cell>
          <cell r="AY814">
            <v>1000</v>
          </cell>
          <cell r="AZ814">
            <v>2.0731250000000001</v>
          </cell>
          <cell r="BA814" t="str">
            <v>Minova request 5/25/10. Each cartridge gets Part No. 8516 Basket Clip 32 mm.</v>
          </cell>
          <cell r="BB814"/>
          <cell r="BC814">
            <v>260041</v>
          </cell>
          <cell r="BD814" t="str">
            <v>Blue</v>
          </cell>
          <cell r="BE814" t="str">
            <v>E32 2' M35B</v>
          </cell>
          <cell r="BF814" t="str">
            <v>12 months (+/- 5 days) from date of manufacture</v>
          </cell>
          <cell r="BG814" t="str">
            <v>Fast</v>
          </cell>
          <cell r="BH814" t="str">
            <v>32 mm</v>
          </cell>
          <cell r="BI814" t="str">
            <v>1 3/8 in</v>
          </cell>
          <cell r="BJ814" t="str">
            <v>20 5/8 in</v>
          </cell>
          <cell r="BK814" t="str">
            <v>7/8 in</v>
          </cell>
          <cell r="BL814" t="str">
            <v>I, II, III</v>
          </cell>
          <cell r="BM814">
            <v>2</v>
          </cell>
          <cell r="BN814">
            <v>40</v>
          </cell>
          <cell r="BO814">
            <v>85</v>
          </cell>
          <cell r="BP814" t="str">
            <v>B or G</v>
          </cell>
          <cell r="BQ814">
            <v>5100</v>
          </cell>
          <cell r="BR814">
            <v>34.375</v>
          </cell>
        </row>
        <row r="815">
          <cell r="C815">
            <v>260042</v>
          </cell>
          <cell r="D815" t="str">
            <v>E32 2' LIF50B (2PB, 50 Bxs)</v>
          </cell>
          <cell r="E815" t="str">
            <v>70319</v>
          </cell>
          <cell r="F815" t="str">
            <v>72036</v>
          </cell>
          <cell r="G815" t="str">
            <v>30%</v>
          </cell>
          <cell r="H815" t="str">
            <v>2 X 8509 (12-8 4 X 1.25 OL)</v>
          </cell>
          <cell r="I815" t="str">
            <v>8040 (54 mm 142 GA X 1.844 FT)</v>
          </cell>
          <cell r="J815" t="str">
            <v>8036 (114 mm 200 GA X 1.844 FT)</v>
          </cell>
          <cell r="K815">
            <v>1.3426875</v>
          </cell>
          <cell r="L815">
            <v>0.57543750000000005</v>
          </cell>
          <cell r="M815">
            <v>20.411584570854899</v>
          </cell>
          <cell r="N815">
            <v>24</v>
          </cell>
          <cell r="O815">
            <v>20.375</v>
          </cell>
          <cell r="P815">
            <v>20.625</v>
          </cell>
          <cell r="Q815">
            <v>20.875</v>
          </cell>
          <cell r="R815">
            <v>1.8643125</v>
          </cell>
          <cell r="S815">
            <v>1.9181250000000001</v>
          </cell>
          <cell r="T815">
            <v>1.9726874999999999</v>
          </cell>
          <cell r="U815">
            <v>846.397875</v>
          </cell>
          <cell r="V815">
            <v>870.82875000000001</v>
          </cell>
          <cell r="W815">
            <v>895.60012499999993</v>
          </cell>
          <cell r="X815" t="str">
            <v>8425/8426 (22"/ 2 pc)</v>
          </cell>
          <cell r="Y815" t="str">
            <v>22"/ 2 pc</v>
          </cell>
          <cell r="Z815">
            <v>2</v>
          </cell>
          <cell r="AA815">
            <v>25</v>
          </cell>
          <cell r="AB815">
            <v>46.607812500000001</v>
          </cell>
          <cell r="AC815">
            <v>47.953125</v>
          </cell>
          <cell r="AD815">
            <v>49.317187499999996</v>
          </cell>
          <cell r="AE815">
            <v>48.607812500000001</v>
          </cell>
          <cell r="AF815">
            <v>49.953125</v>
          </cell>
          <cell r="AG815">
            <v>51.317187499999996</v>
          </cell>
          <cell r="AH815" t="str">
            <v>2 X 8126 (4.833 FT/Box)</v>
          </cell>
          <cell r="AI815">
            <v>2</v>
          </cell>
          <cell r="AJ815" t="str">
            <v>(10X5)+0=50</v>
          </cell>
          <cell r="AK815">
            <v>10</v>
          </cell>
          <cell r="AL815">
            <v>5</v>
          </cell>
          <cell r="AM815">
            <v>0</v>
          </cell>
          <cell r="AN815">
            <v>50</v>
          </cell>
          <cell r="AO815" t="str">
            <v>8914 (48 X 44)</v>
          </cell>
          <cell r="AP815" t="str">
            <v>48X44</v>
          </cell>
          <cell r="AQ815">
            <v>55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 t="str">
            <v>8051 (1 White)</v>
          </cell>
          <cell r="AW815" t="str">
            <v>8050 (223 FT Clear)</v>
          </cell>
          <cell r="AX815">
            <v>2552.65625</v>
          </cell>
          <cell r="AY815">
            <v>1250</v>
          </cell>
          <cell r="AZ815">
            <v>2.042125</v>
          </cell>
          <cell r="BA815" t="str">
            <v>New part # requested by CJ for GT. 4/8/11 JCS</v>
          </cell>
          <cell r="BB815" t="str">
            <v xml:space="preserve"> </v>
          </cell>
          <cell r="BC815">
            <v>260042</v>
          </cell>
          <cell r="BD815" t="str">
            <v>Green</v>
          </cell>
          <cell r="BE815" t="str">
            <v>E32 2' LIF50B</v>
          </cell>
          <cell r="BF815" t="str">
            <v>12 months (+/- 5 days) from date of manufacture</v>
          </cell>
          <cell r="BG815" t="str">
            <v xml:space="preserve">Medium </v>
          </cell>
          <cell r="BH815" t="str">
            <v>32 mm</v>
          </cell>
          <cell r="BI815" t="str">
            <v>1 3/8 in</v>
          </cell>
          <cell r="BJ815" t="str">
            <v>20 5/8 in</v>
          </cell>
          <cell r="BK815" t="str">
            <v>7/8 in</v>
          </cell>
          <cell r="BL815" t="str">
            <v>I, II, III</v>
          </cell>
          <cell r="BM815">
            <v>2</v>
          </cell>
          <cell r="BN815">
            <v>50</v>
          </cell>
          <cell r="BO815">
            <v>85</v>
          </cell>
          <cell r="BP815" t="str">
            <v>B or G</v>
          </cell>
          <cell r="BQ815">
            <v>5100</v>
          </cell>
          <cell r="BR815">
            <v>42.96875</v>
          </cell>
        </row>
        <row r="816">
          <cell r="C816">
            <v>260045</v>
          </cell>
          <cell r="D816" t="str">
            <v>E32 2' LIF0204 (2PB, 50 Bxs)</v>
          </cell>
          <cell r="E816" t="str">
            <v>70314</v>
          </cell>
          <cell r="F816" t="str">
            <v>72036</v>
          </cell>
          <cell r="G816" t="str">
            <v>30%</v>
          </cell>
          <cell r="H816" t="str">
            <v>2 X 8509 (12-8 4 X 1.25 OL)</v>
          </cell>
          <cell r="I816" t="str">
            <v>8040 (54 mm 142 GA X 1.844 FT)</v>
          </cell>
          <cell r="J816" t="str">
            <v>8036 (114 mm 200 GA X 1.844 FT)</v>
          </cell>
          <cell r="K816">
            <v>1.3426875</v>
          </cell>
          <cell r="L816">
            <v>0.57543750000000005</v>
          </cell>
          <cell r="M816">
            <v>20.411584570854899</v>
          </cell>
          <cell r="N816">
            <v>24</v>
          </cell>
          <cell r="O816">
            <v>20.375</v>
          </cell>
          <cell r="P816">
            <v>20.625</v>
          </cell>
          <cell r="Q816">
            <v>20.875</v>
          </cell>
          <cell r="R816">
            <v>1.8643125</v>
          </cell>
          <cell r="S816">
            <v>1.9181250000000001</v>
          </cell>
          <cell r="T816">
            <v>1.9726874999999999</v>
          </cell>
          <cell r="U816">
            <v>846.397875</v>
          </cell>
          <cell r="V816">
            <v>870.82875000000001</v>
          </cell>
          <cell r="W816">
            <v>895.60012499999993</v>
          </cell>
          <cell r="X816" t="str">
            <v>8425/8426 (22"/ 2 pc)</v>
          </cell>
          <cell r="Y816" t="str">
            <v>22"/ 2 pc</v>
          </cell>
          <cell r="Z816">
            <v>2</v>
          </cell>
          <cell r="AA816">
            <v>25</v>
          </cell>
          <cell r="AB816">
            <v>46.607812500000001</v>
          </cell>
          <cell r="AC816">
            <v>47.953125</v>
          </cell>
          <cell r="AD816">
            <v>49.317187499999996</v>
          </cell>
          <cell r="AE816">
            <v>48.607812500000001</v>
          </cell>
          <cell r="AF816">
            <v>49.953125</v>
          </cell>
          <cell r="AG816">
            <v>51.317187499999996</v>
          </cell>
          <cell r="AH816" t="str">
            <v>2 X 8126 (4.833 FT/Box)</v>
          </cell>
          <cell r="AI816">
            <v>2</v>
          </cell>
          <cell r="AJ816" t="str">
            <v>(10X5)+0=50</v>
          </cell>
          <cell r="AK816">
            <v>10</v>
          </cell>
          <cell r="AL816">
            <v>5</v>
          </cell>
          <cell r="AM816">
            <v>0</v>
          </cell>
          <cell r="AN816">
            <v>50</v>
          </cell>
          <cell r="AO816" t="str">
            <v>8914 (48 X 44)</v>
          </cell>
          <cell r="AP816" t="str">
            <v>48X44</v>
          </cell>
          <cell r="AQ816">
            <v>55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 t="str">
            <v>8051 (1 White)</v>
          </cell>
          <cell r="AW816" t="str">
            <v>8050 (223FT Clear)</v>
          </cell>
          <cell r="AX816">
            <v>2552.65625</v>
          </cell>
          <cell r="AY816">
            <v>1250</v>
          </cell>
          <cell r="AZ816">
            <v>2.042125</v>
          </cell>
          <cell r="BA816" t="str">
            <v>Minova Request 5/18/10.</v>
          </cell>
          <cell r="BB816"/>
          <cell r="BC816">
            <v>260045</v>
          </cell>
          <cell r="BD816" t="str">
            <v>Yellow</v>
          </cell>
          <cell r="BE816" t="str">
            <v>E32 2' LIF0204</v>
          </cell>
          <cell r="BF816" t="str">
            <v>12 months (+/- 5 days) from date of manufacture</v>
          </cell>
          <cell r="BG816" t="str">
            <v>Slow</v>
          </cell>
          <cell r="BH816" t="str">
            <v>32 mm</v>
          </cell>
          <cell r="BI816" t="str">
            <v>1 3/8 in</v>
          </cell>
          <cell r="BJ816" t="str">
            <v>20 5/8 in</v>
          </cell>
          <cell r="BK816" t="str">
            <v>7/8 in</v>
          </cell>
          <cell r="BL816" t="str">
            <v>I, II, III</v>
          </cell>
          <cell r="BM816">
            <v>2</v>
          </cell>
          <cell r="BN816">
            <v>50</v>
          </cell>
          <cell r="BO816">
            <v>98</v>
          </cell>
          <cell r="BP816" t="str">
            <v>B or G</v>
          </cell>
          <cell r="BQ816">
            <v>5880</v>
          </cell>
          <cell r="BR816">
            <v>42.96875</v>
          </cell>
        </row>
        <row r="817">
          <cell r="C817">
            <v>260057</v>
          </cell>
          <cell r="D817" t="str">
            <v>E32 2' VLIF20 (2PB, 50 Bxs)</v>
          </cell>
          <cell r="E817" t="str">
            <v>70342</v>
          </cell>
          <cell r="F817" t="str">
            <v>72036</v>
          </cell>
          <cell r="G817" t="str">
            <v>30%</v>
          </cell>
          <cell r="H817" t="str">
            <v>2 X 8509 (12-8 4 X 1.25 OL)</v>
          </cell>
          <cell r="I817" t="str">
            <v>8040 (54 mm 142 GA X 1.844 FT)</v>
          </cell>
          <cell r="J817" t="str">
            <v>8036 (114 mm 200 GA X 1.844 FT)</v>
          </cell>
          <cell r="K817">
            <v>1.3426875</v>
          </cell>
          <cell r="L817">
            <v>0.57543750000000005</v>
          </cell>
          <cell r="M817">
            <v>20.411584570854899</v>
          </cell>
          <cell r="N817">
            <v>24</v>
          </cell>
          <cell r="O817">
            <v>20.375</v>
          </cell>
          <cell r="P817">
            <v>20.625</v>
          </cell>
          <cell r="Q817">
            <v>20.875</v>
          </cell>
          <cell r="R817">
            <v>1.8643125</v>
          </cell>
          <cell r="S817">
            <v>1.9181250000000001</v>
          </cell>
          <cell r="T817">
            <v>1.9726874999999999</v>
          </cell>
          <cell r="U817">
            <v>846.397875</v>
          </cell>
          <cell r="V817">
            <v>870.82875000000001</v>
          </cell>
          <cell r="W817">
            <v>895.60012499999993</v>
          </cell>
          <cell r="X817" t="str">
            <v>8425/8426 (22"/ 2 pc)</v>
          </cell>
          <cell r="Y817" t="str">
            <v>22"/ 2 pc</v>
          </cell>
          <cell r="Z817">
            <v>2</v>
          </cell>
          <cell r="AA817">
            <v>25</v>
          </cell>
          <cell r="AB817">
            <v>46.607812500000001</v>
          </cell>
          <cell r="AC817">
            <v>47.953125</v>
          </cell>
          <cell r="AD817">
            <v>49.317187499999996</v>
          </cell>
          <cell r="AE817">
            <v>48.607812500000001</v>
          </cell>
          <cell r="AF817">
            <v>49.953125</v>
          </cell>
          <cell r="AG817">
            <v>51.317187499999996</v>
          </cell>
          <cell r="AH817" t="str">
            <v>2 X 8126 (4.833 FT/Box)</v>
          </cell>
          <cell r="AI817">
            <v>2</v>
          </cell>
          <cell r="AJ817" t="str">
            <v>(10X5)+0=50</v>
          </cell>
          <cell r="AK817">
            <v>10</v>
          </cell>
          <cell r="AL817">
            <v>5</v>
          </cell>
          <cell r="AM817">
            <v>0</v>
          </cell>
          <cell r="AN817">
            <v>50</v>
          </cell>
          <cell r="AO817" t="str">
            <v>8914 (48 X 44)</v>
          </cell>
          <cell r="AP817" t="str">
            <v>48X44</v>
          </cell>
          <cell r="AQ817">
            <v>55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 t="str">
            <v>8051 (1 White)</v>
          </cell>
          <cell r="AW817" t="str">
            <v>8050 (223FT Clear)</v>
          </cell>
          <cell r="AX817">
            <v>2552.65625</v>
          </cell>
          <cell r="AY817">
            <v>1250</v>
          </cell>
          <cell r="AZ817">
            <v>2.042125</v>
          </cell>
          <cell r="BA817" t="str">
            <v>Minova Request 3/22/12.</v>
          </cell>
          <cell r="BB817"/>
          <cell r="BC817">
            <v>260057</v>
          </cell>
          <cell r="BD817" t="str">
            <v xml:space="preserve">Orange </v>
          </cell>
          <cell r="BE817" t="str">
            <v>E32 2' VLIF20</v>
          </cell>
          <cell r="BF817" t="str">
            <v>12 months (+/- 5 days) from date of manufacture</v>
          </cell>
          <cell r="BG817" t="str">
            <v>X-Fast</v>
          </cell>
          <cell r="BH817" t="str">
            <v>32 mm</v>
          </cell>
          <cell r="BI817" t="str">
            <v>1 3/8 in</v>
          </cell>
          <cell r="BJ817" t="str">
            <v>20 5/8 in</v>
          </cell>
          <cell r="BK817" t="str">
            <v>7/8 in</v>
          </cell>
          <cell r="BL817" t="str">
            <v>I, II, III</v>
          </cell>
          <cell r="BM817">
            <v>2</v>
          </cell>
          <cell r="BN817">
            <v>50</v>
          </cell>
          <cell r="BO817">
            <v>98</v>
          </cell>
          <cell r="BP817" t="str">
            <v>B or G</v>
          </cell>
          <cell r="BQ817">
            <v>5880</v>
          </cell>
          <cell r="BR817">
            <v>42.96875</v>
          </cell>
        </row>
        <row r="818">
          <cell r="C818">
            <v>260058</v>
          </cell>
          <cell r="D818" t="str">
            <v>E32 2' LIF35 (2PB, 50 Bxs)</v>
          </cell>
          <cell r="E818" t="str">
            <v>70311</v>
          </cell>
          <cell r="F818" t="str">
            <v>72036</v>
          </cell>
          <cell r="G818" t="str">
            <v>30%</v>
          </cell>
          <cell r="H818" t="str">
            <v>2 X 8509 (12-8 4 X 1.25 OL)</v>
          </cell>
          <cell r="I818" t="str">
            <v>8040 (54 mm 142 GA X 1.844 FT)</v>
          </cell>
          <cell r="J818" t="str">
            <v>8036 (114 mm 200 GA X 1.844 FT)</v>
          </cell>
          <cell r="K818">
            <v>1.3426875</v>
          </cell>
          <cell r="L818">
            <v>0.57543750000000005</v>
          </cell>
          <cell r="M818">
            <v>20.411584570854899</v>
          </cell>
          <cell r="N818">
            <v>24</v>
          </cell>
          <cell r="O818">
            <v>20.375</v>
          </cell>
          <cell r="P818">
            <v>20.625</v>
          </cell>
          <cell r="Q818">
            <v>20.875</v>
          </cell>
          <cell r="R818">
            <v>1.8643125</v>
          </cell>
          <cell r="S818">
            <v>1.9181250000000001</v>
          </cell>
          <cell r="T818">
            <v>1.9726874999999999</v>
          </cell>
          <cell r="U818">
            <v>846.397875</v>
          </cell>
          <cell r="V818">
            <v>870.82875000000001</v>
          </cell>
          <cell r="W818">
            <v>895.60012499999993</v>
          </cell>
          <cell r="X818" t="str">
            <v>8425/8426 (22"/ 2 pc)</v>
          </cell>
          <cell r="Y818" t="str">
            <v>22"/ 2 pc</v>
          </cell>
          <cell r="Z818">
            <v>2</v>
          </cell>
          <cell r="AA818">
            <v>25</v>
          </cell>
          <cell r="AB818">
            <v>46.607812500000001</v>
          </cell>
          <cell r="AC818">
            <v>47.953125</v>
          </cell>
          <cell r="AD818">
            <v>49.317187499999996</v>
          </cell>
          <cell r="AE818">
            <v>48.607812500000001</v>
          </cell>
          <cell r="AF818">
            <v>49.953125</v>
          </cell>
          <cell r="AG818">
            <v>51.317187499999996</v>
          </cell>
          <cell r="AH818" t="str">
            <v>2 X 8126 (4.833 FT/Box)</v>
          </cell>
          <cell r="AI818">
            <v>2</v>
          </cell>
          <cell r="AJ818" t="str">
            <v>(10X5)+0=50</v>
          </cell>
          <cell r="AK818">
            <v>10</v>
          </cell>
          <cell r="AL818">
            <v>5</v>
          </cell>
          <cell r="AM818">
            <v>0</v>
          </cell>
          <cell r="AN818">
            <v>50</v>
          </cell>
          <cell r="AO818" t="str">
            <v>8914 (48 X 44)</v>
          </cell>
          <cell r="AP818" t="str">
            <v>48X44</v>
          </cell>
          <cell r="AQ818">
            <v>55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 t="str">
            <v>8051 (1 White)</v>
          </cell>
          <cell r="AW818" t="str">
            <v>8050 (223FT Clear)</v>
          </cell>
          <cell r="AX818">
            <v>2552.65625</v>
          </cell>
          <cell r="AY818">
            <v>1250</v>
          </cell>
          <cell r="AZ818">
            <v>2.042125</v>
          </cell>
          <cell r="BA818" t="str">
            <v>Minova Request 7/1/10.</v>
          </cell>
          <cell r="BB818"/>
          <cell r="BC818">
            <v>260058</v>
          </cell>
          <cell r="BD818" t="str">
            <v>Blue</v>
          </cell>
          <cell r="BE818" t="str">
            <v>E32 2' LIF35</v>
          </cell>
          <cell r="BF818" t="str">
            <v>12 months (+/- 5 days) from date of manufacture</v>
          </cell>
          <cell r="BG818" t="str">
            <v>Fast</v>
          </cell>
          <cell r="BH818" t="str">
            <v>32 mm</v>
          </cell>
          <cell r="BI818" t="str">
            <v>1 3/8 in</v>
          </cell>
          <cell r="BJ818" t="str">
            <v>20 5/8 in</v>
          </cell>
          <cell r="BK818" t="str">
            <v>7/8 in</v>
          </cell>
          <cell r="BL818" t="str">
            <v>I, II, III</v>
          </cell>
          <cell r="BM818">
            <v>2</v>
          </cell>
          <cell r="BN818">
            <v>50</v>
          </cell>
          <cell r="BO818">
            <v>98</v>
          </cell>
          <cell r="BP818" t="str">
            <v>B or G</v>
          </cell>
          <cell r="BQ818">
            <v>5880</v>
          </cell>
          <cell r="BR818">
            <v>42.96875</v>
          </cell>
        </row>
        <row r="819">
          <cell r="C819">
            <v>260059</v>
          </cell>
          <cell r="D819" t="str">
            <v>E32 2' H35 (SWP, 1200 Pcs)</v>
          </cell>
          <cell r="E819" t="str">
            <v>70300</v>
          </cell>
          <cell r="F819" t="str">
            <v>72036</v>
          </cell>
          <cell r="G819" t="str">
            <v>30%</v>
          </cell>
          <cell r="H819" t="str">
            <v>2 X 8509 (12-8 4 X 1.25 OL)</v>
          </cell>
          <cell r="I819" t="str">
            <v>8040 (54 mm 142 GA X 1.844 FT)</v>
          </cell>
          <cell r="J819" t="str">
            <v>8036 (114 mm 200 GA X 1.844 FT)</v>
          </cell>
          <cell r="K819">
            <v>1.3426875</v>
          </cell>
          <cell r="L819">
            <v>0.57543750000000005</v>
          </cell>
          <cell r="M819">
            <v>20.411584570854899</v>
          </cell>
          <cell r="N819">
            <v>24</v>
          </cell>
          <cell r="O819">
            <v>20.375</v>
          </cell>
          <cell r="P819">
            <v>20.625</v>
          </cell>
          <cell r="Q819">
            <v>20.875</v>
          </cell>
          <cell r="R819">
            <v>1.8643125</v>
          </cell>
          <cell r="S819">
            <v>1.9181250000000001</v>
          </cell>
          <cell r="T819">
            <v>1.9726874999999999</v>
          </cell>
          <cell r="U819">
            <v>846.397875</v>
          </cell>
          <cell r="V819">
            <v>870.82875000000001</v>
          </cell>
          <cell r="W819">
            <v>895.60012499999993</v>
          </cell>
          <cell r="X819" t="str">
            <v>8053 (5" X 115GA X 10FT)</v>
          </cell>
          <cell r="Y819" t="str">
            <v>SW (10 FT)</v>
          </cell>
          <cell r="Z819">
            <v>0.1</v>
          </cell>
          <cell r="AA819">
            <v>15</v>
          </cell>
          <cell r="AB819">
            <v>27.9646875</v>
          </cell>
          <cell r="AC819">
            <v>28.771875000000001</v>
          </cell>
          <cell r="AD819">
            <v>29.5903125</v>
          </cell>
          <cell r="AE819">
            <v>28.064687500000002</v>
          </cell>
          <cell r="AF819">
            <v>28.871875000000003</v>
          </cell>
          <cell r="AG819">
            <v>29.690312500000001</v>
          </cell>
          <cell r="AH819" t="str">
            <v>8053 (10 FT/Bundle)</v>
          </cell>
          <cell r="AI819" t="str">
            <v>SW</v>
          </cell>
          <cell r="AJ819" t="str">
            <v>2 X 40 SW</v>
          </cell>
          <cell r="AK819" t="str">
            <v xml:space="preserve">Stack </v>
          </cell>
          <cell r="AL819" t="str">
            <v xml:space="preserve">Pyramid </v>
          </cell>
          <cell r="AM819" t="str">
            <v>On Pallet</v>
          </cell>
          <cell r="AN819">
            <v>80</v>
          </cell>
          <cell r="AO819" t="str">
            <v>8909 (44 X 44)</v>
          </cell>
          <cell r="AP819" t="str">
            <v>44X44</v>
          </cell>
          <cell r="AQ819">
            <v>55</v>
          </cell>
          <cell r="AR819" t="str">
            <v>8133 (2)</v>
          </cell>
          <cell r="AS819" t="str">
            <v>1 X 8114 (Pad)</v>
          </cell>
          <cell r="AT819">
            <v>0</v>
          </cell>
          <cell r="AU819">
            <v>0</v>
          </cell>
          <cell r="AV819">
            <v>0</v>
          </cell>
          <cell r="AW819" t="str">
            <v>8052 (352FT White)</v>
          </cell>
          <cell r="AX819">
            <v>2364.75</v>
          </cell>
          <cell r="AY819">
            <v>1200</v>
          </cell>
          <cell r="AZ819">
            <v>1.9706250000000001</v>
          </cell>
          <cell r="BA819" t="str">
            <v xml:space="preserve">GT Request 6/21/02.  Each bundle gets Part No. 8132 8.5 X 11 inch bundle sheet. </v>
          </cell>
          <cell r="BB819"/>
          <cell r="BC819">
            <v>260059</v>
          </cell>
          <cell r="BD819" t="str">
            <v>Blue</v>
          </cell>
          <cell r="BE819" t="str">
            <v xml:space="preserve">E32 2' H35 </v>
          </cell>
          <cell r="BF819" t="str">
            <v>12 months (+/- 5 days) from date of manufacture</v>
          </cell>
          <cell r="BG819" t="str">
            <v>Fast</v>
          </cell>
          <cell r="BH819" t="str">
            <v>32 mm</v>
          </cell>
          <cell r="BI819" t="str">
            <v>1 3/8 in</v>
          </cell>
          <cell r="BJ819" t="str">
            <v>20 5/8 in</v>
          </cell>
          <cell r="BK819" t="str">
            <v>7/8 in</v>
          </cell>
          <cell r="BL819" t="str">
            <v>I, II, III</v>
          </cell>
          <cell r="BM819">
            <v>2</v>
          </cell>
          <cell r="BN819">
            <v>30</v>
          </cell>
          <cell r="BO819">
            <v>98</v>
          </cell>
          <cell r="BP819" t="str">
            <v>B or G</v>
          </cell>
          <cell r="BQ819">
            <v>5880</v>
          </cell>
          <cell r="BR819">
            <v>25.78125</v>
          </cell>
        </row>
        <row r="820">
          <cell r="C820">
            <v>260062</v>
          </cell>
          <cell r="D820" t="str">
            <v>E32 2' H35 (2PB, 50 Bxs)</v>
          </cell>
          <cell r="E820" t="str">
            <v>70300</v>
          </cell>
          <cell r="F820" t="str">
            <v>72036</v>
          </cell>
          <cell r="G820" t="str">
            <v>30%</v>
          </cell>
          <cell r="H820" t="str">
            <v>2 X 8509 (12-8 4 X 1.25 OL)</v>
          </cell>
          <cell r="I820" t="str">
            <v>8040 (54 mm 142 GA X 1.844 FT)</v>
          </cell>
          <cell r="J820" t="str">
            <v>8036 (114 mm 200 GA X 1.844 FT)</v>
          </cell>
          <cell r="K820">
            <v>1.3426875</v>
          </cell>
          <cell r="L820">
            <v>0.57543750000000005</v>
          </cell>
          <cell r="M820">
            <v>20.411584570854899</v>
          </cell>
          <cell r="N820">
            <v>24</v>
          </cell>
          <cell r="O820">
            <v>20.375</v>
          </cell>
          <cell r="P820">
            <v>20.625</v>
          </cell>
          <cell r="Q820">
            <v>20.875</v>
          </cell>
          <cell r="R820">
            <v>1.8643125</v>
          </cell>
          <cell r="S820">
            <v>1.9181250000000001</v>
          </cell>
          <cell r="T820">
            <v>1.9726874999999999</v>
          </cell>
          <cell r="U820">
            <v>846.397875</v>
          </cell>
          <cell r="V820">
            <v>870.82875000000001</v>
          </cell>
          <cell r="W820">
            <v>895.60012499999993</v>
          </cell>
          <cell r="X820" t="str">
            <v>8425/8426 (22"/ 2 pc)</v>
          </cell>
          <cell r="Y820" t="str">
            <v>22"/ 2 pc</v>
          </cell>
          <cell r="Z820">
            <v>2</v>
          </cell>
          <cell r="AA820">
            <v>25</v>
          </cell>
          <cell r="AB820">
            <v>46.607812500000001</v>
          </cell>
          <cell r="AC820">
            <v>47.953125</v>
          </cell>
          <cell r="AD820">
            <v>49.317187499999996</v>
          </cell>
          <cell r="AE820">
            <v>48.607812500000001</v>
          </cell>
          <cell r="AF820">
            <v>49.953125</v>
          </cell>
          <cell r="AG820">
            <v>51.317187499999996</v>
          </cell>
          <cell r="AH820" t="str">
            <v>2 X 8126 (4.833 FT/Box)</v>
          </cell>
          <cell r="AI820">
            <v>2</v>
          </cell>
          <cell r="AJ820" t="str">
            <v>(10X5)+0=50</v>
          </cell>
          <cell r="AK820">
            <v>10</v>
          </cell>
          <cell r="AL820">
            <v>5</v>
          </cell>
          <cell r="AM820">
            <v>0</v>
          </cell>
          <cell r="AN820">
            <v>50</v>
          </cell>
          <cell r="AO820" t="str">
            <v>8914 (48 X 44)</v>
          </cell>
          <cell r="AP820" t="str">
            <v>48X44</v>
          </cell>
          <cell r="AQ820">
            <v>55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 t="str">
            <v>8051 (1 White)</v>
          </cell>
          <cell r="AW820" t="str">
            <v>8050 (223FT Clear)</v>
          </cell>
          <cell r="AX820">
            <v>2552.65625</v>
          </cell>
          <cell r="AY820">
            <v>1250</v>
          </cell>
          <cell r="AZ820">
            <v>2.042125</v>
          </cell>
          <cell r="BA820" t="str">
            <v xml:space="preserve">BF Request 6/21/02.  </v>
          </cell>
          <cell r="BB820"/>
          <cell r="BC820">
            <v>260062</v>
          </cell>
          <cell r="BD820" t="str">
            <v>Blue</v>
          </cell>
          <cell r="BE820" t="str">
            <v xml:space="preserve">E32 2' H35 </v>
          </cell>
          <cell r="BF820" t="str">
            <v>12 months (+/- 5 days) from date of manufacture</v>
          </cell>
          <cell r="BG820" t="str">
            <v>Fast</v>
          </cell>
          <cell r="BH820" t="str">
            <v>32 mm</v>
          </cell>
          <cell r="BI820" t="str">
            <v>1 3/8 in</v>
          </cell>
          <cell r="BJ820" t="str">
            <v>20 5/8 in</v>
          </cell>
          <cell r="BK820" t="str">
            <v>7/8 in</v>
          </cell>
          <cell r="BL820" t="str">
            <v>I, II, III</v>
          </cell>
          <cell r="BM820">
            <v>2</v>
          </cell>
          <cell r="BN820">
            <v>50</v>
          </cell>
          <cell r="BO820">
            <v>98</v>
          </cell>
          <cell r="BP820" t="str">
            <v>B or G</v>
          </cell>
          <cell r="BQ820">
            <v>5880</v>
          </cell>
          <cell r="BR820">
            <v>42.96875</v>
          </cell>
        </row>
        <row r="821">
          <cell r="C821">
            <v>260064</v>
          </cell>
          <cell r="D821" t="str">
            <v>E32 2' H45 (2PB, 50 Bxs)</v>
          </cell>
          <cell r="E821" t="str">
            <v>70310</v>
          </cell>
          <cell r="F821" t="str">
            <v>72036</v>
          </cell>
          <cell r="G821" t="str">
            <v>30%</v>
          </cell>
          <cell r="H821" t="str">
            <v>2 X 8509 (12-8 4 X 1.25 OL)</v>
          </cell>
          <cell r="I821" t="str">
            <v>8040 (54 mm 142 GA X 1.844 FT)</v>
          </cell>
          <cell r="J821" t="str">
            <v>8036 (114 mm 200 GA X 1.844 FT)</v>
          </cell>
          <cell r="K821">
            <v>1.3426875</v>
          </cell>
          <cell r="L821">
            <v>0.57543750000000005</v>
          </cell>
          <cell r="M821">
            <v>20.411584570854899</v>
          </cell>
          <cell r="N821">
            <v>24</v>
          </cell>
          <cell r="O821">
            <v>20.375</v>
          </cell>
          <cell r="P821">
            <v>20.625</v>
          </cell>
          <cell r="Q821">
            <v>20.875</v>
          </cell>
          <cell r="R821">
            <v>1.8643125</v>
          </cell>
          <cell r="S821">
            <v>1.9181250000000001</v>
          </cell>
          <cell r="T821">
            <v>1.9726874999999999</v>
          </cell>
          <cell r="U821">
            <v>846.397875</v>
          </cell>
          <cell r="V821">
            <v>870.82875000000001</v>
          </cell>
          <cell r="W821">
            <v>895.60012499999993</v>
          </cell>
          <cell r="X821" t="str">
            <v>8425/8426 (22"/ 2 pc)</v>
          </cell>
          <cell r="Y821" t="str">
            <v>22"/ 2 pc</v>
          </cell>
          <cell r="Z821">
            <v>2</v>
          </cell>
          <cell r="AA821">
            <v>25</v>
          </cell>
          <cell r="AB821">
            <v>46.607812500000001</v>
          </cell>
          <cell r="AC821">
            <v>47.953125</v>
          </cell>
          <cell r="AD821">
            <v>49.317187499999996</v>
          </cell>
          <cell r="AE821">
            <v>48.607812500000001</v>
          </cell>
          <cell r="AF821">
            <v>49.953125</v>
          </cell>
          <cell r="AG821">
            <v>51.317187499999996</v>
          </cell>
          <cell r="AH821" t="str">
            <v>2 X 8126 (4.833 FT/Box)</v>
          </cell>
          <cell r="AI821">
            <v>2</v>
          </cell>
          <cell r="AJ821" t="str">
            <v>(10X5)+0=50</v>
          </cell>
          <cell r="AK821">
            <v>10</v>
          </cell>
          <cell r="AL821">
            <v>5</v>
          </cell>
          <cell r="AM821">
            <v>0</v>
          </cell>
          <cell r="AN821">
            <v>50</v>
          </cell>
          <cell r="AO821" t="str">
            <v>8914 (48 X 44)</v>
          </cell>
          <cell r="AP821" t="str">
            <v>48X44</v>
          </cell>
          <cell r="AQ821">
            <v>55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 t="str">
            <v>8051 (1 White)</v>
          </cell>
          <cell r="AW821" t="str">
            <v>8050 (223FT Clear)</v>
          </cell>
          <cell r="AX821">
            <v>2552.65625</v>
          </cell>
          <cell r="AY821">
            <v>1250</v>
          </cell>
          <cell r="AZ821">
            <v>2.042125</v>
          </cell>
          <cell r="BA821" t="str">
            <v xml:space="preserve">Minova USA Inc. request 3/26/04.  </v>
          </cell>
          <cell r="BB821"/>
          <cell r="BC821">
            <v>260064</v>
          </cell>
          <cell r="BD821" t="str">
            <v>Green</v>
          </cell>
          <cell r="BE821" t="str">
            <v>E32 2' H45</v>
          </cell>
          <cell r="BF821" t="str">
            <v>12 months (+/- 5 days) from date of manufacture</v>
          </cell>
          <cell r="BG821" t="str">
            <v xml:space="preserve">Medium </v>
          </cell>
          <cell r="BH821" t="str">
            <v>32 mm</v>
          </cell>
          <cell r="BI821" t="str">
            <v>1 3/8 in</v>
          </cell>
          <cell r="BJ821" t="str">
            <v>20 5/8 in</v>
          </cell>
          <cell r="BK821" t="str">
            <v>7/8 in</v>
          </cell>
          <cell r="BL821" t="str">
            <v>I, II, III</v>
          </cell>
          <cell r="BM821">
            <v>2</v>
          </cell>
          <cell r="BN821">
            <v>50</v>
          </cell>
          <cell r="BO821">
            <v>98</v>
          </cell>
          <cell r="BP821" t="str">
            <v>B or G</v>
          </cell>
          <cell r="BQ821">
            <v>5880</v>
          </cell>
          <cell r="BR821">
            <v>42.96875</v>
          </cell>
        </row>
        <row r="822">
          <cell r="C822">
            <v>260066</v>
          </cell>
          <cell r="D822" t="str">
            <v>E32 2' H35PA (2PB, 50 Bxs)</v>
          </cell>
          <cell r="E822" t="str">
            <v>70304</v>
          </cell>
          <cell r="F822" t="str">
            <v>72036</v>
          </cell>
          <cell r="G822" t="str">
            <v>30%</v>
          </cell>
          <cell r="H822" t="str">
            <v>2 X 8509 (12-8 4 X 1.25 OL)</v>
          </cell>
          <cell r="I822" t="str">
            <v>8040 (54 mm 142 GA X 1.844 FT)</v>
          </cell>
          <cell r="J822" t="str">
            <v>8036 (114 mm 200 GA X 1.844 FT)</v>
          </cell>
          <cell r="K822">
            <v>1.38166875</v>
          </cell>
          <cell r="L822">
            <v>0.59214374999999997</v>
          </cell>
          <cell r="M822">
            <v>20.411584570854899</v>
          </cell>
          <cell r="N822">
            <v>24</v>
          </cell>
          <cell r="O822">
            <v>20.375</v>
          </cell>
          <cell r="P822">
            <v>20.625</v>
          </cell>
          <cell r="Q822">
            <v>20.875</v>
          </cell>
          <cell r="R822">
            <v>1.9193250000000002</v>
          </cell>
          <cell r="S822">
            <v>1.9738125</v>
          </cell>
          <cell r="T822">
            <v>2.0290499999999998</v>
          </cell>
          <cell r="U822">
            <v>871.37355000000002</v>
          </cell>
          <cell r="V822">
            <v>896.11087499999996</v>
          </cell>
          <cell r="W822">
            <v>921.18869999999993</v>
          </cell>
          <cell r="X822" t="str">
            <v>8425/8426 (22"/ 2 pc)</v>
          </cell>
          <cell r="Y822" t="str">
            <v>22"/ 2 pc</v>
          </cell>
          <cell r="Z822">
            <v>2</v>
          </cell>
          <cell r="AA822">
            <v>25</v>
          </cell>
          <cell r="AB822">
            <v>47.983125000000001</v>
          </cell>
          <cell r="AC822">
            <v>49.345312499999999</v>
          </cell>
          <cell r="AD822">
            <v>50.726249999999993</v>
          </cell>
          <cell r="AE822">
            <v>49.983125000000001</v>
          </cell>
          <cell r="AF822">
            <v>51.345312499999999</v>
          </cell>
          <cell r="AG822">
            <v>52.726249999999993</v>
          </cell>
          <cell r="AH822" t="str">
            <v>2 X 8126 (4.833 FT/Box)</v>
          </cell>
          <cell r="AI822">
            <v>2</v>
          </cell>
          <cell r="AJ822" t="str">
            <v>(10X5)+0=50</v>
          </cell>
          <cell r="AK822">
            <v>10</v>
          </cell>
          <cell r="AL822">
            <v>5</v>
          </cell>
          <cell r="AM822">
            <v>0</v>
          </cell>
          <cell r="AN822">
            <v>50</v>
          </cell>
          <cell r="AO822" t="str">
            <v>8914 (48 X 44)</v>
          </cell>
          <cell r="AP822" t="str">
            <v>48X44</v>
          </cell>
          <cell r="AQ822">
            <v>55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 t="str">
            <v>8051 (1 White)</v>
          </cell>
          <cell r="AW822" t="str">
            <v>8050 (223FT Clear)</v>
          </cell>
          <cell r="AX822">
            <v>2622.265625</v>
          </cell>
          <cell r="AY822">
            <v>1250</v>
          </cell>
          <cell r="AZ822">
            <v>2.0978124999999999</v>
          </cell>
          <cell r="BA822" t="str">
            <v>BF Request 10/25/00.</v>
          </cell>
          <cell r="BB822"/>
          <cell r="BC822">
            <v>260066</v>
          </cell>
          <cell r="BD822" t="str">
            <v>Blue</v>
          </cell>
          <cell r="BE822" t="str">
            <v xml:space="preserve">E32 2' H35PA </v>
          </cell>
          <cell r="BF822" t="str">
            <v>12 months (+/- 5 days) from date of manufacture</v>
          </cell>
          <cell r="BG822" t="str">
            <v>Fast</v>
          </cell>
          <cell r="BH822" t="str">
            <v>32 mm</v>
          </cell>
          <cell r="BI822" t="str">
            <v>1 3/8 in</v>
          </cell>
          <cell r="BJ822" t="str">
            <v>20 5/8 in</v>
          </cell>
          <cell r="BK822" t="str">
            <v>7/8 in</v>
          </cell>
          <cell r="BL822" t="str">
            <v>I, II, III</v>
          </cell>
          <cell r="BM822">
            <v>2</v>
          </cell>
          <cell r="BN822">
            <v>50</v>
          </cell>
          <cell r="BO822">
            <v>85</v>
          </cell>
          <cell r="BP822" t="str">
            <v>B or G</v>
          </cell>
          <cell r="BQ822">
            <v>5100</v>
          </cell>
          <cell r="BR822">
            <v>42.96875</v>
          </cell>
        </row>
        <row r="823">
          <cell r="C823">
            <v>260067</v>
          </cell>
          <cell r="D823" t="str">
            <v>E32 2' H50PA (2PB, 50 Bxs)</v>
          </cell>
          <cell r="E823" t="str">
            <v>70341</v>
          </cell>
          <cell r="F823" t="str">
            <v>72036</v>
          </cell>
          <cell r="G823" t="str">
            <v>30%</v>
          </cell>
          <cell r="H823" t="str">
            <v>2 X 8509 (12-8 4 X 1.25 OL)</v>
          </cell>
          <cell r="I823" t="str">
            <v>8040 (54 mm 142 GA X 1.844 FT)</v>
          </cell>
          <cell r="J823" t="str">
            <v>8036 (114 mm 200 GA X 1.844 FT)</v>
          </cell>
          <cell r="K823">
            <v>1.38166875</v>
          </cell>
          <cell r="L823">
            <v>0.59214374999999997</v>
          </cell>
          <cell r="M823">
            <v>20.411584570854899</v>
          </cell>
          <cell r="N823">
            <v>24</v>
          </cell>
          <cell r="O823">
            <v>20.375</v>
          </cell>
          <cell r="P823">
            <v>20.625</v>
          </cell>
          <cell r="Q823">
            <v>20.875</v>
          </cell>
          <cell r="R823">
            <v>1.9193250000000002</v>
          </cell>
          <cell r="S823">
            <v>1.9738125</v>
          </cell>
          <cell r="T823">
            <v>2.0290499999999998</v>
          </cell>
          <cell r="U823">
            <v>871.37355000000002</v>
          </cell>
          <cell r="V823">
            <v>896.11087499999996</v>
          </cell>
          <cell r="W823">
            <v>921.18869999999993</v>
          </cell>
          <cell r="X823" t="str">
            <v>8425/8426 (22"/ 2 pc)</v>
          </cell>
          <cell r="Y823" t="str">
            <v>22"/ 2 pc</v>
          </cell>
          <cell r="Z823">
            <v>2</v>
          </cell>
          <cell r="AA823">
            <v>25</v>
          </cell>
          <cell r="AB823">
            <v>47.983125000000001</v>
          </cell>
          <cell r="AC823">
            <v>49.345312499999999</v>
          </cell>
          <cell r="AD823">
            <v>50.726249999999993</v>
          </cell>
          <cell r="AE823">
            <v>49.983125000000001</v>
          </cell>
          <cell r="AF823">
            <v>51.345312499999999</v>
          </cell>
          <cell r="AG823">
            <v>52.726249999999993</v>
          </cell>
          <cell r="AH823" t="str">
            <v>2 X 8126 (4.833 FT/Box)</v>
          </cell>
          <cell r="AI823">
            <v>2</v>
          </cell>
          <cell r="AJ823" t="str">
            <v>(10X5)+0=50</v>
          </cell>
          <cell r="AK823">
            <v>10</v>
          </cell>
          <cell r="AL823">
            <v>5</v>
          </cell>
          <cell r="AM823">
            <v>0</v>
          </cell>
          <cell r="AN823">
            <v>50</v>
          </cell>
          <cell r="AO823" t="str">
            <v>8914 (48 X 44)</v>
          </cell>
          <cell r="AP823" t="str">
            <v>48X44</v>
          </cell>
          <cell r="AQ823">
            <v>55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 t="str">
            <v>8051 (1 White)</v>
          </cell>
          <cell r="AW823" t="str">
            <v>8050 (223FT Clear)</v>
          </cell>
          <cell r="AX823">
            <v>2622.265625</v>
          </cell>
          <cell r="AY823">
            <v>1250</v>
          </cell>
          <cell r="AZ823">
            <v>2.0978124999999999</v>
          </cell>
          <cell r="BA823" t="str">
            <v>Minova Request 11/1/05.</v>
          </cell>
          <cell r="BB823"/>
          <cell r="BC823">
            <v>260067</v>
          </cell>
          <cell r="BD823" t="str">
            <v>Green</v>
          </cell>
          <cell r="BE823" t="str">
            <v>E32 2' H50PA</v>
          </cell>
          <cell r="BF823" t="str">
            <v>12 months (+/- 5 days) from date of manufacture</v>
          </cell>
          <cell r="BG823" t="str">
            <v xml:space="preserve">Medium </v>
          </cell>
          <cell r="BH823" t="str">
            <v>32 mm</v>
          </cell>
          <cell r="BI823" t="str">
            <v>1 3/8 in</v>
          </cell>
          <cell r="BJ823" t="str">
            <v>20 5/8 in</v>
          </cell>
          <cell r="BK823" t="str">
            <v>7/8 in</v>
          </cell>
          <cell r="BL823" t="str">
            <v>I, II, III</v>
          </cell>
          <cell r="BM823">
            <v>2</v>
          </cell>
          <cell r="BN823">
            <v>50</v>
          </cell>
          <cell r="BO823">
            <v>85</v>
          </cell>
          <cell r="BP823" t="str">
            <v>B or G</v>
          </cell>
          <cell r="BQ823">
            <v>5100</v>
          </cell>
          <cell r="BR823">
            <v>42.96875</v>
          </cell>
        </row>
        <row r="824">
          <cell r="C824">
            <v>260068</v>
          </cell>
          <cell r="D824" t="str">
            <v>E32 2' H90 (2PB, 20 Bxs)</v>
          </cell>
          <cell r="E824" t="str">
            <v>70340</v>
          </cell>
          <cell r="F824" t="str">
            <v>72036</v>
          </cell>
          <cell r="G824" t="str">
            <v>30%</v>
          </cell>
          <cell r="H824" t="str">
            <v>2 X 8509 (12-8 4 X 1.25 OL)</v>
          </cell>
          <cell r="I824" t="str">
            <v>8040 (54 mm 142 GA X 1.844 FT)</v>
          </cell>
          <cell r="J824" t="str">
            <v>8036 (114 mm 200 GA X 1.844 FT)</v>
          </cell>
          <cell r="K824">
            <v>1.3426875</v>
          </cell>
          <cell r="L824">
            <v>0.57543750000000005</v>
          </cell>
          <cell r="M824">
            <v>20.411584570854899</v>
          </cell>
          <cell r="N824">
            <v>24</v>
          </cell>
          <cell r="O824">
            <v>20.375</v>
          </cell>
          <cell r="P824">
            <v>20.625</v>
          </cell>
          <cell r="Q824">
            <v>20.875</v>
          </cell>
          <cell r="R824">
            <v>1.8643125</v>
          </cell>
          <cell r="S824">
            <v>1.9181250000000001</v>
          </cell>
          <cell r="T824">
            <v>1.9726874999999999</v>
          </cell>
          <cell r="U824">
            <v>846.397875</v>
          </cell>
          <cell r="V824">
            <v>870.82875000000001</v>
          </cell>
          <cell r="W824">
            <v>895.60012499999993</v>
          </cell>
          <cell r="X824" t="str">
            <v>8425/8426 (22"/ 2 pc)</v>
          </cell>
          <cell r="Y824" t="str">
            <v>22"/ 2 pc</v>
          </cell>
          <cell r="Z824">
            <v>2</v>
          </cell>
          <cell r="AA824">
            <v>25</v>
          </cell>
          <cell r="AB824">
            <v>46.607812500000001</v>
          </cell>
          <cell r="AC824">
            <v>47.953125</v>
          </cell>
          <cell r="AD824">
            <v>49.317187499999996</v>
          </cell>
          <cell r="AE824">
            <v>48.607812500000001</v>
          </cell>
          <cell r="AF824">
            <v>49.953125</v>
          </cell>
          <cell r="AG824">
            <v>51.317187499999996</v>
          </cell>
          <cell r="AH824" t="str">
            <v>2 X 8126 (4.833 FT/Box)</v>
          </cell>
          <cell r="AI824">
            <v>2</v>
          </cell>
          <cell r="AJ824" t="str">
            <v>(10X2)+0=20</v>
          </cell>
          <cell r="AK824">
            <v>10</v>
          </cell>
          <cell r="AL824">
            <v>2</v>
          </cell>
          <cell r="AM824">
            <v>0</v>
          </cell>
          <cell r="AN824">
            <v>20</v>
          </cell>
          <cell r="AO824" t="str">
            <v>8914 (48 X 44)</v>
          </cell>
          <cell r="AP824" t="str">
            <v>48X44</v>
          </cell>
          <cell r="AQ824">
            <v>55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 t="str">
            <v>8051 (1 White)</v>
          </cell>
          <cell r="AW824" t="str">
            <v>8050 (223FT Clear)</v>
          </cell>
          <cell r="AX824">
            <v>1054.0625</v>
          </cell>
          <cell r="AY824">
            <v>500</v>
          </cell>
          <cell r="AZ824">
            <v>2.1081249999999998</v>
          </cell>
          <cell r="BA824" t="str">
            <v>Minova Request 1/7/08.</v>
          </cell>
          <cell r="BB824"/>
          <cell r="BC824">
            <v>260068</v>
          </cell>
          <cell r="BD824" t="str">
            <v>Yellow</v>
          </cell>
          <cell r="BE824" t="str">
            <v xml:space="preserve">E32 2' H90 </v>
          </cell>
          <cell r="BF824" t="str">
            <v>12 months (+/- 5 days) from date of manufacture</v>
          </cell>
          <cell r="BG824" t="str">
            <v>Slow</v>
          </cell>
          <cell r="BH824" t="str">
            <v>32 mm</v>
          </cell>
          <cell r="BI824" t="str">
            <v>1 3/8 in</v>
          </cell>
          <cell r="BJ824" t="str">
            <v>20 5/8 in</v>
          </cell>
          <cell r="BK824" t="str">
            <v>7/8 in</v>
          </cell>
          <cell r="BL824" t="str">
            <v>I, II, III</v>
          </cell>
          <cell r="BM824">
            <v>2</v>
          </cell>
          <cell r="BN824">
            <v>50</v>
          </cell>
          <cell r="BO824">
            <v>98</v>
          </cell>
          <cell r="BP824" t="str">
            <v>B or G</v>
          </cell>
          <cell r="BQ824">
            <v>5880</v>
          </cell>
          <cell r="BR824">
            <v>42.96875</v>
          </cell>
        </row>
        <row r="825">
          <cell r="C825">
            <v>260069</v>
          </cell>
          <cell r="D825" t="str">
            <v>E32 2' VLIF35 (2PB, 50 Bxs)</v>
          </cell>
          <cell r="E825" t="str">
            <v>70343</v>
          </cell>
          <cell r="F825" t="str">
            <v>72036</v>
          </cell>
          <cell r="G825" t="str">
            <v>30%</v>
          </cell>
          <cell r="H825" t="str">
            <v>2 X 8509 (12-8 4 X 1.25 OL)</v>
          </cell>
          <cell r="I825" t="str">
            <v>8040 (54 mm 142 GA X 2.636 FT)</v>
          </cell>
          <cell r="J825" t="str">
            <v>8036 (114 mm 200 GA X 2.636 FT)</v>
          </cell>
          <cell r="K825">
            <v>1.3426875</v>
          </cell>
          <cell r="L825">
            <v>0.57543750000000005</v>
          </cell>
          <cell r="M825">
            <v>20.411584570854899</v>
          </cell>
          <cell r="N825">
            <v>24</v>
          </cell>
          <cell r="O825">
            <v>20.375</v>
          </cell>
          <cell r="P825">
            <v>20.625</v>
          </cell>
          <cell r="Q825">
            <v>20.875</v>
          </cell>
          <cell r="R825">
            <v>1.8643125</v>
          </cell>
          <cell r="S825">
            <v>1.9181250000000001</v>
          </cell>
          <cell r="T825">
            <v>1.9726874999999999</v>
          </cell>
          <cell r="U825">
            <v>846.397875</v>
          </cell>
          <cell r="V825">
            <v>870.82875000000001</v>
          </cell>
          <cell r="W825">
            <v>895.60012499999993</v>
          </cell>
          <cell r="X825" t="str">
            <v>8425/8426 (22"/ 2 pc)</v>
          </cell>
          <cell r="Y825" t="str">
            <v>22"/ 2 pc</v>
          </cell>
          <cell r="Z825">
            <v>2</v>
          </cell>
          <cell r="AA825">
            <v>25</v>
          </cell>
          <cell r="AB825">
            <v>46.607812500000001</v>
          </cell>
          <cell r="AC825">
            <v>47.953125</v>
          </cell>
          <cell r="AD825">
            <v>49.317187499999996</v>
          </cell>
          <cell r="AE825">
            <v>48.607812500000001</v>
          </cell>
          <cell r="AF825">
            <v>49.953125</v>
          </cell>
          <cell r="AG825">
            <v>51.317187499999996</v>
          </cell>
          <cell r="AH825" t="str">
            <v>2 X 8126 (4.833 FT/Box)</v>
          </cell>
          <cell r="AI825">
            <v>2</v>
          </cell>
          <cell r="AJ825" t="str">
            <v>(10X5)+0=50</v>
          </cell>
          <cell r="AK825">
            <v>10</v>
          </cell>
          <cell r="AL825">
            <v>5</v>
          </cell>
          <cell r="AM825">
            <v>0</v>
          </cell>
          <cell r="AN825">
            <v>50</v>
          </cell>
          <cell r="AO825" t="str">
            <v>8914 (48 X 44)</v>
          </cell>
          <cell r="AP825" t="str">
            <v>48X44</v>
          </cell>
          <cell r="AQ825">
            <v>55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 t="str">
            <v>8051 (1 White)</v>
          </cell>
          <cell r="AW825" t="str">
            <v>8050 (223FT Clear)</v>
          </cell>
          <cell r="AX825">
            <v>2552.65625</v>
          </cell>
          <cell r="AY825">
            <v>1250</v>
          </cell>
          <cell r="AZ825">
            <v>2.042125</v>
          </cell>
          <cell r="BA825" t="str">
            <v>Minova Request 4/23/12.</v>
          </cell>
          <cell r="BB825"/>
          <cell r="BC825">
            <v>260069</v>
          </cell>
          <cell r="BD825" t="str">
            <v>Blue</v>
          </cell>
          <cell r="BE825" t="str">
            <v>E32 2' VLIF35</v>
          </cell>
          <cell r="BF825" t="str">
            <v>12 months (+/- 5 days) from date of manufacture</v>
          </cell>
          <cell r="BG825" t="str">
            <v>Fast</v>
          </cell>
          <cell r="BH825" t="str">
            <v>32 mm</v>
          </cell>
          <cell r="BI825" t="str">
            <v>1 3/8 in</v>
          </cell>
          <cell r="BJ825" t="str">
            <v>20 5/8 in</v>
          </cell>
          <cell r="BK825" t="str">
            <v>7/8 in</v>
          </cell>
          <cell r="BL825" t="str">
            <v>I, II, III</v>
          </cell>
          <cell r="BM825">
            <v>2</v>
          </cell>
          <cell r="BN825">
            <v>50</v>
          </cell>
          <cell r="BO825">
            <v>98</v>
          </cell>
          <cell r="BP825" t="str">
            <v>B or G</v>
          </cell>
          <cell r="BQ825">
            <v>5880</v>
          </cell>
          <cell r="BR825">
            <v>42.96875</v>
          </cell>
        </row>
        <row r="826">
          <cell r="C826">
            <v>260074</v>
          </cell>
          <cell r="D826" t="str">
            <v>E32 2' H50 (2PB, 50 Bxs)</v>
          </cell>
          <cell r="E826" t="str">
            <v>70320</v>
          </cell>
          <cell r="F826" t="str">
            <v>72036</v>
          </cell>
          <cell r="G826" t="str">
            <v>30%</v>
          </cell>
          <cell r="H826" t="str">
            <v>2 X 8509 (12-8 4 X 1.25 OL)</v>
          </cell>
          <cell r="I826" t="str">
            <v>8040 (54 mm 142 GA X 1.844 FT)</v>
          </cell>
          <cell r="J826" t="str">
            <v>8036 (114 mm 200 GA X 1.844 FT)</v>
          </cell>
          <cell r="K826">
            <v>1.3426875</v>
          </cell>
          <cell r="L826">
            <v>0.57543750000000005</v>
          </cell>
          <cell r="M826">
            <v>20.411584570854899</v>
          </cell>
          <cell r="N826">
            <v>24</v>
          </cell>
          <cell r="O826">
            <v>20.375</v>
          </cell>
          <cell r="P826">
            <v>20.625</v>
          </cell>
          <cell r="Q826">
            <v>20.875</v>
          </cell>
          <cell r="R826">
            <v>1.8643125</v>
          </cell>
          <cell r="S826">
            <v>1.9181250000000001</v>
          </cell>
          <cell r="T826">
            <v>1.9726874999999999</v>
          </cell>
          <cell r="U826">
            <v>846.397875</v>
          </cell>
          <cell r="V826">
            <v>870.82875000000001</v>
          </cell>
          <cell r="W826">
            <v>895.60012499999993</v>
          </cell>
          <cell r="X826" t="str">
            <v>8425/8426 (22"/ 2 pc)</v>
          </cell>
          <cell r="Y826" t="str">
            <v>22"/ 2 pc</v>
          </cell>
          <cell r="Z826">
            <v>2</v>
          </cell>
          <cell r="AA826">
            <v>25</v>
          </cell>
          <cell r="AB826">
            <v>46.607812500000001</v>
          </cell>
          <cell r="AC826">
            <v>47.953125</v>
          </cell>
          <cell r="AD826">
            <v>49.317187499999996</v>
          </cell>
          <cell r="AE826">
            <v>48.607812500000001</v>
          </cell>
          <cell r="AF826">
            <v>49.953125</v>
          </cell>
          <cell r="AG826">
            <v>51.317187499999996</v>
          </cell>
          <cell r="AH826" t="str">
            <v>2 X 8126 (4.833 FT/Box)</v>
          </cell>
          <cell r="AI826">
            <v>2</v>
          </cell>
          <cell r="AJ826" t="str">
            <v>(10X5)+0=50</v>
          </cell>
          <cell r="AK826">
            <v>10</v>
          </cell>
          <cell r="AL826">
            <v>5</v>
          </cell>
          <cell r="AM826">
            <v>0</v>
          </cell>
          <cell r="AN826">
            <v>50</v>
          </cell>
          <cell r="AO826" t="str">
            <v>8914 (48 X 44)</v>
          </cell>
          <cell r="AP826" t="str">
            <v>48X44</v>
          </cell>
          <cell r="AQ826">
            <v>55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 t="str">
            <v>8051 (1 White)</v>
          </cell>
          <cell r="AW826" t="str">
            <v>8050 (223FT Clear)</v>
          </cell>
          <cell r="AX826">
            <v>2552.65625</v>
          </cell>
          <cell r="AY826">
            <v>1250</v>
          </cell>
          <cell r="AZ826">
            <v>2.042125</v>
          </cell>
          <cell r="BA826" t="str">
            <v xml:space="preserve">BF Request 6/21/02.  </v>
          </cell>
          <cell r="BB826"/>
          <cell r="BC826">
            <v>260074</v>
          </cell>
          <cell r="BD826" t="str">
            <v>Green</v>
          </cell>
          <cell r="BE826" t="str">
            <v xml:space="preserve">E32 2' H50 </v>
          </cell>
          <cell r="BF826" t="str">
            <v>12 months (+/- 5 days) from date of manufacture</v>
          </cell>
          <cell r="BG826" t="str">
            <v xml:space="preserve">Medium </v>
          </cell>
          <cell r="BH826" t="str">
            <v>32 mm</v>
          </cell>
          <cell r="BI826" t="str">
            <v>1 3/8 in</v>
          </cell>
          <cell r="BJ826" t="str">
            <v>20 5/8 in</v>
          </cell>
          <cell r="BK826" t="str">
            <v>7/8 in</v>
          </cell>
          <cell r="BL826" t="str">
            <v>I, II, III</v>
          </cell>
          <cell r="BM826">
            <v>2</v>
          </cell>
          <cell r="BN826">
            <v>50</v>
          </cell>
          <cell r="BO826">
            <v>98</v>
          </cell>
          <cell r="BP826" t="str">
            <v>B or G</v>
          </cell>
          <cell r="BQ826">
            <v>5880</v>
          </cell>
          <cell r="BR826">
            <v>42.96875</v>
          </cell>
        </row>
        <row r="827">
          <cell r="C827">
            <v>260075</v>
          </cell>
          <cell r="D827" t="str">
            <v>E32 2' H50 (SWP, 1200 Pcs)</v>
          </cell>
          <cell r="E827" t="str">
            <v>70320</v>
          </cell>
          <cell r="F827" t="str">
            <v>72036</v>
          </cell>
          <cell r="G827" t="str">
            <v>30%</v>
          </cell>
          <cell r="H827" t="str">
            <v>2 X 8509 (12-8 4 X 1.25 OL)</v>
          </cell>
          <cell r="I827" t="str">
            <v>8040 (54 mm 142 GA X 1.844 FT)</v>
          </cell>
          <cell r="J827" t="str">
            <v>8036 (114 mm 200 GA X 1.844 FT)</v>
          </cell>
          <cell r="K827">
            <v>1.3426875</v>
          </cell>
          <cell r="L827">
            <v>0.57543750000000005</v>
          </cell>
          <cell r="M827">
            <v>20.411584570854899</v>
          </cell>
          <cell r="N827">
            <v>24</v>
          </cell>
          <cell r="O827">
            <v>20.375</v>
          </cell>
          <cell r="P827">
            <v>20.625</v>
          </cell>
          <cell r="Q827">
            <v>20.875</v>
          </cell>
          <cell r="R827">
            <v>1.8643125</v>
          </cell>
          <cell r="S827">
            <v>1.9181250000000001</v>
          </cell>
          <cell r="T827">
            <v>1.9726874999999999</v>
          </cell>
          <cell r="U827">
            <v>846.397875</v>
          </cell>
          <cell r="V827">
            <v>870.82875000000001</v>
          </cell>
          <cell r="W827">
            <v>895.60012499999993</v>
          </cell>
          <cell r="X827" t="str">
            <v>8053 (5" X 115GA X 10FT)</v>
          </cell>
          <cell r="Y827" t="str">
            <v>SW (10 FT)</v>
          </cell>
          <cell r="Z827">
            <v>0.1</v>
          </cell>
          <cell r="AA827">
            <v>15</v>
          </cell>
          <cell r="AB827">
            <v>27.9646875</v>
          </cell>
          <cell r="AC827">
            <v>28.771875000000001</v>
          </cell>
          <cell r="AD827">
            <v>29.5903125</v>
          </cell>
          <cell r="AE827">
            <v>28.064687500000002</v>
          </cell>
          <cell r="AF827">
            <v>28.871875000000003</v>
          </cell>
          <cell r="AG827">
            <v>29.690312500000001</v>
          </cell>
          <cell r="AH827" t="str">
            <v>8053 (10 FT/Bundle)</v>
          </cell>
          <cell r="AI827" t="str">
            <v>SW</v>
          </cell>
          <cell r="AJ827" t="str">
            <v>2 X 40 SW</v>
          </cell>
          <cell r="AK827" t="str">
            <v xml:space="preserve">Stack </v>
          </cell>
          <cell r="AL827" t="str">
            <v xml:space="preserve">Pyramid </v>
          </cell>
          <cell r="AM827" t="str">
            <v>On Pallet</v>
          </cell>
          <cell r="AN827">
            <v>80</v>
          </cell>
          <cell r="AO827" t="str">
            <v>8909 (44 X 44)</v>
          </cell>
          <cell r="AP827" t="str">
            <v>44X44</v>
          </cell>
          <cell r="AQ827">
            <v>55</v>
          </cell>
          <cell r="AR827" t="str">
            <v>8133 (2)</v>
          </cell>
          <cell r="AS827" t="str">
            <v>1 X 8114 (Pad)</v>
          </cell>
          <cell r="AT827">
            <v>0</v>
          </cell>
          <cell r="AU827">
            <v>0</v>
          </cell>
          <cell r="AV827">
            <v>0</v>
          </cell>
          <cell r="AW827" t="str">
            <v>8052 (352FT White)</v>
          </cell>
          <cell r="AX827">
            <v>2364.75</v>
          </cell>
          <cell r="AY827">
            <v>1200</v>
          </cell>
          <cell r="AZ827">
            <v>1.9706250000000001</v>
          </cell>
          <cell r="BA827" t="str">
            <v xml:space="preserve">GT Request 7/8/01.  Each bundle gets Part No. 8132 8.5 X 11 inch bundle sheet. </v>
          </cell>
          <cell r="BB827"/>
          <cell r="BC827">
            <v>260075</v>
          </cell>
          <cell r="BD827" t="str">
            <v>Green</v>
          </cell>
          <cell r="BE827" t="str">
            <v>E32 2' H50</v>
          </cell>
          <cell r="BF827" t="str">
            <v>12 months (+/- 5 days) from date of manufacture</v>
          </cell>
          <cell r="BG827" t="str">
            <v xml:space="preserve">Medium </v>
          </cell>
          <cell r="BH827" t="str">
            <v>32 mm</v>
          </cell>
          <cell r="BI827" t="str">
            <v>1 3/8 in</v>
          </cell>
          <cell r="BJ827" t="str">
            <v>20 5/8 in</v>
          </cell>
          <cell r="BK827" t="str">
            <v>7/8 in</v>
          </cell>
          <cell r="BL827" t="str">
            <v>I, II, III</v>
          </cell>
          <cell r="BM827">
            <v>2</v>
          </cell>
          <cell r="BN827">
            <v>30</v>
          </cell>
          <cell r="BO827">
            <v>98</v>
          </cell>
          <cell r="BP827" t="str">
            <v>B or G</v>
          </cell>
          <cell r="BQ827">
            <v>5880</v>
          </cell>
          <cell r="BR827">
            <v>25.78125</v>
          </cell>
        </row>
        <row r="828">
          <cell r="C828">
            <v>260077</v>
          </cell>
          <cell r="D828" t="str">
            <v>3218 H50 (2PB, 50 Bxs)</v>
          </cell>
          <cell r="E828" t="str">
            <v>70320</v>
          </cell>
          <cell r="F828" t="str">
            <v>72036</v>
          </cell>
          <cell r="G828" t="str">
            <v>30%</v>
          </cell>
          <cell r="H828" t="str">
            <v>2 X 8509 (12-8 4 X 1.25 OL)</v>
          </cell>
          <cell r="I828" t="str">
            <v>8040 (54 mm 142 GA X 1.625 FT)</v>
          </cell>
          <cell r="J828" t="str">
            <v>8036 (114 mm 200 GA X 1.625 FT)</v>
          </cell>
          <cell r="K828">
            <v>1.1718</v>
          </cell>
          <cell r="L828">
            <v>0.50219999999999998</v>
          </cell>
          <cell r="M828">
            <v>18</v>
          </cell>
          <cell r="N828">
            <v>20.659923632117049</v>
          </cell>
          <cell r="O828">
            <v>17.75</v>
          </cell>
          <cell r="P828">
            <v>18</v>
          </cell>
          <cell r="Q828">
            <v>18.25</v>
          </cell>
          <cell r="R828">
            <v>1.624125</v>
          </cell>
          <cell r="S828">
            <v>1.6739999999999999</v>
          </cell>
          <cell r="T828">
            <v>1.7246250000000001</v>
          </cell>
          <cell r="U828">
            <v>737.35275000000001</v>
          </cell>
          <cell r="V828">
            <v>759.99599999999998</v>
          </cell>
          <cell r="W828">
            <v>782.97975000000008</v>
          </cell>
          <cell r="X828" t="str">
            <v>8425/8426 (22"/ 2 pc)</v>
          </cell>
          <cell r="Y828" t="str">
            <v>22"/ 2 pc</v>
          </cell>
          <cell r="Z828">
            <v>2</v>
          </cell>
          <cell r="AA828">
            <v>25</v>
          </cell>
          <cell r="AB828">
            <v>40.603124999999999</v>
          </cell>
          <cell r="AC828">
            <v>41.85</v>
          </cell>
          <cell r="AD828">
            <v>43.115625000000001</v>
          </cell>
          <cell r="AE828">
            <v>42.603124999999999</v>
          </cell>
          <cell r="AF828">
            <v>43.85</v>
          </cell>
          <cell r="AG828">
            <v>45.115625000000001</v>
          </cell>
          <cell r="AH828" t="str">
            <v>2 X 8126 (4.833 FT/Box)</v>
          </cell>
          <cell r="AI828">
            <v>2</v>
          </cell>
          <cell r="AJ828" t="str">
            <v>(10X5)+0=50</v>
          </cell>
          <cell r="AK828">
            <v>10</v>
          </cell>
          <cell r="AL828">
            <v>5</v>
          </cell>
          <cell r="AM828">
            <v>0</v>
          </cell>
          <cell r="AN828">
            <v>50</v>
          </cell>
          <cell r="AO828" t="str">
            <v>8914 (48 X 44)</v>
          </cell>
          <cell r="AP828" t="str">
            <v>48X44</v>
          </cell>
          <cell r="AQ828">
            <v>55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 t="str">
            <v>8051 (1 White)</v>
          </cell>
          <cell r="AW828" t="str">
            <v>8050 (223FT Clear)</v>
          </cell>
          <cell r="AX828">
            <v>2247.5</v>
          </cell>
          <cell r="AY828">
            <v>1250</v>
          </cell>
          <cell r="AZ828">
            <v>1.798</v>
          </cell>
          <cell r="BA828" t="str">
            <v>GT Request 7/27/01.</v>
          </cell>
          <cell r="BB828"/>
          <cell r="BC828">
            <v>260077</v>
          </cell>
          <cell r="BD828" t="str">
            <v>Green</v>
          </cell>
          <cell r="BE828" t="str">
            <v>3218 H50</v>
          </cell>
          <cell r="BF828" t="str">
            <v>12 months (+/- 5 days) from date of manufacture</v>
          </cell>
          <cell r="BG828" t="str">
            <v xml:space="preserve">Medium </v>
          </cell>
          <cell r="BH828" t="str">
            <v>32 mm</v>
          </cell>
          <cell r="BI828" t="str">
            <v>1 3/8 in</v>
          </cell>
          <cell r="BJ828" t="str">
            <v>18 in</v>
          </cell>
          <cell r="BK828" t="str">
            <v>7/8 in</v>
          </cell>
          <cell r="BL828" t="str">
            <v>I, II, III</v>
          </cell>
          <cell r="BM828">
            <v>1.7216603026764208</v>
          </cell>
          <cell r="BN828">
            <v>42.5</v>
          </cell>
          <cell r="BO828">
            <v>98</v>
          </cell>
          <cell r="BP828" t="str">
            <v>B or G</v>
          </cell>
          <cell r="BQ828">
            <v>5880</v>
          </cell>
          <cell r="BR828">
            <v>37.5</v>
          </cell>
        </row>
        <row r="829">
          <cell r="C829">
            <v>260078</v>
          </cell>
          <cell r="D829" t="str">
            <v>E32 2' H90LIF (2PB, 50 Bxs)</v>
          </cell>
          <cell r="E829" t="str">
            <v>70340</v>
          </cell>
          <cell r="F829" t="str">
            <v>72036</v>
          </cell>
          <cell r="G829" t="str">
            <v>30%</v>
          </cell>
          <cell r="H829" t="str">
            <v>2 X 8509 (12-8 4 X 1.25 OL)</v>
          </cell>
          <cell r="I829" t="str">
            <v>8040 (54 mm 142 GA X 1.844 FT)</v>
          </cell>
          <cell r="J829" t="str">
            <v>8036 (114 mm 200 GA X 1.844 FT)</v>
          </cell>
          <cell r="K829">
            <v>1.3426875</v>
          </cell>
          <cell r="L829">
            <v>0.57543750000000005</v>
          </cell>
          <cell r="M829">
            <v>20.411584570854899</v>
          </cell>
          <cell r="N829">
            <v>24</v>
          </cell>
          <cell r="O829">
            <v>20.375</v>
          </cell>
          <cell r="P829">
            <v>20.625</v>
          </cell>
          <cell r="Q829">
            <v>20.875</v>
          </cell>
          <cell r="R829">
            <v>1.8643125</v>
          </cell>
          <cell r="S829">
            <v>1.9181250000000001</v>
          </cell>
          <cell r="T829">
            <v>1.9726874999999999</v>
          </cell>
          <cell r="U829">
            <v>846.397875</v>
          </cell>
          <cell r="V829">
            <v>870.82875000000001</v>
          </cell>
          <cell r="W829">
            <v>895.60012499999993</v>
          </cell>
          <cell r="X829" t="str">
            <v>8425/8426 (22"/ 2 pc)</v>
          </cell>
          <cell r="Y829" t="str">
            <v>22"/ 2 pc</v>
          </cell>
          <cell r="Z829">
            <v>2</v>
          </cell>
          <cell r="AA829">
            <v>25</v>
          </cell>
          <cell r="AB829">
            <v>46.607812500000001</v>
          </cell>
          <cell r="AC829">
            <v>47.953125</v>
          </cell>
          <cell r="AD829">
            <v>49.317187499999996</v>
          </cell>
          <cell r="AE829">
            <v>48.607812500000001</v>
          </cell>
          <cell r="AF829">
            <v>49.953125</v>
          </cell>
          <cell r="AG829">
            <v>51.317187499999996</v>
          </cell>
          <cell r="AH829" t="str">
            <v>2 X 8126 (4.833 FT/Box)</v>
          </cell>
          <cell r="AI829">
            <v>2</v>
          </cell>
          <cell r="AJ829" t="str">
            <v>(10X5)+0=50</v>
          </cell>
          <cell r="AK829">
            <v>10</v>
          </cell>
          <cell r="AL829">
            <v>5</v>
          </cell>
          <cell r="AM829">
            <v>0</v>
          </cell>
          <cell r="AN829">
            <v>50</v>
          </cell>
          <cell r="AO829" t="str">
            <v>8914 (48 X 44)</v>
          </cell>
          <cell r="AP829" t="str">
            <v>48X44</v>
          </cell>
          <cell r="AQ829">
            <v>55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 t="str">
            <v>8051 (1 White)</v>
          </cell>
          <cell r="AW829" t="str">
            <v>8050 (223FT Clear)</v>
          </cell>
          <cell r="AX829">
            <v>2552.65625</v>
          </cell>
          <cell r="AY829">
            <v>1250</v>
          </cell>
          <cell r="AZ829">
            <v>2.042125</v>
          </cell>
          <cell r="BA829" t="str">
            <v>Minova Request 9/20/05.</v>
          </cell>
          <cell r="BB829"/>
          <cell r="BC829">
            <v>260078</v>
          </cell>
          <cell r="BD829" t="str">
            <v>Yellow</v>
          </cell>
          <cell r="BE829" t="str">
            <v>E32 2' H90LIF</v>
          </cell>
          <cell r="BF829" t="str">
            <v>12 months (+/- 5 days) from date of manufacture</v>
          </cell>
          <cell r="BG829" t="str">
            <v>Slow</v>
          </cell>
          <cell r="BH829" t="str">
            <v>32 mm</v>
          </cell>
          <cell r="BI829" t="str">
            <v>1 3/8 in</v>
          </cell>
          <cell r="BJ829" t="str">
            <v>20 5/8 in</v>
          </cell>
          <cell r="BK829" t="str">
            <v>7/8 in</v>
          </cell>
          <cell r="BL829" t="str">
            <v>I, II, III</v>
          </cell>
          <cell r="BM829">
            <v>2</v>
          </cell>
          <cell r="BN829">
            <v>50</v>
          </cell>
          <cell r="BO829">
            <v>98</v>
          </cell>
          <cell r="BP829" t="str">
            <v>B or G</v>
          </cell>
          <cell r="BQ829">
            <v>5880</v>
          </cell>
          <cell r="BR829">
            <v>42.96875</v>
          </cell>
        </row>
        <row r="830">
          <cell r="C830">
            <v>260079</v>
          </cell>
          <cell r="D830" t="str">
            <v>E32 2' H90 (2PB, 50 Bxs)</v>
          </cell>
          <cell r="E830" t="str">
            <v>70340</v>
          </cell>
          <cell r="F830" t="str">
            <v>72036</v>
          </cell>
          <cell r="G830" t="str">
            <v>30%</v>
          </cell>
          <cell r="H830" t="str">
            <v>2 X 8509 (12-8 4 X 1.25 OL)</v>
          </cell>
          <cell r="I830" t="str">
            <v>8040 (54 mm 142 GA X 1.844 FT)</v>
          </cell>
          <cell r="J830" t="str">
            <v>8036 (114 mm 200 GA X 1.844 FT)</v>
          </cell>
          <cell r="K830">
            <v>1.3426875</v>
          </cell>
          <cell r="L830">
            <v>0.57543750000000005</v>
          </cell>
          <cell r="M830">
            <v>20.411584570854899</v>
          </cell>
          <cell r="N830">
            <v>24</v>
          </cell>
          <cell r="O830">
            <v>20.375</v>
          </cell>
          <cell r="P830">
            <v>20.625</v>
          </cell>
          <cell r="Q830">
            <v>20.875</v>
          </cell>
          <cell r="R830">
            <v>1.8643125</v>
          </cell>
          <cell r="S830">
            <v>1.9181250000000001</v>
          </cell>
          <cell r="T830">
            <v>1.9726874999999999</v>
          </cell>
          <cell r="U830">
            <v>846.397875</v>
          </cell>
          <cell r="V830">
            <v>870.82875000000001</v>
          </cell>
          <cell r="W830">
            <v>895.60012499999993</v>
          </cell>
          <cell r="X830" t="str">
            <v>8425/8426 (22"/ 2 pc)</v>
          </cell>
          <cell r="Y830" t="str">
            <v>22"/ 2 pc</v>
          </cell>
          <cell r="Z830">
            <v>2</v>
          </cell>
          <cell r="AA830">
            <v>25</v>
          </cell>
          <cell r="AB830">
            <v>46.607812500000001</v>
          </cell>
          <cell r="AC830">
            <v>47.953125</v>
          </cell>
          <cell r="AD830">
            <v>49.317187499999996</v>
          </cell>
          <cell r="AE830">
            <v>48.607812500000001</v>
          </cell>
          <cell r="AF830">
            <v>49.953125</v>
          </cell>
          <cell r="AG830">
            <v>51.317187499999996</v>
          </cell>
          <cell r="AH830" t="str">
            <v>2 X 8126 (4.833 FT/Box)</v>
          </cell>
          <cell r="AI830">
            <v>2</v>
          </cell>
          <cell r="AJ830" t="str">
            <v>(10X5)+0=50</v>
          </cell>
          <cell r="AK830">
            <v>10</v>
          </cell>
          <cell r="AL830">
            <v>5</v>
          </cell>
          <cell r="AM830">
            <v>0</v>
          </cell>
          <cell r="AN830">
            <v>50</v>
          </cell>
          <cell r="AO830" t="str">
            <v>8914 (48 X 44)</v>
          </cell>
          <cell r="AP830" t="str">
            <v>48X44</v>
          </cell>
          <cell r="AQ830">
            <v>55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 t="str">
            <v>8051 (1 White)</v>
          </cell>
          <cell r="AW830" t="str">
            <v>8050 (223FT Clear)</v>
          </cell>
          <cell r="AX830">
            <v>2552.65625</v>
          </cell>
          <cell r="AY830">
            <v>1250</v>
          </cell>
          <cell r="AZ830">
            <v>2.042125</v>
          </cell>
          <cell r="BA830" t="str">
            <v xml:space="preserve">BF Request 6/21/02.  </v>
          </cell>
          <cell r="BB830"/>
          <cell r="BC830">
            <v>260079</v>
          </cell>
          <cell r="BD830" t="str">
            <v>Yellow</v>
          </cell>
          <cell r="BE830" t="str">
            <v xml:space="preserve">E32 2' H90 </v>
          </cell>
          <cell r="BF830" t="str">
            <v>12 months (+/- 5 days) from date of manufacture</v>
          </cell>
          <cell r="BG830" t="str">
            <v>Slow</v>
          </cell>
          <cell r="BH830" t="str">
            <v>32 mm</v>
          </cell>
          <cell r="BI830" t="str">
            <v>1 3/8 in</v>
          </cell>
          <cell r="BJ830" t="str">
            <v>20 5/8 in</v>
          </cell>
          <cell r="BK830" t="str">
            <v>7/8 in</v>
          </cell>
          <cell r="BL830" t="str">
            <v>I, II, III</v>
          </cell>
          <cell r="BM830">
            <v>2</v>
          </cell>
          <cell r="BN830">
            <v>50</v>
          </cell>
          <cell r="BO830">
            <v>98</v>
          </cell>
          <cell r="BP830" t="str">
            <v>B or G</v>
          </cell>
          <cell r="BQ830">
            <v>5880</v>
          </cell>
          <cell r="BR830">
            <v>42.96875</v>
          </cell>
        </row>
        <row r="831">
          <cell r="C831">
            <v>260080</v>
          </cell>
          <cell r="D831" t="str">
            <v>E32 2' M1530 (2PB, 50 Bxs)</v>
          </cell>
          <cell r="E831" t="str">
            <v>70360</v>
          </cell>
          <cell r="F831" t="str">
            <v>72036</v>
          </cell>
          <cell r="G831" t="str">
            <v>30%</v>
          </cell>
          <cell r="H831" t="str">
            <v>2 X 8509 (12-8 4 X 1.25 OL)</v>
          </cell>
          <cell r="I831" t="str">
            <v>8040 (54 mm 142 GA X 1.844 FT)</v>
          </cell>
          <cell r="J831" t="str">
            <v>8036 (114 mm 200 GA X 1.844 FT)</v>
          </cell>
          <cell r="K831">
            <v>1.3426875</v>
          </cell>
          <cell r="L831">
            <v>0.57543750000000005</v>
          </cell>
          <cell r="M831">
            <v>20.411584570854899</v>
          </cell>
          <cell r="N831">
            <v>24</v>
          </cell>
          <cell r="O831">
            <v>20.375</v>
          </cell>
          <cell r="P831">
            <v>20.625</v>
          </cell>
          <cell r="Q831">
            <v>20.875</v>
          </cell>
          <cell r="R831">
            <v>1.8643125</v>
          </cell>
          <cell r="S831">
            <v>1.9181250000000001</v>
          </cell>
          <cell r="T831">
            <v>1.9726874999999999</v>
          </cell>
          <cell r="U831">
            <v>846.397875</v>
          </cell>
          <cell r="V831">
            <v>870.82875000000001</v>
          </cell>
          <cell r="W831">
            <v>895.60012499999993</v>
          </cell>
          <cell r="X831" t="str">
            <v>8425/8426 (22"/ 2 pc)</v>
          </cell>
          <cell r="Y831" t="str">
            <v>22"/ 2 pc</v>
          </cell>
          <cell r="Z831">
            <v>2</v>
          </cell>
          <cell r="AA831">
            <v>25</v>
          </cell>
          <cell r="AB831">
            <v>46.607812500000001</v>
          </cell>
          <cell r="AC831">
            <v>47.953125</v>
          </cell>
          <cell r="AD831">
            <v>49.317187499999996</v>
          </cell>
          <cell r="AE831">
            <v>48.607812500000001</v>
          </cell>
          <cell r="AF831">
            <v>49.953125</v>
          </cell>
          <cell r="AG831">
            <v>51.317187499999996</v>
          </cell>
          <cell r="AH831" t="str">
            <v>2 X 8126 (4.833 FT/Box)</v>
          </cell>
          <cell r="AI831">
            <v>2</v>
          </cell>
          <cell r="AJ831" t="str">
            <v>(10X5)+0=50</v>
          </cell>
          <cell r="AK831">
            <v>10</v>
          </cell>
          <cell r="AL831">
            <v>5</v>
          </cell>
          <cell r="AM831">
            <v>0</v>
          </cell>
          <cell r="AN831">
            <v>50</v>
          </cell>
          <cell r="AO831" t="str">
            <v>8914 (48 X 44)</v>
          </cell>
          <cell r="AP831" t="str">
            <v>48X44</v>
          </cell>
          <cell r="AQ831">
            <v>55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 t="str">
            <v>8051 (1 White)</v>
          </cell>
          <cell r="AW831" t="str">
            <v>8050 (223FT Clear)</v>
          </cell>
          <cell r="AX831">
            <v>2552.65625</v>
          </cell>
          <cell r="AY831">
            <v>1250</v>
          </cell>
          <cell r="AZ831">
            <v>2.042125</v>
          </cell>
          <cell r="BA831" t="str">
            <v>BF Request 12/26/02.</v>
          </cell>
          <cell r="BB831"/>
          <cell r="BC831">
            <v>260080</v>
          </cell>
          <cell r="BD831" t="str">
            <v>White</v>
          </cell>
          <cell r="BE831" t="str">
            <v>E32 2' M1530</v>
          </cell>
          <cell r="BF831" t="str">
            <v>12 months (+/- 5 days) from date of manufacture</v>
          </cell>
          <cell r="BG831" t="str">
            <v>Super Slow</v>
          </cell>
          <cell r="BH831" t="str">
            <v>32 mm</v>
          </cell>
          <cell r="BI831" t="str">
            <v>1 3/8 in</v>
          </cell>
          <cell r="BJ831" t="str">
            <v>20 5/8 in</v>
          </cell>
          <cell r="BK831" t="str">
            <v>7/8 in</v>
          </cell>
          <cell r="BL831" t="str">
            <v>I, II, III</v>
          </cell>
          <cell r="BM831">
            <v>2</v>
          </cell>
          <cell r="BN831">
            <v>50</v>
          </cell>
          <cell r="BO831">
            <v>98</v>
          </cell>
          <cell r="BP831" t="str">
            <v>B or G</v>
          </cell>
          <cell r="BQ831">
            <v>5880</v>
          </cell>
          <cell r="BR831">
            <v>42.96875</v>
          </cell>
        </row>
        <row r="832">
          <cell r="C832">
            <v>260081</v>
          </cell>
          <cell r="D832" t="str">
            <v>E32 2' M90LIF (2PB, 50 Bxs)</v>
          </cell>
          <cell r="E832" t="str">
            <v>70329</v>
          </cell>
          <cell r="F832" t="str">
            <v>72036</v>
          </cell>
          <cell r="G832" t="str">
            <v>30%</v>
          </cell>
          <cell r="H832" t="str">
            <v>2 X 8509 (12-8 4 X 1.25 OL)</v>
          </cell>
          <cell r="I832" t="str">
            <v>8040 (54 mm 142 GA X 1.844 FT)</v>
          </cell>
          <cell r="J832" t="str">
            <v>8036 (114 mm 200 GA X 1.844 FT)</v>
          </cell>
          <cell r="K832">
            <v>1.3426875</v>
          </cell>
          <cell r="L832">
            <v>0.57543750000000005</v>
          </cell>
          <cell r="M832">
            <v>20.411584570854899</v>
          </cell>
          <cell r="N832">
            <v>24</v>
          </cell>
          <cell r="O832">
            <v>20.375</v>
          </cell>
          <cell r="P832">
            <v>20.625</v>
          </cell>
          <cell r="Q832">
            <v>20.875</v>
          </cell>
          <cell r="R832">
            <v>1.8643125</v>
          </cell>
          <cell r="S832">
            <v>1.9181250000000001</v>
          </cell>
          <cell r="T832">
            <v>1.9726874999999999</v>
          </cell>
          <cell r="U832">
            <v>846.397875</v>
          </cell>
          <cell r="V832">
            <v>870.82875000000001</v>
          </cell>
          <cell r="W832">
            <v>895.60012499999993</v>
          </cell>
          <cell r="X832" t="str">
            <v>8425/8426 (22"/ 2 pc)</v>
          </cell>
          <cell r="Y832" t="str">
            <v>22"/ 2 pc</v>
          </cell>
          <cell r="Z832">
            <v>2</v>
          </cell>
          <cell r="AA832">
            <v>25</v>
          </cell>
          <cell r="AB832">
            <v>46.607812500000001</v>
          </cell>
          <cell r="AC832">
            <v>47.953125</v>
          </cell>
          <cell r="AD832">
            <v>49.317187499999996</v>
          </cell>
          <cell r="AE832">
            <v>48.607812500000001</v>
          </cell>
          <cell r="AF832">
            <v>49.953125</v>
          </cell>
          <cell r="AG832">
            <v>51.317187499999996</v>
          </cell>
          <cell r="AH832" t="str">
            <v>2 X 8126 (4.833 FT/Box)</v>
          </cell>
          <cell r="AI832">
            <v>2</v>
          </cell>
          <cell r="AJ832" t="str">
            <v>(10X5)+0=50</v>
          </cell>
          <cell r="AK832">
            <v>10</v>
          </cell>
          <cell r="AL832">
            <v>5</v>
          </cell>
          <cell r="AM832">
            <v>0</v>
          </cell>
          <cell r="AN832">
            <v>50</v>
          </cell>
          <cell r="AO832" t="str">
            <v>8914 (48 X 44)</v>
          </cell>
          <cell r="AP832" t="str">
            <v>48X44</v>
          </cell>
          <cell r="AQ832">
            <v>55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 t="str">
            <v>8051 (1 White)</v>
          </cell>
          <cell r="AW832" t="str">
            <v>8050 (223FT Clear)</v>
          </cell>
          <cell r="AX832">
            <v>2552.65625</v>
          </cell>
          <cell r="AY832">
            <v>1250</v>
          </cell>
          <cell r="AZ832">
            <v>2.042125</v>
          </cell>
          <cell r="BA832" t="str">
            <v>Minova Request 10/4/10.</v>
          </cell>
          <cell r="BB832"/>
          <cell r="BC832">
            <v>260081</v>
          </cell>
          <cell r="BD832" t="str">
            <v>Yellow</v>
          </cell>
          <cell r="BE832" t="str">
            <v>E32 2' M90LIF</v>
          </cell>
          <cell r="BF832" t="str">
            <v>12 months (+/- 5 days) from date of manufacture</v>
          </cell>
          <cell r="BG832" t="str">
            <v>Slow</v>
          </cell>
          <cell r="BH832" t="str">
            <v>32 mm</v>
          </cell>
          <cell r="BI832" t="str">
            <v>1 3/8 in</v>
          </cell>
          <cell r="BJ832" t="str">
            <v>20 5/8 in</v>
          </cell>
          <cell r="BK832" t="str">
            <v>7/8 in</v>
          </cell>
          <cell r="BL832" t="str">
            <v>I, II, III</v>
          </cell>
          <cell r="BM832">
            <v>2</v>
          </cell>
          <cell r="BN832">
            <v>50</v>
          </cell>
          <cell r="BO832">
            <v>98</v>
          </cell>
          <cell r="BP832" t="str">
            <v>B or G</v>
          </cell>
          <cell r="BQ832">
            <v>5880</v>
          </cell>
          <cell r="BR832">
            <v>42.96875</v>
          </cell>
        </row>
        <row r="833">
          <cell r="C833">
            <v>262070</v>
          </cell>
          <cell r="D833" t="str">
            <v>INSTa'L E 2 (H20PA, 2PB, 40 Bxs)</v>
          </cell>
          <cell r="E833" t="str">
            <v>70372</v>
          </cell>
          <cell r="F833" t="str">
            <v>72036</v>
          </cell>
          <cell r="G833" t="str">
            <v>30%</v>
          </cell>
          <cell r="H833" t="str">
            <v>2 X 8509 (12-8 4 X 1.25 OL)</v>
          </cell>
          <cell r="I833" t="str">
            <v>8040 (54 mm 142 GA X 1.844 FT)</v>
          </cell>
          <cell r="J833" t="str">
            <v>8036 (114 mm 200 GA X 1.844 FT)</v>
          </cell>
          <cell r="K833">
            <v>1.38166875</v>
          </cell>
          <cell r="L833">
            <v>0.59214374999999997</v>
          </cell>
          <cell r="M833">
            <v>20.411584570854899</v>
          </cell>
          <cell r="N833">
            <v>24</v>
          </cell>
          <cell r="O833">
            <v>20.375</v>
          </cell>
          <cell r="P833">
            <v>20.625</v>
          </cell>
          <cell r="Q833">
            <v>20.875</v>
          </cell>
          <cell r="R833">
            <v>1.9193250000000002</v>
          </cell>
          <cell r="S833">
            <v>1.9738125</v>
          </cell>
          <cell r="T833">
            <v>2.0290499999999998</v>
          </cell>
          <cell r="U833">
            <v>871.37355000000002</v>
          </cell>
          <cell r="V833">
            <v>896.11087499999996</v>
          </cell>
          <cell r="W833">
            <v>921.18869999999993</v>
          </cell>
          <cell r="X833" t="str">
            <v>8425/8426 (22"/ 2 pc)</v>
          </cell>
          <cell r="Y833" t="str">
            <v>22"/ 2 pc</v>
          </cell>
          <cell r="Z833">
            <v>2</v>
          </cell>
          <cell r="AA833">
            <v>25</v>
          </cell>
          <cell r="AB833">
            <v>47.983125000000001</v>
          </cell>
          <cell r="AC833">
            <v>49.345312499999999</v>
          </cell>
          <cell r="AD833">
            <v>50.726249999999993</v>
          </cell>
          <cell r="AE833">
            <v>49.983125000000001</v>
          </cell>
          <cell r="AF833">
            <v>51.345312499999999</v>
          </cell>
          <cell r="AG833">
            <v>52.726249999999993</v>
          </cell>
          <cell r="AH833" t="str">
            <v>2 X 8126 (4.833 FT/Box)</v>
          </cell>
          <cell r="AI833">
            <v>2</v>
          </cell>
          <cell r="AJ833" t="str">
            <v>(10X4)+0=40</v>
          </cell>
          <cell r="AK833">
            <v>10</v>
          </cell>
          <cell r="AL833">
            <v>4</v>
          </cell>
          <cell r="AM833">
            <v>0</v>
          </cell>
          <cell r="AN833">
            <v>40</v>
          </cell>
          <cell r="AO833" t="str">
            <v>8914 (48 X 44)</v>
          </cell>
          <cell r="AP833" t="str">
            <v>48X44</v>
          </cell>
          <cell r="AQ833">
            <v>55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 t="str">
            <v>8051 (1 White)</v>
          </cell>
          <cell r="AW833" t="str">
            <v>8050 (128FT Clear)</v>
          </cell>
          <cell r="AX833">
            <v>2108.8125</v>
          </cell>
          <cell r="AY833">
            <v>1000</v>
          </cell>
          <cell r="AZ833">
            <v>2.1088125</v>
          </cell>
          <cell r="BA833" t="str">
            <v xml:space="preserve">BF Request 6/21/02.  </v>
          </cell>
          <cell r="BB833"/>
          <cell r="BC833">
            <v>262070</v>
          </cell>
          <cell r="BD833" t="str">
            <v>White</v>
          </cell>
          <cell r="BE833" t="str">
            <v xml:space="preserve">INSTa'L E 2 </v>
          </cell>
          <cell r="BF833" t="str">
            <v>12 months (+/- 5 days) from date of manufacture</v>
          </cell>
          <cell r="BG833" t="str">
            <v>(Blank)</v>
          </cell>
          <cell r="BH833" t="str">
            <v>32 mm</v>
          </cell>
          <cell r="BI833" t="str">
            <v>1 3/8 in</v>
          </cell>
          <cell r="BJ833" t="str">
            <v>20 5/8 in</v>
          </cell>
          <cell r="BK833" t="str">
            <v>7/8 in</v>
          </cell>
          <cell r="BL833" t="str">
            <v>I, II, III</v>
          </cell>
          <cell r="BM833">
            <v>2</v>
          </cell>
          <cell r="BN833">
            <v>50</v>
          </cell>
          <cell r="BO833">
            <v>0</v>
          </cell>
          <cell r="BP833" t="str">
            <v>B or G</v>
          </cell>
          <cell r="BQ833">
            <v>0</v>
          </cell>
          <cell r="BR833">
            <v>42.96875</v>
          </cell>
        </row>
        <row r="834">
          <cell r="C834">
            <v>262071</v>
          </cell>
          <cell r="D834" t="str">
            <v>INSTa'L E 2 (H20PA, 2PB, 50 Bxs)</v>
          </cell>
          <cell r="E834" t="str">
            <v>70372</v>
          </cell>
          <cell r="F834" t="str">
            <v>72036</v>
          </cell>
          <cell r="G834" t="str">
            <v>30%</v>
          </cell>
          <cell r="H834" t="str">
            <v>2 X 8509 (12-8 4 X 1.25 OL)</v>
          </cell>
          <cell r="I834" t="str">
            <v>8040 (54 mm 142 GA X 1.844 FT)</v>
          </cell>
          <cell r="J834" t="str">
            <v>8036 (114 mm 200 GA X 1.844 FT)</v>
          </cell>
          <cell r="K834">
            <v>1.38166875</v>
          </cell>
          <cell r="L834">
            <v>0.59214374999999997</v>
          </cell>
          <cell r="M834">
            <v>20.411584570854899</v>
          </cell>
          <cell r="N834">
            <v>24</v>
          </cell>
          <cell r="O834">
            <v>20.375</v>
          </cell>
          <cell r="P834">
            <v>20.625</v>
          </cell>
          <cell r="Q834">
            <v>20.875</v>
          </cell>
          <cell r="R834">
            <v>1.9193250000000002</v>
          </cell>
          <cell r="S834">
            <v>1.9738125</v>
          </cell>
          <cell r="T834">
            <v>2.0290499999999998</v>
          </cell>
          <cell r="U834">
            <v>871.37355000000002</v>
          </cell>
          <cell r="V834">
            <v>896.11087499999996</v>
          </cell>
          <cell r="W834">
            <v>921.18869999999993</v>
          </cell>
          <cell r="X834" t="str">
            <v>8425/8426 (22"/ 2 pc)</v>
          </cell>
          <cell r="Y834" t="str">
            <v>22"/ 2 pc</v>
          </cell>
          <cell r="Z834">
            <v>2</v>
          </cell>
          <cell r="AA834">
            <v>25</v>
          </cell>
          <cell r="AB834">
            <v>47.983125000000001</v>
          </cell>
          <cell r="AC834">
            <v>49.345312499999999</v>
          </cell>
          <cell r="AD834">
            <v>50.726249999999993</v>
          </cell>
          <cell r="AE834">
            <v>49.983125000000001</v>
          </cell>
          <cell r="AF834">
            <v>51.345312499999999</v>
          </cell>
          <cell r="AG834">
            <v>52.726249999999993</v>
          </cell>
          <cell r="AH834" t="str">
            <v>2 X 8126 (4.833 FT/Box)</v>
          </cell>
          <cell r="AI834">
            <v>2</v>
          </cell>
          <cell r="AJ834" t="str">
            <v>(10X5)+0=50</v>
          </cell>
          <cell r="AK834">
            <v>10</v>
          </cell>
          <cell r="AL834">
            <v>5</v>
          </cell>
          <cell r="AM834">
            <v>0</v>
          </cell>
          <cell r="AN834">
            <v>50</v>
          </cell>
          <cell r="AO834" t="str">
            <v>8914 (48 X 44)</v>
          </cell>
          <cell r="AP834" t="str">
            <v>48X44</v>
          </cell>
          <cell r="AQ834">
            <v>55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 t="str">
            <v>8051 (1 White)</v>
          </cell>
          <cell r="AW834" t="str">
            <v>8050 (223FT Clear)</v>
          </cell>
          <cell r="AX834">
            <v>2622.265625</v>
          </cell>
          <cell r="AY834">
            <v>1250</v>
          </cell>
          <cell r="AZ834">
            <v>2.0978124999999999</v>
          </cell>
          <cell r="BA834" t="str">
            <v xml:space="preserve">BF Request 6/21/02.  </v>
          </cell>
          <cell r="BB834"/>
          <cell r="BC834">
            <v>262071</v>
          </cell>
          <cell r="BD834" t="str">
            <v>White</v>
          </cell>
          <cell r="BE834" t="str">
            <v xml:space="preserve">INSTa'L E 2 </v>
          </cell>
          <cell r="BF834" t="str">
            <v>12 months (+/- 5 days) from date of manufacture</v>
          </cell>
          <cell r="BG834" t="str">
            <v>(Blank)</v>
          </cell>
          <cell r="BH834" t="str">
            <v>32 mm</v>
          </cell>
          <cell r="BI834" t="str">
            <v>1 3/8 in</v>
          </cell>
          <cell r="BJ834" t="str">
            <v>20 5/8 in</v>
          </cell>
          <cell r="BK834" t="str">
            <v>7/8 in</v>
          </cell>
          <cell r="BL834" t="str">
            <v>I, II, III</v>
          </cell>
          <cell r="BM834">
            <v>2</v>
          </cell>
          <cell r="BN834">
            <v>50</v>
          </cell>
          <cell r="BO834">
            <v>0</v>
          </cell>
          <cell r="BP834" t="str">
            <v>B or G</v>
          </cell>
          <cell r="BQ834">
            <v>0</v>
          </cell>
          <cell r="BR834">
            <v>42.96875</v>
          </cell>
        </row>
        <row r="835">
          <cell r="C835">
            <v>266000</v>
          </cell>
          <cell r="D835" t="str">
            <v>3220 H90 (2PB, 50 Bxs)</v>
          </cell>
          <cell r="E835" t="str">
            <v>70340</v>
          </cell>
          <cell r="F835" t="str">
            <v>72036</v>
          </cell>
          <cell r="G835" t="str">
            <v>30%</v>
          </cell>
          <cell r="H835" t="str">
            <v>2 X 8509 (12-8 4 X 1.25 OL)</v>
          </cell>
          <cell r="I835" t="str">
            <v>8040 (54 mm 142 GA X 1.792 FT)</v>
          </cell>
          <cell r="J835" t="str">
            <v>8036 (114 mm 200 GA X 1.792 FT)</v>
          </cell>
          <cell r="K835">
            <v>1.3019999999999998</v>
          </cell>
          <cell r="L835">
            <v>0.55799999999999994</v>
          </cell>
          <cell r="M835">
            <v>20</v>
          </cell>
          <cell r="N835">
            <v>23.169764126728964</v>
          </cell>
          <cell r="O835">
            <v>19.75</v>
          </cell>
          <cell r="P835">
            <v>20</v>
          </cell>
          <cell r="Q835">
            <v>20.25</v>
          </cell>
          <cell r="R835">
            <v>1.8071249999999999</v>
          </cell>
          <cell r="S835">
            <v>1.8599999999999999</v>
          </cell>
          <cell r="T835">
            <v>1.9136249999999999</v>
          </cell>
          <cell r="U835">
            <v>820.43474999999989</v>
          </cell>
          <cell r="V835">
            <v>844.43999999999994</v>
          </cell>
          <cell r="W835">
            <v>868.78575000000001</v>
          </cell>
          <cell r="X835" t="str">
            <v>8425/8426 (22"/ 2 pc)</v>
          </cell>
          <cell r="Y835" t="str">
            <v>22"/ 2 pc</v>
          </cell>
          <cell r="Z835">
            <v>2</v>
          </cell>
          <cell r="AA835">
            <v>25</v>
          </cell>
          <cell r="AB835">
            <v>45.178124999999994</v>
          </cell>
          <cell r="AC835">
            <v>46.5</v>
          </cell>
          <cell r="AD835">
            <v>47.840624999999996</v>
          </cell>
          <cell r="AE835">
            <v>47.178124999999994</v>
          </cell>
          <cell r="AF835">
            <v>48.5</v>
          </cell>
          <cell r="AG835">
            <v>49.840624999999996</v>
          </cell>
          <cell r="AH835" t="str">
            <v>2 X 8126 (4.833 FT/Box)</v>
          </cell>
          <cell r="AI835">
            <v>2</v>
          </cell>
          <cell r="AJ835" t="str">
            <v>(10X5)+0=50</v>
          </cell>
          <cell r="AK835">
            <v>10</v>
          </cell>
          <cell r="AL835">
            <v>5</v>
          </cell>
          <cell r="AM835">
            <v>0</v>
          </cell>
          <cell r="AN835">
            <v>50</v>
          </cell>
          <cell r="AO835" t="str">
            <v>8914 (48 X 44)</v>
          </cell>
          <cell r="AP835" t="str">
            <v>48X44</v>
          </cell>
          <cell r="AQ835">
            <v>55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 t="str">
            <v>8051 (1 White)</v>
          </cell>
          <cell r="AW835" t="str">
            <v>8050 (223FT Clear)</v>
          </cell>
          <cell r="AX835">
            <v>2480</v>
          </cell>
          <cell r="AY835">
            <v>1250</v>
          </cell>
          <cell r="AZ835">
            <v>1.984</v>
          </cell>
          <cell r="BA835" t="str">
            <v>GT Request 4/3/03.</v>
          </cell>
          <cell r="BB835"/>
          <cell r="BC835">
            <v>266000</v>
          </cell>
          <cell r="BD835" t="str">
            <v>Yellow</v>
          </cell>
          <cell r="BE835" t="str">
            <v>3220 H90</v>
          </cell>
          <cell r="BF835" t="str">
            <v>12 months (+/- 5 days) from date of manufacture</v>
          </cell>
          <cell r="BG835" t="str">
            <v>Slow</v>
          </cell>
          <cell r="BH835" t="str">
            <v>32 mm</v>
          </cell>
          <cell r="BI835" t="str">
            <v>1 3/8 in</v>
          </cell>
          <cell r="BJ835" t="str">
            <v>20 in</v>
          </cell>
          <cell r="BK835" t="str">
            <v>7/8 in</v>
          </cell>
          <cell r="BL835" t="str">
            <v>I, II, III</v>
          </cell>
          <cell r="BM835">
            <v>1.9308136772274136</v>
          </cell>
          <cell r="BN835">
            <v>47.5</v>
          </cell>
          <cell r="BO835">
            <v>98</v>
          </cell>
          <cell r="BP835" t="str">
            <v>B or G</v>
          </cell>
          <cell r="BQ835">
            <v>5880</v>
          </cell>
          <cell r="BR835">
            <v>41.666666666666664</v>
          </cell>
        </row>
        <row r="836">
          <cell r="C836">
            <v>266007</v>
          </cell>
          <cell r="D836" t="str">
            <v>3220 M35 (2PB, 50 Bxs)</v>
          </cell>
          <cell r="E836" t="str">
            <v>70274</v>
          </cell>
          <cell r="F836" t="str">
            <v>72036</v>
          </cell>
          <cell r="G836" t="str">
            <v>30%</v>
          </cell>
          <cell r="H836" t="str">
            <v>2 X 8509 (12-8 4 X 1.25 OL)</v>
          </cell>
          <cell r="I836" t="str">
            <v>8040 (54 mm 142 GA X 1.792 FT)</v>
          </cell>
          <cell r="J836" t="str">
            <v>8036 (114 mm 200 GA X 1.792 FT)</v>
          </cell>
          <cell r="K836">
            <v>1.3019999999999998</v>
          </cell>
          <cell r="L836">
            <v>0.55799999999999994</v>
          </cell>
          <cell r="M836">
            <v>20</v>
          </cell>
          <cell r="N836">
            <v>23.169764126728964</v>
          </cell>
          <cell r="O836">
            <v>19.75</v>
          </cell>
          <cell r="P836">
            <v>20</v>
          </cell>
          <cell r="Q836">
            <v>20.25</v>
          </cell>
          <cell r="R836">
            <v>1.8071249999999999</v>
          </cell>
          <cell r="S836">
            <v>1.8599999999999999</v>
          </cell>
          <cell r="T836">
            <v>1.9136249999999999</v>
          </cell>
          <cell r="U836">
            <v>820.43474999999989</v>
          </cell>
          <cell r="V836">
            <v>844.43999999999994</v>
          </cell>
          <cell r="W836">
            <v>868.78575000000001</v>
          </cell>
          <cell r="X836" t="str">
            <v>8425/8426 (22"/ 2 pc)</v>
          </cell>
          <cell r="Y836" t="str">
            <v>22"/ 2 pc</v>
          </cell>
          <cell r="Z836">
            <v>2</v>
          </cell>
          <cell r="AA836">
            <v>25</v>
          </cell>
          <cell r="AB836">
            <v>45.178124999999994</v>
          </cell>
          <cell r="AC836">
            <v>46.5</v>
          </cell>
          <cell r="AD836">
            <v>47.840624999999996</v>
          </cell>
          <cell r="AE836">
            <v>47.178124999999994</v>
          </cell>
          <cell r="AF836">
            <v>48.5</v>
          </cell>
          <cell r="AG836">
            <v>49.840624999999996</v>
          </cell>
          <cell r="AH836" t="str">
            <v>2 X 8126 (4.833 FT/Box)</v>
          </cell>
          <cell r="AI836">
            <v>2</v>
          </cell>
          <cell r="AJ836" t="str">
            <v>(10X5)+0=50</v>
          </cell>
          <cell r="AK836">
            <v>10</v>
          </cell>
          <cell r="AL836">
            <v>5</v>
          </cell>
          <cell r="AM836">
            <v>0</v>
          </cell>
          <cell r="AN836">
            <v>50</v>
          </cell>
          <cell r="AO836" t="str">
            <v>8914 (48 X 44)</v>
          </cell>
          <cell r="AP836" t="str">
            <v>48X44</v>
          </cell>
          <cell r="AQ836">
            <v>55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 t="str">
            <v>8051 (1 White)</v>
          </cell>
          <cell r="AW836" t="str">
            <v>8050 (223FT Clear)</v>
          </cell>
          <cell r="AX836">
            <v>2480</v>
          </cell>
          <cell r="AY836">
            <v>1250</v>
          </cell>
          <cell r="AZ836">
            <v>1.984</v>
          </cell>
          <cell r="BA836" t="str">
            <v>Minova Request 5/13/05.</v>
          </cell>
          <cell r="BB836"/>
          <cell r="BC836">
            <v>266007</v>
          </cell>
          <cell r="BD836" t="str">
            <v>Blue</v>
          </cell>
          <cell r="BE836" t="str">
            <v>3220 M35</v>
          </cell>
          <cell r="BF836" t="str">
            <v>12 months (+/- 5 days) from date of manufacture</v>
          </cell>
          <cell r="BG836" t="str">
            <v>Fast</v>
          </cell>
          <cell r="BH836" t="str">
            <v>32 mm</v>
          </cell>
          <cell r="BI836" t="str">
            <v>1 3/8 in</v>
          </cell>
          <cell r="BJ836" t="str">
            <v>20 in</v>
          </cell>
          <cell r="BK836" t="str">
            <v>7/8 in</v>
          </cell>
          <cell r="BL836" t="str">
            <v>I, II, III</v>
          </cell>
          <cell r="BM836">
            <v>1.9308136772274136</v>
          </cell>
          <cell r="BN836">
            <v>47.5</v>
          </cell>
          <cell r="BO836">
            <v>98</v>
          </cell>
          <cell r="BP836" t="str">
            <v>B or G</v>
          </cell>
          <cell r="BQ836">
            <v>5880</v>
          </cell>
          <cell r="BR836">
            <v>41.666666666666664</v>
          </cell>
        </row>
        <row r="837">
          <cell r="C837">
            <v>266008</v>
          </cell>
          <cell r="D837" t="str">
            <v>3222 LIF70 (2PB, 48 Bxs, VPL)</v>
          </cell>
          <cell r="E837" t="str">
            <v>70313</v>
          </cell>
          <cell r="F837" t="str">
            <v>72036</v>
          </cell>
          <cell r="G837" t="str">
            <v>30%</v>
          </cell>
          <cell r="H837" t="str">
            <v>2 X 8509 (12-8 4 X 1.25 OL)</v>
          </cell>
          <cell r="I837" t="str">
            <v>8040 (54 mm 142 GA X 1.958 FT)</v>
          </cell>
          <cell r="J837" t="str">
            <v>8036 (114 mm 200 GA X 1.958 FT)</v>
          </cell>
          <cell r="K837">
            <v>1.4321999999999997</v>
          </cell>
          <cell r="L837">
            <v>0.6137999999999999</v>
          </cell>
          <cell r="M837">
            <v>22</v>
          </cell>
          <cell r="N837">
            <v>25.679604621340875</v>
          </cell>
          <cell r="O837">
            <v>21.75</v>
          </cell>
          <cell r="P837">
            <v>22</v>
          </cell>
          <cell r="Q837">
            <v>22.25</v>
          </cell>
          <cell r="R837">
            <v>1.9901249999999999</v>
          </cell>
          <cell r="S837">
            <v>2.0459999999999998</v>
          </cell>
          <cell r="T837">
            <v>2.1026250000000002</v>
          </cell>
          <cell r="U837">
            <v>903.51675</v>
          </cell>
          <cell r="V837">
            <v>928.8839999999999</v>
          </cell>
          <cell r="W837">
            <v>954.59175000000005</v>
          </cell>
          <cell r="X837" t="str">
            <v>8427/8428 (25"/2 pc)</v>
          </cell>
          <cell r="Y837" t="str">
            <v>25"/ 2 pc</v>
          </cell>
          <cell r="Z837">
            <v>2.5</v>
          </cell>
          <cell r="AA837">
            <v>25</v>
          </cell>
          <cell r="AB837">
            <v>49.753124999999997</v>
          </cell>
          <cell r="AC837">
            <v>51.15</v>
          </cell>
          <cell r="AD837">
            <v>52.565625000000004</v>
          </cell>
          <cell r="AE837">
            <v>52.253124999999997</v>
          </cell>
          <cell r="AF837">
            <v>53.65</v>
          </cell>
          <cell r="AG837">
            <v>55.065625000000004</v>
          </cell>
          <cell r="AH837" t="str">
            <v>2 X 8126 (4.833 FT/Box)</v>
          </cell>
          <cell r="AI837">
            <v>2</v>
          </cell>
          <cell r="AJ837" t="str">
            <v>(8X6)+0=48</v>
          </cell>
          <cell r="AK837">
            <v>8</v>
          </cell>
          <cell r="AL837">
            <v>6</v>
          </cell>
          <cell r="AM837">
            <v>0</v>
          </cell>
          <cell r="AN837">
            <v>48</v>
          </cell>
          <cell r="AO837" t="str">
            <v>8909 (44 X 44)</v>
          </cell>
          <cell r="AP837" t="str">
            <v>44X44</v>
          </cell>
          <cell r="AQ837">
            <v>55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 t="str">
            <v>8051 (1 White)</v>
          </cell>
          <cell r="AW837" t="str">
            <v>8050 (223FT Clear)</v>
          </cell>
          <cell r="AX837">
            <v>2630.2</v>
          </cell>
          <cell r="AY837">
            <v>1200</v>
          </cell>
          <cell r="AZ837">
            <v>2.1918333333333333</v>
          </cell>
          <cell r="BA837" t="str">
            <v>Minova Request 8/16/07.</v>
          </cell>
          <cell r="BB837" t="str">
            <v>Each pallet gets an additional Void In Pallet label to be placed on top-center of wrapped pallet.</v>
          </cell>
          <cell r="BC837">
            <v>266008</v>
          </cell>
          <cell r="BD837" t="str">
            <v>Yellow</v>
          </cell>
          <cell r="BE837" t="str">
            <v>3222 LIF70</v>
          </cell>
          <cell r="BF837" t="str">
            <v>12 months (+/- 5 days) from date of manufacture</v>
          </cell>
          <cell r="BG837" t="str">
            <v>Slow</v>
          </cell>
          <cell r="BH837" t="str">
            <v>32 mm</v>
          </cell>
          <cell r="BI837" t="str">
            <v>1 3/8 in</v>
          </cell>
          <cell r="BJ837" t="str">
            <v>22 in</v>
          </cell>
          <cell r="BK837" t="str">
            <v>7/8 in</v>
          </cell>
          <cell r="BL837" t="str">
            <v>I, II, III</v>
          </cell>
          <cell r="BM837">
            <v>2.1399670517784064</v>
          </cell>
          <cell r="BN837">
            <v>52.5</v>
          </cell>
          <cell r="BO837">
            <v>98</v>
          </cell>
          <cell r="BP837" t="str">
            <v>B or G</v>
          </cell>
          <cell r="BQ837">
            <v>5880</v>
          </cell>
          <cell r="BR837">
            <v>45.833333333333336</v>
          </cell>
        </row>
        <row r="838">
          <cell r="C838">
            <v>266009</v>
          </cell>
          <cell r="D838" t="str">
            <v>3222 LIF90 (2PB, 48 Bxs, VPL)</v>
          </cell>
          <cell r="E838" t="str">
            <v>70416</v>
          </cell>
          <cell r="F838" t="str">
            <v>72036</v>
          </cell>
          <cell r="G838" t="str">
            <v>30%</v>
          </cell>
          <cell r="H838" t="str">
            <v>2 X 8509 (12-8 4 X 1.25 OL)</v>
          </cell>
          <cell r="I838" t="str">
            <v>8040 (54 mm 142 GA X 1.958 FT)</v>
          </cell>
          <cell r="J838" t="str">
            <v>8036 (114 mm 200 GA X 1.958 FT)</v>
          </cell>
          <cell r="K838">
            <v>1.4321999999999997</v>
          </cell>
          <cell r="L838">
            <v>0.6137999999999999</v>
          </cell>
          <cell r="M838">
            <v>22</v>
          </cell>
          <cell r="N838">
            <v>25.679604621340875</v>
          </cell>
          <cell r="O838">
            <v>21.75</v>
          </cell>
          <cell r="P838">
            <v>22</v>
          </cell>
          <cell r="Q838">
            <v>22.25</v>
          </cell>
          <cell r="R838">
            <v>1.9901249999999999</v>
          </cell>
          <cell r="S838">
            <v>2.0459999999999998</v>
          </cell>
          <cell r="T838">
            <v>2.1026250000000002</v>
          </cell>
          <cell r="U838">
            <v>903.51675</v>
          </cell>
          <cell r="V838">
            <v>928.8839999999999</v>
          </cell>
          <cell r="W838">
            <v>954.59175000000005</v>
          </cell>
          <cell r="X838" t="str">
            <v>8427/8428 (25"/2 pc)</v>
          </cell>
          <cell r="Y838" t="str">
            <v>25"/ 2 pc</v>
          </cell>
          <cell r="Z838">
            <v>2.5</v>
          </cell>
          <cell r="AA838">
            <v>25</v>
          </cell>
          <cell r="AB838">
            <v>49.753124999999997</v>
          </cell>
          <cell r="AC838">
            <v>51.15</v>
          </cell>
          <cell r="AD838">
            <v>52.565625000000004</v>
          </cell>
          <cell r="AE838">
            <v>52.253124999999997</v>
          </cell>
          <cell r="AF838">
            <v>53.65</v>
          </cell>
          <cell r="AG838">
            <v>55.065625000000004</v>
          </cell>
          <cell r="AH838" t="str">
            <v>2 X 8126 (4.833 FT/Box)</v>
          </cell>
          <cell r="AI838">
            <v>2</v>
          </cell>
          <cell r="AJ838" t="str">
            <v>(8X6)+0=48</v>
          </cell>
          <cell r="AK838">
            <v>8</v>
          </cell>
          <cell r="AL838">
            <v>6</v>
          </cell>
          <cell r="AM838">
            <v>0</v>
          </cell>
          <cell r="AN838">
            <v>48</v>
          </cell>
          <cell r="AO838" t="str">
            <v>8909 (44 X 44)</v>
          </cell>
          <cell r="AP838" t="str">
            <v>44X44</v>
          </cell>
          <cell r="AQ838">
            <v>55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 t="str">
            <v>8051 (1 White)</v>
          </cell>
          <cell r="AW838" t="str">
            <v>8050 (223FT Clear)</v>
          </cell>
          <cell r="AX838">
            <v>2630.2</v>
          </cell>
          <cell r="AY838">
            <v>1200</v>
          </cell>
          <cell r="AZ838">
            <v>2.1918333333333333</v>
          </cell>
          <cell r="BA838" t="str">
            <v>Minova Request 9/20/07.</v>
          </cell>
          <cell r="BB838" t="str">
            <v>Each pallet gets an additional Void In Pallet label to be placed on top-center of wrapped pallet.</v>
          </cell>
          <cell r="BC838">
            <v>266009</v>
          </cell>
          <cell r="BD838" t="str">
            <v>Yellow</v>
          </cell>
          <cell r="BE838" t="str">
            <v>3222 LIF90</v>
          </cell>
          <cell r="BF838" t="str">
            <v>12 months (+/- 5 days) from date of manufacture</v>
          </cell>
          <cell r="BG838" t="str">
            <v>Slow</v>
          </cell>
          <cell r="BH838" t="str">
            <v>32 mm</v>
          </cell>
          <cell r="BI838" t="str">
            <v>1 3/8 in</v>
          </cell>
          <cell r="BJ838" t="str">
            <v>22 in</v>
          </cell>
          <cell r="BK838" t="str">
            <v>7/8 in</v>
          </cell>
          <cell r="BL838" t="str">
            <v>I, II, III</v>
          </cell>
          <cell r="BM838">
            <v>2.1399670517784064</v>
          </cell>
          <cell r="BN838">
            <v>52.5</v>
          </cell>
          <cell r="BO838">
            <v>98</v>
          </cell>
          <cell r="BP838" t="str">
            <v>B or G</v>
          </cell>
          <cell r="BQ838">
            <v>5880</v>
          </cell>
          <cell r="BR838">
            <v>45.833333333333336</v>
          </cell>
        </row>
        <row r="839">
          <cell r="C839">
            <v>266010</v>
          </cell>
          <cell r="D839" t="str">
            <v>3220 M50 (2PB, 50 Bxs)</v>
          </cell>
          <cell r="E839" t="str">
            <v>70325</v>
          </cell>
          <cell r="F839" t="str">
            <v>72036</v>
          </cell>
          <cell r="G839" t="str">
            <v>30%</v>
          </cell>
          <cell r="H839" t="str">
            <v>2 X 8509 (12-8 4 X 1.25 OL)</v>
          </cell>
          <cell r="I839" t="str">
            <v>8040 (54 mm 142 GA X 1.792 FT)</v>
          </cell>
          <cell r="J839" t="str">
            <v>8036 (114 mm 200 GA X 1.792 FT)</v>
          </cell>
          <cell r="K839">
            <v>1.3019999999999998</v>
          </cell>
          <cell r="L839">
            <v>0.55799999999999994</v>
          </cell>
          <cell r="M839">
            <v>20</v>
          </cell>
          <cell r="N839">
            <v>23.169764126728964</v>
          </cell>
          <cell r="O839">
            <v>19.75</v>
          </cell>
          <cell r="P839">
            <v>20</v>
          </cell>
          <cell r="Q839">
            <v>20.25</v>
          </cell>
          <cell r="R839">
            <v>1.8071249999999999</v>
          </cell>
          <cell r="S839">
            <v>1.8599999999999999</v>
          </cell>
          <cell r="T839">
            <v>1.9136249999999999</v>
          </cell>
          <cell r="U839">
            <v>820.43474999999989</v>
          </cell>
          <cell r="V839">
            <v>844.43999999999994</v>
          </cell>
          <cell r="W839">
            <v>868.78575000000001</v>
          </cell>
          <cell r="X839" t="str">
            <v>8425/8426 (22"/ 2 pc)</v>
          </cell>
          <cell r="Y839" t="str">
            <v>22"/ 2 pc</v>
          </cell>
          <cell r="Z839">
            <v>2</v>
          </cell>
          <cell r="AA839">
            <v>25</v>
          </cell>
          <cell r="AB839">
            <v>45.178124999999994</v>
          </cell>
          <cell r="AC839">
            <v>46.5</v>
          </cell>
          <cell r="AD839">
            <v>47.840624999999996</v>
          </cell>
          <cell r="AE839">
            <v>47.178124999999994</v>
          </cell>
          <cell r="AF839">
            <v>48.5</v>
          </cell>
          <cell r="AG839">
            <v>49.840624999999996</v>
          </cell>
          <cell r="AH839" t="str">
            <v>2 X 8126 (4.833 FT/Box)</v>
          </cell>
          <cell r="AI839">
            <v>2</v>
          </cell>
          <cell r="AJ839" t="str">
            <v>(10X5)+0=50</v>
          </cell>
          <cell r="AK839">
            <v>10</v>
          </cell>
          <cell r="AL839">
            <v>5</v>
          </cell>
          <cell r="AM839">
            <v>0</v>
          </cell>
          <cell r="AN839">
            <v>50</v>
          </cell>
          <cell r="AO839" t="str">
            <v>8914 (48 X 44)</v>
          </cell>
          <cell r="AP839" t="str">
            <v>48X44</v>
          </cell>
          <cell r="AQ839">
            <v>55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 t="str">
            <v>8051 (1 White)</v>
          </cell>
          <cell r="AW839" t="str">
            <v>8050 (223FT Clear)</v>
          </cell>
          <cell r="AX839">
            <v>2480</v>
          </cell>
          <cell r="AY839">
            <v>1250</v>
          </cell>
          <cell r="AZ839">
            <v>1.984</v>
          </cell>
          <cell r="BA839" t="str">
            <v>GT Request 1/8/04.</v>
          </cell>
          <cell r="BB839"/>
          <cell r="BC839">
            <v>266010</v>
          </cell>
          <cell r="BD839" t="str">
            <v>Green</v>
          </cell>
          <cell r="BE839" t="str">
            <v>3220 M50</v>
          </cell>
          <cell r="BF839" t="str">
            <v>12 months (+/- 5 days) from date of manufacture</v>
          </cell>
          <cell r="BG839" t="str">
            <v xml:space="preserve">Medium </v>
          </cell>
          <cell r="BH839" t="str">
            <v>32 mm</v>
          </cell>
          <cell r="BI839" t="str">
            <v>1 3/8 in</v>
          </cell>
          <cell r="BJ839" t="str">
            <v>20 in</v>
          </cell>
          <cell r="BK839" t="str">
            <v>7/8 in</v>
          </cell>
          <cell r="BL839" t="str">
            <v>I, II, III</v>
          </cell>
          <cell r="BM839">
            <v>1.9308136772274136</v>
          </cell>
          <cell r="BN839">
            <v>47.5</v>
          </cell>
          <cell r="BO839">
            <v>98</v>
          </cell>
          <cell r="BP839" t="str">
            <v>B or G</v>
          </cell>
          <cell r="BQ839">
            <v>5880</v>
          </cell>
          <cell r="BR839">
            <v>41.666666666666664</v>
          </cell>
        </row>
        <row r="840">
          <cell r="C840">
            <v>266011</v>
          </cell>
          <cell r="D840" t="str">
            <v>3224 LIF0204 (2PB, 48 Bxs, VPL)</v>
          </cell>
          <cell r="E840" t="str">
            <v>70314</v>
          </cell>
          <cell r="F840" t="str">
            <v>72036</v>
          </cell>
          <cell r="G840" t="str">
            <v>30%</v>
          </cell>
          <cell r="H840" t="str">
            <v>2 X 8509 (12-8 4 X 1.25 OL)</v>
          </cell>
          <cell r="I840" t="str">
            <v>8040 (54 mm 142 GA X 2.125 FT)</v>
          </cell>
          <cell r="J840" t="str">
            <v>8036 (114 mm 200 GA X 2.125 FT)</v>
          </cell>
          <cell r="K840">
            <v>1.5624</v>
          </cell>
          <cell r="L840">
            <v>0.66960000000000008</v>
          </cell>
          <cell r="M840">
            <v>24</v>
          </cell>
          <cell r="N840">
            <v>28.189445115952786</v>
          </cell>
          <cell r="O840">
            <v>23.75</v>
          </cell>
          <cell r="P840">
            <v>24</v>
          </cell>
          <cell r="Q840">
            <v>24.25</v>
          </cell>
          <cell r="R840">
            <v>2.1731249999999998</v>
          </cell>
          <cell r="S840">
            <v>2.2320000000000002</v>
          </cell>
          <cell r="T840">
            <v>2.2916249999999998</v>
          </cell>
          <cell r="U840">
            <v>986.59874999999988</v>
          </cell>
          <cell r="V840">
            <v>1013.3280000000001</v>
          </cell>
          <cell r="W840">
            <v>1040.3977499999999</v>
          </cell>
          <cell r="X840" t="str">
            <v>8427/8428 (25"/2 pc)</v>
          </cell>
          <cell r="Y840" t="str">
            <v>25"/ 2 pc</v>
          </cell>
          <cell r="Z840">
            <v>2.5</v>
          </cell>
          <cell r="AA840">
            <v>25</v>
          </cell>
          <cell r="AB840">
            <v>54.328124999999993</v>
          </cell>
          <cell r="AC840">
            <v>55.800000000000004</v>
          </cell>
          <cell r="AD840">
            <v>57.290624999999991</v>
          </cell>
          <cell r="AE840">
            <v>56.828124999999993</v>
          </cell>
          <cell r="AF840">
            <v>58.300000000000004</v>
          </cell>
          <cell r="AG840">
            <v>59.790624999999991</v>
          </cell>
          <cell r="AH840" t="str">
            <v>2 X 8126 (4.833 FT/Box)</v>
          </cell>
          <cell r="AI840">
            <v>2</v>
          </cell>
          <cell r="AJ840" t="str">
            <v>(8X6)+0=48</v>
          </cell>
          <cell r="AK840">
            <v>8</v>
          </cell>
          <cell r="AL840">
            <v>6</v>
          </cell>
          <cell r="AM840">
            <v>0</v>
          </cell>
          <cell r="AN840">
            <v>48</v>
          </cell>
          <cell r="AO840" t="str">
            <v>8909 (44 X 44)</v>
          </cell>
          <cell r="AP840" t="str">
            <v>44X44</v>
          </cell>
          <cell r="AQ840">
            <v>55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 t="str">
            <v>8051 (1 White)</v>
          </cell>
          <cell r="AW840" t="str">
            <v>8050 (223FT Clear)</v>
          </cell>
          <cell r="AX840">
            <v>2853.4</v>
          </cell>
          <cell r="AY840">
            <v>1200</v>
          </cell>
          <cell r="AZ840">
            <v>2.3778333333333332</v>
          </cell>
          <cell r="BA840" t="str">
            <v>Minova USA Inc. request to change packaging 10/1/06. "VPL"</v>
          </cell>
          <cell r="BB840" t="str">
            <v>Each pallet gets an additional Void In Pallet label to be placed on top-center of wrapped pallet.</v>
          </cell>
          <cell r="BC840">
            <v>266011</v>
          </cell>
          <cell r="BD840" t="str">
            <v>Yellow</v>
          </cell>
          <cell r="BE840" t="str">
            <v>3224 LIF0204</v>
          </cell>
          <cell r="BF840" t="str">
            <v>12 months (+/- 5 days) from date of manufacture</v>
          </cell>
          <cell r="BG840" t="str">
            <v>Slow</v>
          </cell>
          <cell r="BH840" t="str">
            <v>32 mm</v>
          </cell>
          <cell r="BI840" t="str">
            <v>1 3/8 in</v>
          </cell>
          <cell r="BJ840" t="str">
            <v>24 in</v>
          </cell>
          <cell r="BK840" t="str">
            <v>7/8 in</v>
          </cell>
          <cell r="BL840" t="str">
            <v>I, II, III</v>
          </cell>
          <cell r="BM840">
            <v>2.349120426329399</v>
          </cell>
          <cell r="BN840">
            <v>57.5</v>
          </cell>
          <cell r="BO840">
            <v>98</v>
          </cell>
          <cell r="BP840" t="str">
            <v>B or G</v>
          </cell>
          <cell r="BQ840">
            <v>5880</v>
          </cell>
          <cell r="BR840">
            <v>50</v>
          </cell>
        </row>
        <row r="841">
          <cell r="C841">
            <v>266021</v>
          </cell>
          <cell r="D841" t="str">
            <v>3224 LIF35 (2PB, 48 Bxs, VPL)</v>
          </cell>
          <cell r="E841" t="str">
            <v>70311</v>
          </cell>
          <cell r="F841" t="str">
            <v>72036</v>
          </cell>
          <cell r="G841" t="str">
            <v>30%</v>
          </cell>
          <cell r="H841" t="str">
            <v>2 X 8509 (12-8 4 X 1.25 OL)</v>
          </cell>
          <cell r="I841" t="str">
            <v>8040 (54 mm 142 GA X 2.125 FT)</v>
          </cell>
          <cell r="J841" t="str">
            <v>8036 (114 mm 200 GA X 2.125 FT)</v>
          </cell>
          <cell r="K841">
            <v>1.5624</v>
          </cell>
          <cell r="L841">
            <v>0.66960000000000008</v>
          </cell>
          <cell r="M841">
            <v>24</v>
          </cell>
          <cell r="N841">
            <v>28.189445115952786</v>
          </cell>
          <cell r="O841">
            <v>23.75</v>
          </cell>
          <cell r="P841">
            <v>24</v>
          </cell>
          <cell r="Q841">
            <v>24.25</v>
          </cell>
          <cell r="R841">
            <v>2.1731249999999998</v>
          </cell>
          <cell r="S841">
            <v>2.2320000000000002</v>
          </cell>
          <cell r="T841">
            <v>2.2916249999999998</v>
          </cell>
          <cell r="U841">
            <v>986.59874999999988</v>
          </cell>
          <cell r="V841">
            <v>1013.3280000000001</v>
          </cell>
          <cell r="W841">
            <v>1040.3977499999999</v>
          </cell>
          <cell r="X841" t="str">
            <v>8427/8428 (25"/2 pc)</v>
          </cell>
          <cell r="Y841" t="str">
            <v>25"/ 2 pc</v>
          </cell>
          <cell r="Z841">
            <v>2.5</v>
          </cell>
          <cell r="AA841">
            <v>25</v>
          </cell>
          <cell r="AB841">
            <v>54.328124999999993</v>
          </cell>
          <cell r="AC841">
            <v>55.800000000000004</v>
          </cell>
          <cell r="AD841">
            <v>57.290624999999991</v>
          </cell>
          <cell r="AE841">
            <v>56.828124999999993</v>
          </cell>
          <cell r="AF841">
            <v>58.300000000000004</v>
          </cell>
          <cell r="AG841">
            <v>59.790624999999991</v>
          </cell>
          <cell r="AH841" t="str">
            <v>2 X 8126 (4.833 FT/Box)</v>
          </cell>
          <cell r="AI841">
            <v>2</v>
          </cell>
          <cell r="AJ841" t="str">
            <v>(8X6)+0=48</v>
          </cell>
          <cell r="AK841">
            <v>8</v>
          </cell>
          <cell r="AL841">
            <v>6</v>
          </cell>
          <cell r="AM841">
            <v>0</v>
          </cell>
          <cell r="AN841">
            <v>48</v>
          </cell>
          <cell r="AO841" t="str">
            <v>8909 (44 X 44)</v>
          </cell>
          <cell r="AP841" t="str">
            <v>44X44</v>
          </cell>
          <cell r="AQ841">
            <v>55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 t="str">
            <v>8051 (1 White)</v>
          </cell>
          <cell r="AW841" t="str">
            <v>8050 (223FT Clear)</v>
          </cell>
          <cell r="AX841">
            <v>2853.4</v>
          </cell>
          <cell r="AY841">
            <v>1200</v>
          </cell>
          <cell r="AZ841">
            <v>2.3778333333333332</v>
          </cell>
          <cell r="BA841" t="str">
            <v>Minova USA Inc. request to change packaging 10/1/06. "VPL"</v>
          </cell>
          <cell r="BB841" t="str">
            <v>Each pallet gets an additional Void In Pallet label to be placed on top-center of wrapped pallet.</v>
          </cell>
          <cell r="BC841">
            <v>266021</v>
          </cell>
          <cell r="BD841" t="str">
            <v>Blue</v>
          </cell>
          <cell r="BE841" t="str">
            <v>3224 LIF35</v>
          </cell>
          <cell r="BF841" t="str">
            <v>12 months (+/- 5 days) from date of manufacture</v>
          </cell>
          <cell r="BG841" t="str">
            <v>Fast</v>
          </cell>
          <cell r="BH841" t="str">
            <v>32 mm</v>
          </cell>
          <cell r="BI841" t="str">
            <v>1 3/8 in</v>
          </cell>
          <cell r="BJ841" t="str">
            <v>24 in</v>
          </cell>
          <cell r="BK841" t="str">
            <v>7/8 in</v>
          </cell>
          <cell r="BL841" t="str">
            <v>I, II, III</v>
          </cell>
          <cell r="BM841">
            <v>2.349120426329399</v>
          </cell>
          <cell r="BN841">
            <v>57.5</v>
          </cell>
          <cell r="BO841">
            <v>98</v>
          </cell>
          <cell r="BP841" t="str">
            <v>B or G</v>
          </cell>
          <cell r="BQ841">
            <v>5880</v>
          </cell>
          <cell r="BR841">
            <v>50</v>
          </cell>
        </row>
        <row r="842">
          <cell r="C842">
            <v>266027</v>
          </cell>
          <cell r="D842" t="str">
            <v xml:space="preserve">3224 LIF50 (2PB, 48 Bxs, VPL) </v>
          </cell>
          <cell r="E842" t="str">
            <v>70319</v>
          </cell>
          <cell r="F842" t="str">
            <v>72036</v>
          </cell>
          <cell r="G842" t="str">
            <v>30%</v>
          </cell>
          <cell r="H842" t="str">
            <v>2 X 8509 (12-8 4 X 1.25 OL)</v>
          </cell>
          <cell r="I842" t="str">
            <v>8040 (54 mm 142 GA X 2.125 FT)</v>
          </cell>
          <cell r="J842" t="str">
            <v>8036 (114 mm 200 GA X 2.125 FT)</v>
          </cell>
          <cell r="K842">
            <v>1.5624</v>
          </cell>
          <cell r="L842">
            <v>0.66960000000000008</v>
          </cell>
          <cell r="M842">
            <v>24</v>
          </cell>
          <cell r="N842">
            <v>28.189445115952786</v>
          </cell>
          <cell r="O842">
            <v>23.75</v>
          </cell>
          <cell r="P842">
            <v>24</v>
          </cell>
          <cell r="Q842">
            <v>24.25</v>
          </cell>
          <cell r="R842">
            <v>2.1731249999999998</v>
          </cell>
          <cell r="S842">
            <v>2.2320000000000002</v>
          </cell>
          <cell r="T842">
            <v>2.2916249999999998</v>
          </cell>
          <cell r="U842">
            <v>986.59874999999988</v>
          </cell>
          <cell r="V842">
            <v>1013.3280000000001</v>
          </cell>
          <cell r="W842">
            <v>1040.3977499999999</v>
          </cell>
          <cell r="X842" t="str">
            <v>8427/8428 (25"/2 pc)</v>
          </cell>
          <cell r="Y842" t="str">
            <v>25"/ 2 pc</v>
          </cell>
          <cell r="Z842">
            <v>2.5</v>
          </cell>
          <cell r="AA842">
            <v>25</v>
          </cell>
          <cell r="AB842">
            <v>54.328124999999993</v>
          </cell>
          <cell r="AC842">
            <v>55.800000000000004</v>
          </cell>
          <cell r="AD842">
            <v>57.290624999999991</v>
          </cell>
          <cell r="AE842">
            <v>56.828124999999993</v>
          </cell>
          <cell r="AF842">
            <v>58.300000000000004</v>
          </cell>
          <cell r="AG842">
            <v>59.790624999999991</v>
          </cell>
          <cell r="AH842" t="str">
            <v>2 X 8126 (4.833 FT/Box)</v>
          </cell>
          <cell r="AI842">
            <v>2</v>
          </cell>
          <cell r="AJ842" t="str">
            <v>(8X6)+0=48</v>
          </cell>
          <cell r="AK842">
            <v>8</v>
          </cell>
          <cell r="AL842">
            <v>6</v>
          </cell>
          <cell r="AM842">
            <v>0</v>
          </cell>
          <cell r="AN842">
            <v>48</v>
          </cell>
          <cell r="AO842" t="str">
            <v>8909 (44 X 44)</v>
          </cell>
          <cell r="AP842" t="str">
            <v>44X44</v>
          </cell>
          <cell r="AQ842">
            <v>55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 t="str">
            <v>8051 (1 White)</v>
          </cell>
          <cell r="AW842" t="str">
            <v>8050 (223FT Clear)</v>
          </cell>
          <cell r="AX842">
            <v>2853.4</v>
          </cell>
          <cell r="AY842">
            <v>1200</v>
          </cell>
          <cell r="AZ842">
            <v>2.3778333333333332</v>
          </cell>
          <cell r="BA842" t="str">
            <v>Minova USA Inc. request to change packaging 10/1/06. "VPL"</v>
          </cell>
          <cell r="BB842" t="str">
            <v>Each pallet gets an additional Void In Pallet label to be placed on top-center of wrapped pallet.</v>
          </cell>
          <cell r="BC842">
            <v>266027</v>
          </cell>
          <cell r="BD842" t="str">
            <v>Green</v>
          </cell>
          <cell r="BE842" t="str">
            <v xml:space="preserve">3224 LIF50 </v>
          </cell>
          <cell r="BF842" t="str">
            <v>12 months (+/- 5 days) from date of manufacture</v>
          </cell>
          <cell r="BG842" t="str">
            <v xml:space="preserve">Medium </v>
          </cell>
          <cell r="BH842" t="str">
            <v>32 mm</v>
          </cell>
          <cell r="BI842" t="str">
            <v>1 3/8 in</v>
          </cell>
          <cell r="BJ842" t="str">
            <v>24 in</v>
          </cell>
          <cell r="BK842" t="str">
            <v>7/8 in</v>
          </cell>
          <cell r="BL842" t="str">
            <v>I, II, III</v>
          </cell>
          <cell r="BM842">
            <v>2.349120426329399</v>
          </cell>
          <cell r="BN842">
            <v>57.5</v>
          </cell>
          <cell r="BO842">
            <v>98</v>
          </cell>
          <cell r="BP842" t="str">
            <v>B or G</v>
          </cell>
          <cell r="BQ842">
            <v>5880</v>
          </cell>
          <cell r="BR842">
            <v>50</v>
          </cell>
        </row>
        <row r="843">
          <cell r="C843">
            <v>266029</v>
          </cell>
          <cell r="D843" t="str">
            <v>3224 LIF70 (2PB, 48 Bxs, VPL)</v>
          </cell>
          <cell r="E843" t="str">
            <v>70313</v>
          </cell>
          <cell r="F843" t="str">
            <v>72036</v>
          </cell>
          <cell r="G843" t="str">
            <v>30%</v>
          </cell>
          <cell r="H843" t="str">
            <v>2 X 8509 (12-8 4 X 1.25 OL)</v>
          </cell>
          <cell r="I843" t="str">
            <v>8040 (54 mm 142 GA X 2.125 FT)</v>
          </cell>
          <cell r="J843" t="str">
            <v>8036 (114 mm 200 GA X 2.125 FT)</v>
          </cell>
          <cell r="K843">
            <v>1.5624</v>
          </cell>
          <cell r="L843">
            <v>0.66960000000000008</v>
          </cell>
          <cell r="M843">
            <v>24</v>
          </cell>
          <cell r="N843">
            <v>28.189445115952786</v>
          </cell>
          <cell r="O843">
            <v>23.75</v>
          </cell>
          <cell r="P843">
            <v>24</v>
          </cell>
          <cell r="Q843">
            <v>24.25</v>
          </cell>
          <cell r="R843">
            <v>2.1731249999999998</v>
          </cell>
          <cell r="S843">
            <v>2.2320000000000002</v>
          </cell>
          <cell r="T843">
            <v>2.2916249999999998</v>
          </cell>
          <cell r="U843">
            <v>986.59874999999988</v>
          </cell>
          <cell r="V843">
            <v>1013.3280000000001</v>
          </cell>
          <cell r="W843">
            <v>1040.3977499999999</v>
          </cell>
          <cell r="X843" t="str">
            <v>8427/8428 (25"/2 pc)</v>
          </cell>
          <cell r="Y843" t="str">
            <v>25"/ 2 pc</v>
          </cell>
          <cell r="Z843">
            <v>2.5</v>
          </cell>
          <cell r="AA843">
            <v>25</v>
          </cell>
          <cell r="AB843">
            <v>54.328124999999993</v>
          </cell>
          <cell r="AC843">
            <v>55.800000000000004</v>
          </cell>
          <cell r="AD843">
            <v>57.290624999999991</v>
          </cell>
          <cell r="AE843">
            <v>56.828124999999993</v>
          </cell>
          <cell r="AF843">
            <v>58.300000000000004</v>
          </cell>
          <cell r="AG843">
            <v>59.790624999999991</v>
          </cell>
          <cell r="AH843" t="str">
            <v>2 X 8126 (4.833 FT/Box)</v>
          </cell>
          <cell r="AI843">
            <v>2</v>
          </cell>
          <cell r="AJ843" t="str">
            <v>(8X6)+0=48</v>
          </cell>
          <cell r="AK843">
            <v>8</v>
          </cell>
          <cell r="AL843">
            <v>6</v>
          </cell>
          <cell r="AM843">
            <v>0</v>
          </cell>
          <cell r="AN843">
            <v>48</v>
          </cell>
          <cell r="AO843" t="str">
            <v>8909 (44 X 44)</v>
          </cell>
          <cell r="AP843" t="str">
            <v>44X44</v>
          </cell>
          <cell r="AQ843">
            <v>55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 t="str">
            <v>8051 (1 White)</v>
          </cell>
          <cell r="AW843" t="str">
            <v>8050 (223FT Clear)</v>
          </cell>
          <cell r="AX843">
            <v>2853.4</v>
          </cell>
          <cell r="AY843">
            <v>1200</v>
          </cell>
          <cell r="AZ843">
            <v>2.3778333333333332</v>
          </cell>
          <cell r="BA843" t="str">
            <v>Request 8/2/07.</v>
          </cell>
          <cell r="BB843" t="str">
            <v>Each pallet gets an additional Void In Pallet label to be placed on top-center of wrapped pallet.</v>
          </cell>
          <cell r="BC843">
            <v>266029</v>
          </cell>
          <cell r="BD843" t="str">
            <v>Yellow</v>
          </cell>
          <cell r="BE843" t="str">
            <v>3224 LIF70</v>
          </cell>
          <cell r="BF843" t="str">
            <v>12 months (+/- 5 days) from date of manufacture</v>
          </cell>
          <cell r="BG843" t="str">
            <v>Slow</v>
          </cell>
          <cell r="BH843" t="str">
            <v>32 mm</v>
          </cell>
          <cell r="BI843" t="str">
            <v>1 3/8 in</v>
          </cell>
          <cell r="BJ843" t="str">
            <v>24 in</v>
          </cell>
          <cell r="BK843" t="str">
            <v>7/8 in</v>
          </cell>
          <cell r="BL843" t="str">
            <v>I, II, III</v>
          </cell>
          <cell r="BM843">
            <v>2.349120426329399</v>
          </cell>
          <cell r="BN843">
            <v>57.5</v>
          </cell>
          <cell r="BO843">
            <v>98</v>
          </cell>
          <cell r="BP843" t="str">
            <v>B or G</v>
          </cell>
          <cell r="BQ843">
            <v>5880</v>
          </cell>
          <cell r="BR843">
            <v>50</v>
          </cell>
        </row>
        <row r="844">
          <cell r="C844">
            <v>266030</v>
          </cell>
          <cell r="D844" t="str">
            <v>3224 LIF90 (2PB, 48 Bxs, VPL)</v>
          </cell>
          <cell r="E844" t="str">
            <v>70416</v>
          </cell>
          <cell r="F844" t="str">
            <v>72036</v>
          </cell>
          <cell r="G844" t="str">
            <v>30%</v>
          </cell>
          <cell r="H844" t="str">
            <v>2 X 8509 (12-8 4 X 1.25 OL)</v>
          </cell>
          <cell r="I844" t="str">
            <v>8040 (54 mm 142 GA X 2.125 FT)</v>
          </cell>
          <cell r="J844" t="str">
            <v>8036 (114 mm 200 GA X 2.125 FT)</v>
          </cell>
          <cell r="K844">
            <v>1.5624</v>
          </cell>
          <cell r="L844">
            <v>0.66960000000000008</v>
          </cell>
          <cell r="M844">
            <v>24</v>
          </cell>
          <cell r="N844">
            <v>28.189445115952786</v>
          </cell>
          <cell r="O844">
            <v>23.75</v>
          </cell>
          <cell r="P844">
            <v>24</v>
          </cell>
          <cell r="Q844">
            <v>24.25</v>
          </cell>
          <cell r="R844">
            <v>2.1731249999999998</v>
          </cell>
          <cell r="S844">
            <v>2.2320000000000002</v>
          </cell>
          <cell r="T844">
            <v>2.2916249999999998</v>
          </cell>
          <cell r="U844">
            <v>986.59874999999988</v>
          </cell>
          <cell r="V844">
            <v>1013.3280000000001</v>
          </cell>
          <cell r="W844">
            <v>1040.3977499999999</v>
          </cell>
          <cell r="X844" t="str">
            <v>8427/8428 (25"/2 pc)</v>
          </cell>
          <cell r="Y844" t="str">
            <v>25"/ 2 pc</v>
          </cell>
          <cell r="Z844">
            <v>2.5</v>
          </cell>
          <cell r="AA844">
            <v>25</v>
          </cell>
          <cell r="AB844">
            <v>54.328124999999993</v>
          </cell>
          <cell r="AC844">
            <v>55.800000000000004</v>
          </cell>
          <cell r="AD844">
            <v>57.290624999999991</v>
          </cell>
          <cell r="AE844">
            <v>56.828124999999993</v>
          </cell>
          <cell r="AF844">
            <v>58.300000000000004</v>
          </cell>
          <cell r="AG844">
            <v>59.790624999999991</v>
          </cell>
          <cell r="AH844" t="str">
            <v>2 X 8126 (4.833 FT/Box)</v>
          </cell>
          <cell r="AI844">
            <v>2</v>
          </cell>
          <cell r="AJ844" t="str">
            <v>(8X6)+0=48</v>
          </cell>
          <cell r="AK844">
            <v>8</v>
          </cell>
          <cell r="AL844">
            <v>6</v>
          </cell>
          <cell r="AM844">
            <v>0</v>
          </cell>
          <cell r="AN844">
            <v>48</v>
          </cell>
          <cell r="AO844" t="str">
            <v>8909 (44 X 44)</v>
          </cell>
          <cell r="AP844" t="str">
            <v>44X44</v>
          </cell>
          <cell r="AQ844">
            <v>55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 t="str">
            <v>8051 (1 White)</v>
          </cell>
          <cell r="AW844" t="str">
            <v>8050 (223FT Clear)</v>
          </cell>
          <cell r="AX844">
            <v>2853.4</v>
          </cell>
          <cell r="AY844">
            <v>1200</v>
          </cell>
          <cell r="AZ844">
            <v>2.3778333333333332</v>
          </cell>
          <cell r="BA844" t="str">
            <v>Minova Request 12/21/07.</v>
          </cell>
          <cell r="BB844" t="str">
            <v>Each pallet gets an additional Void In Pallet label to be placed on top-center of wrapped pallet.</v>
          </cell>
          <cell r="BC844">
            <v>266030</v>
          </cell>
          <cell r="BD844" t="str">
            <v>Yellow</v>
          </cell>
          <cell r="BE844" t="str">
            <v>3224 LIF90</v>
          </cell>
          <cell r="BF844" t="str">
            <v>12 months (+/- 5 days) from date of manufacture</v>
          </cell>
          <cell r="BG844" t="str">
            <v>Slow</v>
          </cell>
          <cell r="BH844" t="str">
            <v>32 mm</v>
          </cell>
          <cell r="BI844" t="str">
            <v>1 3/8 in</v>
          </cell>
          <cell r="BJ844" t="str">
            <v>24 in</v>
          </cell>
          <cell r="BK844" t="str">
            <v>7/8 in</v>
          </cell>
          <cell r="BL844" t="str">
            <v>I, II, III</v>
          </cell>
          <cell r="BM844">
            <v>2.349120426329399</v>
          </cell>
          <cell r="BN844">
            <v>57.5</v>
          </cell>
          <cell r="BO844">
            <v>98</v>
          </cell>
          <cell r="BP844" t="str">
            <v>B or G</v>
          </cell>
          <cell r="BQ844">
            <v>5880</v>
          </cell>
          <cell r="BR844">
            <v>50</v>
          </cell>
        </row>
        <row r="845">
          <cell r="C845">
            <v>266031</v>
          </cell>
          <cell r="D845" t="str">
            <v>3224 VLIF0204 (SWS, 600 Pcs)</v>
          </cell>
          <cell r="E845" t="str">
            <v>70348</v>
          </cell>
          <cell r="F845" t="str">
            <v>72036</v>
          </cell>
          <cell r="G845" t="str">
            <v>30%</v>
          </cell>
          <cell r="H845" t="str">
            <v>2 X 8509 (12-8 4 X 1.25 OL)</v>
          </cell>
          <cell r="I845" t="str">
            <v>8040 (54 mm 142 GA X 2.125 FT)</v>
          </cell>
          <cell r="J845" t="str">
            <v>8036 (114 mm 200 GA X 2.125 FT)</v>
          </cell>
          <cell r="K845">
            <v>1.5624</v>
          </cell>
          <cell r="L845">
            <v>0.66960000000000008</v>
          </cell>
          <cell r="M845">
            <v>24</v>
          </cell>
          <cell r="N845">
            <v>28.189445115952786</v>
          </cell>
          <cell r="O845">
            <v>23.75</v>
          </cell>
          <cell r="P845">
            <v>24</v>
          </cell>
          <cell r="Q845">
            <v>24.25</v>
          </cell>
          <cell r="R845">
            <v>2.1731249999999998</v>
          </cell>
          <cell r="S845">
            <v>2.2320000000000002</v>
          </cell>
          <cell r="T845">
            <v>2.2916249999999998</v>
          </cell>
          <cell r="U845">
            <v>986.59874999999988</v>
          </cell>
          <cell r="V845">
            <v>1013.3280000000001</v>
          </cell>
          <cell r="W845">
            <v>1040.3977499999999</v>
          </cell>
          <cell r="X845" t="str">
            <v>8053 (5" X 115GA X 12FT)</v>
          </cell>
          <cell r="Y845" t="str">
            <v>SW (12 FT)</v>
          </cell>
          <cell r="Z845">
            <v>0.1</v>
          </cell>
          <cell r="AA845">
            <v>12</v>
          </cell>
          <cell r="AB845">
            <v>26.077499999999997</v>
          </cell>
          <cell r="AC845">
            <v>26.784000000000002</v>
          </cell>
          <cell r="AD845">
            <v>27.499499999999998</v>
          </cell>
          <cell r="AE845">
            <v>26.177499999999998</v>
          </cell>
          <cell r="AF845">
            <v>26.884000000000004</v>
          </cell>
          <cell r="AG845">
            <v>27.599499999999999</v>
          </cell>
          <cell r="AH845" t="str">
            <v>8053 (12 FT/Bundle)</v>
          </cell>
          <cell r="AI845" t="str">
            <v>SW</v>
          </cell>
          <cell r="AJ845" t="str">
            <v xml:space="preserve">10 X 5 = 50 SW </v>
          </cell>
          <cell r="AK845" t="str">
            <v xml:space="preserve">Stack </v>
          </cell>
          <cell r="AL845" t="str">
            <v xml:space="preserve">Square </v>
          </cell>
          <cell r="AM845" t="str">
            <v>On Pallet</v>
          </cell>
          <cell r="AN845">
            <v>50</v>
          </cell>
          <cell r="AO845" t="str">
            <v>8909 (44 X 44)</v>
          </cell>
          <cell r="AP845" t="str">
            <v>44X44</v>
          </cell>
          <cell r="AQ845">
            <v>55</v>
          </cell>
          <cell r="AR845">
            <v>0</v>
          </cell>
          <cell r="AS845" t="str">
            <v>1 X 8114 (Pad)</v>
          </cell>
          <cell r="AT845">
            <v>0</v>
          </cell>
          <cell r="AU845">
            <v>0</v>
          </cell>
          <cell r="AV845" t="str">
            <v>8051 (1 White)</v>
          </cell>
          <cell r="AW845" t="str">
            <v>8052 (440FT White)</v>
          </cell>
          <cell r="AX845">
            <v>1399.2000000000003</v>
          </cell>
          <cell r="AY845">
            <v>600</v>
          </cell>
          <cell r="AZ845">
            <v>2.3320000000000003</v>
          </cell>
          <cell r="BA845" t="str">
            <v>Minova request 2/22/13.</v>
          </cell>
          <cell r="BB845" t="str">
            <v xml:space="preserve">Each bundle gets Part No. 8132 8.5 X 11 inch bundle sheet. </v>
          </cell>
          <cell r="BC845">
            <v>266031</v>
          </cell>
          <cell r="BD845" t="str">
            <v>Yellow</v>
          </cell>
          <cell r="BE845" t="str">
            <v>3224 VLIF0204</v>
          </cell>
          <cell r="BF845" t="str">
            <v>12 months (+/- 5 days) from date of manufacture</v>
          </cell>
          <cell r="BG845" t="str">
            <v>Slow</v>
          </cell>
          <cell r="BH845" t="str">
            <v>32 mm</v>
          </cell>
          <cell r="BI845" t="str">
            <v>1 3/8 in</v>
          </cell>
          <cell r="BJ845" t="str">
            <v>24 in</v>
          </cell>
          <cell r="BK845" t="str">
            <v>7/8 in</v>
          </cell>
          <cell r="BL845" t="str">
            <v>I, II, III</v>
          </cell>
          <cell r="BM845">
            <v>2.349120426329399</v>
          </cell>
          <cell r="BN845">
            <v>27.6</v>
          </cell>
          <cell r="BO845">
            <v>98</v>
          </cell>
          <cell r="BP845" t="str">
            <v>B or G</v>
          </cell>
          <cell r="BQ845">
            <v>5880</v>
          </cell>
          <cell r="BR845">
            <v>24</v>
          </cell>
        </row>
        <row r="846">
          <cell r="C846">
            <v>266032</v>
          </cell>
          <cell r="D846" t="str">
            <v>3224 VLIF1530 (Green Clips, SWS, 600 Pcs)</v>
          </cell>
          <cell r="E846" t="str">
            <v>70355</v>
          </cell>
          <cell r="F846" t="str">
            <v>72036</v>
          </cell>
          <cell r="G846" t="str">
            <v>30%</v>
          </cell>
          <cell r="H846" t="str">
            <v>2 X 8514 (12-8 4 X 1.25 OL)</v>
          </cell>
          <cell r="I846" t="str">
            <v>8040 (54 mm 142 GA X 2.125 FT)</v>
          </cell>
          <cell r="J846" t="str">
            <v>8036 (114 mm 200 GA X 2.125 FT)</v>
          </cell>
          <cell r="K846">
            <v>1.5624</v>
          </cell>
          <cell r="L846">
            <v>0.66960000000000008</v>
          </cell>
          <cell r="M846">
            <v>24</v>
          </cell>
          <cell r="N846">
            <v>28.189445115952786</v>
          </cell>
          <cell r="O846">
            <v>23.75</v>
          </cell>
          <cell r="P846">
            <v>24</v>
          </cell>
          <cell r="Q846">
            <v>24.25</v>
          </cell>
          <cell r="R846">
            <v>2.1731249999999998</v>
          </cell>
          <cell r="S846">
            <v>2.2320000000000002</v>
          </cell>
          <cell r="T846">
            <v>2.2916249999999998</v>
          </cell>
          <cell r="U846">
            <v>986.59874999999988</v>
          </cell>
          <cell r="V846">
            <v>1013.3280000000001</v>
          </cell>
          <cell r="W846">
            <v>1040.3977499999999</v>
          </cell>
          <cell r="X846" t="str">
            <v>8053 (5" X 115GA X 12FT)</v>
          </cell>
          <cell r="Y846" t="str">
            <v>SW (12 FT)</v>
          </cell>
          <cell r="Z846">
            <v>0.1</v>
          </cell>
          <cell r="AA846">
            <v>12</v>
          </cell>
          <cell r="AB846">
            <v>26.077499999999997</v>
          </cell>
          <cell r="AC846">
            <v>26.784000000000002</v>
          </cell>
          <cell r="AD846">
            <v>27.499499999999998</v>
          </cell>
          <cell r="AE846">
            <v>26.177499999999998</v>
          </cell>
          <cell r="AF846">
            <v>26.884000000000004</v>
          </cell>
          <cell r="AG846">
            <v>27.599499999999999</v>
          </cell>
          <cell r="AH846" t="str">
            <v>8053 (12 FT/Bundle)</v>
          </cell>
          <cell r="AI846" t="str">
            <v>SW</v>
          </cell>
          <cell r="AJ846" t="str">
            <v xml:space="preserve">10 X 5 = 50 SW </v>
          </cell>
          <cell r="AK846" t="str">
            <v xml:space="preserve">Stack </v>
          </cell>
          <cell r="AL846" t="str">
            <v xml:space="preserve">Square </v>
          </cell>
          <cell r="AM846" t="str">
            <v>On Pallet</v>
          </cell>
          <cell r="AN846">
            <v>50</v>
          </cell>
          <cell r="AO846" t="str">
            <v>8909 (44 X 44)</v>
          </cell>
          <cell r="AP846" t="str">
            <v>44X44</v>
          </cell>
          <cell r="AQ846">
            <v>55</v>
          </cell>
          <cell r="AR846">
            <v>0</v>
          </cell>
          <cell r="AS846" t="str">
            <v>1 X 8114 (Pad)</v>
          </cell>
          <cell r="AT846">
            <v>0</v>
          </cell>
          <cell r="AU846">
            <v>0</v>
          </cell>
          <cell r="AV846" t="str">
            <v>8051 (1 White)</v>
          </cell>
          <cell r="AW846" t="str">
            <v>8052 (440FT White)</v>
          </cell>
          <cell r="AX846">
            <v>1399.2000000000003</v>
          </cell>
          <cell r="AY846">
            <v>600</v>
          </cell>
          <cell r="AZ846">
            <v>2.3320000000000003</v>
          </cell>
          <cell r="BA846" t="str">
            <v>Minova request 2/22/13. Each cartridge is to be made using the Green Clips.</v>
          </cell>
          <cell r="BB846" t="str">
            <v xml:space="preserve">Each bundle gets Part No. 8132 8.5 X 11 inch bundle sheet. </v>
          </cell>
          <cell r="BC846">
            <v>266032</v>
          </cell>
          <cell r="BD846" t="str">
            <v>White</v>
          </cell>
          <cell r="BE846" t="str">
            <v>3224 VLIF1530</v>
          </cell>
          <cell r="BF846" t="str">
            <v>12 months (+/- 5 days) from date of manufacture</v>
          </cell>
          <cell r="BG846" t="str">
            <v>Super Slow</v>
          </cell>
          <cell r="BH846" t="str">
            <v>32 mm</v>
          </cell>
          <cell r="BI846" t="str">
            <v>1 3/8 in</v>
          </cell>
          <cell r="BJ846" t="str">
            <v>24 in</v>
          </cell>
          <cell r="BK846" t="str">
            <v>7/8 in</v>
          </cell>
          <cell r="BL846" t="str">
            <v>I, II, III</v>
          </cell>
          <cell r="BM846">
            <v>2.349120426329399</v>
          </cell>
          <cell r="BN846">
            <v>27.6</v>
          </cell>
          <cell r="BO846">
            <v>98</v>
          </cell>
          <cell r="BP846" t="str">
            <v>B or G</v>
          </cell>
          <cell r="BQ846">
            <v>5880</v>
          </cell>
          <cell r="BR846">
            <v>24</v>
          </cell>
        </row>
        <row r="847">
          <cell r="C847">
            <v>266035</v>
          </cell>
          <cell r="D847" t="str">
            <v>3224 M0204 (2PB, 48 Bxs, VPL)</v>
          </cell>
          <cell r="E847" t="str">
            <v>70350</v>
          </cell>
          <cell r="F847" t="str">
            <v>72036</v>
          </cell>
          <cell r="G847" t="str">
            <v>30%</v>
          </cell>
          <cell r="H847" t="str">
            <v>2 X 8509 (12-8 4 X 1.25 OL)</v>
          </cell>
          <cell r="I847" t="str">
            <v>8040 (54 mm 142 GA X 2.125 FT)</v>
          </cell>
          <cell r="J847" t="str">
            <v>8036 (114 mm 200 GA X 2.125 FT)</v>
          </cell>
          <cell r="K847">
            <v>1.5624</v>
          </cell>
          <cell r="L847">
            <v>0.66960000000000008</v>
          </cell>
          <cell r="M847">
            <v>24</v>
          </cell>
          <cell r="N847">
            <v>28.189445115952786</v>
          </cell>
          <cell r="O847">
            <v>23.75</v>
          </cell>
          <cell r="P847">
            <v>24</v>
          </cell>
          <cell r="Q847">
            <v>24.25</v>
          </cell>
          <cell r="R847">
            <v>2.1731249999999998</v>
          </cell>
          <cell r="S847">
            <v>2.2320000000000002</v>
          </cell>
          <cell r="T847">
            <v>2.2916249999999998</v>
          </cell>
          <cell r="U847">
            <v>986.59874999999988</v>
          </cell>
          <cell r="V847">
            <v>1013.3280000000001</v>
          </cell>
          <cell r="W847">
            <v>1040.3977499999999</v>
          </cell>
          <cell r="X847" t="str">
            <v>8427/8428 (25"/2 pc)</v>
          </cell>
          <cell r="Y847" t="str">
            <v>25"/ 2 pc</v>
          </cell>
          <cell r="Z847">
            <v>2.5</v>
          </cell>
          <cell r="AA847">
            <v>25</v>
          </cell>
          <cell r="AB847">
            <v>54.328124999999993</v>
          </cell>
          <cell r="AC847">
            <v>55.800000000000004</v>
          </cell>
          <cell r="AD847">
            <v>57.290624999999991</v>
          </cell>
          <cell r="AE847">
            <v>56.828124999999993</v>
          </cell>
          <cell r="AF847">
            <v>58.300000000000004</v>
          </cell>
          <cell r="AG847">
            <v>59.790624999999991</v>
          </cell>
          <cell r="AH847" t="str">
            <v>2 X 8126 (4.833 FT/Box)</v>
          </cell>
          <cell r="AI847">
            <v>2</v>
          </cell>
          <cell r="AJ847" t="str">
            <v>(8X6)+0=48</v>
          </cell>
          <cell r="AK847">
            <v>8</v>
          </cell>
          <cell r="AL847">
            <v>6</v>
          </cell>
          <cell r="AM847">
            <v>0</v>
          </cell>
          <cell r="AN847">
            <v>48</v>
          </cell>
          <cell r="AO847" t="str">
            <v>8909 (44 X 44)</v>
          </cell>
          <cell r="AP847" t="str">
            <v>44X44</v>
          </cell>
          <cell r="AQ847">
            <v>55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 t="str">
            <v>8051 (1 White)</v>
          </cell>
          <cell r="AW847" t="str">
            <v>8050 (223FT Clear)</v>
          </cell>
          <cell r="AX847">
            <v>2853.4</v>
          </cell>
          <cell r="AY847">
            <v>1200</v>
          </cell>
          <cell r="AZ847">
            <v>2.3778333333333332</v>
          </cell>
          <cell r="BA847" t="str">
            <v>Minova USA Inc. request 3/2/07.</v>
          </cell>
          <cell r="BB847" t="str">
            <v>Each pallet gets an additional Void In Pallet label to be placed on top-center of wrapped pallet.</v>
          </cell>
          <cell r="BC847">
            <v>266035</v>
          </cell>
          <cell r="BD847" t="str">
            <v>Yellow</v>
          </cell>
          <cell r="BE847" t="str">
            <v>3224 M0204</v>
          </cell>
          <cell r="BF847" t="str">
            <v>12 months (+/- 5 days) from date of manufacture</v>
          </cell>
          <cell r="BG847" t="str">
            <v>Slow</v>
          </cell>
          <cell r="BH847" t="str">
            <v>32 mm</v>
          </cell>
          <cell r="BI847" t="str">
            <v>1 3/8 in</v>
          </cell>
          <cell r="BJ847" t="str">
            <v>24 in</v>
          </cell>
          <cell r="BK847" t="str">
            <v>7/8 in</v>
          </cell>
          <cell r="BL847" t="str">
            <v>I, II, III</v>
          </cell>
          <cell r="BM847">
            <v>2.349120426329399</v>
          </cell>
          <cell r="BN847">
            <v>57.5</v>
          </cell>
          <cell r="BO847">
            <v>98</v>
          </cell>
          <cell r="BP847" t="str">
            <v>B or G</v>
          </cell>
          <cell r="BQ847">
            <v>5880</v>
          </cell>
          <cell r="BR847">
            <v>50</v>
          </cell>
        </row>
        <row r="848">
          <cell r="C848">
            <v>266040</v>
          </cell>
          <cell r="D848" t="str">
            <v>3224 M1530 (2PB, 48 Bxs, VPL)</v>
          </cell>
          <cell r="E848" t="str">
            <v>70360</v>
          </cell>
          <cell r="F848" t="str">
            <v>72036</v>
          </cell>
          <cell r="G848" t="str">
            <v>30%</v>
          </cell>
          <cell r="H848" t="str">
            <v>2 X 8509 (12-8 4 X 1.25 OL)</v>
          </cell>
          <cell r="I848" t="str">
            <v>8040 (54 mm 142 GA X 2.125 FT)</v>
          </cell>
          <cell r="J848" t="str">
            <v>8036 (114 mm 200 GA X 2.125 FT)</v>
          </cell>
          <cell r="K848">
            <v>1.5624</v>
          </cell>
          <cell r="L848">
            <v>0.66960000000000008</v>
          </cell>
          <cell r="M848">
            <v>24</v>
          </cell>
          <cell r="N848">
            <v>28.189445115952786</v>
          </cell>
          <cell r="O848">
            <v>23.75</v>
          </cell>
          <cell r="P848">
            <v>24</v>
          </cell>
          <cell r="Q848">
            <v>24.25</v>
          </cell>
          <cell r="R848">
            <v>2.1731249999999998</v>
          </cell>
          <cell r="S848">
            <v>2.2320000000000002</v>
          </cell>
          <cell r="T848">
            <v>2.2916249999999998</v>
          </cell>
          <cell r="U848">
            <v>986.59874999999988</v>
          </cell>
          <cell r="V848">
            <v>1013.3280000000001</v>
          </cell>
          <cell r="W848">
            <v>1040.3977499999999</v>
          </cell>
          <cell r="X848" t="str">
            <v>8427/8428 (25"/2 pc)</v>
          </cell>
          <cell r="Y848" t="str">
            <v>25"/ 2 pc</v>
          </cell>
          <cell r="Z848">
            <v>2.5</v>
          </cell>
          <cell r="AA848">
            <v>25</v>
          </cell>
          <cell r="AB848">
            <v>54.328124999999993</v>
          </cell>
          <cell r="AC848">
            <v>55.800000000000004</v>
          </cell>
          <cell r="AD848">
            <v>57.290624999999991</v>
          </cell>
          <cell r="AE848">
            <v>56.828124999999993</v>
          </cell>
          <cell r="AF848">
            <v>58.300000000000004</v>
          </cell>
          <cell r="AG848">
            <v>59.790624999999991</v>
          </cell>
          <cell r="AH848" t="str">
            <v>2 X 8126 (4.833 FT/Box)</v>
          </cell>
          <cell r="AI848">
            <v>2</v>
          </cell>
          <cell r="AJ848" t="str">
            <v>(8X6)+0=48</v>
          </cell>
          <cell r="AK848">
            <v>8</v>
          </cell>
          <cell r="AL848">
            <v>6</v>
          </cell>
          <cell r="AM848">
            <v>0</v>
          </cell>
          <cell r="AN848">
            <v>48</v>
          </cell>
          <cell r="AO848" t="str">
            <v>8909 (44 X 44)</v>
          </cell>
          <cell r="AP848" t="str">
            <v>44X44</v>
          </cell>
          <cell r="AQ848">
            <v>55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 t="str">
            <v>8051 (1 White)</v>
          </cell>
          <cell r="AW848" t="str">
            <v>8050 (223FT Clear)</v>
          </cell>
          <cell r="AX848">
            <v>2853.4</v>
          </cell>
          <cell r="AY848">
            <v>1200</v>
          </cell>
          <cell r="AZ848">
            <v>2.3778333333333332</v>
          </cell>
          <cell r="BA848" t="str">
            <v>Minova USA Inc. request to change packaging 10/1/06. "VPL"</v>
          </cell>
          <cell r="BB848" t="str">
            <v>Each pallet gets an additional Void In Pallet label to be placed on top-center of wrapped pallet.</v>
          </cell>
          <cell r="BC848">
            <v>266040</v>
          </cell>
          <cell r="BD848" t="str">
            <v>White</v>
          </cell>
          <cell r="BE848" t="str">
            <v>3224 M1530</v>
          </cell>
          <cell r="BF848" t="str">
            <v>12 months (+/- 5 days) from date of manufacture</v>
          </cell>
          <cell r="BG848" t="str">
            <v>Super Slow</v>
          </cell>
          <cell r="BH848" t="str">
            <v>32 mm</v>
          </cell>
          <cell r="BI848" t="str">
            <v>1 3/8 in</v>
          </cell>
          <cell r="BJ848" t="str">
            <v>24 in</v>
          </cell>
          <cell r="BK848" t="str">
            <v>7/8 in</v>
          </cell>
          <cell r="BL848" t="str">
            <v>I, II, III</v>
          </cell>
          <cell r="BM848">
            <v>2.349120426329399</v>
          </cell>
          <cell r="BN848">
            <v>57.5</v>
          </cell>
          <cell r="BO848">
            <v>98</v>
          </cell>
          <cell r="BP848" t="str">
            <v>B or G</v>
          </cell>
          <cell r="BQ848">
            <v>5880</v>
          </cell>
          <cell r="BR848">
            <v>50</v>
          </cell>
        </row>
        <row r="849">
          <cell r="C849">
            <v>266041</v>
          </cell>
          <cell r="D849" t="str">
            <v>3224 M0204LIF (2PB, 48 Bxs, VPL)</v>
          </cell>
          <cell r="E849" t="str">
            <v>70350</v>
          </cell>
          <cell r="F849" t="str">
            <v>72036</v>
          </cell>
          <cell r="G849" t="str">
            <v>30%</v>
          </cell>
          <cell r="H849" t="str">
            <v>2 X 8509 (12-8 4 X 1.25 OL)</v>
          </cell>
          <cell r="I849" t="str">
            <v>8040 (54 mm 142 GA X 2.125 FT)</v>
          </cell>
          <cell r="J849" t="str">
            <v>8036 (114 mm 200 GA X 2.125 FT)</v>
          </cell>
          <cell r="K849">
            <v>1.5624</v>
          </cell>
          <cell r="L849">
            <v>0.66960000000000008</v>
          </cell>
          <cell r="M849">
            <v>24</v>
          </cell>
          <cell r="N849">
            <v>28.189445115952786</v>
          </cell>
          <cell r="O849">
            <v>23.75</v>
          </cell>
          <cell r="P849">
            <v>24</v>
          </cell>
          <cell r="Q849">
            <v>24.25</v>
          </cell>
          <cell r="R849">
            <v>2.1731249999999998</v>
          </cell>
          <cell r="S849">
            <v>2.2320000000000002</v>
          </cell>
          <cell r="T849">
            <v>2.2916249999999998</v>
          </cell>
          <cell r="U849">
            <v>986.59874999999988</v>
          </cell>
          <cell r="V849">
            <v>1013.3280000000001</v>
          </cell>
          <cell r="W849">
            <v>1040.3977499999999</v>
          </cell>
          <cell r="X849" t="str">
            <v>8427/8428 (25"/2 pc)</v>
          </cell>
          <cell r="Y849" t="str">
            <v>25"/ 2 pc</v>
          </cell>
          <cell r="Z849">
            <v>2.5</v>
          </cell>
          <cell r="AA849">
            <v>25</v>
          </cell>
          <cell r="AB849">
            <v>54.328124999999993</v>
          </cell>
          <cell r="AC849">
            <v>55.800000000000004</v>
          </cell>
          <cell r="AD849">
            <v>57.290624999999991</v>
          </cell>
          <cell r="AE849">
            <v>56.828124999999993</v>
          </cell>
          <cell r="AF849">
            <v>58.300000000000004</v>
          </cell>
          <cell r="AG849">
            <v>59.790624999999991</v>
          </cell>
          <cell r="AH849" t="str">
            <v>2 X 8126 (4.833 FT/Box)</v>
          </cell>
          <cell r="AI849">
            <v>2</v>
          </cell>
          <cell r="AJ849" t="str">
            <v>(8X6)+0=48</v>
          </cell>
          <cell r="AK849">
            <v>8</v>
          </cell>
          <cell r="AL849">
            <v>6</v>
          </cell>
          <cell r="AM849">
            <v>0</v>
          </cell>
          <cell r="AN849">
            <v>48</v>
          </cell>
          <cell r="AO849" t="str">
            <v>8909 (44 X 44)</v>
          </cell>
          <cell r="AP849" t="str">
            <v>44X44</v>
          </cell>
          <cell r="AQ849">
            <v>55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 t="str">
            <v>8051 (1 White)</v>
          </cell>
          <cell r="AW849" t="str">
            <v>8050 (223FT Clear)</v>
          </cell>
          <cell r="AX849">
            <v>2853.4</v>
          </cell>
          <cell r="AY849">
            <v>1200</v>
          </cell>
          <cell r="AZ849">
            <v>2.3778333333333332</v>
          </cell>
          <cell r="BA849" t="str">
            <v>Minova USA Inc. request 7/20/12.</v>
          </cell>
          <cell r="BB849" t="str">
            <v>Each pallet gets an additional Void In Pallet label to be placed on top-center of wrapped pallet.</v>
          </cell>
          <cell r="BC849">
            <v>266041</v>
          </cell>
          <cell r="BD849" t="str">
            <v>Yellow</v>
          </cell>
          <cell r="BE849" t="str">
            <v>3224 M0204LIF</v>
          </cell>
          <cell r="BF849" t="str">
            <v>12 months (+/- 5 days) from date of manufacture</v>
          </cell>
          <cell r="BG849" t="str">
            <v>Slow</v>
          </cell>
          <cell r="BH849" t="str">
            <v>32 mm</v>
          </cell>
          <cell r="BI849" t="str">
            <v>1 3/8 in</v>
          </cell>
          <cell r="BJ849" t="str">
            <v>24 in</v>
          </cell>
          <cell r="BK849" t="str">
            <v>7/8 in</v>
          </cell>
          <cell r="BL849" t="str">
            <v>I, II, III</v>
          </cell>
          <cell r="BM849">
            <v>2.349120426329399</v>
          </cell>
          <cell r="BN849">
            <v>57.5</v>
          </cell>
          <cell r="BO849">
            <v>98</v>
          </cell>
          <cell r="BP849" t="str">
            <v>B or G</v>
          </cell>
          <cell r="BQ849">
            <v>5880</v>
          </cell>
          <cell r="BR849">
            <v>50</v>
          </cell>
        </row>
        <row r="850">
          <cell r="C850">
            <v>266042</v>
          </cell>
          <cell r="D850" t="str">
            <v>3223 VLIF50B (SWS, 600 Pcs)</v>
          </cell>
          <cell r="E850" t="str">
            <v>70344</v>
          </cell>
          <cell r="F850" t="str">
            <v>72036</v>
          </cell>
          <cell r="G850" t="str">
            <v>30%</v>
          </cell>
          <cell r="H850" t="str">
            <v>2 X 8509 (12-8 4 X 1.25 OL)</v>
          </cell>
          <cell r="I850" t="str">
            <v>8040 (54 mm 142 GA X 2.042 FT)</v>
          </cell>
          <cell r="J850" t="str">
            <v>8036 (114 mm 200 GA X 2.042 FT)</v>
          </cell>
          <cell r="K850">
            <v>1.4972999999999999</v>
          </cell>
          <cell r="L850">
            <v>0.64169999999999994</v>
          </cell>
          <cell r="M850">
            <v>23</v>
          </cell>
          <cell r="N850">
            <v>26.934524868646832</v>
          </cell>
          <cell r="O850">
            <v>22.75</v>
          </cell>
          <cell r="P850">
            <v>23</v>
          </cell>
          <cell r="Q850">
            <v>23.25</v>
          </cell>
          <cell r="R850">
            <v>2.0816249999999998</v>
          </cell>
          <cell r="S850">
            <v>2.1389999999999998</v>
          </cell>
          <cell r="T850">
            <v>2.1971250000000002</v>
          </cell>
          <cell r="U850">
            <v>945.05774999999994</v>
          </cell>
          <cell r="V850">
            <v>971.10599999999988</v>
          </cell>
          <cell r="W850">
            <v>997.49475000000007</v>
          </cell>
          <cell r="X850" t="str">
            <v>8053 (5" X 115GA X 12FT)</v>
          </cell>
          <cell r="Y850" t="str">
            <v>SW (12 FT)</v>
          </cell>
          <cell r="Z850">
            <v>0.1</v>
          </cell>
          <cell r="AA850">
            <v>12</v>
          </cell>
          <cell r="AB850">
            <v>24.979499999999998</v>
          </cell>
          <cell r="AC850">
            <v>25.667999999999999</v>
          </cell>
          <cell r="AD850">
            <v>26.365500000000004</v>
          </cell>
          <cell r="AE850">
            <v>25.079499999999999</v>
          </cell>
          <cell r="AF850">
            <v>25.768000000000001</v>
          </cell>
          <cell r="AG850">
            <v>26.465500000000006</v>
          </cell>
          <cell r="AH850" t="str">
            <v>8053 (12 FT/Bundle)</v>
          </cell>
          <cell r="AI850" t="str">
            <v>SW</v>
          </cell>
          <cell r="AJ850" t="str">
            <v xml:space="preserve">10 X 5 = 50 SW </v>
          </cell>
          <cell r="AK850" t="str">
            <v xml:space="preserve">Stack </v>
          </cell>
          <cell r="AL850" t="str">
            <v xml:space="preserve">Square </v>
          </cell>
          <cell r="AM850" t="str">
            <v>On Pallet</v>
          </cell>
          <cell r="AN850">
            <v>50</v>
          </cell>
          <cell r="AO850" t="str">
            <v>8909 (44 X 44)</v>
          </cell>
          <cell r="AP850" t="str">
            <v>44X44</v>
          </cell>
          <cell r="AQ850">
            <v>55</v>
          </cell>
          <cell r="AR850">
            <v>0</v>
          </cell>
          <cell r="AS850" t="str">
            <v>1 X 8114 (Pad)</v>
          </cell>
          <cell r="AT850">
            <v>0</v>
          </cell>
          <cell r="AU850">
            <v>0</v>
          </cell>
          <cell r="AV850" t="str">
            <v>8051 (1 White)</v>
          </cell>
          <cell r="AW850" t="str">
            <v>8052 (440FT White)</v>
          </cell>
          <cell r="AX850">
            <v>1343.4</v>
          </cell>
          <cell r="AY850">
            <v>600</v>
          </cell>
          <cell r="AZ850">
            <v>2.2390000000000003</v>
          </cell>
          <cell r="BA850" t="str">
            <v>Minova Request 11/1/12. Each bundle gets Part No. 8132 8.5 X 11 inch bundle sheet. Each cartridge gets Part No. 8516 Basket Clip 32 mm.</v>
          </cell>
          <cell r="BB850">
            <v>0</v>
          </cell>
          <cell r="BC850">
            <v>266042</v>
          </cell>
          <cell r="BD850" t="str">
            <v>Green</v>
          </cell>
          <cell r="BE850" t="str">
            <v>3223 VLIF50B</v>
          </cell>
          <cell r="BF850" t="str">
            <v>12 months (+/- 5 days) from date of manufacture</v>
          </cell>
          <cell r="BG850" t="str">
            <v xml:space="preserve">Medium </v>
          </cell>
          <cell r="BH850" t="str">
            <v>32 mm</v>
          </cell>
          <cell r="BI850" t="str">
            <v>1 3/8 in</v>
          </cell>
          <cell r="BJ850" t="str">
            <v>23 in</v>
          </cell>
          <cell r="BK850" t="str">
            <v>7/8 in</v>
          </cell>
          <cell r="BL850" t="str">
            <v>I, II, III</v>
          </cell>
          <cell r="BM850">
            <v>2.2445437390539027</v>
          </cell>
          <cell r="BN850">
            <v>26.4</v>
          </cell>
          <cell r="BO850">
            <v>85</v>
          </cell>
          <cell r="BP850" t="str">
            <v>B or G</v>
          </cell>
          <cell r="BQ850">
            <v>5100</v>
          </cell>
          <cell r="BR850">
            <v>23</v>
          </cell>
        </row>
        <row r="851">
          <cell r="C851">
            <v>266043</v>
          </cell>
          <cell r="D851" t="str">
            <v>3223 VLIF90B (SWS, 600 Pcs)</v>
          </cell>
          <cell r="E851" t="str">
            <v>70346</v>
          </cell>
          <cell r="F851" t="str">
            <v>72036</v>
          </cell>
          <cell r="G851" t="str">
            <v>30%</v>
          </cell>
          <cell r="H851" t="str">
            <v>2 X 8509 (12-8 4 X 1.25 OL)</v>
          </cell>
          <cell r="I851" t="str">
            <v>8040 (54 mm 142 GA X 2.042 FT)</v>
          </cell>
          <cell r="J851" t="str">
            <v>8036 (114 mm 200 GA X 2.042 FT)</v>
          </cell>
          <cell r="K851">
            <v>1.4972999999999999</v>
          </cell>
          <cell r="L851">
            <v>0.64169999999999994</v>
          </cell>
          <cell r="M851">
            <v>23</v>
          </cell>
          <cell r="N851">
            <v>26.934524868646832</v>
          </cell>
          <cell r="O851">
            <v>22.75</v>
          </cell>
          <cell r="P851">
            <v>23</v>
          </cell>
          <cell r="Q851">
            <v>23.25</v>
          </cell>
          <cell r="R851">
            <v>2.0816249999999998</v>
          </cell>
          <cell r="S851">
            <v>2.1389999999999998</v>
          </cell>
          <cell r="T851">
            <v>2.1971250000000002</v>
          </cell>
          <cell r="U851">
            <v>945.05774999999994</v>
          </cell>
          <cell r="V851">
            <v>971.10599999999988</v>
          </cell>
          <cell r="W851">
            <v>997.49475000000007</v>
          </cell>
          <cell r="X851" t="str">
            <v>8053 (5" X 115GA X 12FT)</v>
          </cell>
          <cell r="Y851" t="str">
            <v>SW (12 FT)</v>
          </cell>
          <cell r="Z851">
            <v>0.1</v>
          </cell>
          <cell r="AA851">
            <v>12</v>
          </cell>
          <cell r="AB851">
            <v>24.979499999999998</v>
          </cell>
          <cell r="AC851">
            <v>25.667999999999999</v>
          </cell>
          <cell r="AD851">
            <v>26.365500000000004</v>
          </cell>
          <cell r="AE851">
            <v>25.079499999999999</v>
          </cell>
          <cell r="AF851">
            <v>25.768000000000001</v>
          </cell>
          <cell r="AG851">
            <v>26.465500000000006</v>
          </cell>
          <cell r="AH851" t="str">
            <v>8053 (12 FT/Bundle)</v>
          </cell>
          <cell r="AI851" t="str">
            <v>SW</v>
          </cell>
          <cell r="AJ851" t="str">
            <v xml:space="preserve">10 X 5 = 50 SW </v>
          </cell>
          <cell r="AK851" t="str">
            <v xml:space="preserve">Stack </v>
          </cell>
          <cell r="AL851" t="str">
            <v xml:space="preserve">Square </v>
          </cell>
          <cell r="AM851" t="str">
            <v>On Pallet</v>
          </cell>
          <cell r="AN851">
            <v>50</v>
          </cell>
          <cell r="AO851" t="str">
            <v>8909 (44 X 44)</v>
          </cell>
          <cell r="AP851" t="str">
            <v>44X44</v>
          </cell>
          <cell r="AQ851">
            <v>55</v>
          </cell>
          <cell r="AR851">
            <v>0</v>
          </cell>
          <cell r="AS851" t="str">
            <v>1 X 8114 (Pad)</v>
          </cell>
          <cell r="AT851">
            <v>0</v>
          </cell>
          <cell r="AU851">
            <v>0</v>
          </cell>
          <cell r="AV851" t="str">
            <v>8051 (1 White)</v>
          </cell>
          <cell r="AW851" t="str">
            <v>8052 (440FT White)</v>
          </cell>
          <cell r="AX851">
            <v>1343.4</v>
          </cell>
          <cell r="AY851">
            <v>600</v>
          </cell>
          <cell r="AZ851">
            <v>2.2390000000000003</v>
          </cell>
          <cell r="BA851" t="str">
            <v>Minova Request 11/1/12. Each bundle gets Part No. 8132 8.5 X 11 inch bundle sheet. Each cartridge gets Part No. 8516 Basket Clip 32 mm.</v>
          </cell>
          <cell r="BB851">
            <v>0</v>
          </cell>
          <cell r="BC851">
            <v>266043</v>
          </cell>
          <cell r="BD851" t="str">
            <v>Yellow</v>
          </cell>
          <cell r="BE851" t="str">
            <v>3223 VLIF90B</v>
          </cell>
          <cell r="BF851" t="str">
            <v>12 months (+/- 5 days) from date of manufacture</v>
          </cell>
          <cell r="BG851" t="str">
            <v>Slow</v>
          </cell>
          <cell r="BH851" t="str">
            <v>32 mm</v>
          </cell>
          <cell r="BI851" t="str">
            <v>1 3/8 in</v>
          </cell>
          <cell r="BJ851" t="str">
            <v>23 in</v>
          </cell>
          <cell r="BK851" t="str">
            <v>7/8 in</v>
          </cell>
          <cell r="BL851" t="str">
            <v>I, II, III</v>
          </cell>
          <cell r="BM851">
            <v>2.2445437390539027</v>
          </cell>
          <cell r="BN851">
            <v>26.4</v>
          </cell>
          <cell r="BO851">
            <v>85</v>
          </cell>
          <cell r="BP851" t="str">
            <v>B or G</v>
          </cell>
          <cell r="BQ851">
            <v>5100</v>
          </cell>
          <cell r="BR851">
            <v>23</v>
          </cell>
        </row>
        <row r="852">
          <cell r="C852">
            <v>266044</v>
          </cell>
          <cell r="D852" t="str">
            <v>3224 VLIF35 (2PB, 48 Bxs, VPL)</v>
          </cell>
          <cell r="E852" t="str">
            <v>70343</v>
          </cell>
          <cell r="F852" t="str">
            <v>72036</v>
          </cell>
          <cell r="G852" t="str">
            <v>30%</v>
          </cell>
          <cell r="H852" t="str">
            <v>2 X 8509 (12-8 4 X 1.25 OL)</v>
          </cell>
          <cell r="I852" t="str">
            <v>8040 (54 mm 142 GA X 2.125 FT)</v>
          </cell>
          <cell r="J852" t="str">
            <v>8036 (114 mm 200 GA X 2.125 FT)</v>
          </cell>
          <cell r="K852">
            <v>1.5624</v>
          </cell>
          <cell r="L852">
            <v>0.66960000000000008</v>
          </cell>
          <cell r="M852">
            <v>24</v>
          </cell>
          <cell r="N852">
            <v>28.189445115952786</v>
          </cell>
          <cell r="O852">
            <v>23.75</v>
          </cell>
          <cell r="P852">
            <v>24</v>
          </cell>
          <cell r="Q852">
            <v>24.25</v>
          </cell>
          <cell r="R852">
            <v>2.1731249999999998</v>
          </cell>
          <cell r="S852">
            <v>2.2320000000000002</v>
          </cell>
          <cell r="T852">
            <v>2.2916249999999998</v>
          </cell>
          <cell r="U852">
            <v>986.59874999999988</v>
          </cell>
          <cell r="V852">
            <v>1013.3280000000001</v>
          </cell>
          <cell r="W852">
            <v>1040.3977499999999</v>
          </cell>
          <cell r="X852" t="str">
            <v>8427/8428 (25"/2 pc)</v>
          </cell>
          <cell r="Y852" t="str">
            <v>25"/ 2 pc</v>
          </cell>
          <cell r="Z852">
            <v>2.5</v>
          </cell>
          <cell r="AA852">
            <v>20</v>
          </cell>
          <cell r="AB852">
            <v>43.462499999999991</v>
          </cell>
          <cell r="AC852">
            <v>44.64</v>
          </cell>
          <cell r="AD852">
            <v>45.832499999999996</v>
          </cell>
          <cell r="AE852">
            <v>45.962499999999991</v>
          </cell>
          <cell r="AF852">
            <v>47.14</v>
          </cell>
          <cell r="AG852">
            <v>48.332499999999996</v>
          </cell>
          <cell r="AH852" t="str">
            <v>2 X 8126 (4.833 FT/Box)</v>
          </cell>
          <cell r="AI852">
            <v>2</v>
          </cell>
          <cell r="AJ852" t="str">
            <v>(8X6)+0=48</v>
          </cell>
          <cell r="AK852">
            <v>8</v>
          </cell>
          <cell r="AL852">
            <v>6</v>
          </cell>
          <cell r="AM852">
            <v>0</v>
          </cell>
          <cell r="AN852">
            <v>48</v>
          </cell>
          <cell r="AO852" t="str">
            <v>8909 (44 X 44)</v>
          </cell>
          <cell r="AP852" t="str">
            <v>44X44</v>
          </cell>
          <cell r="AQ852">
            <v>55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 t="str">
            <v>8051 (1 White)</v>
          </cell>
          <cell r="AW852" t="str">
            <v>8050 (223FT Clear)</v>
          </cell>
          <cell r="AX852">
            <v>2317.7200000000003</v>
          </cell>
          <cell r="AY852">
            <v>960</v>
          </cell>
          <cell r="AZ852">
            <v>2.4142916666666667</v>
          </cell>
          <cell r="BA852" t="str">
            <v>DB request 9/13/13.</v>
          </cell>
          <cell r="BB852" t="str">
            <v>Each pallet gets an additional Void In Pallet label to be placed on top-center of wrapped pallet.</v>
          </cell>
          <cell r="BC852">
            <v>266044</v>
          </cell>
          <cell r="BD852" t="str">
            <v>Blue</v>
          </cell>
          <cell r="BE852" t="str">
            <v>3224 VLIF35</v>
          </cell>
          <cell r="BF852" t="str">
            <v>12 months (+/- 5 days) from date of manufacture</v>
          </cell>
          <cell r="BG852" t="str">
            <v>Fast</v>
          </cell>
          <cell r="BH852" t="str">
            <v>32 mm</v>
          </cell>
          <cell r="BI852" t="str">
            <v>1 3/8 in</v>
          </cell>
          <cell r="BJ852" t="str">
            <v>24 in</v>
          </cell>
          <cell r="BK852" t="str">
            <v>7/8 in</v>
          </cell>
          <cell r="BL852" t="str">
            <v>I, II, III</v>
          </cell>
          <cell r="BM852">
            <v>2.349120426329399</v>
          </cell>
          <cell r="BN852">
            <v>46</v>
          </cell>
          <cell r="BO852">
            <v>98</v>
          </cell>
          <cell r="BP852" t="str">
            <v>B or G</v>
          </cell>
          <cell r="BQ852">
            <v>5880</v>
          </cell>
          <cell r="BR852">
            <v>40</v>
          </cell>
        </row>
        <row r="853">
          <cell r="C853">
            <v>266055</v>
          </cell>
          <cell r="D853" t="str">
            <v>E32 2.5' H10 (2PB, 36 Bxs)</v>
          </cell>
          <cell r="E853" t="str">
            <v>70298</v>
          </cell>
          <cell r="F853" t="str">
            <v>72036</v>
          </cell>
          <cell r="G853" t="str">
            <v>30%</v>
          </cell>
          <cell r="H853" t="str">
            <v>2 X 8509 (12-8 4 X 1.25 OL)</v>
          </cell>
          <cell r="I853" t="str">
            <v>8040 (54 mm 142 GA X 2.240 FT)</v>
          </cell>
          <cell r="J853" t="str">
            <v>8036 (114 mm 200 GA X 2.240 FT)</v>
          </cell>
          <cell r="K853">
            <v>1.6519125000000001</v>
          </cell>
          <cell r="L853">
            <v>0.70796250000000005</v>
          </cell>
          <cell r="M853">
            <v>25.192764899151229</v>
          </cell>
          <cell r="N853">
            <v>30</v>
          </cell>
          <cell r="O853">
            <v>25.125</v>
          </cell>
          <cell r="P853">
            <v>25.375</v>
          </cell>
          <cell r="Q853">
            <v>25.625</v>
          </cell>
          <cell r="R853">
            <v>2.2989375000000001</v>
          </cell>
          <cell r="S853">
            <v>2.3598750000000002</v>
          </cell>
          <cell r="T853">
            <v>2.4215624999999998</v>
          </cell>
          <cell r="U853">
            <v>1043.717625</v>
          </cell>
          <cell r="V853">
            <v>1071.3832500000001</v>
          </cell>
          <cell r="W853">
            <v>1099.389375</v>
          </cell>
          <cell r="X853" t="str">
            <v>8445/8446 (31"/2 pc)</v>
          </cell>
          <cell r="Y853" t="str">
            <v>31"/ 2 pc</v>
          </cell>
          <cell r="Z853">
            <v>2.5</v>
          </cell>
          <cell r="AA853">
            <v>25</v>
          </cell>
          <cell r="AB853">
            <v>57.473437500000003</v>
          </cell>
          <cell r="AC853">
            <v>58.996875000000003</v>
          </cell>
          <cell r="AD853">
            <v>60.539062499999993</v>
          </cell>
          <cell r="AE853">
            <v>59.973437500000003</v>
          </cell>
          <cell r="AF853">
            <v>61.496875000000003</v>
          </cell>
          <cell r="AG853">
            <v>63.039062499999993</v>
          </cell>
          <cell r="AH853" t="str">
            <v>2 X 8126 (4.854 FT/Box)</v>
          </cell>
          <cell r="AI853">
            <v>2</v>
          </cell>
          <cell r="AJ853" t="str">
            <v>(6X6)+0=36</v>
          </cell>
          <cell r="AK853">
            <v>6</v>
          </cell>
          <cell r="AL853">
            <v>6</v>
          </cell>
          <cell r="AM853">
            <v>0</v>
          </cell>
          <cell r="AN853">
            <v>36</v>
          </cell>
          <cell r="AO853" t="str">
            <v>8909 (44 X 44)</v>
          </cell>
          <cell r="AP853" t="str">
            <v>44X44</v>
          </cell>
          <cell r="AQ853">
            <v>55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 t="str">
            <v>8051 (1 White)</v>
          </cell>
          <cell r="AW853" t="str">
            <v>8050 (160FT Clear)</v>
          </cell>
          <cell r="AX853">
            <v>2268.8875000000003</v>
          </cell>
          <cell r="AY853">
            <v>900</v>
          </cell>
          <cell r="AZ853">
            <v>2.5209861111111116</v>
          </cell>
          <cell r="BA853" t="str">
            <v>Minova request 5/21/07.</v>
          </cell>
          <cell r="BB853"/>
          <cell r="BC853">
            <v>266055</v>
          </cell>
          <cell r="BD853" t="str">
            <v>Red</v>
          </cell>
          <cell r="BE853" t="str">
            <v>E32 2.5' H10</v>
          </cell>
          <cell r="BF853" t="str">
            <v>12 months (+/- 5 days) from date of manufacture</v>
          </cell>
          <cell r="BG853" t="str">
            <v>Super Fast</v>
          </cell>
          <cell r="BH853" t="str">
            <v>32 mm</v>
          </cell>
          <cell r="BI853" t="str">
            <v>1 3/8 in</v>
          </cell>
          <cell r="BJ853" t="str">
            <v>25 3/8 in</v>
          </cell>
          <cell r="BK853" t="str">
            <v>7/8 in</v>
          </cell>
          <cell r="BL853" t="str">
            <v>I, II, III</v>
          </cell>
          <cell r="BM853">
            <v>2.5</v>
          </cell>
          <cell r="BN853">
            <v>62.5</v>
          </cell>
          <cell r="BO853">
            <v>98</v>
          </cell>
          <cell r="BP853" t="str">
            <v>B or G</v>
          </cell>
          <cell r="BQ853">
            <v>5880</v>
          </cell>
          <cell r="BR853">
            <v>52.864583333333336</v>
          </cell>
        </row>
        <row r="854">
          <cell r="C854">
            <v>266056</v>
          </cell>
          <cell r="D854" t="str">
            <v>E32 2.5' LIF50 (SWS, 600 Pcs)</v>
          </cell>
          <cell r="E854" t="str">
            <v>70319</v>
          </cell>
          <cell r="F854" t="str">
            <v>72036</v>
          </cell>
          <cell r="G854" t="str">
            <v>30%</v>
          </cell>
          <cell r="H854" t="str">
            <v>2 X 8509 (12-8 4 X 1.25 OL)</v>
          </cell>
          <cell r="I854" t="str">
            <v>8040 (54 mm 142 GA X 2.240 FT)</v>
          </cell>
          <cell r="J854" t="str">
            <v>8036 (114 mm 200 GA X 2.240 FT)</v>
          </cell>
          <cell r="K854">
            <v>1.6519125000000001</v>
          </cell>
          <cell r="L854">
            <v>0.70796250000000005</v>
          </cell>
          <cell r="M854">
            <v>25.192764899151229</v>
          </cell>
          <cell r="N854">
            <v>30</v>
          </cell>
          <cell r="O854">
            <v>25.125</v>
          </cell>
          <cell r="P854">
            <v>25.375</v>
          </cell>
          <cell r="Q854">
            <v>25.625</v>
          </cell>
          <cell r="R854">
            <v>2.2989375000000001</v>
          </cell>
          <cell r="S854">
            <v>2.3598750000000002</v>
          </cell>
          <cell r="T854">
            <v>2.4215624999999998</v>
          </cell>
          <cell r="U854">
            <v>1043.717625</v>
          </cell>
          <cell r="V854">
            <v>1071.3832500000001</v>
          </cell>
          <cell r="W854">
            <v>1099.389375</v>
          </cell>
          <cell r="X854" t="str">
            <v>8053 (5" X 115GA X 12FT)</v>
          </cell>
          <cell r="Y854" t="str">
            <v>SW (12 FT)</v>
          </cell>
          <cell r="Z854">
            <v>0.1</v>
          </cell>
          <cell r="AA854">
            <v>12</v>
          </cell>
          <cell r="AB854">
            <v>27.587250000000001</v>
          </cell>
          <cell r="AC854">
            <v>28.3185</v>
          </cell>
          <cell r="AD854">
            <v>29.058749999999996</v>
          </cell>
          <cell r="AE854">
            <v>27.687250000000002</v>
          </cell>
          <cell r="AF854">
            <v>28.418500000000002</v>
          </cell>
          <cell r="AG854">
            <v>29.158749999999998</v>
          </cell>
          <cell r="AH854" t="str">
            <v>8053 (12 FT/Bundle)</v>
          </cell>
          <cell r="AI854" t="str">
            <v>SW</v>
          </cell>
          <cell r="AJ854" t="str">
            <v xml:space="preserve">10 X 5 = 50 SW </v>
          </cell>
          <cell r="AK854" t="str">
            <v xml:space="preserve">Stack </v>
          </cell>
          <cell r="AL854" t="str">
            <v xml:space="preserve">Square </v>
          </cell>
          <cell r="AM854" t="str">
            <v>On Pallet</v>
          </cell>
          <cell r="AN854">
            <v>50</v>
          </cell>
          <cell r="AO854" t="str">
            <v>8909 (44 X 44)</v>
          </cell>
          <cell r="AP854" t="str">
            <v>44X44</v>
          </cell>
          <cell r="AQ854">
            <v>55</v>
          </cell>
          <cell r="AR854">
            <v>0</v>
          </cell>
          <cell r="AS854" t="str">
            <v xml:space="preserve">1 X 8114 (Pad) </v>
          </cell>
          <cell r="AT854">
            <v>0</v>
          </cell>
          <cell r="AU854">
            <v>0</v>
          </cell>
          <cell r="AV854" t="str">
            <v>8051 (1 White)</v>
          </cell>
          <cell r="AW854" t="str">
            <v>8052 (440FT White)</v>
          </cell>
          <cell r="AX854">
            <v>1475.9250000000002</v>
          </cell>
          <cell r="AY854">
            <v>600</v>
          </cell>
          <cell r="AZ854">
            <v>2.4598750000000003</v>
          </cell>
          <cell r="BA854" t="str">
            <v xml:space="preserve">Updated 9/14/11. Each bundle gets Part No. 8132 8.5 X 11 inch bundle sheet. </v>
          </cell>
          <cell r="BB854"/>
          <cell r="BC854">
            <v>266056</v>
          </cell>
          <cell r="BD854" t="str">
            <v>Green</v>
          </cell>
          <cell r="BE854" t="str">
            <v>E32 2.5' LIF50</v>
          </cell>
          <cell r="BF854" t="str">
            <v>12 months (+/- 5 days) from date of manufacture</v>
          </cell>
          <cell r="BG854" t="str">
            <v xml:space="preserve">Medium </v>
          </cell>
          <cell r="BH854" t="str">
            <v>32 mm</v>
          </cell>
          <cell r="BI854" t="str">
            <v>1 3/8 in</v>
          </cell>
          <cell r="BJ854" t="str">
            <v>25 3/8 in</v>
          </cell>
          <cell r="BK854" t="str">
            <v>7/8 in</v>
          </cell>
          <cell r="BL854" t="str">
            <v>I, II, III</v>
          </cell>
          <cell r="BM854">
            <v>2.5</v>
          </cell>
          <cell r="BN854">
            <v>30</v>
          </cell>
          <cell r="BO854">
            <v>98</v>
          </cell>
          <cell r="BP854" t="str">
            <v>B or G</v>
          </cell>
          <cell r="BQ854">
            <v>5880</v>
          </cell>
          <cell r="BR854">
            <v>25.375</v>
          </cell>
        </row>
        <row r="855">
          <cell r="C855">
            <v>266057</v>
          </cell>
          <cell r="D855" t="str">
            <v>3222 VLIF50B (2PB, 48 Bxs, VPL)</v>
          </cell>
          <cell r="E855" t="str">
            <v>70344</v>
          </cell>
          <cell r="F855" t="str">
            <v>72036</v>
          </cell>
          <cell r="G855" t="str">
            <v>30%</v>
          </cell>
          <cell r="H855" t="str">
            <v>2 X 8509 (12-8 4 X 1.25 OL)</v>
          </cell>
          <cell r="I855" t="str">
            <v>8040 (54 mm 142 GA X 1.958 FT)</v>
          </cell>
          <cell r="J855" t="str">
            <v>8036 (114 mm 200 GA X 1.958 FT)</v>
          </cell>
          <cell r="K855">
            <v>1.4321999999999997</v>
          </cell>
          <cell r="L855">
            <v>0.6137999999999999</v>
          </cell>
          <cell r="M855">
            <v>22</v>
          </cell>
          <cell r="N855">
            <v>25.679604621340875</v>
          </cell>
          <cell r="O855">
            <v>21.75</v>
          </cell>
          <cell r="P855">
            <v>22</v>
          </cell>
          <cell r="Q855">
            <v>22.25</v>
          </cell>
          <cell r="R855">
            <v>1.9901249999999999</v>
          </cell>
          <cell r="S855">
            <v>2.0459999999999998</v>
          </cell>
          <cell r="T855">
            <v>2.1026250000000002</v>
          </cell>
          <cell r="U855">
            <v>903.51675</v>
          </cell>
          <cell r="V855">
            <v>928.8839999999999</v>
          </cell>
          <cell r="W855">
            <v>954.59175000000005</v>
          </cell>
          <cell r="X855" t="str">
            <v>8427/8428 (25"/2 pc)</v>
          </cell>
          <cell r="Y855" t="str">
            <v>25"/ 2 pc</v>
          </cell>
          <cell r="Z855">
            <v>2.5</v>
          </cell>
          <cell r="AA855">
            <v>25</v>
          </cell>
          <cell r="AB855">
            <v>49.753124999999997</v>
          </cell>
          <cell r="AC855">
            <v>51.15</v>
          </cell>
          <cell r="AD855">
            <v>52.565625000000004</v>
          </cell>
          <cell r="AE855">
            <v>52.253124999999997</v>
          </cell>
          <cell r="AF855">
            <v>53.65</v>
          </cell>
          <cell r="AG855">
            <v>55.065625000000004</v>
          </cell>
          <cell r="AH855" t="str">
            <v>2 X 8126 (4.833 FT/Box)</v>
          </cell>
          <cell r="AI855">
            <v>2</v>
          </cell>
          <cell r="AJ855" t="str">
            <v>(8X6)+0=48</v>
          </cell>
          <cell r="AK855">
            <v>8</v>
          </cell>
          <cell r="AL855">
            <v>6</v>
          </cell>
          <cell r="AM855">
            <v>0</v>
          </cell>
          <cell r="AN855">
            <v>48</v>
          </cell>
          <cell r="AO855" t="str">
            <v>8909 (44 X 44)</v>
          </cell>
          <cell r="AP855" t="str">
            <v>44X44</v>
          </cell>
          <cell r="AQ855">
            <v>55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 t="str">
            <v>8051 (1 White)</v>
          </cell>
          <cell r="AW855" t="str">
            <v>8050 (223FT Clear)</v>
          </cell>
          <cell r="AX855">
            <v>2630.2</v>
          </cell>
          <cell r="AY855">
            <v>1200</v>
          </cell>
          <cell r="AZ855">
            <v>2.1918333333333333</v>
          </cell>
          <cell r="BA855" t="str">
            <v>Minova Request 4/25/12. Each cartridge gets Part No. 8516 Basket Clip 32 mm.</v>
          </cell>
          <cell r="BB855" t="str">
            <v>Each pallet gets an additional Void In Pallet label to be placed on top-center of wrapped pallet.</v>
          </cell>
          <cell r="BC855">
            <v>266057</v>
          </cell>
          <cell r="BD855" t="str">
            <v>Green</v>
          </cell>
          <cell r="BE855" t="str">
            <v>3222 VLIF50B</v>
          </cell>
          <cell r="BF855" t="str">
            <v>12 months (+/- 5 days) from date of manufacture</v>
          </cell>
          <cell r="BG855" t="str">
            <v xml:space="preserve">Medium </v>
          </cell>
          <cell r="BH855" t="str">
            <v>32 mm</v>
          </cell>
          <cell r="BI855" t="str">
            <v>1 3/8 in</v>
          </cell>
          <cell r="BJ855" t="str">
            <v>22 in</v>
          </cell>
          <cell r="BK855" t="str">
            <v>7/8 in</v>
          </cell>
          <cell r="BL855" t="str">
            <v>I, II, III</v>
          </cell>
          <cell r="BM855">
            <v>2.1399670517784064</v>
          </cell>
          <cell r="BN855">
            <v>52.5</v>
          </cell>
          <cell r="BO855">
            <v>85</v>
          </cell>
          <cell r="BP855" t="str">
            <v>B or G</v>
          </cell>
          <cell r="BQ855">
            <v>5100</v>
          </cell>
          <cell r="BR855">
            <v>45.833333333333336</v>
          </cell>
        </row>
        <row r="856">
          <cell r="C856">
            <v>266058</v>
          </cell>
          <cell r="D856" t="str">
            <v>3222 VLIF50B (SWS, 600 Pcs)</v>
          </cell>
          <cell r="E856" t="str">
            <v>70344</v>
          </cell>
          <cell r="F856" t="str">
            <v>72036</v>
          </cell>
          <cell r="G856" t="str">
            <v>30%</v>
          </cell>
          <cell r="H856" t="str">
            <v>2 X 8509 (12-8 4 X 1.25 OL)</v>
          </cell>
          <cell r="I856" t="str">
            <v>8040 (54 mm 142 GA X 1.958 FT)</v>
          </cell>
          <cell r="J856" t="str">
            <v>8036 (114 mm 200 GA X 1.958 FT)</v>
          </cell>
          <cell r="K856">
            <v>1.4321999999999997</v>
          </cell>
          <cell r="L856">
            <v>0.6137999999999999</v>
          </cell>
          <cell r="M856">
            <v>22</v>
          </cell>
          <cell r="N856">
            <v>25.679604621340875</v>
          </cell>
          <cell r="O856">
            <v>21.75</v>
          </cell>
          <cell r="P856">
            <v>22</v>
          </cell>
          <cell r="Q856">
            <v>22.25</v>
          </cell>
          <cell r="R856">
            <v>1.9901249999999999</v>
          </cell>
          <cell r="S856">
            <v>2.0459999999999998</v>
          </cell>
          <cell r="T856">
            <v>2.1026250000000002</v>
          </cell>
          <cell r="U856">
            <v>903.51675</v>
          </cell>
          <cell r="V856">
            <v>928.8839999999999</v>
          </cell>
          <cell r="W856">
            <v>954.59175000000005</v>
          </cell>
          <cell r="X856" t="str">
            <v>8053 (5" X 115GA X 12FT)</v>
          </cell>
          <cell r="Y856" t="str">
            <v>SW (12 FT)</v>
          </cell>
          <cell r="Z856">
            <v>0.1</v>
          </cell>
          <cell r="AA856">
            <v>12</v>
          </cell>
          <cell r="AB856">
            <v>23.881499999999999</v>
          </cell>
          <cell r="AC856">
            <v>24.552</v>
          </cell>
          <cell r="AD856">
            <v>25.231500000000004</v>
          </cell>
          <cell r="AE856">
            <v>23.9815</v>
          </cell>
          <cell r="AF856">
            <v>24.652000000000001</v>
          </cell>
          <cell r="AG856">
            <v>25.331500000000005</v>
          </cell>
          <cell r="AH856" t="str">
            <v>8053 (12 FT/Bundle)</v>
          </cell>
          <cell r="AI856" t="str">
            <v>SW</v>
          </cell>
          <cell r="AJ856" t="str">
            <v xml:space="preserve">10 X 5 = 50 SW </v>
          </cell>
          <cell r="AK856" t="str">
            <v xml:space="preserve">Stack </v>
          </cell>
          <cell r="AL856" t="str">
            <v xml:space="preserve">Square </v>
          </cell>
          <cell r="AM856" t="str">
            <v>On Pallet</v>
          </cell>
          <cell r="AN856">
            <v>50</v>
          </cell>
          <cell r="AO856" t="str">
            <v>8909 (44 X 44)</v>
          </cell>
          <cell r="AP856" t="str">
            <v>44X44</v>
          </cell>
          <cell r="AQ856">
            <v>55</v>
          </cell>
          <cell r="AR856">
            <v>0</v>
          </cell>
          <cell r="AS856" t="str">
            <v>1 X 8114 (Pad)</v>
          </cell>
          <cell r="AT856">
            <v>0</v>
          </cell>
          <cell r="AU856">
            <v>0</v>
          </cell>
          <cell r="AV856" t="str">
            <v>8051 (1 White)</v>
          </cell>
          <cell r="AW856" t="str">
            <v>8052 (440FT White)</v>
          </cell>
          <cell r="AX856">
            <v>1287.6000000000001</v>
          </cell>
          <cell r="AY856">
            <v>600</v>
          </cell>
          <cell r="AZ856">
            <v>2.1460000000000004</v>
          </cell>
          <cell r="BA856" t="str">
            <v>Minova Request 4/25/12. Each bundle gets Part No. 8132 8.5 X 11 inch bundle sheet. Each cartridge gets Part No. 8516 Basket Clip 32 mm.</v>
          </cell>
          <cell r="BB856">
            <v>0</v>
          </cell>
          <cell r="BC856">
            <v>266058</v>
          </cell>
          <cell r="BD856" t="str">
            <v>Green</v>
          </cell>
          <cell r="BE856" t="str">
            <v>3222 VLIF50B</v>
          </cell>
          <cell r="BF856" t="str">
            <v>12 months (+/- 5 days) from date of manufacture</v>
          </cell>
          <cell r="BG856" t="str">
            <v xml:space="preserve">Medium </v>
          </cell>
          <cell r="BH856" t="str">
            <v>32 mm</v>
          </cell>
          <cell r="BI856" t="str">
            <v>1 3/8 in</v>
          </cell>
          <cell r="BJ856" t="str">
            <v>22 in</v>
          </cell>
          <cell r="BK856" t="str">
            <v>7/8 in</v>
          </cell>
          <cell r="BL856" t="str">
            <v>I, II, III</v>
          </cell>
          <cell r="BM856">
            <v>2.1399670517784064</v>
          </cell>
          <cell r="BN856">
            <v>25.2</v>
          </cell>
          <cell r="BO856">
            <v>85</v>
          </cell>
          <cell r="BP856" t="str">
            <v>B or G</v>
          </cell>
          <cell r="BQ856">
            <v>5100</v>
          </cell>
          <cell r="BR856">
            <v>22</v>
          </cell>
        </row>
        <row r="857">
          <cell r="C857">
            <v>266060</v>
          </cell>
          <cell r="D857" t="str">
            <v>E32 2.5' M35LIF (SWS, 600 Pcs)</v>
          </cell>
          <cell r="E857" t="str">
            <v>70274</v>
          </cell>
          <cell r="F857" t="str">
            <v>72036</v>
          </cell>
          <cell r="G857" t="str">
            <v>30%</v>
          </cell>
          <cell r="H857" t="str">
            <v>2 X 8509 (12-8 4 X 1.25 OL)</v>
          </cell>
          <cell r="I857" t="str">
            <v>8040 (54 mm 142 GA X 2.240 FT)</v>
          </cell>
          <cell r="J857" t="str">
            <v>8036 (114 mm 200 GA X 2.240 FT)</v>
          </cell>
          <cell r="K857">
            <v>1.6519125000000001</v>
          </cell>
          <cell r="L857">
            <v>0.70796250000000005</v>
          </cell>
          <cell r="M857">
            <v>25.192764899151229</v>
          </cell>
          <cell r="N857">
            <v>30</v>
          </cell>
          <cell r="O857">
            <v>25.125</v>
          </cell>
          <cell r="P857">
            <v>25.375</v>
          </cell>
          <cell r="Q857">
            <v>25.625</v>
          </cell>
          <cell r="R857">
            <v>2.2989375000000001</v>
          </cell>
          <cell r="S857">
            <v>2.3598750000000002</v>
          </cell>
          <cell r="T857">
            <v>2.4215624999999998</v>
          </cell>
          <cell r="U857">
            <v>1043.717625</v>
          </cell>
          <cell r="V857">
            <v>1071.3832500000001</v>
          </cell>
          <cell r="W857">
            <v>1099.389375</v>
          </cell>
          <cell r="X857" t="str">
            <v>8053 (5" X 115GA X 12FT)</v>
          </cell>
          <cell r="Y857" t="str">
            <v>SW (12 FT)</v>
          </cell>
          <cell r="Z857">
            <v>0.1</v>
          </cell>
          <cell r="AA857">
            <v>12</v>
          </cell>
          <cell r="AB857">
            <v>27.587250000000001</v>
          </cell>
          <cell r="AC857">
            <v>28.3185</v>
          </cell>
          <cell r="AD857">
            <v>29.058749999999996</v>
          </cell>
          <cell r="AE857">
            <v>27.687250000000002</v>
          </cell>
          <cell r="AF857">
            <v>28.418500000000002</v>
          </cell>
          <cell r="AG857">
            <v>29.158749999999998</v>
          </cell>
          <cell r="AH857" t="str">
            <v>8053 (12 FT/Bundle)</v>
          </cell>
          <cell r="AI857" t="str">
            <v>SW</v>
          </cell>
          <cell r="AJ857" t="str">
            <v xml:space="preserve">10 X 5 = 50 SW </v>
          </cell>
          <cell r="AK857" t="str">
            <v xml:space="preserve">Stack </v>
          </cell>
          <cell r="AL857" t="str">
            <v xml:space="preserve">Square </v>
          </cell>
          <cell r="AM857" t="str">
            <v>On Pallet</v>
          </cell>
          <cell r="AN857">
            <v>50</v>
          </cell>
          <cell r="AO857" t="str">
            <v>8909 (44 X 44)</v>
          </cell>
          <cell r="AP857" t="str">
            <v>44X44</v>
          </cell>
          <cell r="AQ857">
            <v>55</v>
          </cell>
          <cell r="AR857">
            <v>0</v>
          </cell>
          <cell r="AS857" t="str">
            <v xml:space="preserve">1 X 8114 (Pad) </v>
          </cell>
          <cell r="AT857">
            <v>0</v>
          </cell>
          <cell r="AU857">
            <v>0</v>
          </cell>
          <cell r="AV857" t="str">
            <v>8051 (1 White)</v>
          </cell>
          <cell r="AW857" t="str">
            <v>8052 (440FT White)</v>
          </cell>
          <cell r="AX857">
            <v>1475.9250000000002</v>
          </cell>
          <cell r="AY857">
            <v>600</v>
          </cell>
          <cell r="AZ857">
            <v>2.4598750000000003</v>
          </cell>
          <cell r="BA857" t="str">
            <v xml:space="preserve">Updated 9/14/11. Each bundle gets Part No. 8132 8.5 X 11 inch bundle sheet. </v>
          </cell>
          <cell r="BB857"/>
          <cell r="BC857">
            <v>266060</v>
          </cell>
          <cell r="BD857" t="str">
            <v>Blue</v>
          </cell>
          <cell r="BE857" t="str">
            <v xml:space="preserve">E32 2.5' M35LIF </v>
          </cell>
          <cell r="BF857" t="str">
            <v>12 months (+/- 5 days) from date of manufacture</v>
          </cell>
          <cell r="BG857" t="str">
            <v>Fast</v>
          </cell>
          <cell r="BH857" t="str">
            <v>32 mm</v>
          </cell>
          <cell r="BI857" t="str">
            <v>1 3/8 in</v>
          </cell>
          <cell r="BJ857" t="str">
            <v>25 3/8 in</v>
          </cell>
          <cell r="BK857" t="str">
            <v>7/8 in</v>
          </cell>
          <cell r="BL857" t="str">
            <v>I, II, III</v>
          </cell>
          <cell r="BM857">
            <v>2.5</v>
          </cell>
          <cell r="BN857">
            <v>30</v>
          </cell>
          <cell r="BO857">
            <v>98</v>
          </cell>
          <cell r="BP857" t="str">
            <v>B or G</v>
          </cell>
          <cell r="BQ857">
            <v>5880</v>
          </cell>
          <cell r="BR857">
            <v>25.375</v>
          </cell>
        </row>
        <row r="858">
          <cell r="C858">
            <v>266061</v>
          </cell>
          <cell r="D858" t="str">
            <v>E32 2.5' VLIF50 (2PB, 48 Bxs)</v>
          </cell>
          <cell r="E858" t="str">
            <v>70344</v>
          </cell>
          <cell r="F858" t="str">
            <v>72036</v>
          </cell>
          <cell r="G858" t="str">
            <v>30%</v>
          </cell>
          <cell r="H858" t="str">
            <v>2 X 8509 (12-8 4 X 1.25 OL)</v>
          </cell>
          <cell r="I858" t="str">
            <v>8040 (54 mm 142 GA X 2.240 FT)</v>
          </cell>
          <cell r="J858" t="str">
            <v>8036 (114 mm 200 GA X 2.240 FT)</v>
          </cell>
          <cell r="K858">
            <v>1.6519125000000001</v>
          </cell>
          <cell r="L858">
            <v>0.70796250000000005</v>
          </cell>
          <cell r="M858">
            <v>25.192764899151229</v>
          </cell>
          <cell r="N858">
            <v>30</v>
          </cell>
          <cell r="O858">
            <v>25.125</v>
          </cell>
          <cell r="P858">
            <v>25.375</v>
          </cell>
          <cell r="Q858">
            <v>25.625</v>
          </cell>
          <cell r="R858">
            <v>2.2989375000000001</v>
          </cell>
          <cell r="S858">
            <v>2.3598750000000002</v>
          </cell>
          <cell r="T858">
            <v>2.4215624999999998</v>
          </cell>
          <cell r="U858">
            <v>1043.717625</v>
          </cell>
          <cell r="V858">
            <v>1071.3832500000001</v>
          </cell>
          <cell r="W858">
            <v>1099.389375</v>
          </cell>
          <cell r="X858" t="str">
            <v>8445/8446 (31"/2 pc)</v>
          </cell>
          <cell r="Y858" t="str">
            <v>31"/ 2 pc</v>
          </cell>
          <cell r="Z858">
            <v>2.5</v>
          </cell>
          <cell r="AA858">
            <v>20</v>
          </cell>
          <cell r="AB858">
            <v>45.978750000000005</v>
          </cell>
          <cell r="AC858">
            <v>47.197500000000005</v>
          </cell>
          <cell r="AD858">
            <v>48.431249999999999</v>
          </cell>
          <cell r="AE858">
            <v>48.478750000000005</v>
          </cell>
          <cell r="AF858">
            <v>49.697500000000005</v>
          </cell>
          <cell r="AG858">
            <v>50.931249999999999</v>
          </cell>
          <cell r="AH858" t="str">
            <v>2 X 8126 (4.854 FT/Box)</v>
          </cell>
          <cell r="AI858">
            <v>2</v>
          </cell>
          <cell r="AJ858" t="str">
            <v>(6X6)+0=36</v>
          </cell>
          <cell r="AK858">
            <v>6</v>
          </cell>
          <cell r="AL858">
            <v>6</v>
          </cell>
          <cell r="AM858">
            <v>0</v>
          </cell>
          <cell r="AN858">
            <v>36</v>
          </cell>
          <cell r="AO858" t="str">
            <v>8909 (44 X 44)</v>
          </cell>
          <cell r="AP858" t="str">
            <v>44X44</v>
          </cell>
          <cell r="AQ858">
            <v>55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 t="str">
            <v>8051 (1 White)</v>
          </cell>
          <cell r="AW858" t="str">
            <v>8050 (160FT Clear)</v>
          </cell>
          <cell r="AX858">
            <v>1844.1100000000001</v>
          </cell>
          <cell r="AY858">
            <v>720</v>
          </cell>
          <cell r="AZ858">
            <v>2.561263888888889</v>
          </cell>
          <cell r="BA858" t="str">
            <v>Minova request 1/25/12.</v>
          </cell>
          <cell r="BB858"/>
          <cell r="BC858">
            <v>266061</v>
          </cell>
          <cell r="BD858" t="str">
            <v>Green</v>
          </cell>
          <cell r="BE858" t="str">
            <v>E32 2.5' VLIF50</v>
          </cell>
          <cell r="BF858" t="str">
            <v>12 months (+/- 5 days) from date of manufacture</v>
          </cell>
          <cell r="BG858" t="str">
            <v xml:space="preserve">Medium </v>
          </cell>
          <cell r="BH858" t="str">
            <v>32 mm</v>
          </cell>
          <cell r="BI858" t="str">
            <v>1 3/8 in</v>
          </cell>
          <cell r="BJ858" t="str">
            <v>25 3/8 in</v>
          </cell>
          <cell r="BK858" t="str">
            <v>7/8 in</v>
          </cell>
          <cell r="BL858" t="str">
            <v>I, II, III</v>
          </cell>
          <cell r="BM858">
            <v>2.5</v>
          </cell>
          <cell r="BN858">
            <v>62.5</v>
          </cell>
          <cell r="BO858">
            <v>98</v>
          </cell>
          <cell r="BP858" t="str">
            <v>B or G</v>
          </cell>
          <cell r="BQ858">
            <v>5880</v>
          </cell>
          <cell r="BR858">
            <v>42.291666666666664</v>
          </cell>
        </row>
        <row r="859">
          <cell r="C859">
            <v>266062</v>
          </cell>
          <cell r="D859" t="str">
            <v>E32 2.5' VLIF20 (2PB, 36 Bxs)</v>
          </cell>
          <cell r="E859" t="str">
            <v>70342</v>
          </cell>
          <cell r="F859" t="str">
            <v>72036</v>
          </cell>
          <cell r="G859" t="str">
            <v>30%</v>
          </cell>
          <cell r="H859" t="str">
            <v>2 X 8509 (12-8 4 X 1.25 OL)</v>
          </cell>
          <cell r="I859" t="str">
            <v>8040 (54 mm 142 GA X 2.240 FT)</v>
          </cell>
          <cell r="J859" t="str">
            <v>8036 (114 mm 200 GA X 2.240 FT)</v>
          </cell>
          <cell r="K859">
            <v>1.6519125000000001</v>
          </cell>
          <cell r="L859">
            <v>0.70796250000000005</v>
          </cell>
          <cell r="M859">
            <v>25.192764899151229</v>
          </cell>
          <cell r="N859">
            <v>30</v>
          </cell>
          <cell r="O859">
            <v>25.125</v>
          </cell>
          <cell r="P859">
            <v>25.375</v>
          </cell>
          <cell r="Q859">
            <v>25.625</v>
          </cell>
          <cell r="R859">
            <v>2.2989375000000001</v>
          </cell>
          <cell r="S859">
            <v>2.3598750000000002</v>
          </cell>
          <cell r="T859">
            <v>2.4215624999999998</v>
          </cell>
          <cell r="U859">
            <v>1043.717625</v>
          </cell>
          <cell r="V859">
            <v>1071.3832500000001</v>
          </cell>
          <cell r="W859">
            <v>1099.389375</v>
          </cell>
          <cell r="X859" t="str">
            <v>8445/8446 (31"/2 pc)</v>
          </cell>
          <cell r="Y859" t="str">
            <v>31"/ 2 pc</v>
          </cell>
          <cell r="Z859">
            <v>2.5</v>
          </cell>
          <cell r="AA859">
            <v>20</v>
          </cell>
          <cell r="AB859">
            <v>45.978750000000005</v>
          </cell>
          <cell r="AC859">
            <v>47.197500000000005</v>
          </cell>
          <cell r="AD859">
            <v>48.431249999999999</v>
          </cell>
          <cell r="AE859">
            <v>48.478750000000005</v>
          </cell>
          <cell r="AF859">
            <v>49.697500000000005</v>
          </cell>
          <cell r="AG859">
            <v>50.931249999999999</v>
          </cell>
          <cell r="AH859" t="str">
            <v>2 X 8126 (4.854 FT/Box)</v>
          </cell>
          <cell r="AI859">
            <v>2</v>
          </cell>
          <cell r="AJ859" t="str">
            <v>(6X6)+0=36</v>
          </cell>
          <cell r="AK859">
            <v>6</v>
          </cell>
          <cell r="AL859">
            <v>6</v>
          </cell>
          <cell r="AM859">
            <v>0</v>
          </cell>
          <cell r="AN859">
            <v>36</v>
          </cell>
          <cell r="AO859" t="str">
            <v>8909 (44 X 44)</v>
          </cell>
          <cell r="AP859" t="str">
            <v>44X44</v>
          </cell>
          <cell r="AQ859">
            <v>55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 t="str">
            <v>8051 (1 White)</v>
          </cell>
          <cell r="AW859" t="str">
            <v>8050 (160FT Clear)</v>
          </cell>
          <cell r="AX859">
            <v>1844.1100000000001</v>
          </cell>
          <cell r="AY859">
            <v>720</v>
          </cell>
          <cell r="AZ859">
            <v>2.561263888888889</v>
          </cell>
          <cell r="BA859" t="str">
            <v>Minova request 12/6/12.</v>
          </cell>
          <cell r="BB859"/>
          <cell r="BC859">
            <v>266062</v>
          </cell>
          <cell r="BD859" t="str">
            <v xml:space="preserve">Orange </v>
          </cell>
          <cell r="BE859" t="str">
            <v>E32 2.5' VLIF20</v>
          </cell>
          <cell r="BF859" t="str">
            <v>12 months (+/- 5 days) from date of manufacture</v>
          </cell>
          <cell r="BG859" t="str">
            <v>X-Fast</v>
          </cell>
          <cell r="BH859" t="str">
            <v>32 mm</v>
          </cell>
          <cell r="BI859" t="str">
            <v>1 3/8 in</v>
          </cell>
          <cell r="BJ859" t="str">
            <v>25 3/8 in</v>
          </cell>
          <cell r="BK859" t="str">
            <v>7/8 in</v>
          </cell>
          <cell r="BL859" t="str">
            <v>I, II, III</v>
          </cell>
          <cell r="BM859">
            <v>2.5</v>
          </cell>
          <cell r="BN859">
            <v>50</v>
          </cell>
          <cell r="BO859">
            <v>98</v>
          </cell>
          <cell r="BP859" t="str">
            <v>B or G</v>
          </cell>
          <cell r="BQ859">
            <v>5880</v>
          </cell>
          <cell r="BR859">
            <v>42.291666666666664</v>
          </cell>
        </row>
        <row r="860">
          <cell r="C860">
            <v>266065</v>
          </cell>
          <cell r="D860" t="str">
            <v>E32 2.5' M45 (2PB, 36 Bxs)</v>
          </cell>
          <cell r="E860" t="str">
            <v>70316</v>
          </cell>
          <cell r="F860" t="str">
            <v>72036</v>
          </cell>
          <cell r="G860" t="str">
            <v>30%</v>
          </cell>
          <cell r="H860" t="str">
            <v>2 X 8509 (12-8 4 X 1.25 OL)</v>
          </cell>
          <cell r="I860" t="str">
            <v>8040 (54 mm 142 GA X 2.240 FT)</v>
          </cell>
          <cell r="J860" t="str">
            <v>8036 (114 mm 200 GA X 2.240 FT)</v>
          </cell>
          <cell r="K860">
            <v>1.6519125000000001</v>
          </cell>
          <cell r="L860">
            <v>0.70796250000000005</v>
          </cell>
          <cell r="M860">
            <v>25.192764899151229</v>
          </cell>
          <cell r="N860">
            <v>30</v>
          </cell>
          <cell r="O860">
            <v>25.125</v>
          </cell>
          <cell r="P860">
            <v>25.375</v>
          </cell>
          <cell r="Q860">
            <v>25.625</v>
          </cell>
          <cell r="R860">
            <v>2.2989375000000001</v>
          </cell>
          <cell r="S860">
            <v>2.3598750000000002</v>
          </cell>
          <cell r="T860">
            <v>2.4215624999999998</v>
          </cell>
          <cell r="U860">
            <v>1043.717625</v>
          </cell>
          <cell r="V860">
            <v>1071.3832500000001</v>
          </cell>
          <cell r="W860">
            <v>1099.389375</v>
          </cell>
          <cell r="X860" t="str">
            <v>8445/8446 (31"/2 pc)</v>
          </cell>
          <cell r="Y860" t="str">
            <v>31"/ 2 pc</v>
          </cell>
          <cell r="Z860">
            <v>2.5</v>
          </cell>
          <cell r="AA860">
            <v>25</v>
          </cell>
          <cell r="AB860">
            <v>57.473437500000003</v>
          </cell>
          <cell r="AC860">
            <v>58.996875000000003</v>
          </cell>
          <cell r="AD860">
            <v>60.539062499999993</v>
          </cell>
          <cell r="AE860">
            <v>59.973437500000003</v>
          </cell>
          <cell r="AF860">
            <v>61.496875000000003</v>
          </cell>
          <cell r="AG860">
            <v>63.039062499999993</v>
          </cell>
          <cell r="AH860" t="str">
            <v>2 X 8126 (4.854 FT/Box)</v>
          </cell>
          <cell r="AI860">
            <v>2</v>
          </cell>
          <cell r="AJ860" t="str">
            <v>(6X6)+0=36</v>
          </cell>
          <cell r="AK860">
            <v>6</v>
          </cell>
          <cell r="AL860">
            <v>6</v>
          </cell>
          <cell r="AM860">
            <v>0</v>
          </cell>
          <cell r="AN860">
            <v>36</v>
          </cell>
          <cell r="AO860" t="str">
            <v>8909 (44 X 44)</v>
          </cell>
          <cell r="AP860" t="str">
            <v>44X44</v>
          </cell>
          <cell r="AQ860">
            <v>55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 t="str">
            <v>8051 (1 White)</v>
          </cell>
          <cell r="AW860" t="str">
            <v>8050 (160FT Clear)</v>
          </cell>
          <cell r="AX860">
            <v>2268.8875000000003</v>
          </cell>
          <cell r="AY860">
            <v>900</v>
          </cell>
          <cell r="AZ860">
            <v>2.5209861111111116</v>
          </cell>
          <cell r="BA860" t="str">
            <v>Minova request 9/12/03.</v>
          </cell>
          <cell r="BB860"/>
          <cell r="BC860">
            <v>266065</v>
          </cell>
          <cell r="BD860" t="str">
            <v>Green</v>
          </cell>
          <cell r="BE860" t="str">
            <v xml:space="preserve">E32 2.5' M45 </v>
          </cell>
          <cell r="BF860" t="str">
            <v>12 months (+/- 5 days) from date of manufacture</v>
          </cell>
          <cell r="BG860" t="str">
            <v xml:space="preserve">Medium </v>
          </cell>
          <cell r="BH860" t="str">
            <v>32 mm</v>
          </cell>
          <cell r="BI860" t="str">
            <v>1 3/8 in</v>
          </cell>
          <cell r="BJ860" t="str">
            <v>25 3/8 in</v>
          </cell>
          <cell r="BK860" t="str">
            <v>7/8 in</v>
          </cell>
          <cell r="BL860" t="str">
            <v>I, II, III</v>
          </cell>
          <cell r="BM860">
            <v>2.5</v>
          </cell>
          <cell r="BN860">
            <v>62.5</v>
          </cell>
          <cell r="BO860">
            <v>98</v>
          </cell>
          <cell r="BP860" t="str">
            <v>B or G</v>
          </cell>
          <cell r="BQ860">
            <v>5880</v>
          </cell>
          <cell r="BR860">
            <v>52.864583333333336</v>
          </cell>
        </row>
        <row r="861">
          <cell r="C861">
            <v>266067</v>
          </cell>
          <cell r="D861" t="str">
            <v>E32 2.5' LIF50 (2PB, 36 Bxs)</v>
          </cell>
          <cell r="E861" t="str">
            <v>70319</v>
          </cell>
          <cell r="F861" t="str">
            <v>72036</v>
          </cell>
          <cell r="G861" t="str">
            <v>30%</v>
          </cell>
          <cell r="H861" t="str">
            <v>2 X 8509 (12-8 4 X 1.25 OL)</v>
          </cell>
          <cell r="I861" t="str">
            <v>8040 (54 mm 142 GA X 2.240 FT)</v>
          </cell>
          <cell r="J861" t="str">
            <v>8036 (114 mm 200 GA X 2.240 FT)</v>
          </cell>
          <cell r="K861">
            <v>1.6519125000000001</v>
          </cell>
          <cell r="L861">
            <v>0.70796250000000005</v>
          </cell>
          <cell r="M861">
            <v>25.192764899151229</v>
          </cell>
          <cell r="N861">
            <v>30</v>
          </cell>
          <cell r="O861">
            <v>25.125</v>
          </cell>
          <cell r="P861">
            <v>25.375</v>
          </cell>
          <cell r="Q861">
            <v>25.625</v>
          </cell>
          <cell r="R861">
            <v>2.2989375000000001</v>
          </cell>
          <cell r="S861">
            <v>2.3598750000000002</v>
          </cell>
          <cell r="T861">
            <v>2.4215624999999998</v>
          </cell>
          <cell r="U861">
            <v>1043.717625</v>
          </cell>
          <cell r="V861">
            <v>1071.3832500000001</v>
          </cell>
          <cell r="W861">
            <v>1099.389375</v>
          </cell>
          <cell r="X861" t="str">
            <v>8445/8446 (31"/2 pc)</v>
          </cell>
          <cell r="Y861" t="str">
            <v>31"/ 2 pc</v>
          </cell>
          <cell r="Z861">
            <v>2.5</v>
          </cell>
          <cell r="AA861">
            <v>25</v>
          </cell>
          <cell r="AB861">
            <v>57.473437500000003</v>
          </cell>
          <cell r="AC861">
            <v>58.996875000000003</v>
          </cell>
          <cell r="AD861">
            <v>60.539062499999993</v>
          </cell>
          <cell r="AE861">
            <v>59.973437500000003</v>
          </cell>
          <cell r="AF861">
            <v>61.496875000000003</v>
          </cell>
          <cell r="AG861">
            <v>63.039062499999993</v>
          </cell>
          <cell r="AH861" t="str">
            <v>2 X 8126 (4.854 FT/Box)</v>
          </cell>
          <cell r="AI861">
            <v>2</v>
          </cell>
          <cell r="AJ861" t="str">
            <v>(6X6)+0=36</v>
          </cell>
          <cell r="AK861">
            <v>6</v>
          </cell>
          <cell r="AL861">
            <v>6</v>
          </cell>
          <cell r="AM861">
            <v>0</v>
          </cell>
          <cell r="AN861">
            <v>36</v>
          </cell>
          <cell r="AO861" t="str">
            <v>8909 (44 X 44)</v>
          </cell>
          <cell r="AP861" t="str">
            <v>44X44</v>
          </cell>
          <cell r="AQ861">
            <v>55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 t="str">
            <v>8051 (1 White)</v>
          </cell>
          <cell r="AW861" t="str">
            <v>8050 (160FT Clear)</v>
          </cell>
          <cell r="AX861">
            <v>2268.8875000000003</v>
          </cell>
          <cell r="AY861">
            <v>900</v>
          </cell>
          <cell r="AZ861">
            <v>2.5209861111111116</v>
          </cell>
          <cell r="BA861" t="str">
            <v>Minova request 9/8/09.</v>
          </cell>
          <cell r="BB861"/>
          <cell r="BC861">
            <v>266067</v>
          </cell>
          <cell r="BD861" t="str">
            <v>Green</v>
          </cell>
          <cell r="BE861" t="str">
            <v>E32 2.5' LIF50</v>
          </cell>
          <cell r="BF861" t="str">
            <v>12 months (+/- 5 days) from date of manufacture</v>
          </cell>
          <cell r="BG861" t="str">
            <v xml:space="preserve">Medium </v>
          </cell>
          <cell r="BH861" t="str">
            <v>32 mm</v>
          </cell>
          <cell r="BI861" t="str">
            <v>1 3/8 in</v>
          </cell>
          <cell r="BJ861" t="str">
            <v>25 3/8 in</v>
          </cell>
          <cell r="BK861" t="str">
            <v>7/8 in</v>
          </cell>
          <cell r="BL861" t="str">
            <v>I, II, III</v>
          </cell>
          <cell r="BM861">
            <v>2.5</v>
          </cell>
          <cell r="BN861">
            <v>62.5</v>
          </cell>
          <cell r="BO861">
            <v>98</v>
          </cell>
          <cell r="BP861" t="str">
            <v>B or G</v>
          </cell>
          <cell r="BQ861">
            <v>5880</v>
          </cell>
          <cell r="BR861">
            <v>52.864583333333336</v>
          </cell>
        </row>
        <row r="862">
          <cell r="C862">
            <v>266068</v>
          </cell>
          <cell r="D862" t="str">
            <v>3224 H50 (2PB, 48 Bxs, VPL)</v>
          </cell>
          <cell r="E862" t="str">
            <v>70320</v>
          </cell>
          <cell r="F862" t="str">
            <v>72036</v>
          </cell>
          <cell r="G862" t="str">
            <v>30%</v>
          </cell>
          <cell r="H862" t="str">
            <v>2 X 8509 (12-8 4 X 1.25 OL)</v>
          </cell>
          <cell r="I862" t="str">
            <v>8040 (54 mm 142 GA X 2.125 FT)</v>
          </cell>
          <cell r="J862" t="str">
            <v>8036 (114 mm 200 GA X 2.125 FT)</v>
          </cell>
          <cell r="K862">
            <v>1.5624</v>
          </cell>
          <cell r="L862">
            <v>0.66960000000000008</v>
          </cell>
          <cell r="M862">
            <v>24</v>
          </cell>
          <cell r="N862">
            <v>28.189445115952786</v>
          </cell>
          <cell r="O862">
            <v>23.75</v>
          </cell>
          <cell r="P862">
            <v>24</v>
          </cell>
          <cell r="Q862">
            <v>24.25</v>
          </cell>
          <cell r="R862">
            <v>2.1731249999999998</v>
          </cell>
          <cell r="S862">
            <v>2.2320000000000002</v>
          </cell>
          <cell r="T862">
            <v>2.2916249999999998</v>
          </cell>
          <cell r="U862">
            <v>986.59874999999988</v>
          </cell>
          <cell r="V862">
            <v>1013.3280000000001</v>
          </cell>
          <cell r="W862">
            <v>1040.3977499999999</v>
          </cell>
          <cell r="X862" t="str">
            <v>8427/8428 (25"/2 pc)</v>
          </cell>
          <cell r="Y862" t="str">
            <v>25"/ 2 pc</v>
          </cell>
          <cell r="Z862">
            <v>2.5</v>
          </cell>
          <cell r="AA862">
            <v>25</v>
          </cell>
          <cell r="AB862">
            <v>54.328124999999993</v>
          </cell>
          <cell r="AC862">
            <v>55.800000000000004</v>
          </cell>
          <cell r="AD862">
            <v>57.290624999999991</v>
          </cell>
          <cell r="AE862">
            <v>56.828124999999993</v>
          </cell>
          <cell r="AF862">
            <v>58.300000000000004</v>
          </cell>
          <cell r="AG862">
            <v>59.790624999999991</v>
          </cell>
          <cell r="AH862" t="str">
            <v>2 X 8126 (4.833 FT/Box)</v>
          </cell>
          <cell r="AI862">
            <v>2</v>
          </cell>
          <cell r="AJ862" t="str">
            <v>(8X6)+0=48</v>
          </cell>
          <cell r="AK862">
            <v>8</v>
          </cell>
          <cell r="AL862">
            <v>6</v>
          </cell>
          <cell r="AM862">
            <v>0</v>
          </cell>
          <cell r="AN862">
            <v>48</v>
          </cell>
          <cell r="AO862" t="str">
            <v>8909 (44 X 44)</v>
          </cell>
          <cell r="AP862" t="str">
            <v>44X44</v>
          </cell>
          <cell r="AQ862">
            <v>55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 t="str">
            <v>8051 (1 White)</v>
          </cell>
          <cell r="AW862" t="str">
            <v>8050 (223FT Clear)</v>
          </cell>
          <cell r="AX862">
            <v>2853.4</v>
          </cell>
          <cell r="AY862">
            <v>1200</v>
          </cell>
          <cell r="AZ862">
            <v>2.3778333333333332</v>
          </cell>
          <cell r="BA862" t="str">
            <v>Minova USA Inc. request to change packaging 10/1/06. "VPL"</v>
          </cell>
          <cell r="BB862" t="str">
            <v>Each pallet gets an additional Void In Pallet label to be placed on top-center of wrapped pallet.</v>
          </cell>
          <cell r="BC862">
            <v>266068</v>
          </cell>
          <cell r="BD862" t="str">
            <v>Green</v>
          </cell>
          <cell r="BE862" t="str">
            <v xml:space="preserve">3224 H50 </v>
          </cell>
          <cell r="BF862" t="str">
            <v>12 months (+/- 5 days) from date of manufacture</v>
          </cell>
          <cell r="BG862" t="str">
            <v xml:space="preserve">Medium </v>
          </cell>
          <cell r="BH862" t="str">
            <v>32 mm</v>
          </cell>
          <cell r="BI862" t="str">
            <v>1 3/8 in</v>
          </cell>
          <cell r="BJ862" t="str">
            <v>24 in</v>
          </cell>
          <cell r="BK862" t="str">
            <v>7/8 in</v>
          </cell>
          <cell r="BL862" t="str">
            <v>I, II, III</v>
          </cell>
          <cell r="BM862">
            <v>2.349120426329399</v>
          </cell>
          <cell r="BN862">
            <v>57.5</v>
          </cell>
          <cell r="BO862">
            <v>98</v>
          </cell>
          <cell r="BP862" t="str">
            <v>B or G</v>
          </cell>
          <cell r="BQ862">
            <v>5880</v>
          </cell>
          <cell r="BR862">
            <v>50</v>
          </cell>
        </row>
        <row r="863">
          <cell r="C863">
            <v>266069</v>
          </cell>
          <cell r="D863" t="str">
            <v>E32 2.5' LIF20 (2PB, 36 Bxs)</v>
          </cell>
          <cell r="E863" t="str">
            <v>70415</v>
          </cell>
          <cell r="F863" t="str">
            <v>72036</v>
          </cell>
          <cell r="G863" t="str">
            <v>30%</v>
          </cell>
          <cell r="H863" t="str">
            <v>2 X 8509 (12-8 4 X 1.25 OL)</v>
          </cell>
          <cell r="I863" t="str">
            <v>8040 (54 mm 142 GA X 2.240 FT)</v>
          </cell>
          <cell r="J863" t="str">
            <v>8036 (114 mm 200 GA X 2.240 FT)</v>
          </cell>
          <cell r="K863">
            <v>1.6519125000000001</v>
          </cell>
          <cell r="L863">
            <v>0.70796250000000005</v>
          </cell>
          <cell r="M863">
            <v>25.192764899151229</v>
          </cell>
          <cell r="N863">
            <v>30</v>
          </cell>
          <cell r="O863">
            <v>25.125</v>
          </cell>
          <cell r="P863">
            <v>25.375</v>
          </cell>
          <cell r="Q863">
            <v>25.625</v>
          </cell>
          <cell r="R863">
            <v>2.2989375000000001</v>
          </cell>
          <cell r="S863">
            <v>2.3598750000000002</v>
          </cell>
          <cell r="T863">
            <v>2.4215624999999998</v>
          </cell>
          <cell r="U863">
            <v>1043.717625</v>
          </cell>
          <cell r="V863">
            <v>1071.3832500000001</v>
          </cell>
          <cell r="W863">
            <v>1099.389375</v>
          </cell>
          <cell r="X863" t="str">
            <v>8445/8446 (31"/2 pc)</v>
          </cell>
          <cell r="Y863" t="str">
            <v>31"/ 2 pc</v>
          </cell>
          <cell r="Z863">
            <v>2.5</v>
          </cell>
          <cell r="AA863">
            <v>25</v>
          </cell>
          <cell r="AB863">
            <v>57.473437500000003</v>
          </cell>
          <cell r="AC863">
            <v>58.996875000000003</v>
          </cell>
          <cell r="AD863">
            <v>60.539062499999993</v>
          </cell>
          <cell r="AE863">
            <v>59.973437500000003</v>
          </cell>
          <cell r="AF863">
            <v>61.496875000000003</v>
          </cell>
          <cell r="AG863">
            <v>63.039062499999993</v>
          </cell>
          <cell r="AH863" t="str">
            <v>2 X 8126 (4.854 FT/Box)</v>
          </cell>
          <cell r="AI863">
            <v>2</v>
          </cell>
          <cell r="AJ863" t="str">
            <v>(6X6)+0=36</v>
          </cell>
          <cell r="AK863">
            <v>6</v>
          </cell>
          <cell r="AL863">
            <v>6</v>
          </cell>
          <cell r="AM863">
            <v>0</v>
          </cell>
          <cell r="AN863">
            <v>36</v>
          </cell>
          <cell r="AO863" t="str">
            <v>8909 (44 X 44)</v>
          </cell>
          <cell r="AP863" t="str">
            <v>44X44</v>
          </cell>
          <cell r="AQ863">
            <v>55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 t="str">
            <v>8051 (1 White)</v>
          </cell>
          <cell r="AW863" t="str">
            <v>8050 (160FT Clear)</v>
          </cell>
          <cell r="AX863">
            <v>2268.8875000000003</v>
          </cell>
          <cell r="AY863">
            <v>900</v>
          </cell>
          <cell r="AZ863">
            <v>2.5209861111111116</v>
          </cell>
          <cell r="BA863" t="str">
            <v>Minova request 5/7/08.</v>
          </cell>
          <cell r="BB863"/>
          <cell r="BC863">
            <v>266069</v>
          </cell>
          <cell r="BD863" t="str">
            <v xml:space="preserve">Orange </v>
          </cell>
          <cell r="BE863" t="str">
            <v>E32 2.5' LIF20</v>
          </cell>
          <cell r="BF863" t="str">
            <v>12 months (+/- 5 days) from date of manufacture</v>
          </cell>
          <cell r="BG863" t="str">
            <v xml:space="preserve">X-Fast </v>
          </cell>
          <cell r="BH863" t="str">
            <v>32 mm</v>
          </cell>
          <cell r="BI863" t="str">
            <v>1 3/8 in</v>
          </cell>
          <cell r="BJ863" t="str">
            <v>25 3/8 in</v>
          </cell>
          <cell r="BK863" t="str">
            <v>7/8 in</v>
          </cell>
          <cell r="BL863" t="str">
            <v>I, II, III</v>
          </cell>
          <cell r="BM863">
            <v>2.5</v>
          </cell>
          <cell r="BN863">
            <v>62.5</v>
          </cell>
          <cell r="BO863">
            <v>98</v>
          </cell>
          <cell r="BP863" t="str">
            <v>B or G</v>
          </cell>
          <cell r="BQ863">
            <v>5880</v>
          </cell>
          <cell r="BR863">
            <v>52.864583333333336</v>
          </cell>
        </row>
        <row r="864">
          <cell r="C864">
            <v>266070</v>
          </cell>
          <cell r="D864" t="str">
            <v>E32 2.5' M50LIF (2PB, 36 Bxs)</v>
          </cell>
          <cell r="E864" t="str">
            <v>70325</v>
          </cell>
          <cell r="F864" t="str">
            <v>72036</v>
          </cell>
          <cell r="G864" t="str">
            <v>30%</v>
          </cell>
          <cell r="H864" t="str">
            <v>2 X 8509 (12-8 4 X 1.25 OL)</v>
          </cell>
          <cell r="I864" t="str">
            <v>8040 (54 mm 142 GA X 2.240 FT)</v>
          </cell>
          <cell r="J864" t="str">
            <v>8036 (114 mm 200 GA X 2.240 FT)</v>
          </cell>
          <cell r="K864">
            <v>1.6519125000000001</v>
          </cell>
          <cell r="L864">
            <v>0.70796250000000005</v>
          </cell>
          <cell r="M864">
            <v>25.192764899151229</v>
          </cell>
          <cell r="N864">
            <v>30</v>
          </cell>
          <cell r="O864">
            <v>25.125</v>
          </cell>
          <cell r="P864">
            <v>25.375</v>
          </cell>
          <cell r="Q864">
            <v>25.625</v>
          </cell>
          <cell r="R864">
            <v>2.2989375000000001</v>
          </cell>
          <cell r="S864">
            <v>2.3598750000000002</v>
          </cell>
          <cell r="T864">
            <v>2.4215624999999998</v>
          </cell>
          <cell r="U864">
            <v>1043.717625</v>
          </cell>
          <cell r="V864">
            <v>1071.3832500000001</v>
          </cell>
          <cell r="W864">
            <v>1099.389375</v>
          </cell>
          <cell r="X864" t="str">
            <v>8445/8446 (31"/2 pc)</v>
          </cell>
          <cell r="Y864" t="str">
            <v>31"/ 2 pc</v>
          </cell>
          <cell r="Z864">
            <v>2.5</v>
          </cell>
          <cell r="AA864">
            <v>25</v>
          </cell>
          <cell r="AB864">
            <v>57.473437500000003</v>
          </cell>
          <cell r="AC864">
            <v>58.996875000000003</v>
          </cell>
          <cell r="AD864">
            <v>60.539062499999993</v>
          </cell>
          <cell r="AE864">
            <v>59.973437500000003</v>
          </cell>
          <cell r="AF864">
            <v>61.496875000000003</v>
          </cell>
          <cell r="AG864">
            <v>63.039062499999993</v>
          </cell>
          <cell r="AH864" t="str">
            <v>2 X 8126 (4.854 FT/Box)</v>
          </cell>
          <cell r="AI864">
            <v>2</v>
          </cell>
          <cell r="AJ864" t="str">
            <v>(6X6)+0=36</v>
          </cell>
          <cell r="AK864">
            <v>6</v>
          </cell>
          <cell r="AL864">
            <v>6</v>
          </cell>
          <cell r="AM864">
            <v>0</v>
          </cell>
          <cell r="AN864">
            <v>36</v>
          </cell>
          <cell r="AO864" t="str">
            <v>8909 (44 X 44)</v>
          </cell>
          <cell r="AP864" t="str">
            <v>44X44</v>
          </cell>
          <cell r="AQ864">
            <v>55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 t="str">
            <v>8051 (1 White)</v>
          </cell>
          <cell r="AW864" t="str">
            <v>8050 (160FT Clear)</v>
          </cell>
          <cell r="AX864">
            <v>2268.8875000000003</v>
          </cell>
          <cell r="AY864">
            <v>900</v>
          </cell>
          <cell r="AZ864">
            <v>2.5209861111111116</v>
          </cell>
          <cell r="BA864" t="str">
            <v>Minova request 11/21/03.</v>
          </cell>
          <cell r="BB864"/>
          <cell r="BC864">
            <v>266070</v>
          </cell>
          <cell r="BD864" t="str">
            <v>Green</v>
          </cell>
          <cell r="BE864" t="str">
            <v xml:space="preserve">E32 2.5' M50LIF </v>
          </cell>
          <cell r="BF864" t="str">
            <v>12 months (+/- 5 days) from date of manufacture</v>
          </cell>
          <cell r="BG864" t="str">
            <v xml:space="preserve">Medium </v>
          </cell>
          <cell r="BH864" t="str">
            <v>32 mm</v>
          </cell>
          <cell r="BI864" t="str">
            <v>1 3/8 in</v>
          </cell>
          <cell r="BJ864" t="str">
            <v>25 3/8 in</v>
          </cell>
          <cell r="BK864" t="str">
            <v>7/8 in</v>
          </cell>
          <cell r="BL864" t="str">
            <v>I, II, III</v>
          </cell>
          <cell r="BM864">
            <v>2.5</v>
          </cell>
          <cell r="BN864">
            <v>62.5</v>
          </cell>
          <cell r="BO864">
            <v>98</v>
          </cell>
          <cell r="BP864" t="str">
            <v>B or G</v>
          </cell>
          <cell r="BQ864">
            <v>5880</v>
          </cell>
          <cell r="BR864">
            <v>52.864583333333336</v>
          </cell>
        </row>
        <row r="865">
          <cell r="C865">
            <v>266071</v>
          </cell>
          <cell r="D865" t="str">
            <v>E32 2.5' LIF90 (2PB, 36 Bxs)</v>
          </cell>
          <cell r="E865" t="str">
            <v>70416</v>
          </cell>
          <cell r="F865" t="str">
            <v>72036</v>
          </cell>
          <cell r="G865" t="str">
            <v>30%</v>
          </cell>
          <cell r="H865" t="str">
            <v>2 X 8509 (12-8 4 X 1.25 OL)</v>
          </cell>
          <cell r="I865" t="str">
            <v>8040 (54 mm 142 GA X 2.240 FT)</v>
          </cell>
          <cell r="J865" t="str">
            <v>8036 (114 mm 200 GA X 2.240 FT)</v>
          </cell>
          <cell r="K865">
            <v>1.6519125000000001</v>
          </cell>
          <cell r="L865">
            <v>0.70796250000000005</v>
          </cell>
          <cell r="M865">
            <v>25.192764899151229</v>
          </cell>
          <cell r="N865">
            <v>30</v>
          </cell>
          <cell r="O865">
            <v>25.125</v>
          </cell>
          <cell r="P865">
            <v>25.375</v>
          </cell>
          <cell r="Q865">
            <v>25.625</v>
          </cell>
          <cell r="R865">
            <v>2.2989375000000001</v>
          </cell>
          <cell r="S865">
            <v>2.3598750000000002</v>
          </cell>
          <cell r="T865">
            <v>2.4215624999999998</v>
          </cell>
          <cell r="U865">
            <v>1043.717625</v>
          </cell>
          <cell r="V865">
            <v>1071.3832500000001</v>
          </cell>
          <cell r="W865">
            <v>1099.389375</v>
          </cell>
          <cell r="X865" t="str">
            <v>8445/8446 (31"/2 pc)</v>
          </cell>
          <cell r="Y865" t="str">
            <v>31"/ 2 pc</v>
          </cell>
          <cell r="Z865">
            <v>2.5</v>
          </cell>
          <cell r="AA865">
            <v>25</v>
          </cell>
          <cell r="AB865">
            <v>57.473437500000003</v>
          </cell>
          <cell r="AC865">
            <v>58.996875000000003</v>
          </cell>
          <cell r="AD865">
            <v>60.539062499999993</v>
          </cell>
          <cell r="AE865">
            <v>59.973437500000003</v>
          </cell>
          <cell r="AF865">
            <v>61.496875000000003</v>
          </cell>
          <cell r="AG865">
            <v>63.039062499999993</v>
          </cell>
          <cell r="AH865" t="str">
            <v>2 X 8126 (4.854 FT/Box)</v>
          </cell>
          <cell r="AI865">
            <v>2</v>
          </cell>
          <cell r="AJ865" t="str">
            <v>(6X6)+0=36</v>
          </cell>
          <cell r="AK865">
            <v>6</v>
          </cell>
          <cell r="AL865">
            <v>6</v>
          </cell>
          <cell r="AM865">
            <v>0</v>
          </cell>
          <cell r="AN865">
            <v>36</v>
          </cell>
          <cell r="AO865" t="str">
            <v>8909 (44 X 44)</v>
          </cell>
          <cell r="AP865" t="str">
            <v>44X44</v>
          </cell>
          <cell r="AQ865">
            <v>55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 t="str">
            <v>8051 (1 White)</v>
          </cell>
          <cell r="AW865" t="str">
            <v>8050 (160FT Clear)</v>
          </cell>
          <cell r="AX865">
            <v>2268.8875000000003</v>
          </cell>
          <cell r="AY865">
            <v>900</v>
          </cell>
          <cell r="AZ865">
            <v>2.5209861111111116</v>
          </cell>
          <cell r="BA865" t="str">
            <v xml:space="preserve">Request 7/9/07. </v>
          </cell>
          <cell r="BB865"/>
          <cell r="BC865">
            <v>266071</v>
          </cell>
          <cell r="BD865" t="str">
            <v>Yellow</v>
          </cell>
          <cell r="BE865" t="str">
            <v xml:space="preserve">E32 2.5' LIF90 </v>
          </cell>
          <cell r="BF865" t="str">
            <v>12 months (+/- 5 days) from date of manufacture</v>
          </cell>
          <cell r="BG865" t="str">
            <v>Slow</v>
          </cell>
          <cell r="BH865" t="str">
            <v>32 mm</v>
          </cell>
          <cell r="BI865" t="str">
            <v>1 3/8 in</v>
          </cell>
          <cell r="BJ865" t="str">
            <v>25 3/8 in</v>
          </cell>
          <cell r="BK865" t="str">
            <v>7/8 in</v>
          </cell>
          <cell r="BL865" t="str">
            <v>I, II, III</v>
          </cell>
          <cell r="BM865">
            <v>2.5</v>
          </cell>
          <cell r="BN865">
            <v>62.5</v>
          </cell>
          <cell r="BO865">
            <v>98</v>
          </cell>
          <cell r="BP865" t="str">
            <v>B or G</v>
          </cell>
          <cell r="BQ865">
            <v>5880</v>
          </cell>
          <cell r="BR865">
            <v>52.864583333333336</v>
          </cell>
        </row>
        <row r="866">
          <cell r="C866">
            <v>266072</v>
          </cell>
          <cell r="D866" t="str">
            <v xml:space="preserve">3224 M50 (2PB, 48 Bxs, VPL) </v>
          </cell>
          <cell r="E866" t="str">
            <v>70325</v>
          </cell>
          <cell r="F866" t="str">
            <v>72036</v>
          </cell>
          <cell r="G866" t="str">
            <v>30%</v>
          </cell>
          <cell r="H866" t="str">
            <v>2 X 8509 (12-8 4 X 1.25 OL)</v>
          </cell>
          <cell r="I866" t="str">
            <v>8040 (54 mm 142 GA X 2.125 FT)</v>
          </cell>
          <cell r="J866" t="str">
            <v>8036 (114 mm 200 GA X 2.125 FT)</v>
          </cell>
          <cell r="K866">
            <v>1.5624</v>
          </cell>
          <cell r="L866">
            <v>0.66960000000000008</v>
          </cell>
          <cell r="M866">
            <v>24</v>
          </cell>
          <cell r="N866">
            <v>28.189445115952786</v>
          </cell>
          <cell r="O866">
            <v>23.75</v>
          </cell>
          <cell r="P866">
            <v>24</v>
          </cell>
          <cell r="Q866">
            <v>24.25</v>
          </cell>
          <cell r="R866">
            <v>2.1731249999999998</v>
          </cell>
          <cell r="S866">
            <v>2.2320000000000002</v>
          </cell>
          <cell r="T866">
            <v>2.2916249999999998</v>
          </cell>
          <cell r="U866">
            <v>986.59874999999988</v>
          </cell>
          <cell r="V866">
            <v>1013.3280000000001</v>
          </cell>
          <cell r="W866">
            <v>1040.3977499999999</v>
          </cell>
          <cell r="X866" t="str">
            <v>8427/8428 (25"/2 pc)</v>
          </cell>
          <cell r="Y866" t="str">
            <v>25"/ 2 pc</v>
          </cell>
          <cell r="Z866">
            <v>2.5</v>
          </cell>
          <cell r="AA866">
            <v>25</v>
          </cell>
          <cell r="AB866">
            <v>54.328124999999993</v>
          </cell>
          <cell r="AC866">
            <v>55.800000000000004</v>
          </cell>
          <cell r="AD866">
            <v>57.290624999999991</v>
          </cell>
          <cell r="AE866">
            <v>56.828124999999993</v>
          </cell>
          <cell r="AF866">
            <v>58.300000000000004</v>
          </cell>
          <cell r="AG866">
            <v>59.790624999999991</v>
          </cell>
          <cell r="AH866" t="str">
            <v>2 X 8126 (4.833 FT/Box)</v>
          </cell>
          <cell r="AI866">
            <v>2</v>
          </cell>
          <cell r="AJ866" t="str">
            <v>(8X6)+0=48</v>
          </cell>
          <cell r="AK866">
            <v>8</v>
          </cell>
          <cell r="AL866">
            <v>6</v>
          </cell>
          <cell r="AM866">
            <v>0</v>
          </cell>
          <cell r="AN866">
            <v>48</v>
          </cell>
          <cell r="AO866" t="str">
            <v>8909 (44 X 44)</v>
          </cell>
          <cell r="AP866" t="str">
            <v>44X44</v>
          </cell>
          <cell r="AQ866">
            <v>55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 t="str">
            <v>8051 (1 White)</v>
          </cell>
          <cell r="AW866" t="str">
            <v>8050 (223FT Clear)</v>
          </cell>
          <cell r="AX866">
            <v>2853.4</v>
          </cell>
          <cell r="AY866">
            <v>1200</v>
          </cell>
          <cell r="AZ866">
            <v>2.3778333333333332</v>
          </cell>
          <cell r="BA866" t="str">
            <v>Minova USA Inc. request to change packaging 10/1/06. "VPL"</v>
          </cell>
          <cell r="BB866" t="str">
            <v>Each pallet gets an additional Void In Pallet label to be placed on top-center of wrapped pallet.</v>
          </cell>
          <cell r="BC866">
            <v>266072</v>
          </cell>
          <cell r="BD866" t="str">
            <v>Green</v>
          </cell>
          <cell r="BE866" t="str">
            <v xml:space="preserve">3224 M50 </v>
          </cell>
          <cell r="BF866" t="str">
            <v>12 months (+/- 5 days) from date of manufacture</v>
          </cell>
          <cell r="BG866" t="str">
            <v xml:space="preserve">Medium </v>
          </cell>
          <cell r="BH866" t="str">
            <v>32 mm</v>
          </cell>
          <cell r="BI866" t="str">
            <v>1 3/8 in</v>
          </cell>
          <cell r="BJ866" t="str">
            <v>24 in</v>
          </cell>
          <cell r="BK866" t="str">
            <v>7/8 in</v>
          </cell>
          <cell r="BL866" t="str">
            <v>I, II, III</v>
          </cell>
          <cell r="BM866">
            <v>2.349120426329399</v>
          </cell>
          <cell r="BN866">
            <v>57.5</v>
          </cell>
          <cell r="BO866">
            <v>98</v>
          </cell>
          <cell r="BP866" t="str">
            <v>B or G</v>
          </cell>
          <cell r="BQ866">
            <v>5880</v>
          </cell>
          <cell r="BR866">
            <v>50</v>
          </cell>
        </row>
        <row r="867">
          <cell r="C867">
            <v>266076</v>
          </cell>
          <cell r="D867" t="str">
            <v>3224 M90LIF (2PB, 48 Bxs, VPL)</v>
          </cell>
          <cell r="E867" t="str">
            <v>70329</v>
          </cell>
          <cell r="F867" t="str">
            <v>72036</v>
          </cell>
          <cell r="G867" t="str">
            <v>30%</v>
          </cell>
          <cell r="H867" t="str">
            <v>2 X 8509 (12-8 4 X 1.25 OL)</v>
          </cell>
          <cell r="I867" t="str">
            <v>8040 (54 mm 142 GA X 2.125 FT)</v>
          </cell>
          <cell r="J867" t="str">
            <v>8036 (114 mm 200 GA X 2.125 FT)</v>
          </cell>
          <cell r="K867">
            <v>1.5624</v>
          </cell>
          <cell r="L867">
            <v>0.66960000000000008</v>
          </cell>
          <cell r="M867">
            <v>24</v>
          </cell>
          <cell r="N867">
            <v>28.189445115952786</v>
          </cell>
          <cell r="O867">
            <v>23.75</v>
          </cell>
          <cell r="P867">
            <v>24</v>
          </cell>
          <cell r="Q867">
            <v>24.25</v>
          </cell>
          <cell r="R867">
            <v>2.1731249999999998</v>
          </cell>
          <cell r="S867">
            <v>2.2320000000000002</v>
          </cell>
          <cell r="T867">
            <v>2.2916249999999998</v>
          </cell>
          <cell r="U867">
            <v>986.59874999999988</v>
          </cell>
          <cell r="V867">
            <v>1013.3280000000001</v>
          </cell>
          <cell r="W867">
            <v>1040.3977499999999</v>
          </cell>
          <cell r="X867" t="str">
            <v>8427/8428 (25"/2 pc)</v>
          </cell>
          <cell r="Y867" t="str">
            <v>25"/ 2 pc</v>
          </cell>
          <cell r="Z867">
            <v>2.5</v>
          </cell>
          <cell r="AA867">
            <v>25</v>
          </cell>
          <cell r="AB867">
            <v>54.328124999999993</v>
          </cell>
          <cell r="AC867">
            <v>55.800000000000004</v>
          </cell>
          <cell r="AD867">
            <v>57.290624999999991</v>
          </cell>
          <cell r="AE867">
            <v>56.828124999999993</v>
          </cell>
          <cell r="AF867">
            <v>58.300000000000004</v>
          </cell>
          <cell r="AG867">
            <v>59.790624999999991</v>
          </cell>
          <cell r="AH867" t="str">
            <v>2 X 8126 (4.833 FT/Box)</v>
          </cell>
          <cell r="AI867">
            <v>2</v>
          </cell>
          <cell r="AJ867" t="str">
            <v>(8X6)+0=48</v>
          </cell>
          <cell r="AK867">
            <v>8</v>
          </cell>
          <cell r="AL867">
            <v>6</v>
          </cell>
          <cell r="AM867">
            <v>0</v>
          </cell>
          <cell r="AN867">
            <v>48</v>
          </cell>
          <cell r="AO867" t="str">
            <v>8909 (44 X 44)</v>
          </cell>
          <cell r="AP867" t="str">
            <v>44X44</v>
          </cell>
          <cell r="AQ867">
            <v>55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 t="str">
            <v>8051 (1 White)</v>
          </cell>
          <cell r="AW867" t="str">
            <v>8050 (223FT Clear)</v>
          </cell>
          <cell r="AX867">
            <v>2853.4</v>
          </cell>
          <cell r="AY867">
            <v>1200</v>
          </cell>
          <cell r="AZ867">
            <v>2.3778333333333332</v>
          </cell>
          <cell r="BA867" t="str">
            <v>Minova USA Inc. request to change packaging 10/1/06. "VPL"</v>
          </cell>
          <cell r="BB867" t="str">
            <v>Each pallet gets an additional Void In Pallet label to be placed on top-center of wrapped pallet.</v>
          </cell>
          <cell r="BC867">
            <v>266076</v>
          </cell>
          <cell r="BD867" t="str">
            <v>Yellow</v>
          </cell>
          <cell r="BE867" t="str">
            <v>3224 M90LIF</v>
          </cell>
          <cell r="BF867" t="str">
            <v>12 months (+/- 5 days) from date of manufacture</v>
          </cell>
          <cell r="BG867" t="str">
            <v>Slow</v>
          </cell>
          <cell r="BH867" t="str">
            <v>32 mm</v>
          </cell>
          <cell r="BI867" t="str">
            <v>1 3/8 in</v>
          </cell>
          <cell r="BJ867" t="str">
            <v>24 in</v>
          </cell>
          <cell r="BK867" t="str">
            <v>7/8 in</v>
          </cell>
          <cell r="BL867" t="str">
            <v>I, II, III</v>
          </cell>
          <cell r="BM867">
            <v>2.349120426329399</v>
          </cell>
          <cell r="BN867">
            <v>57.5</v>
          </cell>
          <cell r="BO867">
            <v>98</v>
          </cell>
          <cell r="BP867" t="str">
            <v>B or G</v>
          </cell>
          <cell r="BQ867">
            <v>5880</v>
          </cell>
          <cell r="BR867">
            <v>50</v>
          </cell>
        </row>
        <row r="868">
          <cell r="C868">
            <v>266079</v>
          </cell>
          <cell r="D868" t="str">
            <v>3224 H90 (2PB, 48 Bxs, VPL)</v>
          </cell>
          <cell r="E868" t="str">
            <v>70340</v>
          </cell>
          <cell r="F868" t="str">
            <v>72036</v>
          </cell>
          <cell r="G868" t="str">
            <v>30%</v>
          </cell>
          <cell r="H868" t="str">
            <v>2 X 8509 (12-8 4 X 1.25 OL)</v>
          </cell>
          <cell r="I868" t="str">
            <v>8040 (54 mm 142 GA X 2.125 FT)</v>
          </cell>
          <cell r="J868" t="str">
            <v>8036 (114 mm 200 GA X 2.125 FT)</v>
          </cell>
          <cell r="K868">
            <v>1.5624</v>
          </cell>
          <cell r="L868">
            <v>0.66960000000000008</v>
          </cell>
          <cell r="M868">
            <v>24</v>
          </cell>
          <cell r="N868">
            <v>28.189445115952786</v>
          </cell>
          <cell r="O868">
            <v>23.75</v>
          </cell>
          <cell r="P868">
            <v>24</v>
          </cell>
          <cell r="Q868">
            <v>24.25</v>
          </cell>
          <cell r="R868">
            <v>2.1731249999999998</v>
          </cell>
          <cell r="S868">
            <v>2.2320000000000002</v>
          </cell>
          <cell r="T868">
            <v>2.2916249999999998</v>
          </cell>
          <cell r="U868">
            <v>986.59874999999988</v>
          </cell>
          <cell r="V868">
            <v>1013.3280000000001</v>
          </cell>
          <cell r="W868">
            <v>1040.3977499999999</v>
          </cell>
          <cell r="X868" t="str">
            <v>8427/8428 (25"/2 pc)</v>
          </cell>
          <cell r="Y868" t="str">
            <v>25"/ 2 pc</v>
          </cell>
          <cell r="Z868">
            <v>2.5</v>
          </cell>
          <cell r="AA868">
            <v>25</v>
          </cell>
          <cell r="AB868">
            <v>54.328124999999993</v>
          </cell>
          <cell r="AC868">
            <v>55.800000000000004</v>
          </cell>
          <cell r="AD868">
            <v>57.290624999999991</v>
          </cell>
          <cell r="AE868">
            <v>56.828124999999993</v>
          </cell>
          <cell r="AF868">
            <v>58.300000000000004</v>
          </cell>
          <cell r="AG868">
            <v>59.790624999999991</v>
          </cell>
          <cell r="AH868" t="str">
            <v>2 X 8126 (4.833 FT/Box)</v>
          </cell>
          <cell r="AI868">
            <v>2</v>
          </cell>
          <cell r="AJ868" t="str">
            <v>(8X6)+0=48</v>
          </cell>
          <cell r="AK868">
            <v>8</v>
          </cell>
          <cell r="AL868">
            <v>6</v>
          </cell>
          <cell r="AM868">
            <v>0</v>
          </cell>
          <cell r="AN868">
            <v>48</v>
          </cell>
          <cell r="AO868" t="str">
            <v>8909 (44 X 44)</v>
          </cell>
          <cell r="AP868" t="str">
            <v>44X44</v>
          </cell>
          <cell r="AQ868">
            <v>55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 t="str">
            <v>8051 (1 White)</v>
          </cell>
          <cell r="AW868" t="str">
            <v>8050 (223FT Clear)</v>
          </cell>
          <cell r="AX868">
            <v>2853.4</v>
          </cell>
          <cell r="AY868">
            <v>1200</v>
          </cell>
          <cell r="AZ868">
            <v>2.3778333333333332</v>
          </cell>
          <cell r="BA868" t="str">
            <v>Minova USA Inc. request to change packaging 10/1/06. "VPL"</v>
          </cell>
          <cell r="BB868" t="str">
            <v>Each pallet gets an additional Void In Pallet label to be placed on top-center of wrapped pallet.</v>
          </cell>
          <cell r="BC868">
            <v>266079</v>
          </cell>
          <cell r="BD868" t="str">
            <v>Yellow</v>
          </cell>
          <cell r="BE868" t="str">
            <v>3224 H90</v>
          </cell>
          <cell r="BF868" t="str">
            <v>12 months (+/- 5 days) from date of manufacture</v>
          </cell>
          <cell r="BG868" t="str">
            <v>Slow</v>
          </cell>
          <cell r="BH868" t="str">
            <v>32 mm</v>
          </cell>
          <cell r="BI868" t="str">
            <v>1 3/8 in</v>
          </cell>
          <cell r="BJ868" t="str">
            <v>24 in</v>
          </cell>
          <cell r="BK868" t="str">
            <v>7/8 in</v>
          </cell>
          <cell r="BL868" t="str">
            <v>I, II, III</v>
          </cell>
          <cell r="BM868">
            <v>2.349120426329399</v>
          </cell>
          <cell r="BN868">
            <v>57.5</v>
          </cell>
          <cell r="BO868">
            <v>98</v>
          </cell>
          <cell r="BP868" t="str">
            <v>B or G</v>
          </cell>
          <cell r="BQ868">
            <v>5880</v>
          </cell>
          <cell r="BR868">
            <v>50</v>
          </cell>
        </row>
        <row r="869">
          <cell r="C869">
            <v>266080</v>
          </cell>
          <cell r="D869" t="str">
            <v>3224 H90LIF (Cbl Blt, 2PB, 48 Bxs, VPL)</v>
          </cell>
          <cell r="E869" t="str">
            <v>70340</v>
          </cell>
          <cell r="F869" t="str">
            <v>72036</v>
          </cell>
          <cell r="G869" t="str">
            <v>30%</v>
          </cell>
          <cell r="H869" t="str">
            <v>2 X 8509 (12-8 4 X 1.25 OL)</v>
          </cell>
          <cell r="I869" t="str">
            <v>8040 (54 mm 142 GA X 2.125 FT)</v>
          </cell>
          <cell r="J869" t="str">
            <v>8036 (114 mm 200 GA X 2.125 FT)</v>
          </cell>
          <cell r="K869">
            <v>1.5624</v>
          </cell>
          <cell r="L869">
            <v>0.66960000000000008</v>
          </cell>
          <cell r="M869">
            <v>24</v>
          </cell>
          <cell r="N869">
            <v>28.189445115952786</v>
          </cell>
          <cell r="O869">
            <v>23.75</v>
          </cell>
          <cell r="P869">
            <v>24</v>
          </cell>
          <cell r="Q869">
            <v>24.25</v>
          </cell>
          <cell r="R869">
            <v>2.1731249999999998</v>
          </cell>
          <cell r="S869">
            <v>2.2320000000000002</v>
          </cell>
          <cell r="T869">
            <v>2.2916249999999998</v>
          </cell>
          <cell r="U869">
            <v>986.59874999999988</v>
          </cell>
          <cell r="V869">
            <v>1013.3280000000001</v>
          </cell>
          <cell r="W869">
            <v>1040.3977499999999</v>
          </cell>
          <cell r="X869" t="str">
            <v>8427/8428 (25"/2 pc)</v>
          </cell>
          <cell r="Y869" t="str">
            <v>25"/ 2 pc</v>
          </cell>
          <cell r="Z869">
            <v>2.5</v>
          </cell>
          <cell r="AA869">
            <v>25</v>
          </cell>
          <cell r="AB869">
            <v>54.328124999999993</v>
          </cell>
          <cell r="AC869">
            <v>55.800000000000004</v>
          </cell>
          <cell r="AD869">
            <v>57.290624999999991</v>
          </cell>
          <cell r="AE869">
            <v>56.828124999999993</v>
          </cell>
          <cell r="AF869">
            <v>58.300000000000004</v>
          </cell>
          <cell r="AG869">
            <v>59.790624999999991</v>
          </cell>
          <cell r="AH869" t="str">
            <v>2 X 8126 (4.833 FT/Box)</v>
          </cell>
          <cell r="AI869">
            <v>2</v>
          </cell>
          <cell r="AJ869" t="str">
            <v>(8X6)+0=48</v>
          </cell>
          <cell r="AK869">
            <v>8</v>
          </cell>
          <cell r="AL869">
            <v>6</v>
          </cell>
          <cell r="AM869">
            <v>0</v>
          </cell>
          <cell r="AN869">
            <v>48</v>
          </cell>
          <cell r="AO869" t="str">
            <v>8909 (44 X 44)</v>
          </cell>
          <cell r="AP869" t="str">
            <v>44X44</v>
          </cell>
          <cell r="AQ869">
            <v>55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 t="str">
            <v>8051 (1 White)</v>
          </cell>
          <cell r="AW869" t="str">
            <v>8050 (223FT Clear)</v>
          </cell>
          <cell r="AX869">
            <v>2853.4</v>
          </cell>
          <cell r="AY869">
            <v>1200</v>
          </cell>
          <cell r="AZ869">
            <v>2.3778333333333332</v>
          </cell>
          <cell r="BA869" t="str">
            <v>Minova USA Inc. request to change packaging 10/1/06. "VPL"</v>
          </cell>
          <cell r="BB869" t="str">
            <v>Each pallet gets an additional Void In Pallet label to be placed on top-center of wrapped pallet.</v>
          </cell>
          <cell r="BC869">
            <v>266080</v>
          </cell>
          <cell r="BD869" t="str">
            <v>Yellow</v>
          </cell>
          <cell r="BE869" t="str">
            <v>3224 H90LIF (Cable Bolt)</v>
          </cell>
          <cell r="BF869" t="str">
            <v>12 months (+/- 5 days) from date of manufacture</v>
          </cell>
          <cell r="BG869" t="str">
            <v>Cable Bolt</v>
          </cell>
          <cell r="BH869" t="str">
            <v>32 mm</v>
          </cell>
          <cell r="BI869" t="str">
            <v>*NS</v>
          </cell>
          <cell r="BJ869" t="str">
            <v>24 in</v>
          </cell>
          <cell r="BK869" t="str">
            <v>*NS</v>
          </cell>
          <cell r="BL869" t="str">
            <v>I, II, III</v>
          </cell>
          <cell r="BM869" t="str">
            <v>*NS</v>
          </cell>
          <cell r="BN869" t="str">
            <v>*NS</v>
          </cell>
          <cell r="BO869">
            <v>98</v>
          </cell>
          <cell r="BP869" t="str">
            <v>B or G</v>
          </cell>
          <cell r="BQ869">
            <v>5880</v>
          </cell>
          <cell r="BR869">
            <v>50</v>
          </cell>
        </row>
        <row r="870">
          <cell r="C870">
            <v>266081</v>
          </cell>
          <cell r="D870" t="str">
            <v>3224 H35 (2PB, 48 Bxs, VPL)</v>
          </cell>
          <cell r="E870" t="str">
            <v>70300</v>
          </cell>
          <cell r="F870" t="str">
            <v>72036</v>
          </cell>
          <cell r="G870" t="str">
            <v>30%</v>
          </cell>
          <cell r="H870" t="str">
            <v>2 X 8509 (12-8 4 X 1.25 OL)</v>
          </cell>
          <cell r="I870" t="str">
            <v>8040 (54 mm 142 GA X 2.125 FT)</v>
          </cell>
          <cell r="J870" t="str">
            <v>8036 (114 mm 200 GA X 2.125 FT)</v>
          </cell>
          <cell r="K870">
            <v>1.5624</v>
          </cell>
          <cell r="L870">
            <v>0.66960000000000008</v>
          </cell>
          <cell r="M870">
            <v>24</v>
          </cell>
          <cell r="N870">
            <v>28.189445115952786</v>
          </cell>
          <cell r="O870">
            <v>23.75</v>
          </cell>
          <cell r="P870">
            <v>24</v>
          </cell>
          <cell r="Q870">
            <v>24.25</v>
          </cell>
          <cell r="R870">
            <v>2.1731249999999998</v>
          </cell>
          <cell r="S870">
            <v>2.2320000000000002</v>
          </cell>
          <cell r="T870">
            <v>2.2916249999999998</v>
          </cell>
          <cell r="U870">
            <v>986.59874999999988</v>
          </cell>
          <cell r="V870">
            <v>1013.3280000000001</v>
          </cell>
          <cell r="W870">
            <v>1040.3977499999999</v>
          </cell>
          <cell r="X870" t="str">
            <v>8427/8428 (25"/2 pc)</v>
          </cell>
          <cell r="Y870" t="str">
            <v>25"/ 2 pc</v>
          </cell>
          <cell r="Z870">
            <v>2.5</v>
          </cell>
          <cell r="AA870">
            <v>25</v>
          </cell>
          <cell r="AB870">
            <v>54.328124999999993</v>
          </cell>
          <cell r="AC870">
            <v>55.800000000000004</v>
          </cell>
          <cell r="AD870">
            <v>57.290624999999991</v>
          </cell>
          <cell r="AE870">
            <v>56.828124999999993</v>
          </cell>
          <cell r="AF870">
            <v>58.300000000000004</v>
          </cell>
          <cell r="AG870">
            <v>59.790624999999991</v>
          </cell>
          <cell r="AH870" t="str">
            <v>2 X 8126 (4.833 FT/Box)</v>
          </cell>
          <cell r="AI870">
            <v>2</v>
          </cell>
          <cell r="AJ870" t="str">
            <v>(8X6)+0=48</v>
          </cell>
          <cell r="AK870">
            <v>8</v>
          </cell>
          <cell r="AL870">
            <v>6</v>
          </cell>
          <cell r="AM870">
            <v>0</v>
          </cell>
          <cell r="AN870">
            <v>48</v>
          </cell>
          <cell r="AO870" t="str">
            <v>8909 (44 X 44)</v>
          </cell>
          <cell r="AP870" t="str">
            <v>44X44</v>
          </cell>
          <cell r="AQ870">
            <v>55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 t="str">
            <v>8051 (1 White)</v>
          </cell>
          <cell r="AW870" t="str">
            <v>8050 (223FT Clear)</v>
          </cell>
          <cell r="AX870">
            <v>2853.4</v>
          </cell>
          <cell r="AY870">
            <v>1200</v>
          </cell>
          <cell r="AZ870">
            <v>2.3778333333333332</v>
          </cell>
          <cell r="BA870" t="str">
            <v>Minova USA Inc. request 11/14/07.</v>
          </cell>
          <cell r="BB870" t="str">
            <v>Each pallet gets an additional Void In Pallet label to be placed on top-center of wrapped pallet.</v>
          </cell>
          <cell r="BC870">
            <v>266081</v>
          </cell>
          <cell r="BD870" t="str">
            <v>Blue</v>
          </cell>
          <cell r="BE870" t="str">
            <v>3224 H35</v>
          </cell>
          <cell r="BF870" t="str">
            <v>12 months (+/- 5 days) from date of manufacture</v>
          </cell>
          <cell r="BG870" t="str">
            <v>Fast</v>
          </cell>
          <cell r="BH870" t="str">
            <v>32 mm</v>
          </cell>
          <cell r="BI870" t="str">
            <v>1 3/8 in</v>
          </cell>
          <cell r="BJ870" t="str">
            <v>24 in</v>
          </cell>
          <cell r="BK870" t="str">
            <v>7/8 in</v>
          </cell>
          <cell r="BL870" t="str">
            <v>I, II, III</v>
          </cell>
          <cell r="BM870">
            <v>2.349120426329399</v>
          </cell>
          <cell r="BN870">
            <v>57.5</v>
          </cell>
          <cell r="BO870">
            <v>98</v>
          </cell>
          <cell r="BP870" t="str">
            <v>B or G</v>
          </cell>
          <cell r="BQ870">
            <v>5880</v>
          </cell>
          <cell r="BR870">
            <v>50</v>
          </cell>
        </row>
        <row r="871">
          <cell r="C871">
            <v>268090</v>
          </cell>
          <cell r="D871" t="str">
            <v>3227 M50 (2PB, 36 Bxs)</v>
          </cell>
          <cell r="E871" t="str">
            <v>70325</v>
          </cell>
          <cell r="F871" t="str">
            <v>72036</v>
          </cell>
          <cell r="G871" t="str">
            <v>30%</v>
          </cell>
          <cell r="H871" t="str">
            <v>2 X 8509 (12-8 4 X 1.25 OL)</v>
          </cell>
          <cell r="I871" t="str">
            <v>8040 (54 mm 142 GA X 2.375 FT)</v>
          </cell>
          <cell r="J871" t="str">
            <v>8036 (114 mm 200 GA X 2.375 FT)</v>
          </cell>
          <cell r="K871">
            <v>1.7577</v>
          </cell>
          <cell r="L871">
            <v>0.75329999999999997</v>
          </cell>
          <cell r="M871">
            <v>27</v>
          </cell>
          <cell r="N871">
            <v>31.954205857870658</v>
          </cell>
          <cell r="O871">
            <v>26.75</v>
          </cell>
          <cell r="P871">
            <v>27</v>
          </cell>
          <cell r="Q871">
            <v>27.25</v>
          </cell>
          <cell r="R871">
            <v>2.4476249999999999</v>
          </cell>
          <cell r="S871">
            <v>2.5110000000000001</v>
          </cell>
          <cell r="T871">
            <v>2.5751249999999999</v>
          </cell>
          <cell r="U871">
            <v>1111.2217499999999</v>
          </cell>
          <cell r="V871">
            <v>1139.9940000000001</v>
          </cell>
          <cell r="W871">
            <v>1169.1067499999999</v>
          </cell>
          <cell r="X871" t="str">
            <v>8445/8446 (31"/2 pc)</v>
          </cell>
          <cell r="Y871" t="str">
            <v>31"/ 2 pc</v>
          </cell>
          <cell r="Z871">
            <v>2.5</v>
          </cell>
          <cell r="AA871">
            <v>25</v>
          </cell>
          <cell r="AB871">
            <v>61.190624999999997</v>
          </cell>
          <cell r="AC871">
            <v>62.775000000000006</v>
          </cell>
          <cell r="AD871">
            <v>64.378124999999997</v>
          </cell>
          <cell r="AE871">
            <v>63.690624999999997</v>
          </cell>
          <cell r="AF871">
            <v>65.275000000000006</v>
          </cell>
          <cell r="AG871">
            <v>66.878124999999997</v>
          </cell>
          <cell r="AH871" t="str">
            <v>2 X 8126 (4.854 FT/Box)</v>
          </cell>
          <cell r="AI871">
            <v>2</v>
          </cell>
          <cell r="AJ871" t="str">
            <v>(6X6)+0=36</v>
          </cell>
          <cell r="AK871">
            <v>6</v>
          </cell>
          <cell r="AL871">
            <v>6</v>
          </cell>
          <cell r="AM871">
            <v>0</v>
          </cell>
          <cell r="AN871">
            <v>36</v>
          </cell>
          <cell r="AO871" t="str">
            <v>8909 (44 X 44)</v>
          </cell>
          <cell r="AP871" t="str">
            <v>44X44</v>
          </cell>
          <cell r="AQ871">
            <v>55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 t="str">
            <v>8051 (1 White)</v>
          </cell>
          <cell r="AW871" t="str">
            <v>8050 (160FT Clear)</v>
          </cell>
          <cell r="AX871">
            <v>2404.9</v>
          </cell>
          <cell r="AY871">
            <v>900</v>
          </cell>
          <cell r="AZ871">
            <v>2.6721111111111111</v>
          </cell>
          <cell r="BA871" t="str">
            <v>Minova request change typo 3/4/11.</v>
          </cell>
          <cell r="BB871"/>
          <cell r="BC871">
            <v>268090</v>
          </cell>
          <cell r="BD871" t="str">
            <v>Green</v>
          </cell>
          <cell r="BE871" t="str">
            <v>3227 M50</v>
          </cell>
          <cell r="BF871" t="str">
            <v>12 months (+/- 5 days) from date of manufacture</v>
          </cell>
          <cell r="BG871" t="str">
            <v xml:space="preserve">Medium </v>
          </cell>
          <cell r="BH871" t="str">
            <v>32 mm</v>
          </cell>
          <cell r="BI871" t="str">
            <v>1 3/8 in</v>
          </cell>
          <cell r="BJ871" t="str">
            <v xml:space="preserve">27 in </v>
          </cell>
          <cell r="BK871" t="str">
            <v>7/8 in</v>
          </cell>
          <cell r="BL871" t="str">
            <v>I, II, III</v>
          </cell>
          <cell r="BM871">
            <v>2.6628504881558883</v>
          </cell>
          <cell r="BN871">
            <v>67.5</v>
          </cell>
          <cell r="BO871">
            <v>98</v>
          </cell>
          <cell r="BP871" t="str">
            <v>B or G</v>
          </cell>
          <cell r="BQ871">
            <v>5880</v>
          </cell>
          <cell r="BR871">
            <v>56.25</v>
          </cell>
        </row>
        <row r="872">
          <cell r="C872">
            <v>273024</v>
          </cell>
          <cell r="D872" t="str">
            <v>3230 LIF90 (2PB, 36 Bxs)</v>
          </cell>
          <cell r="E872" t="str">
            <v>70416</v>
          </cell>
          <cell r="F872" t="str">
            <v>72036</v>
          </cell>
          <cell r="G872" t="str">
            <v>30%</v>
          </cell>
          <cell r="H872" t="str">
            <v>2 X 8509 (12-8 4 X 1.25 OL)</v>
          </cell>
          <cell r="I872" t="str">
            <v>8040 (54 mm 142 GA X 2.625 FT)</v>
          </cell>
          <cell r="J872" t="str">
            <v>8036 (114 mm 200 GA X 2.625 FT)</v>
          </cell>
          <cell r="K872">
            <v>1.9529999999999998</v>
          </cell>
          <cell r="L872">
            <v>0.83699999999999997</v>
          </cell>
          <cell r="M872">
            <v>30</v>
          </cell>
          <cell r="N872">
            <v>35.718966599788523</v>
          </cell>
          <cell r="O872">
            <v>29.75</v>
          </cell>
          <cell r="P872">
            <v>30</v>
          </cell>
          <cell r="Q872">
            <v>30.25</v>
          </cell>
          <cell r="R872">
            <v>2.7221250000000001</v>
          </cell>
          <cell r="S872">
            <v>2.79</v>
          </cell>
          <cell r="T872">
            <v>2.858625</v>
          </cell>
          <cell r="U872">
            <v>1235.84475</v>
          </cell>
          <cell r="V872">
            <v>1266.6600000000001</v>
          </cell>
          <cell r="W872">
            <v>1297.81575</v>
          </cell>
          <cell r="X872" t="str">
            <v>8445/8446 (31"/2 pc)</v>
          </cell>
          <cell r="Y872" t="str">
            <v>31"/ 2 pc</v>
          </cell>
          <cell r="Z872">
            <v>2.5</v>
          </cell>
          <cell r="AA872">
            <v>25</v>
          </cell>
          <cell r="AB872">
            <v>68.053125000000009</v>
          </cell>
          <cell r="AC872">
            <v>69.75</v>
          </cell>
          <cell r="AD872">
            <v>71.465625000000003</v>
          </cell>
          <cell r="AE872">
            <v>70.553125000000009</v>
          </cell>
          <cell r="AF872">
            <v>72.25</v>
          </cell>
          <cell r="AG872">
            <v>73.965625000000003</v>
          </cell>
          <cell r="AH872" t="str">
            <v>2 X 8126 (4.854 FT/Box)</v>
          </cell>
          <cell r="AI872">
            <v>2</v>
          </cell>
          <cell r="AJ872" t="str">
            <v>(6X6)+0=36</v>
          </cell>
          <cell r="AK872">
            <v>6</v>
          </cell>
          <cell r="AL872">
            <v>6</v>
          </cell>
          <cell r="AM872">
            <v>0</v>
          </cell>
          <cell r="AN872">
            <v>36</v>
          </cell>
          <cell r="AO872" t="str">
            <v>8909 (44 X 44)</v>
          </cell>
          <cell r="AP872" t="str">
            <v>44X44</v>
          </cell>
          <cell r="AQ872">
            <v>55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 t="str">
            <v>8051 (1 White)</v>
          </cell>
          <cell r="AW872" t="str">
            <v>8050 (160FT Clear)</v>
          </cell>
          <cell r="AX872">
            <v>2656</v>
          </cell>
          <cell r="AY872">
            <v>900</v>
          </cell>
          <cell r="AZ872">
            <v>2.951111111111111</v>
          </cell>
          <cell r="BA872" t="str">
            <v>Minova Request 7/18/08.</v>
          </cell>
          <cell r="BB872"/>
          <cell r="BC872">
            <v>273024</v>
          </cell>
          <cell r="BD872" t="str">
            <v>Yellow</v>
          </cell>
          <cell r="BE872" t="str">
            <v>3230 LIF90</v>
          </cell>
          <cell r="BF872" t="str">
            <v>12 months (+/- 5 days) from date of manufacture</v>
          </cell>
          <cell r="BG872" t="str">
            <v>Slow</v>
          </cell>
          <cell r="BH872" t="str">
            <v>32 mm</v>
          </cell>
          <cell r="BI872" t="str">
            <v>1 3/8 in</v>
          </cell>
          <cell r="BJ872" t="str">
            <v xml:space="preserve">30 in </v>
          </cell>
          <cell r="BK872" t="str">
            <v>7/8 in</v>
          </cell>
          <cell r="BL872" t="str">
            <v>I, II, III</v>
          </cell>
          <cell r="BM872">
            <v>2.9765805499823768</v>
          </cell>
          <cell r="BN872">
            <v>75</v>
          </cell>
          <cell r="BO872">
            <v>98</v>
          </cell>
          <cell r="BP872" t="str">
            <v>B or G</v>
          </cell>
          <cell r="BQ872">
            <v>5880</v>
          </cell>
          <cell r="BR872">
            <v>62.5</v>
          </cell>
        </row>
        <row r="873">
          <cell r="C873">
            <v>273028</v>
          </cell>
          <cell r="D873" t="str">
            <v>3230 M1530 (2PB, 36 Bxs)</v>
          </cell>
          <cell r="E873" t="str">
            <v>70360</v>
          </cell>
          <cell r="F873" t="str">
            <v>72036</v>
          </cell>
          <cell r="G873" t="str">
            <v>30%</v>
          </cell>
          <cell r="H873" t="str">
            <v>2 X 8509 (12-8 4 X 1.25 OL)</v>
          </cell>
          <cell r="I873" t="str">
            <v>8040 (54 mm 142 GA X 2.625 FT)</v>
          </cell>
          <cell r="J873" t="str">
            <v>8036 (114 mm 200 GA X 2.625 FT)</v>
          </cell>
          <cell r="K873">
            <v>1.9529999999999998</v>
          </cell>
          <cell r="L873">
            <v>0.83699999999999997</v>
          </cell>
          <cell r="M873">
            <v>30</v>
          </cell>
          <cell r="N873">
            <v>35.718966599788523</v>
          </cell>
          <cell r="O873">
            <v>29.75</v>
          </cell>
          <cell r="P873">
            <v>30</v>
          </cell>
          <cell r="Q873">
            <v>30.25</v>
          </cell>
          <cell r="R873">
            <v>2.7221250000000001</v>
          </cell>
          <cell r="S873">
            <v>2.79</v>
          </cell>
          <cell r="T873">
            <v>2.858625</v>
          </cell>
          <cell r="U873">
            <v>1235.84475</v>
          </cell>
          <cell r="V873">
            <v>1266.6600000000001</v>
          </cell>
          <cell r="W873">
            <v>1297.81575</v>
          </cell>
          <cell r="X873" t="str">
            <v>8445/8446 (31"/2 pc)</v>
          </cell>
          <cell r="Y873" t="str">
            <v>31"/ 2 pc</v>
          </cell>
          <cell r="Z873">
            <v>2.5</v>
          </cell>
          <cell r="AA873">
            <v>25</v>
          </cell>
          <cell r="AB873">
            <v>68.053125000000009</v>
          </cell>
          <cell r="AC873">
            <v>69.75</v>
          </cell>
          <cell r="AD873">
            <v>71.465625000000003</v>
          </cell>
          <cell r="AE873">
            <v>70.553125000000009</v>
          </cell>
          <cell r="AF873">
            <v>72.25</v>
          </cell>
          <cell r="AG873">
            <v>73.965625000000003</v>
          </cell>
          <cell r="AH873" t="str">
            <v>2 X 8126 (4.854 FT/Box)</v>
          </cell>
          <cell r="AI873">
            <v>2</v>
          </cell>
          <cell r="AJ873" t="str">
            <v>(6X6)+0=36</v>
          </cell>
          <cell r="AK873">
            <v>6</v>
          </cell>
          <cell r="AL873">
            <v>6</v>
          </cell>
          <cell r="AM873">
            <v>0</v>
          </cell>
          <cell r="AN873">
            <v>36</v>
          </cell>
          <cell r="AO873" t="str">
            <v>8909 (44 X 44)</v>
          </cell>
          <cell r="AP873" t="str">
            <v>44X44</v>
          </cell>
          <cell r="AQ873">
            <v>55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 t="str">
            <v>8051 (1 White)</v>
          </cell>
          <cell r="AW873" t="str">
            <v>8050 (160FT Clear)</v>
          </cell>
          <cell r="AX873">
            <v>2656</v>
          </cell>
          <cell r="AY873">
            <v>900</v>
          </cell>
          <cell r="AZ873">
            <v>2.951111111111111</v>
          </cell>
          <cell r="BA873" t="str">
            <v>GT Request 6/13/03.</v>
          </cell>
          <cell r="BB873"/>
          <cell r="BC873">
            <v>273028</v>
          </cell>
          <cell r="BD873" t="str">
            <v>White</v>
          </cell>
          <cell r="BE873" t="str">
            <v>3230 M1530</v>
          </cell>
          <cell r="BF873" t="str">
            <v>12 months (+/- 5 days) from date of manufacture</v>
          </cell>
          <cell r="BG873" t="str">
            <v>Super Slow</v>
          </cell>
          <cell r="BH873" t="str">
            <v>32 mm</v>
          </cell>
          <cell r="BI873" t="str">
            <v>1 3/8 in</v>
          </cell>
          <cell r="BJ873" t="str">
            <v xml:space="preserve">30 in </v>
          </cell>
          <cell r="BK873" t="str">
            <v>7/8 in</v>
          </cell>
          <cell r="BL873" t="str">
            <v>I, II, III</v>
          </cell>
          <cell r="BM873">
            <v>2.9765805499823768</v>
          </cell>
          <cell r="BN873">
            <v>75</v>
          </cell>
          <cell r="BO873">
            <v>98</v>
          </cell>
          <cell r="BP873" t="str">
            <v>B or G</v>
          </cell>
          <cell r="BQ873">
            <v>5880</v>
          </cell>
          <cell r="BR873">
            <v>62.5</v>
          </cell>
        </row>
        <row r="874">
          <cell r="C874">
            <v>273032</v>
          </cell>
          <cell r="D874" t="str">
            <v>3230 M50 (2PB, 36 Bxs)</v>
          </cell>
          <cell r="E874" t="str">
            <v>70325</v>
          </cell>
          <cell r="F874" t="str">
            <v>72036</v>
          </cell>
          <cell r="G874" t="str">
            <v>30%</v>
          </cell>
          <cell r="H874" t="str">
            <v>2 X 8509 (12-8 4 X 1.25 OL)</v>
          </cell>
          <cell r="I874" t="str">
            <v>8040 (54 mm 142 GA X 2.625 FT)</v>
          </cell>
          <cell r="J874" t="str">
            <v>8036 (114 mm 200 GA X 2.625 FT)</v>
          </cell>
          <cell r="K874">
            <v>1.9529999999999998</v>
          </cell>
          <cell r="L874">
            <v>0.83699999999999997</v>
          </cell>
          <cell r="M874">
            <v>30</v>
          </cell>
          <cell r="N874">
            <v>35.718966599788523</v>
          </cell>
          <cell r="O874">
            <v>29.75</v>
          </cell>
          <cell r="P874">
            <v>30</v>
          </cell>
          <cell r="Q874">
            <v>30.25</v>
          </cell>
          <cell r="R874">
            <v>2.7221250000000001</v>
          </cell>
          <cell r="S874">
            <v>2.79</v>
          </cell>
          <cell r="T874">
            <v>2.858625</v>
          </cell>
          <cell r="U874">
            <v>1235.84475</v>
          </cell>
          <cell r="V874">
            <v>1266.6600000000001</v>
          </cell>
          <cell r="W874">
            <v>1297.81575</v>
          </cell>
          <cell r="X874" t="str">
            <v>8445/8446 (31"/2 pc)</v>
          </cell>
          <cell r="Y874" t="str">
            <v>31"/ 2 pc</v>
          </cell>
          <cell r="Z874">
            <v>2.5</v>
          </cell>
          <cell r="AA874">
            <v>25</v>
          </cell>
          <cell r="AB874">
            <v>68.053125000000009</v>
          </cell>
          <cell r="AC874">
            <v>69.75</v>
          </cell>
          <cell r="AD874">
            <v>71.465625000000003</v>
          </cell>
          <cell r="AE874">
            <v>70.553125000000009</v>
          </cell>
          <cell r="AF874">
            <v>72.25</v>
          </cell>
          <cell r="AG874">
            <v>73.965625000000003</v>
          </cell>
          <cell r="AH874" t="str">
            <v>2 X 8126 (4.854 FT/Box)</v>
          </cell>
          <cell r="AI874">
            <v>2</v>
          </cell>
          <cell r="AJ874" t="str">
            <v>(6X6)+0=36</v>
          </cell>
          <cell r="AK874">
            <v>6</v>
          </cell>
          <cell r="AL874">
            <v>6</v>
          </cell>
          <cell r="AM874">
            <v>0</v>
          </cell>
          <cell r="AN874">
            <v>36</v>
          </cell>
          <cell r="AO874" t="str">
            <v>8909 (44 X 44)</v>
          </cell>
          <cell r="AP874" t="str">
            <v>44X44</v>
          </cell>
          <cell r="AQ874">
            <v>55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 t="str">
            <v>8051 (1 White)</v>
          </cell>
          <cell r="AW874" t="str">
            <v>8050 (160FT Clear)</v>
          </cell>
          <cell r="AX874">
            <v>2656</v>
          </cell>
          <cell r="AY874">
            <v>900</v>
          </cell>
          <cell r="AZ874">
            <v>2.951111111111111</v>
          </cell>
          <cell r="BA874" t="str">
            <v>Minova Request 5/13/05.</v>
          </cell>
          <cell r="BB874"/>
          <cell r="BC874">
            <v>273032</v>
          </cell>
          <cell r="BD874" t="str">
            <v>Green</v>
          </cell>
          <cell r="BE874" t="str">
            <v>3230 M50</v>
          </cell>
          <cell r="BF874" t="str">
            <v>12 months (+/- 5 days) from date of manufacture</v>
          </cell>
          <cell r="BG874" t="str">
            <v xml:space="preserve">Medium </v>
          </cell>
          <cell r="BH874" t="str">
            <v>32 mm</v>
          </cell>
          <cell r="BI874" t="str">
            <v>1 3/8 in</v>
          </cell>
          <cell r="BJ874" t="str">
            <v xml:space="preserve">30 in </v>
          </cell>
          <cell r="BK874" t="str">
            <v>7/8 in</v>
          </cell>
          <cell r="BL874" t="str">
            <v>I, II, III</v>
          </cell>
          <cell r="BM874">
            <v>2.9765805499823768</v>
          </cell>
          <cell r="BN874">
            <v>75</v>
          </cell>
          <cell r="BO874">
            <v>98</v>
          </cell>
          <cell r="BP874" t="str">
            <v>B or G</v>
          </cell>
          <cell r="BQ874">
            <v>5880</v>
          </cell>
          <cell r="BR874">
            <v>62.5</v>
          </cell>
        </row>
        <row r="875">
          <cell r="C875">
            <v>273051</v>
          </cell>
          <cell r="D875" t="str">
            <v>E32 3' H50 (2PB, 36 Bxs)</v>
          </cell>
          <cell r="E875" t="str">
            <v>70320</v>
          </cell>
          <cell r="F875" t="str">
            <v>72036</v>
          </cell>
          <cell r="G875" t="str">
            <v>30%</v>
          </cell>
          <cell r="H875" t="str">
            <v>2 X 8509 (12-8 4 X 1.25 OL)</v>
          </cell>
          <cell r="I875" t="str">
            <v>8040 (54 mm 142 GA X 2.636 FT)</v>
          </cell>
          <cell r="J875" t="str">
            <v>8036 (114 mm 200 GA X 2.636 FT)</v>
          </cell>
          <cell r="K875">
            <v>1.9611375</v>
          </cell>
          <cell r="L875">
            <v>0.84048749999999994</v>
          </cell>
          <cell r="M875">
            <v>29.973945227447555</v>
          </cell>
          <cell r="N875">
            <v>36</v>
          </cell>
          <cell r="O875">
            <v>29.875</v>
          </cell>
          <cell r="P875">
            <v>30.125</v>
          </cell>
          <cell r="Q875">
            <v>30.375</v>
          </cell>
          <cell r="R875">
            <v>2.7335625000000001</v>
          </cell>
          <cell r="S875">
            <v>2.801625</v>
          </cell>
          <cell r="T875">
            <v>2.8704375</v>
          </cell>
          <cell r="U875">
            <v>1241.0373750000001</v>
          </cell>
          <cell r="V875">
            <v>1271.9377500000001</v>
          </cell>
          <cell r="W875">
            <v>1303.178625</v>
          </cell>
          <cell r="X875" t="str">
            <v>8445/8446 (31"/2 pc)</v>
          </cell>
          <cell r="Y875" t="str">
            <v>31"/ 2 pc</v>
          </cell>
          <cell r="Z875">
            <v>2.5</v>
          </cell>
          <cell r="AA875">
            <v>25</v>
          </cell>
          <cell r="AB875">
            <v>68.339062499999997</v>
          </cell>
          <cell r="AC875">
            <v>70.040625000000006</v>
          </cell>
          <cell r="AD875">
            <v>71.760937499999997</v>
          </cell>
          <cell r="AE875">
            <v>70.839062499999997</v>
          </cell>
          <cell r="AF875">
            <v>72.540625000000006</v>
          </cell>
          <cell r="AG875">
            <v>74.260937499999997</v>
          </cell>
          <cell r="AH875" t="str">
            <v>2 X 8126 (4.854 FT/Box)</v>
          </cell>
          <cell r="AI875">
            <v>2</v>
          </cell>
          <cell r="AJ875" t="str">
            <v>(6X6)+0=36</v>
          </cell>
          <cell r="AK875">
            <v>6</v>
          </cell>
          <cell r="AL875">
            <v>6</v>
          </cell>
          <cell r="AM875">
            <v>0</v>
          </cell>
          <cell r="AN875">
            <v>36</v>
          </cell>
          <cell r="AO875" t="str">
            <v>8909 (44 X 44)</v>
          </cell>
          <cell r="AP875" t="str">
            <v>44X44</v>
          </cell>
          <cell r="AQ875">
            <v>55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 t="str">
            <v>8051 (1 White)</v>
          </cell>
          <cell r="AW875" t="str">
            <v>8050 (160FT Clear)</v>
          </cell>
          <cell r="AX875">
            <v>2666.4625000000001</v>
          </cell>
          <cell r="AY875">
            <v>900</v>
          </cell>
          <cell r="AZ875">
            <v>2.962736111111111</v>
          </cell>
          <cell r="BA875" t="str">
            <v xml:space="preserve">Minova request 10/1/04 to change to last set of transition labels. </v>
          </cell>
          <cell r="BB875"/>
          <cell r="BC875">
            <v>273051</v>
          </cell>
          <cell r="BD875" t="str">
            <v>Green</v>
          </cell>
          <cell r="BE875" t="str">
            <v>E32 3' H50</v>
          </cell>
          <cell r="BF875" t="str">
            <v>12 months (+/- 5 days) from date of manufacture</v>
          </cell>
          <cell r="BG875" t="str">
            <v xml:space="preserve">Medium </v>
          </cell>
          <cell r="BH875" t="str">
            <v>32 mm</v>
          </cell>
          <cell r="BI875" t="str">
            <v>1 3/8 in</v>
          </cell>
          <cell r="BJ875" t="str">
            <v>30 1/8 in</v>
          </cell>
          <cell r="BK875" t="str">
            <v>7/8 in</v>
          </cell>
          <cell r="BL875" t="str">
            <v>I, II, III</v>
          </cell>
          <cell r="BM875">
            <v>3</v>
          </cell>
          <cell r="BN875">
            <v>75</v>
          </cell>
          <cell r="BO875">
            <v>98</v>
          </cell>
          <cell r="BP875" t="str">
            <v>B or G</v>
          </cell>
          <cell r="BQ875">
            <v>5880</v>
          </cell>
          <cell r="BR875">
            <v>62.760416666666664</v>
          </cell>
        </row>
        <row r="876">
          <cell r="C876">
            <v>273052</v>
          </cell>
          <cell r="D876" t="str">
            <v>E32 3' H50 (2PB, 42 Bxs)</v>
          </cell>
          <cell r="E876" t="str">
            <v>70320</v>
          </cell>
          <cell r="F876" t="str">
            <v>72036</v>
          </cell>
          <cell r="G876" t="str">
            <v>30%</v>
          </cell>
          <cell r="H876" t="str">
            <v>2 X 8509 (12-8 4 X 1.25 OL)</v>
          </cell>
          <cell r="I876" t="str">
            <v>8040 (54 mm 142 GA X 2.636 FT)</v>
          </cell>
          <cell r="J876" t="str">
            <v>8036 (114 mm 200 GA X 2.636 FT)</v>
          </cell>
          <cell r="K876">
            <v>1.9611375</v>
          </cell>
          <cell r="L876">
            <v>0.84048749999999994</v>
          </cell>
          <cell r="M876">
            <v>29.973945227447555</v>
          </cell>
          <cell r="N876">
            <v>36</v>
          </cell>
          <cell r="O876">
            <v>29.875</v>
          </cell>
          <cell r="P876">
            <v>30.125</v>
          </cell>
          <cell r="Q876">
            <v>30.375</v>
          </cell>
          <cell r="R876">
            <v>2.7335625000000001</v>
          </cell>
          <cell r="S876">
            <v>2.801625</v>
          </cell>
          <cell r="T876">
            <v>2.8704375</v>
          </cell>
          <cell r="U876">
            <v>1241.0373750000001</v>
          </cell>
          <cell r="V876">
            <v>1271.9377500000001</v>
          </cell>
          <cell r="W876">
            <v>1303.178625</v>
          </cell>
          <cell r="X876" t="str">
            <v>8470/8471 (47"/2 pc)</v>
          </cell>
          <cell r="Y876" t="str">
            <v>47"/ 2 pc</v>
          </cell>
          <cell r="Z876">
            <v>2.5</v>
          </cell>
          <cell r="AA876">
            <v>25</v>
          </cell>
          <cell r="AB876">
            <v>68.339062499999997</v>
          </cell>
          <cell r="AC876">
            <v>70.040625000000006</v>
          </cell>
          <cell r="AD876">
            <v>71.760937499999997</v>
          </cell>
          <cell r="AE876">
            <v>70.839062499999997</v>
          </cell>
          <cell r="AF876">
            <v>72.540625000000006</v>
          </cell>
          <cell r="AG876">
            <v>74.260937499999997</v>
          </cell>
          <cell r="AH876" t="str">
            <v>2 X 8126 (3.792 FT/Box)</v>
          </cell>
          <cell r="AI876">
            <v>2</v>
          </cell>
          <cell r="AJ876" t="str">
            <v>(6X7)+0=42</v>
          </cell>
          <cell r="AK876">
            <v>6</v>
          </cell>
          <cell r="AL876">
            <v>7</v>
          </cell>
          <cell r="AM876">
            <v>0</v>
          </cell>
          <cell r="AN876">
            <v>42</v>
          </cell>
          <cell r="AO876" t="str">
            <v>8914 (48 X 44)</v>
          </cell>
          <cell r="AP876" t="str">
            <v>44X44</v>
          </cell>
          <cell r="AQ876">
            <v>55</v>
          </cell>
          <cell r="AR876" t="str">
            <v>8123 (4)</v>
          </cell>
          <cell r="AS876">
            <v>0</v>
          </cell>
          <cell r="AT876" t="str">
            <v>8121 (2 X 16FT)/ 8122 (4)</v>
          </cell>
          <cell r="AU876">
            <v>2</v>
          </cell>
          <cell r="AV876" t="str">
            <v>8051 (1 White)</v>
          </cell>
          <cell r="AW876" t="str">
            <v>8050 (160FT Clear)</v>
          </cell>
          <cell r="AX876">
            <v>3101.7062500000002</v>
          </cell>
          <cell r="AY876">
            <v>1050</v>
          </cell>
          <cell r="AZ876">
            <v>2.9540059523809528</v>
          </cell>
          <cell r="BA876" t="str">
            <v>GT Request 6/21/02.</v>
          </cell>
          <cell r="BB876"/>
          <cell r="BC876">
            <v>273052</v>
          </cell>
          <cell r="BD876" t="str">
            <v>Green</v>
          </cell>
          <cell r="BE876" t="str">
            <v xml:space="preserve">E32 3' H50 </v>
          </cell>
          <cell r="BF876" t="str">
            <v>12 months (+/- 5 days) from date of manufacture</v>
          </cell>
          <cell r="BG876" t="str">
            <v xml:space="preserve">Medium </v>
          </cell>
          <cell r="BH876" t="str">
            <v>32 mm</v>
          </cell>
          <cell r="BI876" t="str">
            <v>1 3/8 in</v>
          </cell>
          <cell r="BJ876" t="str">
            <v>30 1/8 in</v>
          </cell>
          <cell r="BK876" t="str">
            <v>7/8 in</v>
          </cell>
          <cell r="BL876" t="str">
            <v>I, II, III</v>
          </cell>
          <cell r="BM876">
            <v>3</v>
          </cell>
          <cell r="BN876">
            <v>75</v>
          </cell>
          <cell r="BO876">
            <v>98</v>
          </cell>
          <cell r="BP876" t="str">
            <v>B or G</v>
          </cell>
          <cell r="BQ876">
            <v>5880</v>
          </cell>
          <cell r="BR876">
            <v>62.760416666666664</v>
          </cell>
        </row>
        <row r="877">
          <cell r="C877">
            <v>273062</v>
          </cell>
          <cell r="D877" t="str">
            <v>E32 3' H35 (2PB, 36 Bxs)</v>
          </cell>
          <cell r="E877" t="str">
            <v>70300</v>
          </cell>
          <cell r="F877" t="str">
            <v>72036</v>
          </cell>
          <cell r="G877" t="str">
            <v>30%</v>
          </cell>
          <cell r="H877" t="str">
            <v>2 X 8509 (12-8 4 X 1.25 OL)</v>
          </cell>
          <cell r="I877" t="str">
            <v>8040 (54 mm 142 GA X 2.636 FT)</v>
          </cell>
          <cell r="J877" t="str">
            <v>8036 (114 mm 200 GA X 2.636 FT)</v>
          </cell>
          <cell r="K877">
            <v>1.9611375</v>
          </cell>
          <cell r="L877">
            <v>0.84048749999999994</v>
          </cell>
          <cell r="M877">
            <v>29.973945227447555</v>
          </cell>
          <cell r="N877">
            <v>36</v>
          </cell>
          <cell r="O877">
            <v>29.875</v>
          </cell>
          <cell r="P877">
            <v>30.125</v>
          </cell>
          <cell r="Q877">
            <v>30.375</v>
          </cell>
          <cell r="R877">
            <v>2.7335625000000001</v>
          </cell>
          <cell r="S877">
            <v>2.801625</v>
          </cell>
          <cell r="T877">
            <v>2.8704375</v>
          </cell>
          <cell r="U877">
            <v>1241.0373750000001</v>
          </cell>
          <cell r="V877">
            <v>1271.9377500000001</v>
          </cell>
          <cell r="W877">
            <v>1303.178625</v>
          </cell>
          <cell r="X877" t="str">
            <v>8445/8446 (31"/2 pc)</v>
          </cell>
          <cell r="Y877" t="str">
            <v>31"/ 2 pc</v>
          </cell>
          <cell r="Z877">
            <v>2.5</v>
          </cell>
          <cell r="AA877">
            <v>25</v>
          </cell>
          <cell r="AB877">
            <v>68.339062499999997</v>
          </cell>
          <cell r="AC877">
            <v>70.040625000000006</v>
          </cell>
          <cell r="AD877">
            <v>71.760937499999997</v>
          </cell>
          <cell r="AE877">
            <v>70.839062499999997</v>
          </cell>
          <cell r="AF877">
            <v>72.540625000000006</v>
          </cell>
          <cell r="AG877">
            <v>74.260937499999997</v>
          </cell>
          <cell r="AH877" t="str">
            <v>2 X 8126 (4.854 FT/Box)</v>
          </cell>
          <cell r="AI877">
            <v>2</v>
          </cell>
          <cell r="AJ877" t="str">
            <v>(6X6)+0=36</v>
          </cell>
          <cell r="AK877">
            <v>6</v>
          </cell>
          <cell r="AL877">
            <v>6</v>
          </cell>
          <cell r="AM877">
            <v>0</v>
          </cell>
          <cell r="AN877">
            <v>36</v>
          </cell>
          <cell r="AO877" t="str">
            <v>8909 (44 X 44)</v>
          </cell>
          <cell r="AP877" t="str">
            <v>44X44</v>
          </cell>
          <cell r="AQ877">
            <v>55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 t="str">
            <v>8051 (1 White)</v>
          </cell>
          <cell r="AW877" t="str">
            <v>8050 (160FT Clear)</v>
          </cell>
          <cell r="AX877">
            <v>2666.4625000000001</v>
          </cell>
          <cell r="AY877">
            <v>900</v>
          </cell>
          <cell r="AZ877">
            <v>2.962736111111111</v>
          </cell>
          <cell r="BA877" t="str">
            <v>GT Request 1/3/03.</v>
          </cell>
          <cell r="BB877"/>
          <cell r="BC877">
            <v>273062</v>
          </cell>
          <cell r="BD877" t="str">
            <v>Blue</v>
          </cell>
          <cell r="BE877" t="str">
            <v>E32 3' H35</v>
          </cell>
          <cell r="BF877" t="str">
            <v>12 months (+/- 5 days) from date of manufacture</v>
          </cell>
          <cell r="BG877" t="str">
            <v>Fast</v>
          </cell>
          <cell r="BH877" t="str">
            <v>32 mm</v>
          </cell>
          <cell r="BI877" t="str">
            <v>1 3/8 in</v>
          </cell>
          <cell r="BJ877" t="str">
            <v>30 1/8 in</v>
          </cell>
          <cell r="BK877" t="str">
            <v>7/8 in</v>
          </cell>
          <cell r="BL877" t="str">
            <v>I, II, III</v>
          </cell>
          <cell r="BM877">
            <v>3</v>
          </cell>
          <cell r="BN877">
            <v>75</v>
          </cell>
          <cell r="BO877">
            <v>98</v>
          </cell>
          <cell r="BP877" t="str">
            <v>B or G</v>
          </cell>
          <cell r="BQ877">
            <v>5880</v>
          </cell>
          <cell r="BR877">
            <v>62.760416666666664</v>
          </cell>
        </row>
        <row r="878">
          <cell r="C878">
            <v>273063</v>
          </cell>
          <cell r="D878" t="str">
            <v>E32 3' H20PA (2PB, 36 Bxs)</v>
          </cell>
          <cell r="E878" t="str">
            <v>70372</v>
          </cell>
          <cell r="F878" t="str">
            <v>72036</v>
          </cell>
          <cell r="G878" t="str">
            <v>30%</v>
          </cell>
          <cell r="H878" t="str">
            <v>2 X 8509 (12-8 4 X 1.25 OL)</v>
          </cell>
          <cell r="I878" t="str">
            <v>8040 (54 mm 142 GA X 2.636 FT)</v>
          </cell>
          <cell r="J878" t="str">
            <v>8036 (114 mm 200 GA X 2.636 FT)</v>
          </cell>
          <cell r="K878">
            <v>2.0180737499999997</v>
          </cell>
          <cell r="L878">
            <v>0.86488874999999987</v>
          </cell>
          <cell r="M878">
            <v>29.973945227447555</v>
          </cell>
          <cell r="N878">
            <v>36</v>
          </cell>
          <cell r="O878">
            <v>29.875</v>
          </cell>
          <cell r="P878">
            <v>30.125</v>
          </cell>
          <cell r="Q878">
            <v>30.375</v>
          </cell>
          <cell r="R878">
            <v>2.814225</v>
          </cell>
          <cell r="S878">
            <v>2.8829624999999997</v>
          </cell>
          <cell r="T878">
            <v>2.9524499999999998</v>
          </cell>
          <cell r="U878">
            <v>1277.65815</v>
          </cell>
          <cell r="V878">
            <v>1308.8649749999997</v>
          </cell>
          <cell r="W878">
            <v>1340.4123</v>
          </cell>
          <cell r="X878" t="str">
            <v>8445/8446 (31"/2 pc)</v>
          </cell>
          <cell r="Y878" t="str">
            <v>31"/ 2 pc</v>
          </cell>
          <cell r="Z878">
            <v>2.5</v>
          </cell>
          <cell r="AA878">
            <v>25</v>
          </cell>
          <cell r="AB878">
            <v>70.355625000000003</v>
          </cell>
          <cell r="AC878">
            <v>72.074062499999997</v>
          </cell>
          <cell r="AD878">
            <v>73.811250000000001</v>
          </cell>
          <cell r="AE878">
            <v>72.855625000000003</v>
          </cell>
          <cell r="AF878">
            <v>74.574062499999997</v>
          </cell>
          <cell r="AG878">
            <v>76.311250000000001</v>
          </cell>
          <cell r="AH878" t="str">
            <v>2 X 8126 (4.854 FT/Box)</v>
          </cell>
          <cell r="AI878">
            <v>2</v>
          </cell>
          <cell r="AJ878" t="str">
            <v>(6X6)+0=36</v>
          </cell>
          <cell r="AK878">
            <v>6</v>
          </cell>
          <cell r="AL878">
            <v>6</v>
          </cell>
          <cell r="AM878">
            <v>0</v>
          </cell>
          <cell r="AN878">
            <v>36</v>
          </cell>
          <cell r="AO878" t="str">
            <v>8909 (44 X 44)</v>
          </cell>
          <cell r="AP878" t="str">
            <v>44X44</v>
          </cell>
          <cell r="AQ878">
            <v>55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 t="str">
            <v>8051 (1 White)</v>
          </cell>
          <cell r="AW878" t="str">
            <v>8050 (160FT Clear)</v>
          </cell>
          <cell r="AX878">
            <v>2739.6662499999998</v>
          </cell>
          <cell r="AY878">
            <v>900</v>
          </cell>
          <cell r="AZ878">
            <v>3.0440736111111106</v>
          </cell>
          <cell r="BA878" t="str">
            <v>Minova Request 3/6/04.</v>
          </cell>
          <cell r="BB878"/>
          <cell r="BC878">
            <v>273063</v>
          </cell>
          <cell r="BD878" t="str">
            <v xml:space="preserve">Orange </v>
          </cell>
          <cell r="BE878" t="str">
            <v xml:space="preserve">E32 3' H20PA </v>
          </cell>
          <cell r="BF878" t="str">
            <v>12 months (+/- 5 days) from date of manufacture</v>
          </cell>
          <cell r="BG878" t="str">
            <v xml:space="preserve">X-Fast </v>
          </cell>
          <cell r="BH878" t="str">
            <v>32 mm</v>
          </cell>
          <cell r="BI878" t="str">
            <v>1 3/8 in</v>
          </cell>
          <cell r="BJ878" t="str">
            <v>30 1/8 in</v>
          </cell>
          <cell r="BK878" t="str">
            <v>7/8 in</v>
          </cell>
          <cell r="BL878" t="str">
            <v>I, II, III</v>
          </cell>
          <cell r="BM878">
            <v>3</v>
          </cell>
          <cell r="BN878">
            <v>75</v>
          </cell>
          <cell r="BO878">
            <v>85</v>
          </cell>
          <cell r="BP878" t="str">
            <v>B or G</v>
          </cell>
          <cell r="BQ878">
            <v>5100</v>
          </cell>
          <cell r="BR878">
            <v>62.760416666666664</v>
          </cell>
        </row>
        <row r="879">
          <cell r="C879">
            <v>273064</v>
          </cell>
          <cell r="D879" t="str">
            <v>E32 3' H50PA (2PB, 36 Bxs)</v>
          </cell>
          <cell r="E879" t="str">
            <v>70341</v>
          </cell>
          <cell r="F879" t="str">
            <v>72036</v>
          </cell>
          <cell r="G879" t="str">
            <v>30%</v>
          </cell>
          <cell r="H879" t="str">
            <v>2 X 8509 (12-8 4 X 1.25 OL)</v>
          </cell>
          <cell r="I879" t="str">
            <v>8040 (54 mm 142 GA X 2.636 FT)</v>
          </cell>
          <cell r="J879" t="str">
            <v>8036 (114 mm 200 GA X 2.636 FT)</v>
          </cell>
          <cell r="K879">
            <v>2.0180737499999997</v>
          </cell>
          <cell r="L879">
            <v>0.86488874999999987</v>
          </cell>
          <cell r="M879">
            <v>29.973945227447555</v>
          </cell>
          <cell r="N879">
            <v>36</v>
          </cell>
          <cell r="O879">
            <v>29.875</v>
          </cell>
          <cell r="P879">
            <v>30.125</v>
          </cell>
          <cell r="Q879">
            <v>30.375</v>
          </cell>
          <cell r="R879">
            <v>2.814225</v>
          </cell>
          <cell r="S879">
            <v>2.8829624999999997</v>
          </cell>
          <cell r="T879">
            <v>2.9524499999999998</v>
          </cell>
          <cell r="U879">
            <v>1277.65815</v>
          </cell>
          <cell r="V879">
            <v>1308.8649749999997</v>
          </cell>
          <cell r="W879">
            <v>1340.4123</v>
          </cell>
          <cell r="X879" t="str">
            <v>8445/8446 (31"/2 pc)</v>
          </cell>
          <cell r="Y879" t="str">
            <v>31"/ 2 pc</v>
          </cell>
          <cell r="Z879">
            <v>2.5</v>
          </cell>
          <cell r="AA879">
            <v>25</v>
          </cell>
          <cell r="AB879">
            <v>70.355625000000003</v>
          </cell>
          <cell r="AC879">
            <v>72.074062499999997</v>
          </cell>
          <cell r="AD879">
            <v>73.811250000000001</v>
          </cell>
          <cell r="AE879">
            <v>72.855625000000003</v>
          </cell>
          <cell r="AF879">
            <v>74.574062499999997</v>
          </cell>
          <cell r="AG879">
            <v>76.311250000000001</v>
          </cell>
          <cell r="AH879" t="str">
            <v>2 X 8126 (4.854 FT/Box)</v>
          </cell>
          <cell r="AI879">
            <v>2</v>
          </cell>
          <cell r="AJ879" t="str">
            <v>(6X6)+0=36</v>
          </cell>
          <cell r="AK879">
            <v>6</v>
          </cell>
          <cell r="AL879">
            <v>6</v>
          </cell>
          <cell r="AM879">
            <v>0</v>
          </cell>
          <cell r="AN879">
            <v>36</v>
          </cell>
          <cell r="AO879" t="str">
            <v>8909 (44 X 44)</v>
          </cell>
          <cell r="AP879" t="str">
            <v>44X44</v>
          </cell>
          <cell r="AQ879">
            <v>55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 t="str">
            <v>8051 (1 White)</v>
          </cell>
          <cell r="AW879" t="str">
            <v>8050 (160FT Clear)</v>
          </cell>
          <cell r="AX879">
            <v>2739.6662499999998</v>
          </cell>
          <cell r="AY879">
            <v>900</v>
          </cell>
          <cell r="AZ879">
            <v>3.0440736111111106</v>
          </cell>
          <cell r="BA879" t="str">
            <v>BF Request 6/21/02.</v>
          </cell>
          <cell r="BB879"/>
          <cell r="BC879">
            <v>273064</v>
          </cell>
          <cell r="BD879" t="str">
            <v>Green</v>
          </cell>
          <cell r="BE879" t="str">
            <v xml:space="preserve">E32 3' H50PA </v>
          </cell>
          <cell r="BF879" t="str">
            <v>12 months (+/- 5 days) from date of manufacture</v>
          </cell>
          <cell r="BG879" t="str">
            <v xml:space="preserve">Medium </v>
          </cell>
          <cell r="BH879" t="str">
            <v>32 mm</v>
          </cell>
          <cell r="BI879" t="str">
            <v>1 3/8 in</v>
          </cell>
          <cell r="BJ879" t="str">
            <v>30 1/8 in</v>
          </cell>
          <cell r="BK879" t="str">
            <v>7/8 in</v>
          </cell>
          <cell r="BL879" t="str">
            <v>I, II, III</v>
          </cell>
          <cell r="BM879">
            <v>3</v>
          </cell>
          <cell r="BN879">
            <v>75</v>
          </cell>
          <cell r="BO879">
            <v>85</v>
          </cell>
          <cell r="BP879" t="str">
            <v>B or G</v>
          </cell>
          <cell r="BQ879">
            <v>5100</v>
          </cell>
          <cell r="BR879">
            <v>62.760416666666664</v>
          </cell>
        </row>
        <row r="880">
          <cell r="C880">
            <v>273067</v>
          </cell>
          <cell r="D880" t="str">
            <v>E32 3' H35PA (2PB, 36 Bxs)</v>
          </cell>
          <cell r="E880" t="str">
            <v>70304</v>
          </cell>
          <cell r="F880" t="str">
            <v>72036</v>
          </cell>
          <cell r="G880" t="str">
            <v>30%</v>
          </cell>
          <cell r="H880" t="str">
            <v>2 X 8509 (12-8 4 X 1.25 OL)</v>
          </cell>
          <cell r="I880" t="str">
            <v>8040 (54 mm 142 GA X 2.636 FT)</v>
          </cell>
          <cell r="J880" t="str">
            <v>8036 (114 mm 200 GA X 2.636 FT)</v>
          </cell>
          <cell r="K880">
            <v>2.0180737499999997</v>
          </cell>
          <cell r="L880">
            <v>0.86488874999999987</v>
          </cell>
          <cell r="M880">
            <v>29.973945227447555</v>
          </cell>
          <cell r="N880">
            <v>36</v>
          </cell>
          <cell r="O880">
            <v>29.875</v>
          </cell>
          <cell r="P880">
            <v>30.125</v>
          </cell>
          <cell r="Q880">
            <v>30.375</v>
          </cell>
          <cell r="R880">
            <v>2.814225</v>
          </cell>
          <cell r="S880">
            <v>2.8829624999999997</v>
          </cell>
          <cell r="T880">
            <v>2.9524499999999998</v>
          </cell>
          <cell r="U880">
            <v>1277.65815</v>
          </cell>
          <cell r="V880">
            <v>1308.8649749999997</v>
          </cell>
          <cell r="W880">
            <v>1340.4123</v>
          </cell>
          <cell r="X880" t="str">
            <v>8445/8446 (31"/2 pc)</v>
          </cell>
          <cell r="Y880" t="str">
            <v>31"/ 2 pc</v>
          </cell>
          <cell r="Z880">
            <v>2.5</v>
          </cell>
          <cell r="AA880">
            <v>25</v>
          </cell>
          <cell r="AB880">
            <v>70.355625000000003</v>
          </cell>
          <cell r="AC880">
            <v>72.074062499999997</v>
          </cell>
          <cell r="AD880">
            <v>73.811250000000001</v>
          </cell>
          <cell r="AE880">
            <v>72.855625000000003</v>
          </cell>
          <cell r="AF880">
            <v>74.574062499999997</v>
          </cell>
          <cell r="AG880">
            <v>76.311250000000001</v>
          </cell>
          <cell r="AH880" t="str">
            <v>2 X 8126 (4.854 FT/Box)</v>
          </cell>
          <cell r="AI880">
            <v>2</v>
          </cell>
          <cell r="AJ880" t="str">
            <v>(6X6)+0=36</v>
          </cell>
          <cell r="AK880">
            <v>6</v>
          </cell>
          <cell r="AL880">
            <v>6</v>
          </cell>
          <cell r="AM880">
            <v>0</v>
          </cell>
          <cell r="AN880">
            <v>36</v>
          </cell>
          <cell r="AO880" t="str">
            <v>8909 (44 X 44)</v>
          </cell>
          <cell r="AP880" t="str">
            <v>44X44</v>
          </cell>
          <cell r="AQ880">
            <v>55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 t="str">
            <v>8051 (1 White)</v>
          </cell>
          <cell r="AW880" t="str">
            <v>8050 (160FT Clear)</v>
          </cell>
          <cell r="AX880">
            <v>2739.6662499999998</v>
          </cell>
          <cell r="AY880">
            <v>900</v>
          </cell>
          <cell r="AZ880">
            <v>3.0440736111111106</v>
          </cell>
          <cell r="BA880" t="str">
            <v>Minova Updating System 3/2/05.</v>
          </cell>
          <cell r="BB880"/>
          <cell r="BC880">
            <v>273067</v>
          </cell>
          <cell r="BD880" t="str">
            <v>Blue</v>
          </cell>
          <cell r="BE880" t="str">
            <v xml:space="preserve">E32 3' H35PA </v>
          </cell>
          <cell r="BF880" t="str">
            <v>12 months (+/- 5 days) from date of manufacture</v>
          </cell>
          <cell r="BG880" t="str">
            <v>Fast</v>
          </cell>
          <cell r="BH880" t="str">
            <v>32 mm</v>
          </cell>
          <cell r="BI880" t="str">
            <v>1 3/8 in</v>
          </cell>
          <cell r="BJ880" t="str">
            <v>30 1/8 in</v>
          </cell>
          <cell r="BK880" t="str">
            <v>7/8 in</v>
          </cell>
          <cell r="BL880" t="str">
            <v>I, II, III</v>
          </cell>
          <cell r="BM880">
            <v>3</v>
          </cell>
          <cell r="BN880">
            <v>75</v>
          </cell>
          <cell r="BO880">
            <v>85</v>
          </cell>
          <cell r="BP880" t="str">
            <v>B or G</v>
          </cell>
          <cell r="BQ880">
            <v>5100</v>
          </cell>
          <cell r="BR880">
            <v>62.760416666666664</v>
          </cell>
        </row>
        <row r="881">
          <cell r="C881">
            <v>273069</v>
          </cell>
          <cell r="D881" t="str">
            <v>3230 H90 (2PB, 36 Bxs)</v>
          </cell>
          <cell r="E881" t="str">
            <v>70340</v>
          </cell>
          <cell r="F881" t="str">
            <v>72036</v>
          </cell>
          <cell r="G881" t="str">
            <v>30%</v>
          </cell>
          <cell r="H881" t="str">
            <v>2 X 8509 (12-8 4 X 1.25 OL)</v>
          </cell>
          <cell r="I881" t="str">
            <v>8040 (54 mm 142 GA X 2.625 FT)</v>
          </cell>
          <cell r="J881" t="str">
            <v>8036 (114 mm 200 GA X 2.625 FT)</v>
          </cell>
          <cell r="K881">
            <v>1.9529999999999998</v>
          </cell>
          <cell r="L881">
            <v>0.83699999999999997</v>
          </cell>
          <cell r="M881">
            <v>30</v>
          </cell>
          <cell r="N881">
            <v>35.718966599788523</v>
          </cell>
          <cell r="O881">
            <v>29.75</v>
          </cell>
          <cell r="P881">
            <v>30</v>
          </cell>
          <cell r="Q881">
            <v>30.25</v>
          </cell>
          <cell r="R881">
            <v>2.7221250000000001</v>
          </cell>
          <cell r="S881">
            <v>2.79</v>
          </cell>
          <cell r="T881">
            <v>2.858625</v>
          </cell>
          <cell r="U881">
            <v>1235.84475</v>
          </cell>
          <cell r="V881">
            <v>1266.6600000000001</v>
          </cell>
          <cell r="W881">
            <v>1297.81575</v>
          </cell>
          <cell r="X881" t="str">
            <v>8445/8446 (31"/2 pc)</v>
          </cell>
          <cell r="Y881" t="str">
            <v>31"/ 2 pc</v>
          </cell>
          <cell r="Z881">
            <v>2.5</v>
          </cell>
          <cell r="AA881">
            <v>25</v>
          </cell>
          <cell r="AB881">
            <v>68.053125000000009</v>
          </cell>
          <cell r="AC881">
            <v>69.75</v>
          </cell>
          <cell r="AD881">
            <v>71.465625000000003</v>
          </cell>
          <cell r="AE881">
            <v>70.553125000000009</v>
          </cell>
          <cell r="AF881">
            <v>72.25</v>
          </cell>
          <cell r="AG881">
            <v>73.965625000000003</v>
          </cell>
          <cell r="AH881" t="str">
            <v>2 X 8126 (4.854 FT/Box)</v>
          </cell>
          <cell r="AI881">
            <v>2</v>
          </cell>
          <cell r="AJ881" t="str">
            <v>(6X6)+0=36</v>
          </cell>
          <cell r="AK881">
            <v>6</v>
          </cell>
          <cell r="AL881">
            <v>6</v>
          </cell>
          <cell r="AM881">
            <v>0</v>
          </cell>
          <cell r="AN881">
            <v>36</v>
          </cell>
          <cell r="AO881" t="str">
            <v>8909 (44 X 44)</v>
          </cell>
          <cell r="AP881" t="str">
            <v>44X44</v>
          </cell>
          <cell r="AQ881">
            <v>55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 t="str">
            <v>8051 (1 White)</v>
          </cell>
          <cell r="AW881" t="str">
            <v>8050 (160FT Clear)</v>
          </cell>
          <cell r="AX881">
            <v>2656</v>
          </cell>
          <cell r="AY881">
            <v>900</v>
          </cell>
          <cell r="AZ881">
            <v>2.951111111111111</v>
          </cell>
          <cell r="BA881" t="str">
            <v>GT Request 7/19/01.</v>
          </cell>
          <cell r="BB881"/>
          <cell r="BC881">
            <v>273069</v>
          </cell>
          <cell r="BD881" t="str">
            <v>Yellow</v>
          </cell>
          <cell r="BE881" t="str">
            <v>3230 H90</v>
          </cell>
          <cell r="BF881" t="str">
            <v>12 months (+/- 5 days) from date of manufacture</v>
          </cell>
          <cell r="BG881" t="str">
            <v>Slow</v>
          </cell>
          <cell r="BH881" t="str">
            <v>32 mm</v>
          </cell>
          <cell r="BI881" t="str">
            <v>1 3/8 in</v>
          </cell>
          <cell r="BJ881" t="str">
            <v xml:space="preserve">30 in </v>
          </cell>
          <cell r="BK881" t="str">
            <v>7/8 in</v>
          </cell>
          <cell r="BL881" t="str">
            <v>I, II, III</v>
          </cell>
          <cell r="BM881">
            <v>2.9765805499823768</v>
          </cell>
          <cell r="BN881">
            <v>75</v>
          </cell>
          <cell r="BO881">
            <v>98</v>
          </cell>
          <cell r="BP881" t="str">
            <v>B or G</v>
          </cell>
          <cell r="BQ881">
            <v>5880</v>
          </cell>
          <cell r="BR881">
            <v>62.5</v>
          </cell>
        </row>
        <row r="882">
          <cell r="C882">
            <v>273072</v>
          </cell>
          <cell r="D882" t="str">
            <v>E32 3' H45 (2PB, 36 Bxs)</v>
          </cell>
          <cell r="E882" t="str">
            <v>70310</v>
          </cell>
          <cell r="F882" t="str">
            <v>72036</v>
          </cell>
          <cell r="G882" t="str">
            <v>30%</v>
          </cell>
          <cell r="H882" t="str">
            <v>2 X 8509 (12-8 4 X 1.25 OL)</v>
          </cell>
          <cell r="I882" t="str">
            <v>8040 (54 mm 142 GA X 2.636 FT)</v>
          </cell>
          <cell r="J882" t="str">
            <v>8036 (114 mm 200 GA X 2.636 FT)</v>
          </cell>
          <cell r="K882">
            <v>1.9611375</v>
          </cell>
          <cell r="L882">
            <v>0.84048749999999994</v>
          </cell>
          <cell r="M882">
            <v>29.973945227447555</v>
          </cell>
          <cell r="N882">
            <v>36</v>
          </cell>
          <cell r="O882">
            <v>29.875</v>
          </cell>
          <cell r="P882">
            <v>30.125</v>
          </cell>
          <cell r="Q882">
            <v>30.375</v>
          </cell>
          <cell r="R882">
            <v>2.7335625000000001</v>
          </cell>
          <cell r="S882">
            <v>2.801625</v>
          </cell>
          <cell r="T882">
            <v>2.8704375</v>
          </cell>
          <cell r="U882">
            <v>1241.0373750000001</v>
          </cell>
          <cell r="V882">
            <v>1271.9377500000001</v>
          </cell>
          <cell r="W882">
            <v>1303.178625</v>
          </cell>
          <cell r="X882" t="str">
            <v>8445/8446 (31"/2 pc)</v>
          </cell>
          <cell r="Y882" t="str">
            <v>31"/ 2 pc</v>
          </cell>
          <cell r="Z882">
            <v>2.5</v>
          </cell>
          <cell r="AA882">
            <v>25</v>
          </cell>
          <cell r="AB882">
            <v>68.339062499999997</v>
          </cell>
          <cell r="AC882">
            <v>70.040625000000006</v>
          </cell>
          <cell r="AD882">
            <v>71.760937499999997</v>
          </cell>
          <cell r="AE882">
            <v>70.839062499999997</v>
          </cell>
          <cell r="AF882">
            <v>72.540625000000006</v>
          </cell>
          <cell r="AG882">
            <v>74.260937499999997</v>
          </cell>
          <cell r="AH882" t="str">
            <v>2 X 8126 (4.854 FT/Box)</v>
          </cell>
          <cell r="AI882">
            <v>2</v>
          </cell>
          <cell r="AJ882" t="str">
            <v>(6X6)+0=36</v>
          </cell>
          <cell r="AK882">
            <v>6</v>
          </cell>
          <cell r="AL882">
            <v>6</v>
          </cell>
          <cell r="AM882">
            <v>0</v>
          </cell>
          <cell r="AN882">
            <v>36</v>
          </cell>
          <cell r="AO882" t="str">
            <v>8909 (44 X 44)</v>
          </cell>
          <cell r="AP882" t="str">
            <v>44X44</v>
          </cell>
          <cell r="AQ882">
            <v>55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 t="str">
            <v>8051 (1 White)</v>
          </cell>
          <cell r="AW882" t="str">
            <v>8050 (160FT Clear)</v>
          </cell>
          <cell r="AX882">
            <v>2666.4625000000001</v>
          </cell>
          <cell r="AY882">
            <v>900</v>
          </cell>
          <cell r="AZ882">
            <v>2.962736111111111</v>
          </cell>
          <cell r="BA882" t="str">
            <v xml:space="preserve">BF Request 6/21/02.  </v>
          </cell>
          <cell r="BB882"/>
          <cell r="BC882">
            <v>273072</v>
          </cell>
          <cell r="BD882" t="str">
            <v>Green</v>
          </cell>
          <cell r="BE882" t="str">
            <v xml:space="preserve">E32 3' H45 </v>
          </cell>
          <cell r="BF882" t="str">
            <v>12 months (+/- 5 days) from date of manufacture</v>
          </cell>
          <cell r="BG882" t="str">
            <v xml:space="preserve">Medium </v>
          </cell>
          <cell r="BH882" t="str">
            <v>32 mm</v>
          </cell>
          <cell r="BI882" t="str">
            <v>1 3/8 in</v>
          </cell>
          <cell r="BJ882" t="str">
            <v>30 1/8 in</v>
          </cell>
          <cell r="BK882" t="str">
            <v>7/8 in</v>
          </cell>
          <cell r="BL882" t="str">
            <v>I, II, III</v>
          </cell>
          <cell r="BM882">
            <v>3</v>
          </cell>
          <cell r="BN882">
            <v>75</v>
          </cell>
          <cell r="BO882">
            <v>98</v>
          </cell>
          <cell r="BP882" t="str">
            <v>B or G</v>
          </cell>
          <cell r="BQ882">
            <v>5880</v>
          </cell>
          <cell r="BR882">
            <v>62.760416666666664</v>
          </cell>
        </row>
        <row r="883">
          <cell r="C883">
            <v>273073</v>
          </cell>
          <cell r="D883" t="str">
            <v>E32 3' LIF50 (SWS, 840 Pcs)</v>
          </cell>
          <cell r="E883" t="str">
            <v>70319</v>
          </cell>
          <cell r="F883" t="str">
            <v>72036</v>
          </cell>
          <cell r="G883" t="str">
            <v>30%</v>
          </cell>
          <cell r="H883" t="str">
            <v>2 X 8509 (12-8 4 X 1.25 OL)</v>
          </cell>
          <cell r="I883" t="str">
            <v>8040 (54 mm 142 GA X 2.636 FT)</v>
          </cell>
          <cell r="J883" t="str">
            <v>8036 (114 mm 200 GA X 2.636 FT)</v>
          </cell>
          <cell r="K883">
            <v>1.9611375</v>
          </cell>
          <cell r="L883">
            <v>0.84048749999999994</v>
          </cell>
          <cell r="M883">
            <v>29.973945227447555</v>
          </cell>
          <cell r="N883">
            <v>36</v>
          </cell>
          <cell r="O883">
            <v>29.875</v>
          </cell>
          <cell r="P883">
            <v>30.125</v>
          </cell>
          <cell r="Q883">
            <v>30.375</v>
          </cell>
          <cell r="R883">
            <v>2.7335625000000001</v>
          </cell>
          <cell r="S883">
            <v>2.801625</v>
          </cell>
          <cell r="T883">
            <v>2.8704375</v>
          </cell>
          <cell r="U883">
            <v>1241.0373750000001</v>
          </cell>
          <cell r="V883">
            <v>1271.9377500000001</v>
          </cell>
          <cell r="W883">
            <v>1303.178625</v>
          </cell>
          <cell r="X883" t="str">
            <v>8053 (5" X 115GA X 12FT)</v>
          </cell>
          <cell r="Y883" t="str">
            <v>SW (12 FT)</v>
          </cell>
          <cell r="Z883">
            <v>0.1</v>
          </cell>
          <cell r="AA883">
            <v>12</v>
          </cell>
          <cell r="AB883">
            <v>32.802750000000003</v>
          </cell>
          <cell r="AC883">
            <v>33.619500000000002</v>
          </cell>
          <cell r="AD883">
            <v>34.445250000000001</v>
          </cell>
          <cell r="AE883">
            <v>32.902750000000005</v>
          </cell>
          <cell r="AF883">
            <v>33.719500000000004</v>
          </cell>
          <cell r="AG883">
            <v>34.545250000000003</v>
          </cell>
          <cell r="AH883" t="str">
            <v>8053 (12 FT/Bundle)</v>
          </cell>
          <cell r="AI883" t="str">
            <v>SW</v>
          </cell>
          <cell r="AJ883" t="str">
            <v>70 SW</v>
          </cell>
          <cell r="AK883" t="str">
            <v xml:space="preserve">Stack </v>
          </cell>
          <cell r="AL883" t="str">
            <v xml:space="preserve">Square </v>
          </cell>
          <cell r="AM883" t="str">
            <v>On Pallet</v>
          </cell>
          <cell r="AN883">
            <v>70</v>
          </cell>
          <cell r="AO883" t="str">
            <v>8909 (44 X 44)</v>
          </cell>
          <cell r="AP883" t="str">
            <v>44X44</v>
          </cell>
          <cell r="AQ883">
            <v>55</v>
          </cell>
          <cell r="AR883" t="str">
            <v>8133 (2)</v>
          </cell>
          <cell r="AS883" t="str">
            <v>1 X 8114 (Pad)</v>
          </cell>
          <cell r="AT883">
            <v>0</v>
          </cell>
          <cell r="AU883">
            <v>0</v>
          </cell>
          <cell r="AV883" t="str">
            <v>8051 (1 White)</v>
          </cell>
          <cell r="AW883" t="str">
            <v>8052 (352FT White)</v>
          </cell>
          <cell r="AX883">
            <v>2415.3650000000002</v>
          </cell>
          <cell r="AY883">
            <v>840</v>
          </cell>
          <cell r="AZ883">
            <v>2.875434523809524</v>
          </cell>
          <cell r="BA883" t="str">
            <v xml:space="preserve">Each bundle gets Part No. 8132 8.5 X 11 inch bundle sheet. </v>
          </cell>
          <cell r="BB883"/>
          <cell r="BC883">
            <v>273073</v>
          </cell>
          <cell r="BD883" t="str">
            <v>Green</v>
          </cell>
          <cell r="BE883" t="str">
            <v>E32 3' LIF50</v>
          </cell>
          <cell r="BF883" t="str">
            <v>12 months (+/- 5 days) from date of manufacture</v>
          </cell>
          <cell r="BG883" t="str">
            <v xml:space="preserve">Medium </v>
          </cell>
          <cell r="BH883" t="str">
            <v>32 mm</v>
          </cell>
          <cell r="BI883" t="str">
            <v>1 3/8 in</v>
          </cell>
          <cell r="BJ883" t="str">
            <v>30 1/8 in</v>
          </cell>
          <cell r="BK883" t="str">
            <v>7/8 in</v>
          </cell>
          <cell r="BL883" t="str">
            <v>I, II, III</v>
          </cell>
          <cell r="BM883">
            <v>3</v>
          </cell>
          <cell r="BN883">
            <v>36</v>
          </cell>
          <cell r="BO883">
            <v>98</v>
          </cell>
          <cell r="BP883" t="str">
            <v>B or G</v>
          </cell>
          <cell r="BQ883">
            <v>5880</v>
          </cell>
          <cell r="BR883">
            <v>30.125</v>
          </cell>
        </row>
        <row r="884">
          <cell r="C884">
            <v>273074</v>
          </cell>
          <cell r="D884" t="str">
            <v>32305 M1530 (LIF Paste, 2PB, 75 Bxs)</v>
          </cell>
          <cell r="E884" t="str">
            <v>70360</v>
          </cell>
          <cell r="F884" t="str">
            <v>72036</v>
          </cell>
          <cell r="G884" t="str">
            <v>30%</v>
          </cell>
          <cell r="H884" t="str">
            <v>2 X 8509 (12-8 4 X 1.25 OL)</v>
          </cell>
          <cell r="I884" t="str">
            <v>8040 (54 mm 142 GA X 1.125 FT)</v>
          </cell>
          <cell r="J884" t="str">
            <v>8036 (114 mm 200 GA X 1.125 FT)</v>
          </cell>
          <cell r="K884">
            <v>0.78120000000000001</v>
          </cell>
          <cell r="L884">
            <v>0.33480000000000004</v>
          </cell>
          <cell r="M884">
            <v>12</v>
          </cell>
          <cell r="N884" t="str">
            <v>NS</v>
          </cell>
          <cell r="O884">
            <v>11.75</v>
          </cell>
          <cell r="P884">
            <v>12</v>
          </cell>
          <cell r="Q884">
            <v>12.25</v>
          </cell>
          <cell r="R884">
            <v>1.0751249999999999</v>
          </cell>
          <cell r="S884">
            <v>1.1160000000000001</v>
          </cell>
          <cell r="T884">
            <v>1.1576249999999999</v>
          </cell>
          <cell r="U884">
            <v>488.10674999999992</v>
          </cell>
          <cell r="V884">
            <v>506.66400000000004</v>
          </cell>
          <cell r="W884">
            <v>525.56174999999996</v>
          </cell>
          <cell r="X884" t="str">
            <v>8405/8406 (13"/2 pc)</v>
          </cell>
          <cell r="Y884" t="str">
            <v>13"/ 2 pc</v>
          </cell>
          <cell r="Z884">
            <v>1.1000000000000001</v>
          </cell>
          <cell r="AA884">
            <v>25</v>
          </cell>
          <cell r="AB884">
            <v>26.878124999999997</v>
          </cell>
          <cell r="AC884">
            <v>27.900000000000002</v>
          </cell>
          <cell r="AD884">
            <v>28.940624999999997</v>
          </cell>
          <cell r="AE884">
            <v>27.978124999999999</v>
          </cell>
          <cell r="AF884">
            <v>29.000000000000004</v>
          </cell>
          <cell r="AG884">
            <v>30.040624999999999</v>
          </cell>
          <cell r="AH884" t="str">
            <v>1 X 8126 (2.417 FT/Box)</v>
          </cell>
          <cell r="AI884">
            <v>1</v>
          </cell>
          <cell r="AJ884" t="str">
            <v>(15X5)+0=75</v>
          </cell>
          <cell r="AK884">
            <v>15</v>
          </cell>
          <cell r="AL884">
            <v>5</v>
          </cell>
          <cell r="AM884">
            <v>0</v>
          </cell>
          <cell r="AN884">
            <v>75</v>
          </cell>
          <cell r="AO884" t="str">
            <v>8914 (48 X 44)</v>
          </cell>
          <cell r="AP884" t="str">
            <v>48X44</v>
          </cell>
          <cell r="AQ884">
            <v>55</v>
          </cell>
          <cell r="AR884">
            <v>0</v>
          </cell>
          <cell r="AS884" t="str">
            <v>8051 (1 White) and 8305 (1 6 mil poly bag)</v>
          </cell>
          <cell r="AT884">
            <v>0</v>
          </cell>
          <cell r="AU884">
            <v>0</v>
          </cell>
          <cell r="AV884" t="str">
            <v>8051 (1 White)</v>
          </cell>
          <cell r="AW884" t="str">
            <v>8050 (334FT Clear)</v>
          </cell>
          <cell r="AX884">
            <v>2230.0000000000005</v>
          </cell>
          <cell r="AY884">
            <v>1875</v>
          </cell>
          <cell r="AZ884">
            <v>1.1893333333333336</v>
          </cell>
          <cell r="BA884" t="str">
            <v xml:space="preserve">GT Request 6/24/03.  Place white pallet cover on pallet, place boxes on pallet, place a 2nd white pallet cover over boxes, place 6 mil poly bag over pallet and stretchwrap.  </v>
          </cell>
          <cell r="BB884"/>
          <cell r="BC884">
            <v>273074</v>
          </cell>
          <cell r="BD884" t="str">
            <v>White</v>
          </cell>
          <cell r="BE884" t="str">
            <v>32305 M1530</v>
          </cell>
          <cell r="BF884" t="str">
            <v>12 months (+/- 5 days) from date of manufacture</v>
          </cell>
          <cell r="BG884" t="str">
            <v>Super Slow</v>
          </cell>
          <cell r="BH884" t="str">
            <v>32 mm</v>
          </cell>
          <cell r="BI884" t="str">
            <v>*NS</v>
          </cell>
          <cell r="BJ884" t="str">
            <v>305 mm</v>
          </cell>
          <cell r="BK884" t="str">
            <v>*NS</v>
          </cell>
          <cell r="BL884" t="str">
            <v>I, II, III</v>
          </cell>
          <cell r="BM884" t="str">
            <v>*NS</v>
          </cell>
          <cell r="BN884" t="str">
            <v>*NS</v>
          </cell>
          <cell r="BO884">
            <v>55</v>
          </cell>
          <cell r="BP884" t="str">
            <v>B or G</v>
          </cell>
          <cell r="BQ884">
            <v>3300</v>
          </cell>
          <cell r="BR884">
            <v>25</v>
          </cell>
        </row>
        <row r="885">
          <cell r="C885">
            <v>273075</v>
          </cell>
          <cell r="D885" t="str">
            <v>E32 3' LIF90 (2PB, 36 Bxs)</v>
          </cell>
          <cell r="E885" t="str">
            <v>70416</v>
          </cell>
          <cell r="F885" t="str">
            <v>72036</v>
          </cell>
          <cell r="G885" t="str">
            <v>30%</v>
          </cell>
          <cell r="H885" t="str">
            <v>2 X 8509 (12-8 4 X 1.25 OL)</v>
          </cell>
          <cell r="I885" t="str">
            <v>8040 (54 mm 142 GA X 2.636 FT)</v>
          </cell>
          <cell r="J885" t="str">
            <v>8036 (114 mm 200 GA X 2.636 FT)</v>
          </cell>
          <cell r="K885">
            <v>1.9611375</v>
          </cell>
          <cell r="L885">
            <v>0.84048749999999994</v>
          </cell>
          <cell r="M885">
            <v>29.973945227447555</v>
          </cell>
          <cell r="N885">
            <v>36</v>
          </cell>
          <cell r="O885">
            <v>29.875</v>
          </cell>
          <cell r="P885">
            <v>30.125</v>
          </cell>
          <cell r="Q885">
            <v>30.375</v>
          </cell>
          <cell r="R885">
            <v>2.7335625000000001</v>
          </cell>
          <cell r="S885">
            <v>2.801625</v>
          </cell>
          <cell r="T885">
            <v>2.8704375</v>
          </cell>
          <cell r="U885">
            <v>1241.0373750000001</v>
          </cell>
          <cell r="V885">
            <v>1271.9377500000001</v>
          </cell>
          <cell r="W885">
            <v>1303.178625</v>
          </cell>
          <cell r="X885" t="str">
            <v>8445/8446 (31"/2 pc)</v>
          </cell>
          <cell r="Y885" t="str">
            <v>31"/ 2 pc</v>
          </cell>
          <cell r="Z885">
            <v>2.5</v>
          </cell>
          <cell r="AA885">
            <v>25</v>
          </cell>
          <cell r="AB885">
            <v>68.339062499999997</v>
          </cell>
          <cell r="AC885">
            <v>70.040625000000006</v>
          </cell>
          <cell r="AD885">
            <v>71.760937499999997</v>
          </cell>
          <cell r="AE885">
            <v>70.839062499999997</v>
          </cell>
          <cell r="AF885">
            <v>72.540625000000006</v>
          </cell>
          <cell r="AG885">
            <v>74.260937499999997</v>
          </cell>
          <cell r="AH885" t="str">
            <v>2 X 8126 (4.854 FT/Box)</v>
          </cell>
          <cell r="AI885">
            <v>2</v>
          </cell>
          <cell r="AJ885" t="str">
            <v>(6X6)+0=36</v>
          </cell>
          <cell r="AK885">
            <v>6</v>
          </cell>
          <cell r="AL885">
            <v>6</v>
          </cell>
          <cell r="AM885">
            <v>0</v>
          </cell>
          <cell r="AN885">
            <v>36</v>
          </cell>
          <cell r="AO885" t="str">
            <v>8909 (44 X 44)</v>
          </cell>
          <cell r="AP885" t="str">
            <v>44X44</v>
          </cell>
          <cell r="AQ885">
            <v>55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 t="str">
            <v>8051 (1 White)</v>
          </cell>
          <cell r="AW885" t="str">
            <v>8050 (160FT Clear)</v>
          </cell>
          <cell r="AX885">
            <v>2666.4625000000001</v>
          </cell>
          <cell r="AY885">
            <v>900</v>
          </cell>
          <cell r="AZ885">
            <v>2.962736111111111</v>
          </cell>
          <cell r="BA885" t="str">
            <v>GT Request 5/15/03.</v>
          </cell>
          <cell r="BB885"/>
          <cell r="BC885">
            <v>273075</v>
          </cell>
          <cell r="BD885" t="str">
            <v>Yellow</v>
          </cell>
          <cell r="BE885" t="str">
            <v xml:space="preserve">E32 3' LIF90 </v>
          </cell>
          <cell r="BF885" t="str">
            <v>12 months (+/- 5 days) from date of manufacture</v>
          </cell>
          <cell r="BG885" t="str">
            <v>Slow</v>
          </cell>
          <cell r="BH885" t="str">
            <v>32 mm</v>
          </cell>
          <cell r="BI885" t="str">
            <v>1 3/8 in</v>
          </cell>
          <cell r="BJ885" t="str">
            <v>30 1/8 in</v>
          </cell>
          <cell r="BK885" t="str">
            <v>7/8 in</v>
          </cell>
          <cell r="BL885" t="str">
            <v>I, II, III</v>
          </cell>
          <cell r="BM885">
            <v>3</v>
          </cell>
          <cell r="BN885">
            <v>75</v>
          </cell>
          <cell r="BO885">
            <v>98</v>
          </cell>
          <cell r="BP885" t="str">
            <v>B or G</v>
          </cell>
          <cell r="BQ885">
            <v>5880</v>
          </cell>
          <cell r="BR885">
            <v>62.760416666666664</v>
          </cell>
        </row>
        <row r="886">
          <cell r="C886">
            <v>273077</v>
          </cell>
          <cell r="D886" t="str">
            <v>E32 3' LIF50 (1PB, 56 Bxs)</v>
          </cell>
          <cell r="E886" t="str">
            <v>70319</v>
          </cell>
          <cell r="F886" t="str">
            <v>72036</v>
          </cell>
          <cell r="G886" t="str">
            <v>30%</v>
          </cell>
          <cell r="H886" t="str">
            <v>2 X 8509 (12-8 4 X 1.25 OL)</v>
          </cell>
          <cell r="I886" t="str">
            <v>8040 (54 mm 142 GA X 2.636 FT)</v>
          </cell>
          <cell r="J886" t="str">
            <v>8036 (114 mm 200 GA X 2.636 FT)</v>
          </cell>
          <cell r="K886">
            <v>1.9611375</v>
          </cell>
          <cell r="L886">
            <v>0.84048749999999994</v>
          </cell>
          <cell r="M886">
            <v>29.973945227447555</v>
          </cell>
          <cell r="N886">
            <v>36</v>
          </cell>
          <cell r="O886">
            <v>29.875</v>
          </cell>
          <cell r="P886">
            <v>30.125</v>
          </cell>
          <cell r="Q886">
            <v>30.375</v>
          </cell>
          <cell r="R886">
            <v>2.7335625000000001</v>
          </cell>
          <cell r="S886">
            <v>2.801625</v>
          </cell>
          <cell r="T886">
            <v>2.8704375</v>
          </cell>
          <cell r="U886">
            <v>1241.0373750000001</v>
          </cell>
          <cell r="V886">
            <v>1271.9377500000001</v>
          </cell>
          <cell r="W886">
            <v>1303.178625</v>
          </cell>
          <cell r="X886" t="str">
            <v>8447 (32"/1 pc)</v>
          </cell>
          <cell r="Y886" t="str">
            <v>32"/1 pc</v>
          </cell>
          <cell r="Z886">
            <v>1.4</v>
          </cell>
          <cell r="AA886">
            <v>15</v>
          </cell>
          <cell r="AB886">
            <v>41.003437500000004</v>
          </cell>
          <cell r="AC886">
            <v>42.024374999999999</v>
          </cell>
          <cell r="AD886">
            <v>43.056562499999998</v>
          </cell>
          <cell r="AE886">
            <v>42.403437500000003</v>
          </cell>
          <cell r="AF886">
            <v>43.424374999999998</v>
          </cell>
          <cell r="AG886">
            <v>44.456562499999997</v>
          </cell>
          <cell r="AH886" t="str">
            <v xml:space="preserve">2 X 8126 (3.583 FT/Box) </v>
          </cell>
          <cell r="AI886" t="str">
            <v>2 (Glue)</v>
          </cell>
          <cell r="AJ886" t="str">
            <v>(8X7)+0=56</v>
          </cell>
          <cell r="AK886">
            <v>8</v>
          </cell>
          <cell r="AL886">
            <v>7</v>
          </cell>
          <cell r="AM886">
            <v>0</v>
          </cell>
          <cell r="AN886">
            <v>56</v>
          </cell>
          <cell r="AO886" t="str">
            <v>8909 (44 X 44)</v>
          </cell>
          <cell r="AP886" t="str">
            <v>44X44</v>
          </cell>
          <cell r="AQ886">
            <v>55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 t="str">
            <v>8051 (1 White)</v>
          </cell>
          <cell r="AW886" t="str">
            <v>8050 (106FT Clear)</v>
          </cell>
          <cell r="AX886">
            <v>2486.7649999999999</v>
          </cell>
          <cell r="AY886">
            <v>840</v>
          </cell>
          <cell r="AZ886">
            <v>2.9604345238095235</v>
          </cell>
          <cell r="BA886" t="str">
            <v>Minova Request 6/6/05. Box flaps are to be glued and turned into the pallet.</v>
          </cell>
          <cell r="BB886"/>
          <cell r="BC886">
            <v>273077</v>
          </cell>
          <cell r="BD886" t="str">
            <v>Green</v>
          </cell>
          <cell r="BE886" t="str">
            <v>E32 3' LIF50</v>
          </cell>
          <cell r="BF886" t="str">
            <v>12 months (+/- 5 days) from date of manufacture</v>
          </cell>
          <cell r="BG886" t="str">
            <v xml:space="preserve">Medium </v>
          </cell>
          <cell r="BH886" t="str">
            <v>32 mm</v>
          </cell>
          <cell r="BI886" t="str">
            <v>1 3/8 in</v>
          </cell>
          <cell r="BJ886" t="str">
            <v>30 1/8 in</v>
          </cell>
          <cell r="BK886" t="str">
            <v>7/8 in</v>
          </cell>
          <cell r="BL886" t="str">
            <v>I, II, III</v>
          </cell>
          <cell r="BM886">
            <v>3</v>
          </cell>
          <cell r="BN886">
            <v>45</v>
          </cell>
          <cell r="BO886">
            <v>98</v>
          </cell>
          <cell r="BP886" t="str">
            <v>B or G</v>
          </cell>
          <cell r="BQ886">
            <v>5880</v>
          </cell>
          <cell r="BR886">
            <v>37.65625</v>
          </cell>
        </row>
        <row r="887">
          <cell r="C887">
            <v>273079</v>
          </cell>
          <cell r="D887" t="str">
            <v>E32 3' LIF50 (2PB, 36 Bxs)</v>
          </cell>
          <cell r="E887" t="str">
            <v>70319</v>
          </cell>
          <cell r="F887" t="str">
            <v>72036</v>
          </cell>
          <cell r="G887" t="str">
            <v>30%</v>
          </cell>
          <cell r="H887" t="str">
            <v>2 X 8509 (12-8 4 X 1.25 OL)</v>
          </cell>
          <cell r="I887" t="str">
            <v>8040 (54 mm 142 GA X 2.636 FT)</v>
          </cell>
          <cell r="J887" t="str">
            <v>8036 (114 mm 200 GA X 2.636 FT)</v>
          </cell>
          <cell r="K887">
            <v>1.9611375</v>
          </cell>
          <cell r="L887">
            <v>0.84048749999999994</v>
          </cell>
          <cell r="M887">
            <v>29.973945227447555</v>
          </cell>
          <cell r="N887">
            <v>36</v>
          </cell>
          <cell r="O887">
            <v>29.875</v>
          </cell>
          <cell r="P887">
            <v>30.125</v>
          </cell>
          <cell r="Q887">
            <v>30.375</v>
          </cell>
          <cell r="R887">
            <v>2.7335625000000001</v>
          </cell>
          <cell r="S887">
            <v>2.801625</v>
          </cell>
          <cell r="T887">
            <v>2.8704375</v>
          </cell>
          <cell r="U887">
            <v>1241.0373750000001</v>
          </cell>
          <cell r="V887">
            <v>1271.9377500000001</v>
          </cell>
          <cell r="W887">
            <v>1303.178625</v>
          </cell>
          <cell r="X887" t="str">
            <v>8445/8446 (31"/2 pc)</v>
          </cell>
          <cell r="Y887" t="str">
            <v>31"/ 2 pc</v>
          </cell>
          <cell r="Z887">
            <v>2.5</v>
          </cell>
          <cell r="AA887">
            <v>25</v>
          </cell>
          <cell r="AB887">
            <v>68.339062499999997</v>
          </cell>
          <cell r="AC887">
            <v>70.040625000000006</v>
          </cell>
          <cell r="AD887">
            <v>71.760937499999997</v>
          </cell>
          <cell r="AE887">
            <v>70.839062499999997</v>
          </cell>
          <cell r="AF887">
            <v>72.540625000000006</v>
          </cell>
          <cell r="AG887">
            <v>74.260937499999997</v>
          </cell>
          <cell r="AH887" t="str">
            <v>2 X 8126 (4.854 FT/Box)</v>
          </cell>
          <cell r="AI887">
            <v>2</v>
          </cell>
          <cell r="AJ887" t="str">
            <v>(6X6)+0=36</v>
          </cell>
          <cell r="AK887">
            <v>6</v>
          </cell>
          <cell r="AL887">
            <v>6</v>
          </cell>
          <cell r="AM887">
            <v>0</v>
          </cell>
          <cell r="AN887">
            <v>36</v>
          </cell>
          <cell r="AO887" t="str">
            <v>8909 (44 X 44)</v>
          </cell>
          <cell r="AP887" t="str">
            <v>44X44</v>
          </cell>
          <cell r="AQ887">
            <v>55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 t="str">
            <v>8051 (1 White)</v>
          </cell>
          <cell r="AW887" t="str">
            <v>8050 (160FT Clear)</v>
          </cell>
          <cell r="AX887">
            <v>2666.4625000000001</v>
          </cell>
          <cell r="AY887">
            <v>900</v>
          </cell>
          <cell r="AZ887">
            <v>2.962736111111111</v>
          </cell>
          <cell r="BA887" t="str">
            <v>Minova Request 9/7/05.</v>
          </cell>
          <cell r="BB887"/>
          <cell r="BC887">
            <v>273079</v>
          </cell>
          <cell r="BD887" t="str">
            <v>Green</v>
          </cell>
          <cell r="BE887" t="str">
            <v>E32 3' LIF50</v>
          </cell>
          <cell r="BF887" t="str">
            <v>12 months (+/- 5 days) from date of manufacture</v>
          </cell>
          <cell r="BG887" t="str">
            <v xml:space="preserve">Medium </v>
          </cell>
          <cell r="BH887" t="str">
            <v>32 mm</v>
          </cell>
          <cell r="BI887" t="str">
            <v>1 3/8 in</v>
          </cell>
          <cell r="BJ887" t="str">
            <v>30 1/8 in</v>
          </cell>
          <cell r="BK887" t="str">
            <v>7/8 in</v>
          </cell>
          <cell r="BL887" t="str">
            <v>I, II, III</v>
          </cell>
          <cell r="BM887">
            <v>3</v>
          </cell>
          <cell r="BN887">
            <v>75</v>
          </cell>
          <cell r="BO887">
            <v>98</v>
          </cell>
          <cell r="BP887" t="str">
            <v>B or G</v>
          </cell>
          <cell r="BQ887">
            <v>5880</v>
          </cell>
          <cell r="BR887">
            <v>62.760416666666664</v>
          </cell>
        </row>
        <row r="888">
          <cell r="C888">
            <v>273080</v>
          </cell>
          <cell r="D888" t="str">
            <v>3231 H50 (2PB, 36 Bxs)</v>
          </cell>
          <cell r="E888" t="str">
            <v>70320</v>
          </cell>
          <cell r="F888" t="str">
            <v>72036</v>
          </cell>
          <cell r="G888" t="str">
            <v>30%</v>
          </cell>
          <cell r="H888" t="str">
            <v>2 X 8509 (12-8 4 X 1.25 OL)</v>
          </cell>
          <cell r="I888" t="str">
            <v>8040 (54 mm 142 GA X 2.709 FT)</v>
          </cell>
          <cell r="J888" t="str">
            <v>8036 (114 mm 200 GA X 2.709 FT)</v>
          </cell>
          <cell r="K888">
            <v>2.0181</v>
          </cell>
          <cell r="L888">
            <v>0.8649</v>
          </cell>
          <cell r="M888">
            <v>31</v>
          </cell>
          <cell r="N888">
            <v>36.973886847094477</v>
          </cell>
          <cell r="O888">
            <v>30.75</v>
          </cell>
          <cell r="P888">
            <v>31</v>
          </cell>
          <cell r="Q888">
            <v>31.25</v>
          </cell>
          <cell r="R888">
            <v>2.813625</v>
          </cell>
          <cell r="S888">
            <v>2.883</v>
          </cell>
          <cell r="T888">
            <v>2.953125</v>
          </cell>
          <cell r="U888">
            <v>1277.3857499999999</v>
          </cell>
          <cell r="V888">
            <v>1308.8820000000001</v>
          </cell>
          <cell r="W888">
            <v>1340.71875</v>
          </cell>
          <cell r="X888" t="str">
            <v>8465/8466 (39"/2 pc)</v>
          </cell>
          <cell r="Y888" t="str">
            <v>39"/ 2 pc</v>
          </cell>
          <cell r="Z888">
            <v>2.8</v>
          </cell>
          <cell r="AA888">
            <v>20</v>
          </cell>
          <cell r="AB888">
            <v>56.272500000000001</v>
          </cell>
          <cell r="AC888">
            <v>57.66</v>
          </cell>
          <cell r="AD888">
            <v>59.0625</v>
          </cell>
          <cell r="AE888">
            <v>59.072499999999998</v>
          </cell>
          <cell r="AF888">
            <v>60.459999999999994</v>
          </cell>
          <cell r="AG888">
            <v>61.862499999999997</v>
          </cell>
          <cell r="AH888" t="str">
            <v xml:space="preserve">2 X 8126 (4.625 FT/Box) </v>
          </cell>
          <cell r="AI888">
            <v>2</v>
          </cell>
          <cell r="AJ888" t="str">
            <v>(6X6)+0=36</v>
          </cell>
          <cell r="AK888">
            <v>6</v>
          </cell>
          <cell r="AL888">
            <v>6</v>
          </cell>
          <cell r="AM888">
            <v>0</v>
          </cell>
          <cell r="AN888">
            <v>36</v>
          </cell>
          <cell r="AO888" t="str">
            <v>8914 (48 X 44)</v>
          </cell>
          <cell r="AP888" t="str">
            <v>48X44</v>
          </cell>
          <cell r="AQ888">
            <v>55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 t="str">
            <v>8051 (1 White)</v>
          </cell>
          <cell r="AW888" t="str">
            <v>8050 (160FT Clear)</v>
          </cell>
          <cell r="AX888">
            <v>2231.56</v>
          </cell>
          <cell r="AY888">
            <v>720</v>
          </cell>
          <cell r="AZ888">
            <v>3.099388888888889</v>
          </cell>
          <cell r="BA888" t="str">
            <v>GT Request 9/21/01.</v>
          </cell>
          <cell r="BB888"/>
          <cell r="BC888">
            <v>273080</v>
          </cell>
          <cell r="BD888" t="str">
            <v>Green</v>
          </cell>
          <cell r="BE888" t="str">
            <v>3231 H50</v>
          </cell>
          <cell r="BF888" t="str">
            <v>12 months (+/- 5 days) from date of manufacture</v>
          </cell>
          <cell r="BG888" t="str">
            <v xml:space="preserve">Medium </v>
          </cell>
          <cell r="BH888" t="str">
            <v>32 mm</v>
          </cell>
          <cell r="BI888" t="str">
            <v>1 3/8 in</v>
          </cell>
          <cell r="BJ888" t="str">
            <v>31 in</v>
          </cell>
          <cell r="BK888" t="str">
            <v>7/8 in</v>
          </cell>
          <cell r="BL888" t="str">
            <v>I, II, III</v>
          </cell>
          <cell r="BM888">
            <v>3.081157237257873</v>
          </cell>
          <cell r="BN888">
            <v>62</v>
          </cell>
          <cell r="BO888">
            <v>98</v>
          </cell>
          <cell r="BP888" t="str">
            <v>B or G</v>
          </cell>
          <cell r="BQ888">
            <v>5880</v>
          </cell>
          <cell r="BR888">
            <v>51.666666666666664</v>
          </cell>
        </row>
        <row r="889">
          <cell r="C889">
            <v>273081</v>
          </cell>
          <cell r="D889" t="str">
            <v>E32 3' LIF35 (2PB, 36 Bxs)</v>
          </cell>
          <cell r="E889" t="str">
            <v>70311</v>
          </cell>
          <cell r="F889" t="str">
            <v>72036</v>
          </cell>
          <cell r="G889" t="str">
            <v>30%</v>
          </cell>
          <cell r="H889" t="str">
            <v>2 X 8509 (12-8 4 X 1.25 OL)</v>
          </cell>
          <cell r="I889" t="str">
            <v>8040 (54 mm 142 GA X 2.636 FT)</v>
          </cell>
          <cell r="J889" t="str">
            <v>8036 (114 mm 200 GA X 2.636 FT)</v>
          </cell>
          <cell r="K889">
            <v>1.9611375</v>
          </cell>
          <cell r="L889">
            <v>0.84048749999999994</v>
          </cell>
          <cell r="M889">
            <v>29.973945227447555</v>
          </cell>
          <cell r="N889">
            <v>36</v>
          </cell>
          <cell r="O889">
            <v>29.875</v>
          </cell>
          <cell r="P889">
            <v>30.125</v>
          </cell>
          <cell r="Q889">
            <v>30.375</v>
          </cell>
          <cell r="R889">
            <v>2.7335625000000001</v>
          </cell>
          <cell r="S889">
            <v>2.801625</v>
          </cell>
          <cell r="T889">
            <v>2.8704375</v>
          </cell>
          <cell r="U889">
            <v>1241.0373750000001</v>
          </cell>
          <cell r="V889">
            <v>1271.9377500000001</v>
          </cell>
          <cell r="W889">
            <v>1303.178625</v>
          </cell>
          <cell r="X889" t="str">
            <v>8445/8446 (31"/2 pc)</v>
          </cell>
          <cell r="Y889" t="str">
            <v>31"/ 2 pc</v>
          </cell>
          <cell r="Z889">
            <v>2.5</v>
          </cell>
          <cell r="AA889">
            <v>25</v>
          </cell>
          <cell r="AB889">
            <v>68.339062499999997</v>
          </cell>
          <cell r="AC889">
            <v>70.040625000000006</v>
          </cell>
          <cell r="AD889">
            <v>71.760937499999997</v>
          </cell>
          <cell r="AE889">
            <v>70.839062499999997</v>
          </cell>
          <cell r="AF889">
            <v>72.540625000000006</v>
          </cell>
          <cell r="AG889">
            <v>74.260937499999997</v>
          </cell>
          <cell r="AH889" t="str">
            <v>2 X 8126 (4.854 FT/Box)</v>
          </cell>
          <cell r="AI889">
            <v>2</v>
          </cell>
          <cell r="AJ889" t="str">
            <v>(6X6)+0=36</v>
          </cell>
          <cell r="AK889">
            <v>6</v>
          </cell>
          <cell r="AL889">
            <v>6</v>
          </cell>
          <cell r="AM889">
            <v>0</v>
          </cell>
          <cell r="AN889">
            <v>36</v>
          </cell>
          <cell r="AO889" t="str">
            <v>8909 (44 X 44)</v>
          </cell>
          <cell r="AP889" t="str">
            <v>44X44</v>
          </cell>
          <cell r="AQ889">
            <v>55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 t="str">
            <v>8051 (1 White)</v>
          </cell>
          <cell r="AW889" t="str">
            <v>8050 (160FT Clear)</v>
          </cell>
          <cell r="AX889">
            <v>2666.4625000000001</v>
          </cell>
          <cell r="AY889">
            <v>900</v>
          </cell>
          <cell r="AZ889">
            <v>2.962736111111111</v>
          </cell>
          <cell r="BA889" t="str">
            <v>Minova Request 8/11/08.</v>
          </cell>
          <cell r="BB889"/>
          <cell r="BC889">
            <v>273081</v>
          </cell>
          <cell r="BD889" t="str">
            <v>Blue</v>
          </cell>
          <cell r="BE889" t="str">
            <v>E32 3' LIF35</v>
          </cell>
          <cell r="BF889" t="str">
            <v>12 months (+/- 5 days) from date of manufacture</v>
          </cell>
          <cell r="BG889" t="str">
            <v>Fast</v>
          </cell>
          <cell r="BH889" t="str">
            <v>32 mm</v>
          </cell>
          <cell r="BI889" t="str">
            <v>1 3/8 in</v>
          </cell>
          <cell r="BJ889" t="str">
            <v>30 1/8 in</v>
          </cell>
          <cell r="BK889" t="str">
            <v>7/8 in</v>
          </cell>
          <cell r="BL889" t="str">
            <v>I, II, III</v>
          </cell>
          <cell r="BM889">
            <v>3</v>
          </cell>
          <cell r="BN889">
            <v>75</v>
          </cell>
          <cell r="BO889">
            <v>98</v>
          </cell>
          <cell r="BP889" t="str">
            <v>B or G</v>
          </cell>
          <cell r="BQ889">
            <v>5880</v>
          </cell>
          <cell r="BR889">
            <v>62.760416666666664</v>
          </cell>
        </row>
        <row r="890">
          <cell r="C890">
            <v>273082</v>
          </cell>
          <cell r="D890" t="str">
            <v>E32 3' LIF50B (2PB, 36 Bxs)</v>
          </cell>
          <cell r="E890" t="str">
            <v>70319</v>
          </cell>
          <cell r="F890" t="str">
            <v>72036</v>
          </cell>
          <cell r="G890" t="str">
            <v>30%</v>
          </cell>
          <cell r="H890" t="str">
            <v>2 X 8509 (12-8 4 X 1.25 OL)</v>
          </cell>
          <cell r="I890" t="str">
            <v>8040 (54 mm 142 GA X 2.636 FT)</v>
          </cell>
          <cell r="J890" t="str">
            <v>8036 (114 mm 200 GA X 2.636 FT)</v>
          </cell>
          <cell r="K890">
            <v>1.9611375</v>
          </cell>
          <cell r="L890">
            <v>0.84048749999999994</v>
          </cell>
          <cell r="M890">
            <v>29.973945227447555</v>
          </cell>
          <cell r="N890">
            <v>36</v>
          </cell>
          <cell r="O890">
            <v>29.875</v>
          </cell>
          <cell r="P890">
            <v>30.125</v>
          </cell>
          <cell r="Q890">
            <v>30.375</v>
          </cell>
          <cell r="R890">
            <v>2.7335625000000001</v>
          </cell>
          <cell r="S890">
            <v>2.801625</v>
          </cell>
          <cell r="T890">
            <v>2.8704375</v>
          </cell>
          <cell r="U890">
            <v>1241.0373750000001</v>
          </cell>
          <cell r="V890">
            <v>1271.9377500000001</v>
          </cell>
          <cell r="W890">
            <v>1303.178625</v>
          </cell>
          <cell r="X890" t="str">
            <v>8445/8446 (31"/2 pc)</v>
          </cell>
          <cell r="Y890" t="str">
            <v>31"/ 2 pc</v>
          </cell>
          <cell r="Z890">
            <v>2.5</v>
          </cell>
          <cell r="AA890">
            <v>15</v>
          </cell>
          <cell r="AB890">
            <v>41.003437500000004</v>
          </cell>
          <cell r="AC890">
            <v>42.024374999999999</v>
          </cell>
          <cell r="AD890">
            <v>43.056562499999998</v>
          </cell>
          <cell r="AE890">
            <v>43.503437500000004</v>
          </cell>
          <cell r="AF890">
            <v>44.524374999999999</v>
          </cell>
          <cell r="AG890">
            <v>45.556562499999998</v>
          </cell>
          <cell r="AH890" t="str">
            <v>2 X 8126 (4.854 FT/Box)</v>
          </cell>
          <cell r="AI890">
            <v>2</v>
          </cell>
          <cell r="AJ890" t="str">
            <v>(6X6)+0=36</v>
          </cell>
          <cell r="AK890">
            <v>6</v>
          </cell>
          <cell r="AL890">
            <v>6</v>
          </cell>
          <cell r="AM890">
            <v>0</v>
          </cell>
          <cell r="AN890">
            <v>36</v>
          </cell>
          <cell r="AO890" t="str">
            <v>8909 (44 X 44)</v>
          </cell>
          <cell r="AP890" t="str">
            <v>44X44</v>
          </cell>
          <cell r="AQ890">
            <v>55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 t="str">
            <v>8051 (1 White)</v>
          </cell>
          <cell r="AW890" t="str">
            <v>8050 (106FT Clear)</v>
          </cell>
          <cell r="AX890">
            <v>1657.8775000000001</v>
          </cell>
          <cell r="AY890">
            <v>540</v>
          </cell>
          <cell r="AZ890">
            <v>3.0701435185185186</v>
          </cell>
          <cell r="BA890" t="str">
            <v>Each cartridge gets Part No. 8516 Basket Clip 32 mm.</v>
          </cell>
          <cell r="BB890"/>
          <cell r="BC890">
            <v>273082</v>
          </cell>
          <cell r="BD890" t="str">
            <v>Green</v>
          </cell>
          <cell r="BE890" t="str">
            <v>E32 3' LIF50B</v>
          </cell>
          <cell r="BF890" t="str">
            <v>12 months (+/- 5 days) from date of manufacture</v>
          </cell>
          <cell r="BG890" t="str">
            <v xml:space="preserve">Medium </v>
          </cell>
          <cell r="BH890" t="str">
            <v>32 mm</v>
          </cell>
          <cell r="BI890" t="str">
            <v>1 3/8 in</v>
          </cell>
          <cell r="BJ890" t="str">
            <v>30 1/8 in</v>
          </cell>
          <cell r="BK890" t="str">
            <v>7/8 in</v>
          </cell>
          <cell r="BL890" t="str">
            <v>I, II, III</v>
          </cell>
          <cell r="BM890">
            <v>3</v>
          </cell>
          <cell r="BN890">
            <v>45</v>
          </cell>
          <cell r="BO890">
            <v>85</v>
          </cell>
          <cell r="BP890" t="str">
            <v>B or G</v>
          </cell>
          <cell r="BQ890">
            <v>5100</v>
          </cell>
          <cell r="BR890">
            <v>37.65625</v>
          </cell>
        </row>
        <row r="891">
          <cell r="C891">
            <v>273090</v>
          </cell>
          <cell r="D891" t="str">
            <v>E32 3' VLIF35 (2PB, 36 Bxs)</v>
          </cell>
          <cell r="E891" t="str">
            <v>70343</v>
          </cell>
          <cell r="F891" t="str">
            <v>72036</v>
          </cell>
          <cell r="G891" t="str">
            <v>30%</v>
          </cell>
          <cell r="H891" t="str">
            <v>2 X 8509 (12-8 4 X 1.25 OL)</v>
          </cell>
          <cell r="I891" t="str">
            <v>8040 (54 mm 142 GA X 2.636 FT)</v>
          </cell>
          <cell r="J891" t="str">
            <v>8036 (114 mm 200 GA X 2.636 FT)</v>
          </cell>
          <cell r="K891">
            <v>1.9611375</v>
          </cell>
          <cell r="L891">
            <v>0.84048749999999994</v>
          </cell>
          <cell r="M891">
            <v>29.973945227447555</v>
          </cell>
          <cell r="N891">
            <v>36</v>
          </cell>
          <cell r="O891">
            <v>29.875</v>
          </cell>
          <cell r="P891">
            <v>30.125</v>
          </cell>
          <cell r="Q891">
            <v>30.375</v>
          </cell>
          <cell r="R891">
            <v>2.7335625000000001</v>
          </cell>
          <cell r="S891">
            <v>2.801625</v>
          </cell>
          <cell r="T891">
            <v>2.8704375</v>
          </cell>
          <cell r="U891">
            <v>1241.0373750000001</v>
          </cell>
          <cell r="V891">
            <v>1271.9377500000001</v>
          </cell>
          <cell r="W891">
            <v>1303.178625</v>
          </cell>
          <cell r="X891" t="str">
            <v>8445/8446 (31"/2 pc)</v>
          </cell>
          <cell r="Y891" t="str">
            <v>31"/ 2 pc</v>
          </cell>
          <cell r="Z891">
            <v>2.5</v>
          </cell>
          <cell r="AA891">
            <v>25</v>
          </cell>
          <cell r="AB891">
            <v>68.339062499999997</v>
          </cell>
          <cell r="AC891">
            <v>70.040625000000006</v>
          </cell>
          <cell r="AD891">
            <v>71.760937499999997</v>
          </cell>
          <cell r="AE891">
            <v>70.839062499999997</v>
          </cell>
          <cell r="AF891">
            <v>72.540625000000006</v>
          </cell>
          <cell r="AG891">
            <v>74.260937499999997</v>
          </cell>
          <cell r="AH891" t="str">
            <v>2 X 8126 (4.854 FT/Box)</v>
          </cell>
          <cell r="AI891">
            <v>2</v>
          </cell>
          <cell r="AJ891" t="str">
            <v>(6X6)+0=36</v>
          </cell>
          <cell r="AK891">
            <v>6</v>
          </cell>
          <cell r="AL891">
            <v>6</v>
          </cell>
          <cell r="AM891">
            <v>0</v>
          </cell>
          <cell r="AN891">
            <v>36</v>
          </cell>
          <cell r="AO891" t="str">
            <v>8909 (44 X 44)</v>
          </cell>
          <cell r="AP891" t="str">
            <v>44X44</v>
          </cell>
          <cell r="AQ891">
            <v>55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 t="str">
            <v>8051 (1 White)</v>
          </cell>
          <cell r="AW891" t="str">
            <v>8050 (160FT Clear)</v>
          </cell>
          <cell r="AX891">
            <v>2666.4625000000001</v>
          </cell>
          <cell r="AY891">
            <v>900</v>
          </cell>
          <cell r="AZ891">
            <v>2.962736111111111</v>
          </cell>
          <cell r="BA891" t="str">
            <v>Minova Request 1/25/12.</v>
          </cell>
          <cell r="BB891"/>
          <cell r="BC891">
            <v>273090</v>
          </cell>
          <cell r="BD891" t="str">
            <v>Blue</v>
          </cell>
          <cell r="BE891" t="str">
            <v>E32 3' VLIF35</v>
          </cell>
          <cell r="BF891" t="str">
            <v>12 months (+/- 5 days) from date of manufacture</v>
          </cell>
          <cell r="BG891" t="str">
            <v>Fast</v>
          </cell>
          <cell r="BH891" t="str">
            <v>32 mm</v>
          </cell>
          <cell r="BI891" t="str">
            <v>1 3/8 in</v>
          </cell>
          <cell r="BJ891" t="str">
            <v>30 1/8 in</v>
          </cell>
          <cell r="BK891" t="str">
            <v>7/8 in</v>
          </cell>
          <cell r="BL891" t="str">
            <v>I, II, III</v>
          </cell>
          <cell r="BM891">
            <v>3</v>
          </cell>
          <cell r="BN891">
            <v>75</v>
          </cell>
          <cell r="BO891">
            <v>98</v>
          </cell>
          <cell r="BP891" t="str">
            <v>B or G</v>
          </cell>
          <cell r="BQ891">
            <v>5880</v>
          </cell>
          <cell r="BR891">
            <v>62.760416666666664</v>
          </cell>
        </row>
        <row r="892">
          <cell r="C892">
            <v>273091</v>
          </cell>
          <cell r="D892" t="str">
            <v>E32 3' VLIF50 (2PBLW, 36 Bxs)</v>
          </cell>
          <cell r="E892" t="str">
            <v>70344</v>
          </cell>
          <cell r="F892" t="str">
            <v>72036</v>
          </cell>
          <cell r="G892" t="str">
            <v>30%</v>
          </cell>
          <cell r="H892" t="str">
            <v>2 X 8509 (12-8 4 X 1.25 OL)</v>
          </cell>
          <cell r="I892" t="str">
            <v>8040 (54 mm 142 GA X 2.636 FT)</v>
          </cell>
          <cell r="J892" t="str">
            <v>8036 (114 mm 200 GA X 2.636 FT)</v>
          </cell>
          <cell r="K892">
            <v>1.9611375</v>
          </cell>
          <cell r="L892">
            <v>0.84048749999999994</v>
          </cell>
          <cell r="M892">
            <v>29.973945227447555</v>
          </cell>
          <cell r="N892">
            <v>36</v>
          </cell>
          <cell r="O892">
            <v>29.875</v>
          </cell>
          <cell r="P892">
            <v>30.125</v>
          </cell>
          <cell r="Q892">
            <v>30.375</v>
          </cell>
          <cell r="R892">
            <v>2.7335625000000001</v>
          </cell>
          <cell r="S892">
            <v>2.801625</v>
          </cell>
          <cell r="T892">
            <v>2.8704375</v>
          </cell>
          <cell r="U892">
            <v>1241.0373750000001</v>
          </cell>
          <cell r="V892">
            <v>1271.9377500000001</v>
          </cell>
          <cell r="W892">
            <v>1303.178625</v>
          </cell>
          <cell r="X892" t="str">
            <v>8445/8446 (31"/2 pc)</v>
          </cell>
          <cell r="Y892" t="str">
            <v>31"/ 2 pc</v>
          </cell>
          <cell r="Z892">
            <v>2.5</v>
          </cell>
          <cell r="AA892">
            <v>20</v>
          </cell>
          <cell r="AB892">
            <v>54.671250000000001</v>
          </cell>
          <cell r="AC892">
            <v>56.032499999999999</v>
          </cell>
          <cell r="AD892">
            <v>57.408749999999998</v>
          </cell>
          <cell r="AE892">
            <v>57.171250000000001</v>
          </cell>
          <cell r="AF892">
            <v>58.532499999999999</v>
          </cell>
          <cell r="AG892">
            <v>59.908749999999998</v>
          </cell>
          <cell r="AH892" t="str">
            <v>2 X 8126 (4.854 FT/Box)</v>
          </cell>
          <cell r="AI892">
            <v>2</v>
          </cell>
          <cell r="AJ892" t="str">
            <v>(6X6)+0=36</v>
          </cell>
          <cell r="AK892">
            <v>6</v>
          </cell>
          <cell r="AL892">
            <v>6</v>
          </cell>
          <cell r="AM892">
            <v>0</v>
          </cell>
          <cell r="AN892">
            <v>36</v>
          </cell>
          <cell r="AO892" t="str">
            <v>8909 (44 X 44)</v>
          </cell>
          <cell r="AP892" t="str">
            <v>44X44</v>
          </cell>
          <cell r="AQ892">
            <v>55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 t="str">
            <v>8051 (1 White)</v>
          </cell>
          <cell r="AW892" t="str">
            <v>8050 (160FT Clear)</v>
          </cell>
          <cell r="AX892">
            <v>2162.17</v>
          </cell>
          <cell r="AY892">
            <v>720</v>
          </cell>
          <cell r="AZ892">
            <v>3.0030138888888889</v>
          </cell>
          <cell r="BA892" t="str">
            <v>Minova Request 3/22/12.</v>
          </cell>
          <cell r="BB892"/>
          <cell r="BC892">
            <v>273091</v>
          </cell>
          <cell r="BD892" t="str">
            <v>Green</v>
          </cell>
          <cell r="BE892" t="str">
            <v>E32 3' VLIF50</v>
          </cell>
          <cell r="BF892" t="str">
            <v>12 months (+/- 5 days) from date of manufacture</v>
          </cell>
          <cell r="BG892" t="str">
            <v xml:space="preserve">Medium </v>
          </cell>
          <cell r="BH892" t="str">
            <v>32 mm</v>
          </cell>
          <cell r="BI892" t="str">
            <v>1 3/8 in</v>
          </cell>
          <cell r="BJ892" t="str">
            <v>30 1/8 in</v>
          </cell>
          <cell r="BK892" t="str">
            <v>7/8 in</v>
          </cell>
          <cell r="BL892" t="str">
            <v>I, II, III</v>
          </cell>
          <cell r="BM892">
            <v>3</v>
          </cell>
          <cell r="BN892">
            <v>60</v>
          </cell>
          <cell r="BO892">
            <v>98</v>
          </cell>
          <cell r="BP892" t="str">
            <v>B or G</v>
          </cell>
          <cell r="BQ892">
            <v>5880</v>
          </cell>
          <cell r="BR892">
            <v>50.208333333333336</v>
          </cell>
        </row>
        <row r="893">
          <cell r="C893">
            <v>273092</v>
          </cell>
          <cell r="D893" t="str">
            <v>E32 3' VLIF90 (2PBLW, 36 Bxs)</v>
          </cell>
          <cell r="E893" t="str">
            <v>70346</v>
          </cell>
          <cell r="F893" t="str">
            <v>72036</v>
          </cell>
          <cell r="G893" t="str">
            <v>30%</v>
          </cell>
          <cell r="H893" t="str">
            <v>2 X 8509 (12-8 4 X 1.25 OL)</v>
          </cell>
          <cell r="I893" t="str">
            <v>8040 (54 mm 142 GA X 2.636 FT)</v>
          </cell>
          <cell r="J893" t="str">
            <v>8036 (114 mm 200 GA X 2.636 FT)</v>
          </cell>
          <cell r="K893">
            <v>1.9611375</v>
          </cell>
          <cell r="L893">
            <v>0.84048749999999994</v>
          </cell>
          <cell r="M893">
            <v>29.973945227447555</v>
          </cell>
          <cell r="N893">
            <v>36</v>
          </cell>
          <cell r="O893">
            <v>29.875</v>
          </cell>
          <cell r="P893">
            <v>30.125</v>
          </cell>
          <cell r="Q893">
            <v>30.375</v>
          </cell>
          <cell r="R893">
            <v>2.7335625000000001</v>
          </cell>
          <cell r="S893">
            <v>2.801625</v>
          </cell>
          <cell r="T893">
            <v>2.8704375</v>
          </cell>
          <cell r="U893">
            <v>1241.0373750000001</v>
          </cell>
          <cell r="V893">
            <v>1271.9377500000001</v>
          </cell>
          <cell r="W893">
            <v>1303.178625</v>
          </cell>
          <cell r="X893" t="str">
            <v>8445/8446 (31"/2 pc)</v>
          </cell>
          <cell r="Y893" t="str">
            <v>31"/ 2 pc</v>
          </cell>
          <cell r="Z893">
            <v>2.5</v>
          </cell>
          <cell r="AA893">
            <v>20</v>
          </cell>
          <cell r="AB893">
            <v>54.671250000000001</v>
          </cell>
          <cell r="AC893">
            <v>56.032499999999999</v>
          </cell>
          <cell r="AD893">
            <v>57.408749999999998</v>
          </cell>
          <cell r="AE893">
            <v>57.171250000000001</v>
          </cell>
          <cell r="AF893">
            <v>58.532499999999999</v>
          </cell>
          <cell r="AG893">
            <v>59.908749999999998</v>
          </cell>
          <cell r="AH893" t="str">
            <v>2 X 8126 (4.854 FT/Box)</v>
          </cell>
          <cell r="AI893">
            <v>2</v>
          </cell>
          <cell r="AJ893" t="str">
            <v>(6X6)+0=36</v>
          </cell>
          <cell r="AK893">
            <v>6</v>
          </cell>
          <cell r="AL893">
            <v>6</v>
          </cell>
          <cell r="AM893">
            <v>0</v>
          </cell>
          <cell r="AN893">
            <v>36</v>
          </cell>
          <cell r="AO893" t="str">
            <v>8909 (44 X 44)</v>
          </cell>
          <cell r="AP893" t="str">
            <v>44X44</v>
          </cell>
          <cell r="AQ893">
            <v>55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 t="str">
            <v>8051 (1 White)</v>
          </cell>
          <cell r="AW893" t="str">
            <v>8050 (160FT Clear)</v>
          </cell>
          <cell r="AX893">
            <v>2162.17</v>
          </cell>
          <cell r="AY893">
            <v>720</v>
          </cell>
          <cell r="AZ893">
            <v>3.0030138888888889</v>
          </cell>
          <cell r="BA893" t="str">
            <v>Minova Request 3/28/12.</v>
          </cell>
          <cell r="BB893"/>
          <cell r="BC893">
            <v>273092</v>
          </cell>
          <cell r="BD893" t="str">
            <v>Yellow</v>
          </cell>
          <cell r="BE893" t="str">
            <v>E32 3' VLIF90</v>
          </cell>
          <cell r="BF893" t="str">
            <v>12 months (+/- 5 days) from date of manufacture</v>
          </cell>
          <cell r="BG893" t="str">
            <v>Slow</v>
          </cell>
          <cell r="BH893" t="str">
            <v>32 mm</v>
          </cell>
          <cell r="BI893" t="str">
            <v>1 3/8 in</v>
          </cell>
          <cell r="BJ893" t="str">
            <v>30 1/8 in</v>
          </cell>
          <cell r="BK893" t="str">
            <v>7/8 in</v>
          </cell>
          <cell r="BL893" t="str">
            <v>I, II, III</v>
          </cell>
          <cell r="BM893">
            <v>3</v>
          </cell>
          <cell r="BN893">
            <v>60</v>
          </cell>
          <cell r="BO893">
            <v>98</v>
          </cell>
          <cell r="BP893" t="str">
            <v>B or G</v>
          </cell>
          <cell r="BQ893">
            <v>5880</v>
          </cell>
          <cell r="BR893">
            <v>50.208333333333336</v>
          </cell>
        </row>
        <row r="894">
          <cell r="C894">
            <v>273093</v>
          </cell>
          <cell r="D894" t="str">
            <v>E32 3' VLIF0204 (2PB, 36 Bxs)</v>
          </cell>
          <cell r="E894" t="str">
            <v>70348</v>
          </cell>
          <cell r="F894" t="str">
            <v>72036</v>
          </cell>
          <cell r="G894" t="str">
            <v>30%</v>
          </cell>
          <cell r="H894" t="str">
            <v>2 X 8509 (12-8 4 X 1.25 OL)</v>
          </cell>
          <cell r="I894" t="str">
            <v>8040 (54 mm 142 GA X 2.636 FT)</v>
          </cell>
          <cell r="J894" t="str">
            <v>8036 (114 mm 200 GA X 2.636 FT)</v>
          </cell>
          <cell r="K894">
            <v>1.9611375</v>
          </cell>
          <cell r="L894">
            <v>0.84048749999999994</v>
          </cell>
          <cell r="M894">
            <v>29.973945227447555</v>
          </cell>
          <cell r="N894">
            <v>36</v>
          </cell>
          <cell r="O894">
            <v>29.875</v>
          </cell>
          <cell r="P894">
            <v>30.125</v>
          </cell>
          <cell r="Q894">
            <v>30.375</v>
          </cell>
          <cell r="R894">
            <v>2.7335625000000001</v>
          </cell>
          <cell r="S894">
            <v>2.801625</v>
          </cell>
          <cell r="T894">
            <v>2.8704375</v>
          </cell>
          <cell r="U894">
            <v>1241.0373750000001</v>
          </cell>
          <cell r="V894">
            <v>1271.9377500000001</v>
          </cell>
          <cell r="W894">
            <v>1303.178625</v>
          </cell>
          <cell r="X894" t="str">
            <v>8445/8446 (31"/2 pc)</v>
          </cell>
          <cell r="Y894" t="str">
            <v>31"/ 2 pc</v>
          </cell>
          <cell r="Z894">
            <v>2.5</v>
          </cell>
          <cell r="AA894">
            <v>15</v>
          </cell>
          <cell r="AB894">
            <v>41.003437500000004</v>
          </cell>
          <cell r="AC894">
            <v>42.024374999999999</v>
          </cell>
          <cell r="AD894">
            <v>43.056562499999998</v>
          </cell>
          <cell r="AE894">
            <v>43.503437500000004</v>
          </cell>
          <cell r="AF894">
            <v>44.524374999999999</v>
          </cell>
          <cell r="AG894">
            <v>45.556562499999998</v>
          </cell>
          <cell r="AH894" t="str">
            <v>2 X 8126 (4.854 FT/Box)</v>
          </cell>
          <cell r="AI894">
            <v>2</v>
          </cell>
          <cell r="AJ894" t="str">
            <v>(6X6)+0=36</v>
          </cell>
          <cell r="AK894">
            <v>6</v>
          </cell>
          <cell r="AL894">
            <v>6</v>
          </cell>
          <cell r="AM894">
            <v>0</v>
          </cell>
          <cell r="AN894">
            <v>36</v>
          </cell>
          <cell r="AO894" t="str">
            <v>8909 (44 X 44)</v>
          </cell>
          <cell r="AP894" t="str">
            <v>44X44</v>
          </cell>
          <cell r="AQ894">
            <v>55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 t="str">
            <v>8051 (1 White)</v>
          </cell>
          <cell r="AW894" t="str">
            <v>8050 (160FT Clear)</v>
          </cell>
          <cell r="AX894">
            <v>1657.8775000000001</v>
          </cell>
          <cell r="AY894">
            <v>540</v>
          </cell>
          <cell r="AZ894">
            <v>3.0701435185185186</v>
          </cell>
          <cell r="BA894" t="str">
            <v>RW Request for GT 5/28/13.</v>
          </cell>
          <cell r="BB894"/>
          <cell r="BC894">
            <v>273093</v>
          </cell>
          <cell r="BD894" t="str">
            <v>Yellow</v>
          </cell>
          <cell r="BE894" t="str">
            <v>E32 3' VLIF0204</v>
          </cell>
          <cell r="BF894" t="str">
            <v>12 months (+/- 5 days) from date of manufacture</v>
          </cell>
          <cell r="BG894" t="str">
            <v>Slow</v>
          </cell>
          <cell r="BH894" t="str">
            <v>32 mm</v>
          </cell>
          <cell r="BI894" t="str">
            <v>1 3/8 in</v>
          </cell>
          <cell r="BJ894" t="str">
            <v>30 1/8 in</v>
          </cell>
          <cell r="BK894" t="str">
            <v>7/8 in</v>
          </cell>
          <cell r="BL894" t="str">
            <v>I, II, III</v>
          </cell>
          <cell r="BM894">
            <v>3</v>
          </cell>
          <cell r="BN894">
            <v>45</v>
          </cell>
          <cell r="BO894">
            <v>98</v>
          </cell>
          <cell r="BP894" t="str">
            <v>B or G</v>
          </cell>
          <cell r="BQ894">
            <v>5880</v>
          </cell>
          <cell r="BR894">
            <v>37.65625</v>
          </cell>
        </row>
        <row r="895">
          <cell r="C895">
            <v>273173</v>
          </cell>
          <cell r="D895" t="str">
            <v>E32 3' M1530 (2PB, 36 Bxs)</v>
          </cell>
          <cell r="E895" t="str">
            <v>70360</v>
          </cell>
          <cell r="F895" t="str">
            <v>72036</v>
          </cell>
          <cell r="G895" t="str">
            <v>30%</v>
          </cell>
          <cell r="H895" t="str">
            <v>2 X 8509 (12-8 4 X 1.25 OL)</v>
          </cell>
          <cell r="I895" t="str">
            <v>8040 (54 mm 142 GA X 2.636 FT)</v>
          </cell>
          <cell r="J895" t="str">
            <v>8036 (114 mm 200 GA X 2.636 FT)</v>
          </cell>
          <cell r="K895">
            <v>1.9611375</v>
          </cell>
          <cell r="L895">
            <v>0.84048749999999994</v>
          </cell>
          <cell r="M895">
            <v>29.973945227447555</v>
          </cell>
          <cell r="N895">
            <v>36</v>
          </cell>
          <cell r="O895">
            <v>29.875</v>
          </cell>
          <cell r="P895">
            <v>30.125</v>
          </cell>
          <cell r="Q895">
            <v>30.375</v>
          </cell>
          <cell r="R895">
            <v>2.7335625000000001</v>
          </cell>
          <cell r="S895">
            <v>2.801625</v>
          </cell>
          <cell r="T895">
            <v>2.8704375</v>
          </cell>
          <cell r="U895">
            <v>1241.0373750000001</v>
          </cell>
          <cell r="V895">
            <v>1271.9377500000001</v>
          </cell>
          <cell r="W895">
            <v>1303.178625</v>
          </cell>
          <cell r="X895" t="str">
            <v>8445/8446 (31"/2 pc)</v>
          </cell>
          <cell r="Y895" t="str">
            <v>31"/ 2 pc</v>
          </cell>
          <cell r="Z895">
            <v>2.5</v>
          </cell>
          <cell r="AA895">
            <v>25</v>
          </cell>
          <cell r="AB895">
            <v>68.339062499999997</v>
          </cell>
          <cell r="AC895">
            <v>70.040625000000006</v>
          </cell>
          <cell r="AD895">
            <v>71.760937499999997</v>
          </cell>
          <cell r="AE895">
            <v>70.839062499999997</v>
          </cell>
          <cell r="AF895">
            <v>72.540625000000006</v>
          </cell>
          <cell r="AG895">
            <v>74.260937499999997</v>
          </cell>
          <cell r="AH895" t="str">
            <v>2 X 8126 (4.854 FT/Box)</v>
          </cell>
          <cell r="AI895">
            <v>2</v>
          </cell>
          <cell r="AJ895" t="str">
            <v>(6X6)+0=36</v>
          </cell>
          <cell r="AK895">
            <v>6</v>
          </cell>
          <cell r="AL895">
            <v>6</v>
          </cell>
          <cell r="AM895">
            <v>0</v>
          </cell>
          <cell r="AN895">
            <v>36</v>
          </cell>
          <cell r="AO895" t="str">
            <v>8909 (44 X 44)</v>
          </cell>
          <cell r="AP895" t="str">
            <v>44X44</v>
          </cell>
          <cell r="AQ895">
            <v>55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 t="str">
            <v>8051 (1 White)</v>
          </cell>
          <cell r="AW895" t="str">
            <v>8050 (160FT Clear)</v>
          </cell>
          <cell r="AX895">
            <v>2666.4625000000001</v>
          </cell>
          <cell r="AY895">
            <v>900</v>
          </cell>
          <cell r="AZ895">
            <v>2.962736111111111</v>
          </cell>
          <cell r="BA895" t="str">
            <v>BF Request 9/17/02.</v>
          </cell>
          <cell r="BB895"/>
          <cell r="BC895">
            <v>273173</v>
          </cell>
          <cell r="BD895" t="str">
            <v>White</v>
          </cell>
          <cell r="BE895" t="str">
            <v>E32 3' M1530</v>
          </cell>
          <cell r="BF895" t="str">
            <v>12 months (+/- 5 days) from date of manufacture</v>
          </cell>
          <cell r="BG895" t="str">
            <v>Super Slow</v>
          </cell>
          <cell r="BH895" t="str">
            <v>32 mm</v>
          </cell>
          <cell r="BI895" t="str">
            <v>1 3/8 in</v>
          </cell>
          <cell r="BJ895" t="str">
            <v>30 1/8 in</v>
          </cell>
          <cell r="BK895" t="str">
            <v>7/8 in</v>
          </cell>
          <cell r="BL895" t="str">
            <v>I, II, III</v>
          </cell>
          <cell r="BM895">
            <v>3</v>
          </cell>
          <cell r="BN895">
            <v>75</v>
          </cell>
          <cell r="BO895">
            <v>98</v>
          </cell>
          <cell r="BP895" t="str">
            <v>B or G</v>
          </cell>
          <cell r="BQ895">
            <v>5880</v>
          </cell>
          <cell r="BR895">
            <v>62.760416666666664</v>
          </cell>
        </row>
        <row r="896">
          <cell r="C896">
            <v>273174</v>
          </cell>
          <cell r="D896" t="str">
            <v>E32 3' M20LIF (2PB, 36 Bxs)</v>
          </cell>
          <cell r="E896" t="str">
            <v>70302</v>
          </cell>
          <cell r="F896" t="str">
            <v>72036</v>
          </cell>
          <cell r="G896" t="str">
            <v>30%</v>
          </cell>
          <cell r="H896" t="str">
            <v>2 X 8509 (12-8 4 X 1.25 OL)</v>
          </cell>
          <cell r="I896" t="str">
            <v>8040 (54 mm 142 GA X 2.636 FT)</v>
          </cell>
          <cell r="J896" t="str">
            <v>8036 (114 mm 200 GA X 2.636 FT)</v>
          </cell>
          <cell r="K896">
            <v>1.9611375</v>
          </cell>
          <cell r="L896">
            <v>0.84048749999999994</v>
          </cell>
          <cell r="M896">
            <v>29.973945227447555</v>
          </cell>
          <cell r="N896">
            <v>36</v>
          </cell>
          <cell r="O896">
            <v>29.875</v>
          </cell>
          <cell r="P896">
            <v>30.125</v>
          </cell>
          <cell r="Q896">
            <v>30.375</v>
          </cell>
          <cell r="R896">
            <v>2.7335625000000001</v>
          </cell>
          <cell r="S896">
            <v>2.801625</v>
          </cell>
          <cell r="T896">
            <v>2.8704375</v>
          </cell>
          <cell r="U896">
            <v>1241.0373750000001</v>
          </cell>
          <cell r="V896">
            <v>1271.9377500000001</v>
          </cell>
          <cell r="W896">
            <v>1303.178625</v>
          </cell>
          <cell r="X896" t="str">
            <v>8445/8446 (31"/2 pc)</v>
          </cell>
          <cell r="Y896" t="str">
            <v>31"/ 2 pc</v>
          </cell>
          <cell r="Z896">
            <v>2.5</v>
          </cell>
          <cell r="AA896">
            <v>25</v>
          </cell>
          <cell r="AB896">
            <v>68.339062499999997</v>
          </cell>
          <cell r="AC896">
            <v>70.040625000000006</v>
          </cell>
          <cell r="AD896">
            <v>71.760937499999997</v>
          </cell>
          <cell r="AE896">
            <v>70.839062499999997</v>
          </cell>
          <cell r="AF896">
            <v>72.540625000000006</v>
          </cell>
          <cell r="AG896">
            <v>74.260937499999997</v>
          </cell>
          <cell r="AH896" t="str">
            <v>2 X 8126 (4.854 FT/Box)</v>
          </cell>
          <cell r="AI896">
            <v>2</v>
          </cell>
          <cell r="AJ896" t="str">
            <v>(6X6)+0=36</v>
          </cell>
          <cell r="AK896">
            <v>6</v>
          </cell>
          <cell r="AL896">
            <v>6</v>
          </cell>
          <cell r="AM896">
            <v>0</v>
          </cell>
          <cell r="AN896">
            <v>36</v>
          </cell>
          <cell r="AO896" t="str">
            <v>8909 (44 X 44)</v>
          </cell>
          <cell r="AP896" t="str">
            <v>44X44</v>
          </cell>
          <cell r="AQ896">
            <v>55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 t="str">
            <v>8051 (1 White)</v>
          </cell>
          <cell r="AW896" t="str">
            <v>8050 (160FT Clear)</v>
          </cell>
          <cell r="AX896">
            <v>2666.4625000000001</v>
          </cell>
          <cell r="AY896">
            <v>900</v>
          </cell>
          <cell r="AZ896">
            <v>2.962736111111111</v>
          </cell>
          <cell r="BA896" t="str">
            <v>GT Request 8/30/02.</v>
          </cell>
          <cell r="BB896"/>
          <cell r="BC896">
            <v>273174</v>
          </cell>
          <cell r="BD896" t="str">
            <v xml:space="preserve">Orange </v>
          </cell>
          <cell r="BE896" t="str">
            <v xml:space="preserve">E32 3' M20LIF </v>
          </cell>
          <cell r="BF896" t="str">
            <v>12 months (+/- 5 days) from date of manufacture</v>
          </cell>
          <cell r="BG896" t="str">
            <v xml:space="preserve">X-Fast </v>
          </cell>
          <cell r="BH896" t="str">
            <v>32 mm</v>
          </cell>
          <cell r="BI896" t="str">
            <v>1 3/8 in</v>
          </cell>
          <cell r="BJ896" t="str">
            <v>30 1/8 in</v>
          </cell>
          <cell r="BK896" t="str">
            <v>7/8 in</v>
          </cell>
          <cell r="BL896" t="str">
            <v>I, II, III</v>
          </cell>
          <cell r="BM896">
            <v>3</v>
          </cell>
          <cell r="BN896">
            <v>75</v>
          </cell>
          <cell r="BO896">
            <v>98</v>
          </cell>
          <cell r="BP896" t="str">
            <v>B or G</v>
          </cell>
          <cell r="BQ896">
            <v>5880</v>
          </cell>
          <cell r="BR896">
            <v>62.760416666666664</v>
          </cell>
        </row>
        <row r="897">
          <cell r="C897">
            <v>273175</v>
          </cell>
          <cell r="D897" t="str">
            <v>E32 3' M35 (2PB, 36 Bxs)</v>
          </cell>
          <cell r="E897" t="str">
            <v>70274</v>
          </cell>
          <cell r="F897" t="str">
            <v>72036</v>
          </cell>
          <cell r="G897" t="str">
            <v>30%</v>
          </cell>
          <cell r="H897" t="str">
            <v>2 X 8509 (12-8 4 X 1.25 OL)</v>
          </cell>
          <cell r="I897" t="str">
            <v>8040 (54 mm 142 GA X 2.636 FT)</v>
          </cell>
          <cell r="J897" t="str">
            <v>8036 (114 mm 200 GA X 2.636 FT)</v>
          </cell>
          <cell r="K897">
            <v>1.9611375</v>
          </cell>
          <cell r="L897">
            <v>0.84048749999999994</v>
          </cell>
          <cell r="M897">
            <v>29.973945227447555</v>
          </cell>
          <cell r="N897">
            <v>36</v>
          </cell>
          <cell r="O897">
            <v>29.875</v>
          </cell>
          <cell r="P897">
            <v>30.125</v>
          </cell>
          <cell r="Q897">
            <v>30.375</v>
          </cell>
          <cell r="R897">
            <v>2.7335625000000001</v>
          </cell>
          <cell r="S897">
            <v>2.801625</v>
          </cell>
          <cell r="T897">
            <v>2.8704375</v>
          </cell>
          <cell r="U897">
            <v>1241.0373750000001</v>
          </cell>
          <cell r="V897">
            <v>1271.9377500000001</v>
          </cell>
          <cell r="W897">
            <v>1303.178625</v>
          </cell>
          <cell r="X897" t="str">
            <v>8445/8446 (31"/2 pc)</v>
          </cell>
          <cell r="Y897" t="str">
            <v>31"/ 2 pc</v>
          </cell>
          <cell r="Z897">
            <v>2.5</v>
          </cell>
          <cell r="AA897">
            <v>25</v>
          </cell>
          <cell r="AB897">
            <v>68.339062499999997</v>
          </cell>
          <cell r="AC897">
            <v>70.040625000000006</v>
          </cell>
          <cell r="AD897">
            <v>71.760937499999997</v>
          </cell>
          <cell r="AE897">
            <v>70.839062499999997</v>
          </cell>
          <cell r="AF897">
            <v>72.540625000000006</v>
          </cell>
          <cell r="AG897">
            <v>74.260937499999997</v>
          </cell>
          <cell r="AH897" t="str">
            <v>2 X 8126 (4.854 FT/Box)</v>
          </cell>
          <cell r="AI897">
            <v>2</v>
          </cell>
          <cell r="AJ897" t="str">
            <v>(6X6)+0=36</v>
          </cell>
          <cell r="AK897">
            <v>6</v>
          </cell>
          <cell r="AL897">
            <v>6</v>
          </cell>
          <cell r="AM897">
            <v>0</v>
          </cell>
          <cell r="AN897">
            <v>36</v>
          </cell>
          <cell r="AO897" t="str">
            <v>8909 (44 X 44)</v>
          </cell>
          <cell r="AP897" t="str">
            <v>44X44</v>
          </cell>
          <cell r="AQ897">
            <v>55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 t="str">
            <v>8051 (1 White)</v>
          </cell>
          <cell r="AW897" t="str">
            <v>8050 (160FT Clear)</v>
          </cell>
          <cell r="AX897">
            <v>2666.4625000000001</v>
          </cell>
          <cell r="AY897">
            <v>900</v>
          </cell>
          <cell r="AZ897">
            <v>2.962736111111111</v>
          </cell>
          <cell r="BA897" t="str">
            <v xml:space="preserve">BF Request 6/21/02.  </v>
          </cell>
          <cell r="BB897"/>
          <cell r="BC897">
            <v>273175</v>
          </cell>
          <cell r="BD897" t="str">
            <v>Blue</v>
          </cell>
          <cell r="BE897" t="str">
            <v xml:space="preserve">E32 3' M35 </v>
          </cell>
          <cell r="BF897" t="str">
            <v>12 months (+/- 5 days) from date of manufacture</v>
          </cell>
          <cell r="BG897" t="str">
            <v>Fast</v>
          </cell>
          <cell r="BH897" t="str">
            <v>32 mm</v>
          </cell>
          <cell r="BI897" t="str">
            <v>1 3/8 in</v>
          </cell>
          <cell r="BJ897" t="str">
            <v>30 1/8 in</v>
          </cell>
          <cell r="BK897" t="str">
            <v>7/8 in</v>
          </cell>
          <cell r="BL897" t="str">
            <v>I, II, III</v>
          </cell>
          <cell r="BM897">
            <v>3</v>
          </cell>
          <cell r="BN897">
            <v>75</v>
          </cell>
          <cell r="BO897">
            <v>98</v>
          </cell>
          <cell r="BP897" t="str">
            <v>B or G</v>
          </cell>
          <cell r="BQ897">
            <v>5880</v>
          </cell>
          <cell r="BR897">
            <v>62.760416666666664</v>
          </cell>
        </row>
        <row r="898">
          <cell r="C898">
            <v>273176</v>
          </cell>
          <cell r="D898" t="str">
            <v>E32 3' M45 (2PB, 36 Bxs)</v>
          </cell>
          <cell r="E898" t="str">
            <v>70316</v>
          </cell>
          <cell r="F898" t="str">
            <v>72036</v>
          </cell>
          <cell r="G898" t="str">
            <v>30%</v>
          </cell>
          <cell r="H898" t="str">
            <v>2 X 8509 (12-8 4 X 1.25 OL)</v>
          </cell>
          <cell r="I898" t="str">
            <v>8040 (54 mm 142 GA X 2.636 FT)</v>
          </cell>
          <cell r="J898" t="str">
            <v>8036 (114 mm 200 GA X 2.636 FT)</v>
          </cell>
          <cell r="K898">
            <v>1.9611375</v>
          </cell>
          <cell r="L898">
            <v>0.84048749999999994</v>
          </cell>
          <cell r="M898">
            <v>29.973945227447555</v>
          </cell>
          <cell r="N898">
            <v>36</v>
          </cell>
          <cell r="O898">
            <v>29.875</v>
          </cell>
          <cell r="P898">
            <v>30.125</v>
          </cell>
          <cell r="Q898">
            <v>30.375</v>
          </cell>
          <cell r="R898">
            <v>2.7335625000000001</v>
          </cell>
          <cell r="S898">
            <v>2.801625</v>
          </cell>
          <cell r="T898">
            <v>2.8704375</v>
          </cell>
          <cell r="U898">
            <v>1241.0373750000001</v>
          </cell>
          <cell r="V898">
            <v>1271.9377500000001</v>
          </cell>
          <cell r="W898">
            <v>1303.178625</v>
          </cell>
          <cell r="X898" t="str">
            <v>8445/8446 (31"/2 pc)</v>
          </cell>
          <cell r="Y898" t="str">
            <v>31"/ 2 pc</v>
          </cell>
          <cell r="Z898">
            <v>2.5</v>
          </cell>
          <cell r="AA898">
            <v>25</v>
          </cell>
          <cell r="AB898">
            <v>68.339062499999997</v>
          </cell>
          <cell r="AC898">
            <v>70.040625000000006</v>
          </cell>
          <cell r="AD898">
            <v>71.760937499999997</v>
          </cell>
          <cell r="AE898">
            <v>70.839062499999997</v>
          </cell>
          <cell r="AF898">
            <v>72.540625000000006</v>
          </cell>
          <cell r="AG898">
            <v>74.260937499999997</v>
          </cell>
          <cell r="AH898" t="str">
            <v>2 X 8126 (4.854 FT/Box)</v>
          </cell>
          <cell r="AI898">
            <v>2</v>
          </cell>
          <cell r="AJ898" t="str">
            <v>(6X6)+0=36</v>
          </cell>
          <cell r="AK898">
            <v>6</v>
          </cell>
          <cell r="AL898">
            <v>6</v>
          </cell>
          <cell r="AM898">
            <v>0</v>
          </cell>
          <cell r="AN898">
            <v>36</v>
          </cell>
          <cell r="AO898" t="str">
            <v>8909 (44 X 44)</v>
          </cell>
          <cell r="AP898" t="str">
            <v>44X44</v>
          </cell>
          <cell r="AQ898">
            <v>55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 t="str">
            <v>8051 (1 White)</v>
          </cell>
          <cell r="AW898" t="str">
            <v>8050 (160FT Clear)</v>
          </cell>
          <cell r="AX898">
            <v>2666.4625000000001</v>
          </cell>
          <cell r="AY898">
            <v>900</v>
          </cell>
          <cell r="AZ898">
            <v>2.962736111111111</v>
          </cell>
          <cell r="BA898" t="str">
            <v xml:space="preserve">BF Request 6/21/02.  </v>
          </cell>
          <cell r="BB898"/>
          <cell r="BC898">
            <v>273176</v>
          </cell>
          <cell r="BD898" t="str">
            <v>Green</v>
          </cell>
          <cell r="BE898" t="str">
            <v xml:space="preserve">E32 3' M45 </v>
          </cell>
          <cell r="BF898" t="str">
            <v>12 months (+/- 5 days) from date of manufacture</v>
          </cell>
          <cell r="BG898" t="str">
            <v xml:space="preserve">Medium </v>
          </cell>
          <cell r="BH898" t="str">
            <v>32 mm</v>
          </cell>
          <cell r="BI898" t="str">
            <v>1 3/8 in</v>
          </cell>
          <cell r="BJ898" t="str">
            <v>30 1/8 in</v>
          </cell>
          <cell r="BK898" t="str">
            <v>7/8 in</v>
          </cell>
          <cell r="BL898" t="str">
            <v>I, II, III</v>
          </cell>
          <cell r="BM898">
            <v>3</v>
          </cell>
          <cell r="BN898">
            <v>75</v>
          </cell>
          <cell r="BO898">
            <v>98</v>
          </cell>
          <cell r="BP898" t="str">
            <v>B or G</v>
          </cell>
          <cell r="BQ898">
            <v>5880</v>
          </cell>
          <cell r="BR898">
            <v>62.760416666666664</v>
          </cell>
        </row>
        <row r="899">
          <cell r="C899">
            <v>273177</v>
          </cell>
          <cell r="D899" t="str">
            <v>E32 3' M90LIF (2PB, 36 Bxs)</v>
          </cell>
          <cell r="E899" t="str">
            <v>70329</v>
          </cell>
          <cell r="F899" t="str">
            <v>72036</v>
          </cell>
          <cell r="G899" t="str">
            <v>30%</v>
          </cell>
          <cell r="H899" t="str">
            <v>2 X 8509 (12-8 4 X 1.25 OL)</v>
          </cell>
          <cell r="I899" t="str">
            <v>8040 (54 mm 142 GA X 2.636 FT)</v>
          </cell>
          <cell r="J899" t="str">
            <v>8036 (114 mm 200 GA X 2.636 FT)</v>
          </cell>
          <cell r="K899">
            <v>1.9611375</v>
          </cell>
          <cell r="L899">
            <v>0.84048749999999994</v>
          </cell>
          <cell r="M899">
            <v>29.973945227447555</v>
          </cell>
          <cell r="N899">
            <v>36</v>
          </cell>
          <cell r="O899">
            <v>29.875</v>
          </cell>
          <cell r="P899">
            <v>30.125</v>
          </cell>
          <cell r="Q899">
            <v>30.375</v>
          </cell>
          <cell r="R899">
            <v>2.7335625000000001</v>
          </cell>
          <cell r="S899">
            <v>2.801625</v>
          </cell>
          <cell r="T899">
            <v>2.8704375</v>
          </cell>
          <cell r="U899">
            <v>1241.0373750000001</v>
          </cell>
          <cell r="V899">
            <v>1271.9377500000001</v>
          </cell>
          <cell r="W899">
            <v>1303.178625</v>
          </cell>
          <cell r="X899" t="str">
            <v>8445/8446 (31"/2 pc)</v>
          </cell>
          <cell r="Y899" t="str">
            <v>31"/ 2 pc</v>
          </cell>
          <cell r="Z899">
            <v>2.5</v>
          </cell>
          <cell r="AA899">
            <v>25</v>
          </cell>
          <cell r="AB899">
            <v>68.339062499999997</v>
          </cell>
          <cell r="AC899">
            <v>70.040625000000006</v>
          </cell>
          <cell r="AD899">
            <v>71.760937499999997</v>
          </cell>
          <cell r="AE899">
            <v>70.839062499999997</v>
          </cell>
          <cell r="AF899">
            <v>72.540625000000006</v>
          </cell>
          <cell r="AG899">
            <v>74.260937499999997</v>
          </cell>
          <cell r="AH899" t="str">
            <v>2 X 8126 (4.854 FT/Box)</v>
          </cell>
          <cell r="AI899">
            <v>2</v>
          </cell>
          <cell r="AJ899" t="str">
            <v>(6X6)+0=36</v>
          </cell>
          <cell r="AK899">
            <v>6</v>
          </cell>
          <cell r="AL899">
            <v>6</v>
          </cell>
          <cell r="AM899">
            <v>0</v>
          </cell>
          <cell r="AN899">
            <v>36</v>
          </cell>
          <cell r="AO899" t="str">
            <v>8909 (44 X 44)</v>
          </cell>
          <cell r="AP899" t="str">
            <v>44X44</v>
          </cell>
          <cell r="AQ899">
            <v>55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 t="str">
            <v>8051 (1 White)</v>
          </cell>
          <cell r="AW899" t="str">
            <v>8050 (160FT Clear)</v>
          </cell>
          <cell r="AX899">
            <v>2666.4625000000001</v>
          </cell>
          <cell r="AY899">
            <v>900</v>
          </cell>
          <cell r="AZ899">
            <v>2.962736111111111</v>
          </cell>
          <cell r="BA899" t="str">
            <v>GT Request 11/26/02.</v>
          </cell>
          <cell r="BB899"/>
          <cell r="BC899">
            <v>273177</v>
          </cell>
          <cell r="BD899" t="str">
            <v>Yellow</v>
          </cell>
          <cell r="BE899" t="str">
            <v xml:space="preserve">E32 3' M90LIF </v>
          </cell>
          <cell r="BF899" t="str">
            <v>12 months (+/- 5 days) from date of manufacture</v>
          </cell>
          <cell r="BG899" t="str">
            <v>Slow</v>
          </cell>
          <cell r="BH899" t="str">
            <v>32 mm</v>
          </cell>
          <cell r="BI899" t="str">
            <v>1 3/8 in</v>
          </cell>
          <cell r="BJ899" t="str">
            <v>30 1/8 in</v>
          </cell>
          <cell r="BK899" t="str">
            <v>7/8 in</v>
          </cell>
          <cell r="BL899" t="str">
            <v>I, II, III</v>
          </cell>
          <cell r="BM899">
            <v>3</v>
          </cell>
          <cell r="BN899">
            <v>75</v>
          </cell>
          <cell r="BO899">
            <v>98</v>
          </cell>
          <cell r="BP899" t="str">
            <v>B or G</v>
          </cell>
          <cell r="BQ899">
            <v>5880</v>
          </cell>
          <cell r="BR899">
            <v>62.760416666666664</v>
          </cell>
        </row>
        <row r="900">
          <cell r="C900">
            <v>273178</v>
          </cell>
          <cell r="D900" t="str">
            <v>E32 3' H90 (2PB, 36 Bxs)</v>
          </cell>
          <cell r="E900" t="str">
            <v>70340</v>
          </cell>
          <cell r="F900" t="str">
            <v>72036</v>
          </cell>
          <cell r="G900" t="str">
            <v>30%</v>
          </cell>
          <cell r="H900" t="str">
            <v>2 X 8509 (12-8 4 X 1.25 OL)</v>
          </cell>
          <cell r="I900" t="str">
            <v>8040 (54 mm 142 GA X 2.636 FT)</v>
          </cell>
          <cell r="J900" t="str">
            <v>8036 (114 mm 200 GA X 2.636 FT)</v>
          </cell>
          <cell r="K900">
            <v>1.9611375</v>
          </cell>
          <cell r="L900">
            <v>0.84048749999999994</v>
          </cell>
          <cell r="M900">
            <v>29.973945227447555</v>
          </cell>
          <cell r="N900">
            <v>36</v>
          </cell>
          <cell r="O900">
            <v>29.875</v>
          </cell>
          <cell r="P900">
            <v>30.125</v>
          </cell>
          <cell r="Q900">
            <v>30.375</v>
          </cell>
          <cell r="R900">
            <v>2.7335625000000001</v>
          </cell>
          <cell r="S900">
            <v>2.801625</v>
          </cell>
          <cell r="T900">
            <v>2.8704375</v>
          </cell>
          <cell r="U900">
            <v>1241.0373750000001</v>
          </cell>
          <cell r="V900">
            <v>1271.9377500000001</v>
          </cell>
          <cell r="W900">
            <v>1303.178625</v>
          </cell>
          <cell r="X900" t="str">
            <v>8445/8446 (31"/2 pc)</v>
          </cell>
          <cell r="Y900" t="str">
            <v>31"/ 2 pc</v>
          </cell>
          <cell r="Z900">
            <v>2.5</v>
          </cell>
          <cell r="AA900">
            <v>25</v>
          </cell>
          <cell r="AB900">
            <v>68.339062499999997</v>
          </cell>
          <cell r="AC900">
            <v>70.040625000000006</v>
          </cell>
          <cell r="AD900">
            <v>71.760937499999997</v>
          </cell>
          <cell r="AE900">
            <v>70.839062499999997</v>
          </cell>
          <cell r="AF900">
            <v>72.540625000000006</v>
          </cell>
          <cell r="AG900">
            <v>74.260937499999997</v>
          </cell>
          <cell r="AH900" t="str">
            <v>2 X 8126 (4.854 FT/Box)</v>
          </cell>
          <cell r="AI900">
            <v>2</v>
          </cell>
          <cell r="AJ900" t="str">
            <v>(6X6)+0=36</v>
          </cell>
          <cell r="AK900">
            <v>6</v>
          </cell>
          <cell r="AL900">
            <v>6</v>
          </cell>
          <cell r="AM900">
            <v>0</v>
          </cell>
          <cell r="AN900">
            <v>36</v>
          </cell>
          <cell r="AO900" t="str">
            <v>8909 (44 X 44)</v>
          </cell>
          <cell r="AP900" t="str">
            <v>44X44</v>
          </cell>
          <cell r="AQ900">
            <v>55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 t="str">
            <v>8051 (1 White)</v>
          </cell>
          <cell r="AW900" t="str">
            <v>8050 (160FT Clear)</v>
          </cell>
          <cell r="AX900">
            <v>2666.4625000000001</v>
          </cell>
          <cell r="AY900">
            <v>900</v>
          </cell>
          <cell r="AZ900">
            <v>2.962736111111111</v>
          </cell>
          <cell r="BA900" t="str">
            <v>GT Request 6/21/02.</v>
          </cell>
          <cell r="BB900"/>
          <cell r="BC900">
            <v>273178</v>
          </cell>
          <cell r="BD900" t="str">
            <v>Yellow</v>
          </cell>
          <cell r="BE900" t="str">
            <v xml:space="preserve">E32 3' H90 </v>
          </cell>
          <cell r="BF900" t="str">
            <v>12 months (+/- 5 days) from date of manufacture</v>
          </cell>
          <cell r="BG900" t="str">
            <v>Slow</v>
          </cell>
          <cell r="BH900" t="str">
            <v>32 mm</v>
          </cell>
          <cell r="BI900" t="str">
            <v>1 3/8 in</v>
          </cell>
          <cell r="BJ900" t="str">
            <v>30 1/8 in</v>
          </cell>
          <cell r="BK900" t="str">
            <v>7/8 in</v>
          </cell>
          <cell r="BL900" t="str">
            <v>I, II, III</v>
          </cell>
          <cell r="BM900">
            <v>3</v>
          </cell>
          <cell r="BN900">
            <v>75</v>
          </cell>
          <cell r="BO900">
            <v>98</v>
          </cell>
          <cell r="BP900" t="str">
            <v>B or G</v>
          </cell>
          <cell r="BQ900">
            <v>5880</v>
          </cell>
          <cell r="BR900">
            <v>62.760416666666664</v>
          </cell>
        </row>
        <row r="901">
          <cell r="C901">
            <v>273180</v>
          </cell>
          <cell r="D901" t="str">
            <v>E32 3' M50 (2PB, 36 Bxs)</v>
          </cell>
          <cell r="E901" t="str">
            <v>70325</v>
          </cell>
          <cell r="F901" t="str">
            <v>72036</v>
          </cell>
          <cell r="G901" t="str">
            <v>30%</v>
          </cell>
          <cell r="H901" t="str">
            <v>2 X 8509 (12-8 4 X 1.25 OL)</v>
          </cell>
          <cell r="I901" t="str">
            <v>8040 (54 mm 142 GA X 2.636 FT)</v>
          </cell>
          <cell r="J901" t="str">
            <v>8036 (114 mm 200 GA X 2.636 FT)</v>
          </cell>
          <cell r="K901">
            <v>1.9611375</v>
          </cell>
          <cell r="L901">
            <v>0.84048749999999994</v>
          </cell>
          <cell r="M901">
            <v>29.973945227447555</v>
          </cell>
          <cell r="N901">
            <v>36</v>
          </cell>
          <cell r="O901">
            <v>29.875</v>
          </cell>
          <cell r="P901">
            <v>30.125</v>
          </cell>
          <cell r="Q901">
            <v>30.375</v>
          </cell>
          <cell r="R901">
            <v>2.7335625000000001</v>
          </cell>
          <cell r="S901">
            <v>2.801625</v>
          </cell>
          <cell r="T901">
            <v>2.8704375</v>
          </cell>
          <cell r="U901">
            <v>1241.0373750000001</v>
          </cell>
          <cell r="V901">
            <v>1271.9377500000001</v>
          </cell>
          <cell r="W901">
            <v>1303.178625</v>
          </cell>
          <cell r="X901" t="str">
            <v>8445/8446 (31"/2 pc)</v>
          </cell>
          <cell r="Y901" t="str">
            <v>31"/ 2 pc</v>
          </cell>
          <cell r="Z901">
            <v>2.5</v>
          </cell>
          <cell r="AA901">
            <v>25</v>
          </cell>
          <cell r="AB901">
            <v>68.339062499999997</v>
          </cell>
          <cell r="AC901">
            <v>70.040625000000006</v>
          </cell>
          <cell r="AD901">
            <v>71.760937499999997</v>
          </cell>
          <cell r="AE901">
            <v>70.839062499999997</v>
          </cell>
          <cell r="AF901">
            <v>72.540625000000006</v>
          </cell>
          <cell r="AG901">
            <v>74.260937499999997</v>
          </cell>
          <cell r="AH901" t="str">
            <v>2 X 8126 (4.854 FT/Box)</v>
          </cell>
          <cell r="AI901">
            <v>2</v>
          </cell>
          <cell r="AJ901" t="str">
            <v>(6X6)+0=36</v>
          </cell>
          <cell r="AK901">
            <v>6</v>
          </cell>
          <cell r="AL901">
            <v>6</v>
          </cell>
          <cell r="AM901">
            <v>0</v>
          </cell>
          <cell r="AN901">
            <v>36</v>
          </cell>
          <cell r="AO901" t="str">
            <v>8909 (44 X 44)</v>
          </cell>
          <cell r="AP901" t="str">
            <v>44X44</v>
          </cell>
          <cell r="AQ901">
            <v>55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 t="str">
            <v>8051 (1 White)</v>
          </cell>
          <cell r="AW901" t="str">
            <v>8050 (160FT Clear)</v>
          </cell>
          <cell r="AX901">
            <v>2666.4625000000001</v>
          </cell>
          <cell r="AY901">
            <v>900</v>
          </cell>
          <cell r="AZ901">
            <v>2.962736111111111</v>
          </cell>
          <cell r="BA901" t="str">
            <v>GT Request 6/21/02.</v>
          </cell>
          <cell r="BB901"/>
          <cell r="BC901">
            <v>273180</v>
          </cell>
          <cell r="BD901" t="str">
            <v>Green</v>
          </cell>
          <cell r="BE901" t="str">
            <v>E32 3' M50</v>
          </cell>
          <cell r="BF901" t="str">
            <v>12 months (+/- 5 days) from date of manufacture</v>
          </cell>
          <cell r="BG901" t="str">
            <v xml:space="preserve">Medium </v>
          </cell>
          <cell r="BH901" t="str">
            <v>32 mm</v>
          </cell>
          <cell r="BI901" t="str">
            <v>1 3/8 in</v>
          </cell>
          <cell r="BJ901" t="str">
            <v>30 1/8 in</v>
          </cell>
          <cell r="BK901" t="str">
            <v>7/8 in</v>
          </cell>
          <cell r="BL901" t="str">
            <v>I, II, III</v>
          </cell>
          <cell r="BM901">
            <v>3</v>
          </cell>
          <cell r="BN901">
            <v>75</v>
          </cell>
          <cell r="BO901">
            <v>98</v>
          </cell>
          <cell r="BP901" t="str">
            <v>B or G</v>
          </cell>
          <cell r="BQ901">
            <v>5880</v>
          </cell>
          <cell r="BR901">
            <v>62.760416666666664</v>
          </cell>
        </row>
        <row r="902">
          <cell r="C902">
            <v>273181</v>
          </cell>
          <cell r="D902" t="str">
            <v>E32 3' H50 (SWS, 840 Pcs)</v>
          </cell>
          <cell r="E902" t="str">
            <v>70320</v>
          </cell>
          <cell r="F902" t="str">
            <v>72036</v>
          </cell>
          <cell r="G902" t="str">
            <v>30%</v>
          </cell>
          <cell r="H902" t="str">
            <v>2 X 8509 (12-8 4 X 1.25 OL)</v>
          </cell>
          <cell r="I902" t="str">
            <v>8040 (54 mm 142 GA X 2.636 FT)</v>
          </cell>
          <cell r="J902" t="str">
            <v>8036 (114 mm 200 GA X 2.636 FT)</v>
          </cell>
          <cell r="K902">
            <v>1.9611375</v>
          </cell>
          <cell r="L902">
            <v>0.84048749999999994</v>
          </cell>
          <cell r="M902">
            <v>29.973945227447555</v>
          </cell>
          <cell r="N902">
            <v>36</v>
          </cell>
          <cell r="O902">
            <v>29.875</v>
          </cell>
          <cell r="P902">
            <v>30.125</v>
          </cell>
          <cell r="Q902">
            <v>30.375</v>
          </cell>
          <cell r="R902">
            <v>2.7335625000000001</v>
          </cell>
          <cell r="S902">
            <v>2.801625</v>
          </cell>
          <cell r="T902">
            <v>2.8704375</v>
          </cell>
          <cell r="U902">
            <v>1241.0373750000001</v>
          </cell>
          <cell r="V902">
            <v>1271.9377500000001</v>
          </cell>
          <cell r="W902">
            <v>1303.178625</v>
          </cell>
          <cell r="X902" t="str">
            <v>8053 (5" X 115GA X 12FT)</v>
          </cell>
          <cell r="Y902" t="str">
            <v>SW (12 FT)</v>
          </cell>
          <cell r="Z902">
            <v>0.1</v>
          </cell>
          <cell r="AA902">
            <v>12</v>
          </cell>
          <cell r="AB902">
            <v>32.802750000000003</v>
          </cell>
          <cell r="AC902">
            <v>33.619500000000002</v>
          </cell>
          <cell r="AD902">
            <v>34.445250000000001</v>
          </cell>
          <cell r="AE902">
            <v>32.902750000000005</v>
          </cell>
          <cell r="AF902">
            <v>33.719500000000004</v>
          </cell>
          <cell r="AG902">
            <v>34.545250000000003</v>
          </cell>
          <cell r="AH902" t="str">
            <v>8053 (12 FT/Bundle)</v>
          </cell>
          <cell r="AI902" t="str">
            <v>SW</v>
          </cell>
          <cell r="AJ902" t="str">
            <v>70 SW</v>
          </cell>
          <cell r="AK902" t="str">
            <v xml:space="preserve">Stack </v>
          </cell>
          <cell r="AL902" t="str">
            <v xml:space="preserve">Square </v>
          </cell>
          <cell r="AM902" t="str">
            <v>On Pallet</v>
          </cell>
          <cell r="AN902">
            <v>70</v>
          </cell>
          <cell r="AO902" t="str">
            <v>8909 (44 X 44)</v>
          </cell>
          <cell r="AP902" t="str">
            <v>44X44</v>
          </cell>
          <cell r="AQ902">
            <v>55</v>
          </cell>
          <cell r="AR902" t="str">
            <v>8133 (2)</v>
          </cell>
          <cell r="AS902" t="str">
            <v>1 X 8114 (Pad)</v>
          </cell>
          <cell r="AT902">
            <v>0</v>
          </cell>
          <cell r="AU902">
            <v>0</v>
          </cell>
          <cell r="AV902" t="str">
            <v>8051 (1 White)</v>
          </cell>
          <cell r="AW902" t="str">
            <v>8052 (352FT White)</v>
          </cell>
          <cell r="AX902">
            <v>2415.3650000000002</v>
          </cell>
          <cell r="AY902">
            <v>840</v>
          </cell>
          <cell r="AZ902">
            <v>2.875434523809524</v>
          </cell>
          <cell r="BA902" t="str">
            <v xml:space="preserve">Minova Update Packaing 3/30/05. Each bundle gets Part No. 8132 8.5 X 11 inch bundle sheet. </v>
          </cell>
          <cell r="BB902"/>
          <cell r="BC902">
            <v>273181</v>
          </cell>
          <cell r="BD902" t="str">
            <v>Green</v>
          </cell>
          <cell r="BE902" t="str">
            <v>E32 3' H50</v>
          </cell>
          <cell r="BF902" t="str">
            <v>12 months (+/- 5 days) from date of manufacture</v>
          </cell>
          <cell r="BG902" t="str">
            <v xml:space="preserve">Medium </v>
          </cell>
          <cell r="BH902" t="str">
            <v>32 mm</v>
          </cell>
          <cell r="BI902" t="str">
            <v>1 3/8 in</v>
          </cell>
          <cell r="BJ902" t="str">
            <v>30 1/8 in</v>
          </cell>
          <cell r="BK902" t="str">
            <v>7/8 in</v>
          </cell>
          <cell r="BL902" t="str">
            <v>I, II, III</v>
          </cell>
          <cell r="BM902">
            <v>3</v>
          </cell>
          <cell r="BN902">
            <v>36</v>
          </cell>
          <cell r="BO902">
            <v>98</v>
          </cell>
          <cell r="BP902" t="str">
            <v>B or G</v>
          </cell>
          <cell r="BQ902">
            <v>5880</v>
          </cell>
          <cell r="BR902">
            <v>30.125</v>
          </cell>
        </row>
        <row r="903">
          <cell r="C903">
            <v>273182</v>
          </cell>
          <cell r="D903" t="str">
            <v>E32 3' M90 (2PB, 36 Bxs)</v>
          </cell>
          <cell r="E903" t="str">
            <v>70329</v>
          </cell>
          <cell r="F903" t="str">
            <v>72036</v>
          </cell>
          <cell r="G903" t="str">
            <v>30%</v>
          </cell>
          <cell r="H903" t="str">
            <v>2 X 8509 (12-8 4 X 1.25 OL)</v>
          </cell>
          <cell r="I903" t="str">
            <v>8040 (54 mm 142 GA X 2.636 FT)</v>
          </cell>
          <cell r="J903" t="str">
            <v>8036 (114 mm 200 GA X 2.636 FT)</v>
          </cell>
          <cell r="K903">
            <v>1.9611375</v>
          </cell>
          <cell r="L903">
            <v>0.84048749999999994</v>
          </cell>
          <cell r="M903">
            <v>29.973945227447555</v>
          </cell>
          <cell r="N903">
            <v>36</v>
          </cell>
          <cell r="O903">
            <v>29.875</v>
          </cell>
          <cell r="P903">
            <v>30.125</v>
          </cell>
          <cell r="Q903">
            <v>30.375</v>
          </cell>
          <cell r="R903">
            <v>2.7335625000000001</v>
          </cell>
          <cell r="S903">
            <v>2.801625</v>
          </cell>
          <cell r="T903">
            <v>2.8704375</v>
          </cell>
          <cell r="U903">
            <v>1241.0373750000001</v>
          </cell>
          <cell r="V903">
            <v>1271.9377500000001</v>
          </cell>
          <cell r="W903">
            <v>1303.178625</v>
          </cell>
          <cell r="X903" t="str">
            <v>8445/8446 (31"/2 pc)</v>
          </cell>
          <cell r="Y903" t="str">
            <v>31"/ 2 pc</v>
          </cell>
          <cell r="Z903">
            <v>2.5</v>
          </cell>
          <cell r="AA903">
            <v>25</v>
          </cell>
          <cell r="AB903">
            <v>68.339062499999997</v>
          </cell>
          <cell r="AC903">
            <v>70.040625000000006</v>
          </cell>
          <cell r="AD903">
            <v>71.760937499999997</v>
          </cell>
          <cell r="AE903">
            <v>70.839062499999997</v>
          </cell>
          <cell r="AF903">
            <v>72.540625000000006</v>
          </cell>
          <cell r="AG903">
            <v>74.260937499999997</v>
          </cell>
          <cell r="AH903" t="str">
            <v>2 X 8126 (4.854 FT/Box)</v>
          </cell>
          <cell r="AI903">
            <v>2</v>
          </cell>
          <cell r="AJ903" t="str">
            <v>(6X6)+0=36</v>
          </cell>
          <cell r="AK903">
            <v>6</v>
          </cell>
          <cell r="AL903">
            <v>6</v>
          </cell>
          <cell r="AM903">
            <v>0</v>
          </cell>
          <cell r="AN903">
            <v>36</v>
          </cell>
          <cell r="AO903" t="str">
            <v>8909 (44 X 44)</v>
          </cell>
          <cell r="AP903" t="str">
            <v>44X44</v>
          </cell>
          <cell r="AQ903">
            <v>55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 t="str">
            <v>8051 (1 White)</v>
          </cell>
          <cell r="AW903" t="str">
            <v>8050 (160FT Clear)</v>
          </cell>
          <cell r="AX903">
            <v>2666.4625000000001</v>
          </cell>
          <cell r="AY903">
            <v>900</v>
          </cell>
          <cell r="AZ903">
            <v>2.962736111111111</v>
          </cell>
          <cell r="BA903" t="str">
            <v>Minova Request 12/2/04.</v>
          </cell>
          <cell r="BB903"/>
          <cell r="BC903">
            <v>273182</v>
          </cell>
          <cell r="BD903" t="str">
            <v>Yellow</v>
          </cell>
          <cell r="BE903" t="str">
            <v>E32 3' M90</v>
          </cell>
          <cell r="BF903" t="str">
            <v>12 months (+/- 5 days) from date of manufacture</v>
          </cell>
          <cell r="BG903" t="str">
            <v>Slow</v>
          </cell>
          <cell r="BH903" t="str">
            <v>32 mm</v>
          </cell>
          <cell r="BI903" t="str">
            <v>1 3/8 in</v>
          </cell>
          <cell r="BJ903" t="str">
            <v>30 1/8 in</v>
          </cell>
          <cell r="BK903" t="str">
            <v>7/8 in</v>
          </cell>
          <cell r="BL903" t="str">
            <v>I, II, III</v>
          </cell>
          <cell r="BM903">
            <v>3</v>
          </cell>
          <cell r="BN903">
            <v>75</v>
          </cell>
          <cell r="BO903">
            <v>98</v>
          </cell>
          <cell r="BP903" t="str">
            <v>B or G</v>
          </cell>
          <cell r="BQ903">
            <v>5880</v>
          </cell>
          <cell r="BR903">
            <v>62.760416666666664</v>
          </cell>
        </row>
        <row r="904">
          <cell r="C904">
            <v>273183</v>
          </cell>
          <cell r="D904" t="str">
            <v>E32 3' M50 (SWS, 840 Pcs)</v>
          </cell>
          <cell r="E904" t="str">
            <v>70325</v>
          </cell>
          <cell r="F904" t="str">
            <v>72036</v>
          </cell>
          <cell r="G904" t="str">
            <v>30%</v>
          </cell>
          <cell r="H904" t="str">
            <v>2 X 8509 (12-8 4 X 1.25 OL)</v>
          </cell>
          <cell r="I904" t="str">
            <v>8040 (54 mm 142 GA X 2.636 FT)</v>
          </cell>
          <cell r="J904" t="str">
            <v>8036 (114 mm 200 GA X 2.636 FT)</v>
          </cell>
          <cell r="K904">
            <v>1.9611375</v>
          </cell>
          <cell r="L904">
            <v>0.84048749999999994</v>
          </cell>
          <cell r="M904">
            <v>29.973945227447555</v>
          </cell>
          <cell r="N904">
            <v>36</v>
          </cell>
          <cell r="O904">
            <v>29.875</v>
          </cell>
          <cell r="P904">
            <v>30.125</v>
          </cell>
          <cell r="Q904">
            <v>30.375</v>
          </cell>
          <cell r="R904">
            <v>2.7335625000000001</v>
          </cell>
          <cell r="S904">
            <v>2.801625</v>
          </cell>
          <cell r="T904">
            <v>2.8704375</v>
          </cell>
          <cell r="U904">
            <v>1241.0373750000001</v>
          </cell>
          <cell r="V904">
            <v>1271.9377500000001</v>
          </cell>
          <cell r="W904">
            <v>1303.178625</v>
          </cell>
          <cell r="X904" t="str">
            <v>8053 (5" X 115GA X 12FT)</v>
          </cell>
          <cell r="Y904" t="str">
            <v>SW (12 FT)</v>
          </cell>
          <cell r="Z904">
            <v>0.1</v>
          </cell>
          <cell r="AA904">
            <v>12</v>
          </cell>
          <cell r="AB904">
            <v>32.802750000000003</v>
          </cell>
          <cell r="AC904">
            <v>33.619500000000002</v>
          </cell>
          <cell r="AD904">
            <v>34.445250000000001</v>
          </cell>
          <cell r="AE904">
            <v>32.902750000000005</v>
          </cell>
          <cell r="AF904">
            <v>33.719500000000004</v>
          </cell>
          <cell r="AG904">
            <v>34.545250000000003</v>
          </cell>
          <cell r="AH904" t="str">
            <v>8053 (12 FT/Bundle)</v>
          </cell>
          <cell r="AI904" t="str">
            <v>SW</v>
          </cell>
          <cell r="AJ904" t="str">
            <v>70 SW</v>
          </cell>
          <cell r="AK904" t="str">
            <v xml:space="preserve">Stack </v>
          </cell>
          <cell r="AL904" t="str">
            <v xml:space="preserve">Square </v>
          </cell>
          <cell r="AM904" t="str">
            <v>On Pallet</v>
          </cell>
          <cell r="AN904">
            <v>70</v>
          </cell>
          <cell r="AO904" t="str">
            <v>8909 (44 X 44)</v>
          </cell>
          <cell r="AP904" t="str">
            <v>44X44</v>
          </cell>
          <cell r="AQ904">
            <v>55</v>
          </cell>
          <cell r="AR904" t="str">
            <v>8133 (2)</v>
          </cell>
          <cell r="AS904" t="str">
            <v>1 X 8114 (Pad)</v>
          </cell>
          <cell r="AT904">
            <v>0</v>
          </cell>
          <cell r="AU904">
            <v>0</v>
          </cell>
          <cell r="AV904" t="str">
            <v>8051 (1 White)</v>
          </cell>
          <cell r="AW904" t="str">
            <v>8052 (352FT White)</v>
          </cell>
          <cell r="AX904">
            <v>2415.3650000000002</v>
          </cell>
          <cell r="AY904">
            <v>840</v>
          </cell>
          <cell r="AZ904">
            <v>2.875434523809524</v>
          </cell>
          <cell r="BA904" t="str">
            <v xml:space="preserve">Minova Update Packaing 3/30/05. Each bundle gets Part No. 8132 8.5 X 11 inch bundle sheet. </v>
          </cell>
          <cell r="BB904"/>
          <cell r="BC904">
            <v>273183</v>
          </cell>
          <cell r="BD904" t="str">
            <v>Green</v>
          </cell>
          <cell r="BE904" t="str">
            <v>E32 3' M50</v>
          </cell>
          <cell r="BF904" t="str">
            <v>12 months (+/- 5 days) from date of manufacture</v>
          </cell>
          <cell r="BG904" t="str">
            <v xml:space="preserve">Medium </v>
          </cell>
          <cell r="BH904" t="str">
            <v>32 mm</v>
          </cell>
          <cell r="BI904" t="str">
            <v>1 3/8 in</v>
          </cell>
          <cell r="BJ904" t="str">
            <v>30 1/8 in</v>
          </cell>
          <cell r="BK904" t="str">
            <v>7/8 in</v>
          </cell>
          <cell r="BL904" t="str">
            <v>I, II, III</v>
          </cell>
          <cell r="BM904">
            <v>3</v>
          </cell>
          <cell r="BN904">
            <v>36</v>
          </cell>
          <cell r="BO904">
            <v>98</v>
          </cell>
          <cell r="BP904" t="str">
            <v>B or G</v>
          </cell>
          <cell r="BQ904">
            <v>5880</v>
          </cell>
          <cell r="BR904">
            <v>30.125</v>
          </cell>
        </row>
        <row r="905">
          <cell r="C905">
            <v>273184</v>
          </cell>
          <cell r="D905" t="str">
            <v>E32 3' M50LIF (SWS, 840 Pcs)</v>
          </cell>
          <cell r="E905" t="str">
            <v>70325</v>
          </cell>
          <cell r="F905" t="str">
            <v>72036</v>
          </cell>
          <cell r="G905" t="str">
            <v>30%</v>
          </cell>
          <cell r="H905" t="str">
            <v>2 X 8509 (12-8 4 X 1.25 OL)</v>
          </cell>
          <cell r="I905" t="str">
            <v>8040 (54 mm 142 GA X 2.636 FT)</v>
          </cell>
          <cell r="J905" t="str">
            <v>8036 (114 mm 200 GA X 2.636 FT)</v>
          </cell>
          <cell r="K905">
            <v>1.9611375</v>
          </cell>
          <cell r="L905">
            <v>0.84048749999999994</v>
          </cell>
          <cell r="M905">
            <v>29.973945227447555</v>
          </cell>
          <cell r="N905">
            <v>36</v>
          </cell>
          <cell r="O905">
            <v>29.875</v>
          </cell>
          <cell r="P905">
            <v>30.125</v>
          </cell>
          <cell r="Q905">
            <v>30.375</v>
          </cell>
          <cell r="R905">
            <v>2.7335625000000001</v>
          </cell>
          <cell r="S905">
            <v>2.801625</v>
          </cell>
          <cell r="T905">
            <v>2.8704375</v>
          </cell>
          <cell r="U905">
            <v>1241.0373750000001</v>
          </cell>
          <cell r="V905">
            <v>1271.9377500000001</v>
          </cell>
          <cell r="W905">
            <v>1303.178625</v>
          </cell>
          <cell r="X905" t="str">
            <v>8053 (5" X 115GA X 12FT)</v>
          </cell>
          <cell r="Y905" t="str">
            <v>SW (12 FT)</v>
          </cell>
          <cell r="Z905">
            <v>0.1</v>
          </cell>
          <cell r="AA905">
            <v>12</v>
          </cell>
          <cell r="AB905">
            <v>32.802750000000003</v>
          </cell>
          <cell r="AC905">
            <v>33.619500000000002</v>
          </cell>
          <cell r="AD905">
            <v>34.445250000000001</v>
          </cell>
          <cell r="AE905">
            <v>32.902750000000005</v>
          </cell>
          <cell r="AF905">
            <v>33.719500000000004</v>
          </cell>
          <cell r="AG905">
            <v>34.545250000000003</v>
          </cell>
          <cell r="AH905" t="str">
            <v>8053 (12 FT/Bundle)</v>
          </cell>
          <cell r="AI905" t="str">
            <v>SW</v>
          </cell>
          <cell r="AJ905" t="str">
            <v>70 SW</v>
          </cell>
          <cell r="AK905" t="str">
            <v xml:space="preserve">Stack </v>
          </cell>
          <cell r="AL905" t="str">
            <v xml:space="preserve">Square </v>
          </cell>
          <cell r="AM905" t="str">
            <v>On Pallet</v>
          </cell>
          <cell r="AN905">
            <v>70</v>
          </cell>
          <cell r="AO905" t="str">
            <v>8909 (44 X 44)</v>
          </cell>
          <cell r="AP905" t="str">
            <v>44X44</v>
          </cell>
          <cell r="AQ905">
            <v>55</v>
          </cell>
          <cell r="AR905" t="str">
            <v>8133 (2)</v>
          </cell>
          <cell r="AS905" t="str">
            <v>1 X 8114 (Pad)</v>
          </cell>
          <cell r="AT905">
            <v>0</v>
          </cell>
          <cell r="AU905">
            <v>0</v>
          </cell>
          <cell r="AV905" t="str">
            <v>8051 (1 White)</v>
          </cell>
          <cell r="AW905" t="str">
            <v>8052 (352FT White)</v>
          </cell>
          <cell r="AX905">
            <v>2415.3650000000002</v>
          </cell>
          <cell r="AY905">
            <v>840</v>
          </cell>
          <cell r="AZ905">
            <v>2.875434523809524</v>
          </cell>
          <cell r="BA905" t="str">
            <v xml:space="preserve">Minova Update Packaing 3/30/05. Each bundle gets Part No. 8132 8.5 X 11 inch bundle sheet. </v>
          </cell>
          <cell r="BB905"/>
          <cell r="BC905">
            <v>273184</v>
          </cell>
          <cell r="BD905" t="str">
            <v>Green</v>
          </cell>
          <cell r="BE905" t="str">
            <v>E32 3' M50LIF</v>
          </cell>
          <cell r="BF905" t="str">
            <v>12 months (+/- 5 days) from date of manufacture</v>
          </cell>
          <cell r="BG905" t="str">
            <v xml:space="preserve">Medium </v>
          </cell>
          <cell r="BH905" t="str">
            <v>32 mm</v>
          </cell>
          <cell r="BI905" t="str">
            <v>1 3/8 in</v>
          </cell>
          <cell r="BJ905" t="str">
            <v>30 1/8 in</v>
          </cell>
          <cell r="BK905" t="str">
            <v>7/8 in</v>
          </cell>
          <cell r="BL905" t="str">
            <v>I, II, III</v>
          </cell>
          <cell r="BM905">
            <v>3</v>
          </cell>
          <cell r="BN905">
            <v>36</v>
          </cell>
          <cell r="BO905">
            <v>98</v>
          </cell>
          <cell r="BP905" t="str">
            <v>B or G</v>
          </cell>
          <cell r="BQ905">
            <v>5880</v>
          </cell>
          <cell r="BR905">
            <v>30.125</v>
          </cell>
        </row>
        <row r="906">
          <cell r="C906">
            <v>273185</v>
          </cell>
          <cell r="D906" t="str">
            <v>E32 3' M50LIF (2PB, 36 Bxs)</v>
          </cell>
          <cell r="E906" t="str">
            <v>70325</v>
          </cell>
          <cell r="F906" t="str">
            <v>72036</v>
          </cell>
          <cell r="G906" t="str">
            <v>30%</v>
          </cell>
          <cell r="H906" t="str">
            <v>2 X 8509 (12-8 4 X 1.25 OL)</v>
          </cell>
          <cell r="I906" t="str">
            <v>8040 (54 mm 142 GA X 2.636 FT)</v>
          </cell>
          <cell r="J906" t="str">
            <v>8036 (114 mm 200 GA X 2.636 FT)</v>
          </cell>
          <cell r="K906">
            <v>1.9611375</v>
          </cell>
          <cell r="L906">
            <v>0.84048749999999994</v>
          </cell>
          <cell r="M906">
            <v>29.973945227447555</v>
          </cell>
          <cell r="N906">
            <v>36</v>
          </cell>
          <cell r="O906">
            <v>29.875</v>
          </cell>
          <cell r="P906">
            <v>30.125</v>
          </cell>
          <cell r="Q906">
            <v>30.375</v>
          </cell>
          <cell r="R906">
            <v>2.7335625000000001</v>
          </cell>
          <cell r="S906">
            <v>2.801625</v>
          </cell>
          <cell r="T906">
            <v>2.8704375</v>
          </cell>
          <cell r="U906">
            <v>1241.0373750000001</v>
          </cell>
          <cell r="V906">
            <v>1271.9377500000001</v>
          </cell>
          <cell r="W906">
            <v>1303.178625</v>
          </cell>
          <cell r="X906" t="str">
            <v>8445/8446 (31"/2 pc)</v>
          </cell>
          <cell r="Y906" t="str">
            <v>31"/ 2 pc</v>
          </cell>
          <cell r="Z906">
            <v>2.5</v>
          </cell>
          <cell r="AA906">
            <v>25</v>
          </cell>
          <cell r="AB906">
            <v>68.339062499999997</v>
          </cell>
          <cell r="AC906">
            <v>70.040625000000006</v>
          </cell>
          <cell r="AD906">
            <v>71.760937499999997</v>
          </cell>
          <cell r="AE906">
            <v>70.839062499999997</v>
          </cell>
          <cell r="AF906">
            <v>72.540625000000006</v>
          </cell>
          <cell r="AG906">
            <v>74.260937499999997</v>
          </cell>
          <cell r="AH906" t="str">
            <v>2 X 8126 (4.854 FT/Box)</v>
          </cell>
          <cell r="AI906">
            <v>2</v>
          </cell>
          <cell r="AJ906" t="str">
            <v>(6X6)+0=36</v>
          </cell>
          <cell r="AK906">
            <v>6</v>
          </cell>
          <cell r="AL906">
            <v>6</v>
          </cell>
          <cell r="AM906">
            <v>0</v>
          </cell>
          <cell r="AN906">
            <v>36</v>
          </cell>
          <cell r="AO906" t="str">
            <v>8909 (44 X 44)</v>
          </cell>
          <cell r="AP906" t="str">
            <v>44X44</v>
          </cell>
          <cell r="AQ906">
            <v>55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 t="str">
            <v>8051 (1 White)</v>
          </cell>
          <cell r="AW906" t="str">
            <v>8050 (160FT Clear)</v>
          </cell>
          <cell r="AX906">
            <v>2666.4625000000001</v>
          </cell>
          <cell r="AY906">
            <v>900</v>
          </cell>
          <cell r="AZ906">
            <v>2.962736111111111</v>
          </cell>
          <cell r="BA906" t="str">
            <v>Minova Request 2/20/08.</v>
          </cell>
          <cell r="BB906"/>
          <cell r="BC906">
            <v>273185</v>
          </cell>
          <cell r="BD906" t="str">
            <v>Green</v>
          </cell>
          <cell r="BE906" t="str">
            <v>E32 3' M50LIF</v>
          </cell>
          <cell r="BF906" t="str">
            <v>12 months (+/- 5 days) from date of manufacture</v>
          </cell>
          <cell r="BG906" t="str">
            <v xml:space="preserve">Medium </v>
          </cell>
          <cell r="BH906" t="str">
            <v>32 mm</v>
          </cell>
          <cell r="BI906" t="str">
            <v>1 3/8 in</v>
          </cell>
          <cell r="BJ906" t="str">
            <v>30 1/8 in</v>
          </cell>
          <cell r="BK906" t="str">
            <v>7/8 in</v>
          </cell>
          <cell r="BL906" t="str">
            <v>I, II, III</v>
          </cell>
          <cell r="BM906">
            <v>3</v>
          </cell>
          <cell r="BN906">
            <v>75</v>
          </cell>
          <cell r="BO906">
            <v>98</v>
          </cell>
          <cell r="BP906" t="str">
            <v>B or G</v>
          </cell>
          <cell r="BQ906">
            <v>5880</v>
          </cell>
          <cell r="BR906">
            <v>62.760416666666664</v>
          </cell>
        </row>
        <row r="907">
          <cell r="C907">
            <v>273186</v>
          </cell>
          <cell r="D907" t="str">
            <v>E32 3' M45LIF (2PB, 36 Bxs)</v>
          </cell>
          <cell r="E907" t="str">
            <v>70316</v>
          </cell>
          <cell r="F907" t="str">
            <v>72036</v>
          </cell>
          <cell r="G907" t="str">
            <v>30%</v>
          </cell>
          <cell r="H907" t="str">
            <v>2 X 8509 (12-8 4 X 1.25 OL)</v>
          </cell>
          <cell r="I907" t="str">
            <v>8040 (54 mm 142 GA X 2.636 FT)</v>
          </cell>
          <cell r="J907" t="str">
            <v>8036 (114 mm 200 GA X 2.636 FT)</v>
          </cell>
          <cell r="K907">
            <v>1.9611375</v>
          </cell>
          <cell r="L907">
            <v>0.84048749999999994</v>
          </cell>
          <cell r="M907">
            <v>29.973945227447555</v>
          </cell>
          <cell r="N907">
            <v>36</v>
          </cell>
          <cell r="O907">
            <v>29.875</v>
          </cell>
          <cell r="P907">
            <v>30.125</v>
          </cell>
          <cell r="Q907">
            <v>30.375</v>
          </cell>
          <cell r="R907">
            <v>2.7335625000000001</v>
          </cell>
          <cell r="S907">
            <v>2.801625</v>
          </cell>
          <cell r="T907">
            <v>2.8704375</v>
          </cell>
          <cell r="U907">
            <v>1241.0373750000001</v>
          </cell>
          <cell r="V907">
            <v>1271.9377500000001</v>
          </cell>
          <cell r="W907">
            <v>1303.178625</v>
          </cell>
          <cell r="X907" t="str">
            <v>8445/8446 (31"/2 pc)</v>
          </cell>
          <cell r="Y907" t="str">
            <v>31"/ 2 pc</v>
          </cell>
          <cell r="Z907">
            <v>2.5</v>
          </cell>
          <cell r="AA907">
            <v>25</v>
          </cell>
          <cell r="AB907">
            <v>68.339062499999997</v>
          </cell>
          <cell r="AC907">
            <v>70.040625000000006</v>
          </cell>
          <cell r="AD907">
            <v>71.760937499999997</v>
          </cell>
          <cell r="AE907">
            <v>70.839062499999997</v>
          </cell>
          <cell r="AF907">
            <v>72.540625000000006</v>
          </cell>
          <cell r="AG907">
            <v>74.260937499999997</v>
          </cell>
          <cell r="AH907" t="str">
            <v>2 X 8126 (4.854 FT/Box)</v>
          </cell>
          <cell r="AI907">
            <v>2</v>
          </cell>
          <cell r="AJ907" t="str">
            <v>(6X6)+0=36</v>
          </cell>
          <cell r="AK907">
            <v>6</v>
          </cell>
          <cell r="AL907">
            <v>6</v>
          </cell>
          <cell r="AM907">
            <v>0</v>
          </cell>
          <cell r="AN907">
            <v>36</v>
          </cell>
          <cell r="AO907" t="str">
            <v>8909 (44 X 44)</v>
          </cell>
          <cell r="AP907" t="str">
            <v>44X44</v>
          </cell>
          <cell r="AQ907">
            <v>55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 t="str">
            <v>8051 (1 White)</v>
          </cell>
          <cell r="AW907" t="str">
            <v>8050 (160FT Clear)</v>
          </cell>
          <cell r="AX907">
            <v>2666.4625000000001</v>
          </cell>
          <cell r="AY907">
            <v>900</v>
          </cell>
          <cell r="AZ907">
            <v>2.962736111111111</v>
          </cell>
          <cell r="BA907" t="str">
            <v xml:space="preserve">Minova Request 4/14/04.  </v>
          </cell>
          <cell r="BB907"/>
          <cell r="BC907">
            <v>273186</v>
          </cell>
          <cell r="BD907" t="str">
            <v>Green</v>
          </cell>
          <cell r="BE907" t="str">
            <v>E32 3' M45LIF</v>
          </cell>
          <cell r="BF907" t="str">
            <v>12 months (+/- 5 days) from date of manufacture</v>
          </cell>
          <cell r="BG907" t="str">
            <v xml:space="preserve">Medium </v>
          </cell>
          <cell r="BH907" t="str">
            <v>32 mm</v>
          </cell>
          <cell r="BI907" t="str">
            <v>1 3/8 in</v>
          </cell>
          <cell r="BJ907" t="str">
            <v>30 1/8 in</v>
          </cell>
          <cell r="BK907" t="str">
            <v>7/8 in</v>
          </cell>
          <cell r="BL907" t="str">
            <v>I, II, III</v>
          </cell>
          <cell r="BM907">
            <v>3</v>
          </cell>
          <cell r="BN907">
            <v>75</v>
          </cell>
          <cell r="BO907">
            <v>98</v>
          </cell>
          <cell r="BP907" t="str">
            <v>B or G</v>
          </cell>
          <cell r="BQ907">
            <v>5880</v>
          </cell>
          <cell r="BR907">
            <v>62.760416666666664</v>
          </cell>
        </row>
        <row r="908">
          <cell r="C908">
            <v>276030</v>
          </cell>
          <cell r="D908" t="str">
            <v>3233 H35 (2PB, 36 Bxs)</v>
          </cell>
          <cell r="E908" t="str">
            <v>70300</v>
          </cell>
          <cell r="F908" t="str">
            <v>72036</v>
          </cell>
          <cell r="G908" t="str">
            <v>30%</v>
          </cell>
          <cell r="H908" t="str">
            <v>2 X 8509 (12-8 4 X 1.25 OL)</v>
          </cell>
          <cell r="I908" t="str">
            <v>8040 (54 mm 142 GA X 2.709 FT)</v>
          </cell>
          <cell r="J908" t="str">
            <v>8036 (114 mm 200 GA X 2.709 FT)</v>
          </cell>
          <cell r="K908">
            <v>2.1482999999999999</v>
          </cell>
          <cell r="L908">
            <v>0.92069999999999996</v>
          </cell>
          <cell r="M908">
            <v>33</v>
          </cell>
          <cell r="N908">
            <v>39.483727341706391</v>
          </cell>
          <cell r="O908">
            <v>32.75</v>
          </cell>
          <cell r="P908">
            <v>33</v>
          </cell>
          <cell r="Q908">
            <v>33.25</v>
          </cell>
          <cell r="R908">
            <v>2.9966249999999999</v>
          </cell>
          <cell r="S908">
            <v>3.069</v>
          </cell>
          <cell r="T908">
            <v>3.1421250000000001</v>
          </cell>
          <cell r="U908">
            <v>1360.46775</v>
          </cell>
          <cell r="V908">
            <v>1393.326</v>
          </cell>
          <cell r="W908">
            <v>1426.52475</v>
          </cell>
          <cell r="X908" t="str">
            <v>8465/8466 (39"/2 pc)</v>
          </cell>
          <cell r="Y908" t="str">
            <v>39"/ 2 pc</v>
          </cell>
          <cell r="Z908">
            <v>2.8</v>
          </cell>
          <cell r="AA908">
            <v>20</v>
          </cell>
          <cell r="AB908">
            <v>59.932499999999997</v>
          </cell>
          <cell r="AC908">
            <v>61.379999999999995</v>
          </cell>
          <cell r="AD908">
            <v>62.842500000000001</v>
          </cell>
          <cell r="AE908">
            <v>62.732499999999995</v>
          </cell>
          <cell r="AF908">
            <v>64.179999999999993</v>
          </cell>
          <cell r="AG908">
            <v>65.642499999999998</v>
          </cell>
          <cell r="AH908" t="str">
            <v xml:space="preserve">2 X 8126 (4.625 FT/Box) </v>
          </cell>
          <cell r="AI908">
            <v>2</v>
          </cell>
          <cell r="AJ908" t="str">
            <v>(6X6)+0=36</v>
          </cell>
          <cell r="AK908">
            <v>6</v>
          </cell>
          <cell r="AL908">
            <v>6</v>
          </cell>
          <cell r="AM908">
            <v>0</v>
          </cell>
          <cell r="AN908">
            <v>36</v>
          </cell>
          <cell r="AO908" t="str">
            <v>8914 (48 X 44)</v>
          </cell>
          <cell r="AP908" t="str">
            <v>48X44</v>
          </cell>
          <cell r="AQ908">
            <v>55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 t="str">
            <v>8051 (1 White)</v>
          </cell>
          <cell r="AW908" t="str">
            <v>8050 (160FT Clear)</v>
          </cell>
          <cell r="AX908">
            <v>2365.4799999999996</v>
          </cell>
          <cell r="AY908">
            <v>720</v>
          </cell>
          <cell r="AZ908">
            <v>3.2853888888888885</v>
          </cell>
          <cell r="BA908" t="str">
            <v>Minova USA Inc. request 4/14/04.</v>
          </cell>
          <cell r="BB908"/>
          <cell r="BC908">
            <v>276030</v>
          </cell>
          <cell r="BD908" t="str">
            <v>Blue</v>
          </cell>
          <cell r="BE908" t="str">
            <v>3233 H35</v>
          </cell>
          <cell r="BF908" t="str">
            <v>12 months (+/- 5 days) from date of manufacture</v>
          </cell>
          <cell r="BG908" t="str">
            <v>Fast</v>
          </cell>
          <cell r="BH908" t="str">
            <v>32 mm</v>
          </cell>
          <cell r="BI908" t="str">
            <v>1 3/8 in</v>
          </cell>
          <cell r="BJ908" t="str">
            <v>33 in</v>
          </cell>
          <cell r="BK908" t="str">
            <v>7/8 in</v>
          </cell>
          <cell r="BL908" t="str">
            <v>I, II, III</v>
          </cell>
          <cell r="BM908">
            <v>3.2903106118088661</v>
          </cell>
          <cell r="BN908">
            <v>66</v>
          </cell>
          <cell r="BO908">
            <v>98</v>
          </cell>
          <cell r="BP908" t="str">
            <v>B or G</v>
          </cell>
          <cell r="BQ908">
            <v>5880</v>
          </cell>
          <cell r="BR908">
            <v>55</v>
          </cell>
        </row>
        <row r="909">
          <cell r="C909">
            <v>276031</v>
          </cell>
          <cell r="D909" t="str">
            <v>3233 VLIF50B (2PB, 36 Bxs)</v>
          </cell>
          <cell r="E909" t="str">
            <v>70344</v>
          </cell>
          <cell r="F909" t="str">
            <v>72036</v>
          </cell>
          <cell r="G909" t="str">
            <v>30%</v>
          </cell>
          <cell r="H909" t="str">
            <v>2 X 8509 (12-8 4 X 1.25 OL)</v>
          </cell>
          <cell r="I909" t="str">
            <v>8040 (54 mm 142 GA X 2.709 FT)</v>
          </cell>
          <cell r="J909" t="str">
            <v>8036 (114 mm 200 GA X 2.709 FT)</v>
          </cell>
          <cell r="K909">
            <v>2.1482999999999999</v>
          </cell>
          <cell r="L909">
            <v>0.92069999999999996</v>
          </cell>
          <cell r="M909">
            <v>33</v>
          </cell>
          <cell r="N909">
            <v>39.483727341706391</v>
          </cell>
          <cell r="O909">
            <v>32.75</v>
          </cell>
          <cell r="P909">
            <v>33</v>
          </cell>
          <cell r="Q909">
            <v>33.25</v>
          </cell>
          <cell r="R909">
            <v>2.9966249999999999</v>
          </cell>
          <cell r="S909">
            <v>3.069</v>
          </cell>
          <cell r="T909">
            <v>3.1421250000000001</v>
          </cell>
          <cell r="U909">
            <v>1360.46775</v>
          </cell>
          <cell r="V909">
            <v>1393.326</v>
          </cell>
          <cell r="W909">
            <v>1426.52475</v>
          </cell>
          <cell r="X909" t="str">
            <v>8465/8466 (39"/2 pc)</v>
          </cell>
          <cell r="Y909" t="str">
            <v>39"/ 2 pc</v>
          </cell>
          <cell r="Z909">
            <v>2.8</v>
          </cell>
          <cell r="AA909">
            <v>15</v>
          </cell>
          <cell r="AB909">
            <v>44.949374999999996</v>
          </cell>
          <cell r="AC909">
            <v>46.034999999999997</v>
          </cell>
          <cell r="AD909">
            <v>47.131875000000001</v>
          </cell>
          <cell r="AE909">
            <v>47.749374999999993</v>
          </cell>
          <cell r="AF909">
            <v>48.834999999999994</v>
          </cell>
          <cell r="AG909">
            <v>49.931874999999998</v>
          </cell>
          <cell r="AH909" t="str">
            <v xml:space="preserve">2 X 8126 (4.625 FT/Box) </v>
          </cell>
          <cell r="AI909">
            <v>2</v>
          </cell>
          <cell r="AJ909" t="str">
            <v>(6X6)+0=36</v>
          </cell>
          <cell r="AK909">
            <v>6</v>
          </cell>
          <cell r="AL909">
            <v>6</v>
          </cell>
          <cell r="AM909">
            <v>0</v>
          </cell>
          <cell r="AN909">
            <v>36</v>
          </cell>
          <cell r="AO909" t="str">
            <v>8914 (48 X 44)</v>
          </cell>
          <cell r="AP909" t="str">
            <v>48X44</v>
          </cell>
          <cell r="AQ909">
            <v>55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 t="str">
            <v>8051 (1 White)</v>
          </cell>
          <cell r="AW909" t="str">
            <v>8050 (160FT Clear)</v>
          </cell>
          <cell r="AX909">
            <v>1813.0599999999997</v>
          </cell>
          <cell r="AY909">
            <v>540</v>
          </cell>
          <cell r="AZ909">
            <v>3.3575185185185181</v>
          </cell>
          <cell r="BA909" t="str">
            <v>Minova request 9/12/12. Each cartridge gets Part No. 8516 Basket Clip 32 mm.</v>
          </cell>
          <cell r="BB909"/>
          <cell r="BC909">
            <v>276031</v>
          </cell>
          <cell r="BD909" t="str">
            <v>Green</v>
          </cell>
          <cell r="BE909" t="str">
            <v>3233 VLIF50B</v>
          </cell>
          <cell r="BF909" t="str">
            <v>12 months (+/- 5 days) from date of manufacture</v>
          </cell>
          <cell r="BG909" t="str">
            <v xml:space="preserve">Medium </v>
          </cell>
          <cell r="BH909" t="str">
            <v>32 mm</v>
          </cell>
          <cell r="BI909" t="str">
            <v>1 3/8 in</v>
          </cell>
          <cell r="BJ909" t="str">
            <v>33 in</v>
          </cell>
          <cell r="BK909" t="str">
            <v>7/8 in</v>
          </cell>
          <cell r="BL909" t="str">
            <v>I, II, III</v>
          </cell>
          <cell r="BM909">
            <v>3.2903106118088661</v>
          </cell>
          <cell r="BN909">
            <v>49.5</v>
          </cell>
          <cell r="BO909">
            <v>85</v>
          </cell>
          <cell r="BP909" t="str">
            <v>B or G</v>
          </cell>
          <cell r="BQ909">
            <v>5100</v>
          </cell>
          <cell r="BR909">
            <v>41.25</v>
          </cell>
        </row>
        <row r="910">
          <cell r="C910">
            <v>276032</v>
          </cell>
          <cell r="D910" t="str">
            <v>3233 LIF35 (2PB, 25 Bxs)</v>
          </cell>
          <cell r="E910" t="str">
            <v>70311</v>
          </cell>
          <cell r="F910" t="str">
            <v>72036</v>
          </cell>
          <cell r="G910" t="str">
            <v>30%</v>
          </cell>
          <cell r="H910" t="str">
            <v>2 X 8509 (12-8 4 X 1.25 OL)</v>
          </cell>
          <cell r="I910" t="str">
            <v>8040 (54 mm 142 GA X 2.709 FT)</v>
          </cell>
          <cell r="J910" t="str">
            <v>8036 (114 mm 200 GA X 2.709 FT)</v>
          </cell>
          <cell r="K910">
            <v>2.1482999999999999</v>
          </cell>
          <cell r="L910">
            <v>0.92069999999999996</v>
          </cell>
          <cell r="M910">
            <v>33</v>
          </cell>
          <cell r="N910">
            <v>39.483727341706391</v>
          </cell>
          <cell r="O910">
            <v>32.75</v>
          </cell>
          <cell r="P910">
            <v>33</v>
          </cell>
          <cell r="Q910">
            <v>33.25</v>
          </cell>
          <cell r="R910">
            <v>2.9966249999999999</v>
          </cell>
          <cell r="S910">
            <v>3.069</v>
          </cell>
          <cell r="T910">
            <v>3.1421250000000001</v>
          </cell>
          <cell r="U910">
            <v>1360.46775</v>
          </cell>
          <cell r="V910">
            <v>1393.326</v>
          </cell>
          <cell r="W910">
            <v>1426.52475</v>
          </cell>
          <cell r="X910" t="str">
            <v>8465/8466 (39"/2 pc)</v>
          </cell>
          <cell r="Y910" t="str">
            <v>39"/ 2 pc</v>
          </cell>
          <cell r="Z910">
            <v>2.8</v>
          </cell>
          <cell r="AA910">
            <v>20</v>
          </cell>
          <cell r="AB910">
            <v>59.932499999999997</v>
          </cell>
          <cell r="AC910">
            <v>61.379999999999995</v>
          </cell>
          <cell r="AD910">
            <v>62.842500000000001</v>
          </cell>
          <cell r="AE910">
            <v>62.732499999999995</v>
          </cell>
          <cell r="AF910">
            <v>64.179999999999993</v>
          </cell>
          <cell r="AG910">
            <v>65.642499999999998</v>
          </cell>
          <cell r="AH910" t="str">
            <v xml:space="preserve">2 X 8126 (4.625 FT/Box) </v>
          </cell>
          <cell r="AI910">
            <v>2</v>
          </cell>
          <cell r="AJ910" t="str">
            <v>(5X5)+0=25</v>
          </cell>
          <cell r="AK910">
            <v>5</v>
          </cell>
          <cell r="AL910">
            <v>5</v>
          </cell>
          <cell r="AM910">
            <v>0</v>
          </cell>
          <cell r="AN910">
            <v>25</v>
          </cell>
          <cell r="AO910" t="str">
            <v>8914 (48 X 44)</v>
          </cell>
          <cell r="AP910" t="str">
            <v>48X44</v>
          </cell>
          <cell r="AQ910">
            <v>55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 t="str">
            <v>8051 (1 White)</v>
          </cell>
          <cell r="AW910" t="str">
            <v>8050 (160FT Clear)</v>
          </cell>
          <cell r="AX910">
            <v>1659.4999999999998</v>
          </cell>
          <cell r="AY910">
            <v>500</v>
          </cell>
          <cell r="AZ910">
            <v>3.3189999999999995</v>
          </cell>
          <cell r="BA910" t="str">
            <v>Minova USA Inc. request 8/8/07.</v>
          </cell>
          <cell r="BB910"/>
          <cell r="BC910">
            <v>276032</v>
          </cell>
          <cell r="BD910" t="str">
            <v>Blue</v>
          </cell>
          <cell r="BE910" t="str">
            <v>3233 LIF35</v>
          </cell>
          <cell r="BF910" t="str">
            <v>12 months (+/- 5 days) from date of manufacture</v>
          </cell>
          <cell r="BG910" t="str">
            <v>Fast</v>
          </cell>
          <cell r="BH910" t="str">
            <v>32 mm</v>
          </cell>
          <cell r="BI910" t="str">
            <v>1 3/8 in</v>
          </cell>
          <cell r="BJ910" t="str">
            <v>33 in</v>
          </cell>
          <cell r="BK910" t="str">
            <v>7/8 in</v>
          </cell>
          <cell r="BL910" t="str">
            <v>I, II, III</v>
          </cell>
          <cell r="BM910">
            <v>3.2903106118088661</v>
          </cell>
          <cell r="BN910">
            <v>66</v>
          </cell>
          <cell r="BO910">
            <v>98</v>
          </cell>
          <cell r="BP910" t="str">
            <v>B or G</v>
          </cell>
          <cell r="BQ910">
            <v>5880</v>
          </cell>
          <cell r="BR910">
            <v>55</v>
          </cell>
        </row>
        <row r="911">
          <cell r="C911">
            <v>276033</v>
          </cell>
          <cell r="D911" t="str">
            <v>3233 LIF35 (2PB, 36 Bxs)</v>
          </cell>
          <cell r="E911" t="str">
            <v>70311</v>
          </cell>
          <cell r="F911" t="str">
            <v>72036</v>
          </cell>
          <cell r="G911" t="str">
            <v>30%</v>
          </cell>
          <cell r="H911" t="str">
            <v>2 X 8509 (12-8 4 X 1.25 OL)</v>
          </cell>
          <cell r="I911" t="str">
            <v>8040 (54 mm 142 GA X 2.709 FT)</v>
          </cell>
          <cell r="J911" t="str">
            <v>8036 (114 mm 200 GA X 2.709 FT)</v>
          </cell>
          <cell r="K911">
            <v>2.1482999999999999</v>
          </cell>
          <cell r="L911">
            <v>0.92069999999999996</v>
          </cell>
          <cell r="M911">
            <v>33</v>
          </cell>
          <cell r="N911">
            <v>39.483727341706391</v>
          </cell>
          <cell r="O911">
            <v>32.75</v>
          </cell>
          <cell r="P911">
            <v>33</v>
          </cell>
          <cell r="Q911">
            <v>33.25</v>
          </cell>
          <cell r="R911">
            <v>2.9966249999999999</v>
          </cell>
          <cell r="S911">
            <v>3.069</v>
          </cell>
          <cell r="T911">
            <v>3.1421250000000001</v>
          </cell>
          <cell r="U911">
            <v>1360.46775</v>
          </cell>
          <cell r="V911">
            <v>1393.326</v>
          </cell>
          <cell r="W911">
            <v>1426.52475</v>
          </cell>
          <cell r="X911" t="str">
            <v>8465/8466 (39"/2 pc)</v>
          </cell>
          <cell r="Y911" t="str">
            <v>39"/ 2 pc</v>
          </cell>
          <cell r="Z911">
            <v>2.8</v>
          </cell>
          <cell r="AA911">
            <v>20</v>
          </cell>
          <cell r="AB911">
            <v>59.932499999999997</v>
          </cell>
          <cell r="AC911">
            <v>61.379999999999995</v>
          </cell>
          <cell r="AD911">
            <v>62.842500000000001</v>
          </cell>
          <cell r="AE911">
            <v>62.732499999999995</v>
          </cell>
          <cell r="AF911">
            <v>64.179999999999993</v>
          </cell>
          <cell r="AG911">
            <v>65.642499999999998</v>
          </cell>
          <cell r="AH911" t="str">
            <v xml:space="preserve">2 X 8126 (4.625 FT/Box) </v>
          </cell>
          <cell r="AI911">
            <v>2</v>
          </cell>
          <cell r="AJ911" t="str">
            <v>(6X6)+0=36</v>
          </cell>
          <cell r="AK911">
            <v>6</v>
          </cell>
          <cell r="AL911">
            <v>6</v>
          </cell>
          <cell r="AM911">
            <v>0</v>
          </cell>
          <cell r="AN911">
            <v>36</v>
          </cell>
          <cell r="AO911" t="str">
            <v>8914 (48 X 44)</v>
          </cell>
          <cell r="AP911" t="str">
            <v>48X44</v>
          </cell>
          <cell r="AQ911">
            <v>55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 t="str">
            <v>8051 (1 White)</v>
          </cell>
          <cell r="AW911" t="str">
            <v>8050 (160FT Clear)</v>
          </cell>
          <cell r="AX911">
            <v>2365.4799999999996</v>
          </cell>
          <cell r="AY911">
            <v>720</v>
          </cell>
          <cell r="AZ911">
            <v>3.2853888888888885</v>
          </cell>
          <cell r="BA911" t="str">
            <v>Minova USA Inc. request 6/5/07.</v>
          </cell>
          <cell r="BB911"/>
          <cell r="BC911">
            <v>276033</v>
          </cell>
          <cell r="BD911" t="str">
            <v>Blue</v>
          </cell>
          <cell r="BE911" t="str">
            <v>3233 LIF35</v>
          </cell>
          <cell r="BF911" t="str">
            <v>12 months (+/- 5 days) from date of manufacture</v>
          </cell>
          <cell r="BG911" t="str">
            <v>Fast</v>
          </cell>
          <cell r="BH911" t="str">
            <v>32 mm</v>
          </cell>
          <cell r="BI911" t="str">
            <v>1 3/8 in</v>
          </cell>
          <cell r="BJ911" t="str">
            <v>33 in</v>
          </cell>
          <cell r="BK911" t="str">
            <v>7/8 in</v>
          </cell>
          <cell r="BL911" t="str">
            <v>I, II, III</v>
          </cell>
          <cell r="BM911">
            <v>3.2903106118088661</v>
          </cell>
          <cell r="BN911">
            <v>66</v>
          </cell>
          <cell r="BO911">
            <v>98</v>
          </cell>
          <cell r="BP911" t="str">
            <v>B or G</v>
          </cell>
          <cell r="BQ911">
            <v>5880</v>
          </cell>
          <cell r="BR911">
            <v>55</v>
          </cell>
        </row>
        <row r="912">
          <cell r="C912">
            <v>276035</v>
          </cell>
          <cell r="D912" t="str">
            <v>3233 LIF35 (2PBLW, 36 Bxs)</v>
          </cell>
          <cell r="E912" t="str">
            <v>70311</v>
          </cell>
          <cell r="F912" t="str">
            <v>72036</v>
          </cell>
          <cell r="G912" t="str">
            <v>30%</v>
          </cell>
          <cell r="H912" t="str">
            <v>2 X 8509 (12-8 4 X 1.25 OL)</v>
          </cell>
          <cell r="I912" t="str">
            <v>8040 (54 mm 142 GA X 2.709 FT)</v>
          </cell>
          <cell r="J912" t="str">
            <v>8036 (114 mm 200 GA X 2.709 FT)</v>
          </cell>
          <cell r="K912">
            <v>2.1482999999999999</v>
          </cell>
          <cell r="L912">
            <v>0.92069999999999996</v>
          </cell>
          <cell r="M912">
            <v>33</v>
          </cell>
          <cell r="N912">
            <v>39.483727341706391</v>
          </cell>
          <cell r="O912">
            <v>32.75</v>
          </cell>
          <cell r="P912">
            <v>33</v>
          </cell>
          <cell r="Q912">
            <v>33.25</v>
          </cell>
          <cell r="R912">
            <v>2.9966249999999999</v>
          </cell>
          <cell r="S912">
            <v>3.069</v>
          </cell>
          <cell r="T912">
            <v>3.1421250000000001</v>
          </cell>
          <cell r="U912">
            <v>1360.46775</v>
          </cell>
          <cell r="V912">
            <v>1393.326</v>
          </cell>
          <cell r="W912">
            <v>1426.52475</v>
          </cell>
          <cell r="X912" t="str">
            <v>8465/8466 (39"/2 pc)</v>
          </cell>
          <cell r="Y912" t="str">
            <v>39"/ 2 pc</v>
          </cell>
          <cell r="Z912">
            <v>2.8</v>
          </cell>
          <cell r="AA912">
            <v>14</v>
          </cell>
          <cell r="AB912">
            <v>41.952749999999995</v>
          </cell>
          <cell r="AC912">
            <v>42.966000000000001</v>
          </cell>
          <cell r="AD912">
            <v>43.989750000000001</v>
          </cell>
          <cell r="AE912">
            <v>44.752749999999992</v>
          </cell>
          <cell r="AF912">
            <v>45.765999999999998</v>
          </cell>
          <cell r="AG912">
            <v>46.789749999999998</v>
          </cell>
          <cell r="AH912" t="str">
            <v xml:space="preserve">2 X 8126 (4.625 FT/Box) </v>
          </cell>
          <cell r="AI912">
            <v>2</v>
          </cell>
          <cell r="AJ912" t="str">
            <v>(6X6)+0=36</v>
          </cell>
          <cell r="AK912">
            <v>6</v>
          </cell>
          <cell r="AL912">
            <v>6</v>
          </cell>
          <cell r="AM912">
            <v>0</v>
          </cell>
          <cell r="AN912">
            <v>36</v>
          </cell>
          <cell r="AO912" t="str">
            <v>8914 (48 X 44)</v>
          </cell>
          <cell r="AP912" t="str">
            <v>48X44</v>
          </cell>
          <cell r="AQ912">
            <v>55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 t="str">
            <v>8051 (1 White)</v>
          </cell>
          <cell r="AW912" t="str">
            <v>8050 (160FT Clear)</v>
          </cell>
          <cell r="AX912">
            <v>1702.576</v>
          </cell>
          <cell r="AY912">
            <v>504</v>
          </cell>
          <cell r="AZ912">
            <v>3.3781269841269843</v>
          </cell>
          <cell r="BA912" t="str">
            <v>Minova USA Inc. request 6/1/10.</v>
          </cell>
          <cell r="BB912"/>
          <cell r="BC912">
            <v>276035</v>
          </cell>
          <cell r="BD912" t="str">
            <v>Blue</v>
          </cell>
          <cell r="BE912" t="str">
            <v>3233 LIF35</v>
          </cell>
          <cell r="BF912" t="str">
            <v>12 months (+/- 5 days) from date of manufacture</v>
          </cell>
          <cell r="BG912" t="str">
            <v>Fast</v>
          </cell>
          <cell r="BH912" t="str">
            <v>32 mm</v>
          </cell>
          <cell r="BI912" t="str">
            <v>1 3/8 in</v>
          </cell>
          <cell r="BJ912" t="str">
            <v>33 in</v>
          </cell>
          <cell r="BK912" t="str">
            <v>7/8 in</v>
          </cell>
          <cell r="BL912" t="str">
            <v>I, II, III</v>
          </cell>
          <cell r="BM912">
            <v>3.2903106118088661</v>
          </cell>
          <cell r="BN912">
            <v>46.2</v>
          </cell>
          <cell r="BO912">
            <v>98</v>
          </cell>
          <cell r="BP912" t="str">
            <v>B or G</v>
          </cell>
          <cell r="BQ912">
            <v>5880</v>
          </cell>
          <cell r="BR912">
            <v>38.5</v>
          </cell>
        </row>
        <row r="913">
          <cell r="C913">
            <v>276036</v>
          </cell>
          <cell r="D913" t="str">
            <v>3233 LIF35B (2PB, 36 Bxs)</v>
          </cell>
          <cell r="E913" t="str">
            <v>70311</v>
          </cell>
          <cell r="F913" t="str">
            <v>72036</v>
          </cell>
          <cell r="G913" t="str">
            <v>30%</v>
          </cell>
          <cell r="H913" t="str">
            <v>2 X 8509 (12-8 4 X 1.25 OL)</v>
          </cell>
          <cell r="I913" t="str">
            <v>8040 (54 mm 142 GA X 2.709 FT)</v>
          </cell>
          <cell r="J913" t="str">
            <v>8036 (114 mm 200 GA X 2.709 FT)</v>
          </cell>
          <cell r="K913">
            <v>2.1482999999999999</v>
          </cell>
          <cell r="L913">
            <v>0.92069999999999996</v>
          </cell>
          <cell r="M913">
            <v>33</v>
          </cell>
          <cell r="N913">
            <v>39.483727341706391</v>
          </cell>
          <cell r="O913">
            <v>32.75</v>
          </cell>
          <cell r="P913">
            <v>33</v>
          </cell>
          <cell r="Q913">
            <v>33.25</v>
          </cell>
          <cell r="R913">
            <v>2.9966249999999999</v>
          </cell>
          <cell r="S913">
            <v>3.069</v>
          </cell>
          <cell r="T913">
            <v>3.1421250000000001</v>
          </cell>
          <cell r="U913">
            <v>1360.46775</v>
          </cell>
          <cell r="V913">
            <v>1393.326</v>
          </cell>
          <cell r="W913">
            <v>1426.52475</v>
          </cell>
          <cell r="X913" t="str">
            <v>8465/8466 (39"/2 pc)</v>
          </cell>
          <cell r="Y913" t="str">
            <v>39"/ 2 pc</v>
          </cell>
          <cell r="Z913">
            <v>2.8</v>
          </cell>
          <cell r="AA913">
            <v>20</v>
          </cell>
          <cell r="AB913">
            <v>59.932499999999997</v>
          </cell>
          <cell r="AC913">
            <v>61.379999999999995</v>
          </cell>
          <cell r="AD913">
            <v>62.842500000000001</v>
          </cell>
          <cell r="AE913">
            <v>62.732499999999995</v>
          </cell>
          <cell r="AF913">
            <v>64.179999999999993</v>
          </cell>
          <cell r="AG913">
            <v>65.642499999999998</v>
          </cell>
          <cell r="AH913" t="str">
            <v xml:space="preserve">2 X 8126 (4.625 FT/Box) </v>
          </cell>
          <cell r="AI913">
            <v>2</v>
          </cell>
          <cell r="AJ913" t="str">
            <v>(6X6)+0=36</v>
          </cell>
          <cell r="AK913">
            <v>6</v>
          </cell>
          <cell r="AL913">
            <v>6</v>
          </cell>
          <cell r="AM913">
            <v>0</v>
          </cell>
          <cell r="AN913">
            <v>36</v>
          </cell>
          <cell r="AO913" t="str">
            <v>8914 (48 X 44)</v>
          </cell>
          <cell r="AP913" t="str">
            <v>48X44</v>
          </cell>
          <cell r="AQ913">
            <v>55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 t="str">
            <v>8051 (1 White)</v>
          </cell>
          <cell r="AW913" t="str">
            <v>8050 (160FT Clear)</v>
          </cell>
          <cell r="AX913">
            <v>2365.4799999999996</v>
          </cell>
          <cell r="AY913">
            <v>720</v>
          </cell>
          <cell r="AZ913">
            <v>3.2853888888888885</v>
          </cell>
          <cell r="BA913" t="str">
            <v>Minova request 1/14/11. Each cartridge gets Part No. 8516 Basket Clip 32 mm.</v>
          </cell>
          <cell r="BB913"/>
          <cell r="BC913">
            <v>276036</v>
          </cell>
          <cell r="BD913" t="str">
            <v>Blue</v>
          </cell>
          <cell r="BE913" t="str">
            <v>3233 LIF35B</v>
          </cell>
          <cell r="BF913" t="str">
            <v>12 months (+/- 5 days) from date of manufacture</v>
          </cell>
          <cell r="BG913" t="str">
            <v>Fast</v>
          </cell>
          <cell r="BH913" t="str">
            <v>32 mm</v>
          </cell>
          <cell r="BI913" t="str">
            <v>1 3/8 in</v>
          </cell>
          <cell r="BJ913" t="str">
            <v>33 in</v>
          </cell>
          <cell r="BK913" t="str">
            <v>7/8 in</v>
          </cell>
          <cell r="BL913" t="str">
            <v>I, II, III</v>
          </cell>
          <cell r="BM913">
            <v>3.2903106118088661</v>
          </cell>
          <cell r="BN913">
            <v>66</v>
          </cell>
          <cell r="BO913">
            <v>85</v>
          </cell>
          <cell r="BP913" t="str">
            <v>B or G</v>
          </cell>
          <cell r="BQ913">
            <v>5100</v>
          </cell>
          <cell r="BR913">
            <v>55</v>
          </cell>
        </row>
        <row r="914">
          <cell r="C914">
            <v>276037</v>
          </cell>
          <cell r="D914" t="str">
            <v>3233 M0204 (2PB, 36 Bxs)</v>
          </cell>
          <cell r="E914" t="str">
            <v>70350</v>
          </cell>
          <cell r="F914" t="str">
            <v>72036</v>
          </cell>
          <cell r="G914" t="str">
            <v>30%</v>
          </cell>
          <cell r="H914" t="str">
            <v>2 X 8509 (12-8 4 X 1.25 OL)</v>
          </cell>
          <cell r="I914" t="str">
            <v>8040 (54 mm 142 GA X 2.709 FT)</v>
          </cell>
          <cell r="J914" t="str">
            <v>8036 (114 mm 200 GA X 2.709 FT)</v>
          </cell>
          <cell r="K914">
            <v>2.1482999999999999</v>
          </cell>
          <cell r="L914">
            <v>0.92069999999999996</v>
          </cell>
          <cell r="M914">
            <v>33</v>
          </cell>
          <cell r="N914">
            <v>39.483727341706391</v>
          </cell>
          <cell r="O914">
            <v>32.75</v>
          </cell>
          <cell r="P914">
            <v>33</v>
          </cell>
          <cell r="Q914">
            <v>33.25</v>
          </cell>
          <cell r="R914">
            <v>2.9966249999999999</v>
          </cell>
          <cell r="S914">
            <v>3.069</v>
          </cell>
          <cell r="T914">
            <v>3.1421250000000001</v>
          </cell>
          <cell r="U914">
            <v>1360.46775</v>
          </cell>
          <cell r="V914">
            <v>1393.326</v>
          </cell>
          <cell r="W914">
            <v>1426.52475</v>
          </cell>
          <cell r="X914" t="str">
            <v>8465/8466 (39"/2 pc)</v>
          </cell>
          <cell r="Y914" t="str">
            <v>39"/ 2 pc</v>
          </cell>
          <cell r="Z914">
            <v>2.8</v>
          </cell>
          <cell r="AA914">
            <v>20</v>
          </cell>
          <cell r="AB914">
            <v>59.932499999999997</v>
          </cell>
          <cell r="AC914">
            <v>61.379999999999995</v>
          </cell>
          <cell r="AD914">
            <v>62.842500000000001</v>
          </cell>
          <cell r="AE914">
            <v>62.732499999999995</v>
          </cell>
          <cell r="AF914">
            <v>64.179999999999993</v>
          </cell>
          <cell r="AG914">
            <v>65.642499999999998</v>
          </cell>
          <cell r="AH914" t="str">
            <v xml:space="preserve">2 X 8126 (4.625 FT/Box) </v>
          </cell>
          <cell r="AI914">
            <v>2</v>
          </cell>
          <cell r="AJ914" t="str">
            <v>(6X6)+0=36</v>
          </cell>
          <cell r="AK914">
            <v>6</v>
          </cell>
          <cell r="AL914">
            <v>6</v>
          </cell>
          <cell r="AM914">
            <v>0</v>
          </cell>
          <cell r="AN914">
            <v>36</v>
          </cell>
          <cell r="AO914" t="str">
            <v>8914 (48 X 44)</v>
          </cell>
          <cell r="AP914" t="str">
            <v>48X44</v>
          </cell>
          <cell r="AQ914">
            <v>55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 t="str">
            <v>8051 (1 White)</v>
          </cell>
          <cell r="AW914" t="str">
            <v>8050 (160FT Clear)</v>
          </cell>
          <cell r="AX914">
            <v>2365.4799999999996</v>
          </cell>
          <cell r="AY914">
            <v>720</v>
          </cell>
          <cell r="AZ914">
            <v>3.2853888888888885</v>
          </cell>
          <cell r="BA914" t="str">
            <v>Minova request 3/31/08.</v>
          </cell>
          <cell r="BB914"/>
          <cell r="BC914">
            <v>276037</v>
          </cell>
          <cell r="BD914" t="str">
            <v>Yellow</v>
          </cell>
          <cell r="BE914" t="str">
            <v>3233 M0204</v>
          </cell>
          <cell r="BF914" t="str">
            <v>12 months (+/- 5 days) from date of manufacture</v>
          </cell>
          <cell r="BG914" t="str">
            <v>Slow</v>
          </cell>
          <cell r="BH914" t="str">
            <v>32 mm</v>
          </cell>
          <cell r="BI914" t="str">
            <v>1 3/8 in</v>
          </cell>
          <cell r="BJ914" t="str">
            <v>33 in</v>
          </cell>
          <cell r="BK914" t="str">
            <v>7/8 in</v>
          </cell>
          <cell r="BL914" t="str">
            <v>I, II, III</v>
          </cell>
          <cell r="BM914">
            <v>3.2903106118088661</v>
          </cell>
          <cell r="BN914">
            <v>66</v>
          </cell>
          <cell r="BO914">
            <v>98</v>
          </cell>
          <cell r="BP914" t="str">
            <v>B or G</v>
          </cell>
          <cell r="BQ914">
            <v>5880</v>
          </cell>
          <cell r="BR914">
            <v>55</v>
          </cell>
        </row>
        <row r="915">
          <cell r="C915">
            <v>276041</v>
          </cell>
          <cell r="D915" t="str">
            <v>3233 LIF50 (SWS, 750 Pcs)</v>
          </cell>
          <cell r="E915" t="str">
            <v>70319</v>
          </cell>
          <cell r="F915" t="str">
            <v>72036</v>
          </cell>
          <cell r="G915" t="str">
            <v>30%</v>
          </cell>
          <cell r="H915" t="str">
            <v>2 X 8509 (12-8 4 X 1.25 OL)</v>
          </cell>
          <cell r="I915" t="str">
            <v>8040 (54 mm 142 GA X 2.709 FT)</v>
          </cell>
          <cell r="J915" t="str">
            <v>8036 (114 mm 200 GA X 2.709 FT)</v>
          </cell>
          <cell r="K915">
            <v>2.1482999999999999</v>
          </cell>
          <cell r="L915">
            <v>0.92069999999999996</v>
          </cell>
          <cell r="M915">
            <v>33</v>
          </cell>
          <cell r="N915">
            <v>39.483727341706391</v>
          </cell>
          <cell r="O915">
            <v>32.75</v>
          </cell>
          <cell r="P915">
            <v>33</v>
          </cell>
          <cell r="Q915">
            <v>33.25</v>
          </cell>
          <cell r="R915">
            <v>2.9966249999999999</v>
          </cell>
          <cell r="S915">
            <v>3.069</v>
          </cell>
          <cell r="T915">
            <v>3.1421250000000001</v>
          </cell>
          <cell r="U915">
            <v>1360.46775</v>
          </cell>
          <cell r="V915">
            <v>1393.326</v>
          </cell>
          <cell r="W915">
            <v>1426.52475</v>
          </cell>
          <cell r="X915" t="str">
            <v>8053 (5" X 115GA X 12FT)</v>
          </cell>
          <cell r="Y915" t="str">
            <v>SW (12 FT)</v>
          </cell>
          <cell r="Z915">
            <v>0.1</v>
          </cell>
          <cell r="AA915">
            <v>15</v>
          </cell>
          <cell r="AB915">
            <v>44.949374999999996</v>
          </cell>
          <cell r="AC915">
            <v>46.034999999999997</v>
          </cell>
          <cell r="AD915">
            <v>47.131875000000001</v>
          </cell>
          <cell r="AE915">
            <v>45.049374999999998</v>
          </cell>
          <cell r="AF915">
            <v>46.134999999999998</v>
          </cell>
          <cell r="AG915">
            <v>47.231875000000002</v>
          </cell>
          <cell r="AH915" t="str">
            <v>8053 (12 FT/Bundle)</v>
          </cell>
          <cell r="AI915" t="str">
            <v>SW</v>
          </cell>
          <cell r="AJ915" t="str">
            <v>50 SW</v>
          </cell>
          <cell r="AK915" t="str">
            <v xml:space="preserve">Stack </v>
          </cell>
          <cell r="AL915" t="str">
            <v xml:space="preserve">Square </v>
          </cell>
          <cell r="AM915" t="str">
            <v>On Pallet</v>
          </cell>
          <cell r="AN915">
            <v>50</v>
          </cell>
          <cell r="AO915" t="str">
            <v>8914 (48 X 44)</v>
          </cell>
          <cell r="AP915" t="str">
            <v>48X44</v>
          </cell>
          <cell r="AQ915">
            <v>55</v>
          </cell>
          <cell r="AR915" t="str">
            <v>8133 (2)</v>
          </cell>
          <cell r="AS915" t="str">
            <v>1 X 8114 (Pad)</v>
          </cell>
          <cell r="AT915">
            <v>0</v>
          </cell>
          <cell r="AU915">
            <v>0</v>
          </cell>
          <cell r="AV915" t="str">
            <v>8051 (1 White)</v>
          </cell>
          <cell r="AW915" t="str">
            <v>8052 (352FT White)</v>
          </cell>
          <cell r="AX915">
            <v>2361.75</v>
          </cell>
          <cell r="AY915">
            <v>750</v>
          </cell>
          <cell r="AZ915">
            <v>3.149</v>
          </cell>
          <cell r="BA915" t="str">
            <v>12/10/15 Oaktown Request</v>
          </cell>
          <cell r="BB915"/>
          <cell r="BC915">
            <v>276041</v>
          </cell>
          <cell r="BD915" t="str">
            <v>Green</v>
          </cell>
          <cell r="BE915" t="str">
            <v xml:space="preserve">3233 LIF50 </v>
          </cell>
          <cell r="BF915" t="str">
            <v>12 months (+/- 5 days) from date of manufacture</v>
          </cell>
          <cell r="BG915" t="str">
            <v xml:space="preserve">Medium </v>
          </cell>
          <cell r="BH915" t="str">
            <v>32 mm</v>
          </cell>
          <cell r="BI915" t="str">
            <v>1 3/8 in</v>
          </cell>
          <cell r="BJ915" t="str">
            <v>33 in</v>
          </cell>
          <cell r="BK915" t="str">
            <v>7/8 in</v>
          </cell>
          <cell r="BL915" t="str">
            <v>I, II, III</v>
          </cell>
          <cell r="BM915">
            <v>3.2903106118088661</v>
          </cell>
          <cell r="BN915">
            <v>50</v>
          </cell>
          <cell r="BO915">
            <v>98</v>
          </cell>
          <cell r="BP915" t="str">
            <v>B or G</v>
          </cell>
          <cell r="BQ915">
            <v>5880</v>
          </cell>
          <cell r="BR915">
            <v>41.25</v>
          </cell>
        </row>
        <row r="916">
          <cell r="C916">
            <v>276080</v>
          </cell>
          <cell r="D916" t="str">
            <v>3234 LIF50 (2PB, 36 Bxs)</v>
          </cell>
          <cell r="E916" t="str">
            <v>70319</v>
          </cell>
          <cell r="F916" t="str">
            <v>72036</v>
          </cell>
          <cell r="G916" t="str">
            <v>30%</v>
          </cell>
          <cell r="H916" t="str">
            <v>2 X 8509 (12-8 4 X 1.25 OL)</v>
          </cell>
          <cell r="I916" t="str">
            <v>8040 (54 mm 142 GA X 2.958 FT)</v>
          </cell>
          <cell r="J916" t="str">
            <v>8036 (114 mm 200 GA X 2.958 FT)</v>
          </cell>
          <cell r="K916">
            <v>2.2133999999999996</v>
          </cell>
          <cell r="L916">
            <v>0.94859999999999989</v>
          </cell>
          <cell r="M916">
            <v>34</v>
          </cell>
          <cell r="N916">
            <v>40.738647589012352</v>
          </cell>
          <cell r="O916">
            <v>33.75</v>
          </cell>
          <cell r="P916">
            <v>34</v>
          </cell>
          <cell r="Q916">
            <v>34.25</v>
          </cell>
          <cell r="R916">
            <v>3.0881249999999998</v>
          </cell>
          <cell r="S916">
            <v>3.1619999999999999</v>
          </cell>
          <cell r="T916">
            <v>3.2366250000000001</v>
          </cell>
          <cell r="U916">
            <v>1402.00875</v>
          </cell>
          <cell r="V916">
            <v>1435.548</v>
          </cell>
          <cell r="W916">
            <v>1469.4277500000001</v>
          </cell>
          <cell r="X916" t="str">
            <v>8465/8466 (39"/2 pc)</v>
          </cell>
          <cell r="Y916" t="str">
            <v>39"/ 2 pc</v>
          </cell>
          <cell r="Z916">
            <v>2.8</v>
          </cell>
          <cell r="AA916">
            <v>20</v>
          </cell>
          <cell r="AB916">
            <v>61.762499999999996</v>
          </cell>
          <cell r="AC916">
            <v>63.239999999999995</v>
          </cell>
          <cell r="AD916">
            <v>64.732500000000002</v>
          </cell>
          <cell r="AE916">
            <v>64.5625</v>
          </cell>
          <cell r="AF916">
            <v>66.039999999999992</v>
          </cell>
          <cell r="AG916">
            <v>67.532499999999999</v>
          </cell>
          <cell r="AH916" t="str">
            <v xml:space="preserve">2 X 8126 (4.625 FT/Box) </v>
          </cell>
          <cell r="AI916">
            <v>2</v>
          </cell>
          <cell r="AJ916" t="str">
            <v>(6X6)+0=36</v>
          </cell>
          <cell r="AK916">
            <v>6</v>
          </cell>
          <cell r="AL916">
            <v>6</v>
          </cell>
          <cell r="AM916">
            <v>0</v>
          </cell>
          <cell r="AN916">
            <v>36</v>
          </cell>
          <cell r="AO916" t="str">
            <v>8914 (48 X 44)</v>
          </cell>
          <cell r="AP916" t="str">
            <v>48X44</v>
          </cell>
          <cell r="AQ916">
            <v>55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 t="str">
            <v>8051 (1 White)</v>
          </cell>
          <cell r="AW916" t="str">
            <v>8050 (160FT Clear)</v>
          </cell>
          <cell r="AX916">
            <v>2432.4399999999996</v>
          </cell>
          <cell r="AY916">
            <v>720</v>
          </cell>
          <cell r="AZ916">
            <v>3.3783888888888884</v>
          </cell>
          <cell r="BA916" t="str">
            <v>Minova request 2/20/06.</v>
          </cell>
          <cell r="BB916"/>
          <cell r="BC916">
            <v>276080</v>
          </cell>
          <cell r="BD916" t="str">
            <v>Green</v>
          </cell>
          <cell r="BE916" t="str">
            <v>3234 LIF50</v>
          </cell>
          <cell r="BF916" t="str">
            <v>12 months (+/- 5 days) from date of manufacture</v>
          </cell>
          <cell r="BG916" t="str">
            <v xml:space="preserve">Medium </v>
          </cell>
          <cell r="BH916" t="str">
            <v>32 mm</v>
          </cell>
          <cell r="BI916" t="str">
            <v>1 3/8 in</v>
          </cell>
          <cell r="BJ916" t="str">
            <v>34 in</v>
          </cell>
          <cell r="BK916" t="str">
            <v>7/8 in</v>
          </cell>
          <cell r="BL916" t="str">
            <v>I, II, III</v>
          </cell>
          <cell r="BM916">
            <v>3.3948872990843628</v>
          </cell>
          <cell r="BN916">
            <v>68</v>
          </cell>
          <cell r="BO916">
            <v>98</v>
          </cell>
          <cell r="BP916" t="str">
            <v>B or G</v>
          </cell>
          <cell r="BQ916">
            <v>5880</v>
          </cell>
          <cell r="BR916">
            <v>56.666666666666664</v>
          </cell>
        </row>
        <row r="917">
          <cell r="C917">
            <v>278071</v>
          </cell>
          <cell r="D917" t="str">
            <v>E32 3.5' H45 (2PB, 30 Bxs)</v>
          </cell>
          <cell r="E917" t="str">
            <v>70310</v>
          </cell>
          <cell r="F917" t="str">
            <v>72036</v>
          </cell>
          <cell r="G917" t="str">
            <v>30%</v>
          </cell>
          <cell r="H917" t="str">
            <v>2 X 8509 (12-8 4 X 1.25 OL)</v>
          </cell>
          <cell r="I917" t="str">
            <v>8040 (54 mm 142 GA X 3.042 FT)</v>
          </cell>
          <cell r="J917" t="str">
            <v>8036 (114 mm 200 GA X 3.042 FT)</v>
          </cell>
          <cell r="K917">
            <v>2.2784999999999997</v>
          </cell>
          <cell r="L917">
            <v>0.97649999999999992</v>
          </cell>
          <cell r="M917">
            <v>34.755125555743881</v>
          </cell>
          <cell r="N917">
            <v>42</v>
          </cell>
          <cell r="O917">
            <v>34.75</v>
          </cell>
          <cell r="P917">
            <v>35</v>
          </cell>
          <cell r="Q917">
            <v>35.25</v>
          </cell>
          <cell r="R917">
            <v>3.1796250000000001</v>
          </cell>
          <cell r="S917">
            <v>3.2549999999999999</v>
          </cell>
          <cell r="T917">
            <v>3.3311250000000001</v>
          </cell>
          <cell r="U917">
            <v>1443.5497500000001</v>
          </cell>
          <cell r="V917">
            <v>1477.77</v>
          </cell>
          <cell r="W917">
            <v>1512.3307500000001</v>
          </cell>
          <cell r="X917" t="str">
            <v>8465/8466 (39"/2 pc)</v>
          </cell>
          <cell r="Y917" t="str">
            <v>39"/ 2 pc</v>
          </cell>
          <cell r="Z917">
            <v>2.8</v>
          </cell>
          <cell r="AA917">
            <v>20</v>
          </cell>
          <cell r="AB917">
            <v>63.592500000000001</v>
          </cell>
          <cell r="AC917">
            <v>65.099999999999994</v>
          </cell>
          <cell r="AD917">
            <v>66.622500000000002</v>
          </cell>
          <cell r="AE917">
            <v>66.392499999999998</v>
          </cell>
          <cell r="AF917">
            <v>67.899999999999991</v>
          </cell>
          <cell r="AG917">
            <v>69.422499999999999</v>
          </cell>
          <cell r="AH917" t="str">
            <v xml:space="preserve">2 X 8126 (4.625 FT/Box) </v>
          </cell>
          <cell r="AI917">
            <v>2</v>
          </cell>
          <cell r="AJ917" t="str">
            <v>(6X5)+0=30</v>
          </cell>
          <cell r="AK917">
            <v>6</v>
          </cell>
          <cell r="AL917">
            <v>5</v>
          </cell>
          <cell r="AM917">
            <v>0</v>
          </cell>
          <cell r="AN917">
            <v>30</v>
          </cell>
          <cell r="AO917" t="str">
            <v>8914 (48 X 44)</v>
          </cell>
          <cell r="AP917" t="str">
            <v>48X44</v>
          </cell>
          <cell r="AQ917">
            <v>55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 t="str">
            <v>8051 (1 White)</v>
          </cell>
          <cell r="AW917" t="str">
            <v>8050 (106FT Clear)</v>
          </cell>
          <cell r="AX917">
            <v>2092</v>
          </cell>
          <cell r="AY917">
            <v>600</v>
          </cell>
          <cell r="AZ917">
            <v>3.4866666666666668</v>
          </cell>
          <cell r="BA917" t="str">
            <v>GT Request 6/21/02.</v>
          </cell>
          <cell r="BB917"/>
          <cell r="BC917">
            <v>278071</v>
          </cell>
          <cell r="BD917" t="str">
            <v>Green</v>
          </cell>
          <cell r="BE917" t="str">
            <v xml:space="preserve">E32 3.5' H45 </v>
          </cell>
          <cell r="BF917" t="str">
            <v>12 months (+/- 5 days) from date of manufacture</v>
          </cell>
          <cell r="BG917" t="str">
            <v xml:space="preserve">Medium </v>
          </cell>
          <cell r="BH917" t="str">
            <v>32 mm</v>
          </cell>
          <cell r="BI917" t="str">
            <v>1 3/8 in</v>
          </cell>
          <cell r="BJ917" t="str">
            <v>35 in</v>
          </cell>
          <cell r="BK917" t="str">
            <v>7/8 in</v>
          </cell>
          <cell r="BL917" t="str">
            <v>I, II, III</v>
          </cell>
          <cell r="BM917">
            <v>3.5</v>
          </cell>
          <cell r="BN917">
            <v>70</v>
          </cell>
          <cell r="BO917">
            <v>98</v>
          </cell>
          <cell r="BP917" t="str">
            <v>B or G</v>
          </cell>
          <cell r="BQ917">
            <v>5880</v>
          </cell>
          <cell r="BR917">
            <v>58.333333333333336</v>
          </cell>
        </row>
        <row r="918">
          <cell r="C918">
            <v>278074</v>
          </cell>
          <cell r="D918" t="str">
            <v>E32 3.5' H50 (2PB, 36 Bxs)</v>
          </cell>
          <cell r="E918" t="str">
            <v>70320</v>
          </cell>
          <cell r="F918" t="str">
            <v>72036</v>
          </cell>
          <cell r="G918" t="str">
            <v>30%</v>
          </cell>
          <cell r="H918" t="str">
            <v>2 X 8509 (12-8 4 X 1.25 OL)</v>
          </cell>
          <cell r="I918" t="str">
            <v>8040 (54 mm 142 GA X 3.042 FT)</v>
          </cell>
          <cell r="J918" t="str">
            <v>8036 (114 mm 200 GA X 3.042 FT)</v>
          </cell>
          <cell r="K918">
            <v>2.2784999999999997</v>
          </cell>
          <cell r="L918">
            <v>0.97649999999999992</v>
          </cell>
          <cell r="M918">
            <v>34.755125555743881</v>
          </cell>
          <cell r="N918">
            <v>42</v>
          </cell>
          <cell r="O918">
            <v>34.75</v>
          </cell>
          <cell r="P918">
            <v>35</v>
          </cell>
          <cell r="Q918">
            <v>35.25</v>
          </cell>
          <cell r="R918">
            <v>3.1796250000000001</v>
          </cell>
          <cell r="S918">
            <v>3.2549999999999999</v>
          </cell>
          <cell r="T918">
            <v>3.3311250000000001</v>
          </cell>
          <cell r="U918">
            <v>1443.5497500000001</v>
          </cell>
          <cell r="V918">
            <v>1477.77</v>
          </cell>
          <cell r="W918">
            <v>1512.3307500000001</v>
          </cell>
          <cell r="X918" t="str">
            <v>8465/8466 (39"/2 pc)</v>
          </cell>
          <cell r="Y918" t="str">
            <v>39"/ 2 pc</v>
          </cell>
          <cell r="Z918">
            <v>2.8</v>
          </cell>
          <cell r="AA918">
            <v>20</v>
          </cell>
          <cell r="AB918">
            <v>63.592500000000001</v>
          </cell>
          <cell r="AC918">
            <v>65.099999999999994</v>
          </cell>
          <cell r="AD918">
            <v>66.622500000000002</v>
          </cell>
          <cell r="AE918">
            <v>66.392499999999998</v>
          </cell>
          <cell r="AF918">
            <v>67.899999999999991</v>
          </cell>
          <cell r="AG918">
            <v>69.422499999999999</v>
          </cell>
          <cell r="AH918" t="str">
            <v xml:space="preserve">2 X 8126 (4.625 FT/Box) </v>
          </cell>
          <cell r="AI918">
            <v>2</v>
          </cell>
          <cell r="AJ918" t="str">
            <v>(6X6)+0=36</v>
          </cell>
          <cell r="AK918">
            <v>6</v>
          </cell>
          <cell r="AL918">
            <v>6</v>
          </cell>
          <cell r="AM918">
            <v>0</v>
          </cell>
          <cell r="AN918">
            <v>36</v>
          </cell>
          <cell r="AO918" t="str">
            <v>8914 (48 X 44)</v>
          </cell>
          <cell r="AP918" t="str">
            <v>48X44</v>
          </cell>
          <cell r="AQ918">
            <v>55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 t="str">
            <v>8051 (1 White)</v>
          </cell>
          <cell r="AW918" t="str">
            <v>8050 (160FT Clear)</v>
          </cell>
          <cell r="AX918">
            <v>2499.3999999999996</v>
          </cell>
          <cell r="AY918">
            <v>720</v>
          </cell>
          <cell r="AZ918">
            <v>3.4713888888888884</v>
          </cell>
          <cell r="BA918" t="str">
            <v xml:space="preserve">GT Request 10/22/02.  </v>
          </cell>
          <cell r="BB918"/>
          <cell r="BC918">
            <v>278074</v>
          </cell>
          <cell r="BD918" t="str">
            <v>Green</v>
          </cell>
          <cell r="BE918" t="str">
            <v xml:space="preserve">E32 3.5' H50 </v>
          </cell>
          <cell r="BF918" t="str">
            <v>12 months (+/- 5 days) from date of manufacture</v>
          </cell>
          <cell r="BG918" t="str">
            <v xml:space="preserve">Medium </v>
          </cell>
          <cell r="BH918" t="str">
            <v>32 mm</v>
          </cell>
          <cell r="BI918" t="str">
            <v>1 3/8 in</v>
          </cell>
          <cell r="BJ918" t="str">
            <v>35 in</v>
          </cell>
          <cell r="BK918" t="str">
            <v>7/8 in</v>
          </cell>
          <cell r="BL918" t="str">
            <v>I, II, III</v>
          </cell>
          <cell r="BM918">
            <v>3.5</v>
          </cell>
          <cell r="BN918">
            <v>70</v>
          </cell>
          <cell r="BO918">
            <v>98</v>
          </cell>
          <cell r="BP918" t="str">
            <v>B or G</v>
          </cell>
          <cell r="BQ918">
            <v>5880</v>
          </cell>
          <cell r="BR918">
            <v>58.333333333333336</v>
          </cell>
        </row>
        <row r="919">
          <cell r="C919">
            <v>278078</v>
          </cell>
          <cell r="D919" t="str">
            <v>E32 3.5' H50 (SWP, 540 Pcs)</v>
          </cell>
          <cell r="E919" t="str">
            <v>70320</v>
          </cell>
          <cell r="F919" t="str">
            <v>72036</v>
          </cell>
          <cell r="G919" t="str">
            <v>30%</v>
          </cell>
          <cell r="H919" t="str">
            <v>2 X 8509 (12-8 4 X 1.25 OL)</v>
          </cell>
          <cell r="I919" t="str">
            <v>8040 (54 mm 142 GA X 3.042 FT)</v>
          </cell>
          <cell r="J919" t="str">
            <v>8036 (114 mm 200 GA X 3.042 FT)</v>
          </cell>
          <cell r="K919">
            <v>2.2784999999999997</v>
          </cell>
          <cell r="L919">
            <v>0.97649999999999992</v>
          </cell>
          <cell r="M919">
            <v>34.755125555743881</v>
          </cell>
          <cell r="N919">
            <v>42</v>
          </cell>
          <cell r="O919">
            <v>34.75</v>
          </cell>
          <cell r="P919">
            <v>35</v>
          </cell>
          <cell r="Q919">
            <v>35.25</v>
          </cell>
          <cell r="R919">
            <v>3.1796250000000001</v>
          </cell>
          <cell r="S919">
            <v>3.2549999999999999</v>
          </cell>
          <cell r="T919">
            <v>3.3311250000000001</v>
          </cell>
          <cell r="U919">
            <v>1443.5497500000001</v>
          </cell>
          <cell r="V919">
            <v>1477.77</v>
          </cell>
          <cell r="W919">
            <v>1512.3307500000001</v>
          </cell>
          <cell r="X919" t="str">
            <v>8053 (5" X 115GA X 15FT)</v>
          </cell>
          <cell r="Y919" t="str">
            <v>SW (15 FT)</v>
          </cell>
          <cell r="Z919">
            <v>0.1</v>
          </cell>
          <cell r="AA919">
            <v>12</v>
          </cell>
          <cell r="AB919">
            <v>38.155500000000004</v>
          </cell>
          <cell r="AC919">
            <v>39.06</v>
          </cell>
          <cell r="AD919">
            <v>39.973500000000001</v>
          </cell>
          <cell r="AE919">
            <v>38.255500000000005</v>
          </cell>
          <cell r="AF919">
            <v>39.160000000000004</v>
          </cell>
          <cell r="AG919">
            <v>40.073500000000003</v>
          </cell>
          <cell r="AH919" t="str">
            <v>8053 (15 FT/Bundle)</v>
          </cell>
          <cell r="AI919" t="str">
            <v>SW</v>
          </cell>
          <cell r="AJ919" t="str">
            <v>45 SW</v>
          </cell>
          <cell r="AK919" t="str">
            <v xml:space="preserve">Stack </v>
          </cell>
          <cell r="AL919" t="str">
            <v xml:space="preserve">Pyramid </v>
          </cell>
          <cell r="AM919" t="str">
            <v>On Pallet</v>
          </cell>
          <cell r="AN919">
            <v>45</v>
          </cell>
          <cell r="AO919" t="str">
            <v>8909 (44 X 44)</v>
          </cell>
          <cell r="AP919" t="str">
            <v>44X44</v>
          </cell>
          <cell r="AQ919">
            <v>55</v>
          </cell>
          <cell r="AR919" t="str">
            <v>8133 (2)</v>
          </cell>
          <cell r="AS919" t="str">
            <v>1 X 8114 (Pad)</v>
          </cell>
          <cell r="AT919">
            <v>0</v>
          </cell>
          <cell r="AU919">
            <v>0</v>
          </cell>
          <cell r="AV919">
            <v>0</v>
          </cell>
          <cell r="AW919" t="str">
            <v>8052 (352FT White)</v>
          </cell>
          <cell r="AX919">
            <v>1817.2000000000003</v>
          </cell>
          <cell r="AY919">
            <v>540</v>
          </cell>
          <cell r="AZ919">
            <v>3.3651851851851857</v>
          </cell>
          <cell r="BA919" t="str">
            <v xml:space="preserve">GT Request 6/21/02.  Each bundle gets Part No. 8132 8.5 X 11 inch bundle sheet. </v>
          </cell>
          <cell r="BB919"/>
          <cell r="BC919">
            <v>278078</v>
          </cell>
          <cell r="BD919" t="str">
            <v>Green</v>
          </cell>
          <cell r="BE919" t="str">
            <v xml:space="preserve">E32 3.5' H50 </v>
          </cell>
          <cell r="BF919" t="str">
            <v>12 months (+/- 5 days) from date of manufacture</v>
          </cell>
          <cell r="BG919" t="str">
            <v xml:space="preserve">Medium </v>
          </cell>
          <cell r="BH919" t="str">
            <v>32 mm</v>
          </cell>
          <cell r="BI919" t="str">
            <v>1 3/8 in</v>
          </cell>
          <cell r="BJ919" t="str">
            <v>35 in</v>
          </cell>
          <cell r="BK919" t="str">
            <v>7/8 in</v>
          </cell>
          <cell r="BL919" t="str">
            <v>I, II, III</v>
          </cell>
          <cell r="BM919">
            <v>3.5</v>
          </cell>
          <cell r="BN919">
            <v>42</v>
          </cell>
          <cell r="BO919">
            <v>98</v>
          </cell>
          <cell r="BP919" t="str">
            <v>B or G</v>
          </cell>
          <cell r="BQ919">
            <v>5880</v>
          </cell>
          <cell r="BR919">
            <v>35</v>
          </cell>
        </row>
        <row r="920">
          <cell r="C920">
            <v>278079</v>
          </cell>
          <cell r="D920" t="str">
            <v>E32 3.5' H50 (SWS, 600 Pcs, HML)</v>
          </cell>
          <cell r="E920" t="str">
            <v>70320</v>
          </cell>
          <cell r="F920" t="str">
            <v>72036</v>
          </cell>
          <cell r="G920" t="str">
            <v>30%</v>
          </cell>
          <cell r="H920" t="str">
            <v>2 X 8509 (12-8 4 X 1.25 OL)</v>
          </cell>
          <cell r="I920" t="str">
            <v>8040 (54 mm 142 GA X 3.042 FT)</v>
          </cell>
          <cell r="J920" t="str">
            <v>8036 (114 mm 200 GA X 3.042 FT)</v>
          </cell>
          <cell r="K920">
            <v>2.2784999999999997</v>
          </cell>
          <cell r="L920">
            <v>0.97649999999999992</v>
          </cell>
          <cell r="M920">
            <v>34.755125555743881</v>
          </cell>
          <cell r="N920">
            <v>42</v>
          </cell>
          <cell r="O920">
            <v>34.75</v>
          </cell>
          <cell r="P920">
            <v>35</v>
          </cell>
          <cell r="Q920">
            <v>35.25</v>
          </cell>
          <cell r="R920">
            <v>3.1796250000000001</v>
          </cell>
          <cell r="S920">
            <v>3.2549999999999999</v>
          </cell>
          <cell r="T920">
            <v>3.3311250000000001</v>
          </cell>
          <cell r="U920">
            <v>1443.5497500000001</v>
          </cell>
          <cell r="V920">
            <v>1477.77</v>
          </cell>
          <cell r="W920">
            <v>1512.3307500000001</v>
          </cell>
          <cell r="X920" t="str">
            <v>8053 (5" X 115GA X 15FT)</v>
          </cell>
          <cell r="Y920" t="str">
            <v>SW (15 FT)</v>
          </cell>
          <cell r="Z920">
            <v>0.1</v>
          </cell>
          <cell r="AA920">
            <v>12</v>
          </cell>
          <cell r="AB920">
            <v>38.155500000000004</v>
          </cell>
          <cell r="AC920">
            <v>39.06</v>
          </cell>
          <cell r="AD920">
            <v>39.973500000000001</v>
          </cell>
          <cell r="AE920">
            <v>38.255500000000005</v>
          </cell>
          <cell r="AF920">
            <v>39.160000000000004</v>
          </cell>
          <cell r="AG920">
            <v>40.073500000000003</v>
          </cell>
          <cell r="AH920" t="str">
            <v>8053 (15 FT/Bundle)</v>
          </cell>
          <cell r="AI920" t="str">
            <v>SW</v>
          </cell>
          <cell r="AJ920" t="str">
            <v xml:space="preserve">10 X 5 = 50 SW </v>
          </cell>
          <cell r="AK920" t="str">
            <v xml:space="preserve">Stack </v>
          </cell>
          <cell r="AL920" t="str">
            <v xml:space="preserve">Square </v>
          </cell>
          <cell r="AM920" t="str">
            <v>On Pallet</v>
          </cell>
          <cell r="AN920">
            <v>50</v>
          </cell>
          <cell r="AO920" t="str">
            <v>8914 (48 X 44)</v>
          </cell>
          <cell r="AP920" t="str">
            <v>48X44</v>
          </cell>
          <cell r="AQ920">
            <v>55</v>
          </cell>
          <cell r="AR920" t="str">
            <v>8133 (2)</v>
          </cell>
          <cell r="AS920" t="str">
            <v>1 X 8114 (Pad)</v>
          </cell>
          <cell r="AT920">
            <v>0</v>
          </cell>
          <cell r="AU920">
            <v>0</v>
          </cell>
          <cell r="AV920" t="str">
            <v>8051 (1 White)</v>
          </cell>
          <cell r="AW920" t="str">
            <v>8052 (352FT White)</v>
          </cell>
          <cell r="AX920">
            <v>2013.0000000000002</v>
          </cell>
          <cell r="AY920">
            <v>600</v>
          </cell>
          <cell r="AZ920">
            <v>3.3550000000000004</v>
          </cell>
          <cell r="BA920" t="str">
            <v xml:space="preserve">Request 8/8/06.  Each bundle gets Part No. 8132 8.5 X 11 inch bundle sheet. </v>
          </cell>
          <cell r="BB920" t="str">
            <v xml:space="preserve">Each pallet gets an additional hazardous material label to be placed beside the cartridge label.  </v>
          </cell>
          <cell r="BC920">
            <v>278079</v>
          </cell>
          <cell r="BD920" t="str">
            <v>Green</v>
          </cell>
          <cell r="BE920" t="str">
            <v xml:space="preserve">E32 3.5' H50 </v>
          </cell>
          <cell r="BF920" t="str">
            <v>12 months (+/- 5 days) from date of manufacture</v>
          </cell>
          <cell r="BG920" t="str">
            <v xml:space="preserve">Medium </v>
          </cell>
          <cell r="BH920" t="str">
            <v>32 mm</v>
          </cell>
          <cell r="BI920" t="str">
            <v>1 3/8 in</v>
          </cell>
          <cell r="BJ920" t="str">
            <v>35 in</v>
          </cell>
          <cell r="BK920" t="str">
            <v>7/8 in</v>
          </cell>
          <cell r="BL920" t="str">
            <v>I, II, III</v>
          </cell>
          <cell r="BM920">
            <v>3.5</v>
          </cell>
          <cell r="BN920">
            <v>42</v>
          </cell>
          <cell r="BO920">
            <v>98</v>
          </cell>
          <cell r="BP920" t="str">
            <v>B or G</v>
          </cell>
          <cell r="BQ920">
            <v>5880</v>
          </cell>
          <cell r="BR920">
            <v>35</v>
          </cell>
        </row>
        <row r="921">
          <cell r="C921">
            <v>278080</v>
          </cell>
          <cell r="D921" t="str">
            <v>E32 3.5' LIF50 (SWS, 600 Pcs)</v>
          </cell>
          <cell r="E921" t="str">
            <v>70319</v>
          </cell>
          <cell r="F921" t="str">
            <v>72036</v>
          </cell>
          <cell r="G921" t="str">
            <v>30%</v>
          </cell>
          <cell r="H921" t="str">
            <v>2 X 8509 (12-8 4 X 1.25 OL)</v>
          </cell>
          <cell r="I921" t="str">
            <v>8040 (54 mm 142 GA X 3.042 FT)</v>
          </cell>
          <cell r="J921" t="str">
            <v>8036 (114 mm 200 GA X 3.042 FT)</v>
          </cell>
          <cell r="K921">
            <v>2.2784999999999997</v>
          </cell>
          <cell r="L921">
            <v>0.97649999999999992</v>
          </cell>
          <cell r="M921">
            <v>34.755125555743881</v>
          </cell>
          <cell r="N921">
            <v>42</v>
          </cell>
          <cell r="O921">
            <v>34.75</v>
          </cell>
          <cell r="P921">
            <v>35</v>
          </cell>
          <cell r="Q921">
            <v>35.25</v>
          </cell>
          <cell r="R921">
            <v>3.1796250000000001</v>
          </cell>
          <cell r="S921">
            <v>3.2549999999999999</v>
          </cell>
          <cell r="T921">
            <v>3.3311250000000001</v>
          </cell>
          <cell r="U921">
            <v>1443.5497500000001</v>
          </cell>
          <cell r="V921">
            <v>1477.77</v>
          </cell>
          <cell r="W921">
            <v>1512.3307500000001</v>
          </cell>
          <cell r="X921" t="str">
            <v>8053 (5" X 115GA X 15FT)</v>
          </cell>
          <cell r="Y921" t="str">
            <v>SW (15 FT)</v>
          </cell>
          <cell r="Z921">
            <v>0.1</v>
          </cell>
          <cell r="AA921">
            <v>12</v>
          </cell>
          <cell r="AB921">
            <v>38.155500000000004</v>
          </cell>
          <cell r="AC921">
            <v>39.06</v>
          </cell>
          <cell r="AD921">
            <v>39.973500000000001</v>
          </cell>
          <cell r="AE921">
            <v>38.255500000000005</v>
          </cell>
          <cell r="AF921">
            <v>39.160000000000004</v>
          </cell>
          <cell r="AG921">
            <v>40.073500000000003</v>
          </cell>
          <cell r="AH921" t="str">
            <v>8053 (15 FT/Bundle)</v>
          </cell>
          <cell r="AI921" t="str">
            <v>SW</v>
          </cell>
          <cell r="AJ921" t="str">
            <v xml:space="preserve">10 X 5 = 50 SW </v>
          </cell>
          <cell r="AK921" t="str">
            <v xml:space="preserve">Stack </v>
          </cell>
          <cell r="AL921" t="str">
            <v xml:space="preserve">Square </v>
          </cell>
          <cell r="AM921" t="str">
            <v>On Pallet</v>
          </cell>
          <cell r="AN921">
            <v>50</v>
          </cell>
          <cell r="AO921" t="str">
            <v>8914 (48 X 44)</v>
          </cell>
          <cell r="AP921" t="str">
            <v>48X44</v>
          </cell>
          <cell r="AQ921">
            <v>55</v>
          </cell>
          <cell r="AR921" t="str">
            <v>8133 (2)</v>
          </cell>
          <cell r="AS921" t="str">
            <v>1 X 8114 (Pad)</v>
          </cell>
          <cell r="AT921">
            <v>0</v>
          </cell>
          <cell r="AU921">
            <v>0</v>
          </cell>
          <cell r="AV921" t="str">
            <v>8051 (1 White)</v>
          </cell>
          <cell r="AW921" t="str">
            <v>8052 (352FT White)</v>
          </cell>
          <cell r="AX921">
            <v>2013.0000000000002</v>
          </cell>
          <cell r="AY921">
            <v>600</v>
          </cell>
          <cell r="AZ921">
            <v>3.3550000000000004</v>
          </cell>
          <cell r="BA921" t="str">
            <v xml:space="preserve">Each bundle gets Part No. 8132 8.5 X 11 inch bundle sheet. </v>
          </cell>
          <cell r="BB921" t="str">
            <v xml:space="preserve"> </v>
          </cell>
          <cell r="BC921">
            <v>278080</v>
          </cell>
          <cell r="BD921" t="str">
            <v>Green</v>
          </cell>
          <cell r="BE921" t="str">
            <v xml:space="preserve">E32 3.5' LIF50 </v>
          </cell>
          <cell r="BF921" t="str">
            <v>12 months (+/- 5 days) from date of manufacture</v>
          </cell>
          <cell r="BG921" t="str">
            <v xml:space="preserve">Medium </v>
          </cell>
          <cell r="BH921" t="str">
            <v>32 mm</v>
          </cell>
          <cell r="BI921" t="str">
            <v>1 3/8 in</v>
          </cell>
          <cell r="BJ921" t="str">
            <v>35 in</v>
          </cell>
          <cell r="BK921" t="str">
            <v>7/8 in</v>
          </cell>
          <cell r="BL921" t="str">
            <v>I, II, III</v>
          </cell>
          <cell r="BM921">
            <v>3.5</v>
          </cell>
          <cell r="BN921">
            <v>42</v>
          </cell>
          <cell r="BO921">
            <v>98</v>
          </cell>
          <cell r="BP921" t="str">
            <v>B or G</v>
          </cell>
          <cell r="BQ921">
            <v>5880</v>
          </cell>
          <cell r="BR921">
            <v>35</v>
          </cell>
        </row>
        <row r="922">
          <cell r="C922">
            <v>278081</v>
          </cell>
          <cell r="D922" t="str">
            <v>E32 3.5' LIF50 (2PB, 36 Bxs)</v>
          </cell>
          <cell r="E922" t="str">
            <v>70319</v>
          </cell>
          <cell r="F922" t="str">
            <v>72036</v>
          </cell>
          <cell r="G922" t="str">
            <v>30%</v>
          </cell>
          <cell r="H922" t="str">
            <v>2 X 8509 (12-8 4 X 1.25 OL)</v>
          </cell>
          <cell r="I922" t="str">
            <v>8040 (54 mm 142 GA X 3.042 FT)</v>
          </cell>
          <cell r="J922" t="str">
            <v>8036 (114 mm 200 GA X 3.042 FT)</v>
          </cell>
          <cell r="K922">
            <v>2.2784999999999997</v>
          </cell>
          <cell r="L922">
            <v>0.97649999999999992</v>
          </cell>
          <cell r="M922">
            <v>34.755125555743881</v>
          </cell>
          <cell r="N922">
            <v>42</v>
          </cell>
          <cell r="O922">
            <v>34.75</v>
          </cell>
          <cell r="P922">
            <v>35</v>
          </cell>
          <cell r="Q922">
            <v>35.25</v>
          </cell>
          <cell r="R922">
            <v>3.1796250000000001</v>
          </cell>
          <cell r="S922">
            <v>3.2549999999999999</v>
          </cell>
          <cell r="T922">
            <v>3.3311250000000001</v>
          </cell>
          <cell r="U922">
            <v>1443.5497500000001</v>
          </cell>
          <cell r="V922">
            <v>1477.77</v>
          </cell>
          <cell r="W922">
            <v>1512.3307500000001</v>
          </cell>
          <cell r="X922" t="str">
            <v>8465/8466 (39"/2 pc)</v>
          </cell>
          <cell r="Y922" t="str">
            <v>39"/ 2 pc</v>
          </cell>
          <cell r="Z922">
            <v>2.8</v>
          </cell>
          <cell r="AA922">
            <v>20</v>
          </cell>
          <cell r="AB922">
            <v>63.592500000000001</v>
          </cell>
          <cell r="AC922">
            <v>65.099999999999994</v>
          </cell>
          <cell r="AD922">
            <v>66.622500000000002</v>
          </cell>
          <cell r="AE922">
            <v>66.392499999999998</v>
          </cell>
          <cell r="AF922">
            <v>67.899999999999991</v>
          </cell>
          <cell r="AG922">
            <v>69.422499999999999</v>
          </cell>
          <cell r="AH922" t="str">
            <v xml:space="preserve">2 X 8126 (4.625 FT/Box) </v>
          </cell>
          <cell r="AI922">
            <v>2</v>
          </cell>
          <cell r="AJ922" t="str">
            <v>(6X6)+0=36</v>
          </cell>
          <cell r="AK922">
            <v>6</v>
          </cell>
          <cell r="AL922">
            <v>6</v>
          </cell>
          <cell r="AM922">
            <v>0</v>
          </cell>
          <cell r="AN922">
            <v>36</v>
          </cell>
          <cell r="AO922" t="str">
            <v>8914 (48 X 44)</v>
          </cell>
          <cell r="AP922" t="str">
            <v>48X44</v>
          </cell>
          <cell r="AQ922">
            <v>55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 t="str">
            <v>8051 (1 White)</v>
          </cell>
          <cell r="AW922" t="str">
            <v>8050 (160FT Clear)</v>
          </cell>
          <cell r="AX922">
            <v>2499.3999999999996</v>
          </cell>
          <cell r="AY922">
            <v>720</v>
          </cell>
          <cell r="AZ922">
            <v>3.4713888888888884</v>
          </cell>
          <cell r="BA922" t="str">
            <v>Minova Request 9/14/07.</v>
          </cell>
          <cell r="BB922"/>
          <cell r="BC922">
            <v>278081</v>
          </cell>
          <cell r="BD922" t="str">
            <v>Green</v>
          </cell>
          <cell r="BE922" t="str">
            <v>E32 3.5' LIF50</v>
          </cell>
          <cell r="BF922" t="str">
            <v>12 months (+/- 5 days) from date of manufacture</v>
          </cell>
          <cell r="BG922" t="str">
            <v xml:space="preserve">Medium </v>
          </cell>
          <cell r="BH922" t="str">
            <v>32 mm</v>
          </cell>
          <cell r="BI922" t="str">
            <v>1 3/8 in</v>
          </cell>
          <cell r="BJ922" t="str">
            <v>35 in</v>
          </cell>
          <cell r="BK922" t="str">
            <v>7/8 in</v>
          </cell>
          <cell r="BL922" t="str">
            <v>I, II, III</v>
          </cell>
          <cell r="BM922">
            <v>3.5</v>
          </cell>
          <cell r="BN922">
            <v>70</v>
          </cell>
          <cell r="BO922">
            <v>98</v>
          </cell>
          <cell r="BP922" t="str">
            <v>B or G</v>
          </cell>
          <cell r="BQ922">
            <v>5880</v>
          </cell>
          <cell r="BR922">
            <v>58.333333333333336</v>
          </cell>
        </row>
        <row r="923">
          <cell r="C923">
            <v>278082</v>
          </cell>
          <cell r="D923" t="str">
            <v>3236 LIF50 (2PB, 36 Bxs)</v>
          </cell>
          <cell r="E923" t="str">
            <v>70319</v>
          </cell>
          <cell r="F923" t="str">
            <v>72036</v>
          </cell>
          <cell r="G923" t="str">
            <v>30%</v>
          </cell>
          <cell r="H923" t="str">
            <v>2 X 8509 (12-8 4 X 1.25 OL)</v>
          </cell>
          <cell r="I923" t="str">
            <v>8040 (54 mm 142 GA X 3.125 FT)</v>
          </cell>
          <cell r="J923" t="str">
            <v>8036 (114 mm 200 GA X 3.125 FT)</v>
          </cell>
          <cell r="K923">
            <v>2.3435999999999999</v>
          </cell>
          <cell r="L923">
            <v>1.0044</v>
          </cell>
          <cell r="M923">
            <v>36</v>
          </cell>
          <cell r="N923">
            <v>43.24848808362426</v>
          </cell>
          <cell r="O923">
            <v>35.75</v>
          </cell>
          <cell r="P923">
            <v>36</v>
          </cell>
          <cell r="Q923">
            <v>36.25</v>
          </cell>
          <cell r="R923">
            <v>3.2711250000000001</v>
          </cell>
          <cell r="S923">
            <v>3.3479999999999999</v>
          </cell>
          <cell r="T923">
            <v>3.4256250000000001</v>
          </cell>
          <cell r="U923">
            <v>1485.0907500000001</v>
          </cell>
          <cell r="V923">
            <v>1519.992</v>
          </cell>
          <cell r="W923">
            <v>1555.2337500000001</v>
          </cell>
          <cell r="X923" t="str">
            <v>8465/8466 (39"/2 pc)</v>
          </cell>
          <cell r="Y923" t="str">
            <v>39"/ 2 pc</v>
          </cell>
          <cell r="Z923">
            <v>2.8</v>
          </cell>
          <cell r="AA923">
            <v>20</v>
          </cell>
          <cell r="AB923">
            <v>65.422499999999999</v>
          </cell>
          <cell r="AC923">
            <v>66.959999999999994</v>
          </cell>
          <cell r="AD923">
            <v>68.512500000000003</v>
          </cell>
          <cell r="AE923">
            <v>68.222499999999997</v>
          </cell>
          <cell r="AF923">
            <v>69.759999999999991</v>
          </cell>
          <cell r="AG923">
            <v>71.3125</v>
          </cell>
          <cell r="AH923" t="str">
            <v xml:space="preserve">2 X 8126 (4.625 FT/Box) </v>
          </cell>
          <cell r="AI923">
            <v>2</v>
          </cell>
          <cell r="AJ923" t="str">
            <v>(6X6)+0=36</v>
          </cell>
          <cell r="AK923">
            <v>6</v>
          </cell>
          <cell r="AL923">
            <v>6</v>
          </cell>
          <cell r="AM923">
            <v>0</v>
          </cell>
          <cell r="AN923">
            <v>36</v>
          </cell>
          <cell r="AO923" t="str">
            <v>8914 (48 X 44)</v>
          </cell>
          <cell r="AP923" t="str">
            <v>48X44</v>
          </cell>
          <cell r="AQ923">
            <v>55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 t="str">
            <v>8051 (1 White)</v>
          </cell>
          <cell r="AW923" t="str">
            <v>8050 (160FT Clear)</v>
          </cell>
          <cell r="AX923">
            <v>2566.3599999999997</v>
          </cell>
          <cell r="AY923">
            <v>720</v>
          </cell>
          <cell r="AZ923">
            <v>3.5643888888888884</v>
          </cell>
          <cell r="BA923" t="str">
            <v>Minova Request 11/21/11.</v>
          </cell>
          <cell r="BB923"/>
          <cell r="BC923">
            <v>278082</v>
          </cell>
          <cell r="BD923" t="str">
            <v>Green</v>
          </cell>
          <cell r="BE923" t="str">
            <v>3236 LIF50</v>
          </cell>
          <cell r="BF923" t="str">
            <v>12 months (+/- 5 days) from date of manufacture</v>
          </cell>
          <cell r="BG923" t="str">
            <v xml:space="preserve">Medium </v>
          </cell>
          <cell r="BH923" t="str">
            <v>32 mm</v>
          </cell>
          <cell r="BI923" t="str">
            <v>1 3/8 in</v>
          </cell>
          <cell r="BJ923" t="str">
            <v>36 in</v>
          </cell>
          <cell r="BK923" t="str">
            <v>7/8 in</v>
          </cell>
          <cell r="BL923" t="str">
            <v>I, II, III</v>
          </cell>
          <cell r="BM923">
            <v>3.604040673635355</v>
          </cell>
          <cell r="BN923">
            <v>72</v>
          </cell>
          <cell r="BO923">
            <v>98</v>
          </cell>
          <cell r="BP923" t="str">
            <v>B or G</v>
          </cell>
          <cell r="BQ923">
            <v>5880</v>
          </cell>
          <cell r="BR923">
            <v>60</v>
          </cell>
        </row>
        <row r="924">
          <cell r="C924">
            <v>278085</v>
          </cell>
          <cell r="D924" t="str">
            <v>E32 3.5' M45LIF (2PB, 30 Bxs)</v>
          </cell>
          <cell r="E924" t="str">
            <v>70316</v>
          </cell>
          <cell r="F924" t="str">
            <v>72036</v>
          </cell>
          <cell r="G924" t="str">
            <v>30%</v>
          </cell>
          <cell r="H924" t="str">
            <v>2 X 8509 (12-8 4 X 1.25 OL)</v>
          </cell>
          <cell r="I924" t="str">
            <v>8040 (54 mm 142 GA X 3.042 FT)</v>
          </cell>
          <cell r="J924" t="str">
            <v>8036 (114 mm 200 GA X 3.042 FT)</v>
          </cell>
          <cell r="K924">
            <v>2.2784999999999997</v>
          </cell>
          <cell r="L924">
            <v>0.97649999999999992</v>
          </cell>
          <cell r="M924">
            <v>34.755125555743881</v>
          </cell>
          <cell r="N924">
            <v>42</v>
          </cell>
          <cell r="O924">
            <v>34.75</v>
          </cell>
          <cell r="P924">
            <v>35</v>
          </cell>
          <cell r="Q924">
            <v>35.25</v>
          </cell>
          <cell r="R924">
            <v>3.1796250000000001</v>
          </cell>
          <cell r="S924">
            <v>3.2549999999999999</v>
          </cell>
          <cell r="T924">
            <v>3.3311250000000001</v>
          </cell>
          <cell r="U924">
            <v>1443.5497500000001</v>
          </cell>
          <cell r="V924">
            <v>1477.77</v>
          </cell>
          <cell r="W924">
            <v>1512.3307500000001</v>
          </cell>
          <cell r="X924" t="str">
            <v>8465/8466 (39"/2 pc)</v>
          </cell>
          <cell r="Y924" t="str">
            <v>39"/ 2 pc</v>
          </cell>
          <cell r="Z924">
            <v>2.8</v>
          </cell>
          <cell r="AA924">
            <v>20</v>
          </cell>
          <cell r="AB924">
            <v>63.592500000000001</v>
          </cell>
          <cell r="AC924">
            <v>65.099999999999994</v>
          </cell>
          <cell r="AD924">
            <v>66.622500000000002</v>
          </cell>
          <cell r="AE924">
            <v>66.392499999999998</v>
          </cell>
          <cell r="AF924">
            <v>67.899999999999991</v>
          </cell>
          <cell r="AG924">
            <v>69.422499999999999</v>
          </cell>
          <cell r="AH924" t="str">
            <v xml:space="preserve">2 X 8126 (4.625 FT/Box) </v>
          </cell>
          <cell r="AI924">
            <v>2</v>
          </cell>
          <cell r="AJ924" t="str">
            <v>(6X5)+0=30</v>
          </cell>
          <cell r="AK924">
            <v>6</v>
          </cell>
          <cell r="AL924">
            <v>5</v>
          </cell>
          <cell r="AM924">
            <v>0</v>
          </cell>
          <cell r="AN924">
            <v>30</v>
          </cell>
          <cell r="AO924" t="str">
            <v>8914 (48 X 44)</v>
          </cell>
          <cell r="AP924" t="str">
            <v>48X44</v>
          </cell>
          <cell r="AQ924">
            <v>55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 t="str">
            <v>8051 (1 White)</v>
          </cell>
          <cell r="AW924" t="str">
            <v>8050 (106FT Clear)</v>
          </cell>
          <cell r="AX924">
            <v>2092</v>
          </cell>
          <cell r="AY924">
            <v>600</v>
          </cell>
          <cell r="AZ924">
            <v>3.4866666666666668</v>
          </cell>
          <cell r="BA924" t="str">
            <v>Minova Request 5/21/07.</v>
          </cell>
          <cell r="BB924"/>
          <cell r="BC924">
            <v>278085</v>
          </cell>
          <cell r="BD924" t="str">
            <v>Green</v>
          </cell>
          <cell r="BE924" t="str">
            <v>E32 3.5' M45LIF</v>
          </cell>
          <cell r="BF924" t="str">
            <v>12 months (+/- 5 days) from date of manufacture</v>
          </cell>
          <cell r="BG924" t="str">
            <v xml:space="preserve">Medium </v>
          </cell>
          <cell r="BH924" t="str">
            <v>32 mm</v>
          </cell>
          <cell r="BI924" t="str">
            <v>1 3/8 in</v>
          </cell>
          <cell r="BJ924" t="str">
            <v>35 in</v>
          </cell>
          <cell r="BK924" t="str">
            <v>7/8 in</v>
          </cell>
          <cell r="BL924" t="str">
            <v>I, II, III</v>
          </cell>
          <cell r="BM924">
            <v>3.5</v>
          </cell>
          <cell r="BN924">
            <v>70</v>
          </cell>
          <cell r="BO924">
            <v>98</v>
          </cell>
          <cell r="BP924" t="str">
            <v>B or G</v>
          </cell>
          <cell r="BQ924">
            <v>5880</v>
          </cell>
          <cell r="BR924">
            <v>58.333333333333336</v>
          </cell>
        </row>
        <row r="925">
          <cell r="C925">
            <v>278086</v>
          </cell>
          <cell r="D925" t="str">
            <v>E32 3.5' M45LIF (SWS, 500 Pcs)</v>
          </cell>
          <cell r="E925" t="str">
            <v>70316</v>
          </cell>
          <cell r="F925" t="str">
            <v>72036</v>
          </cell>
          <cell r="G925" t="str">
            <v>30%</v>
          </cell>
          <cell r="H925" t="str">
            <v>2 X 8509 (12-8 4 X 1.25 OL)</v>
          </cell>
          <cell r="I925" t="str">
            <v>8040 (54 mm 142 GA X 3.042 FT)</v>
          </cell>
          <cell r="J925" t="str">
            <v>8036 (114 mm 200 GA X 3.042 FT)</v>
          </cell>
          <cell r="K925">
            <v>2.2784999999999997</v>
          </cell>
          <cell r="L925">
            <v>0.97649999999999992</v>
          </cell>
          <cell r="M925">
            <v>34.755125555743881</v>
          </cell>
          <cell r="N925">
            <v>42</v>
          </cell>
          <cell r="O925">
            <v>34.75</v>
          </cell>
          <cell r="P925">
            <v>35</v>
          </cell>
          <cell r="Q925">
            <v>35.25</v>
          </cell>
          <cell r="R925">
            <v>3.1796250000000001</v>
          </cell>
          <cell r="S925">
            <v>3.2549999999999999</v>
          </cell>
          <cell r="T925">
            <v>3.3311250000000001</v>
          </cell>
          <cell r="U925">
            <v>1443.5497500000001</v>
          </cell>
          <cell r="V925">
            <v>1477.77</v>
          </cell>
          <cell r="W925">
            <v>1512.3307500000001</v>
          </cell>
          <cell r="X925" t="str">
            <v>8053 (5" X 115GA X 15FT)</v>
          </cell>
          <cell r="Y925" t="str">
            <v>SW (15 FT)</v>
          </cell>
          <cell r="Z925">
            <v>0.1</v>
          </cell>
          <cell r="AA925">
            <v>10</v>
          </cell>
          <cell r="AB925">
            <v>31.796250000000001</v>
          </cell>
          <cell r="AC925">
            <v>32.549999999999997</v>
          </cell>
          <cell r="AD925">
            <v>33.311250000000001</v>
          </cell>
          <cell r="AE925">
            <v>31.896250000000002</v>
          </cell>
          <cell r="AF925">
            <v>32.65</v>
          </cell>
          <cell r="AG925">
            <v>33.411250000000003</v>
          </cell>
          <cell r="AH925" t="str">
            <v>8053 (15 FT/Bundle)</v>
          </cell>
          <cell r="AI925" t="str">
            <v>SW</v>
          </cell>
          <cell r="AJ925" t="str">
            <v xml:space="preserve">10 X 5 = 50 SW </v>
          </cell>
          <cell r="AK925" t="str">
            <v xml:space="preserve">Stack </v>
          </cell>
          <cell r="AL925" t="str">
            <v xml:space="preserve">Square </v>
          </cell>
          <cell r="AM925" t="str">
            <v>On Pallet</v>
          </cell>
          <cell r="AN925">
            <v>50</v>
          </cell>
          <cell r="AO925" t="str">
            <v>8914 (48 X 44)</v>
          </cell>
          <cell r="AP925" t="str">
            <v>48X44</v>
          </cell>
          <cell r="AQ925">
            <v>55</v>
          </cell>
          <cell r="AR925" t="str">
            <v>8133 (2)</v>
          </cell>
          <cell r="AS925" t="str">
            <v>1 X 8114 (Pad)</v>
          </cell>
          <cell r="AT925">
            <v>0</v>
          </cell>
          <cell r="AU925">
            <v>0</v>
          </cell>
          <cell r="AV925" t="str">
            <v>8051 (1 White)</v>
          </cell>
          <cell r="AW925" t="str">
            <v>8052 (352FT White)</v>
          </cell>
          <cell r="AX925">
            <v>1687.5</v>
          </cell>
          <cell r="AY925">
            <v>500</v>
          </cell>
          <cell r="AZ925">
            <v>3.375</v>
          </cell>
          <cell r="BA925" t="str">
            <v xml:space="preserve">Each bundle gets Part No. 8132 8.5 X 11 inch bundle sheet. </v>
          </cell>
          <cell r="BB925" t="str">
            <v xml:space="preserve"> </v>
          </cell>
          <cell r="BC925">
            <v>278086</v>
          </cell>
          <cell r="BD925" t="str">
            <v>Green</v>
          </cell>
          <cell r="BE925" t="str">
            <v>E32 3.5' M45LIF</v>
          </cell>
          <cell r="BF925" t="str">
            <v>12 months (+/- 5 days) from date of manufacture</v>
          </cell>
          <cell r="BG925" t="str">
            <v xml:space="preserve">Medium </v>
          </cell>
          <cell r="BH925" t="str">
            <v>32 mm</v>
          </cell>
          <cell r="BI925" t="str">
            <v>1 3/8 in</v>
          </cell>
          <cell r="BJ925" t="str">
            <v>35 in</v>
          </cell>
          <cell r="BK925" t="str">
            <v>7/8 in</v>
          </cell>
          <cell r="BL925" t="str">
            <v>I, II, III</v>
          </cell>
          <cell r="BM925">
            <v>3.5</v>
          </cell>
          <cell r="BN925">
            <v>35</v>
          </cell>
          <cell r="BO925">
            <v>98</v>
          </cell>
          <cell r="BP925" t="str">
            <v>B or G</v>
          </cell>
          <cell r="BQ925">
            <v>5880</v>
          </cell>
          <cell r="BR925">
            <v>29.166666666666668</v>
          </cell>
        </row>
        <row r="926">
          <cell r="C926">
            <v>282000</v>
          </cell>
          <cell r="D926" t="str">
            <v>3235 M90 (2PB, 36 Bxs)</v>
          </cell>
          <cell r="E926" t="str">
            <v>70329</v>
          </cell>
          <cell r="F926" t="str">
            <v>72036</v>
          </cell>
          <cell r="G926" t="str">
            <v>30%</v>
          </cell>
          <cell r="H926" t="str">
            <v>2 X 8509 (12-8 4 X 1.25 OL)</v>
          </cell>
          <cell r="I926" t="str">
            <v>8040 (54 mm 142 GA X 3.042 FT)</v>
          </cell>
          <cell r="J926" t="str">
            <v>8036 (114 mm 200 GA X 3.042 FT)</v>
          </cell>
          <cell r="K926">
            <v>2.2784999999999997</v>
          </cell>
          <cell r="L926">
            <v>0.97649999999999992</v>
          </cell>
          <cell r="M926">
            <v>35</v>
          </cell>
          <cell r="N926">
            <v>41.993567836318306</v>
          </cell>
          <cell r="O926">
            <v>34.75</v>
          </cell>
          <cell r="P926">
            <v>35</v>
          </cell>
          <cell r="Q926">
            <v>35.25</v>
          </cell>
          <cell r="R926">
            <v>3.1796250000000001</v>
          </cell>
          <cell r="S926">
            <v>3.2549999999999999</v>
          </cell>
          <cell r="T926">
            <v>3.3311250000000001</v>
          </cell>
          <cell r="U926">
            <v>1443.5497500000001</v>
          </cell>
          <cell r="V926">
            <v>1477.77</v>
          </cell>
          <cell r="W926">
            <v>1512.3307500000001</v>
          </cell>
          <cell r="X926" t="str">
            <v>8465/8466 (39"/2 pc)</v>
          </cell>
          <cell r="Y926" t="str">
            <v>39"/ 2 pc</v>
          </cell>
          <cell r="Z926">
            <v>2.8</v>
          </cell>
          <cell r="AA926">
            <v>20</v>
          </cell>
          <cell r="AB926">
            <v>63.592500000000001</v>
          </cell>
          <cell r="AC926">
            <v>65.099999999999994</v>
          </cell>
          <cell r="AD926">
            <v>66.622500000000002</v>
          </cell>
          <cell r="AE926">
            <v>66.392499999999998</v>
          </cell>
          <cell r="AF926">
            <v>67.899999999999991</v>
          </cell>
          <cell r="AG926">
            <v>69.422499999999999</v>
          </cell>
          <cell r="AH926" t="str">
            <v xml:space="preserve">2 X 8126 (4.625 FT/Box) </v>
          </cell>
          <cell r="AI926">
            <v>2</v>
          </cell>
          <cell r="AJ926" t="str">
            <v>(6X6)+0=36</v>
          </cell>
          <cell r="AK926">
            <v>6</v>
          </cell>
          <cell r="AL926">
            <v>6</v>
          </cell>
          <cell r="AM926">
            <v>0</v>
          </cell>
          <cell r="AN926">
            <v>36</v>
          </cell>
          <cell r="AO926" t="str">
            <v>8914 (48 X 44)</v>
          </cell>
          <cell r="AP926" t="str">
            <v>48X44</v>
          </cell>
          <cell r="AQ926">
            <v>55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 t="str">
            <v>8051 (1 White)</v>
          </cell>
          <cell r="AW926" t="str">
            <v>8050 (160FT Clear)</v>
          </cell>
          <cell r="AX926">
            <v>2499.3999999999996</v>
          </cell>
          <cell r="AY926">
            <v>720</v>
          </cell>
          <cell r="AZ926">
            <v>3.4713888888888884</v>
          </cell>
          <cell r="BA926" t="str">
            <v>BF Request 2/25/03.</v>
          </cell>
          <cell r="BB926"/>
          <cell r="BC926">
            <v>282000</v>
          </cell>
          <cell r="BD926" t="str">
            <v>Yellow</v>
          </cell>
          <cell r="BE926" t="str">
            <v>3235 M90</v>
          </cell>
          <cell r="BF926" t="str">
            <v>12 months (+/- 5 days) from date of manufacture</v>
          </cell>
          <cell r="BG926" t="str">
            <v>Slow</v>
          </cell>
          <cell r="BH926" t="str">
            <v>32 mm</v>
          </cell>
          <cell r="BI926" t="str">
            <v>1 3/8 in</v>
          </cell>
          <cell r="BJ926" t="str">
            <v>35 in</v>
          </cell>
          <cell r="BK926" t="str">
            <v>7/8 in</v>
          </cell>
          <cell r="BL926" t="str">
            <v>I, II, III</v>
          </cell>
          <cell r="BM926">
            <v>3.4994639863598587</v>
          </cell>
          <cell r="BN926">
            <v>70</v>
          </cell>
          <cell r="BO926">
            <v>98</v>
          </cell>
          <cell r="BP926" t="str">
            <v>B or G</v>
          </cell>
          <cell r="BQ926">
            <v>5880</v>
          </cell>
          <cell r="BR926">
            <v>58.333333333333336</v>
          </cell>
        </row>
        <row r="927">
          <cell r="C927">
            <v>282016</v>
          </cell>
          <cell r="D927" t="str">
            <v>3236 M45LIF (2PB, 36 Bxs)</v>
          </cell>
          <cell r="E927" t="str">
            <v>70316</v>
          </cell>
          <cell r="F927" t="str">
            <v>72036</v>
          </cell>
          <cell r="G927" t="str">
            <v>30%</v>
          </cell>
          <cell r="H927" t="str">
            <v>2 X 8509 (12-8 4 X 1.25 OL)</v>
          </cell>
          <cell r="I927" t="str">
            <v>8040 (54 mm 142 GA X 3.125 FT)</v>
          </cell>
          <cell r="J927" t="str">
            <v>8036 (114 mm 200 GA X 3.125 FT)</v>
          </cell>
          <cell r="K927">
            <v>2.3435999999999999</v>
          </cell>
          <cell r="L927">
            <v>1.0044</v>
          </cell>
          <cell r="M927">
            <v>36</v>
          </cell>
          <cell r="N927">
            <v>43.24848808362426</v>
          </cell>
          <cell r="O927">
            <v>35.75</v>
          </cell>
          <cell r="P927">
            <v>36</v>
          </cell>
          <cell r="Q927">
            <v>36.25</v>
          </cell>
          <cell r="R927">
            <v>3.2711250000000001</v>
          </cell>
          <cell r="S927">
            <v>3.3479999999999999</v>
          </cell>
          <cell r="T927">
            <v>3.4256250000000001</v>
          </cell>
          <cell r="U927">
            <v>1485.0907500000001</v>
          </cell>
          <cell r="V927">
            <v>1519.992</v>
          </cell>
          <cell r="W927">
            <v>1555.2337500000001</v>
          </cell>
          <cell r="X927" t="str">
            <v>8465/8466 (39"/2 pc)</v>
          </cell>
          <cell r="Y927" t="str">
            <v>39"/ 2 pc</v>
          </cell>
          <cell r="Z927">
            <v>2.8</v>
          </cell>
          <cell r="AA927">
            <v>20</v>
          </cell>
          <cell r="AB927">
            <v>65.422499999999999</v>
          </cell>
          <cell r="AC927">
            <v>66.959999999999994</v>
          </cell>
          <cell r="AD927">
            <v>68.512500000000003</v>
          </cell>
          <cell r="AE927">
            <v>68.222499999999997</v>
          </cell>
          <cell r="AF927">
            <v>69.759999999999991</v>
          </cell>
          <cell r="AG927">
            <v>71.3125</v>
          </cell>
          <cell r="AH927" t="str">
            <v xml:space="preserve">2 X 8126 (4.625 FT/Box) </v>
          </cell>
          <cell r="AI927">
            <v>2</v>
          </cell>
          <cell r="AJ927" t="str">
            <v>(6X6)+0=36</v>
          </cell>
          <cell r="AK927">
            <v>6</v>
          </cell>
          <cell r="AL927">
            <v>6</v>
          </cell>
          <cell r="AM927">
            <v>0</v>
          </cell>
          <cell r="AN927">
            <v>36</v>
          </cell>
          <cell r="AO927" t="str">
            <v>8914 (48 X 44)</v>
          </cell>
          <cell r="AP927" t="str">
            <v>48X44</v>
          </cell>
          <cell r="AQ927">
            <v>55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 t="str">
            <v>8051 (1 White)</v>
          </cell>
          <cell r="AW927" t="str">
            <v>8050 (160FT Clear)</v>
          </cell>
          <cell r="AX927">
            <v>2566.3599999999997</v>
          </cell>
          <cell r="AY927">
            <v>720</v>
          </cell>
          <cell r="AZ927">
            <v>3.5643888888888884</v>
          </cell>
          <cell r="BA927" t="str">
            <v>Minova Request 1/14/09.</v>
          </cell>
          <cell r="BB927"/>
          <cell r="BC927">
            <v>282016</v>
          </cell>
          <cell r="BD927" t="str">
            <v>Green</v>
          </cell>
          <cell r="BE927" t="str">
            <v>3236 M45LIF</v>
          </cell>
          <cell r="BF927" t="str">
            <v>12 months (+/- 5 days) from date of manufacture</v>
          </cell>
          <cell r="BG927" t="str">
            <v xml:space="preserve">Medium </v>
          </cell>
          <cell r="BH927" t="str">
            <v>32 mm</v>
          </cell>
          <cell r="BI927" t="str">
            <v>1 3/8 in</v>
          </cell>
          <cell r="BJ927" t="str">
            <v>36 in</v>
          </cell>
          <cell r="BK927" t="str">
            <v>7/8 in</v>
          </cell>
          <cell r="BL927" t="str">
            <v>I, II, III</v>
          </cell>
          <cell r="BM927">
            <v>3.604040673635355</v>
          </cell>
          <cell r="BN927">
            <v>72</v>
          </cell>
          <cell r="BO927">
            <v>98</v>
          </cell>
          <cell r="BP927" t="str">
            <v>B or G</v>
          </cell>
          <cell r="BQ927">
            <v>5880</v>
          </cell>
          <cell r="BR927">
            <v>60</v>
          </cell>
        </row>
        <row r="928">
          <cell r="C928">
            <v>282018</v>
          </cell>
          <cell r="D928" t="str">
            <v>3236 LIF35 (2PB, 36 Bxs)</v>
          </cell>
          <cell r="E928" t="str">
            <v>70311</v>
          </cell>
          <cell r="F928" t="str">
            <v>72036</v>
          </cell>
          <cell r="G928" t="str">
            <v>30%</v>
          </cell>
          <cell r="H928" t="str">
            <v>2 X 8509 (12-8 4 X 1.25 OL)</v>
          </cell>
          <cell r="I928" t="str">
            <v>8040 (54 mm 142 GA X 3.125 FT)</v>
          </cell>
          <cell r="J928" t="str">
            <v>8036 (114 mm 200 GA X 3.125 FT)</v>
          </cell>
          <cell r="K928">
            <v>2.3435999999999999</v>
          </cell>
          <cell r="L928">
            <v>1.0044</v>
          </cell>
          <cell r="M928">
            <v>36</v>
          </cell>
          <cell r="N928">
            <v>43.24848808362426</v>
          </cell>
          <cell r="O928">
            <v>35.75</v>
          </cell>
          <cell r="P928">
            <v>36</v>
          </cell>
          <cell r="Q928">
            <v>36.25</v>
          </cell>
          <cell r="R928">
            <v>3.2711250000000001</v>
          </cell>
          <cell r="S928">
            <v>3.3479999999999999</v>
          </cell>
          <cell r="T928">
            <v>3.4256250000000001</v>
          </cell>
          <cell r="U928">
            <v>1485.0907500000001</v>
          </cell>
          <cell r="V928">
            <v>1519.992</v>
          </cell>
          <cell r="W928">
            <v>1555.2337500000001</v>
          </cell>
          <cell r="X928" t="str">
            <v>8465/8466 (39"/2 pc)</v>
          </cell>
          <cell r="Y928" t="str">
            <v>39"/ 2 pc</v>
          </cell>
          <cell r="Z928">
            <v>2.8</v>
          </cell>
          <cell r="AA928">
            <v>20</v>
          </cell>
          <cell r="AB928">
            <v>65.422499999999999</v>
          </cell>
          <cell r="AC928">
            <v>66.959999999999994</v>
          </cell>
          <cell r="AD928">
            <v>68.512500000000003</v>
          </cell>
          <cell r="AE928">
            <v>68.222499999999997</v>
          </cell>
          <cell r="AF928">
            <v>69.759999999999991</v>
          </cell>
          <cell r="AG928">
            <v>71.3125</v>
          </cell>
          <cell r="AH928" t="str">
            <v xml:space="preserve">2 X 8126 (4.625 FT/Box) </v>
          </cell>
          <cell r="AI928">
            <v>2</v>
          </cell>
          <cell r="AJ928" t="str">
            <v>(6X6)+0=36</v>
          </cell>
          <cell r="AK928">
            <v>6</v>
          </cell>
          <cell r="AL928">
            <v>6</v>
          </cell>
          <cell r="AM928">
            <v>0</v>
          </cell>
          <cell r="AN928">
            <v>36</v>
          </cell>
          <cell r="AO928" t="str">
            <v>8914 (48 X 44)</v>
          </cell>
          <cell r="AP928" t="str">
            <v>48X44</v>
          </cell>
          <cell r="AQ928">
            <v>55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 t="str">
            <v>8051 (1 White)</v>
          </cell>
          <cell r="AW928" t="str">
            <v>8050 (160FT Clear)</v>
          </cell>
          <cell r="AX928">
            <v>2566.3599999999997</v>
          </cell>
          <cell r="AY928">
            <v>720</v>
          </cell>
          <cell r="AZ928">
            <v>3.5643888888888884</v>
          </cell>
          <cell r="BA928" t="str">
            <v>Minova Request 4/19/10.</v>
          </cell>
          <cell r="BB928"/>
          <cell r="BC928">
            <v>282018</v>
          </cell>
          <cell r="BD928" t="str">
            <v>Blue</v>
          </cell>
          <cell r="BE928" t="str">
            <v>3236 LIF35</v>
          </cell>
          <cell r="BF928" t="str">
            <v>12 months (+/- 5 days) from date of manufacture</v>
          </cell>
          <cell r="BG928" t="str">
            <v>Fast</v>
          </cell>
          <cell r="BH928" t="str">
            <v>32 mm</v>
          </cell>
          <cell r="BI928" t="str">
            <v>1 3/8 in</v>
          </cell>
          <cell r="BJ928" t="str">
            <v>36 in</v>
          </cell>
          <cell r="BK928" t="str">
            <v>7/8 in</v>
          </cell>
          <cell r="BL928" t="str">
            <v>I, II, III</v>
          </cell>
          <cell r="BM928">
            <v>3.604040673635355</v>
          </cell>
          <cell r="BN928">
            <v>72</v>
          </cell>
          <cell r="BO928">
            <v>98</v>
          </cell>
          <cell r="BP928" t="str">
            <v>B or G</v>
          </cell>
          <cell r="BQ928">
            <v>5880</v>
          </cell>
          <cell r="BR928">
            <v>60</v>
          </cell>
        </row>
        <row r="929">
          <cell r="C929">
            <v>282019</v>
          </cell>
          <cell r="D929" t="str">
            <v>3236 H35LIF (2PB, 36 Bxs)</v>
          </cell>
          <cell r="E929" t="str">
            <v>70300</v>
          </cell>
          <cell r="F929" t="str">
            <v>72036</v>
          </cell>
          <cell r="G929" t="str">
            <v>30%</v>
          </cell>
          <cell r="H929" t="str">
            <v>2 X 8509 (12-8 4 X 1.25 OL)</v>
          </cell>
          <cell r="I929" t="str">
            <v>8040 (54 mm 142 GA X 3.125 FT)</v>
          </cell>
          <cell r="J929" t="str">
            <v>8036 (114 mm 200 GA X 3.125 FT)</v>
          </cell>
          <cell r="K929">
            <v>2.3435999999999999</v>
          </cell>
          <cell r="L929">
            <v>1.0044</v>
          </cell>
          <cell r="M929">
            <v>36</v>
          </cell>
          <cell r="N929">
            <v>43.24848808362426</v>
          </cell>
          <cell r="O929">
            <v>35.75</v>
          </cell>
          <cell r="P929">
            <v>36</v>
          </cell>
          <cell r="Q929">
            <v>36.25</v>
          </cell>
          <cell r="R929">
            <v>3.2711250000000001</v>
          </cell>
          <cell r="S929">
            <v>3.3479999999999999</v>
          </cell>
          <cell r="T929">
            <v>3.4256250000000001</v>
          </cell>
          <cell r="U929">
            <v>1485.0907500000001</v>
          </cell>
          <cell r="V929">
            <v>1519.992</v>
          </cell>
          <cell r="W929">
            <v>1555.2337500000001</v>
          </cell>
          <cell r="X929" t="str">
            <v>8465/8466 (39"/2 pc)</v>
          </cell>
          <cell r="Y929" t="str">
            <v>39"/ 2 pc</v>
          </cell>
          <cell r="Z929">
            <v>2.8</v>
          </cell>
          <cell r="AA929">
            <v>20</v>
          </cell>
          <cell r="AB929">
            <v>65.422499999999999</v>
          </cell>
          <cell r="AC929">
            <v>66.959999999999994</v>
          </cell>
          <cell r="AD929">
            <v>68.512500000000003</v>
          </cell>
          <cell r="AE929">
            <v>68.222499999999997</v>
          </cell>
          <cell r="AF929">
            <v>69.759999999999991</v>
          </cell>
          <cell r="AG929">
            <v>71.3125</v>
          </cell>
          <cell r="AH929" t="str">
            <v xml:space="preserve">2 X 8126 (4.625 FT/Box) </v>
          </cell>
          <cell r="AI929">
            <v>2</v>
          </cell>
          <cell r="AJ929" t="str">
            <v>(6X6)+0=36</v>
          </cell>
          <cell r="AK929">
            <v>6</v>
          </cell>
          <cell r="AL929">
            <v>6</v>
          </cell>
          <cell r="AM929">
            <v>0</v>
          </cell>
          <cell r="AN929">
            <v>36</v>
          </cell>
          <cell r="AO929" t="str">
            <v>8914 (48 X 44)</v>
          </cell>
          <cell r="AP929" t="str">
            <v>48X44</v>
          </cell>
          <cell r="AQ929">
            <v>55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 t="str">
            <v>8051 (1 White)</v>
          </cell>
          <cell r="AW929" t="str">
            <v>8050 (160FT Clear)</v>
          </cell>
          <cell r="AX929">
            <v>2566.3599999999997</v>
          </cell>
          <cell r="AY929">
            <v>720</v>
          </cell>
          <cell r="AZ929">
            <v>3.5643888888888884</v>
          </cell>
          <cell r="BA929" t="str">
            <v>Minova Request 7/6/10.</v>
          </cell>
          <cell r="BB929"/>
          <cell r="BC929">
            <v>282019</v>
          </cell>
          <cell r="BD929" t="str">
            <v>Blue</v>
          </cell>
          <cell r="BE929" t="str">
            <v>3236 H35LIF</v>
          </cell>
          <cell r="BF929" t="str">
            <v>12 months (+/- 5 days) from date of manufacture</v>
          </cell>
          <cell r="BG929" t="str">
            <v>Fast</v>
          </cell>
          <cell r="BH929" t="str">
            <v>32 mm</v>
          </cell>
          <cell r="BI929" t="str">
            <v>1 3/8 in</v>
          </cell>
          <cell r="BJ929" t="str">
            <v>36 in</v>
          </cell>
          <cell r="BK929" t="str">
            <v>7/8 in</v>
          </cell>
          <cell r="BL929" t="str">
            <v>I, II, III</v>
          </cell>
          <cell r="BM929">
            <v>3.604040673635355</v>
          </cell>
          <cell r="BN929">
            <v>72</v>
          </cell>
          <cell r="BO929">
            <v>98</v>
          </cell>
          <cell r="BP929" t="str">
            <v>B or G</v>
          </cell>
          <cell r="BQ929">
            <v>5880</v>
          </cell>
          <cell r="BR929">
            <v>60</v>
          </cell>
        </row>
        <row r="930">
          <cell r="C930">
            <v>282034</v>
          </cell>
          <cell r="D930" t="str">
            <v>3236 VLIF20 (2PB, 36 Bxs)</v>
          </cell>
          <cell r="E930" t="str">
            <v>70342</v>
          </cell>
          <cell r="F930" t="str">
            <v>72036</v>
          </cell>
          <cell r="G930" t="str">
            <v>30%</v>
          </cell>
          <cell r="H930" t="str">
            <v>2 X 8509 (12-8 4 X 1.25 OL)</v>
          </cell>
          <cell r="I930" t="str">
            <v>8040 (54 mm 142 GA X 3.125 FT)</v>
          </cell>
          <cell r="J930" t="str">
            <v>8036 (114 mm 200 GA X 3.125 FT)</v>
          </cell>
          <cell r="K930">
            <v>2.3435999999999999</v>
          </cell>
          <cell r="L930">
            <v>1.0044</v>
          </cell>
          <cell r="M930">
            <v>36</v>
          </cell>
          <cell r="N930">
            <v>43.24848808362426</v>
          </cell>
          <cell r="O930">
            <v>35.75</v>
          </cell>
          <cell r="P930">
            <v>36</v>
          </cell>
          <cell r="Q930">
            <v>36.25</v>
          </cell>
          <cell r="R930">
            <v>3.2711250000000001</v>
          </cell>
          <cell r="S930">
            <v>3.3479999999999999</v>
          </cell>
          <cell r="T930">
            <v>3.4256250000000001</v>
          </cell>
          <cell r="U930">
            <v>1485.0907500000001</v>
          </cell>
          <cell r="V930">
            <v>1519.992</v>
          </cell>
          <cell r="W930">
            <v>1555.2337500000001</v>
          </cell>
          <cell r="X930" t="str">
            <v>8465/8466 (39"/2 pc)</v>
          </cell>
          <cell r="Y930" t="str">
            <v>39"/ 2 pc</v>
          </cell>
          <cell r="Z930">
            <v>2.8</v>
          </cell>
          <cell r="AA930">
            <v>20</v>
          </cell>
          <cell r="AB930">
            <v>65.422499999999999</v>
          </cell>
          <cell r="AC930">
            <v>66.959999999999994</v>
          </cell>
          <cell r="AD930">
            <v>68.512500000000003</v>
          </cell>
          <cell r="AE930">
            <v>68.222499999999997</v>
          </cell>
          <cell r="AF930">
            <v>69.759999999999991</v>
          </cell>
          <cell r="AG930">
            <v>71.3125</v>
          </cell>
          <cell r="AH930" t="str">
            <v xml:space="preserve">2 X 8126 (4.625 FT/Box) </v>
          </cell>
          <cell r="AI930">
            <v>2</v>
          </cell>
          <cell r="AJ930" t="str">
            <v>(6X6)+0=36</v>
          </cell>
          <cell r="AK930">
            <v>6</v>
          </cell>
          <cell r="AL930">
            <v>6</v>
          </cell>
          <cell r="AM930">
            <v>0</v>
          </cell>
          <cell r="AN930">
            <v>36</v>
          </cell>
          <cell r="AO930" t="str">
            <v>8914 (48 X 44)</v>
          </cell>
          <cell r="AP930" t="str">
            <v>48X44</v>
          </cell>
          <cell r="AQ930">
            <v>55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 t="str">
            <v>8051 (1 White)</v>
          </cell>
          <cell r="AW930" t="str">
            <v>8050 (160FT Clear)</v>
          </cell>
          <cell r="AX930">
            <v>2566.3599999999997</v>
          </cell>
          <cell r="AY930">
            <v>720</v>
          </cell>
          <cell r="AZ930">
            <v>3.5643888888888884</v>
          </cell>
          <cell r="BA930" t="str">
            <v>Minova Request 3/19/12.</v>
          </cell>
          <cell r="BB930"/>
          <cell r="BC930">
            <v>282034</v>
          </cell>
          <cell r="BD930" t="str">
            <v xml:space="preserve">Orange </v>
          </cell>
          <cell r="BE930" t="str">
            <v>3236 VLIF20</v>
          </cell>
          <cell r="BF930" t="str">
            <v>12 months (+/- 5 days) from date of manufacture</v>
          </cell>
          <cell r="BG930" t="str">
            <v>X-Fast</v>
          </cell>
          <cell r="BH930" t="str">
            <v>32 mm</v>
          </cell>
          <cell r="BI930" t="str">
            <v>1 3/8 in</v>
          </cell>
          <cell r="BJ930" t="str">
            <v>36 in</v>
          </cell>
          <cell r="BK930" t="str">
            <v>7/8 in</v>
          </cell>
          <cell r="BL930" t="str">
            <v>I, II, III</v>
          </cell>
          <cell r="BM930">
            <v>3.604040673635355</v>
          </cell>
          <cell r="BN930">
            <v>72</v>
          </cell>
          <cell r="BO930">
            <v>98</v>
          </cell>
          <cell r="BP930" t="str">
            <v>B or G</v>
          </cell>
          <cell r="BQ930">
            <v>5880</v>
          </cell>
          <cell r="BR930">
            <v>60</v>
          </cell>
        </row>
        <row r="931">
          <cell r="C931">
            <v>282041</v>
          </cell>
          <cell r="D931" t="str">
            <v>3236 LIF0204 (2PB, 36 Bxs)</v>
          </cell>
          <cell r="E931" t="str">
            <v>70314</v>
          </cell>
          <cell r="F931" t="str">
            <v>72036</v>
          </cell>
          <cell r="G931" t="str">
            <v>30%</v>
          </cell>
          <cell r="H931" t="str">
            <v>2 X 8509 (12-8 4 X 1.25 OL)</v>
          </cell>
          <cell r="I931" t="str">
            <v>8040 (54 mm 142 GA X 3.125 FT)</v>
          </cell>
          <cell r="J931" t="str">
            <v>8036 (114 mm 200 GA X 3.125 FT)</v>
          </cell>
          <cell r="K931">
            <v>2.3435999999999999</v>
          </cell>
          <cell r="L931">
            <v>1.0044</v>
          </cell>
          <cell r="M931">
            <v>36</v>
          </cell>
          <cell r="N931">
            <v>43.24848808362426</v>
          </cell>
          <cell r="O931">
            <v>35.75</v>
          </cell>
          <cell r="P931">
            <v>36</v>
          </cell>
          <cell r="Q931">
            <v>36.25</v>
          </cell>
          <cell r="R931">
            <v>3.2711250000000001</v>
          </cell>
          <cell r="S931">
            <v>3.3479999999999999</v>
          </cell>
          <cell r="T931">
            <v>3.4256250000000001</v>
          </cell>
          <cell r="U931">
            <v>1485.0907500000001</v>
          </cell>
          <cell r="V931">
            <v>1519.992</v>
          </cell>
          <cell r="W931">
            <v>1555.2337500000001</v>
          </cell>
          <cell r="X931" t="str">
            <v>8465/8466 (39"/2 pc)</v>
          </cell>
          <cell r="Y931" t="str">
            <v>39"/ 2 pc</v>
          </cell>
          <cell r="Z931">
            <v>2.8</v>
          </cell>
          <cell r="AA931">
            <v>20</v>
          </cell>
          <cell r="AB931">
            <v>65.422499999999999</v>
          </cell>
          <cell r="AC931">
            <v>66.959999999999994</v>
          </cell>
          <cell r="AD931">
            <v>68.512500000000003</v>
          </cell>
          <cell r="AE931">
            <v>68.222499999999997</v>
          </cell>
          <cell r="AF931">
            <v>69.759999999999991</v>
          </cell>
          <cell r="AG931">
            <v>71.3125</v>
          </cell>
          <cell r="AH931" t="str">
            <v xml:space="preserve">2 X 8126 (4.625 FT/Box) </v>
          </cell>
          <cell r="AI931">
            <v>2</v>
          </cell>
          <cell r="AJ931" t="str">
            <v>(6X6)+0=36</v>
          </cell>
          <cell r="AK931">
            <v>6</v>
          </cell>
          <cell r="AL931">
            <v>6</v>
          </cell>
          <cell r="AM931">
            <v>0</v>
          </cell>
          <cell r="AN931">
            <v>36</v>
          </cell>
          <cell r="AO931" t="str">
            <v>8914 (48 X 44)</v>
          </cell>
          <cell r="AP931" t="str">
            <v>48X44</v>
          </cell>
          <cell r="AQ931">
            <v>55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 t="str">
            <v>8051 (1 White)</v>
          </cell>
          <cell r="AW931" t="str">
            <v>8050 (160FT Clear)</v>
          </cell>
          <cell r="AX931">
            <v>2566.3599999999997</v>
          </cell>
          <cell r="AY931">
            <v>720</v>
          </cell>
          <cell r="AZ931">
            <v>3.5643888888888884</v>
          </cell>
          <cell r="BA931" t="str">
            <v xml:space="preserve">Request 8/31/06. </v>
          </cell>
          <cell r="BB931"/>
          <cell r="BC931">
            <v>282041</v>
          </cell>
          <cell r="BD931" t="str">
            <v>Yellow</v>
          </cell>
          <cell r="BE931" t="str">
            <v>3236 LIF0204</v>
          </cell>
          <cell r="BF931" t="str">
            <v>12 months (+/- 5 days) from date of manufacture</v>
          </cell>
          <cell r="BG931" t="str">
            <v>Slow</v>
          </cell>
          <cell r="BH931" t="str">
            <v>32 mm</v>
          </cell>
          <cell r="BI931" t="str">
            <v>1 3/8 in</v>
          </cell>
          <cell r="BJ931" t="str">
            <v>36 in</v>
          </cell>
          <cell r="BK931" t="str">
            <v>7/8 in</v>
          </cell>
          <cell r="BL931" t="str">
            <v>I, II, III</v>
          </cell>
          <cell r="BM931">
            <v>3.604040673635355</v>
          </cell>
          <cell r="BN931">
            <v>72</v>
          </cell>
          <cell r="BO931">
            <v>98</v>
          </cell>
          <cell r="BP931" t="str">
            <v>B or G</v>
          </cell>
          <cell r="BQ931">
            <v>5880</v>
          </cell>
          <cell r="BR931">
            <v>60</v>
          </cell>
        </row>
        <row r="932">
          <cell r="C932">
            <v>282050</v>
          </cell>
          <cell r="D932" t="str">
            <v>3236 LIF90 (2PB, 36 Bxs)</v>
          </cell>
          <cell r="E932" t="str">
            <v>70416</v>
          </cell>
          <cell r="F932" t="str">
            <v>72036</v>
          </cell>
          <cell r="G932" t="str">
            <v>30%</v>
          </cell>
          <cell r="H932" t="str">
            <v>2 X 8509 (12-8 4 X 1.25 OL)</v>
          </cell>
          <cell r="I932" t="str">
            <v>8040 (54 mm 142 GA X 3.125 FT)</v>
          </cell>
          <cell r="J932" t="str">
            <v>8036 (114 mm 200 GA X 3.125 FT)</v>
          </cell>
          <cell r="K932">
            <v>2.3435999999999999</v>
          </cell>
          <cell r="L932">
            <v>1.0044</v>
          </cell>
          <cell r="M932">
            <v>36</v>
          </cell>
          <cell r="N932">
            <v>43.24848808362426</v>
          </cell>
          <cell r="O932">
            <v>35.75</v>
          </cell>
          <cell r="P932">
            <v>36</v>
          </cell>
          <cell r="Q932">
            <v>36.25</v>
          </cell>
          <cell r="R932">
            <v>3.2711250000000001</v>
          </cell>
          <cell r="S932">
            <v>3.3479999999999999</v>
          </cell>
          <cell r="T932">
            <v>3.4256250000000001</v>
          </cell>
          <cell r="U932">
            <v>1485.0907500000001</v>
          </cell>
          <cell r="V932">
            <v>1519.992</v>
          </cell>
          <cell r="W932">
            <v>1555.2337500000001</v>
          </cell>
          <cell r="X932" t="str">
            <v>8465/8466 (39"/2 pc)</v>
          </cell>
          <cell r="Y932" t="str">
            <v>39"/ 2 pc</v>
          </cell>
          <cell r="Z932">
            <v>2.8</v>
          </cell>
          <cell r="AA932">
            <v>20</v>
          </cell>
          <cell r="AB932">
            <v>65.422499999999999</v>
          </cell>
          <cell r="AC932">
            <v>66.959999999999994</v>
          </cell>
          <cell r="AD932">
            <v>68.512500000000003</v>
          </cell>
          <cell r="AE932">
            <v>68.222499999999997</v>
          </cell>
          <cell r="AF932">
            <v>69.759999999999991</v>
          </cell>
          <cell r="AG932">
            <v>71.3125</v>
          </cell>
          <cell r="AH932" t="str">
            <v xml:space="preserve">2 X 8126 (4.625 FT/Box) </v>
          </cell>
          <cell r="AI932">
            <v>2</v>
          </cell>
          <cell r="AJ932" t="str">
            <v>(6X6)+0=36</v>
          </cell>
          <cell r="AK932">
            <v>6</v>
          </cell>
          <cell r="AL932">
            <v>6</v>
          </cell>
          <cell r="AM932">
            <v>0</v>
          </cell>
          <cell r="AN932">
            <v>36</v>
          </cell>
          <cell r="AO932" t="str">
            <v>8914 (48 X 44)</v>
          </cell>
          <cell r="AP932" t="str">
            <v>48X44</v>
          </cell>
          <cell r="AQ932">
            <v>55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 t="str">
            <v>8051 (1 White)</v>
          </cell>
          <cell r="AW932" t="str">
            <v>8050 (160FT Clear)</v>
          </cell>
          <cell r="AX932">
            <v>2566.3599999999997</v>
          </cell>
          <cell r="AY932">
            <v>720</v>
          </cell>
          <cell r="AZ932">
            <v>3.5643888888888884</v>
          </cell>
          <cell r="BA932" t="str">
            <v>Minova Request 5/22/07.</v>
          </cell>
          <cell r="BB932"/>
          <cell r="BC932">
            <v>282050</v>
          </cell>
          <cell r="BD932" t="str">
            <v>Yellow</v>
          </cell>
          <cell r="BE932" t="str">
            <v>3236 LIF90</v>
          </cell>
          <cell r="BF932" t="str">
            <v>12 months (+/- 5 days) from date of manufacture</v>
          </cell>
          <cell r="BG932" t="str">
            <v>Slow</v>
          </cell>
          <cell r="BH932" t="str">
            <v>32 mm</v>
          </cell>
          <cell r="BI932" t="str">
            <v>1 3/8 in</v>
          </cell>
          <cell r="BJ932" t="str">
            <v>36 in</v>
          </cell>
          <cell r="BK932" t="str">
            <v>7/8 in</v>
          </cell>
          <cell r="BL932" t="str">
            <v>I, II, III</v>
          </cell>
          <cell r="BM932">
            <v>3.604040673635355</v>
          </cell>
          <cell r="BN932">
            <v>72</v>
          </cell>
          <cell r="BO932">
            <v>98</v>
          </cell>
          <cell r="BP932" t="str">
            <v>B or G</v>
          </cell>
          <cell r="BQ932">
            <v>5880</v>
          </cell>
          <cell r="BR932">
            <v>60</v>
          </cell>
        </row>
        <row r="933">
          <cell r="C933">
            <v>282078</v>
          </cell>
          <cell r="D933" t="str">
            <v>3236 H90 (2PB, 36 Bxs)</v>
          </cell>
          <cell r="E933" t="str">
            <v>70340</v>
          </cell>
          <cell r="F933" t="str">
            <v>72036</v>
          </cell>
          <cell r="G933" t="str">
            <v>30%</v>
          </cell>
          <cell r="H933" t="str">
            <v>2 X 8509 (12-8 4 X 1.25 OL)</v>
          </cell>
          <cell r="I933" t="str">
            <v>8040 (54 mm 142 GA X 3.125 FT)</v>
          </cell>
          <cell r="J933" t="str">
            <v>8036 (114 mm 200 GA X 3.125 FT)</v>
          </cell>
          <cell r="K933">
            <v>2.3435999999999999</v>
          </cell>
          <cell r="L933">
            <v>1.0044</v>
          </cell>
          <cell r="M933">
            <v>36</v>
          </cell>
          <cell r="N933">
            <v>43.24848808362426</v>
          </cell>
          <cell r="O933">
            <v>35.75</v>
          </cell>
          <cell r="P933">
            <v>36</v>
          </cell>
          <cell r="Q933">
            <v>36.25</v>
          </cell>
          <cell r="R933">
            <v>3.2711250000000001</v>
          </cell>
          <cell r="S933">
            <v>3.3479999999999999</v>
          </cell>
          <cell r="T933">
            <v>3.4256250000000001</v>
          </cell>
          <cell r="U933">
            <v>1485.0907500000001</v>
          </cell>
          <cell r="V933">
            <v>1519.992</v>
          </cell>
          <cell r="W933">
            <v>1555.2337500000001</v>
          </cell>
          <cell r="X933" t="str">
            <v>8465/8466 (39"/2 pc)</v>
          </cell>
          <cell r="Y933" t="str">
            <v>39"/ 2 pc</v>
          </cell>
          <cell r="Z933">
            <v>2.8</v>
          </cell>
          <cell r="AA933">
            <v>20</v>
          </cell>
          <cell r="AB933">
            <v>65.422499999999999</v>
          </cell>
          <cell r="AC933">
            <v>66.959999999999994</v>
          </cell>
          <cell r="AD933">
            <v>68.512500000000003</v>
          </cell>
          <cell r="AE933">
            <v>68.222499999999997</v>
          </cell>
          <cell r="AF933">
            <v>69.759999999999991</v>
          </cell>
          <cell r="AG933">
            <v>71.3125</v>
          </cell>
          <cell r="AH933" t="str">
            <v xml:space="preserve">2 X 8126 (4.625 FT/Box) </v>
          </cell>
          <cell r="AI933">
            <v>2</v>
          </cell>
          <cell r="AJ933" t="str">
            <v>(6X6)+0=36</v>
          </cell>
          <cell r="AK933">
            <v>6</v>
          </cell>
          <cell r="AL933">
            <v>6</v>
          </cell>
          <cell r="AM933">
            <v>0</v>
          </cell>
          <cell r="AN933">
            <v>36</v>
          </cell>
          <cell r="AO933" t="str">
            <v>8914 (48 X 44)</v>
          </cell>
          <cell r="AP933" t="str">
            <v>48X44</v>
          </cell>
          <cell r="AQ933">
            <v>55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 t="str">
            <v>8051 (1 White)</v>
          </cell>
          <cell r="AW933" t="str">
            <v>8050 (160FT Clear)</v>
          </cell>
          <cell r="AX933">
            <v>2566.3599999999997</v>
          </cell>
          <cell r="AY933">
            <v>720</v>
          </cell>
          <cell r="AZ933">
            <v>3.5643888888888884</v>
          </cell>
          <cell r="BA933" t="str">
            <v xml:space="preserve">GT Request 4/25/02.  Reactivate Part No. </v>
          </cell>
          <cell r="BB933"/>
          <cell r="BC933">
            <v>282078</v>
          </cell>
          <cell r="BD933" t="str">
            <v>Yellow</v>
          </cell>
          <cell r="BE933" t="str">
            <v>3236 H90</v>
          </cell>
          <cell r="BF933" t="str">
            <v>12 months (+/- 5 days) from date of manufacture</v>
          </cell>
          <cell r="BG933" t="str">
            <v>Slow</v>
          </cell>
          <cell r="BH933" t="str">
            <v>32 mm</v>
          </cell>
          <cell r="BI933" t="str">
            <v>1 3/8 in</v>
          </cell>
          <cell r="BJ933" t="str">
            <v>36 in</v>
          </cell>
          <cell r="BK933" t="str">
            <v>7/8 in</v>
          </cell>
          <cell r="BL933" t="str">
            <v>I, II, III</v>
          </cell>
          <cell r="BM933">
            <v>3.604040673635355</v>
          </cell>
          <cell r="BN933">
            <v>72</v>
          </cell>
          <cell r="BO933">
            <v>98</v>
          </cell>
          <cell r="BP933" t="str">
            <v>B or G</v>
          </cell>
          <cell r="BQ933">
            <v>5880</v>
          </cell>
          <cell r="BR933">
            <v>60</v>
          </cell>
        </row>
        <row r="934">
          <cell r="C934">
            <v>284058</v>
          </cell>
          <cell r="D934" t="str">
            <v>E32 4' M20LIF (2PB, 42 Bxs)</v>
          </cell>
          <cell r="E934" t="str">
            <v>70302</v>
          </cell>
          <cell r="F934" t="str">
            <v>72036</v>
          </cell>
          <cell r="G934" t="str">
            <v>30%</v>
          </cell>
          <cell r="H934" t="str">
            <v>2 X 8509 (12-8 4 X 1.25 OL)</v>
          </cell>
          <cell r="I934" t="str">
            <v>8040 (54 mm 142 GA X 3.438 FT)</v>
          </cell>
          <cell r="J934" t="str">
            <v>8036 (114 mm 200 GA X 3.438 FT)</v>
          </cell>
          <cell r="K934">
            <v>2.5877249999999998</v>
          </cell>
          <cell r="L934">
            <v>1.1090249999999999</v>
          </cell>
          <cell r="M934">
            <v>39.536305884040203</v>
          </cell>
          <cell r="N934">
            <v>48</v>
          </cell>
          <cell r="O934">
            <v>39.5</v>
          </cell>
          <cell r="P934">
            <v>39.75</v>
          </cell>
          <cell r="Q934">
            <v>40</v>
          </cell>
          <cell r="R934">
            <v>3.6142499999999997</v>
          </cell>
          <cell r="S934">
            <v>3.6967499999999998</v>
          </cell>
          <cell r="T934">
            <v>3.7800000000000002</v>
          </cell>
          <cell r="U934">
            <v>1640.8694999999998</v>
          </cell>
          <cell r="V934">
            <v>1678.3244999999999</v>
          </cell>
          <cell r="W934">
            <v>1716.1200000000001</v>
          </cell>
          <cell r="X934" t="str">
            <v>8484/8485 (42"/2 pc)</v>
          </cell>
          <cell r="Y934" t="str">
            <v>42"/2 pc</v>
          </cell>
          <cell r="Z934">
            <v>2.9</v>
          </cell>
          <cell r="AA934">
            <v>12</v>
          </cell>
          <cell r="AB934">
            <v>43.370999999999995</v>
          </cell>
          <cell r="AC934">
            <v>44.360999999999997</v>
          </cell>
          <cell r="AD934">
            <v>45.36</v>
          </cell>
          <cell r="AE934">
            <v>46.270999999999994</v>
          </cell>
          <cell r="AF934">
            <v>47.260999999999996</v>
          </cell>
          <cell r="AG934">
            <v>48.26</v>
          </cell>
          <cell r="AH934" t="str">
            <v>2 X 8126 (3.792 FT/Box)</v>
          </cell>
          <cell r="AI934">
            <v>2</v>
          </cell>
          <cell r="AJ934" t="str">
            <v>(6X7)+0=42</v>
          </cell>
          <cell r="AK934">
            <v>6</v>
          </cell>
          <cell r="AL934">
            <v>7</v>
          </cell>
          <cell r="AM934">
            <v>0</v>
          </cell>
          <cell r="AN934">
            <v>42</v>
          </cell>
          <cell r="AO934" t="str">
            <v>8914 (48 X 44 4Way)</v>
          </cell>
          <cell r="AP934" t="str">
            <v>48X44</v>
          </cell>
          <cell r="AQ934">
            <v>55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 t="str">
            <v>8051 (1 White)</v>
          </cell>
          <cell r="AW934" t="str">
            <v>8050 (160FT Clear)</v>
          </cell>
          <cell r="AX934">
            <v>2039.9619999999998</v>
          </cell>
          <cell r="AY934">
            <v>504</v>
          </cell>
          <cell r="AZ934">
            <v>4.0475436507936502</v>
          </cell>
          <cell r="BA934" t="str">
            <v>Updated BF and GT packaging charts to Minova USA Inc.  10/13/03.</v>
          </cell>
          <cell r="BB934"/>
          <cell r="BC934">
            <v>284058</v>
          </cell>
          <cell r="BD934" t="str">
            <v xml:space="preserve">Orange </v>
          </cell>
          <cell r="BE934" t="str">
            <v>E32 4' M20LIF</v>
          </cell>
          <cell r="BF934" t="str">
            <v>12 months (+/- 5 days) from date of manufacture</v>
          </cell>
          <cell r="BG934" t="str">
            <v xml:space="preserve">X-Fast </v>
          </cell>
          <cell r="BH934" t="str">
            <v>32 mm</v>
          </cell>
          <cell r="BI934" t="str">
            <v>1 3/8 in</v>
          </cell>
          <cell r="BJ934" t="str">
            <v>39 3/4 in</v>
          </cell>
          <cell r="BK934" t="str">
            <v>7/8 in</v>
          </cell>
          <cell r="BL934" t="str">
            <v>I, II, III</v>
          </cell>
          <cell r="BM934">
            <v>4</v>
          </cell>
          <cell r="BN934">
            <v>48</v>
          </cell>
          <cell r="BO934">
            <v>98</v>
          </cell>
          <cell r="BP934" t="str">
            <v>B or G</v>
          </cell>
          <cell r="BQ934">
            <v>5880</v>
          </cell>
          <cell r="BR934">
            <v>39.75</v>
          </cell>
        </row>
        <row r="935">
          <cell r="C935">
            <v>284059</v>
          </cell>
          <cell r="D935" t="str">
            <v>E32 4' M20LIF (SWP, 540 Pcs)</v>
          </cell>
          <cell r="E935" t="str">
            <v>70302</v>
          </cell>
          <cell r="F935" t="str">
            <v>72036</v>
          </cell>
          <cell r="G935" t="str">
            <v>30%</v>
          </cell>
          <cell r="H935" t="str">
            <v>2 X 8509 (12-8 4 X 1.25 OL)</v>
          </cell>
          <cell r="I935" t="str">
            <v>8040 (54 mm 142 GA X 3.438 FT)</v>
          </cell>
          <cell r="J935" t="str">
            <v>8036 (114 mm 200 GA X 3.438 FT)</v>
          </cell>
          <cell r="K935">
            <v>2.5877249999999998</v>
          </cell>
          <cell r="L935">
            <v>1.1090249999999999</v>
          </cell>
          <cell r="M935">
            <v>39.536305884040203</v>
          </cell>
          <cell r="N935">
            <v>48</v>
          </cell>
          <cell r="O935">
            <v>39.5</v>
          </cell>
          <cell r="P935">
            <v>39.75</v>
          </cell>
          <cell r="Q935">
            <v>40</v>
          </cell>
          <cell r="R935">
            <v>3.6142499999999997</v>
          </cell>
          <cell r="S935">
            <v>3.6967499999999998</v>
          </cell>
          <cell r="T935">
            <v>3.7800000000000002</v>
          </cell>
          <cell r="U935">
            <v>1640.8694999999998</v>
          </cell>
          <cell r="V935">
            <v>1678.3244999999999</v>
          </cell>
          <cell r="W935">
            <v>1716.1200000000001</v>
          </cell>
          <cell r="X935" t="str">
            <v>8053 (5" X 115GA X 18FT)</v>
          </cell>
          <cell r="Y935" t="str">
            <v>SW (18 FT)</v>
          </cell>
          <cell r="Z935">
            <v>0.1</v>
          </cell>
          <cell r="AA935">
            <v>12</v>
          </cell>
          <cell r="AB935">
            <v>43.370999999999995</v>
          </cell>
          <cell r="AC935">
            <v>44.360999999999997</v>
          </cell>
          <cell r="AD935">
            <v>45.36</v>
          </cell>
          <cell r="AE935">
            <v>43.470999999999997</v>
          </cell>
          <cell r="AF935">
            <v>44.460999999999999</v>
          </cell>
          <cell r="AG935">
            <v>45.46</v>
          </cell>
          <cell r="AH935" t="str">
            <v>8053 (18 FT/Bundle)</v>
          </cell>
          <cell r="AI935" t="str">
            <v>SW</v>
          </cell>
          <cell r="AJ935" t="str">
            <v>45 SW</v>
          </cell>
          <cell r="AK935" t="str">
            <v xml:space="preserve">Stack </v>
          </cell>
          <cell r="AL935" t="str">
            <v xml:space="preserve">Pyramid </v>
          </cell>
          <cell r="AM935" t="str">
            <v>On Pallet</v>
          </cell>
          <cell r="AN935">
            <v>45</v>
          </cell>
          <cell r="AO935" t="str">
            <v>8909 (44 X 44)</v>
          </cell>
          <cell r="AP935" t="str">
            <v>44X44</v>
          </cell>
          <cell r="AQ935">
            <v>55</v>
          </cell>
          <cell r="AR935" t="str">
            <v>8133 (2)</v>
          </cell>
          <cell r="AS935" t="str">
            <v>1 X 8114 (Pad)</v>
          </cell>
          <cell r="AT935">
            <v>0</v>
          </cell>
          <cell r="AU935">
            <v>0</v>
          </cell>
          <cell r="AV935">
            <v>0</v>
          </cell>
          <cell r="AW935" t="str">
            <v>8052 (352FT White)</v>
          </cell>
          <cell r="AX935">
            <v>2055.7449999999999</v>
          </cell>
          <cell r="AY935">
            <v>540</v>
          </cell>
          <cell r="AZ935">
            <v>3.8069351851851851</v>
          </cell>
          <cell r="BA935" t="str">
            <v xml:space="preserve">BF Request 12/26/02.  Each bundle gets Part No. 8132 8.5 X 11 inch bundle sheet.  Cartridges are supplied by the Georgetown facility.  </v>
          </cell>
          <cell r="BB935"/>
          <cell r="BC935">
            <v>284059</v>
          </cell>
          <cell r="BD935" t="str">
            <v xml:space="preserve">Orange </v>
          </cell>
          <cell r="BE935" t="str">
            <v>E32 4' M20LIF</v>
          </cell>
          <cell r="BF935" t="str">
            <v>12 months (+/- 5 days) from date of manufacture</v>
          </cell>
          <cell r="BG935" t="str">
            <v xml:space="preserve">X-Fast </v>
          </cell>
          <cell r="BH935" t="str">
            <v>32 mm</v>
          </cell>
          <cell r="BI935" t="str">
            <v>1 3/8 in</v>
          </cell>
          <cell r="BJ935" t="str">
            <v>39 3/4 in</v>
          </cell>
          <cell r="BK935" t="str">
            <v>7/8 in</v>
          </cell>
          <cell r="BL935" t="str">
            <v>I, II, III</v>
          </cell>
          <cell r="BM935">
            <v>4</v>
          </cell>
          <cell r="BN935">
            <v>48</v>
          </cell>
          <cell r="BO935">
            <v>98</v>
          </cell>
          <cell r="BP935" t="str">
            <v>B or G</v>
          </cell>
          <cell r="BQ935">
            <v>5880</v>
          </cell>
          <cell r="BR935">
            <v>39.75</v>
          </cell>
        </row>
        <row r="936">
          <cell r="C936">
            <v>284060</v>
          </cell>
          <cell r="D936" t="str">
            <v>E32 4' H20 (2PB, 42 Bxs)</v>
          </cell>
          <cell r="E936" t="str">
            <v>70301</v>
          </cell>
          <cell r="F936" t="str">
            <v>72036</v>
          </cell>
          <cell r="G936" t="str">
            <v>30%</v>
          </cell>
          <cell r="H936" t="str">
            <v>2 X 8509 (12-8 4 X 1.25 OL)</v>
          </cell>
          <cell r="I936" t="str">
            <v>8040 (54 mm 142 GA X 3.438 FT)</v>
          </cell>
          <cell r="J936" t="str">
            <v>8036 (114 mm 200 GA X 3.438 FT)</v>
          </cell>
          <cell r="K936">
            <v>2.5877249999999998</v>
          </cell>
          <cell r="L936">
            <v>1.1090249999999999</v>
          </cell>
          <cell r="M936">
            <v>39.536305884040203</v>
          </cell>
          <cell r="N936">
            <v>48</v>
          </cell>
          <cell r="O936">
            <v>39.5</v>
          </cell>
          <cell r="P936">
            <v>39.75</v>
          </cell>
          <cell r="Q936">
            <v>40</v>
          </cell>
          <cell r="R936">
            <v>3.6142499999999997</v>
          </cell>
          <cell r="S936">
            <v>3.6967499999999998</v>
          </cell>
          <cell r="T936">
            <v>3.7800000000000002</v>
          </cell>
          <cell r="U936">
            <v>1640.8694999999998</v>
          </cell>
          <cell r="V936">
            <v>1678.3244999999999</v>
          </cell>
          <cell r="W936">
            <v>1716.1200000000001</v>
          </cell>
          <cell r="X936" t="str">
            <v>8484/8485 (42"/2 pc)</v>
          </cell>
          <cell r="Y936" t="str">
            <v>42"/2 pc</v>
          </cell>
          <cell r="Z936">
            <v>2.9</v>
          </cell>
          <cell r="AA936">
            <v>12</v>
          </cell>
          <cell r="AB936">
            <v>43.370999999999995</v>
          </cell>
          <cell r="AC936">
            <v>44.360999999999997</v>
          </cell>
          <cell r="AD936">
            <v>45.36</v>
          </cell>
          <cell r="AE936">
            <v>46.270999999999994</v>
          </cell>
          <cell r="AF936">
            <v>47.260999999999996</v>
          </cell>
          <cell r="AG936">
            <v>48.26</v>
          </cell>
          <cell r="AH936" t="str">
            <v>2 X 8126 (3.792 FT/Box)</v>
          </cell>
          <cell r="AI936">
            <v>2</v>
          </cell>
          <cell r="AJ936" t="str">
            <v>(6X7)+0=42</v>
          </cell>
          <cell r="AK936">
            <v>6</v>
          </cell>
          <cell r="AL936">
            <v>7</v>
          </cell>
          <cell r="AM936">
            <v>0</v>
          </cell>
          <cell r="AN936">
            <v>42</v>
          </cell>
          <cell r="AO936" t="str">
            <v>8914 (48 X 44 4Way)</v>
          </cell>
          <cell r="AP936" t="str">
            <v>48X44</v>
          </cell>
          <cell r="AQ936">
            <v>55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 t="str">
            <v>8051 (1 White)</v>
          </cell>
          <cell r="AW936" t="str">
            <v>8050 (160FT Clear)</v>
          </cell>
          <cell r="AX936">
            <v>2039.9619999999998</v>
          </cell>
          <cell r="AY936">
            <v>504</v>
          </cell>
          <cell r="AZ936">
            <v>4.0475436507936502</v>
          </cell>
          <cell r="BA936" t="str">
            <v>Updated BF and GT packaging charts to Minova USA Inc.  10/13/03.</v>
          </cell>
          <cell r="BB936"/>
          <cell r="BC936">
            <v>284060</v>
          </cell>
          <cell r="BD936" t="str">
            <v xml:space="preserve">Orange </v>
          </cell>
          <cell r="BE936" t="str">
            <v>E32 4' H20</v>
          </cell>
          <cell r="BF936" t="str">
            <v>12 months (+/- 5 days) from date of manufacture</v>
          </cell>
          <cell r="BG936" t="str">
            <v xml:space="preserve">X-Fast </v>
          </cell>
          <cell r="BH936" t="str">
            <v>32 mm</v>
          </cell>
          <cell r="BI936" t="str">
            <v>1 3/8 in</v>
          </cell>
          <cell r="BJ936" t="str">
            <v>39 3/4 in</v>
          </cell>
          <cell r="BK936" t="str">
            <v>7/8 in</v>
          </cell>
          <cell r="BL936" t="str">
            <v>I, II, III</v>
          </cell>
          <cell r="BM936">
            <v>4</v>
          </cell>
          <cell r="BN936">
            <v>48</v>
          </cell>
          <cell r="BO936">
            <v>98</v>
          </cell>
          <cell r="BP936" t="str">
            <v>B or G</v>
          </cell>
          <cell r="BQ936">
            <v>5880</v>
          </cell>
          <cell r="BR936">
            <v>39.75</v>
          </cell>
        </row>
        <row r="937">
          <cell r="C937">
            <v>284061</v>
          </cell>
          <cell r="D937" t="str">
            <v>E32 4' M10LIF (2PB, 42 Bxs)</v>
          </cell>
          <cell r="E937" t="str">
            <v>70296</v>
          </cell>
          <cell r="F937" t="str">
            <v>72036</v>
          </cell>
          <cell r="G937" t="str">
            <v>30%</v>
          </cell>
          <cell r="H937" t="str">
            <v>2 X 8509 (12-8 4 X 1.25 OL)</v>
          </cell>
          <cell r="I937" t="str">
            <v>8040 (54 mm 142 GA X 3.438 FT)</v>
          </cell>
          <cell r="J937" t="str">
            <v>8036 (114 mm 200 GA X 3.438 FT)</v>
          </cell>
          <cell r="K937">
            <v>2.5877249999999998</v>
          </cell>
          <cell r="L937">
            <v>1.1090249999999999</v>
          </cell>
          <cell r="M937">
            <v>39.536305884040203</v>
          </cell>
          <cell r="N937">
            <v>48</v>
          </cell>
          <cell r="O937">
            <v>39.5</v>
          </cell>
          <cell r="P937">
            <v>39.75</v>
          </cell>
          <cell r="Q937">
            <v>40</v>
          </cell>
          <cell r="R937">
            <v>3.6142499999999997</v>
          </cell>
          <cell r="S937">
            <v>3.6967499999999998</v>
          </cell>
          <cell r="T937">
            <v>3.7800000000000002</v>
          </cell>
          <cell r="U937">
            <v>1640.8694999999998</v>
          </cell>
          <cell r="V937">
            <v>1678.3244999999999</v>
          </cell>
          <cell r="W937">
            <v>1716.1200000000001</v>
          </cell>
          <cell r="X937" t="str">
            <v>8484/8485 (42"/2 pc)</v>
          </cell>
          <cell r="Y937" t="str">
            <v>42"/2 pc</v>
          </cell>
          <cell r="Z937">
            <v>2.9</v>
          </cell>
          <cell r="AA937">
            <v>12</v>
          </cell>
          <cell r="AB937">
            <v>43.370999999999995</v>
          </cell>
          <cell r="AC937">
            <v>44.360999999999997</v>
          </cell>
          <cell r="AD937">
            <v>45.36</v>
          </cell>
          <cell r="AE937">
            <v>46.270999999999994</v>
          </cell>
          <cell r="AF937">
            <v>47.260999999999996</v>
          </cell>
          <cell r="AG937">
            <v>48.26</v>
          </cell>
          <cell r="AH937" t="str">
            <v>2 X 8126 (3.792 FT/Box)</v>
          </cell>
          <cell r="AI937">
            <v>2</v>
          </cell>
          <cell r="AJ937" t="str">
            <v>(6X7)+0=42</v>
          </cell>
          <cell r="AK937">
            <v>6</v>
          </cell>
          <cell r="AL937">
            <v>7</v>
          </cell>
          <cell r="AM937">
            <v>0</v>
          </cell>
          <cell r="AN937">
            <v>42</v>
          </cell>
          <cell r="AO937" t="str">
            <v>8914 (48 X 44 4Way)</v>
          </cell>
          <cell r="AP937" t="str">
            <v>48X44</v>
          </cell>
          <cell r="AQ937">
            <v>55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 t="str">
            <v>8051 (1 White)</v>
          </cell>
          <cell r="AW937" t="str">
            <v>8050 (160FT Clear)</v>
          </cell>
          <cell r="AX937">
            <v>2039.9619999999998</v>
          </cell>
          <cell r="AY937">
            <v>504</v>
          </cell>
          <cell r="AZ937">
            <v>4.0475436507936502</v>
          </cell>
          <cell r="BA937" t="str">
            <v>Minova request 4/30/12.</v>
          </cell>
          <cell r="BB937"/>
          <cell r="BC937">
            <v>284061</v>
          </cell>
          <cell r="BD937" t="str">
            <v>Red</v>
          </cell>
          <cell r="BE937" t="str">
            <v>E32 4' M10LIF</v>
          </cell>
          <cell r="BF937" t="str">
            <v>12 months (+/- 5 days) from date of manufacture</v>
          </cell>
          <cell r="BG937" t="str">
            <v>Super Fast</v>
          </cell>
          <cell r="BH937" t="str">
            <v>32 mm</v>
          </cell>
          <cell r="BI937" t="str">
            <v>1 3/8 in</v>
          </cell>
          <cell r="BJ937" t="str">
            <v>39 3/4 in</v>
          </cell>
          <cell r="BK937" t="str">
            <v>7/8 in</v>
          </cell>
          <cell r="BL937" t="str">
            <v>I, II, III</v>
          </cell>
          <cell r="BM937">
            <v>4</v>
          </cell>
          <cell r="BN937">
            <v>48</v>
          </cell>
          <cell r="BO937">
            <v>98</v>
          </cell>
          <cell r="BP937" t="str">
            <v>B or G</v>
          </cell>
          <cell r="BQ937">
            <v>5880</v>
          </cell>
          <cell r="BR937">
            <v>39.75</v>
          </cell>
        </row>
        <row r="938">
          <cell r="C938">
            <v>284064</v>
          </cell>
          <cell r="D938" t="str">
            <v>E32 4' H10 (2PB, 42 Bxs)</v>
          </cell>
          <cell r="E938" t="str">
            <v>70298</v>
          </cell>
          <cell r="F938" t="str">
            <v>72036</v>
          </cell>
          <cell r="G938" t="str">
            <v>30%</v>
          </cell>
          <cell r="H938" t="str">
            <v>2 X 8509 (12-8 4 X 1.25 OL)</v>
          </cell>
          <cell r="I938" t="str">
            <v>8040 (54 mm 142 GA X 3.438 FT)</v>
          </cell>
          <cell r="J938" t="str">
            <v>8036 (114 mm 200 GA X 3.438 FT)</v>
          </cell>
          <cell r="K938">
            <v>2.6628524999999996</v>
          </cell>
          <cell r="L938">
            <v>1.1412224999999998</v>
          </cell>
          <cell r="M938">
            <v>39.536305884040203</v>
          </cell>
          <cell r="N938">
            <v>48</v>
          </cell>
          <cell r="O938">
            <v>39.5</v>
          </cell>
          <cell r="P938">
            <v>39.75</v>
          </cell>
          <cell r="Q938">
            <v>40</v>
          </cell>
          <cell r="R938">
            <v>3.7209000000000003</v>
          </cell>
          <cell r="S938">
            <v>3.8040749999999997</v>
          </cell>
          <cell r="T938">
            <v>3.8879999999999999</v>
          </cell>
          <cell r="U938">
            <v>1689.2886000000001</v>
          </cell>
          <cell r="V938">
            <v>1727.0500499999998</v>
          </cell>
          <cell r="W938">
            <v>1765.152</v>
          </cell>
          <cell r="X938" t="str">
            <v>8484/8485 (42"/2 pc)</v>
          </cell>
          <cell r="Y938" t="str">
            <v>42"/2 pc</v>
          </cell>
          <cell r="Z938">
            <v>2.9</v>
          </cell>
          <cell r="AA938">
            <v>12</v>
          </cell>
          <cell r="AB938">
            <v>44.650800000000004</v>
          </cell>
          <cell r="AC938">
            <v>45.648899999999998</v>
          </cell>
          <cell r="AD938">
            <v>46.655999999999999</v>
          </cell>
          <cell r="AE938">
            <v>47.550800000000002</v>
          </cell>
          <cell r="AF938">
            <v>48.548899999999996</v>
          </cell>
          <cell r="AG938">
            <v>49.555999999999997</v>
          </cell>
          <cell r="AH938" t="str">
            <v>2 X 8126 (3.792 FT/Box)</v>
          </cell>
          <cell r="AI938">
            <v>2</v>
          </cell>
          <cell r="AJ938" t="str">
            <v>(6X7)+0=42</v>
          </cell>
          <cell r="AK938">
            <v>6</v>
          </cell>
          <cell r="AL938">
            <v>7</v>
          </cell>
          <cell r="AM938">
            <v>0</v>
          </cell>
          <cell r="AN938">
            <v>42</v>
          </cell>
          <cell r="AO938" t="str">
            <v>8914 (48 X 44 4Way)</v>
          </cell>
          <cell r="AP938" t="str">
            <v>48X44</v>
          </cell>
          <cell r="AQ938">
            <v>55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 t="str">
            <v>8051 (1 White)</v>
          </cell>
          <cell r="AW938" t="str">
            <v>8050 (160FT Clear)</v>
          </cell>
          <cell r="AX938">
            <v>2094.0537999999997</v>
          </cell>
          <cell r="AY938">
            <v>504</v>
          </cell>
          <cell r="AZ938">
            <v>4.1548686507936505</v>
          </cell>
          <cell r="BA938" t="str">
            <v>Updated BF and GT packaging charts to Minova USA Inc.  10/13/03.</v>
          </cell>
          <cell r="BB938"/>
          <cell r="BC938">
            <v>284064</v>
          </cell>
          <cell r="BD938" t="str">
            <v>Red</v>
          </cell>
          <cell r="BE938" t="str">
            <v xml:space="preserve">E32 4' H10 </v>
          </cell>
          <cell r="BF938" t="str">
            <v>12 months (+/- 5 days) from date of manufacture</v>
          </cell>
          <cell r="BG938" t="str">
            <v>Super Fast</v>
          </cell>
          <cell r="BH938" t="str">
            <v>32 mm</v>
          </cell>
          <cell r="BI938" t="str">
            <v>1 3/8 in</v>
          </cell>
          <cell r="BJ938" t="str">
            <v>39 3/4 in</v>
          </cell>
          <cell r="BK938" t="str">
            <v>7/8 in</v>
          </cell>
          <cell r="BL938" t="str">
            <v>I, II, III</v>
          </cell>
          <cell r="BM938">
            <v>4</v>
          </cell>
          <cell r="BN938">
            <v>48</v>
          </cell>
          <cell r="BO938">
            <v>98</v>
          </cell>
          <cell r="BP938" t="str">
            <v>B or G</v>
          </cell>
          <cell r="BQ938">
            <v>5880</v>
          </cell>
          <cell r="BR938">
            <v>39.75</v>
          </cell>
        </row>
        <row r="939">
          <cell r="C939">
            <v>284065</v>
          </cell>
          <cell r="D939" t="str">
            <v xml:space="preserve">E32 4' H10 (SWP, 540 Pcs) </v>
          </cell>
          <cell r="E939" t="str">
            <v>70298</v>
          </cell>
          <cell r="F939" t="str">
            <v>72036</v>
          </cell>
          <cell r="G939" t="str">
            <v>30%</v>
          </cell>
          <cell r="H939" t="str">
            <v>2 X 8509 (12-8 4 X 1.25 OL)</v>
          </cell>
          <cell r="I939" t="str">
            <v>8040 (54 mm 142 GA X 3.438 FT)</v>
          </cell>
          <cell r="J939" t="str">
            <v>8036 (114 mm 200 GA X 3.438 FT)</v>
          </cell>
          <cell r="K939">
            <v>2.6628524999999996</v>
          </cell>
          <cell r="L939">
            <v>1.1412224999999998</v>
          </cell>
          <cell r="M939">
            <v>39.536305884040203</v>
          </cell>
          <cell r="N939">
            <v>48</v>
          </cell>
          <cell r="O939">
            <v>39.5</v>
          </cell>
          <cell r="P939">
            <v>39.75</v>
          </cell>
          <cell r="Q939">
            <v>40</v>
          </cell>
          <cell r="R939">
            <v>3.7209000000000003</v>
          </cell>
          <cell r="S939">
            <v>3.8040749999999997</v>
          </cell>
          <cell r="T939">
            <v>3.8879999999999999</v>
          </cell>
          <cell r="U939">
            <v>1689.2886000000001</v>
          </cell>
          <cell r="V939">
            <v>1727.0500499999998</v>
          </cell>
          <cell r="W939">
            <v>1765.152</v>
          </cell>
          <cell r="X939" t="str">
            <v>8053 (5" X 115GA X 18FT)</v>
          </cell>
          <cell r="Y939" t="str">
            <v>SW (18 FT)</v>
          </cell>
          <cell r="Z939">
            <v>0.1</v>
          </cell>
          <cell r="AA939">
            <v>12</v>
          </cell>
          <cell r="AB939">
            <v>44.650800000000004</v>
          </cell>
          <cell r="AC939">
            <v>45.648899999999998</v>
          </cell>
          <cell r="AD939">
            <v>46.655999999999999</v>
          </cell>
          <cell r="AE939">
            <v>44.750800000000005</v>
          </cell>
          <cell r="AF939">
            <v>45.748899999999999</v>
          </cell>
          <cell r="AG939">
            <v>46.756</v>
          </cell>
          <cell r="AH939" t="str">
            <v>8053 (18 FT/Bundle)</v>
          </cell>
          <cell r="AI939" t="str">
            <v>SW</v>
          </cell>
          <cell r="AJ939" t="str">
            <v>45 SW</v>
          </cell>
          <cell r="AK939" t="str">
            <v xml:space="preserve">Stack </v>
          </cell>
          <cell r="AL939" t="str">
            <v xml:space="preserve">Pyramid </v>
          </cell>
          <cell r="AM939" t="str">
            <v>On Pallet</v>
          </cell>
          <cell r="AN939">
            <v>45</v>
          </cell>
          <cell r="AO939" t="str">
            <v>8909 (44 X 44)</v>
          </cell>
          <cell r="AP939" t="str">
            <v>44X44</v>
          </cell>
          <cell r="AQ939">
            <v>55</v>
          </cell>
          <cell r="AR939" t="str">
            <v>8133 (2)</v>
          </cell>
          <cell r="AS939" t="str">
            <v>1 X 8114 (Pad)</v>
          </cell>
          <cell r="AT939">
            <v>0</v>
          </cell>
          <cell r="AU939">
            <v>0</v>
          </cell>
          <cell r="AV939">
            <v>0</v>
          </cell>
          <cell r="AW939" t="str">
            <v>8052 (352FT White)</v>
          </cell>
          <cell r="AX939">
            <v>2113.7004999999999</v>
          </cell>
          <cell r="AY939">
            <v>540</v>
          </cell>
          <cell r="AZ939">
            <v>3.914260185185185</v>
          </cell>
          <cell r="BA939" t="str">
            <v xml:space="preserve">Request 1/9/07.  Each bundle gets Part No. 8132 8.5 X 11 inch bundle sheet. </v>
          </cell>
          <cell r="BB939"/>
          <cell r="BC939">
            <v>284065</v>
          </cell>
          <cell r="BD939" t="str">
            <v>Red</v>
          </cell>
          <cell r="BE939" t="str">
            <v xml:space="preserve">E32 4' H10 </v>
          </cell>
          <cell r="BF939" t="str">
            <v>12 months (+/- 5 days) from date of manufacture</v>
          </cell>
          <cell r="BG939" t="str">
            <v>Super Fast</v>
          </cell>
          <cell r="BH939" t="str">
            <v>32 mm</v>
          </cell>
          <cell r="BI939" t="str">
            <v>1 3/8 in</v>
          </cell>
          <cell r="BJ939" t="str">
            <v>39 3/4 in</v>
          </cell>
          <cell r="BK939" t="str">
            <v>7/8 in</v>
          </cell>
          <cell r="BL939" t="str">
            <v>I, II, III</v>
          </cell>
          <cell r="BM939">
            <v>4</v>
          </cell>
          <cell r="BN939">
            <v>48</v>
          </cell>
          <cell r="BO939">
            <v>98</v>
          </cell>
          <cell r="BP939" t="str">
            <v>B or G</v>
          </cell>
          <cell r="BQ939">
            <v>5880</v>
          </cell>
          <cell r="BR939">
            <v>39.75</v>
          </cell>
        </row>
        <row r="940">
          <cell r="C940">
            <v>284070</v>
          </cell>
          <cell r="D940" t="str">
            <v xml:space="preserve">E32 4' H35 (SWP, 540 Pcs) </v>
          </cell>
          <cell r="E940" t="str">
            <v>70300</v>
          </cell>
          <cell r="F940" t="str">
            <v>72036</v>
          </cell>
          <cell r="G940" t="str">
            <v>30%</v>
          </cell>
          <cell r="H940" t="str">
            <v>2 X 8509 (12-8 4 X 1.25 OL)</v>
          </cell>
          <cell r="I940" t="str">
            <v>8040 (54 mm 142 GA X 3.438 FT)</v>
          </cell>
          <cell r="J940" t="str">
            <v>8036 (114 mm 200 GA X 3.438 FT)</v>
          </cell>
          <cell r="K940">
            <v>2.5877249999999998</v>
          </cell>
          <cell r="L940">
            <v>1.1090249999999999</v>
          </cell>
          <cell r="M940">
            <v>39.536305884040203</v>
          </cell>
          <cell r="N940">
            <v>48</v>
          </cell>
          <cell r="O940">
            <v>39.5</v>
          </cell>
          <cell r="P940">
            <v>39.75</v>
          </cell>
          <cell r="Q940">
            <v>40</v>
          </cell>
          <cell r="R940">
            <v>3.6142499999999997</v>
          </cell>
          <cell r="S940">
            <v>3.6967499999999998</v>
          </cell>
          <cell r="T940">
            <v>3.7800000000000002</v>
          </cell>
          <cell r="U940">
            <v>1640.8694999999998</v>
          </cell>
          <cell r="V940">
            <v>1678.3244999999999</v>
          </cell>
          <cell r="W940">
            <v>1716.1200000000001</v>
          </cell>
          <cell r="X940" t="str">
            <v>8053 (5" X 115GA X 18FT)</v>
          </cell>
          <cell r="Y940" t="str">
            <v>SW (18 FT)</v>
          </cell>
          <cell r="Z940">
            <v>0.1</v>
          </cell>
          <cell r="AA940">
            <v>12</v>
          </cell>
          <cell r="AB940">
            <v>43.370999999999995</v>
          </cell>
          <cell r="AC940">
            <v>44.360999999999997</v>
          </cell>
          <cell r="AD940">
            <v>45.36</v>
          </cell>
          <cell r="AE940">
            <v>43.470999999999997</v>
          </cell>
          <cell r="AF940">
            <v>44.460999999999999</v>
          </cell>
          <cell r="AG940">
            <v>45.46</v>
          </cell>
          <cell r="AH940" t="str">
            <v>8053 (18 FT/Bundle)</v>
          </cell>
          <cell r="AI940" t="str">
            <v>SW</v>
          </cell>
          <cell r="AJ940" t="str">
            <v>45 SW</v>
          </cell>
          <cell r="AK940" t="str">
            <v xml:space="preserve">Stack </v>
          </cell>
          <cell r="AL940" t="str">
            <v xml:space="preserve">Pyramid </v>
          </cell>
          <cell r="AM940" t="str">
            <v>On Pallet</v>
          </cell>
          <cell r="AN940">
            <v>45</v>
          </cell>
          <cell r="AO940" t="str">
            <v>8909 (44 X 44)</v>
          </cell>
          <cell r="AP940" t="str">
            <v>44X44</v>
          </cell>
          <cell r="AQ940">
            <v>55</v>
          </cell>
          <cell r="AR940" t="str">
            <v>8133 (2)</v>
          </cell>
          <cell r="AS940" t="str">
            <v>1 X 8114 (Pad)</v>
          </cell>
          <cell r="AT940">
            <v>0</v>
          </cell>
          <cell r="AU940">
            <v>0</v>
          </cell>
          <cell r="AV940">
            <v>0</v>
          </cell>
          <cell r="AW940" t="str">
            <v>8052 (352FT White)</v>
          </cell>
          <cell r="AX940">
            <v>2055.7449999999999</v>
          </cell>
          <cell r="AY940">
            <v>540</v>
          </cell>
          <cell r="AZ940">
            <v>3.8069351851851851</v>
          </cell>
          <cell r="BA940" t="str">
            <v xml:space="preserve">GT Request 12/13/02.  Each bundle gets Part No. 8132 8.5 X 11 inch bundle sheet. </v>
          </cell>
          <cell r="BB940"/>
          <cell r="BC940">
            <v>284070</v>
          </cell>
          <cell r="BD940" t="str">
            <v>Blue</v>
          </cell>
          <cell r="BE940" t="str">
            <v>E32 4' H35</v>
          </cell>
          <cell r="BF940" t="str">
            <v>12 months (+/- 5 days) from date of manufacture</v>
          </cell>
          <cell r="BG940" t="str">
            <v>Fast</v>
          </cell>
          <cell r="BH940" t="str">
            <v>32 mm</v>
          </cell>
          <cell r="BI940" t="str">
            <v>1 3/8 in</v>
          </cell>
          <cell r="BJ940" t="str">
            <v>39 3/4 in</v>
          </cell>
          <cell r="BK940" t="str">
            <v>7/8 in</v>
          </cell>
          <cell r="BL940" t="str">
            <v>I, II, III</v>
          </cell>
          <cell r="BM940">
            <v>4</v>
          </cell>
          <cell r="BN940">
            <v>48</v>
          </cell>
          <cell r="BO940">
            <v>98</v>
          </cell>
          <cell r="BP940" t="str">
            <v>B or G</v>
          </cell>
          <cell r="BQ940">
            <v>5880</v>
          </cell>
          <cell r="BR940">
            <v>39.75</v>
          </cell>
        </row>
        <row r="941">
          <cell r="C941">
            <v>284071</v>
          </cell>
          <cell r="D941" t="str">
            <v>E32 4' H35 (2PB, 35 Bxs)</v>
          </cell>
          <cell r="E941" t="str">
            <v>70300</v>
          </cell>
          <cell r="F941" t="str">
            <v>72036</v>
          </cell>
          <cell r="G941" t="str">
            <v>30%</v>
          </cell>
          <cell r="H941" t="str">
            <v>2 X 8509 (12-8 4 X 1.25 OL)</v>
          </cell>
          <cell r="I941" t="str">
            <v>8040 (54 mm 142 GA X 3.438 FT)</v>
          </cell>
          <cell r="J941" t="str">
            <v>8036 (114 mm 200 GA X 3.438 FT)</v>
          </cell>
          <cell r="K941">
            <v>2.5877249999999998</v>
          </cell>
          <cell r="L941">
            <v>1.1090249999999999</v>
          </cell>
          <cell r="M941">
            <v>39.536305884040203</v>
          </cell>
          <cell r="N941">
            <v>48</v>
          </cell>
          <cell r="O941">
            <v>39.5</v>
          </cell>
          <cell r="P941">
            <v>39.75</v>
          </cell>
          <cell r="Q941">
            <v>40</v>
          </cell>
          <cell r="R941">
            <v>3.6142499999999997</v>
          </cell>
          <cell r="S941">
            <v>3.6967499999999998</v>
          </cell>
          <cell r="T941">
            <v>3.7800000000000002</v>
          </cell>
          <cell r="U941">
            <v>1640.8694999999998</v>
          </cell>
          <cell r="V941">
            <v>1678.3244999999999</v>
          </cell>
          <cell r="W941">
            <v>1716.1200000000001</v>
          </cell>
          <cell r="X941" t="str">
            <v>8484/8485 (42"/2 pc)</v>
          </cell>
          <cell r="Y941" t="str">
            <v>42"/2 pc</v>
          </cell>
          <cell r="Z941">
            <v>2.9</v>
          </cell>
          <cell r="AA941">
            <v>12</v>
          </cell>
          <cell r="AB941">
            <v>43.370999999999995</v>
          </cell>
          <cell r="AC941">
            <v>44.360999999999997</v>
          </cell>
          <cell r="AD941">
            <v>45.36</v>
          </cell>
          <cell r="AE941">
            <v>46.270999999999994</v>
          </cell>
          <cell r="AF941">
            <v>47.260999999999996</v>
          </cell>
          <cell r="AG941">
            <v>48.26</v>
          </cell>
          <cell r="AH941" t="str">
            <v>2 X 8126 (3.792 FT/Box)</v>
          </cell>
          <cell r="AI941">
            <v>2</v>
          </cell>
          <cell r="AJ941" t="str">
            <v>(7X5)+0=35</v>
          </cell>
          <cell r="AK941">
            <v>7</v>
          </cell>
          <cell r="AL941">
            <v>5</v>
          </cell>
          <cell r="AM941">
            <v>0</v>
          </cell>
          <cell r="AN941">
            <v>35</v>
          </cell>
          <cell r="AO941" t="str">
            <v>8912 (56 X 42)</v>
          </cell>
          <cell r="AP941" t="str">
            <v>56X42</v>
          </cell>
          <cell r="AQ941">
            <v>55</v>
          </cell>
          <cell r="AR941" t="str">
            <v>8133 (2)</v>
          </cell>
          <cell r="AS941">
            <v>0</v>
          </cell>
          <cell r="AT941" t="str">
            <v>8121 (2 X 16FT)/ 8122 (4)</v>
          </cell>
          <cell r="AU941">
            <v>2</v>
          </cell>
          <cell r="AV941" t="str">
            <v>8051 (1 White)</v>
          </cell>
          <cell r="AW941" t="str">
            <v>8050 (160FT Clear)</v>
          </cell>
          <cell r="AX941">
            <v>1709.1349999999998</v>
          </cell>
          <cell r="AY941">
            <v>420</v>
          </cell>
          <cell r="AZ941">
            <v>4.0693690476190474</v>
          </cell>
          <cell r="BA941" t="str">
            <v>Minova request 2/08/13.</v>
          </cell>
          <cell r="BB941"/>
          <cell r="BC941">
            <v>284071</v>
          </cell>
          <cell r="BD941" t="str">
            <v>Blue</v>
          </cell>
          <cell r="BE941" t="str">
            <v>E32 4' H35</v>
          </cell>
          <cell r="BF941" t="str">
            <v>12 months (+/- 5 days) from date of manufacture</v>
          </cell>
          <cell r="BG941" t="str">
            <v>Fast</v>
          </cell>
          <cell r="BH941" t="str">
            <v>32 mm</v>
          </cell>
          <cell r="BI941" t="str">
            <v>1 3/8 in</v>
          </cell>
          <cell r="BJ941" t="str">
            <v>39 3/4 in</v>
          </cell>
          <cell r="BK941" t="str">
            <v>7/8 in</v>
          </cell>
          <cell r="BL941" t="str">
            <v>I, II, III</v>
          </cell>
          <cell r="BM941">
            <v>4</v>
          </cell>
          <cell r="BN941">
            <v>48</v>
          </cell>
          <cell r="BO941">
            <v>98</v>
          </cell>
          <cell r="BP941" t="str">
            <v>B or G</v>
          </cell>
          <cell r="BQ941">
            <v>5880</v>
          </cell>
          <cell r="BR941">
            <v>39.75</v>
          </cell>
        </row>
        <row r="942">
          <cell r="C942">
            <v>284074</v>
          </cell>
          <cell r="D942" t="str">
            <v>E32 4' H50 (2PB, 42 Bxs)</v>
          </cell>
          <cell r="E942" t="str">
            <v>70320</v>
          </cell>
          <cell r="F942" t="str">
            <v>72036</v>
          </cell>
          <cell r="G942" t="str">
            <v>30%</v>
          </cell>
          <cell r="H942" t="str">
            <v>2 X 8509 (12-8 4 X 1.25 OL)</v>
          </cell>
          <cell r="I942" t="str">
            <v>8040 (54 mm 142 GA X 3.438 FT)</v>
          </cell>
          <cell r="J942" t="str">
            <v>8036 (114 mm 200 GA X 3.438 FT)</v>
          </cell>
          <cell r="K942">
            <v>2.5877249999999998</v>
          </cell>
          <cell r="L942">
            <v>1.1090249999999999</v>
          </cell>
          <cell r="M942">
            <v>39.536305884040203</v>
          </cell>
          <cell r="N942">
            <v>48</v>
          </cell>
          <cell r="O942">
            <v>39.5</v>
          </cell>
          <cell r="P942">
            <v>39.75</v>
          </cell>
          <cell r="Q942">
            <v>40</v>
          </cell>
          <cell r="R942">
            <v>3.6142499999999997</v>
          </cell>
          <cell r="S942">
            <v>3.6967499999999998</v>
          </cell>
          <cell r="T942">
            <v>3.7800000000000002</v>
          </cell>
          <cell r="U942">
            <v>1640.8694999999998</v>
          </cell>
          <cell r="V942">
            <v>1678.3244999999999</v>
          </cell>
          <cell r="W942">
            <v>1716.1200000000001</v>
          </cell>
          <cell r="X942" t="str">
            <v>8484/8485 (42"/2 pc)</v>
          </cell>
          <cell r="Y942" t="str">
            <v>42"/2 pc</v>
          </cell>
          <cell r="Z942">
            <v>2.9</v>
          </cell>
          <cell r="AA942">
            <v>12</v>
          </cell>
          <cell r="AB942">
            <v>43.370999999999995</v>
          </cell>
          <cell r="AC942">
            <v>44.360999999999997</v>
          </cell>
          <cell r="AD942">
            <v>45.36</v>
          </cell>
          <cell r="AE942">
            <v>46.270999999999994</v>
          </cell>
          <cell r="AF942">
            <v>47.260999999999996</v>
          </cell>
          <cell r="AG942">
            <v>48.26</v>
          </cell>
          <cell r="AH942" t="str">
            <v>2 X 8126 (3.792 FT/Box)</v>
          </cell>
          <cell r="AI942">
            <v>2</v>
          </cell>
          <cell r="AJ942" t="str">
            <v>(6X7)+0=42</v>
          </cell>
          <cell r="AK942">
            <v>6</v>
          </cell>
          <cell r="AL942">
            <v>7</v>
          </cell>
          <cell r="AM942">
            <v>0</v>
          </cell>
          <cell r="AN942">
            <v>42</v>
          </cell>
          <cell r="AO942" t="str">
            <v>8914 (48 X 44 4Way)</v>
          </cell>
          <cell r="AP942" t="str">
            <v>48X44</v>
          </cell>
          <cell r="AQ942">
            <v>55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 t="str">
            <v>8051 (1 White)</v>
          </cell>
          <cell r="AW942" t="str">
            <v>8050 (160FT Clear)</v>
          </cell>
          <cell r="AX942">
            <v>2039.9619999999998</v>
          </cell>
          <cell r="AY942">
            <v>504</v>
          </cell>
          <cell r="AZ942">
            <v>4.0475436507936502</v>
          </cell>
          <cell r="BA942" t="str">
            <v>Updated BF and GT packaging charts to Minova USA Inc.  10/13/03.</v>
          </cell>
          <cell r="BB942"/>
          <cell r="BC942">
            <v>284074</v>
          </cell>
          <cell r="BD942" t="str">
            <v>Green</v>
          </cell>
          <cell r="BE942" t="str">
            <v xml:space="preserve">E32 4' H50 </v>
          </cell>
          <cell r="BF942" t="str">
            <v>12 months (+/- 5 days) from date of manufacture</v>
          </cell>
          <cell r="BG942" t="str">
            <v xml:space="preserve">Medium </v>
          </cell>
          <cell r="BH942" t="str">
            <v>32 mm</v>
          </cell>
          <cell r="BI942" t="str">
            <v>1 3/8 in</v>
          </cell>
          <cell r="BJ942" t="str">
            <v>39 3/4 in</v>
          </cell>
          <cell r="BK942" t="str">
            <v>7/8 in</v>
          </cell>
          <cell r="BL942" t="str">
            <v>I, II, III</v>
          </cell>
          <cell r="BM942">
            <v>4</v>
          </cell>
          <cell r="BN942">
            <v>48</v>
          </cell>
          <cell r="BO942">
            <v>98</v>
          </cell>
          <cell r="BP942" t="str">
            <v>B or G</v>
          </cell>
          <cell r="BQ942">
            <v>5880</v>
          </cell>
          <cell r="BR942">
            <v>39.75</v>
          </cell>
        </row>
        <row r="943">
          <cell r="C943">
            <v>284075</v>
          </cell>
          <cell r="D943" t="str">
            <v xml:space="preserve">E32 4' M35LIF (2PB, 42 Bxs) </v>
          </cell>
          <cell r="E943" t="str">
            <v>70274</v>
          </cell>
          <cell r="F943" t="str">
            <v>72036</v>
          </cell>
          <cell r="G943" t="str">
            <v>30%</v>
          </cell>
          <cell r="H943" t="str">
            <v>2 X 8509 (12-8 4 X 1.25 OL)</v>
          </cell>
          <cell r="I943" t="str">
            <v>8040 (54 mm 142 GA X 3.438 FT)</v>
          </cell>
          <cell r="J943" t="str">
            <v>8036 (114 mm 200 GA X 3.438 FT)</v>
          </cell>
          <cell r="K943">
            <v>2.5877249999999998</v>
          </cell>
          <cell r="L943">
            <v>1.1090249999999999</v>
          </cell>
          <cell r="M943">
            <v>39.536305884040203</v>
          </cell>
          <cell r="N943">
            <v>48</v>
          </cell>
          <cell r="O943">
            <v>39.5</v>
          </cell>
          <cell r="P943">
            <v>39.75</v>
          </cell>
          <cell r="Q943">
            <v>40</v>
          </cell>
          <cell r="R943">
            <v>3.6142499999999997</v>
          </cell>
          <cell r="S943">
            <v>3.6967499999999998</v>
          </cell>
          <cell r="T943">
            <v>3.7800000000000002</v>
          </cell>
          <cell r="U943">
            <v>1640.8694999999998</v>
          </cell>
          <cell r="V943">
            <v>1678.3244999999999</v>
          </cell>
          <cell r="W943">
            <v>1716.1200000000001</v>
          </cell>
          <cell r="X943" t="str">
            <v>8484/8485 (42"/2 pc)</v>
          </cell>
          <cell r="Y943" t="str">
            <v>42"/2 pc</v>
          </cell>
          <cell r="Z943">
            <v>2.9</v>
          </cell>
          <cell r="AA943">
            <v>12</v>
          </cell>
          <cell r="AB943">
            <v>43.370999999999995</v>
          </cell>
          <cell r="AC943">
            <v>44.360999999999997</v>
          </cell>
          <cell r="AD943">
            <v>45.36</v>
          </cell>
          <cell r="AE943">
            <v>46.270999999999994</v>
          </cell>
          <cell r="AF943">
            <v>47.260999999999996</v>
          </cell>
          <cell r="AG943">
            <v>48.26</v>
          </cell>
          <cell r="AH943" t="str">
            <v>2 X 8126 (3.792 FT/Box)</v>
          </cell>
          <cell r="AI943">
            <v>2</v>
          </cell>
          <cell r="AJ943" t="str">
            <v>(6X7)+0=42</v>
          </cell>
          <cell r="AK943">
            <v>6</v>
          </cell>
          <cell r="AL943">
            <v>7</v>
          </cell>
          <cell r="AM943">
            <v>0</v>
          </cell>
          <cell r="AN943">
            <v>42</v>
          </cell>
          <cell r="AO943" t="str">
            <v>8914 (48 X 44 4Way)</v>
          </cell>
          <cell r="AP943" t="str">
            <v>48X44</v>
          </cell>
          <cell r="AQ943">
            <v>55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 t="str">
            <v>8051 (1 White)</v>
          </cell>
          <cell r="AW943" t="str">
            <v>8050 (160FT Clear)</v>
          </cell>
          <cell r="AX943">
            <v>2039.9619999999998</v>
          </cell>
          <cell r="AY943">
            <v>504</v>
          </cell>
          <cell r="AZ943">
            <v>4.0475436507936502</v>
          </cell>
          <cell r="BA943" t="str">
            <v>Updated BF and GT packaging charts to Minova USA Inc.  10/13/03.</v>
          </cell>
          <cell r="BB943"/>
          <cell r="BC943">
            <v>284075</v>
          </cell>
          <cell r="BD943" t="str">
            <v>Blue</v>
          </cell>
          <cell r="BE943" t="str">
            <v>E32 4' M35LIF</v>
          </cell>
          <cell r="BF943" t="str">
            <v>12 months (+/- 5 days) from date of manufacture</v>
          </cell>
          <cell r="BG943" t="str">
            <v>Fast</v>
          </cell>
          <cell r="BH943" t="str">
            <v>32 mm</v>
          </cell>
          <cell r="BI943" t="str">
            <v>1 3/8 in</v>
          </cell>
          <cell r="BJ943" t="str">
            <v>39 3/4 in</v>
          </cell>
          <cell r="BK943" t="str">
            <v>7/8 in</v>
          </cell>
          <cell r="BL943" t="str">
            <v>I, II, III</v>
          </cell>
          <cell r="BM943">
            <v>4</v>
          </cell>
          <cell r="BN943">
            <v>48</v>
          </cell>
          <cell r="BO943">
            <v>98</v>
          </cell>
          <cell r="BP943" t="str">
            <v>B or G</v>
          </cell>
          <cell r="BQ943">
            <v>5880</v>
          </cell>
          <cell r="BR943">
            <v>39.75</v>
          </cell>
        </row>
        <row r="944">
          <cell r="C944">
            <v>284076</v>
          </cell>
          <cell r="D944" t="str">
            <v xml:space="preserve">E32 4' M35LIF (SWP, 540 Pcs) </v>
          </cell>
          <cell r="E944" t="str">
            <v>70274</v>
          </cell>
          <cell r="F944" t="str">
            <v>72036</v>
          </cell>
          <cell r="G944" t="str">
            <v>30%</v>
          </cell>
          <cell r="H944" t="str">
            <v>2 X 8509 (12-8 4 X 1.25 OL)</v>
          </cell>
          <cell r="I944" t="str">
            <v>8040 (54 mm 142 GA X 3.438 FT)</v>
          </cell>
          <cell r="J944" t="str">
            <v>8036 (114 mm 200 GA X 3.438 FT)</v>
          </cell>
          <cell r="K944">
            <v>2.5877249999999998</v>
          </cell>
          <cell r="L944">
            <v>1.1090249999999999</v>
          </cell>
          <cell r="M944">
            <v>39.536305884040203</v>
          </cell>
          <cell r="N944">
            <v>48</v>
          </cell>
          <cell r="O944">
            <v>39.5</v>
          </cell>
          <cell r="P944">
            <v>39.75</v>
          </cell>
          <cell r="Q944">
            <v>40</v>
          </cell>
          <cell r="R944">
            <v>3.6142499999999997</v>
          </cell>
          <cell r="S944">
            <v>3.6967499999999998</v>
          </cell>
          <cell r="T944">
            <v>3.7800000000000002</v>
          </cell>
          <cell r="U944">
            <v>1640.8694999999998</v>
          </cell>
          <cell r="V944">
            <v>1678.3244999999999</v>
          </cell>
          <cell r="W944">
            <v>1716.1200000000001</v>
          </cell>
          <cell r="X944" t="str">
            <v>8053 (5" X 115GA X 18FT)</v>
          </cell>
          <cell r="Y944" t="str">
            <v>SW (18 FT)</v>
          </cell>
          <cell r="Z944">
            <v>0.1</v>
          </cell>
          <cell r="AA944">
            <v>12</v>
          </cell>
          <cell r="AB944">
            <v>43.370999999999995</v>
          </cell>
          <cell r="AC944">
            <v>44.360999999999997</v>
          </cell>
          <cell r="AD944">
            <v>45.36</v>
          </cell>
          <cell r="AE944">
            <v>43.470999999999997</v>
          </cell>
          <cell r="AF944">
            <v>44.460999999999999</v>
          </cell>
          <cell r="AG944">
            <v>45.46</v>
          </cell>
          <cell r="AH944" t="str">
            <v>8053 (18 FT/Bundle)</v>
          </cell>
          <cell r="AI944" t="str">
            <v>SW</v>
          </cell>
          <cell r="AJ944" t="str">
            <v>45 SW</v>
          </cell>
          <cell r="AK944" t="str">
            <v xml:space="preserve">Stack </v>
          </cell>
          <cell r="AL944" t="str">
            <v xml:space="preserve">Pyramid </v>
          </cell>
          <cell r="AM944" t="str">
            <v>On Pallet</v>
          </cell>
          <cell r="AN944">
            <v>45</v>
          </cell>
          <cell r="AO944" t="str">
            <v>8909 (44 X 44)</v>
          </cell>
          <cell r="AP944" t="str">
            <v>44X44</v>
          </cell>
          <cell r="AQ944">
            <v>55</v>
          </cell>
          <cell r="AR944" t="str">
            <v>8133 (2)</v>
          </cell>
          <cell r="AS944" t="str">
            <v>1 X 8114 (Pad)</v>
          </cell>
          <cell r="AT944">
            <v>0</v>
          </cell>
          <cell r="AU944">
            <v>0</v>
          </cell>
          <cell r="AV944">
            <v>0</v>
          </cell>
          <cell r="AW944" t="str">
            <v>8052 (352FT White)</v>
          </cell>
          <cell r="AX944">
            <v>2055.7449999999999</v>
          </cell>
          <cell r="AY944">
            <v>540</v>
          </cell>
          <cell r="AZ944">
            <v>3.8069351851851851</v>
          </cell>
          <cell r="BA944" t="str">
            <v xml:space="preserve">GT Request 2/11/03.  Each bundle gets Part No. 8132 8.5 X 11 inch bundle sheet. </v>
          </cell>
          <cell r="BB944"/>
          <cell r="BC944">
            <v>284076</v>
          </cell>
          <cell r="BD944" t="str">
            <v>Blue</v>
          </cell>
          <cell r="BE944" t="str">
            <v>E32 4' M35LIF</v>
          </cell>
          <cell r="BF944" t="str">
            <v>12 months (+/- 5 days) from date of manufacture</v>
          </cell>
          <cell r="BG944" t="str">
            <v>Fast</v>
          </cell>
          <cell r="BH944" t="str">
            <v>32 mm</v>
          </cell>
          <cell r="BI944" t="str">
            <v>1 3/8 in</v>
          </cell>
          <cell r="BJ944" t="str">
            <v>39 3/4 in</v>
          </cell>
          <cell r="BK944" t="str">
            <v>7/8 in</v>
          </cell>
          <cell r="BL944" t="str">
            <v>I, II, III</v>
          </cell>
          <cell r="BM944">
            <v>4</v>
          </cell>
          <cell r="BN944">
            <v>48</v>
          </cell>
          <cell r="BO944">
            <v>98</v>
          </cell>
          <cell r="BP944" t="str">
            <v>B or G</v>
          </cell>
          <cell r="BQ944">
            <v>5880</v>
          </cell>
          <cell r="BR944">
            <v>39.75</v>
          </cell>
        </row>
        <row r="945">
          <cell r="C945">
            <v>284077</v>
          </cell>
          <cell r="D945" t="str">
            <v xml:space="preserve">E32 4' M35LIF (2PB, 48 Bxs, 672 Pcs) </v>
          </cell>
          <cell r="E945" t="str">
            <v>70274</v>
          </cell>
          <cell r="F945" t="str">
            <v>72036</v>
          </cell>
          <cell r="G945" t="str">
            <v>30%</v>
          </cell>
          <cell r="H945" t="str">
            <v>2 X 8509 (12-8 4 X 1.25 OL)</v>
          </cell>
          <cell r="I945" t="str">
            <v>8040 (54 mm 142 GA X 3.438 FT)</v>
          </cell>
          <cell r="J945" t="str">
            <v>8036 (114 mm 200 GA X 3.438 FT)</v>
          </cell>
          <cell r="K945">
            <v>2.5877249999999998</v>
          </cell>
          <cell r="L945">
            <v>1.1090249999999999</v>
          </cell>
          <cell r="M945">
            <v>39.536305884040203</v>
          </cell>
          <cell r="N945">
            <v>48</v>
          </cell>
          <cell r="O945">
            <v>39.5</v>
          </cell>
          <cell r="P945">
            <v>39.75</v>
          </cell>
          <cell r="Q945">
            <v>40</v>
          </cell>
          <cell r="R945">
            <v>3.6142499999999997</v>
          </cell>
          <cell r="S945">
            <v>3.6967499999999998</v>
          </cell>
          <cell r="T945">
            <v>3.7800000000000002</v>
          </cell>
          <cell r="U945">
            <v>1640.8694999999998</v>
          </cell>
          <cell r="V945">
            <v>1678.3244999999999</v>
          </cell>
          <cell r="W945">
            <v>1716.1200000000001</v>
          </cell>
          <cell r="X945" t="str">
            <v>8484/8485 (42"/2 pc)</v>
          </cell>
          <cell r="Y945" t="str">
            <v>42"/2 pc</v>
          </cell>
          <cell r="Z945">
            <v>2.9</v>
          </cell>
          <cell r="AA945">
            <v>14</v>
          </cell>
          <cell r="AB945">
            <v>50.599499999999999</v>
          </cell>
          <cell r="AC945">
            <v>51.754499999999993</v>
          </cell>
          <cell r="AD945">
            <v>52.92</v>
          </cell>
          <cell r="AE945">
            <v>53.499499999999998</v>
          </cell>
          <cell r="AF945">
            <v>54.654499999999992</v>
          </cell>
          <cell r="AG945">
            <v>55.82</v>
          </cell>
          <cell r="AH945" t="str">
            <v>2 X 8126 (3.792 FT/Box)</v>
          </cell>
          <cell r="AI945">
            <v>2</v>
          </cell>
          <cell r="AJ945" t="str">
            <v>(6X8)+0=48</v>
          </cell>
          <cell r="AK945">
            <v>6</v>
          </cell>
          <cell r="AL945">
            <v>8</v>
          </cell>
          <cell r="AM945">
            <v>0</v>
          </cell>
          <cell r="AN945">
            <v>48</v>
          </cell>
          <cell r="AO945" t="str">
            <v>8914 (48 X 44 4Way)</v>
          </cell>
          <cell r="AP945" t="str">
            <v>48X44</v>
          </cell>
          <cell r="AQ945">
            <v>55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 t="str">
            <v>8051 (1 White)</v>
          </cell>
          <cell r="AW945" t="str">
            <v>8050 (160FT Clear)</v>
          </cell>
          <cell r="AX945">
            <v>2678.4159999999997</v>
          </cell>
          <cell r="AY945">
            <v>672</v>
          </cell>
          <cell r="AZ945">
            <v>3.9857380952380947</v>
          </cell>
          <cell r="BA945" t="str">
            <v>Special packaging request by sales to put 14 pieces per box 3-3-08.</v>
          </cell>
          <cell r="BB945"/>
          <cell r="BC945">
            <v>284077</v>
          </cell>
          <cell r="BD945" t="str">
            <v>Blue</v>
          </cell>
          <cell r="BE945" t="str">
            <v>E32 4' M35LIF</v>
          </cell>
          <cell r="BF945" t="str">
            <v>12 months (+/- 5 days) from date of manufacture</v>
          </cell>
          <cell r="BG945" t="str">
            <v>Fast</v>
          </cell>
          <cell r="BH945" t="str">
            <v>32 mm</v>
          </cell>
          <cell r="BI945" t="str">
            <v>1 3/8 in</v>
          </cell>
          <cell r="BJ945" t="str">
            <v>39 3/4 in</v>
          </cell>
          <cell r="BK945" t="str">
            <v>7/8 in</v>
          </cell>
          <cell r="BL945" t="str">
            <v>I, II, III</v>
          </cell>
          <cell r="BM945">
            <v>4</v>
          </cell>
          <cell r="BN945">
            <v>56</v>
          </cell>
          <cell r="BO945">
            <v>98</v>
          </cell>
          <cell r="BP945" t="str">
            <v>B or G</v>
          </cell>
          <cell r="BQ945">
            <v>5880</v>
          </cell>
          <cell r="BR945">
            <v>46.375</v>
          </cell>
        </row>
        <row r="946">
          <cell r="C946">
            <v>284080</v>
          </cell>
          <cell r="D946" t="str">
            <v xml:space="preserve">E32 4' M50 (2PB, 42 Bxs) </v>
          </cell>
          <cell r="E946" t="str">
            <v>70325</v>
          </cell>
          <cell r="F946" t="str">
            <v>72036</v>
          </cell>
          <cell r="G946" t="str">
            <v>30%</v>
          </cell>
          <cell r="H946" t="str">
            <v>2 X 8509 (12-8 4 X 1.25 OL)</v>
          </cell>
          <cell r="I946" t="str">
            <v>8040 (54 mm 142 GA X 3.438 FT)</v>
          </cell>
          <cell r="J946" t="str">
            <v>8036 (114 mm 200 GA X 3.438 FT)</v>
          </cell>
          <cell r="K946">
            <v>2.5877249999999998</v>
          </cell>
          <cell r="L946">
            <v>1.1090249999999999</v>
          </cell>
          <cell r="M946">
            <v>39.536305884040203</v>
          </cell>
          <cell r="N946">
            <v>48</v>
          </cell>
          <cell r="O946">
            <v>39.5</v>
          </cell>
          <cell r="P946">
            <v>39.75</v>
          </cell>
          <cell r="Q946">
            <v>40</v>
          </cell>
          <cell r="R946">
            <v>3.6142499999999997</v>
          </cell>
          <cell r="S946">
            <v>3.6967499999999998</v>
          </cell>
          <cell r="T946">
            <v>3.7800000000000002</v>
          </cell>
          <cell r="U946">
            <v>1640.8694999999998</v>
          </cell>
          <cell r="V946">
            <v>1678.3244999999999</v>
          </cell>
          <cell r="W946">
            <v>1716.1200000000001</v>
          </cell>
          <cell r="X946" t="str">
            <v>8484/8485 (42"/2 pc)</v>
          </cell>
          <cell r="Y946" t="str">
            <v>42"/2 pc</v>
          </cell>
          <cell r="Z946">
            <v>2.9</v>
          </cell>
          <cell r="AA946">
            <v>12</v>
          </cell>
          <cell r="AB946">
            <v>43.370999999999995</v>
          </cell>
          <cell r="AC946">
            <v>44.360999999999997</v>
          </cell>
          <cell r="AD946">
            <v>45.36</v>
          </cell>
          <cell r="AE946">
            <v>46.270999999999994</v>
          </cell>
          <cell r="AF946">
            <v>47.260999999999996</v>
          </cell>
          <cell r="AG946">
            <v>48.26</v>
          </cell>
          <cell r="AH946" t="str">
            <v>2 X 8126 (3.792 FT/Box)</v>
          </cell>
          <cell r="AI946">
            <v>2</v>
          </cell>
          <cell r="AJ946" t="str">
            <v>(6X7)+0=42</v>
          </cell>
          <cell r="AK946">
            <v>6</v>
          </cell>
          <cell r="AL946">
            <v>7</v>
          </cell>
          <cell r="AM946">
            <v>0</v>
          </cell>
          <cell r="AN946">
            <v>42</v>
          </cell>
          <cell r="AO946" t="str">
            <v>8914 (48 X 44 4Way)</v>
          </cell>
          <cell r="AP946" t="str">
            <v>48X44</v>
          </cell>
          <cell r="AQ946">
            <v>55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 t="str">
            <v>8051 (1 White)</v>
          </cell>
          <cell r="AW946" t="str">
            <v>8050 (160FT Clear)</v>
          </cell>
          <cell r="AX946">
            <v>2039.9619999999998</v>
          </cell>
          <cell r="AY946">
            <v>504</v>
          </cell>
          <cell r="AZ946">
            <v>4.0475436507936502</v>
          </cell>
          <cell r="BA946" t="str">
            <v>Updated BF and GT packaging charts to Minova USA Inc.  10/13/03.</v>
          </cell>
          <cell r="BB946"/>
          <cell r="BC946">
            <v>284080</v>
          </cell>
          <cell r="BD946" t="str">
            <v>Green</v>
          </cell>
          <cell r="BE946" t="str">
            <v xml:space="preserve">E32 4' M50 </v>
          </cell>
          <cell r="BF946" t="str">
            <v>12 months (+/- 5 days) from date of manufacture</v>
          </cell>
          <cell r="BG946" t="str">
            <v xml:space="preserve">Medium </v>
          </cell>
          <cell r="BH946" t="str">
            <v>32 mm</v>
          </cell>
          <cell r="BI946" t="str">
            <v>1 3/8 in</v>
          </cell>
          <cell r="BJ946" t="str">
            <v>39 3/4 in</v>
          </cell>
          <cell r="BK946" t="str">
            <v>7/8 in</v>
          </cell>
          <cell r="BL946" t="str">
            <v>I, II, III</v>
          </cell>
          <cell r="BM946">
            <v>4</v>
          </cell>
          <cell r="BN946">
            <v>48</v>
          </cell>
          <cell r="BO946">
            <v>98</v>
          </cell>
          <cell r="BP946" t="str">
            <v>B or G</v>
          </cell>
          <cell r="BQ946">
            <v>5880</v>
          </cell>
          <cell r="BR946">
            <v>39.75</v>
          </cell>
        </row>
        <row r="947">
          <cell r="C947">
            <v>284082</v>
          </cell>
          <cell r="D947" t="str">
            <v>E32 4' M50B (2PB, 42 Bxs)</v>
          </cell>
          <cell r="E947" t="str">
            <v>70325</v>
          </cell>
          <cell r="F947" t="str">
            <v>72036</v>
          </cell>
          <cell r="G947" t="str">
            <v>30%</v>
          </cell>
          <cell r="H947" t="str">
            <v>2 X 8509 (12-8 4 X 1.25 OL)</v>
          </cell>
          <cell r="I947" t="str">
            <v>8040 (54 mm 142 GA X 3.438 FT)</v>
          </cell>
          <cell r="J947" t="str">
            <v>8036 (114 mm 200 GA X 3.438 FT)</v>
          </cell>
          <cell r="K947">
            <v>2.5877249999999998</v>
          </cell>
          <cell r="L947">
            <v>1.1090249999999999</v>
          </cell>
          <cell r="M947">
            <v>39.536305884040203</v>
          </cell>
          <cell r="N947">
            <v>48</v>
          </cell>
          <cell r="O947">
            <v>39.5</v>
          </cell>
          <cell r="P947">
            <v>39.75</v>
          </cell>
          <cell r="Q947">
            <v>40</v>
          </cell>
          <cell r="R947">
            <v>3.6142499999999997</v>
          </cell>
          <cell r="S947">
            <v>3.6967499999999998</v>
          </cell>
          <cell r="T947">
            <v>3.7800000000000002</v>
          </cell>
          <cell r="U947">
            <v>1640.8694999999998</v>
          </cell>
          <cell r="V947">
            <v>1678.3244999999999</v>
          </cell>
          <cell r="W947">
            <v>1716.1200000000001</v>
          </cell>
          <cell r="X947" t="str">
            <v>8484/8485 (42"/2 pc)</v>
          </cell>
          <cell r="Y947" t="str">
            <v>42"/2 pc</v>
          </cell>
          <cell r="Z947">
            <v>2.9</v>
          </cell>
          <cell r="AA947">
            <v>12</v>
          </cell>
          <cell r="AB947">
            <v>43.370999999999995</v>
          </cell>
          <cell r="AC947">
            <v>44.360999999999997</v>
          </cell>
          <cell r="AD947">
            <v>45.36</v>
          </cell>
          <cell r="AE947">
            <v>46.270999999999994</v>
          </cell>
          <cell r="AF947">
            <v>47.260999999999996</v>
          </cell>
          <cell r="AG947">
            <v>48.26</v>
          </cell>
          <cell r="AH947" t="str">
            <v>2 X 8126 (3.792 FT/Box)</v>
          </cell>
          <cell r="AI947">
            <v>2</v>
          </cell>
          <cell r="AJ947" t="str">
            <v>(6X7)+0=42</v>
          </cell>
          <cell r="AK947">
            <v>6</v>
          </cell>
          <cell r="AL947">
            <v>7</v>
          </cell>
          <cell r="AM947">
            <v>0</v>
          </cell>
          <cell r="AN947">
            <v>42</v>
          </cell>
          <cell r="AO947" t="str">
            <v>8914 (48 X 44 4Way)</v>
          </cell>
          <cell r="AP947" t="str">
            <v>48X44</v>
          </cell>
          <cell r="AQ947">
            <v>55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 t="str">
            <v>8051 (1 White)</v>
          </cell>
          <cell r="AW947" t="str">
            <v>8050 (160FT Clear)</v>
          </cell>
          <cell r="AX947">
            <v>2039.9619999999998</v>
          </cell>
          <cell r="AY947">
            <v>504</v>
          </cell>
          <cell r="AZ947">
            <v>4.0475436507936502</v>
          </cell>
          <cell r="BA947" t="str">
            <v>Minova request 5/25/10. Each cartridge gets Part No. 8516 Basket Clip 32 mm.</v>
          </cell>
          <cell r="BB947"/>
          <cell r="BC947">
            <v>284082</v>
          </cell>
          <cell r="BD947" t="str">
            <v>Green</v>
          </cell>
          <cell r="BE947" t="str">
            <v>E32 4' M50B</v>
          </cell>
          <cell r="BF947" t="str">
            <v>12 months (+/- 5 days) from date of manufacture</v>
          </cell>
          <cell r="BG947" t="str">
            <v xml:space="preserve">Medium </v>
          </cell>
          <cell r="BH947" t="str">
            <v>32 mm</v>
          </cell>
          <cell r="BI947" t="str">
            <v>1 3/8 in</v>
          </cell>
          <cell r="BJ947" t="str">
            <v>39 3/4 in</v>
          </cell>
          <cell r="BK947" t="str">
            <v>7/8 in</v>
          </cell>
          <cell r="BL947" t="str">
            <v>I, II, III</v>
          </cell>
          <cell r="BM947">
            <v>4</v>
          </cell>
          <cell r="BN947">
            <v>48</v>
          </cell>
          <cell r="BO947">
            <v>85</v>
          </cell>
          <cell r="BP947" t="str">
            <v>B or G</v>
          </cell>
          <cell r="BQ947">
            <v>5100</v>
          </cell>
          <cell r="BR947">
            <v>39.75</v>
          </cell>
        </row>
        <row r="948">
          <cell r="C948" t="str">
            <v>284083S</v>
          </cell>
          <cell r="D948" t="str">
            <v>E32 4' VLIF20 (2PB, 42 Bxs)</v>
          </cell>
          <cell r="E948" t="str">
            <v>70342</v>
          </cell>
          <cell r="F948" t="str">
            <v>72036</v>
          </cell>
          <cell r="G948" t="str">
            <v>30%</v>
          </cell>
          <cell r="H948" t="str">
            <v>2 X 8509 (12-8 4 X 1.25 OL)</v>
          </cell>
          <cell r="I948" t="str">
            <v>8040 (54 mm 142 GA X 3.438 FT)</v>
          </cell>
          <cell r="J948" t="str">
            <v>8036 (114 mm 200 GA X 3.438 FT)</v>
          </cell>
          <cell r="K948">
            <v>2.5877249999999998</v>
          </cell>
          <cell r="L948">
            <v>1.1090249999999999</v>
          </cell>
          <cell r="M948">
            <v>39.536305884040203</v>
          </cell>
          <cell r="N948">
            <v>48</v>
          </cell>
          <cell r="O948">
            <v>39.5</v>
          </cell>
          <cell r="P948">
            <v>39.75</v>
          </cell>
          <cell r="Q948">
            <v>40</v>
          </cell>
          <cell r="R948">
            <v>3.6142499999999997</v>
          </cell>
          <cell r="S948">
            <v>3.6967499999999998</v>
          </cell>
          <cell r="T948">
            <v>3.7800000000000002</v>
          </cell>
          <cell r="U948">
            <v>1640.8694999999998</v>
          </cell>
          <cell r="V948">
            <v>1678.3244999999999</v>
          </cell>
          <cell r="W948">
            <v>1716.1200000000001</v>
          </cell>
          <cell r="X948" t="str">
            <v>8484/8485 (42"/2 pc)</v>
          </cell>
          <cell r="Y948" t="str">
            <v>42"/2 pc</v>
          </cell>
          <cell r="Z948">
            <v>2.9</v>
          </cell>
          <cell r="AA948">
            <v>12</v>
          </cell>
          <cell r="AB948">
            <v>43.370999999999995</v>
          </cell>
          <cell r="AC948">
            <v>44.360999999999997</v>
          </cell>
          <cell r="AD948">
            <v>45.36</v>
          </cell>
          <cell r="AE948">
            <v>46.270999999999994</v>
          </cell>
          <cell r="AF948">
            <v>47.260999999999996</v>
          </cell>
          <cell r="AG948">
            <v>48.26</v>
          </cell>
          <cell r="AH948" t="str">
            <v>2 X 8126 (3.792 FT/Box)</v>
          </cell>
          <cell r="AI948">
            <v>2</v>
          </cell>
          <cell r="AJ948" t="str">
            <v>(6X7)+0=42</v>
          </cell>
          <cell r="AK948">
            <v>6</v>
          </cell>
          <cell r="AL948">
            <v>7</v>
          </cell>
          <cell r="AM948">
            <v>0</v>
          </cell>
          <cell r="AN948">
            <v>42</v>
          </cell>
          <cell r="AO948" t="str">
            <v>8914 (48 X 44 4Way)</v>
          </cell>
          <cell r="AP948" t="str">
            <v>48X44</v>
          </cell>
          <cell r="AQ948">
            <v>55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 t="str">
            <v>8051 (1 White)</v>
          </cell>
          <cell r="AW948" t="str">
            <v>8050 (160FT Clear)</v>
          </cell>
          <cell r="AX948">
            <v>2039.9619999999998</v>
          </cell>
          <cell r="AY948">
            <v>504</v>
          </cell>
          <cell r="AZ948">
            <v>4.0475436507936502</v>
          </cell>
          <cell r="BA948" t="str">
            <v>Minova request 3/6/12.</v>
          </cell>
          <cell r="BB948"/>
          <cell r="BC948" t="str">
            <v>284083S</v>
          </cell>
          <cell r="BD948" t="str">
            <v xml:space="preserve">Orange </v>
          </cell>
          <cell r="BE948" t="str">
            <v>E32 4' VLIF20</v>
          </cell>
          <cell r="BF948" t="str">
            <v>12 months (+/- 5 days) from date of manufacture</v>
          </cell>
          <cell r="BG948" t="str">
            <v xml:space="preserve">X-Fast </v>
          </cell>
          <cell r="BH948" t="str">
            <v>32 mm</v>
          </cell>
          <cell r="BI948" t="str">
            <v>1 3/8 in</v>
          </cell>
          <cell r="BJ948" t="str">
            <v>39 3/4 in</v>
          </cell>
          <cell r="BK948" t="str">
            <v>7/8 in</v>
          </cell>
          <cell r="BL948" t="str">
            <v>I, II, III</v>
          </cell>
          <cell r="BM948">
            <v>4</v>
          </cell>
          <cell r="BN948">
            <v>48</v>
          </cell>
          <cell r="BO948">
            <v>98</v>
          </cell>
          <cell r="BP948" t="str">
            <v>B or G</v>
          </cell>
          <cell r="BQ948">
            <v>5880</v>
          </cell>
          <cell r="BR948">
            <v>39.75</v>
          </cell>
        </row>
        <row r="949">
          <cell r="C949" t="str">
            <v>284084S</v>
          </cell>
          <cell r="D949" t="str">
            <v>E32 4' LIF20 (2PB, 42 Bxs)</v>
          </cell>
          <cell r="E949" t="str">
            <v>70415</v>
          </cell>
          <cell r="F949" t="str">
            <v>72036</v>
          </cell>
          <cell r="G949" t="str">
            <v>30%</v>
          </cell>
          <cell r="H949" t="str">
            <v>2 X 8509 (12-8 4 X 1.25 OL)</v>
          </cell>
          <cell r="I949" t="str">
            <v>8040 (54 mm 142 GA X 3.438 FT)</v>
          </cell>
          <cell r="J949" t="str">
            <v>8036 (114 mm 200 GA X 3.438 FT)</v>
          </cell>
          <cell r="K949">
            <v>2.5877249999999998</v>
          </cell>
          <cell r="L949">
            <v>1.1090249999999999</v>
          </cell>
          <cell r="M949">
            <v>39.536305884040203</v>
          </cell>
          <cell r="N949">
            <v>48</v>
          </cell>
          <cell r="O949">
            <v>39.5</v>
          </cell>
          <cell r="P949">
            <v>39.75</v>
          </cell>
          <cell r="Q949">
            <v>40</v>
          </cell>
          <cell r="R949">
            <v>3.6142499999999997</v>
          </cell>
          <cell r="S949">
            <v>3.6967499999999998</v>
          </cell>
          <cell r="T949">
            <v>3.7800000000000002</v>
          </cell>
          <cell r="U949">
            <v>1640.8694999999998</v>
          </cell>
          <cell r="V949">
            <v>1678.3244999999999</v>
          </cell>
          <cell r="W949">
            <v>1716.1200000000001</v>
          </cell>
          <cell r="X949" t="str">
            <v>8484/8485 (42"/2 pc)</v>
          </cell>
          <cell r="Y949" t="str">
            <v>42"/2 pc</v>
          </cell>
          <cell r="Z949">
            <v>2.9</v>
          </cell>
          <cell r="AA949">
            <v>12</v>
          </cell>
          <cell r="AB949">
            <v>43.370999999999995</v>
          </cell>
          <cell r="AC949">
            <v>44.360999999999997</v>
          </cell>
          <cell r="AD949">
            <v>45.36</v>
          </cell>
          <cell r="AE949">
            <v>46.270999999999994</v>
          </cell>
          <cell r="AF949">
            <v>47.260999999999996</v>
          </cell>
          <cell r="AG949">
            <v>48.26</v>
          </cell>
          <cell r="AH949" t="str">
            <v>2 X 8126 (3.792 FT/Box)</v>
          </cell>
          <cell r="AI949">
            <v>2</v>
          </cell>
          <cell r="AJ949" t="str">
            <v>(6X7)+0=42</v>
          </cell>
          <cell r="AK949">
            <v>6</v>
          </cell>
          <cell r="AL949">
            <v>7</v>
          </cell>
          <cell r="AM949">
            <v>0</v>
          </cell>
          <cell r="AN949">
            <v>42</v>
          </cell>
          <cell r="AO949" t="str">
            <v>8914 (48 X 44 4Way)</v>
          </cell>
          <cell r="AP949" t="str">
            <v>48X44</v>
          </cell>
          <cell r="AQ949">
            <v>55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 t="str">
            <v>8051 (1 White)</v>
          </cell>
          <cell r="AW949" t="str">
            <v>8050 (160FT Clear)</v>
          </cell>
          <cell r="AX949">
            <v>2039.9619999999998</v>
          </cell>
          <cell r="AY949">
            <v>504</v>
          </cell>
          <cell r="AZ949">
            <v>4.0475436507936502</v>
          </cell>
          <cell r="BA949" t="str">
            <v>Minova request 3/6/12.</v>
          </cell>
          <cell r="BB949"/>
          <cell r="BC949" t="str">
            <v>284084S</v>
          </cell>
          <cell r="BD949" t="str">
            <v xml:space="preserve">Orange </v>
          </cell>
          <cell r="BE949" t="str">
            <v>E32 4' LIF20</v>
          </cell>
          <cell r="BF949" t="str">
            <v>12 months (+/- 5 days) from date of manufacture</v>
          </cell>
          <cell r="BG949" t="str">
            <v xml:space="preserve">X-Fast </v>
          </cell>
          <cell r="BH949" t="str">
            <v>32 mm</v>
          </cell>
          <cell r="BI949" t="str">
            <v>1 3/8 in</v>
          </cell>
          <cell r="BJ949" t="str">
            <v>39 3/4 in</v>
          </cell>
          <cell r="BK949" t="str">
            <v>7/8 in</v>
          </cell>
          <cell r="BL949" t="str">
            <v>I, II, III</v>
          </cell>
          <cell r="BM949">
            <v>4</v>
          </cell>
          <cell r="BN949">
            <v>48</v>
          </cell>
          <cell r="BO949">
            <v>98</v>
          </cell>
          <cell r="BP949" t="str">
            <v>B or G</v>
          </cell>
          <cell r="BQ949">
            <v>5880</v>
          </cell>
          <cell r="BR949">
            <v>39.75</v>
          </cell>
        </row>
        <row r="950">
          <cell r="C950">
            <v>284085</v>
          </cell>
          <cell r="D950" t="str">
            <v xml:space="preserve">E32 4' M50LIF (SWP, 540 Pcs) </v>
          </cell>
          <cell r="E950" t="str">
            <v>70325</v>
          </cell>
          <cell r="F950" t="str">
            <v>72036</v>
          </cell>
          <cell r="G950" t="str">
            <v>30%</v>
          </cell>
          <cell r="H950" t="str">
            <v>2 X 8509 (12-8 4 X 1.25 OL)</v>
          </cell>
          <cell r="I950" t="str">
            <v>8040 (54 mm 142 GA X 3.438 FT)</v>
          </cell>
          <cell r="J950" t="str">
            <v>8036 (114 mm 200 GA X 3.438 FT)</v>
          </cell>
          <cell r="K950">
            <v>2.5877249999999998</v>
          </cell>
          <cell r="L950">
            <v>1.1090249999999999</v>
          </cell>
          <cell r="M950">
            <v>39.536305884040203</v>
          </cell>
          <cell r="N950">
            <v>48</v>
          </cell>
          <cell r="O950">
            <v>39.5</v>
          </cell>
          <cell r="P950">
            <v>39.75</v>
          </cell>
          <cell r="Q950">
            <v>40</v>
          </cell>
          <cell r="R950">
            <v>3.6142499999999997</v>
          </cell>
          <cell r="S950">
            <v>3.6967499999999998</v>
          </cell>
          <cell r="T950">
            <v>3.7800000000000002</v>
          </cell>
          <cell r="U950">
            <v>1640.8694999999998</v>
          </cell>
          <cell r="V950">
            <v>1678.3244999999999</v>
          </cell>
          <cell r="W950">
            <v>1716.1200000000001</v>
          </cell>
          <cell r="X950" t="str">
            <v>8053 (5" X 115GA X 18FT)</v>
          </cell>
          <cell r="Y950" t="str">
            <v>SW (18 FT)</v>
          </cell>
          <cell r="Z950">
            <v>0.1</v>
          </cell>
          <cell r="AA950">
            <v>12</v>
          </cell>
          <cell r="AB950">
            <v>43.370999999999995</v>
          </cell>
          <cell r="AC950">
            <v>44.360999999999997</v>
          </cell>
          <cell r="AD950">
            <v>45.36</v>
          </cell>
          <cell r="AE950">
            <v>43.470999999999997</v>
          </cell>
          <cell r="AF950">
            <v>44.460999999999999</v>
          </cell>
          <cell r="AG950">
            <v>45.46</v>
          </cell>
          <cell r="AH950" t="str">
            <v>8053 (18 FT/Bundle)</v>
          </cell>
          <cell r="AI950" t="str">
            <v>SW</v>
          </cell>
          <cell r="AJ950" t="str">
            <v>45 SW</v>
          </cell>
          <cell r="AK950" t="str">
            <v xml:space="preserve">Stack </v>
          </cell>
          <cell r="AL950" t="str">
            <v xml:space="preserve">Pyramid </v>
          </cell>
          <cell r="AM950" t="str">
            <v>On Pallet</v>
          </cell>
          <cell r="AN950">
            <v>45</v>
          </cell>
          <cell r="AO950" t="str">
            <v>8909 (44 X 44)</v>
          </cell>
          <cell r="AP950" t="str">
            <v>44X44</v>
          </cell>
          <cell r="AQ950">
            <v>55</v>
          </cell>
          <cell r="AR950" t="str">
            <v>8133 (2)</v>
          </cell>
          <cell r="AS950" t="str">
            <v>1 X 8114 (Pad)</v>
          </cell>
          <cell r="AT950">
            <v>0</v>
          </cell>
          <cell r="AU950">
            <v>0</v>
          </cell>
          <cell r="AV950">
            <v>0</v>
          </cell>
          <cell r="AW950" t="str">
            <v>8052 (352FT White)</v>
          </cell>
          <cell r="AX950">
            <v>2055.7449999999999</v>
          </cell>
          <cell r="AY950">
            <v>540</v>
          </cell>
          <cell r="AZ950">
            <v>3.8069351851851851</v>
          </cell>
          <cell r="BA950" t="str">
            <v xml:space="preserve">GT Request 6/13/02.  Each bundle gets Part No. 8132 8.5 X 11 inch bundle sheet. </v>
          </cell>
          <cell r="BB950"/>
          <cell r="BC950">
            <v>284085</v>
          </cell>
          <cell r="BD950" t="str">
            <v>Green</v>
          </cell>
          <cell r="BE950" t="str">
            <v xml:space="preserve">E32 4' M50LIF </v>
          </cell>
          <cell r="BF950" t="str">
            <v>12 months (+/- 5 days) from date of manufacture</v>
          </cell>
          <cell r="BG950" t="str">
            <v xml:space="preserve">Medium </v>
          </cell>
          <cell r="BH950" t="str">
            <v>32 mm</v>
          </cell>
          <cell r="BI950" t="str">
            <v>1 3/8 in</v>
          </cell>
          <cell r="BJ950" t="str">
            <v>39 3/4 in</v>
          </cell>
          <cell r="BK950" t="str">
            <v>7/8 in</v>
          </cell>
          <cell r="BL950" t="str">
            <v>I, II, III</v>
          </cell>
          <cell r="BM950">
            <v>4</v>
          </cell>
          <cell r="BN950">
            <v>48</v>
          </cell>
          <cell r="BO950">
            <v>98</v>
          </cell>
          <cell r="BP950" t="str">
            <v>B or G</v>
          </cell>
          <cell r="BQ950">
            <v>5880</v>
          </cell>
          <cell r="BR950">
            <v>39.75</v>
          </cell>
        </row>
        <row r="951">
          <cell r="C951">
            <v>284088</v>
          </cell>
          <cell r="D951" t="str">
            <v xml:space="preserve">E32 4' LIF0204 (2PB, 42 Bxs) </v>
          </cell>
          <cell r="E951" t="str">
            <v>70314</v>
          </cell>
          <cell r="F951" t="str">
            <v>72036</v>
          </cell>
          <cell r="G951" t="str">
            <v>30%</v>
          </cell>
          <cell r="H951" t="str">
            <v>2 X 8509 (12-8 4 X 1.25 OL)</v>
          </cell>
          <cell r="I951" t="str">
            <v>8040 (54 mm 142 GA X 3.438 FT)</v>
          </cell>
          <cell r="J951" t="str">
            <v>8036 (114 mm 200 GA X 3.438 FT)</v>
          </cell>
          <cell r="K951">
            <v>2.5877249999999998</v>
          </cell>
          <cell r="L951">
            <v>1.1090249999999999</v>
          </cell>
          <cell r="M951">
            <v>39.536305884040203</v>
          </cell>
          <cell r="N951">
            <v>48</v>
          </cell>
          <cell r="O951">
            <v>39.5</v>
          </cell>
          <cell r="P951">
            <v>39.75</v>
          </cell>
          <cell r="Q951">
            <v>40</v>
          </cell>
          <cell r="R951">
            <v>3.6142499999999997</v>
          </cell>
          <cell r="S951">
            <v>3.6967499999999998</v>
          </cell>
          <cell r="T951">
            <v>3.7800000000000002</v>
          </cell>
          <cell r="U951">
            <v>1640.8694999999998</v>
          </cell>
          <cell r="V951">
            <v>1678.3244999999999</v>
          </cell>
          <cell r="W951">
            <v>1716.1200000000001</v>
          </cell>
          <cell r="X951" t="str">
            <v>8484/8485 (42"/2 pc)</v>
          </cell>
          <cell r="Y951" t="str">
            <v>42"/2 pc</v>
          </cell>
          <cell r="Z951">
            <v>2.9</v>
          </cell>
          <cell r="AA951">
            <v>12</v>
          </cell>
          <cell r="AB951">
            <v>43.370999999999995</v>
          </cell>
          <cell r="AC951">
            <v>44.360999999999997</v>
          </cell>
          <cell r="AD951">
            <v>45.36</v>
          </cell>
          <cell r="AE951">
            <v>46.270999999999994</v>
          </cell>
          <cell r="AF951">
            <v>47.260999999999996</v>
          </cell>
          <cell r="AG951">
            <v>48.26</v>
          </cell>
          <cell r="AH951" t="str">
            <v>2 X 8126 (3.792 FT/Box)</v>
          </cell>
          <cell r="AI951">
            <v>2</v>
          </cell>
          <cell r="AJ951" t="str">
            <v>(6X7)+0=42</v>
          </cell>
          <cell r="AK951">
            <v>6</v>
          </cell>
          <cell r="AL951">
            <v>7</v>
          </cell>
          <cell r="AM951">
            <v>0</v>
          </cell>
          <cell r="AN951">
            <v>42</v>
          </cell>
          <cell r="AO951" t="str">
            <v>8914 (48 X 44 4Way)</v>
          </cell>
          <cell r="AP951" t="str">
            <v>48X44</v>
          </cell>
          <cell r="AQ951">
            <v>55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 t="str">
            <v>8051 (1 White)</v>
          </cell>
          <cell r="AW951" t="str">
            <v>8050 (160FT Clear)</v>
          </cell>
          <cell r="AX951">
            <v>2039.9619999999998</v>
          </cell>
          <cell r="AY951">
            <v>504</v>
          </cell>
          <cell r="AZ951">
            <v>4.0475436507936502</v>
          </cell>
          <cell r="BA951" t="str">
            <v xml:space="preserve">GT Request 12/27/05. </v>
          </cell>
          <cell r="BB951"/>
          <cell r="BC951">
            <v>284088</v>
          </cell>
          <cell r="BD951" t="str">
            <v>Yellow</v>
          </cell>
          <cell r="BE951" t="str">
            <v xml:space="preserve">E32 4' LIF0204 </v>
          </cell>
          <cell r="BF951" t="str">
            <v>12 months (+/- 5 days) from date of manufacture</v>
          </cell>
          <cell r="BG951" t="str">
            <v>Slow</v>
          </cell>
          <cell r="BH951" t="str">
            <v>32 mm</v>
          </cell>
          <cell r="BI951" t="str">
            <v>1 3/8 in</v>
          </cell>
          <cell r="BJ951" t="str">
            <v>39 3/4 in</v>
          </cell>
          <cell r="BK951" t="str">
            <v>7/8 in</v>
          </cell>
          <cell r="BL951" t="str">
            <v>I, II, III</v>
          </cell>
          <cell r="BM951">
            <v>4</v>
          </cell>
          <cell r="BN951">
            <v>48</v>
          </cell>
          <cell r="BO951">
            <v>98</v>
          </cell>
          <cell r="BP951" t="str">
            <v>B or G</v>
          </cell>
          <cell r="BQ951">
            <v>5880</v>
          </cell>
          <cell r="BR951">
            <v>39.75</v>
          </cell>
        </row>
        <row r="952">
          <cell r="C952">
            <v>284092</v>
          </cell>
          <cell r="D952" t="str">
            <v>E32 4.2' H20 (2PB, 42 Bxs)</v>
          </cell>
          <cell r="E952" t="str">
            <v>70301</v>
          </cell>
          <cell r="F952" t="str">
            <v>72036</v>
          </cell>
          <cell r="G952" t="str">
            <v>30%</v>
          </cell>
          <cell r="H952" t="str">
            <v>2 X 8509 (12-8 4 X 1.25 OL)</v>
          </cell>
          <cell r="I952" t="str">
            <v>8040 (54 mm 142 GA X 3.584 FT)</v>
          </cell>
          <cell r="J952" t="str">
            <v>8036 (114 mm 200 GA X 3.584 FT)</v>
          </cell>
          <cell r="K952">
            <v>2.7016499999999999</v>
          </cell>
          <cell r="L952">
            <v>1.15785</v>
          </cell>
          <cell r="M952">
            <v>41.448778015358734</v>
          </cell>
          <cell r="N952">
            <v>50.4</v>
          </cell>
          <cell r="O952">
            <v>41.25</v>
          </cell>
          <cell r="P952">
            <v>41.5</v>
          </cell>
          <cell r="Q952">
            <v>41.75</v>
          </cell>
          <cell r="R952">
            <v>3.774375</v>
          </cell>
          <cell r="S952">
            <v>3.8595000000000002</v>
          </cell>
          <cell r="T952">
            <v>3.9453749999999999</v>
          </cell>
          <cell r="U952">
            <v>1713.5662500000001</v>
          </cell>
          <cell r="V952">
            <v>1752.213</v>
          </cell>
          <cell r="W952">
            <v>1791.2002499999999</v>
          </cell>
          <cell r="X952" t="str">
            <v>8484/8485 (42"/2 pc)</v>
          </cell>
          <cell r="Y952" t="str">
            <v>42"/2 pc</v>
          </cell>
          <cell r="Z952">
            <v>2.9</v>
          </cell>
          <cell r="AA952">
            <v>12</v>
          </cell>
          <cell r="AB952">
            <v>45.292500000000004</v>
          </cell>
          <cell r="AC952">
            <v>46.314</v>
          </cell>
          <cell r="AD952">
            <v>47.344499999999996</v>
          </cell>
          <cell r="AE952">
            <v>48.192500000000003</v>
          </cell>
          <cell r="AF952">
            <v>49.213999999999999</v>
          </cell>
          <cell r="AG952">
            <v>50.244499999999995</v>
          </cell>
          <cell r="AH952" t="str">
            <v>2 X 8126 (3.792 FT/Box)</v>
          </cell>
          <cell r="AI952">
            <v>2</v>
          </cell>
          <cell r="AJ952" t="str">
            <v>(6X7)+0=42</v>
          </cell>
          <cell r="AK952">
            <v>6</v>
          </cell>
          <cell r="AL952">
            <v>7</v>
          </cell>
          <cell r="AM952">
            <v>0</v>
          </cell>
          <cell r="AN952">
            <v>42</v>
          </cell>
          <cell r="AO952" t="str">
            <v>8914 (48 X 44 4Way)</v>
          </cell>
          <cell r="AP952" t="str">
            <v>48X44</v>
          </cell>
          <cell r="AQ952">
            <v>55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 t="str">
            <v>8051 (1 White)</v>
          </cell>
          <cell r="AW952" t="str">
            <v>8050 (160FT Clear)</v>
          </cell>
          <cell r="AX952">
            <v>2121.9879999999998</v>
          </cell>
          <cell r="AY952">
            <v>504</v>
          </cell>
          <cell r="AZ952">
            <v>4.2102936507936501</v>
          </cell>
          <cell r="BA952" t="str">
            <v>Updated BF and GT packaging charts to Minova USA Inc.  10/13/03.</v>
          </cell>
          <cell r="BB952"/>
          <cell r="BC952">
            <v>284092</v>
          </cell>
          <cell r="BD952" t="str">
            <v xml:space="preserve">Orange </v>
          </cell>
          <cell r="BE952" t="str">
            <v>E32 4.2' H20</v>
          </cell>
          <cell r="BF952" t="str">
            <v>12 months (+/- 5 days) from date of manufacture</v>
          </cell>
          <cell r="BG952" t="str">
            <v xml:space="preserve">X-Fast </v>
          </cell>
          <cell r="BH952" t="str">
            <v>32 mm</v>
          </cell>
          <cell r="BI952" t="str">
            <v>1 3/8 in</v>
          </cell>
          <cell r="BJ952" t="str">
            <v>41 1/2 in</v>
          </cell>
          <cell r="BK952" t="str">
            <v>7/8 in</v>
          </cell>
          <cell r="BL952" t="str">
            <v>I, II, III</v>
          </cell>
          <cell r="BM952">
            <v>4.2</v>
          </cell>
          <cell r="BN952">
            <v>50.4</v>
          </cell>
          <cell r="BO952">
            <v>98</v>
          </cell>
          <cell r="BP952" t="str">
            <v>B or G</v>
          </cell>
          <cell r="BQ952">
            <v>5880</v>
          </cell>
          <cell r="BR952">
            <v>41.5</v>
          </cell>
        </row>
        <row r="953">
          <cell r="C953">
            <v>284093</v>
          </cell>
          <cell r="D953" t="str">
            <v xml:space="preserve">E32 4' LIF90 (2PB, 42 Bxs) </v>
          </cell>
          <cell r="E953" t="str">
            <v>70416</v>
          </cell>
          <cell r="F953" t="str">
            <v>72036</v>
          </cell>
          <cell r="G953" t="str">
            <v>30%</v>
          </cell>
          <cell r="H953" t="str">
            <v>2 X 8509 (12-8 4 X 1.25 OL)</v>
          </cell>
          <cell r="I953" t="str">
            <v>8040 (54 mm 142 GA X 3.438 FT)</v>
          </cell>
          <cell r="J953" t="str">
            <v>8036 (114 mm 200 GA X 3.438 FT)</v>
          </cell>
          <cell r="K953">
            <v>2.5877249999999998</v>
          </cell>
          <cell r="L953">
            <v>1.1090249999999999</v>
          </cell>
          <cell r="M953">
            <v>39.536305884040203</v>
          </cell>
          <cell r="N953">
            <v>48</v>
          </cell>
          <cell r="O953">
            <v>39.5</v>
          </cell>
          <cell r="P953">
            <v>39.75</v>
          </cell>
          <cell r="Q953">
            <v>40</v>
          </cell>
          <cell r="R953">
            <v>3.6142499999999997</v>
          </cell>
          <cell r="S953">
            <v>3.6967499999999998</v>
          </cell>
          <cell r="T953">
            <v>3.7800000000000002</v>
          </cell>
          <cell r="U953">
            <v>1640.8694999999998</v>
          </cell>
          <cell r="V953">
            <v>1678.3244999999999</v>
          </cell>
          <cell r="W953">
            <v>1716.1200000000001</v>
          </cell>
          <cell r="X953" t="str">
            <v>8484/8485 (42"/2 pc)</v>
          </cell>
          <cell r="Y953" t="str">
            <v>42"/2 pc</v>
          </cell>
          <cell r="Z953">
            <v>2.9</v>
          </cell>
          <cell r="AA953">
            <v>12</v>
          </cell>
          <cell r="AB953">
            <v>43.370999999999995</v>
          </cell>
          <cell r="AC953">
            <v>44.360999999999997</v>
          </cell>
          <cell r="AD953">
            <v>45.36</v>
          </cell>
          <cell r="AE953">
            <v>46.270999999999994</v>
          </cell>
          <cell r="AF953">
            <v>47.260999999999996</v>
          </cell>
          <cell r="AG953">
            <v>48.26</v>
          </cell>
          <cell r="AH953" t="str">
            <v>2 X 8126 (3.792 FT/Box)</v>
          </cell>
          <cell r="AI953">
            <v>2</v>
          </cell>
          <cell r="AJ953" t="str">
            <v>(6X7)+0=42</v>
          </cell>
          <cell r="AK953">
            <v>6</v>
          </cell>
          <cell r="AL953">
            <v>7</v>
          </cell>
          <cell r="AM953">
            <v>0</v>
          </cell>
          <cell r="AN953">
            <v>42</v>
          </cell>
          <cell r="AO953" t="str">
            <v>8914 (48 X 44 4Way)</v>
          </cell>
          <cell r="AP953" t="str">
            <v>48X44</v>
          </cell>
          <cell r="AQ953">
            <v>55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 t="str">
            <v>8051 (1 White)</v>
          </cell>
          <cell r="AW953" t="str">
            <v>8050 (160FT Clear)</v>
          </cell>
          <cell r="AX953">
            <v>2039.9619999999998</v>
          </cell>
          <cell r="AY953">
            <v>504</v>
          </cell>
          <cell r="AZ953">
            <v>4.0475436507936502</v>
          </cell>
          <cell r="BA953" t="str">
            <v xml:space="preserve">Request 8/30/06. </v>
          </cell>
          <cell r="BB953"/>
          <cell r="BC953">
            <v>284093</v>
          </cell>
          <cell r="BD953" t="str">
            <v>Yellow</v>
          </cell>
          <cell r="BE953" t="str">
            <v xml:space="preserve">E32 4' LIF90 </v>
          </cell>
          <cell r="BF953" t="str">
            <v>12 months (+/- 5 days) from date of manufacture</v>
          </cell>
          <cell r="BG953" t="str">
            <v>Slow</v>
          </cell>
          <cell r="BH953" t="str">
            <v>32 mm</v>
          </cell>
          <cell r="BI953" t="str">
            <v>1 3/8 in</v>
          </cell>
          <cell r="BJ953" t="str">
            <v>39 3/4 in</v>
          </cell>
          <cell r="BK953" t="str">
            <v>7/8 in</v>
          </cell>
          <cell r="BL953" t="str">
            <v>I, II, III</v>
          </cell>
          <cell r="BM953">
            <v>4</v>
          </cell>
          <cell r="BN953">
            <v>48</v>
          </cell>
          <cell r="BO953">
            <v>98</v>
          </cell>
          <cell r="BP953" t="str">
            <v>B or G</v>
          </cell>
          <cell r="BQ953">
            <v>5880</v>
          </cell>
          <cell r="BR953">
            <v>39.75</v>
          </cell>
        </row>
        <row r="954">
          <cell r="C954">
            <v>284095</v>
          </cell>
          <cell r="D954" t="str">
            <v xml:space="preserve">E32 4' LIF35 (SWP, 540 Pcs) </v>
          </cell>
          <cell r="E954" t="str">
            <v>70311</v>
          </cell>
          <cell r="F954" t="str">
            <v>72036</v>
          </cell>
          <cell r="G954" t="str">
            <v>30%</v>
          </cell>
          <cell r="H954" t="str">
            <v>2 X 8509 (12-8 4 X 1.25 OL)</v>
          </cell>
          <cell r="I954" t="str">
            <v>8040 (54 mm 142 GA X 3.438 FT)</v>
          </cell>
          <cell r="J954" t="str">
            <v>8036 (114 mm 200 GA X 3.438 FT)</v>
          </cell>
          <cell r="K954">
            <v>2.5877249999999998</v>
          </cell>
          <cell r="L954">
            <v>1.1090249999999999</v>
          </cell>
          <cell r="M954">
            <v>39.536305884040203</v>
          </cell>
          <cell r="N954">
            <v>48</v>
          </cell>
          <cell r="O954">
            <v>39.5</v>
          </cell>
          <cell r="P954">
            <v>39.75</v>
          </cell>
          <cell r="Q954">
            <v>40</v>
          </cell>
          <cell r="R954">
            <v>3.6142499999999997</v>
          </cell>
          <cell r="S954">
            <v>3.6967499999999998</v>
          </cell>
          <cell r="T954">
            <v>3.7800000000000002</v>
          </cell>
          <cell r="U954">
            <v>1640.8694999999998</v>
          </cell>
          <cell r="V954">
            <v>1678.3244999999999</v>
          </cell>
          <cell r="W954">
            <v>1716.1200000000001</v>
          </cell>
          <cell r="X954" t="str">
            <v>8053 (5" X 115GA X 18FT)</v>
          </cell>
          <cell r="Y954" t="str">
            <v>SW (18 FT)</v>
          </cell>
          <cell r="Z954">
            <v>0.1</v>
          </cell>
          <cell r="AA954">
            <v>12</v>
          </cell>
          <cell r="AB954">
            <v>43.370999999999995</v>
          </cell>
          <cell r="AC954">
            <v>44.360999999999997</v>
          </cell>
          <cell r="AD954">
            <v>45.36</v>
          </cell>
          <cell r="AE954">
            <v>43.470999999999997</v>
          </cell>
          <cell r="AF954">
            <v>44.460999999999999</v>
          </cell>
          <cell r="AG954">
            <v>45.46</v>
          </cell>
          <cell r="AH954" t="str">
            <v>8053 (18 FT/Bundle)</v>
          </cell>
          <cell r="AI954" t="str">
            <v>SW</v>
          </cell>
          <cell r="AJ954" t="str">
            <v>45 SW</v>
          </cell>
          <cell r="AK954" t="str">
            <v xml:space="preserve">Stack </v>
          </cell>
          <cell r="AL954" t="str">
            <v xml:space="preserve">Pyramid </v>
          </cell>
          <cell r="AM954" t="str">
            <v>On Pallet</v>
          </cell>
          <cell r="AN954">
            <v>45</v>
          </cell>
          <cell r="AO954" t="str">
            <v>8909 (44 X 44)</v>
          </cell>
          <cell r="AP954" t="str">
            <v>44X44</v>
          </cell>
          <cell r="AQ954">
            <v>55</v>
          </cell>
          <cell r="AR954" t="str">
            <v>8133 (2)</v>
          </cell>
          <cell r="AS954" t="str">
            <v>1 X 8114 (Pad)</v>
          </cell>
          <cell r="AT954">
            <v>0</v>
          </cell>
          <cell r="AU954">
            <v>0</v>
          </cell>
          <cell r="AV954">
            <v>0</v>
          </cell>
          <cell r="AW954" t="str">
            <v>8052 (352FT White)</v>
          </cell>
          <cell r="AX954">
            <v>2055.7449999999999</v>
          </cell>
          <cell r="AY954">
            <v>540</v>
          </cell>
          <cell r="AZ954">
            <v>3.8069351851851851</v>
          </cell>
          <cell r="BA954" t="str">
            <v>Minova Request 2/6/08.  Each bundle gets Part No. 8132 8.5 X 11 inch bundle sheet.</v>
          </cell>
          <cell r="BB954"/>
          <cell r="BC954">
            <v>284095</v>
          </cell>
          <cell r="BD954" t="str">
            <v>Blue</v>
          </cell>
          <cell r="BE954" t="str">
            <v>E32 4' LIF35</v>
          </cell>
          <cell r="BF954" t="str">
            <v>12 months (+/- 5 days) from date of manufacture</v>
          </cell>
          <cell r="BG954" t="str">
            <v>Fast</v>
          </cell>
          <cell r="BH954" t="str">
            <v>32 mm</v>
          </cell>
          <cell r="BI954" t="str">
            <v>1 3/8 in</v>
          </cell>
          <cell r="BJ954" t="str">
            <v>39 3/4 in</v>
          </cell>
          <cell r="BK954" t="str">
            <v>7/8 in</v>
          </cell>
          <cell r="BL954" t="str">
            <v>I, II, III</v>
          </cell>
          <cell r="BM954">
            <v>4</v>
          </cell>
          <cell r="BN954">
            <v>48</v>
          </cell>
          <cell r="BO954">
            <v>98</v>
          </cell>
          <cell r="BP954" t="str">
            <v>B or G</v>
          </cell>
          <cell r="BQ954">
            <v>5880</v>
          </cell>
          <cell r="BR954">
            <v>39.75</v>
          </cell>
        </row>
        <row r="955">
          <cell r="C955">
            <v>284096</v>
          </cell>
          <cell r="D955" t="str">
            <v xml:space="preserve">E32 4' LIF50 (SWP, 540 Pcs) </v>
          </cell>
          <cell r="E955" t="str">
            <v>70329</v>
          </cell>
          <cell r="F955" t="str">
            <v>72036</v>
          </cell>
          <cell r="G955" t="str">
            <v>30%</v>
          </cell>
          <cell r="H955" t="str">
            <v>2 X 8509 (12-8 4 X 1.25 OL)</v>
          </cell>
          <cell r="I955" t="str">
            <v>8040 (54 mm 142 GA X 3.438 FT)</v>
          </cell>
          <cell r="J955" t="str">
            <v>8036 (114 mm 200 GA X 3.438 FT)</v>
          </cell>
          <cell r="K955">
            <v>2.5877249999999998</v>
          </cell>
          <cell r="L955">
            <v>1.1090249999999999</v>
          </cell>
          <cell r="M955">
            <v>39.536305884040203</v>
          </cell>
          <cell r="N955">
            <v>48</v>
          </cell>
          <cell r="O955">
            <v>39.5</v>
          </cell>
          <cell r="P955">
            <v>39.75</v>
          </cell>
          <cell r="Q955">
            <v>40</v>
          </cell>
          <cell r="R955">
            <v>3.6142499999999997</v>
          </cell>
          <cell r="S955">
            <v>3.6967499999999998</v>
          </cell>
          <cell r="T955">
            <v>3.7800000000000002</v>
          </cell>
          <cell r="U955">
            <v>1640.8694999999998</v>
          </cell>
          <cell r="V955">
            <v>1678.3244999999999</v>
          </cell>
          <cell r="W955">
            <v>1716.1200000000001</v>
          </cell>
          <cell r="X955" t="str">
            <v>8053 (5" X 115GA X 18FT)</v>
          </cell>
          <cell r="Y955" t="str">
            <v>SW (18 FT)</v>
          </cell>
          <cell r="Z955">
            <v>0.1</v>
          </cell>
          <cell r="AA955">
            <v>12</v>
          </cell>
          <cell r="AB955">
            <v>43.370999999999995</v>
          </cell>
          <cell r="AC955">
            <v>44.360999999999997</v>
          </cell>
          <cell r="AD955">
            <v>45.36</v>
          </cell>
          <cell r="AE955">
            <v>43.470999999999997</v>
          </cell>
          <cell r="AF955">
            <v>44.460999999999999</v>
          </cell>
          <cell r="AG955">
            <v>45.46</v>
          </cell>
          <cell r="AH955" t="str">
            <v>8053 (18 FT/Bundle)</v>
          </cell>
          <cell r="AI955" t="str">
            <v>SW</v>
          </cell>
          <cell r="AJ955" t="str">
            <v>45 SW</v>
          </cell>
          <cell r="AK955" t="str">
            <v xml:space="preserve">Stack </v>
          </cell>
          <cell r="AL955" t="str">
            <v xml:space="preserve">Pyramid </v>
          </cell>
          <cell r="AM955" t="str">
            <v>On Pallet</v>
          </cell>
          <cell r="AN955">
            <v>45</v>
          </cell>
          <cell r="AO955" t="str">
            <v>8909 (44 X 44)</v>
          </cell>
          <cell r="AP955" t="str">
            <v>44X44</v>
          </cell>
          <cell r="AQ955">
            <v>55</v>
          </cell>
          <cell r="AR955" t="str">
            <v>8133 (2)</v>
          </cell>
          <cell r="AS955" t="str">
            <v>1 X 8114 (Pad)</v>
          </cell>
          <cell r="AT955">
            <v>0</v>
          </cell>
          <cell r="AU955">
            <v>0</v>
          </cell>
          <cell r="AV955">
            <v>0</v>
          </cell>
          <cell r="AW955" t="str">
            <v>8052 (352FT White)</v>
          </cell>
          <cell r="AX955">
            <v>2055.7449999999999</v>
          </cell>
          <cell r="AY955">
            <v>540</v>
          </cell>
          <cell r="AZ955">
            <v>3.8069351851851851</v>
          </cell>
          <cell r="BA955" t="str">
            <v>Minova Request 2/19/08.  Each bundle gets Part No. 8132 8.5 X 11 inch bundle sheet.</v>
          </cell>
          <cell r="BB955"/>
          <cell r="BC955">
            <v>284096</v>
          </cell>
          <cell r="BD955" t="str">
            <v>Green</v>
          </cell>
          <cell r="BE955" t="str">
            <v>E32 4' LIF50</v>
          </cell>
          <cell r="BF955" t="str">
            <v>12 months (+/- 5 days) from date of manufacture</v>
          </cell>
          <cell r="BG955" t="str">
            <v xml:space="preserve">Medium </v>
          </cell>
          <cell r="BH955" t="str">
            <v>32 mm</v>
          </cell>
          <cell r="BI955" t="str">
            <v>1 3/8 in</v>
          </cell>
          <cell r="BJ955" t="str">
            <v>39 3/4 in</v>
          </cell>
          <cell r="BK955" t="str">
            <v>7/8 in</v>
          </cell>
          <cell r="BL955" t="str">
            <v>I, II, III</v>
          </cell>
          <cell r="BM955">
            <v>4</v>
          </cell>
          <cell r="BN955">
            <v>48</v>
          </cell>
          <cell r="BO955">
            <v>98</v>
          </cell>
          <cell r="BP955" t="str">
            <v>B or G</v>
          </cell>
          <cell r="BQ955">
            <v>5880</v>
          </cell>
          <cell r="BR955">
            <v>39.75</v>
          </cell>
        </row>
        <row r="956">
          <cell r="C956">
            <v>284097</v>
          </cell>
          <cell r="D956" t="str">
            <v xml:space="preserve">E32 4' LIF90 (SWP, 540 Pcs) </v>
          </cell>
          <cell r="E956" t="str">
            <v>70416</v>
          </cell>
          <cell r="F956" t="str">
            <v>72036</v>
          </cell>
          <cell r="G956" t="str">
            <v>30%</v>
          </cell>
          <cell r="H956" t="str">
            <v>2 X 8509 (12-8 4 X 1.25 OL)</v>
          </cell>
          <cell r="I956" t="str">
            <v>8040 (54 mm 142 GA X 3.438 FT)</v>
          </cell>
          <cell r="J956" t="str">
            <v>8036 (114 mm 200 GA X 3.438 FT)</v>
          </cell>
          <cell r="K956">
            <v>2.5877249999999998</v>
          </cell>
          <cell r="L956">
            <v>1.1090249999999999</v>
          </cell>
          <cell r="M956">
            <v>39.536305884040203</v>
          </cell>
          <cell r="N956">
            <v>48</v>
          </cell>
          <cell r="O956">
            <v>39.5</v>
          </cell>
          <cell r="P956">
            <v>39.75</v>
          </cell>
          <cell r="Q956">
            <v>40</v>
          </cell>
          <cell r="R956">
            <v>3.6142499999999997</v>
          </cell>
          <cell r="S956">
            <v>3.6967499999999998</v>
          </cell>
          <cell r="T956">
            <v>3.7800000000000002</v>
          </cell>
          <cell r="U956">
            <v>1640.8694999999998</v>
          </cell>
          <cell r="V956">
            <v>1678.3244999999999</v>
          </cell>
          <cell r="W956">
            <v>1716.1200000000001</v>
          </cell>
          <cell r="X956" t="str">
            <v>8053 (5" X 115GA X 18FT)</v>
          </cell>
          <cell r="Y956" t="str">
            <v>SW (18 FT)</v>
          </cell>
          <cell r="Z956">
            <v>0.1</v>
          </cell>
          <cell r="AA956">
            <v>12</v>
          </cell>
          <cell r="AB956">
            <v>43.370999999999995</v>
          </cell>
          <cell r="AC956">
            <v>44.360999999999997</v>
          </cell>
          <cell r="AD956">
            <v>45.36</v>
          </cell>
          <cell r="AE956">
            <v>43.470999999999997</v>
          </cell>
          <cell r="AF956">
            <v>44.460999999999999</v>
          </cell>
          <cell r="AG956">
            <v>45.46</v>
          </cell>
          <cell r="AH956" t="str">
            <v>8053 (18 FT/Bundle)</v>
          </cell>
          <cell r="AI956" t="str">
            <v>SW</v>
          </cell>
          <cell r="AJ956" t="str">
            <v>45 SW</v>
          </cell>
          <cell r="AK956" t="str">
            <v xml:space="preserve">Stack </v>
          </cell>
          <cell r="AL956" t="str">
            <v xml:space="preserve">Pyramid </v>
          </cell>
          <cell r="AM956" t="str">
            <v>On Pallet</v>
          </cell>
          <cell r="AN956">
            <v>45</v>
          </cell>
          <cell r="AO956" t="str">
            <v>8909 (44 X 44)</v>
          </cell>
          <cell r="AP956" t="str">
            <v>44X44</v>
          </cell>
          <cell r="AQ956">
            <v>55</v>
          </cell>
          <cell r="AR956" t="str">
            <v>8133 (2)</v>
          </cell>
          <cell r="AS956" t="str">
            <v>1 X 8114 (Pad)</v>
          </cell>
          <cell r="AT956">
            <v>0</v>
          </cell>
          <cell r="AU956">
            <v>0</v>
          </cell>
          <cell r="AV956">
            <v>0</v>
          </cell>
          <cell r="AW956" t="str">
            <v>8052 (352FT White)</v>
          </cell>
          <cell r="AX956">
            <v>2055.7449999999999</v>
          </cell>
          <cell r="AY956">
            <v>540</v>
          </cell>
          <cell r="AZ956">
            <v>3.8069351851851851</v>
          </cell>
          <cell r="BA956" t="str">
            <v>Minova Request 2/6/08.  Each bundle gets Part No. 8132 8.5 X 11 inch bundle sheet.</v>
          </cell>
          <cell r="BB956"/>
          <cell r="BC956">
            <v>284097</v>
          </cell>
          <cell r="BD956" t="str">
            <v>Yellow</v>
          </cell>
          <cell r="BE956" t="str">
            <v xml:space="preserve">E32 4' LIF90 </v>
          </cell>
          <cell r="BF956" t="str">
            <v>12 months (+/- 5 days) from date of manufacture</v>
          </cell>
          <cell r="BG956" t="str">
            <v>Slow</v>
          </cell>
          <cell r="BH956" t="str">
            <v>32 mm</v>
          </cell>
          <cell r="BI956" t="str">
            <v>1 3/8 in</v>
          </cell>
          <cell r="BJ956" t="str">
            <v>39 3/4 in</v>
          </cell>
          <cell r="BK956" t="str">
            <v>7/8 in</v>
          </cell>
          <cell r="BL956" t="str">
            <v>I, II, III</v>
          </cell>
          <cell r="BM956">
            <v>4</v>
          </cell>
          <cell r="BN956">
            <v>48</v>
          </cell>
          <cell r="BO956">
            <v>98</v>
          </cell>
          <cell r="BP956" t="str">
            <v>B or G</v>
          </cell>
          <cell r="BQ956">
            <v>5880</v>
          </cell>
          <cell r="BR956">
            <v>39.75</v>
          </cell>
        </row>
        <row r="957">
          <cell r="C957">
            <v>284098</v>
          </cell>
          <cell r="D957" t="str">
            <v>E32 4' LIF50 (SWS, 540 Pcs)</v>
          </cell>
          <cell r="E957" t="str">
            <v>70319</v>
          </cell>
          <cell r="F957" t="str">
            <v>72036</v>
          </cell>
          <cell r="G957" t="str">
            <v>30%</v>
          </cell>
          <cell r="H957" t="str">
            <v>2 X 8509 (12-8 4 X 1.25 OL)</v>
          </cell>
          <cell r="I957" t="str">
            <v>8040 (54 mm 142 GA X 3.438 FT)</v>
          </cell>
          <cell r="J957" t="str">
            <v>8036 (114 mm 200 GA X 3.438 FT)</v>
          </cell>
          <cell r="K957">
            <v>2.5877249999999998</v>
          </cell>
          <cell r="L957">
            <v>1.1090249999999999</v>
          </cell>
          <cell r="M957">
            <v>39.536305884040203</v>
          </cell>
          <cell r="N957">
            <v>48</v>
          </cell>
          <cell r="O957">
            <v>39.5</v>
          </cell>
          <cell r="P957">
            <v>39.75</v>
          </cell>
          <cell r="Q957">
            <v>40</v>
          </cell>
          <cell r="R957">
            <v>3.6142499999999997</v>
          </cell>
          <cell r="S957">
            <v>3.6967499999999998</v>
          </cell>
          <cell r="T957">
            <v>3.7800000000000002</v>
          </cell>
          <cell r="U957">
            <v>1640.8694999999998</v>
          </cell>
          <cell r="V957">
            <v>1678.3244999999999</v>
          </cell>
          <cell r="W957">
            <v>1716.1200000000001</v>
          </cell>
          <cell r="X957" t="str">
            <v>8053 (5" X 115GA X 18FT)</v>
          </cell>
          <cell r="Y957" t="str">
            <v>SW (18 FT)</v>
          </cell>
          <cell r="Z957">
            <v>0.1</v>
          </cell>
          <cell r="AA957">
            <v>12</v>
          </cell>
          <cell r="AB957">
            <v>43.370999999999995</v>
          </cell>
          <cell r="AC957">
            <v>44.360999999999997</v>
          </cell>
          <cell r="AD957">
            <v>45.36</v>
          </cell>
          <cell r="AE957">
            <v>43.470999999999997</v>
          </cell>
          <cell r="AF957">
            <v>44.460999999999999</v>
          </cell>
          <cell r="AG957">
            <v>45.46</v>
          </cell>
          <cell r="AH957" t="str">
            <v>8053 (18 FT/Bundle)</v>
          </cell>
          <cell r="AI957" t="str">
            <v>SW</v>
          </cell>
          <cell r="AJ957" t="str">
            <v>45 SW</v>
          </cell>
          <cell r="AK957" t="str">
            <v xml:space="preserve">Stack </v>
          </cell>
          <cell r="AL957" t="str">
            <v xml:space="preserve">Square </v>
          </cell>
          <cell r="AM957" t="str">
            <v>On Pallet</v>
          </cell>
          <cell r="AN957">
            <v>45</v>
          </cell>
          <cell r="AO957" t="str">
            <v>8909 (44 X 44)</v>
          </cell>
          <cell r="AP957" t="str">
            <v>44X44</v>
          </cell>
          <cell r="AQ957">
            <v>55</v>
          </cell>
          <cell r="AR957" t="str">
            <v>8133 (2)</v>
          </cell>
          <cell r="AS957" t="str">
            <v>1 X 8114 (Pad)</v>
          </cell>
          <cell r="AT957">
            <v>0</v>
          </cell>
          <cell r="AU957">
            <v>0</v>
          </cell>
          <cell r="AV957">
            <v>0</v>
          </cell>
          <cell r="AW957" t="str">
            <v>8052 (352FT White)</v>
          </cell>
          <cell r="AX957">
            <v>2055.7449999999999</v>
          </cell>
          <cell r="AY957">
            <v>540</v>
          </cell>
          <cell r="AZ957">
            <v>3.8069351851851851</v>
          </cell>
          <cell r="BA957" t="str">
            <v xml:space="preserve">Minova operations request 6/14/11  - reduced 5 bundles per pallet.  6/14/11 JCS </v>
          </cell>
          <cell r="BB957" t="str">
            <v xml:space="preserve">Updated 9/14/11. Each bundle gets Part No. 8132 8.5 X 11 inch bundle sheet. </v>
          </cell>
          <cell r="BC957">
            <v>284098</v>
          </cell>
          <cell r="BD957" t="str">
            <v>Green</v>
          </cell>
          <cell r="BE957" t="str">
            <v>E32 4' LIF50</v>
          </cell>
          <cell r="BF957" t="str">
            <v>12 months (+/- 5 days) from date of manufacture</v>
          </cell>
          <cell r="BG957" t="str">
            <v xml:space="preserve">Medium </v>
          </cell>
          <cell r="BH957" t="str">
            <v>32 mm</v>
          </cell>
          <cell r="BI957" t="str">
            <v>1 3/8 in</v>
          </cell>
          <cell r="BJ957" t="str">
            <v>39 3/4 in</v>
          </cell>
          <cell r="BK957" t="str">
            <v>7/8 in</v>
          </cell>
          <cell r="BL957" t="str">
            <v>I, II, III</v>
          </cell>
          <cell r="BM957">
            <v>4</v>
          </cell>
          <cell r="BN957">
            <v>48</v>
          </cell>
          <cell r="BO957">
            <v>98</v>
          </cell>
          <cell r="BP957" t="str">
            <v>B or G</v>
          </cell>
          <cell r="BQ957">
            <v>5880</v>
          </cell>
          <cell r="BR957">
            <v>39.75</v>
          </cell>
        </row>
        <row r="958">
          <cell r="C958">
            <v>284100</v>
          </cell>
          <cell r="D958" t="str">
            <v>E32 4.5' H45 (2PB, 42 Bxs)</v>
          </cell>
          <cell r="E958" t="str">
            <v>70310</v>
          </cell>
          <cell r="F958" t="str">
            <v>72036</v>
          </cell>
          <cell r="G958" t="str">
            <v>30%</v>
          </cell>
          <cell r="H958" t="str">
            <v>2 X 8509 (12-8 4 X 1.25 OL)</v>
          </cell>
          <cell r="I958" t="str">
            <v>8040 (54 mm 142 GA X 3.834 FT)</v>
          </cell>
          <cell r="J958" t="str">
            <v>8036 (114 mm 200 GA X 3.834 FT)</v>
          </cell>
          <cell r="K958">
            <v>2.8969499999999995</v>
          </cell>
          <cell r="L958">
            <v>1.2415499999999999</v>
          </cell>
          <cell r="M958">
            <v>44.317486212336533</v>
          </cell>
          <cell r="N958">
            <v>54</v>
          </cell>
          <cell r="O958">
            <v>44.25</v>
          </cell>
          <cell r="P958">
            <v>44.5</v>
          </cell>
          <cell r="Q958">
            <v>44.75</v>
          </cell>
          <cell r="R958">
            <v>4.0488749999999998</v>
          </cell>
          <cell r="S958">
            <v>4.1384999999999996</v>
          </cell>
          <cell r="T958">
            <v>4.2288750000000004</v>
          </cell>
          <cell r="U958">
            <v>1838.1892499999999</v>
          </cell>
          <cell r="V958">
            <v>1878.8789999999999</v>
          </cell>
          <cell r="W958">
            <v>1919.9092500000002</v>
          </cell>
          <cell r="X958" t="str">
            <v>8470/8471 (47"/2 pc)</v>
          </cell>
          <cell r="Y958" t="str">
            <v>47"/ 2 pc</v>
          </cell>
          <cell r="Z958">
            <v>2.5</v>
          </cell>
          <cell r="AA958">
            <v>12</v>
          </cell>
          <cell r="AB958">
            <v>48.586500000000001</v>
          </cell>
          <cell r="AC958">
            <v>49.661999999999992</v>
          </cell>
          <cell r="AD958">
            <v>50.746500000000005</v>
          </cell>
          <cell r="AE958">
            <v>51.086500000000001</v>
          </cell>
          <cell r="AF958">
            <v>52.161999999999992</v>
          </cell>
          <cell r="AG958">
            <v>53.246500000000005</v>
          </cell>
          <cell r="AH958" t="str">
            <v>2 X 8126 (3.792 FT/Box)</v>
          </cell>
          <cell r="AI958">
            <v>2</v>
          </cell>
          <cell r="AJ958" t="str">
            <v>(6X7)+0=42</v>
          </cell>
          <cell r="AK958">
            <v>6</v>
          </cell>
          <cell r="AL958">
            <v>7</v>
          </cell>
          <cell r="AM958">
            <v>0</v>
          </cell>
          <cell r="AN958">
            <v>42</v>
          </cell>
          <cell r="AO958" t="str">
            <v>8914 (48 X 44)</v>
          </cell>
          <cell r="AP958" t="str">
            <v>48X44</v>
          </cell>
          <cell r="AQ958">
            <v>55</v>
          </cell>
          <cell r="AR958" t="str">
            <v>8123 (4)</v>
          </cell>
          <cell r="AS958">
            <v>0</v>
          </cell>
          <cell r="AT958" t="str">
            <v>8121 (2 X 16FT)/ 8122 (4)</v>
          </cell>
          <cell r="AU958">
            <v>2</v>
          </cell>
          <cell r="AV958" t="str">
            <v>8051 (1 White)</v>
          </cell>
          <cell r="AW958" t="str">
            <v>8050 (160FT Clear)</v>
          </cell>
          <cell r="AX958">
            <v>2245.8039999999996</v>
          </cell>
          <cell r="AY958">
            <v>504</v>
          </cell>
          <cell r="AZ958">
            <v>4.4559603174603168</v>
          </cell>
          <cell r="BA958" t="str">
            <v xml:space="preserve">BF Request 6/21/02. </v>
          </cell>
          <cell r="BB958"/>
          <cell r="BC958">
            <v>284100</v>
          </cell>
          <cell r="BD958" t="str">
            <v>Green</v>
          </cell>
          <cell r="BE958" t="str">
            <v xml:space="preserve">E32 4.5' H45 </v>
          </cell>
          <cell r="BF958" t="str">
            <v>12 months (+/- 5 days) from date of manufacture</v>
          </cell>
          <cell r="BG958" t="str">
            <v xml:space="preserve">Medium </v>
          </cell>
          <cell r="BH958" t="str">
            <v>32 mm</v>
          </cell>
          <cell r="BI958" t="str">
            <v>1 3/8 in</v>
          </cell>
          <cell r="BJ958" t="str">
            <v>44 1/2 in</v>
          </cell>
          <cell r="BK958" t="str">
            <v>7/8 in</v>
          </cell>
          <cell r="BL958" t="str">
            <v>I, II, III</v>
          </cell>
          <cell r="BM958">
            <v>4.5</v>
          </cell>
          <cell r="BN958">
            <v>54</v>
          </cell>
          <cell r="BO958">
            <v>98</v>
          </cell>
          <cell r="BP958" t="str">
            <v>B or G</v>
          </cell>
          <cell r="BQ958">
            <v>5880</v>
          </cell>
          <cell r="BR958">
            <v>44.5</v>
          </cell>
        </row>
        <row r="959">
          <cell r="C959">
            <v>284101</v>
          </cell>
          <cell r="D959" t="str">
            <v>E32 4' M50LIF (2PB, 42 Bxs)</v>
          </cell>
          <cell r="E959" t="str">
            <v>70325</v>
          </cell>
          <cell r="F959" t="str">
            <v>72036</v>
          </cell>
          <cell r="G959" t="str">
            <v>30%</v>
          </cell>
          <cell r="H959" t="str">
            <v>2 X 8509 (12-8 4 X 1.25 OL)</v>
          </cell>
          <cell r="I959" t="str">
            <v>8040 (54 mm 142 GA X 3.438 FT)</v>
          </cell>
          <cell r="J959" t="str">
            <v>8036 (114 mm 200 GA X 3.438 FT)</v>
          </cell>
          <cell r="K959">
            <v>2.5877249999999998</v>
          </cell>
          <cell r="L959">
            <v>1.1090249999999999</v>
          </cell>
          <cell r="M959">
            <v>39.536305884040203</v>
          </cell>
          <cell r="N959">
            <v>48</v>
          </cell>
          <cell r="O959">
            <v>39.5</v>
          </cell>
          <cell r="P959">
            <v>39.75</v>
          </cell>
          <cell r="Q959">
            <v>40</v>
          </cell>
          <cell r="R959">
            <v>3.6142499999999997</v>
          </cell>
          <cell r="S959">
            <v>3.6967499999999998</v>
          </cell>
          <cell r="T959">
            <v>3.7800000000000002</v>
          </cell>
          <cell r="U959">
            <v>1640.8694999999998</v>
          </cell>
          <cell r="V959">
            <v>1678.3244999999999</v>
          </cell>
          <cell r="W959">
            <v>1716.1200000000001</v>
          </cell>
          <cell r="X959" t="str">
            <v>8484/8485 (42"/2 pc)</v>
          </cell>
          <cell r="Y959" t="str">
            <v>42"/2 pc</v>
          </cell>
          <cell r="Z959">
            <v>2.9</v>
          </cell>
          <cell r="AA959">
            <v>12</v>
          </cell>
          <cell r="AB959">
            <v>43.370999999999995</v>
          </cell>
          <cell r="AC959">
            <v>44.360999999999997</v>
          </cell>
          <cell r="AD959">
            <v>45.36</v>
          </cell>
          <cell r="AE959">
            <v>46.270999999999994</v>
          </cell>
          <cell r="AF959">
            <v>47.260999999999996</v>
          </cell>
          <cell r="AG959">
            <v>48.26</v>
          </cell>
          <cell r="AH959" t="str">
            <v>2 X 8126 (3.792 FT/Box)</v>
          </cell>
          <cell r="AI959">
            <v>2</v>
          </cell>
          <cell r="AJ959" t="str">
            <v>(6X7)+0=42</v>
          </cell>
          <cell r="AK959">
            <v>6</v>
          </cell>
          <cell r="AL959">
            <v>7</v>
          </cell>
          <cell r="AM959">
            <v>0</v>
          </cell>
          <cell r="AN959">
            <v>42</v>
          </cell>
          <cell r="AO959" t="str">
            <v>8914 (48 X 44 4Way)</v>
          </cell>
          <cell r="AP959" t="str">
            <v>48X44</v>
          </cell>
          <cell r="AQ959">
            <v>55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 t="str">
            <v>8051 (1 White)</v>
          </cell>
          <cell r="AW959" t="str">
            <v>8050 (160FT Clear)</v>
          </cell>
          <cell r="AX959">
            <v>2039.9619999999998</v>
          </cell>
          <cell r="AY959">
            <v>504</v>
          </cell>
          <cell r="AZ959">
            <v>4.0475436507936502</v>
          </cell>
          <cell r="BA959" t="str">
            <v>Minova request 12/14/09.</v>
          </cell>
          <cell r="BB959"/>
          <cell r="BC959">
            <v>284101</v>
          </cell>
          <cell r="BD959" t="str">
            <v>Green</v>
          </cell>
          <cell r="BE959" t="str">
            <v>E32 4' M50LIF</v>
          </cell>
          <cell r="BF959" t="str">
            <v>12 months (+/- 5 days) from date of manufacture</v>
          </cell>
          <cell r="BG959" t="str">
            <v xml:space="preserve">Medium </v>
          </cell>
          <cell r="BH959" t="str">
            <v>32 mm</v>
          </cell>
          <cell r="BI959" t="str">
            <v>1 3/8 in</v>
          </cell>
          <cell r="BJ959" t="str">
            <v>39 3/4 in</v>
          </cell>
          <cell r="BK959" t="str">
            <v>7/8 in</v>
          </cell>
          <cell r="BL959" t="str">
            <v>I, II, III</v>
          </cell>
          <cell r="BM959">
            <v>4</v>
          </cell>
          <cell r="BN959">
            <v>48</v>
          </cell>
          <cell r="BO959">
            <v>98</v>
          </cell>
          <cell r="BP959" t="str">
            <v>B or G</v>
          </cell>
          <cell r="BQ959">
            <v>5880</v>
          </cell>
          <cell r="BR959">
            <v>39.75</v>
          </cell>
        </row>
        <row r="960">
          <cell r="C960">
            <v>284102</v>
          </cell>
          <cell r="D960" t="str">
            <v>E32 4' LIF50 (2PB, 42 Bxs)</v>
          </cell>
          <cell r="E960" t="str">
            <v>70329</v>
          </cell>
          <cell r="F960" t="str">
            <v>72036</v>
          </cell>
          <cell r="G960" t="str">
            <v>30%</v>
          </cell>
          <cell r="H960" t="str">
            <v>2 X 8509 (12-8 4 X 1.25 OL)</v>
          </cell>
          <cell r="I960" t="str">
            <v>8040 (54 mm 142 GA X 3.438 FT)</v>
          </cell>
          <cell r="J960" t="str">
            <v>8036 (114 mm 200 GA X 3.438 FT)</v>
          </cell>
          <cell r="K960">
            <v>2.5877249999999998</v>
          </cell>
          <cell r="L960">
            <v>1.1090249999999999</v>
          </cell>
          <cell r="M960">
            <v>39.536305884040203</v>
          </cell>
          <cell r="N960">
            <v>48</v>
          </cell>
          <cell r="O960">
            <v>39.5</v>
          </cell>
          <cell r="P960">
            <v>39.75</v>
          </cell>
          <cell r="Q960">
            <v>40</v>
          </cell>
          <cell r="R960">
            <v>3.6142499999999997</v>
          </cell>
          <cell r="S960">
            <v>3.6967499999999998</v>
          </cell>
          <cell r="T960">
            <v>3.7800000000000002</v>
          </cell>
          <cell r="U960">
            <v>1640.8694999999998</v>
          </cell>
          <cell r="V960">
            <v>1678.3244999999999</v>
          </cell>
          <cell r="W960">
            <v>1716.1200000000001</v>
          </cell>
          <cell r="X960" t="str">
            <v>8484/8485 (42"/2 pc)</v>
          </cell>
          <cell r="Y960" t="str">
            <v>42"/2 pc</v>
          </cell>
          <cell r="Z960">
            <v>2.9</v>
          </cell>
          <cell r="AA960">
            <v>12</v>
          </cell>
          <cell r="AB960">
            <v>43.370999999999995</v>
          </cell>
          <cell r="AC960">
            <v>44.360999999999997</v>
          </cell>
          <cell r="AD960">
            <v>45.36</v>
          </cell>
          <cell r="AE960">
            <v>46.270999999999994</v>
          </cell>
          <cell r="AF960">
            <v>47.260999999999996</v>
          </cell>
          <cell r="AG960">
            <v>48.26</v>
          </cell>
          <cell r="AH960" t="str">
            <v>2 X 8126 (3.792 FT/Box)</v>
          </cell>
          <cell r="AI960">
            <v>2</v>
          </cell>
          <cell r="AJ960" t="str">
            <v>(6X7)+0=42</v>
          </cell>
          <cell r="AK960">
            <v>6</v>
          </cell>
          <cell r="AL960">
            <v>7</v>
          </cell>
          <cell r="AM960">
            <v>0</v>
          </cell>
          <cell r="AN960">
            <v>42</v>
          </cell>
          <cell r="AO960" t="str">
            <v>8914 (48 X 44 4Way)</v>
          </cell>
          <cell r="AP960" t="str">
            <v>48X44</v>
          </cell>
          <cell r="AQ960">
            <v>55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 t="str">
            <v>8051 (1 White)</v>
          </cell>
          <cell r="AW960" t="str">
            <v>8050 (160FT Clear)</v>
          </cell>
          <cell r="AX960">
            <v>2039.9619999999998</v>
          </cell>
          <cell r="AY960">
            <v>504</v>
          </cell>
          <cell r="AZ960">
            <v>4.0475436507936502</v>
          </cell>
          <cell r="BA960" t="str">
            <v>Minova request 10/1/10.</v>
          </cell>
          <cell r="BB960"/>
          <cell r="BC960">
            <v>284102</v>
          </cell>
          <cell r="BD960" t="str">
            <v>Green</v>
          </cell>
          <cell r="BE960" t="str">
            <v>E32 4' LIF50</v>
          </cell>
          <cell r="BF960" t="str">
            <v>12 months (+/- 5 days) from date of manufacture</v>
          </cell>
          <cell r="BG960" t="str">
            <v xml:space="preserve">Medium </v>
          </cell>
          <cell r="BH960" t="str">
            <v>32 mm</v>
          </cell>
          <cell r="BI960" t="str">
            <v>1 3/8 in</v>
          </cell>
          <cell r="BJ960" t="str">
            <v>39 3/4 in</v>
          </cell>
          <cell r="BK960" t="str">
            <v>7/8 in</v>
          </cell>
          <cell r="BL960" t="str">
            <v>I, II, III</v>
          </cell>
          <cell r="BM960">
            <v>4</v>
          </cell>
          <cell r="BN960">
            <v>48</v>
          </cell>
          <cell r="BO960">
            <v>98</v>
          </cell>
          <cell r="BP960" t="str">
            <v>B or G</v>
          </cell>
          <cell r="BQ960">
            <v>5880</v>
          </cell>
          <cell r="BR960">
            <v>39.75</v>
          </cell>
        </row>
        <row r="961">
          <cell r="C961">
            <v>284103</v>
          </cell>
          <cell r="D961" t="str">
            <v>E32 4.5' LIF90 (2PB, 42 Bxs)</v>
          </cell>
          <cell r="E961" t="str">
            <v>70416</v>
          </cell>
          <cell r="F961" t="str">
            <v>72036</v>
          </cell>
          <cell r="G961" t="str">
            <v>30%</v>
          </cell>
          <cell r="H961" t="str">
            <v>2 X 8509 (12-8 4 X 1.25 OL)</v>
          </cell>
          <cell r="I961" t="str">
            <v>8040 (54 mm 142 GA X 3.834 FT)</v>
          </cell>
          <cell r="J961" t="str">
            <v>8036 (114 mm 200 GA X 3.834 FT)</v>
          </cell>
          <cell r="K961">
            <v>2.8969499999999995</v>
          </cell>
          <cell r="L961">
            <v>1.2415499999999999</v>
          </cell>
          <cell r="M961">
            <v>44.317486212336533</v>
          </cell>
          <cell r="N961">
            <v>54</v>
          </cell>
          <cell r="O961">
            <v>44.25</v>
          </cell>
          <cell r="P961">
            <v>44.5</v>
          </cell>
          <cell r="Q961">
            <v>44.75</v>
          </cell>
          <cell r="R961">
            <v>4.0488749999999998</v>
          </cell>
          <cell r="S961">
            <v>4.1384999999999996</v>
          </cell>
          <cell r="T961">
            <v>4.2288750000000004</v>
          </cell>
          <cell r="U961">
            <v>1838.1892499999999</v>
          </cell>
          <cell r="V961">
            <v>1878.8789999999999</v>
          </cell>
          <cell r="W961">
            <v>1919.9092500000002</v>
          </cell>
          <cell r="X961" t="str">
            <v>8470/8471 (47"/2 pc)</v>
          </cell>
          <cell r="Y961" t="str">
            <v>47"/ 2 pc</v>
          </cell>
          <cell r="Z961">
            <v>2.5</v>
          </cell>
          <cell r="AA961">
            <v>12</v>
          </cell>
          <cell r="AB961">
            <v>48.586500000000001</v>
          </cell>
          <cell r="AC961">
            <v>49.661999999999992</v>
          </cell>
          <cell r="AD961">
            <v>50.746500000000005</v>
          </cell>
          <cell r="AE961">
            <v>51.086500000000001</v>
          </cell>
          <cell r="AF961">
            <v>52.161999999999992</v>
          </cell>
          <cell r="AG961">
            <v>53.246500000000005</v>
          </cell>
          <cell r="AH961" t="str">
            <v>2 X 8126 (3.792 FT/Box)</v>
          </cell>
          <cell r="AI961">
            <v>2</v>
          </cell>
          <cell r="AJ961" t="str">
            <v>(6X7)+0=42</v>
          </cell>
          <cell r="AK961">
            <v>6</v>
          </cell>
          <cell r="AL961">
            <v>7</v>
          </cell>
          <cell r="AM961">
            <v>0</v>
          </cell>
          <cell r="AN961">
            <v>42</v>
          </cell>
          <cell r="AO961" t="str">
            <v>8914 (48 X 44)</v>
          </cell>
          <cell r="AP961" t="str">
            <v>48X44</v>
          </cell>
          <cell r="AQ961">
            <v>55</v>
          </cell>
          <cell r="AR961" t="str">
            <v>8123 (4)</v>
          </cell>
          <cell r="AS961">
            <v>0</v>
          </cell>
          <cell r="AT961" t="str">
            <v>8121 (2 X 16FT)/ 8122 (4)</v>
          </cell>
          <cell r="AU961">
            <v>2</v>
          </cell>
          <cell r="AV961" t="str">
            <v>8051 (1 White)</v>
          </cell>
          <cell r="AW961" t="str">
            <v>8050 (160FT Clear)</v>
          </cell>
          <cell r="AX961">
            <v>2245.8039999999996</v>
          </cell>
          <cell r="AY961">
            <v>504</v>
          </cell>
          <cell r="AZ961">
            <v>4.4559603174603168</v>
          </cell>
          <cell r="BA961" t="str">
            <v>Minova request 10/28/11.</v>
          </cell>
          <cell r="BB961"/>
          <cell r="BC961">
            <v>284103</v>
          </cell>
          <cell r="BD961" t="str">
            <v>Yellow</v>
          </cell>
          <cell r="BE961" t="str">
            <v>E32 4.5' LIF90</v>
          </cell>
          <cell r="BF961" t="str">
            <v>12 months (+/- 5 days) from date of manufacture</v>
          </cell>
          <cell r="BG961" t="str">
            <v>Slow</v>
          </cell>
          <cell r="BH961" t="str">
            <v>32 mm</v>
          </cell>
          <cell r="BI961" t="str">
            <v>1 3/8 in</v>
          </cell>
          <cell r="BJ961" t="str">
            <v>44 1/2 in</v>
          </cell>
          <cell r="BK961" t="str">
            <v>7/8 in</v>
          </cell>
          <cell r="BL961" t="str">
            <v>I, II, III</v>
          </cell>
          <cell r="BM961">
            <v>4.5</v>
          </cell>
          <cell r="BN961">
            <v>54</v>
          </cell>
          <cell r="BO961">
            <v>98</v>
          </cell>
          <cell r="BP961" t="str">
            <v>B or G</v>
          </cell>
          <cell r="BQ961">
            <v>5880</v>
          </cell>
          <cell r="BR961">
            <v>44.5</v>
          </cell>
        </row>
        <row r="962">
          <cell r="C962">
            <v>284104</v>
          </cell>
          <cell r="D962" t="str">
            <v>E32 4.5' H20 (2PB, 42 Bxs)</v>
          </cell>
          <cell r="E962" t="str">
            <v>70301</v>
          </cell>
          <cell r="F962" t="str">
            <v>72036</v>
          </cell>
          <cell r="G962" t="str">
            <v>30%</v>
          </cell>
          <cell r="H962" t="str">
            <v>2 X 8509 (12-8 4 X 1.25 OL)</v>
          </cell>
          <cell r="I962" t="str">
            <v>8040 (54 mm 142 GA X 3.834 FT)</v>
          </cell>
          <cell r="J962" t="str">
            <v>8036 (114 mm 200 GA X 3.834 FT)</v>
          </cell>
          <cell r="K962">
            <v>2.8969499999999995</v>
          </cell>
          <cell r="L962">
            <v>1.2415499999999999</v>
          </cell>
          <cell r="M962">
            <v>44.317486212336533</v>
          </cell>
          <cell r="N962">
            <v>54</v>
          </cell>
          <cell r="O962">
            <v>44.25</v>
          </cell>
          <cell r="P962">
            <v>44.5</v>
          </cell>
          <cell r="Q962">
            <v>44.75</v>
          </cell>
          <cell r="R962">
            <v>4.0488749999999998</v>
          </cell>
          <cell r="S962">
            <v>4.1384999999999996</v>
          </cell>
          <cell r="T962">
            <v>4.2288750000000004</v>
          </cell>
          <cell r="U962">
            <v>1838.1892499999999</v>
          </cell>
          <cell r="V962">
            <v>1878.8789999999999</v>
          </cell>
          <cell r="W962">
            <v>1919.9092500000002</v>
          </cell>
          <cell r="X962" t="str">
            <v>8470/8471 (47"/2 pc)</v>
          </cell>
          <cell r="Y962" t="str">
            <v>47"/ 2 pc</v>
          </cell>
          <cell r="Z962">
            <v>2.5</v>
          </cell>
          <cell r="AA962">
            <v>12</v>
          </cell>
          <cell r="AB962">
            <v>48.586500000000001</v>
          </cell>
          <cell r="AC962">
            <v>49.661999999999992</v>
          </cell>
          <cell r="AD962">
            <v>50.746500000000005</v>
          </cell>
          <cell r="AE962">
            <v>51.086500000000001</v>
          </cell>
          <cell r="AF962">
            <v>52.161999999999992</v>
          </cell>
          <cell r="AG962">
            <v>53.246500000000005</v>
          </cell>
          <cell r="AH962" t="str">
            <v>2 X 8126 (3.792 FT/Box)</v>
          </cell>
          <cell r="AI962">
            <v>2</v>
          </cell>
          <cell r="AJ962" t="str">
            <v>(6X7)+0=42</v>
          </cell>
          <cell r="AK962">
            <v>6</v>
          </cell>
          <cell r="AL962">
            <v>7</v>
          </cell>
          <cell r="AM962">
            <v>0</v>
          </cell>
          <cell r="AN962">
            <v>42</v>
          </cell>
          <cell r="AO962" t="str">
            <v>8914 (48 X 44)</v>
          </cell>
          <cell r="AP962" t="str">
            <v>48X44</v>
          </cell>
          <cell r="AQ962">
            <v>55</v>
          </cell>
          <cell r="AR962" t="str">
            <v>8123 (4)</v>
          </cell>
          <cell r="AS962">
            <v>0</v>
          </cell>
          <cell r="AT962" t="str">
            <v>8121 (2 X 16FT)/ 8122 (4)</v>
          </cell>
          <cell r="AU962">
            <v>2</v>
          </cell>
          <cell r="AV962" t="str">
            <v>8051 (1 White)</v>
          </cell>
          <cell r="AW962" t="str">
            <v>8050 (160FT Clear)</v>
          </cell>
          <cell r="AX962">
            <v>2245.8039999999996</v>
          </cell>
          <cell r="AY962">
            <v>504</v>
          </cell>
          <cell r="AZ962">
            <v>4.4559603174603168</v>
          </cell>
          <cell r="BA962" t="str">
            <v xml:space="preserve">BF Request 6/21/02. </v>
          </cell>
          <cell r="BB962"/>
          <cell r="BC962">
            <v>284104</v>
          </cell>
          <cell r="BD962" t="str">
            <v xml:space="preserve">Orange </v>
          </cell>
          <cell r="BE962" t="str">
            <v>E32 4.5' H20</v>
          </cell>
          <cell r="BF962" t="str">
            <v>12 months (+/- 5 days) from date of manufacture</v>
          </cell>
          <cell r="BG962" t="str">
            <v xml:space="preserve">X-Fast </v>
          </cell>
          <cell r="BH962" t="str">
            <v>32 mm</v>
          </cell>
          <cell r="BI962" t="str">
            <v>1 3/8 in</v>
          </cell>
          <cell r="BJ962" t="str">
            <v>44 1/2 in</v>
          </cell>
          <cell r="BK962" t="str">
            <v>7/8 in</v>
          </cell>
          <cell r="BL962" t="str">
            <v>I, II, III</v>
          </cell>
          <cell r="BM962">
            <v>4.5</v>
          </cell>
          <cell r="BN962">
            <v>54</v>
          </cell>
          <cell r="BO962">
            <v>98</v>
          </cell>
          <cell r="BP962" t="str">
            <v>B or G</v>
          </cell>
          <cell r="BQ962">
            <v>5880</v>
          </cell>
          <cell r="BR962">
            <v>44.5</v>
          </cell>
        </row>
        <row r="963">
          <cell r="C963">
            <v>284105</v>
          </cell>
          <cell r="D963" t="str">
            <v>E32 4' LIF50B (2PB, 42 Bxs)</v>
          </cell>
          <cell r="E963" t="str">
            <v>70319</v>
          </cell>
          <cell r="F963" t="str">
            <v>72036</v>
          </cell>
          <cell r="G963" t="str">
            <v>30%</v>
          </cell>
          <cell r="H963" t="str">
            <v>2 X 8509 (12-8 4 X 1.25 OL)</v>
          </cell>
          <cell r="I963" t="str">
            <v>8040 (54 mm 142 GA X 3.438 FT)</v>
          </cell>
          <cell r="J963" t="str">
            <v>8036 (114 mm 200 GA X 3.438 FT)</v>
          </cell>
          <cell r="K963">
            <v>2.5877249999999998</v>
          </cell>
          <cell r="L963">
            <v>1.1090249999999999</v>
          </cell>
          <cell r="M963">
            <v>39.536305884040203</v>
          </cell>
          <cell r="N963">
            <v>48</v>
          </cell>
          <cell r="O963">
            <v>39.5</v>
          </cell>
          <cell r="P963">
            <v>39.75</v>
          </cell>
          <cell r="Q963">
            <v>40</v>
          </cell>
          <cell r="R963">
            <v>3.6142499999999997</v>
          </cell>
          <cell r="S963">
            <v>3.6967499999999998</v>
          </cell>
          <cell r="T963">
            <v>3.7800000000000002</v>
          </cell>
          <cell r="U963">
            <v>1640.8694999999998</v>
          </cell>
          <cell r="V963">
            <v>1678.3244999999999</v>
          </cell>
          <cell r="W963">
            <v>1716.1200000000001</v>
          </cell>
          <cell r="X963" t="str">
            <v>8484/8485 (42"/2 pc)</v>
          </cell>
          <cell r="Y963" t="str">
            <v>42"/2 pc</v>
          </cell>
          <cell r="Z963">
            <v>2.9</v>
          </cell>
          <cell r="AA963">
            <v>12</v>
          </cell>
          <cell r="AB963">
            <v>43.370999999999995</v>
          </cell>
          <cell r="AC963">
            <v>44.360999999999997</v>
          </cell>
          <cell r="AD963">
            <v>45.36</v>
          </cell>
          <cell r="AE963">
            <v>46.270999999999994</v>
          </cell>
          <cell r="AF963">
            <v>47.260999999999996</v>
          </cell>
          <cell r="AG963">
            <v>48.26</v>
          </cell>
          <cell r="AH963" t="str">
            <v>2 X 8126 (3.792 FT/Box)</v>
          </cell>
          <cell r="AI963">
            <v>2</v>
          </cell>
          <cell r="AJ963" t="str">
            <v>(6X7)+0=42</v>
          </cell>
          <cell r="AK963">
            <v>6</v>
          </cell>
          <cell r="AL963">
            <v>7</v>
          </cell>
          <cell r="AM963">
            <v>0</v>
          </cell>
          <cell r="AN963">
            <v>42</v>
          </cell>
          <cell r="AO963" t="str">
            <v>8914 (48 X 44)</v>
          </cell>
          <cell r="AP963" t="str">
            <v>48X44</v>
          </cell>
          <cell r="AQ963">
            <v>55</v>
          </cell>
          <cell r="AR963" t="str">
            <v>8123 (4)</v>
          </cell>
          <cell r="AS963">
            <v>0</v>
          </cell>
          <cell r="AT963" t="str">
            <v>8121 (2 X 16FT)/ 8122 (4)</v>
          </cell>
          <cell r="AU963">
            <v>2</v>
          </cell>
          <cell r="AV963" t="str">
            <v>8051 (1 White)</v>
          </cell>
          <cell r="AW963" t="str">
            <v>8050 (160FT Clear)</v>
          </cell>
          <cell r="AX963">
            <v>2039.9619999999998</v>
          </cell>
          <cell r="AY963">
            <v>504</v>
          </cell>
          <cell r="AZ963">
            <v>4.0475436507936502</v>
          </cell>
          <cell r="BA963" t="str">
            <v>Minova request 11/11/09. Each cartridge gets Part No. 8516 Basket Clip 32 mm.</v>
          </cell>
          <cell r="BB963"/>
          <cell r="BC963">
            <v>284105</v>
          </cell>
          <cell r="BD963" t="str">
            <v>Green</v>
          </cell>
          <cell r="BE963" t="str">
            <v>E32 4' LIF50B</v>
          </cell>
          <cell r="BF963" t="str">
            <v>12 months (+/- 5 days) from date of manufacture</v>
          </cell>
          <cell r="BG963" t="str">
            <v xml:space="preserve">Medium </v>
          </cell>
          <cell r="BH963" t="str">
            <v>32 mm</v>
          </cell>
          <cell r="BI963" t="str">
            <v>1 3/8 in</v>
          </cell>
          <cell r="BJ963" t="str">
            <v>39 3/4 in</v>
          </cell>
          <cell r="BK963" t="str">
            <v>7/8 in</v>
          </cell>
          <cell r="BL963" t="str">
            <v>I, II, III</v>
          </cell>
          <cell r="BM963">
            <v>4</v>
          </cell>
          <cell r="BN963">
            <v>48</v>
          </cell>
          <cell r="BO963">
            <v>85</v>
          </cell>
          <cell r="BP963" t="str">
            <v>B or G</v>
          </cell>
          <cell r="BQ963">
            <v>5100</v>
          </cell>
          <cell r="BR963">
            <v>39.75</v>
          </cell>
        </row>
        <row r="964">
          <cell r="C964">
            <v>284106</v>
          </cell>
          <cell r="D964" t="str">
            <v>E32 4' H50B (2PB, 42 Bxs)</v>
          </cell>
          <cell r="E964" t="str">
            <v>70320</v>
          </cell>
          <cell r="F964" t="str">
            <v>72036</v>
          </cell>
          <cell r="G964" t="str">
            <v>30%</v>
          </cell>
          <cell r="H964" t="str">
            <v>2 X 8509 (12-8 4 X 1.25 OL)</v>
          </cell>
          <cell r="I964" t="str">
            <v>8040 (54 mm 142 GA X 3.438 FT)</v>
          </cell>
          <cell r="J964" t="str">
            <v>8036 (114 mm 200 GA X 3.438 FT)</v>
          </cell>
          <cell r="K964">
            <v>2.5877249999999998</v>
          </cell>
          <cell r="L964">
            <v>1.1090249999999999</v>
          </cell>
          <cell r="M964">
            <v>39.536305884040203</v>
          </cell>
          <cell r="N964">
            <v>48</v>
          </cell>
          <cell r="O964">
            <v>39.5</v>
          </cell>
          <cell r="P964">
            <v>39.75</v>
          </cell>
          <cell r="Q964">
            <v>40</v>
          </cell>
          <cell r="R964">
            <v>3.6142499999999997</v>
          </cell>
          <cell r="S964">
            <v>3.6967499999999998</v>
          </cell>
          <cell r="T964">
            <v>3.7800000000000002</v>
          </cell>
          <cell r="U964">
            <v>1640.8694999999998</v>
          </cell>
          <cell r="V964">
            <v>1678.3244999999999</v>
          </cell>
          <cell r="W964">
            <v>1716.1200000000001</v>
          </cell>
          <cell r="X964" t="str">
            <v>8484/8485 (42"/2 pc)</v>
          </cell>
          <cell r="Y964" t="str">
            <v>42"/2 pc</v>
          </cell>
          <cell r="Z964">
            <v>2.9</v>
          </cell>
          <cell r="AA964">
            <v>12</v>
          </cell>
          <cell r="AB964">
            <v>43.370999999999995</v>
          </cell>
          <cell r="AC964">
            <v>44.360999999999997</v>
          </cell>
          <cell r="AD964">
            <v>45.36</v>
          </cell>
          <cell r="AE964">
            <v>46.270999999999994</v>
          </cell>
          <cell r="AF964">
            <v>47.260999999999996</v>
          </cell>
          <cell r="AG964">
            <v>48.26</v>
          </cell>
          <cell r="AH964" t="str">
            <v>2 X 8126 (3.792 FT/Box)</v>
          </cell>
          <cell r="AI964">
            <v>2</v>
          </cell>
          <cell r="AJ964" t="str">
            <v>(6X7)+0=42</v>
          </cell>
          <cell r="AK964">
            <v>6</v>
          </cell>
          <cell r="AL964">
            <v>7</v>
          </cell>
          <cell r="AM964">
            <v>0</v>
          </cell>
          <cell r="AN964">
            <v>42</v>
          </cell>
          <cell r="AO964" t="str">
            <v>8914 (48 X 44 4Way)</v>
          </cell>
          <cell r="AP964" t="str">
            <v>48X44</v>
          </cell>
          <cell r="AQ964">
            <v>55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 t="str">
            <v>8051 (1 White)</v>
          </cell>
          <cell r="AW964" t="str">
            <v>8050 (160FT Clear)</v>
          </cell>
          <cell r="AX964">
            <v>2039.9619999999998</v>
          </cell>
          <cell r="AY964">
            <v>504</v>
          </cell>
          <cell r="AZ964">
            <v>4.0475436507936502</v>
          </cell>
          <cell r="BA964" t="str">
            <v>Minova request 2/18/10. Each cartridge gets Part No. 8516 Basket Clip 32 mm.</v>
          </cell>
          <cell r="BB964"/>
          <cell r="BC964">
            <v>284106</v>
          </cell>
          <cell r="BD964" t="str">
            <v>Green</v>
          </cell>
          <cell r="BE964" t="str">
            <v>E32 4' H50B</v>
          </cell>
          <cell r="BF964" t="str">
            <v>12 months (+/- 5 days) from date of manufacture</v>
          </cell>
          <cell r="BG964" t="str">
            <v xml:space="preserve">Medium </v>
          </cell>
          <cell r="BH964" t="str">
            <v>32 mm</v>
          </cell>
          <cell r="BI964" t="str">
            <v>1 3/8 in</v>
          </cell>
          <cell r="BJ964" t="str">
            <v>39 3/4 in</v>
          </cell>
          <cell r="BK964" t="str">
            <v>7/8 in</v>
          </cell>
          <cell r="BL964" t="str">
            <v>I, II, III</v>
          </cell>
          <cell r="BM964">
            <v>4</v>
          </cell>
          <cell r="BN964">
            <v>48</v>
          </cell>
          <cell r="BO964">
            <v>85</v>
          </cell>
          <cell r="BP964" t="str">
            <v>B or G</v>
          </cell>
          <cell r="BQ964">
            <v>5100</v>
          </cell>
          <cell r="BR964">
            <v>39.75</v>
          </cell>
        </row>
        <row r="965">
          <cell r="C965" t="str">
            <v>284108S</v>
          </cell>
          <cell r="D965" t="str">
            <v>E32 4' VLIF50B (2PB, 42 Bxs)</v>
          </cell>
          <cell r="E965" t="str">
            <v>70344</v>
          </cell>
          <cell r="F965" t="str">
            <v>72036</v>
          </cell>
          <cell r="G965" t="str">
            <v>30%</v>
          </cell>
          <cell r="H965" t="str">
            <v>2 X 8509 (12-8 4 X 1.25 OL)</v>
          </cell>
          <cell r="I965" t="str">
            <v>8040 (54 mm 142 GA X 3.438 FT)</v>
          </cell>
          <cell r="J965" t="str">
            <v>8036 (114 mm 200 GA X 3.438 FT)</v>
          </cell>
          <cell r="K965">
            <v>2.5877249999999998</v>
          </cell>
          <cell r="L965">
            <v>1.1090249999999999</v>
          </cell>
          <cell r="M965">
            <v>39.536305884040203</v>
          </cell>
          <cell r="N965">
            <v>48</v>
          </cell>
          <cell r="O965">
            <v>39.5</v>
          </cell>
          <cell r="P965">
            <v>39.75</v>
          </cell>
          <cell r="Q965">
            <v>40</v>
          </cell>
          <cell r="R965">
            <v>3.6142499999999997</v>
          </cell>
          <cell r="S965">
            <v>3.6967499999999998</v>
          </cell>
          <cell r="T965">
            <v>3.7800000000000002</v>
          </cell>
          <cell r="U965">
            <v>1640.8694999999998</v>
          </cell>
          <cell r="V965">
            <v>1678.3244999999999</v>
          </cell>
          <cell r="W965">
            <v>1716.1200000000001</v>
          </cell>
          <cell r="X965" t="str">
            <v>8484/8485 (42"/2 pc)</v>
          </cell>
          <cell r="Y965" t="str">
            <v>42"/2 pc</v>
          </cell>
          <cell r="Z965">
            <v>2.9</v>
          </cell>
          <cell r="AA965">
            <v>12</v>
          </cell>
          <cell r="AB965">
            <v>43.370999999999995</v>
          </cell>
          <cell r="AC965">
            <v>44.360999999999997</v>
          </cell>
          <cell r="AD965">
            <v>45.36</v>
          </cell>
          <cell r="AE965">
            <v>46.270999999999994</v>
          </cell>
          <cell r="AF965">
            <v>47.260999999999996</v>
          </cell>
          <cell r="AG965">
            <v>48.26</v>
          </cell>
          <cell r="AH965" t="str">
            <v>2 X 8126 (3.792 FT/Box)</v>
          </cell>
          <cell r="AI965">
            <v>2</v>
          </cell>
          <cell r="AJ965" t="str">
            <v>(6X7)+0=42</v>
          </cell>
          <cell r="AK965">
            <v>6</v>
          </cell>
          <cell r="AL965">
            <v>7</v>
          </cell>
          <cell r="AM965">
            <v>0</v>
          </cell>
          <cell r="AN965">
            <v>42</v>
          </cell>
          <cell r="AO965" t="str">
            <v>8914 (48 X 44 4Way)</v>
          </cell>
          <cell r="AP965" t="str">
            <v>48X44</v>
          </cell>
          <cell r="AQ965">
            <v>55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 t="str">
            <v>8051 (1 White)</v>
          </cell>
          <cell r="AW965" t="str">
            <v>8050 (160FT Clear)</v>
          </cell>
          <cell r="AX965">
            <v>2039.9619999999998</v>
          </cell>
          <cell r="AY965">
            <v>504</v>
          </cell>
          <cell r="AZ965">
            <v>4.0475436507936502</v>
          </cell>
          <cell r="BA965" t="str">
            <v>Minova request 2/14/12. Each cartridge gets Part No. 8516 Basket Clip 32 mm.</v>
          </cell>
          <cell r="BB965"/>
          <cell r="BC965" t="str">
            <v>284108S</v>
          </cell>
          <cell r="BD965" t="str">
            <v>Green</v>
          </cell>
          <cell r="BE965" t="str">
            <v>E32 4' VLIF50B</v>
          </cell>
          <cell r="BF965" t="str">
            <v>12 months (+/- 5 days) from date of manufacture</v>
          </cell>
          <cell r="BG965" t="str">
            <v xml:space="preserve">Medium </v>
          </cell>
          <cell r="BH965" t="str">
            <v>32 mm</v>
          </cell>
          <cell r="BI965" t="str">
            <v>1 3/8 in</v>
          </cell>
          <cell r="BJ965" t="str">
            <v>39 3/4 in</v>
          </cell>
          <cell r="BK965" t="str">
            <v>7/8 in</v>
          </cell>
          <cell r="BL965" t="str">
            <v>I, II, III</v>
          </cell>
          <cell r="BM965">
            <v>4</v>
          </cell>
          <cell r="BN965">
            <v>48</v>
          </cell>
          <cell r="BO965">
            <v>85</v>
          </cell>
          <cell r="BP965" t="str">
            <v>B or G</v>
          </cell>
          <cell r="BQ965">
            <v>5100</v>
          </cell>
          <cell r="BR965">
            <v>39.75</v>
          </cell>
        </row>
        <row r="966">
          <cell r="C966">
            <v>284109</v>
          </cell>
          <cell r="D966" t="str">
            <v>E32 4' VLIF10 (2PB, 42 Bxs)</v>
          </cell>
          <cell r="E966" t="str">
            <v>70347</v>
          </cell>
          <cell r="F966" t="str">
            <v>72036</v>
          </cell>
          <cell r="G966" t="str">
            <v>30%</v>
          </cell>
          <cell r="H966" t="str">
            <v>2 X 8509 (12-8 4 X 1.25 OL)</v>
          </cell>
          <cell r="I966" t="str">
            <v>8040 (54 mm 142 GA X 3.438 FT)</v>
          </cell>
          <cell r="J966" t="str">
            <v>8036 (114 mm 200 GA X 3.438 FT)</v>
          </cell>
          <cell r="K966">
            <v>2.5877249999999998</v>
          </cell>
          <cell r="L966">
            <v>1.1090249999999999</v>
          </cell>
          <cell r="M966">
            <v>39.536305884040203</v>
          </cell>
          <cell r="N966">
            <v>48</v>
          </cell>
          <cell r="O966">
            <v>39.5</v>
          </cell>
          <cell r="P966">
            <v>39.75</v>
          </cell>
          <cell r="Q966">
            <v>40</v>
          </cell>
          <cell r="R966">
            <v>3.6142499999999997</v>
          </cell>
          <cell r="S966">
            <v>3.6967499999999998</v>
          </cell>
          <cell r="T966">
            <v>3.7800000000000002</v>
          </cell>
          <cell r="U966">
            <v>1640.8694999999998</v>
          </cell>
          <cell r="V966">
            <v>1678.3244999999999</v>
          </cell>
          <cell r="W966">
            <v>1716.1200000000001</v>
          </cell>
          <cell r="X966" t="str">
            <v>8484/8485 (42"/2 pc)</v>
          </cell>
          <cell r="Y966" t="str">
            <v>42"/2 pc</v>
          </cell>
          <cell r="Z966">
            <v>2.9</v>
          </cell>
          <cell r="AA966">
            <v>12</v>
          </cell>
          <cell r="AB966">
            <v>43.370999999999995</v>
          </cell>
          <cell r="AC966">
            <v>44.360999999999997</v>
          </cell>
          <cell r="AD966">
            <v>45.36</v>
          </cell>
          <cell r="AE966">
            <v>46.270999999999994</v>
          </cell>
          <cell r="AF966">
            <v>47.260999999999996</v>
          </cell>
          <cell r="AG966">
            <v>48.26</v>
          </cell>
          <cell r="AH966" t="str">
            <v>2 X 8126 (3.792 FT/Box)</v>
          </cell>
          <cell r="AI966">
            <v>2</v>
          </cell>
          <cell r="AJ966" t="str">
            <v>(6X7)+0=42</v>
          </cell>
          <cell r="AK966">
            <v>6</v>
          </cell>
          <cell r="AL966">
            <v>7</v>
          </cell>
          <cell r="AM966">
            <v>0</v>
          </cell>
          <cell r="AN966">
            <v>42</v>
          </cell>
          <cell r="AO966" t="str">
            <v>8914 (48 X 44 4Way)</v>
          </cell>
          <cell r="AP966" t="str">
            <v>48X44</v>
          </cell>
          <cell r="AQ966">
            <v>55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 t="str">
            <v>8051 (1 White)</v>
          </cell>
          <cell r="AW966" t="str">
            <v>8050 (160FT Clear)</v>
          </cell>
          <cell r="AX966">
            <v>2039.9619999999998</v>
          </cell>
          <cell r="AY966">
            <v>504</v>
          </cell>
          <cell r="AZ966">
            <v>4.0475436507936502</v>
          </cell>
          <cell r="BA966" t="str">
            <v>Minova request 3/28/12.</v>
          </cell>
          <cell r="BB966"/>
          <cell r="BC966">
            <v>284109</v>
          </cell>
          <cell r="BD966" t="str">
            <v>Red</v>
          </cell>
          <cell r="BE966" t="str">
            <v>E32 4' VLIF10</v>
          </cell>
          <cell r="BF966" t="str">
            <v>12 months (+/- 5 days) from date of manufacture</v>
          </cell>
          <cell r="BG966" t="str">
            <v>Super Fast</v>
          </cell>
          <cell r="BH966" t="str">
            <v>32 mm</v>
          </cell>
          <cell r="BI966" t="str">
            <v>1 3/8 in</v>
          </cell>
          <cell r="BJ966" t="str">
            <v>39 3/4 in</v>
          </cell>
          <cell r="BK966" t="str">
            <v>7/8 in</v>
          </cell>
          <cell r="BL966" t="str">
            <v>I, II, III</v>
          </cell>
          <cell r="BM966">
            <v>4</v>
          </cell>
          <cell r="BN966">
            <v>48</v>
          </cell>
          <cell r="BO966">
            <v>98</v>
          </cell>
          <cell r="BP966" t="str">
            <v>B or G</v>
          </cell>
          <cell r="BQ966">
            <v>5880</v>
          </cell>
          <cell r="BR966">
            <v>39.75</v>
          </cell>
        </row>
        <row r="967">
          <cell r="C967">
            <v>284110</v>
          </cell>
          <cell r="D967" t="str">
            <v>E32 4' VLIF50 (2PB, 42 Bxs)</v>
          </cell>
          <cell r="E967" t="str">
            <v>70344</v>
          </cell>
          <cell r="F967" t="str">
            <v>72036</v>
          </cell>
          <cell r="G967" t="str">
            <v>30%</v>
          </cell>
          <cell r="H967" t="str">
            <v>2 X 8509 (12-8 4 X 1.25 OL)</v>
          </cell>
          <cell r="I967" t="str">
            <v>8040 (54 mm 142 GA X 3.438 FT)</v>
          </cell>
          <cell r="J967" t="str">
            <v>8036 (114 mm 200 GA X 3.438 FT)</v>
          </cell>
          <cell r="K967">
            <v>2.5877249999999998</v>
          </cell>
          <cell r="L967">
            <v>1.1090249999999999</v>
          </cell>
          <cell r="M967">
            <v>39.536305884040203</v>
          </cell>
          <cell r="N967">
            <v>48</v>
          </cell>
          <cell r="O967">
            <v>39.5</v>
          </cell>
          <cell r="P967">
            <v>39.75</v>
          </cell>
          <cell r="Q967">
            <v>40</v>
          </cell>
          <cell r="R967">
            <v>3.6142499999999997</v>
          </cell>
          <cell r="S967">
            <v>3.6967499999999998</v>
          </cell>
          <cell r="T967">
            <v>3.7800000000000002</v>
          </cell>
          <cell r="U967">
            <v>1640.8694999999998</v>
          </cell>
          <cell r="V967">
            <v>1678.3244999999999</v>
          </cell>
          <cell r="W967">
            <v>1716.1200000000001</v>
          </cell>
          <cell r="X967" t="str">
            <v>8484/8485 (42"/2 pc)</v>
          </cell>
          <cell r="Y967" t="str">
            <v>42"/2 pc</v>
          </cell>
          <cell r="Z967">
            <v>2.9</v>
          </cell>
          <cell r="AA967">
            <v>12</v>
          </cell>
          <cell r="AB967">
            <v>43.370999999999995</v>
          </cell>
          <cell r="AC967">
            <v>44.360999999999997</v>
          </cell>
          <cell r="AD967">
            <v>45.36</v>
          </cell>
          <cell r="AE967">
            <v>46.270999999999994</v>
          </cell>
          <cell r="AF967">
            <v>47.260999999999996</v>
          </cell>
          <cell r="AG967">
            <v>48.26</v>
          </cell>
          <cell r="AH967" t="str">
            <v>2 X 8126 (3.792 FT/Box)</v>
          </cell>
          <cell r="AI967">
            <v>2</v>
          </cell>
          <cell r="AJ967" t="str">
            <v>(6X7)+0=42</v>
          </cell>
          <cell r="AK967">
            <v>6</v>
          </cell>
          <cell r="AL967">
            <v>7</v>
          </cell>
          <cell r="AM967">
            <v>0</v>
          </cell>
          <cell r="AN967">
            <v>42</v>
          </cell>
          <cell r="AO967" t="str">
            <v>8914 (48 X 44 4Way)</v>
          </cell>
          <cell r="AP967" t="str">
            <v>48X44</v>
          </cell>
          <cell r="AQ967">
            <v>55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 t="str">
            <v>8051 (1 White)</v>
          </cell>
          <cell r="AW967" t="str">
            <v>8050 (160FT Clear)</v>
          </cell>
          <cell r="AX967">
            <v>2039.9619999999998</v>
          </cell>
          <cell r="AY967">
            <v>504</v>
          </cell>
          <cell r="AZ967">
            <v>4.0475436507936502</v>
          </cell>
          <cell r="BA967" t="str">
            <v>Minova request 12/6/12.</v>
          </cell>
          <cell r="BB967"/>
          <cell r="BC967">
            <v>284110</v>
          </cell>
          <cell r="BD967" t="str">
            <v>Green</v>
          </cell>
          <cell r="BE967" t="str">
            <v>E32 4' VLIF50</v>
          </cell>
          <cell r="BF967" t="str">
            <v>12 months (+/- 5 days) from date of manufacture</v>
          </cell>
          <cell r="BG967" t="str">
            <v xml:space="preserve">Medium </v>
          </cell>
          <cell r="BH967" t="str">
            <v>32 mm</v>
          </cell>
          <cell r="BI967" t="str">
            <v>1 3/8 in</v>
          </cell>
          <cell r="BJ967" t="str">
            <v>39 3/4 in</v>
          </cell>
          <cell r="BK967" t="str">
            <v>7/8 in</v>
          </cell>
          <cell r="BL967" t="str">
            <v>I, II, III</v>
          </cell>
          <cell r="BM967">
            <v>4</v>
          </cell>
          <cell r="BN967">
            <v>48</v>
          </cell>
          <cell r="BO967">
            <v>98</v>
          </cell>
          <cell r="BP967" t="str">
            <v>B or G</v>
          </cell>
          <cell r="BQ967">
            <v>5880</v>
          </cell>
          <cell r="BR967">
            <v>39.75</v>
          </cell>
        </row>
        <row r="968">
          <cell r="C968">
            <v>286000</v>
          </cell>
          <cell r="D968" t="str">
            <v>32400 LIF35 (2PB, 50 Bxs)</v>
          </cell>
          <cell r="E968" t="str">
            <v>70311</v>
          </cell>
          <cell r="F968" t="str">
            <v>72036</v>
          </cell>
          <cell r="G968" t="str">
            <v>30%</v>
          </cell>
          <cell r="H968" t="str">
            <v>2 X 8509 (12-8 4 X 1.25 OL)</v>
          </cell>
          <cell r="I968" t="str">
            <v>8040 (54 mm 142 GA X 1.438 FT)</v>
          </cell>
          <cell r="J968" t="str">
            <v>8036 (114 mm 200 GA X 1.438 FT)</v>
          </cell>
          <cell r="K968">
            <v>1.025325</v>
          </cell>
          <cell r="L968">
            <v>0.43942500000000001</v>
          </cell>
          <cell r="M968">
            <v>15.75</v>
          </cell>
          <cell r="N968">
            <v>17.836353075678652</v>
          </cell>
          <cell r="O968">
            <v>15.5</v>
          </cell>
          <cell r="P968">
            <v>15.75</v>
          </cell>
          <cell r="Q968">
            <v>16</v>
          </cell>
          <cell r="R968">
            <v>1.41825</v>
          </cell>
          <cell r="S968">
            <v>1.46475</v>
          </cell>
          <cell r="T968">
            <v>1.512</v>
          </cell>
          <cell r="U968">
            <v>643.88549999999998</v>
          </cell>
          <cell r="V968">
            <v>664.99649999999997</v>
          </cell>
          <cell r="W968">
            <v>686.44799999999998</v>
          </cell>
          <cell r="X968" t="str">
            <v>8425/8426 (22"/ 2 pc)</v>
          </cell>
          <cell r="Y968" t="str">
            <v>22"/ 2 pc</v>
          </cell>
          <cell r="Z968">
            <v>2</v>
          </cell>
          <cell r="AA968">
            <v>25</v>
          </cell>
          <cell r="AB968">
            <v>35.456249999999997</v>
          </cell>
          <cell r="AC968">
            <v>36.618749999999999</v>
          </cell>
          <cell r="AD968">
            <v>37.799999999999997</v>
          </cell>
          <cell r="AE968">
            <v>37.456249999999997</v>
          </cell>
          <cell r="AF968">
            <v>38.618749999999999</v>
          </cell>
          <cell r="AG968">
            <v>39.799999999999997</v>
          </cell>
          <cell r="AH968" t="str">
            <v>2 X 8126 (4.833 FT/Box)</v>
          </cell>
          <cell r="AI968">
            <v>2</v>
          </cell>
          <cell r="AJ968" t="str">
            <v>(10X5)+0=50</v>
          </cell>
          <cell r="AK968">
            <v>10</v>
          </cell>
          <cell r="AL968">
            <v>5</v>
          </cell>
          <cell r="AM968">
            <v>0</v>
          </cell>
          <cell r="AN968">
            <v>50</v>
          </cell>
          <cell r="AO968" t="str">
            <v>8914 (48 X 44)</v>
          </cell>
          <cell r="AP968" t="str">
            <v>48X44</v>
          </cell>
          <cell r="AQ968">
            <v>55</v>
          </cell>
          <cell r="AR968" t="str">
            <v>8123 (12)</v>
          </cell>
          <cell r="AS968" t="str">
            <v>8051 (1 White) and 8305 (1 6 mil poly bag)</v>
          </cell>
          <cell r="AT968" t="str">
            <v>8121 (4 X 16FT)</v>
          </cell>
          <cell r="AU968">
            <v>0</v>
          </cell>
          <cell r="AV968" t="str">
            <v>8051 (1 White)</v>
          </cell>
          <cell r="AW968" t="str">
            <v>8050 (223FT Clear)</v>
          </cell>
          <cell r="AX968">
            <v>1985.9375</v>
          </cell>
          <cell r="AY968">
            <v>1250</v>
          </cell>
          <cell r="AZ968">
            <v>1.5887500000000001</v>
          </cell>
          <cell r="BA968" t="str">
            <v>Request 5/29/09.</v>
          </cell>
          <cell r="BB968" t="str">
            <v>Place white pallet cover on pallet, place boxes on pallet, place a 2nd white pallet cover over boxes, place 6 mil poly bag over pallet, band and stretchwrap.</v>
          </cell>
          <cell r="BC968">
            <v>286000</v>
          </cell>
          <cell r="BD968" t="str">
            <v>Blue</v>
          </cell>
          <cell r="BE968" t="str">
            <v>32400 LIF35</v>
          </cell>
          <cell r="BF968" t="str">
            <v>12 months (+/- 5 days) from date of manufacture</v>
          </cell>
          <cell r="BG968" t="str">
            <v>Fast</v>
          </cell>
          <cell r="BH968" t="str">
            <v>32 mm</v>
          </cell>
          <cell r="BI968" t="str">
            <v>*NS</v>
          </cell>
          <cell r="BJ968" t="str">
            <v>400 mm</v>
          </cell>
          <cell r="BK968" t="str">
            <v>*NS</v>
          </cell>
          <cell r="BL968" t="str">
            <v>I, II, III</v>
          </cell>
          <cell r="BM968" t="str">
            <v>*NS</v>
          </cell>
          <cell r="BN968" t="str">
            <v>*NS</v>
          </cell>
          <cell r="BO968">
            <v>55</v>
          </cell>
          <cell r="BP968" t="str">
            <v>B or G</v>
          </cell>
          <cell r="BQ968">
            <v>3300</v>
          </cell>
          <cell r="BR968">
            <v>32.8125</v>
          </cell>
        </row>
        <row r="969">
          <cell r="C969">
            <v>286005</v>
          </cell>
          <cell r="D969" t="str">
            <v>32400 LIF90 (2PB, 50 Bxs)</v>
          </cell>
          <cell r="E969" t="str">
            <v>70416</v>
          </cell>
          <cell r="F969" t="str">
            <v>72036</v>
          </cell>
          <cell r="G969" t="str">
            <v>30%</v>
          </cell>
          <cell r="H969" t="str">
            <v>2 X 8509 (12-8 4 X 1.25 OL)</v>
          </cell>
          <cell r="I969" t="str">
            <v>8040 (54 mm 142 GA X 1.438 FT)</v>
          </cell>
          <cell r="J969" t="str">
            <v>8036 (114 mm 200 GA X 1.438 FT)</v>
          </cell>
          <cell r="K969">
            <v>1.025325</v>
          </cell>
          <cell r="L969">
            <v>0.43942500000000001</v>
          </cell>
          <cell r="M969">
            <v>15.75</v>
          </cell>
          <cell r="N969">
            <v>17.836353075678652</v>
          </cell>
          <cell r="O969">
            <v>15.5</v>
          </cell>
          <cell r="P969">
            <v>15.75</v>
          </cell>
          <cell r="Q969">
            <v>16</v>
          </cell>
          <cell r="R969">
            <v>1.41825</v>
          </cell>
          <cell r="S969">
            <v>1.46475</v>
          </cell>
          <cell r="T969">
            <v>1.512</v>
          </cell>
          <cell r="U969">
            <v>643.88549999999998</v>
          </cell>
          <cell r="V969">
            <v>664.99649999999997</v>
          </cell>
          <cell r="W969">
            <v>686.44799999999998</v>
          </cell>
          <cell r="X969" t="str">
            <v>8425/8426 (22"/ 2 pc)</v>
          </cell>
          <cell r="Y969" t="str">
            <v>22"/ 2 pc</v>
          </cell>
          <cell r="Z969">
            <v>2</v>
          </cell>
          <cell r="AA969">
            <v>25</v>
          </cell>
          <cell r="AB969">
            <v>35.456249999999997</v>
          </cell>
          <cell r="AC969">
            <v>36.618749999999999</v>
          </cell>
          <cell r="AD969">
            <v>37.799999999999997</v>
          </cell>
          <cell r="AE969">
            <v>37.456249999999997</v>
          </cell>
          <cell r="AF969">
            <v>38.618749999999999</v>
          </cell>
          <cell r="AG969">
            <v>39.799999999999997</v>
          </cell>
          <cell r="AH969" t="str">
            <v>2 X 8126 (4.833 FT/Box)</v>
          </cell>
          <cell r="AI969">
            <v>2</v>
          </cell>
          <cell r="AJ969" t="str">
            <v>(10X5)+0=50</v>
          </cell>
          <cell r="AK969">
            <v>10</v>
          </cell>
          <cell r="AL969">
            <v>5</v>
          </cell>
          <cell r="AM969">
            <v>0</v>
          </cell>
          <cell r="AN969">
            <v>50</v>
          </cell>
          <cell r="AO969" t="str">
            <v>8914 (48 X 44)</v>
          </cell>
          <cell r="AP969" t="str">
            <v>48X44</v>
          </cell>
          <cell r="AQ969">
            <v>55</v>
          </cell>
          <cell r="AR969" t="str">
            <v>8123 (12)</v>
          </cell>
          <cell r="AS969" t="str">
            <v>8051 (1 White) and 8305 (1 6 mil poly bag)</v>
          </cell>
          <cell r="AT969" t="str">
            <v>8121 (4 X 16FT)</v>
          </cell>
          <cell r="AU969">
            <v>0</v>
          </cell>
          <cell r="AV969" t="str">
            <v>8051 (1 White)</v>
          </cell>
          <cell r="AW969" t="str">
            <v>8050 (223FT Clear)</v>
          </cell>
          <cell r="AX969">
            <v>1985.9375</v>
          </cell>
          <cell r="AY969">
            <v>1250</v>
          </cell>
          <cell r="AZ969">
            <v>1.5887500000000001</v>
          </cell>
          <cell r="BA969" t="str">
            <v>Request 5/29/09.</v>
          </cell>
          <cell r="BB969" t="str">
            <v>Place white pallet cover on pallet, place boxes on pallet, place a 2nd white pallet cover over boxes, place 6 mil poly bag over pallet, band and stretchwrap.</v>
          </cell>
          <cell r="BC969">
            <v>286005</v>
          </cell>
          <cell r="BD969" t="str">
            <v>Yellow</v>
          </cell>
          <cell r="BE969" t="str">
            <v>32400 LIF90</v>
          </cell>
          <cell r="BF969" t="str">
            <v>12 months (+/- 5 days) from date of manufacture</v>
          </cell>
          <cell r="BG969" t="str">
            <v>Slow</v>
          </cell>
          <cell r="BH969" t="str">
            <v>32 mm</v>
          </cell>
          <cell r="BI969" t="str">
            <v>*NS</v>
          </cell>
          <cell r="BJ969" t="str">
            <v>400 mm</v>
          </cell>
          <cell r="BK969" t="str">
            <v>*NS</v>
          </cell>
          <cell r="BL969" t="str">
            <v>I, II, III</v>
          </cell>
          <cell r="BM969" t="str">
            <v>*NS</v>
          </cell>
          <cell r="BN969" t="str">
            <v>*NS</v>
          </cell>
          <cell r="BO969">
            <v>55</v>
          </cell>
          <cell r="BP969" t="str">
            <v>B or G</v>
          </cell>
          <cell r="BQ969">
            <v>3300</v>
          </cell>
          <cell r="BR969">
            <v>32.8125</v>
          </cell>
        </row>
        <row r="970">
          <cell r="C970">
            <v>286030</v>
          </cell>
          <cell r="D970" t="str">
            <v>3240 VLIF0204 (2PB, 50 Bxs)</v>
          </cell>
          <cell r="E970" t="str">
            <v>70348</v>
          </cell>
          <cell r="F970" t="str">
            <v>72036</v>
          </cell>
          <cell r="G970" t="str">
            <v>30%</v>
          </cell>
          <cell r="H970" t="str">
            <v>2 X 8509 (12-8 4 X 1.25 OL)</v>
          </cell>
          <cell r="I970" t="str">
            <v>8040 (54 mm 142 GA X 1.438 FT)</v>
          </cell>
          <cell r="J970" t="str">
            <v>8036 (114 mm 200 GA X 1.438 FT)</v>
          </cell>
          <cell r="K970">
            <v>2.6039999999999996</v>
          </cell>
          <cell r="L970">
            <v>1.1159999999999999</v>
          </cell>
          <cell r="M970">
            <v>40</v>
          </cell>
          <cell r="N970">
            <v>48.268169072848089</v>
          </cell>
          <cell r="O970">
            <v>39.75</v>
          </cell>
          <cell r="P970">
            <v>40</v>
          </cell>
          <cell r="Q970">
            <v>40.25</v>
          </cell>
          <cell r="R970">
            <v>3.6371249999999997</v>
          </cell>
          <cell r="S970">
            <v>3.7199999999999998</v>
          </cell>
          <cell r="T970">
            <v>3.8036249999999998</v>
          </cell>
          <cell r="U970">
            <v>1651.2547499999998</v>
          </cell>
          <cell r="V970">
            <v>1688.8799999999999</v>
          </cell>
          <cell r="W970">
            <v>1726.84575</v>
          </cell>
          <cell r="X970" t="str">
            <v>8484/8485 (42"/2 pc)</v>
          </cell>
          <cell r="Y970" t="str">
            <v>42"/2 pc</v>
          </cell>
          <cell r="Z970">
            <v>2.9</v>
          </cell>
          <cell r="AA970">
            <v>12</v>
          </cell>
          <cell r="AB970">
            <v>43.645499999999998</v>
          </cell>
          <cell r="AC970">
            <v>44.64</v>
          </cell>
          <cell r="AD970">
            <v>45.643499999999996</v>
          </cell>
          <cell r="AE970">
            <v>46.545499999999997</v>
          </cell>
          <cell r="AF970">
            <v>47.54</v>
          </cell>
          <cell r="AG970">
            <v>48.543499999999995</v>
          </cell>
          <cell r="AH970" t="str">
            <v>2 X 8126 (3.792 FT/Box)</v>
          </cell>
          <cell r="AI970">
            <v>2</v>
          </cell>
          <cell r="AJ970" t="str">
            <v>(6X7)+0=42</v>
          </cell>
          <cell r="AK970">
            <v>6</v>
          </cell>
          <cell r="AL970">
            <v>7</v>
          </cell>
          <cell r="AM970">
            <v>0</v>
          </cell>
          <cell r="AN970">
            <v>42</v>
          </cell>
          <cell r="AO970" t="str">
            <v>8914 (48 X 44 4Way)</v>
          </cell>
          <cell r="AP970" t="str">
            <v>48X44</v>
          </cell>
          <cell r="AQ970">
            <v>55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 t="str">
            <v>8051 (1 White)</v>
          </cell>
          <cell r="AW970" t="str">
            <v>8050 (160FT Clear)</v>
          </cell>
          <cell r="AX970">
            <v>2051.6800000000003</v>
          </cell>
          <cell r="AY970">
            <v>504</v>
          </cell>
          <cell r="AZ970">
            <v>4.0707936507936511</v>
          </cell>
          <cell r="BA970" t="str">
            <v>Requested 7.3.14</v>
          </cell>
          <cell r="BB970"/>
          <cell r="BC970">
            <v>286030</v>
          </cell>
          <cell r="BD970" t="str">
            <v>Yellow</v>
          </cell>
          <cell r="BE970" t="str">
            <v>3240 VLIF0204</v>
          </cell>
          <cell r="BF970" t="str">
            <v>12 months (+/- 5 days) from date of manufacture</v>
          </cell>
          <cell r="BG970" t="str">
            <v>Slow</v>
          </cell>
          <cell r="BH970" t="str">
            <v>32 mm</v>
          </cell>
          <cell r="BI970" t="str">
            <v>1 3/8 in</v>
          </cell>
          <cell r="BJ970" t="str">
            <v>40 in</v>
          </cell>
          <cell r="BK970" t="str">
            <v>7/8 in</v>
          </cell>
          <cell r="BL970" t="str">
            <v>I, II, III</v>
          </cell>
          <cell r="BM970">
            <v>4.022347422737341</v>
          </cell>
          <cell r="BN970">
            <v>48</v>
          </cell>
          <cell r="BO970">
            <v>98</v>
          </cell>
          <cell r="BP970" t="str">
            <v>B or G</v>
          </cell>
          <cell r="BQ970">
            <v>5880</v>
          </cell>
          <cell r="BR970">
            <v>40</v>
          </cell>
        </row>
        <row r="971">
          <cell r="C971">
            <v>286074</v>
          </cell>
          <cell r="D971" t="str">
            <v>3240 LIF90 (2PB, 42 Bxs)</v>
          </cell>
          <cell r="E971" t="str">
            <v>70416</v>
          </cell>
          <cell r="F971" t="str">
            <v>72036</v>
          </cell>
          <cell r="G971" t="str">
            <v>30%</v>
          </cell>
          <cell r="H971" t="str">
            <v>2 X 8509 (12-8 4 X 1.25 OL)</v>
          </cell>
          <cell r="I971" t="str">
            <v>8040 (54 mm 142 GA X 3.459 FT)</v>
          </cell>
          <cell r="J971" t="str">
            <v>8036 (114 mm 200 GA X 3.459 FT)</v>
          </cell>
          <cell r="K971">
            <v>2.6039999999999996</v>
          </cell>
          <cell r="L971">
            <v>1.1159999999999999</v>
          </cell>
          <cell r="M971">
            <v>40</v>
          </cell>
          <cell r="N971">
            <v>48.268169072848089</v>
          </cell>
          <cell r="O971">
            <v>39.75</v>
          </cell>
          <cell r="P971">
            <v>40</v>
          </cell>
          <cell r="Q971">
            <v>40.25</v>
          </cell>
          <cell r="R971">
            <v>3.6371249999999997</v>
          </cell>
          <cell r="S971">
            <v>3.7199999999999998</v>
          </cell>
          <cell r="T971">
            <v>3.8036249999999998</v>
          </cell>
          <cell r="U971">
            <v>1651.2547499999998</v>
          </cell>
          <cell r="V971">
            <v>1688.8799999999999</v>
          </cell>
          <cell r="W971">
            <v>1726.84575</v>
          </cell>
          <cell r="X971" t="str">
            <v>8484/8485 (42"/2 pc)</v>
          </cell>
          <cell r="Y971" t="str">
            <v>42"/2 pc</v>
          </cell>
          <cell r="Z971">
            <v>2.9</v>
          </cell>
          <cell r="AA971">
            <v>12</v>
          </cell>
          <cell r="AB971">
            <v>43.645499999999998</v>
          </cell>
          <cell r="AC971">
            <v>44.64</v>
          </cell>
          <cell r="AD971">
            <v>45.643499999999996</v>
          </cell>
          <cell r="AE971">
            <v>46.545499999999997</v>
          </cell>
          <cell r="AF971">
            <v>47.54</v>
          </cell>
          <cell r="AG971">
            <v>48.543499999999995</v>
          </cell>
          <cell r="AH971" t="str">
            <v>2 X 8126 (3.792 FT/Box)</v>
          </cell>
          <cell r="AI971">
            <v>2</v>
          </cell>
          <cell r="AJ971" t="str">
            <v>(6X7)+0=42</v>
          </cell>
          <cell r="AK971">
            <v>6</v>
          </cell>
          <cell r="AL971">
            <v>7</v>
          </cell>
          <cell r="AM971">
            <v>0</v>
          </cell>
          <cell r="AN971">
            <v>42</v>
          </cell>
          <cell r="AO971" t="str">
            <v>8914 (48 X 44 4Way)</v>
          </cell>
          <cell r="AP971" t="str">
            <v>48X44</v>
          </cell>
          <cell r="AQ971">
            <v>55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 t="str">
            <v>8051 (1 White)</v>
          </cell>
          <cell r="AW971" t="str">
            <v>8050 (160FT Clear)</v>
          </cell>
          <cell r="AX971">
            <v>2051.6800000000003</v>
          </cell>
          <cell r="AY971">
            <v>504</v>
          </cell>
          <cell r="AZ971">
            <v>4.0707936507936511</v>
          </cell>
          <cell r="BA971" t="str">
            <v>Updated BF and GT packaging charts to Minova USA Inc.  10/13/03.</v>
          </cell>
          <cell r="BB971"/>
          <cell r="BC971">
            <v>286074</v>
          </cell>
          <cell r="BD971" t="str">
            <v>Yellow</v>
          </cell>
          <cell r="BE971" t="str">
            <v>3240 LIF90</v>
          </cell>
          <cell r="BF971" t="str">
            <v>12 months (+/- 5 days) from date of manufacture</v>
          </cell>
          <cell r="BG971" t="str">
            <v>Slow</v>
          </cell>
          <cell r="BH971" t="str">
            <v>32 mm</v>
          </cell>
          <cell r="BI971" t="str">
            <v>1 3/8 in</v>
          </cell>
          <cell r="BJ971" t="str">
            <v>40 in</v>
          </cell>
          <cell r="BK971" t="str">
            <v>7/8 in</v>
          </cell>
          <cell r="BL971" t="str">
            <v>I, II, III</v>
          </cell>
          <cell r="BM971">
            <v>4.022347422737341</v>
          </cell>
          <cell r="BN971">
            <v>48</v>
          </cell>
          <cell r="BO971">
            <v>98</v>
          </cell>
          <cell r="BP971" t="str">
            <v>B or G</v>
          </cell>
          <cell r="BQ971">
            <v>5880</v>
          </cell>
          <cell r="BR971">
            <v>40</v>
          </cell>
        </row>
        <row r="972">
          <cell r="C972">
            <v>286090</v>
          </cell>
          <cell r="D972" t="str">
            <v>3245 M50LIF (2PB, 42 Bxs)</v>
          </cell>
          <cell r="E972" t="str">
            <v>70325</v>
          </cell>
          <cell r="F972" t="str">
            <v>72036</v>
          </cell>
          <cell r="G972" t="str">
            <v>30%</v>
          </cell>
          <cell r="H972" t="str">
            <v>2 X 8509 (12-8 4 X 1.25 OL)</v>
          </cell>
          <cell r="I972" t="str">
            <v>8040 (54 mm 142 GA X 3.875 FT)</v>
          </cell>
          <cell r="J972" t="str">
            <v>8036 (114 mm 200 GA X 3.875 FT)</v>
          </cell>
          <cell r="K972">
            <v>2.9294999999999995</v>
          </cell>
          <cell r="L972">
            <v>1.2554999999999998</v>
          </cell>
          <cell r="M972">
            <v>45</v>
          </cell>
          <cell r="N972">
            <v>54.542770309377865</v>
          </cell>
          <cell r="O972">
            <v>44.75</v>
          </cell>
          <cell r="P972">
            <v>45</v>
          </cell>
          <cell r="Q972">
            <v>45.25</v>
          </cell>
          <cell r="R972">
            <v>4.0946249999999997</v>
          </cell>
          <cell r="S972">
            <v>4.1849999999999996</v>
          </cell>
          <cell r="T972">
            <v>4.2761250000000004</v>
          </cell>
          <cell r="U972">
            <v>1858.95975</v>
          </cell>
          <cell r="V972">
            <v>1899.9899999999998</v>
          </cell>
          <cell r="W972">
            <v>1941.3607500000003</v>
          </cell>
          <cell r="X972" t="str">
            <v>8470/8471 (47"/2 pc)</v>
          </cell>
          <cell r="Y972" t="str">
            <v>47"/ 2 pc</v>
          </cell>
          <cell r="Z972">
            <v>2.5</v>
          </cell>
          <cell r="AA972">
            <v>12</v>
          </cell>
          <cell r="AB972">
            <v>49.135499999999993</v>
          </cell>
          <cell r="AC972">
            <v>50.22</v>
          </cell>
          <cell r="AD972">
            <v>51.313500000000005</v>
          </cell>
          <cell r="AE972">
            <v>51.635499999999993</v>
          </cell>
          <cell r="AF972">
            <v>52.72</v>
          </cell>
          <cell r="AG972">
            <v>53.813500000000005</v>
          </cell>
          <cell r="AH972" t="str">
            <v>2 X 8126 (3.792 FT/Box)</v>
          </cell>
          <cell r="AI972">
            <v>2</v>
          </cell>
          <cell r="AJ972" t="str">
            <v>(6X7)+0=42</v>
          </cell>
          <cell r="AK972">
            <v>6</v>
          </cell>
          <cell r="AL972">
            <v>7</v>
          </cell>
          <cell r="AM972">
            <v>0</v>
          </cell>
          <cell r="AN972">
            <v>42</v>
          </cell>
          <cell r="AO972" t="str">
            <v>8914 (48 X 44)</v>
          </cell>
          <cell r="AP972" t="str">
            <v>48X44</v>
          </cell>
          <cell r="AQ972">
            <v>55</v>
          </cell>
          <cell r="AR972" t="str">
            <v>8123 (4)</v>
          </cell>
          <cell r="AS972">
            <v>0</v>
          </cell>
          <cell r="AT972" t="str">
            <v>8121 (2 X 16FT)/ 8122 (4)</v>
          </cell>
          <cell r="AU972">
            <v>2</v>
          </cell>
          <cell r="AV972" t="str">
            <v>8051 (1 White)</v>
          </cell>
          <cell r="AW972" t="str">
            <v>8050 (160FT Clear)</v>
          </cell>
          <cell r="AX972">
            <v>2269.2399999999998</v>
          </cell>
          <cell r="AY972">
            <v>504</v>
          </cell>
          <cell r="AZ972">
            <v>4.5024603174603168</v>
          </cell>
          <cell r="BA972" t="str">
            <v>Minova Request 9/29/05.</v>
          </cell>
          <cell r="BB972"/>
          <cell r="BC972">
            <v>286090</v>
          </cell>
          <cell r="BD972" t="str">
            <v>Green</v>
          </cell>
          <cell r="BE972" t="str">
            <v>3245 M50LIF</v>
          </cell>
          <cell r="BF972" t="str">
            <v>12 months (+/- 5 days) from date of manufacture</v>
          </cell>
          <cell r="BG972" t="str">
            <v xml:space="preserve">Medium </v>
          </cell>
          <cell r="BH972" t="str">
            <v>32 mm</v>
          </cell>
          <cell r="BI972" t="str">
            <v>1 3/8 in</v>
          </cell>
          <cell r="BJ972" t="str">
            <v>45 in</v>
          </cell>
          <cell r="BK972" t="str">
            <v>7/8 in</v>
          </cell>
          <cell r="BL972" t="str">
            <v>I, II, III</v>
          </cell>
          <cell r="BM972">
            <v>4.5452308591148221</v>
          </cell>
          <cell r="BN972">
            <v>54</v>
          </cell>
          <cell r="BO972">
            <v>98</v>
          </cell>
          <cell r="BP972" t="str">
            <v>B or G</v>
          </cell>
          <cell r="BQ972">
            <v>5880</v>
          </cell>
          <cell r="BR972">
            <v>45</v>
          </cell>
        </row>
        <row r="973">
          <cell r="C973">
            <v>286092</v>
          </cell>
          <cell r="D973" t="str">
            <v>3245 M90LIF (2PB, 42 Bxs)</v>
          </cell>
          <cell r="E973" t="str">
            <v>70329</v>
          </cell>
          <cell r="F973" t="str">
            <v>72036</v>
          </cell>
          <cell r="G973" t="str">
            <v>30%</v>
          </cell>
          <cell r="H973" t="str">
            <v>2 X 8509 (12-8 4 X 1.25 OL)</v>
          </cell>
          <cell r="I973" t="str">
            <v>8040 (54 mm 142 GA X 3.875 FT)</v>
          </cell>
          <cell r="J973" t="str">
            <v>8036 (114 mm 200 GA X 3.875 FT)</v>
          </cell>
          <cell r="K973">
            <v>2.9294999999999995</v>
          </cell>
          <cell r="L973">
            <v>1.2554999999999998</v>
          </cell>
          <cell r="M973">
            <v>45</v>
          </cell>
          <cell r="N973">
            <v>54.542770309377865</v>
          </cell>
          <cell r="O973">
            <v>44.75</v>
          </cell>
          <cell r="P973">
            <v>45</v>
          </cell>
          <cell r="Q973">
            <v>45.25</v>
          </cell>
          <cell r="R973">
            <v>4.0946249999999997</v>
          </cell>
          <cell r="S973">
            <v>4.1849999999999996</v>
          </cell>
          <cell r="T973">
            <v>4.2761250000000004</v>
          </cell>
          <cell r="U973">
            <v>1858.95975</v>
          </cell>
          <cell r="V973">
            <v>1899.9899999999998</v>
          </cell>
          <cell r="W973">
            <v>1941.3607500000003</v>
          </cell>
          <cell r="X973" t="str">
            <v>8470/8471 (47"/2 pc)</v>
          </cell>
          <cell r="Y973" t="str">
            <v>47"/ 2 pc</v>
          </cell>
          <cell r="Z973">
            <v>2.5</v>
          </cell>
          <cell r="AA973">
            <v>12</v>
          </cell>
          <cell r="AB973">
            <v>49.135499999999993</v>
          </cell>
          <cell r="AC973">
            <v>50.22</v>
          </cell>
          <cell r="AD973">
            <v>51.313500000000005</v>
          </cell>
          <cell r="AE973">
            <v>51.635499999999993</v>
          </cell>
          <cell r="AF973">
            <v>52.72</v>
          </cell>
          <cell r="AG973">
            <v>53.813500000000005</v>
          </cell>
          <cell r="AH973" t="str">
            <v>2 X 8126 (3.792 FT/Box)</v>
          </cell>
          <cell r="AI973">
            <v>2</v>
          </cell>
          <cell r="AJ973" t="str">
            <v>(6X7)+0=42</v>
          </cell>
          <cell r="AK973">
            <v>6</v>
          </cell>
          <cell r="AL973">
            <v>7</v>
          </cell>
          <cell r="AM973">
            <v>0</v>
          </cell>
          <cell r="AN973">
            <v>42</v>
          </cell>
          <cell r="AO973" t="str">
            <v>8914 (48 X 44)</v>
          </cell>
          <cell r="AP973" t="str">
            <v>48X44</v>
          </cell>
          <cell r="AQ973">
            <v>55</v>
          </cell>
          <cell r="AR973" t="str">
            <v>8123 (4)</v>
          </cell>
          <cell r="AS973">
            <v>0</v>
          </cell>
          <cell r="AT973" t="str">
            <v>8121 (2 X 16FT)/ 8122 (4)</v>
          </cell>
          <cell r="AU973">
            <v>2</v>
          </cell>
          <cell r="AV973" t="str">
            <v>8051 (1 White)</v>
          </cell>
          <cell r="AW973" t="str">
            <v>8050 (160FT Clear)</v>
          </cell>
          <cell r="AX973">
            <v>2269.2399999999998</v>
          </cell>
          <cell r="AY973">
            <v>504</v>
          </cell>
          <cell r="AZ973">
            <v>4.5024603174603168</v>
          </cell>
          <cell r="BA973" t="str">
            <v>Minova Request 9/29/05.</v>
          </cell>
          <cell r="BB973"/>
          <cell r="BC973">
            <v>286092</v>
          </cell>
          <cell r="BD973" t="str">
            <v>Yellow</v>
          </cell>
          <cell r="BE973" t="str">
            <v>3245 M90LIF</v>
          </cell>
          <cell r="BF973" t="str">
            <v>12 months (+/- 5 days) from date of manufacture</v>
          </cell>
          <cell r="BG973" t="str">
            <v>Slow</v>
          </cell>
          <cell r="BH973" t="str">
            <v>32 mm</v>
          </cell>
          <cell r="BI973" t="str">
            <v>1 3/8 in</v>
          </cell>
          <cell r="BJ973" t="str">
            <v>45 in</v>
          </cell>
          <cell r="BK973" t="str">
            <v>7/8 in</v>
          </cell>
          <cell r="BL973" t="str">
            <v>I, II, III</v>
          </cell>
          <cell r="BM973">
            <v>4.5452308591148221</v>
          </cell>
          <cell r="BN973">
            <v>54</v>
          </cell>
          <cell r="BO973">
            <v>98</v>
          </cell>
          <cell r="BP973" t="str">
            <v>B or G</v>
          </cell>
          <cell r="BQ973">
            <v>5880</v>
          </cell>
          <cell r="BR973">
            <v>45</v>
          </cell>
        </row>
        <row r="974">
          <cell r="C974">
            <v>290017</v>
          </cell>
          <cell r="D974" t="str">
            <v>3248 H20 (2PB, 42 Bxs)</v>
          </cell>
          <cell r="E974" t="str">
            <v>70301</v>
          </cell>
          <cell r="F974" t="str">
            <v>72036</v>
          </cell>
          <cell r="G974" t="str">
            <v>30%</v>
          </cell>
          <cell r="H974" t="str">
            <v>2 X 8509 (12-8 4 X 1.25 OL)</v>
          </cell>
          <cell r="I974" t="str">
            <v>8040 (54 mm 142 GA X 4.125 FT)</v>
          </cell>
          <cell r="J974" t="str">
            <v>8036 (114 mm 200 GA X 4.125 FT)</v>
          </cell>
          <cell r="K974">
            <v>3.1248</v>
          </cell>
          <cell r="L974">
            <v>1.3392000000000002</v>
          </cell>
          <cell r="M974">
            <v>48</v>
          </cell>
          <cell r="N974">
            <v>58.307531051295733</v>
          </cell>
          <cell r="O974">
            <v>47.75</v>
          </cell>
          <cell r="P974">
            <v>48</v>
          </cell>
          <cell r="Q974">
            <v>48.25</v>
          </cell>
          <cell r="R974">
            <v>4.3691249999999995</v>
          </cell>
          <cell r="S974">
            <v>4.4640000000000004</v>
          </cell>
          <cell r="T974">
            <v>4.5596249999999996</v>
          </cell>
          <cell r="U974">
            <v>1983.5827499999998</v>
          </cell>
          <cell r="V974">
            <v>2026.6560000000002</v>
          </cell>
          <cell r="W974">
            <v>2070.0697499999997</v>
          </cell>
          <cell r="X974" t="str">
            <v>8480/8481 (56"/2 pc)</v>
          </cell>
          <cell r="Y974" t="str">
            <v>56"/ 2 pc</v>
          </cell>
          <cell r="Z974">
            <v>2.8</v>
          </cell>
          <cell r="AA974">
            <v>10</v>
          </cell>
          <cell r="AB974">
            <v>43.691249999999997</v>
          </cell>
          <cell r="AC974">
            <v>44.64</v>
          </cell>
          <cell r="AD974">
            <v>45.596249999999998</v>
          </cell>
          <cell r="AE974">
            <v>46.491249999999994</v>
          </cell>
          <cell r="AF974">
            <v>47.44</v>
          </cell>
          <cell r="AG974">
            <v>48.396249999999995</v>
          </cell>
          <cell r="AH974" t="str">
            <v>3 X 8126 (5.531 FT/Box)</v>
          </cell>
          <cell r="AI974">
            <v>3</v>
          </cell>
          <cell r="AJ974" t="str">
            <v>(6X7)+0=42</v>
          </cell>
          <cell r="AK974">
            <v>6</v>
          </cell>
          <cell r="AL974">
            <v>7</v>
          </cell>
          <cell r="AM974">
            <v>0</v>
          </cell>
          <cell r="AN974">
            <v>42</v>
          </cell>
          <cell r="AO974" t="str">
            <v>8912 (56 X 42)</v>
          </cell>
          <cell r="AP974" t="str">
            <v>56X42</v>
          </cell>
          <cell r="AQ974">
            <v>55</v>
          </cell>
          <cell r="AR974" t="str">
            <v>8123 (4)</v>
          </cell>
          <cell r="AS974">
            <v>0</v>
          </cell>
          <cell r="AT974" t="str">
            <v>8121 (2 X 16FT)/ 8122 (4)</v>
          </cell>
          <cell r="AU974">
            <v>2</v>
          </cell>
          <cell r="AV974" t="str">
            <v>8051 (1 White)</v>
          </cell>
          <cell r="AW974" t="str">
            <v>8050 (160FT Clear)</v>
          </cell>
          <cell r="AX974">
            <v>2047.48</v>
          </cell>
          <cell r="AY974">
            <v>420</v>
          </cell>
          <cell r="AZ974">
            <v>4.8749523809523811</v>
          </cell>
          <cell r="BA974" t="str">
            <v>Minova Request 10/4/12.</v>
          </cell>
          <cell r="BB974"/>
          <cell r="BC974">
            <v>290017</v>
          </cell>
          <cell r="BD974" t="str">
            <v xml:space="preserve">Orange </v>
          </cell>
          <cell r="BE974" t="str">
            <v>3248 H20</v>
          </cell>
          <cell r="BF974" t="str">
            <v>12 months (+/- 5 days) from date of manufacture</v>
          </cell>
          <cell r="BG974" t="str">
            <v>X-Fast</v>
          </cell>
          <cell r="BH974" t="str">
            <v>32 mm</v>
          </cell>
          <cell r="BI974" t="str">
            <v>1 3/8 in</v>
          </cell>
          <cell r="BJ974" t="str">
            <v>48 in</v>
          </cell>
          <cell r="BK974" t="str">
            <v>7/8 in</v>
          </cell>
          <cell r="BL974" t="str">
            <v>I, II, III</v>
          </cell>
          <cell r="BM974">
            <v>4.8589609209413114</v>
          </cell>
          <cell r="BN974">
            <v>49</v>
          </cell>
          <cell r="BO974">
            <v>98</v>
          </cell>
          <cell r="BP974" t="str">
            <v>B or G</v>
          </cell>
          <cell r="BQ974">
            <v>5880</v>
          </cell>
          <cell r="BR974">
            <v>40</v>
          </cell>
        </row>
        <row r="975">
          <cell r="C975">
            <v>290018</v>
          </cell>
          <cell r="D975" t="str">
            <v>3248 H50 (2PB, 42 Bxs)</v>
          </cell>
          <cell r="E975" t="str">
            <v>70320</v>
          </cell>
          <cell r="F975" t="str">
            <v>72036</v>
          </cell>
          <cell r="G975" t="str">
            <v>30%</v>
          </cell>
          <cell r="H975" t="str">
            <v>2 X 8509 (12-8 4 X 1.25 OL)</v>
          </cell>
          <cell r="I975" t="str">
            <v>8040 (54 mm 142 GA X 4.125 FT)</v>
          </cell>
          <cell r="J975" t="str">
            <v>8036 (114 mm 200 GA X 4.125 FT)</v>
          </cell>
          <cell r="K975">
            <v>3.1248</v>
          </cell>
          <cell r="L975">
            <v>1.3392000000000002</v>
          </cell>
          <cell r="M975">
            <v>48</v>
          </cell>
          <cell r="N975">
            <v>58.307531051295733</v>
          </cell>
          <cell r="O975">
            <v>47.75</v>
          </cell>
          <cell r="P975">
            <v>48</v>
          </cell>
          <cell r="Q975">
            <v>48.25</v>
          </cell>
          <cell r="R975">
            <v>4.3691249999999995</v>
          </cell>
          <cell r="S975">
            <v>4.4640000000000004</v>
          </cell>
          <cell r="T975">
            <v>4.5596249999999996</v>
          </cell>
          <cell r="U975">
            <v>1983.5827499999998</v>
          </cell>
          <cell r="V975">
            <v>2026.6560000000002</v>
          </cell>
          <cell r="W975">
            <v>2070.0697499999997</v>
          </cell>
          <cell r="X975" t="str">
            <v>8480/8481 (56"/2 pc)</v>
          </cell>
          <cell r="Y975" t="str">
            <v>56"/ 2 pc</v>
          </cell>
          <cell r="Z975">
            <v>2.8</v>
          </cell>
          <cell r="AA975">
            <v>12</v>
          </cell>
          <cell r="AB975">
            <v>52.42949999999999</v>
          </cell>
          <cell r="AC975">
            <v>53.568000000000005</v>
          </cell>
          <cell r="AD975">
            <v>54.715499999999992</v>
          </cell>
          <cell r="AE975">
            <v>55.229499999999987</v>
          </cell>
          <cell r="AF975">
            <v>56.368000000000002</v>
          </cell>
          <cell r="AG975">
            <v>57.515499999999989</v>
          </cell>
          <cell r="AH975" t="str">
            <v>3 X 8126 (5.531 FT/Box)</v>
          </cell>
          <cell r="AI975">
            <v>3</v>
          </cell>
          <cell r="AJ975" t="str">
            <v>(6X7)+0=42</v>
          </cell>
          <cell r="AK975">
            <v>6</v>
          </cell>
          <cell r="AL975">
            <v>7</v>
          </cell>
          <cell r="AM975">
            <v>0</v>
          </cell>
          <cell r="AN975">
            <v>42</v>
          </cell>
          <cell r="AO975" t="str">
            <v>8912 (56 X 42)</v>
          </cell>
          <cell r="AP975" t="str">
            <v>56X42</v>
          </cell>
          <cell r="AQ975">
            <v>55</v>
          </cell>
          <cell r="AR975" t="str">
            <v>8123 (4)</v>
          </cell>
          <cell r="AS975">
            <v>0</v>
          </cell>
          <cell r="AT975" t="str">
            <v>8121 (2 X 16FT)/ 8122 (4)</v>
          </cell>
          <cell r="AU975">
            <v>2</v>
          </cell>
          <cell r="AV975" t="str">
            <v>8051 (1 White)</v>
          </cell>
          <cell r="AW975" t="str">
            <v>8050 (160FT Clear)</v>
          </cell>
          <cell r="AX975">
            <v>2422.4560000000001</v>
          </cell>
          <cell r="AY975">
            <v>504</v>
          </cell>
          <cell r="AZ975">
            <v>4.806460317460318</v>
          </cell>
          <cell r="BA975" t="str">
            <v xml:space="preserve">Minova USA Inc. request 10/23/03. </v>
          </cell>
          <cell r="BB975"/>
          <cell r="BC975">
            <v>290018</v>
          </cell>
          <cell r="BD975" t="str">
            <v>Green</v>
          </cell>
          <cell r="BE975" t="str">
            <v xml:space="preserve">3248 H50 </v>
          </cell>
          <cell r="BF975" t="str">
            <v>12 months (+/- 5 days) from date of manufacture</v>
          </cell>
          <cell r="BG975" t="str">
            <v xml:space="preserve">Medium </v>
          </cell>
          <cell r="BH975" t="str">
            <v>32 mm</v>
          </cell>
          <cell r="BI975" t="str">
            <v>1 3/8 in</v>
          </cell>
          <cell r="BJ975" t="str">
            <v>48 in</v>
          </cell>
          <cell r="BK975" t="str">
            <v>7/8 in</v>
          </cell>
          <cell r="BL975" t="str">
            <v>I, II, III</v>
          </cell>
          <cell r="BM975">
            <v>4.8589609209413114</v>
          </cell>
          <cell r="BN975">
            <v>58.8</v>
          </cell>
          <cell r="BO975">
            <v>98</v>
          </cell>
          <cell r="BP975" t="str">
            <v>B or G</v>
          </cell>
          <cell r="BQ975">
            <v>5880</v>
          </cell>
          <cell r="BR975">
            <v>48</v>
          </cell>
        </row>
        <row r="976">
          <cell r="C976">
            <v>290020</v>
          </cell>
          <cell r="D976" t="str">
            <v>3248 M10LIF (2PB, 42 Bxs)</v>
          </cell>
          <cell r="E976" t="str">
            <v>70296</v>
          </cell>
          <cell r="F976" t="str">
            <v>72036</v>
          </cell>
          <cell r="G976" t="str">
            <v>30%</v>
          </cell>
          <cell r="H976" t="str">
            <v>2 X 8509 (12-8 4 X 1.25 OL)</v>
          </cell>
          <cell r="I976" t="str">
            <v>8040 (54 mm 142 GA X 4.125 FT)</v>
          </cell>
          <cell r="J976" t="str">
            <v>8036 (114 mm 200 GA X 4.125 FT)</v>
          </cell>
          <cell r="K976">
            <v>3.1248</v>
          </cell>
          <cell r="L976">
            <v>1.3392000000000002</v>
          </cell>
          <cell r="M976">
            <v>48</v>
          </cell>
          <cell r="N976">
            <v>58.307531051295733</v>
          </cell>
          <cell r="O976">
            <v>47.75</v>
          </cell>
          <cell r="P976">
            <v>48</v>
          </cell>
          <cell r="Q976">
            <v>48.25</v>
          </cell>
          <cell r="R976">
            <v>4.3691249999999995</v>
          </cell>
          <cell r="S976">
            <v>4.4640000000000004</v>
          </cell>
          <cell r="T976">
            <v>4.5596249999999996</v>
          </cell>
          <cell r="U976">
            <v>1983.5827499999998</v>
          </cell>
          <cell r="V976">
            <v>2026.6560000000002</v>
          </cell>
          <cell r="W976">
            <v>2070.0697499999997</v>
          </cell>
          <cell r="X976" t="str">
            <v>8480/8481 (56"/2 pc)</v>
          </cell>
          <cell r="Y976" t="str">
            <v>56"/ 2 pc</v>
          </cell>
          <cell r="Z976">
            <v>2.8</v>
          </cell>
          <cell r="AA976">
            <v>12</v>
          </cell>
          <cell r="AB976">
            <v>52.42949999999999</v>
          </cell>
          <cell r="AC976">
            <v>53.568000000000005</v>
          </cell>
          <cell r="AD976">
            <v>54.715499999999992</v>
          </cell>
          <cell r="AE976">
            <v>55.229499999999987</v>
          </cell>
          <cell r="AF976">
            <v>56.368000000000002</v>
          </cell>
          <cell r="AG976">
            <v>57.515499999999989</v>
          </cell>
          <cell r="AH976" t="str">
            <v>3 X 8126 (5.531 FT/Box)</v>
          </cell>
          <cell r="AI976">
            <v>3</v>
          </cell>
          <cell r="AJ976" t="str">
            <v>(6X7)+0=42</v>
          </cell>
          <cell r="AK976">
            <v>6</v>
          </cell>
          <cell r="AL976">
            <v>7</v>
          </cell>
          <cell r="AM976">
            <v>0</v>
          </cell>
          <cell r="AN976">
            <v>42</v>
          </cell>
          <cell r="AO976" t="str">
            <v>8912 (56 X 42)</v>
          </cell>
          <cell r="AP976" t="str">
            <v>56X42</v>
          </cell>
          <cell r="AQ976">
            <v>55</v>
          </cell>
          <cell r="AR976" t="str">
            <v>8123 (4)</v>
          </cell>
          <cell r="AS976">
            <v>0</v>
          </cell>
          <cell r="AT976" t="str">
            <v>8121 (2 X 16FT)/ 8122 (4)</v>
          </cell>
          <cell r="AU976">
            <v>2</v>
          </cell>
          <cell r="AV976" t="str">
            <v>8051 (1 White)</v>
          </cell>
          <cell r="AW976" t="str">
            <v>8050 (160FT Clear)</v>
          </cell>
          <cell r="AX976">
            <v>2422.4560000000001</v>
          </cell>
          <cell r="AY976">
            <v>504</v>
          </cell>
          <cell r="AZ976">
            <v>4.806460317460318</v>
          </cell>
          <cell r="BA976" t="str">
            <v>Minova request 4/30/12.</v>
          </cell>
          <cell r="BB976"/>
          <cell r="BC976">
            <v>290020</v>
          </cell>
          <cell r="BD976" t="str">
            <v>Red</v>
          </cell>
          <cell r="BE976" t="str">
            <v>3248 M10LIF</v>
          </cell>
          <cell r="BF976" t="str">
            <v>12 months (+/- 5 days) from date of manufacture</v>
          </cell>
          <cell r="BG976" t="str">
            <v>Super Fast</v>
          </cell>
          <cell r="BH976" t="str">
            <v>32 mm</v>
          </cell>
          <cell r="BI976" t="str">
            <v>1 3/8 in</v>
          </cell>
          <cell r="BJ976" t="str">
            <v>48 in</v>
          </cell>
          <cell r="BK976" t="str">
            <v>7/8 in</v>
          </cell>
          <cell r="BL976" t="str">
            <v>I, II, III</v>
          </cell>
          <cell r="BM976">
            <v>4.8589609209413114</v>
          </cell>
          <cell r="BN976">
            <v>58.8</v>
          </cell>
          <cell r="BO976">
            <v>98</v>
          </cell>
          <cell r="BP976" t="str">
            <v>B or G</v>
          </cell>
          <cell r="BQ976">
            <v>5880</v>
          </cell>
          <cell r="BR976">
            <v>48</v>
          </cell>
        </row>
        <row r="977">
          <cell r="C977">
            <v>290029</v>
          </cell>
          <cell r="D977" t="str">
            <v>3248 M50 (2PB, 42 Bxs)</v>
          </cell>
          <cell r="E977" t="str">
            <v>70325</v>
          </cell>
          <cell r="F977" t="str">
            <v>72036</v>
          </cell>
          <cell r="G977" t="str">
            <v>30%</v>
          </cell>
          <cell r="H977" t="str">
            <v>2 X 8509 (12-8 4 X 1.25 OL)</v>
          </cell>
          <cell r="I977" t="str">
            <v>8040 (54 mm 142 GA X 4.125 FT)</v>
          </cell>
          <cell r="J977" t="str">
            <v>8036 (114 mm 200 GA X 4.125 FT)</v>
          </cell>
          <cell r="K977">
            <v>3.1248</v>
          </cell>
          <cell r="L977">
            <v>1.3392000000000002</v>
          </cell>
          <cell r="M977">
            <v>48</v>
          </cell>
          <cell r="N977">
            <v>58.307531051295733</v>
          </cell>
          <cell r="O977">
            <v>47.75</v>
          </cell>
          <cell r="P977">
            <v>48</v>
          </cell>
          <cell r="Q977">
            <v>48.25</v>
          </cell>
          <cell r="R977">
            <v>4.3691249999999995</v>
          </cell>
          <cell r="S977">
            <v>4.4640000000000004</v>
          </cell>
          <cell r="T977">
            <v>4.5596249999999996</v>
          </cell>
          <cell r="U977">
            <v>1983.5827499999998</v>
          </cell>
          <cell r="V977">
            <v>2026.6560000000002</v>
          </cell>
          <cell r="W977">
            <v>2070.0697499999997</v>
          </cell>
          <cell r="X977" t="str">
            <v>8480/8481 (56"/2 pc)</v>
          </cell>
          <cell r="Y977" t="str">
            <v>56"/ 2 pc</v>
          </cell>
          <cell r="Z977">
            <v>2.8</v>
          </cell>
          <cell r="AA977">
            <v>12</v>
          </cell>
          <cell r="AB977">
            <v>52.42949999999999</v>
          </cell>
          <cell r="AC977">
            <v>53.568000000000005</v>
          </cell>
          <cell r="AD977">
            <v>54.715499999999992</v>
          </cell>
          <cell r="AE977">
            <v>55.229499999999987</v>
          </cell>
          <cell r="AF977">
            <v>56.368000000000002</v>
          </cell>
          <cell r="AG977">
            <v>57.515499999999989</v>
          </cell>
          <cell r="AH977" t="str">
            <v>3 X 8126 (5.531 FT/Box)</v>
          </cell>
          <cell r="AI977">
            <v>3</v>
          </cell>
          <cell r="AJ977" t="str">
            <v>(6X7)+0=42</v>
          </cell>
          <cell r="AK977">
            <v>6</v>
          </cell>
          <cell r="AL977">
            <v>7</v>
          </cell>
          <cell r="AM977">
            <v>0</v>
          </cell>
          <cell r="AN977">
            <v>42</v>
          </cell>
          <cell r="AO977" t="str">
            <v>8912 (56 X 42)</v>
          </cell>
          <cell r="AP977" t="str">
            <v>56X42</v>
          </cell>
          <cell r="AQ977">
            <v>55</v>
          </cell>
          <cell r="AR977" t="str">
            <v>8123 (4)</v>
          </cell>
          <cell r="AS977">
            <v>0</v>
          </cell>
          <cell r="AT977" t="str">
            <v>8121 (2 X 16FT)/ 8122 (4)</v>
          </cell>
          <cell r="AU977">
            <v>2</v>
          </cell>
          <cell r="AV977" t="str">
            <v>8051 (1 White)</v>
          </cell>
          <cell r="AW977" t="str">
            <v>8050 (160FT Clear)</v>
          </cell>
          <cell r="AX977">
            <v>2422.4560000000001</v>
          </cell>
          <cell r="AY977">
            <v>504</v>
          </cell>
          <cell r="AZ977">
            <v>4.806460317460318</v>
          </cell>
          <cell r="BA977" t="str">
            <v xml:space="preserve">BF Request 6/21/02. </v>
          </cell>
          <cell r="BB977"/>
          <cell r="BC977">
            <v>290029</v>
          </cell>
          <cell r="BD977" t="str">
            <v>Green</v>
          </cell>
          <cell r="BE977" t="str">
            <v xml:space="preserve">3248 M50 </v>
          </cell>
          <cell r="BF977" t="str">
            <v>12 months (+/- 5 days) from date of manufacture</v>
          </cell>
          <cell r="BG977" t="str">
            <v xml:space="preserve">Medium </v>
          </cell>
          <cell r="BH977" t="str">
            <v>32 mm</v>
          </cell>
          <cell r="BI977" t="str">
            <v>1 3/8 in</v>
          </cell>
          <cell r="BJ977" t="str">
            <v>48 in</v>
          </cell>
          <cell r="BK977" t="str">
            <v>7/8 in</v>
          </cell>
          <cell r="BL977" t="str">
            <v>I, II, III</v>
          </cell>
          <cell r="BM977">
            <v>4.8589609209413114</v>
          </cell>
          <cell r="BN977">
            <v>58.8</v>
          </cell>
          <cell r="BO977">
            <v>98</v>
          </cell>
          <cell r="BP977" t="str">
            <v>B or G</v>
          </cell>
          <cell r="BQ977">
            <v>5880</v>
          </cell>
          <cell r="BR977">
            <v>48</v>
          </cell>
        </row>
        <row r="978">
          <cell r="C978">
            <v>290039</v>
          </cell>
          <cell r="D978" t="str">
            <v>3248 H90 (2PB, 42 Bxs)</v>
          </cell>
          <cell r="E978" t="str">
            <v>70340</v>
          </cell>
          <cell r="F978" t="str">
            <v>72036</v>
          </cell>
          <cell r="G978" t="str">
            <v>30%</v>
          </cell>
          <cell r="H978" t="str">
            <v>2 X 8509 (12-8 4 X 1.25 OL)</v>
          </cell>
          <cell r="I978" t="str">
            <v>8040 (54 mm 142 GA X 4.125 FT)</v>
          </cell>
          <cell r="J978" t="str">
            <v>8036 (114 mm 200 GA X 4.125 FT)</v>
          </cell>
          <cell r="K978">
            <v>3.1248</v>
          </cell>
          <cell r="L978">
            <v>1.3392000000000002</v>
          </cell>
          <cell r="M978">
            <v>48</v>
          </cell>
          <cell r="N978">
            <v>58.307531051295733</v>
          </cell>
          <cell r="O978">
            <v>47.75</v>
          </cell>
          <cell r="P978">
            <v>48</v>
          </cell>
          <cell r="Q978">
            <v>48.25</v>
          </cell>
          <cell r="R978">
            <v>4.3691249999999995</v>
          </cell>
          <cell r="S978">
            <v>4.4640000000000004</v>
          </cell>
          <cell r="T978">
            <v>4.5596249999999996</v>
          </cell>
          <cell r="U978">
            <v>1983.5827499999998</v>
          </cell>
          <cell r="V978">
            <v>2026.6560000000002</v>
          </cell>
          <cell r="W978">
            <v>2070.0697499999997</v>
          </cell>
          <cell r="X978" t="str">
            <v>8480/8481 (56"/2 pc)</v>
          </cell>
          <cell r="Y978" t="str">
            <v>56"/ 2 pc</v>
          </cell>
          <cell r="Z978">
            <v>2.8</v>
          </cell>
          <cell r="AA978">
            <v>12</v>
          </cell>
          <cell r="AB978">
            <v>52.42949999999999</v>
          </cell>
          <cell r="AC978">
            <v>53.568000000000005</v>
          </cell>
          <cell r="AD978">
            <v>54.715499999999992</v>
          </cell>
          <cell r="AE978">
            <v>55.229499999999987</v>
          </cell>
          <cell r="AF978">
            <v>56.368000000000002</v>
          </cell>
          <cell r="AG978">
            <v>57.515499999999989</v>
          </cell>
          <cell r="AH978" t="str">
            <v>3 X 8126 (5.531 FT/Box)</v>
          </cell>
          <cell r="AI978">
            <v>3</v>
          </cell>
          <cell r="AJ978" t="str">
            <v>(6X7)+0=42</v>
          </cell>
          <cell r="AK978">
            <v>6</v>
          </cell>
          <cell r="AL978">
            <v>7</v>
          </cell>
          <cell r="AM978">
            <v>0</v>
          </cell>
          <cell r="AN978">
            <v>42</v>
          </cell>
          <cell r="AO978" t="str">
            <v>8912 (56 X 42)</v>
          </cell>
          <cell r="AP978" t="str">
            <v>56X42</v>
          </cell>
          <cell r="AQ978">
            <v>55</v>
          </cell>
          <cell r="AR978" t="str">
            <v>8123 (4)</v>
          </cell>
          <cell r="AS978">
            <v>0</v>
          </cell>
          <cell r="AT978" t="str">
            <v>8121 (2 X 16FT)/ 8122 (4)</v>
          </cell>
          <cell r="AU978">
            <v>2</v>
          </cell>
          <cell r="AV978" t="str">
            <v>8051 (1 White)</v>
          </cell>
          <cell r="AW978" t="str">
            <v>8050 (160FT Clear)</v>
          </cell>
          <cell r="AX978">
            <v>2422.4560000000001</v>
          </cell>
          <cell r="AY978">
            <v>504</v>
          </cell>
          <cell r="AZ978">
            <v>4.806460317460318</v>
          </cell>
          <cell r="BA978" t="str">
            <v>Minova USA Inc. request 12/4/03.</v>
          </cell>
          <cell r="BB978"/>
          <cell r="BC978">
            <v>290039</v>
          </cell>
          <cell r="BD978" t="str">
            <v>Yellow</v>
          </cell>
          <cell r="BE978" t="str">
            <v>3248 H90</v>
          </cell>
          <cell r="BF978" t="str">
            <v>12 months (+/- 5 days) from date of manufacture</v>
          </cell>
          <cell r="BG978" t="str">
            <v>Slow</v>
          </cell>
          <cell r="BH978" t="str">
            <v>32 mm</v>
          </cell>
          <cell r="BI978" t="str">
            <v>1 3/8 in</v>
          </cell>
          <cell r="BJ978" t="str">
            <v>48 in</v>
          </cell>
          <cell r="BK978" t="str">
            <v>7/8 in</v>
          </cell>
          <cell r="BL978" t="str">
            <v>I, II, III</v>
          </cell>
          <cell r="BM978">
            <v>4.8589609209413114</v>
          </cell>
          <cell r="BN978">
            <v>58.8</v>
          </cell>
          <cell r="BO978">
            <v>98</v>
          </cell>
          <cell r="BP978" t="str">
            <v>B or G</v>
          </cell>
          <cell r="BQ978">
            <v>5880</v>
          </cell>
          <cell r="BR978">
            <v>48</v>
          </cell>
        </row>
        <row r="979">
          <cell r="C979">
            <v>290040</v>
          </cell>
          <cell r="D979" t="str">
            <v>3248 M35LIF (2PB, 42 Bxs)</v>
          </cell>
          <cell r="E979" t="str">
            <v>70274</v>
          </cell>
          <cell r="F979" t="str">
            <v>72036</v>
          </cell>
          <cell r="G979" t="str">
            <v>30%</v>
          </cell>
          <cell r="H979" t="str">
            <v>2 X 8509 (12-8 4 X 1.25 OL)</v>
          </cell>
          <cell r="I979" t="str">
            <v>8040 (54 mm 142 GA X 4.125 FT)</v>
          </cell>
          <cell r="J979" t="str">
            <v>8036 (114 mm 200 GA X 4.125 FT)</v>
          </cell>
          <cell r="K979">
            <v>3.1248</v>
          </cell>
          <cell r="L979">
            <v>1.3392000000000002</v>
          </cell>
          <cell r="M979">
            <v>48</v>
          </cell>
          <cell r="N979">
            <v>58.307531051295733</v>
          </cell>
          <cell r="O979">
            <v>47.75</v>
          </cell>
          <cell r="P979">
            <v>48</v>
          </cell>
          <cell r="Q979">
            <v>48.25</v>
          </cell>
          <cell r="R979">
            <v>4.3691249999999995</v>
          </cell>
          <cell r="S979">
            <v>4.4640000000000004</v>
          </cell>
          <cell r="T979">
            <v>4.5596249999999996</v>
          </cell>
          <cell r="U979">
            <v>1983.5827499999998</v>
          </cell>
          <cell r="V979">
            <v>2026.6560000000002</v>
          </cell>
          <cell r="W979">
            <v>2070.0697499999997</v>
          </cell>
          <cell r="X979" t="str">
            <v>8480/8481 (56"/2 pc)</v>
          </cell>
          <cell r="Y979" t="str">
            <v>56"/ 2 pc</v>
          </cell>
          <cell r="Z979">
            <v>2.8</v>
          </cell>
          <cell r="AA979">
            <v>12</v>
          </cell>
          <cell r="AB979">
            <v>52.42949999999999</v>
          </cell>
          <cell r="AC979">
            <v>53.568000000000005</v>
          </cell>
          <cell r="AD979">
            <v>54.715499999999992</v>
          </cell>
          <cell r="AE979">
            <v>55.229499999999987</v>
          </cell>
          <cell r="AF979">
            <v>56.368000000000002</v>
          </cell>
          <cell r="AG979">
            <v>57.515499999999989</v>
          </cell>
          <cell r="AH979" t="str">
            <v>3 X 8126 (5.531 FT/Box)</v>
          </cell>
          <cell r="AI979">
            <v>3</v>
          </cell>
          <cell r="AJ979" t="str">
            <v>(6X7)+0=42</v>
          </cell>
          <cell r="AK979">
            <v>6</v>
          </cell>
          <cell r="AL979">
            <v>7</v>
          </cell>
          <cell r="AM979">
            <v>0</v>
          </cell>
          <cell r="AN979">
            <v>42</v>
          </cell>
          <cell r="AO979" t="str">
            <v>8912 (56 X 42)</v>
          </cell>
          <cell r="AP979" t="str">
            <v>56X42</v>
          </cell>
          <cell r="AQ979">
            <v>55</v>
          </cell>
          <cell r="AR979" t="str">
            <v>8123 (4)</v>
          </cell>
          <cell r="AS979">
            <v>0</v>
          </cell>
          <cell r="AT979" t="str">
            <v>8121 (2 X 16FT)/ 8122 (4)</v>
          </cell>
          <cell r="AU979">
            <v>2</v>
          </cell>
          <cell r="AV979" t="str">
            <v>8051 (1 White)</v>
          </cell>
          <cell r="AW979" t="str">
            <v>8050 (160FT Clear)</v>
          </cell>
          <cell r="AX979">
            <v>2422.4560000000001</v>
          </cell>
          <cell r="AY979">
            <v>504</v>
          </cell>
          <cell r="AZ979">
            <v>4.806460317460318</v>
          </cell>
          <cell r="BA979" t="str">
            <v xml:space="preserve">BF Request 6/21/02.  Cartridges are supplied by the Georgetown facility. </v>
          </cell>
          <cell r="BB979"/>
          <cell r="BC979">
            <v>290040</v>
          </cell>
          <cell r="BD979" t="str">
            <v>Blue</v>
          </cell>
          <cell r="BE979" t="str">
            <v xml:space="preserve">3248 M35LIF </v>
          </cell>
          <cell r="BF979" t="str">
            <v>12 months (+/- 5 days) from date of manufacture</v>
          </cell>
          <cell r="BG979" t="str">
            <v>Fast</v>
          </cell>
          <cell r="BH979" t="str">
            <v>32 mm</v>
          </cell>
          <cell r="BI979" t="str">
            <v>1 3/8 in</v>
          </cell>
          <cell r="BJ979" t="str">
            <v>48 in</v>
          </cell>
          <cell r="BK979" t="str">
            <v>7/8 in</v>
          </cell>
          <cell r="BL979" t="str">
            <v>I, II, III</v>
          </cell>
          <cell r="BM979">
            <v>4.8589609209413114</v>
          </cell>
          <cell r="BN979">
            <v>58.8</v>
          </cell>
          <cell r="BO979">
            <v>98</v>
          </cell>
          <cell r="BP979" t="str">
            <v>B or G</v>
          </cell>
          <cell r="BQ979">
            <v>5880</v>
          </cell>
          <cell r="BR979">
            <v>48</v>
          </cell>
        </row>
        <row r="980">
          <cell r="C980">
            <v>290042</v>
          </cell>
          <cell r="D980" t="str">
            <v>3248 M50LIF (2PB, 42 Bxs)</v>
          </cell>
          <cell r="E980" t="str">
            <v>70325</v>
          </cell>
          <cell r="F980" t="str">
            <v>72036</v>
          </cell>
          <cell r="G980" t="str">
            <v>30%</v>
          </cell>
          <cell r="H980" t="str">
            <v>2 X 8509 (12-8 4 X 1.25 OL)</v>
          </cell>
          <cell r="I980" t="str">
            <v>8040 (54 mm 142 GA X 4.125 FT)</v>
          </cell>
          <cell r="J980" t="str">
            <v>8036 (114 mm 200 GA X 4.125 FT)</v>
          </cell>
          <cell r="K980">
            <v>3.1248</v>
          </cell>
          <cell r="L980">
            <v>1.3392000000000002</v>
          </cell>
          <cell r="M980">
            <v>48</v>
          </cell>
          <cell r="N980">
            <v>58.307531051295733</v>
          </cell>
          <cell r="O980">
            <v>47.75</v>
          </cell>
          <cell r="P980">
            <v>48</v>
          </cell>
          <cell r="Q980">
            <v>48.25</v>
          </cell>
          <cell r="R980">
            <v>4.3691249999999995</v>
          </cell>
          <cell r="S980">
            <v>4.4640000000000004</v>
          </cell>
          <cell r="T980">
            <v>4.5596249999999996</v>
          </cell>
          <cell r="U980">
            <v>1983.5827499999998</v>
          </cell>
          <cell r="V980">
            <v>2026.6560000000002</v>
          </cell>
          <cell r="W980">
            <v>2070.0697499999997</v>
          </cell>
          <cell r="X980" t="str">
            <v>8480/8481 (56"/2 pc)</v>
          </cell>
          <cell r="Y980" t="str">
            <v>56"/ 2 pc</v>
          </cell>
          <cell r="Z980">
            <v>2.8</v>
          </cell>
          <cell r="AA980">
            <v>12</v>
          </cell>
          <cell r="AB980">
            <v>52.42949999999999</v>
          </cell>
          <cell r="AC980">
            <v>53.568000000000005</v>
          </cell>
          <cell r="AD980">
            <v>54.715499999999992</v>
          </cell>
          <cell r="AE980">
            <v>55.229499999999987</v>
          </cell>
          <cell r="AF980">
            <v>56.368000000000002</v>
          </cell>
          <cell r="AG980">
            <v>57.515499999999989</v>
          </cell>
          <cell r="AH980" t="str">
            <v>3 X 8126 (5.531 FT/Box)</v>
          </cell>
          <cell r="AI980">
            <v>3</v>
          </cell>
          <cell r="AJ980" t="str">
            <v>(6X7)+0=42</v>
          </cell>
          <cell r="AK980">
            <v>6</v>
          </cell>
          <cell r="AL980">
            <v>7</v>
          </cell>
          <cell r="AM980">
            <v>0</v>
          </cell>
          <cell r="AN980">
            <v>42</v>
          </cell>
          <cell r="AO980" t="str">
            <v>8912 (56 X 42)</v>
          </cell>
          <cell r="AP980" t="str">
            <v>56X42</v>
          </cell>
          <cell r="AQ980">
            <v>55</v>
          </cell>
          <cell r="AR980" t="str">
            <v>8123 (4)</v>
          </cell>
          <cell r="AS980">
            <v>0</v>
          </cell>
          <cell r="AT980" t="str">
            <v>8121 (2 X 16FT)/ 8122 (4)</v>
          </cell>
          <cell r="AU980">
            <v>2</v>
          </cell>
          <cell r="AV980" t="str">
            <v>8051 (1 White)</v>
          </cell>
          <cell r="AW980" t="str">
            <v>8050 (160FT Clear)</v>
          </cell>
          <cell r="AX980">
            <v>2422.4560000000001</v>
          </cell>
          <cell r="AY980">
            <v>504</v>
          </cell>
          <cell r="AZ980">
            <v>4.806460317460318</v>
          </cell>
          <cell r="BA980" t="str">
            <v>GT Request 6/21/02.</v>
          </cell>
          <cell r="BB980"/>
          <cell r="BC980">
            <v>290042</v>
          </cell>
          <cell r="BD980" t="str">
            <v>Green</v>
          </cell>
          <cell r="BE980" t="str">
            <v xml:space="preserve">3248 M50LIF </v>
          </cell>
          <cell r="BF980" t="str">
            <v>12 months (+/- 5 days) from date of manufacture</v>
          </cell>
          <cell r="BG980" t="str">
            <v xml:space="preserve">Medium </v>
          </cell>
          <cell r="BH980" t="str">
            <v>32 mm</v>
          </cell>
          <cell r="BI980" t="str">
            <v>1 3/8 in</v>
          </cell>
          <cell r="BJ980" t="str">
            <v>48 in</v>
          </cell>
          <cell r="BK980" t="str">
            <v>7/8 in</v>
          </cell>
          <cell r="BL980" t="str">
            <v>I, II, III</v>
          </cell>
          <cell r="BM980">
            <v>4.8589609209413114</v>
          </cell>
          <cell r="BN980">
            <v>58.8</v>
          </cell>
          <cell r="BO980">
            <v>98</v>
          </cell>
          <cell r="BP980" t="str">
            <v>B or G</v>
          </cell>
          <cell r="BQ980">
            <v>5880</v>
          </cell>
          <cell r="BR980">
            <v>48</v>
          </cell>
        </row>
        <row r="981">
          <cell r="C981">
            <v>290046</v>
          </cell>
          <cell r="D981" t="str">
            <v>3248 M50LIF (1PB, 42 Bxs)</v>
          </cell>
          <cell r="E981" t="str">
            <v>70325</v>
          </cell>
          <cell r="F981" t="str">
            <v>72036</v>
          </cell>
          <cell r="G981" t="str">
            <v>30%</v>
          </cell>
          <cell r="H981" t="str">
            <v>2 X 8509 (12-8 4 X 1.25 OL)</v>
          </cell>
          <cell r="I981" t="str">
            <v>8040 (54 mm 142 GA X 4.125 FT)</v>
          </cell>
          <cell r="J981" t="str">
            <v>8036 (114 mm 200 GA X 4.125 FT)</v>
          </cell>
          <cell r="K981">
            <v>3.1248</v>
          </cell>
          <cell r="L981">
            <v>1.3392000000000002</v>
          </cell>
          <cell r="M981">
            <v>48</v>
          </cell>
          <cell r="N981">
            <v>58.307531051295733</v>
          </cell>
          <cell r="O981">
            <v>47.75</v>
          </cell>
          <cell r="P981">
            <v>48</v>
          </cell>
          <cell r="Q981">
            <v>48.25</v>
          </cell>
          <cell r="R981">
            <v>4.3691249999999995</v>
          </cell>
          <cell r="S981">
            <v>4.4640000000000004</v>
          </cell>
          <cell r="T981">
            <v>4.5596249999999996</v>
          </cell>
          <cell r="U981">
            <v>1983.5827499999998</v>
          </cell>
          <cell r="V981">
            <v>2026.6560000000002</v>
          </cell>
          <cell r="W981">
            <v>2070.0697499999997</v>
          </cell>
          <cell r="X981" t="str">
            <v>8478 (56"/1 pc)</v>
          </cell>
          <cell r="Y981" t="str">
            <v>56"/ 1 pc</v>
          </cell>
          <cell r="Z981">
            <v>1.6</v>
          </cell>
          <cell r="AA981">
            <v>10</v>
          </cell>
          <cell r="AB981">
            <v>43.691249999999997</v>
          </cell>
          <cell r="AC981">
            <v>44.64</v>
          </cell>
          <cell r="AD981">
            <v>45.596249999999998</v>
          </cell>
          <cell r="AE981">
            <v>45.291249999999998</v>
          </cell>
          <cell r="AF981">
            <v>46.24</v>
          </cell>
          <cell r="AG981">
            <v>47.196249999999999</v>
          </cell>
          <cell r="AH981" t="str">
            <v>3 X 8126 (5.000 FT/Box)</v>
          </cell>
          <cell r="AI981">
            <v>3</v>
          </cell>
          <cell r="AJ981" t="str">
            <v>(7X6)+0=42</v>
          </cell>
          <cell r="AK981">
            <v>7</v>
          </cell>
          <cell r="AL981">
            <v>6</v>
          </cell>
          <cell r="AM981">
            <v>0</v>
          </cell>
          <cell r="AN981">
            <v>42</v>
          </cell>
          <cell r="AO981" t="str">
            <v>8912 (56 X 42)</v>
          </cell>
          <cell r="AP981" t="str">
            <v>56X42</v>
          </cell>
          <cell r="AQ981">
            <v>55</v>
          </cell>
          <cell r="AR981" t="str">
            <v>8123 (4)</v>
          </cell>
          <cell r="AS981">
            <v>0</v>
          </cell>
          <cell r="AT981" t="str">
            <v>8121 (3 X 16FT)/ 8122 (6)</v>
          </cell>
          <cell r="AU981">
            <v>3</v>
          </cell>
          <cell r="AV981" t="str">
            <v>8051 (1 White)</v>
          </cell>
          <cell r="AW981" t="str">
            <v>8050 (160FT Clear)</v>
          </cell>
          <cell r="AX981">
            <v>1997.0800000000002</v>
          </cell>
          <cell r="AY981">
            <v>420</v>
          </cell>
          <cell r="AZ981">
            <v>4.754952380952381</v>
          </cell>
          <cell r="BA981" t="str">
            <v>Minova USA Inc. request 3/24/04.</v>
          </cell>
          <cell r="BB981"/>
          <cell r="BC981">
            <v>290046</v>
          </cell>
          <cell r="BD981" t="str">
            <v>Green</v>
          </cell>
          <cell r="BE981" t="str">
            <v xml:space="preserve">3248 M50LIF </v>
          </cell>
          <cell r="BF981" t="str">
            <v>12 months (+/- 5 days) from date of manufacture</v>
          </cell>
          <cell r="BG981" t="str">
            <v xml:space="preserve">Medium </v>
          </cell>
          <cell r="BH981" t="str">
            <v>32 mm</v>
          </cell>
          <cell r="BI981" t="str">
            <v>1 3/8 in</v>
          </cell>
          <cell r="BJ981" t="str">
            <v>48 in</v>
          </cell>
          <cell r="BK981" t="str">
            <v>7/8 in</v>
          </cell>
          <cell r="BL981" t="str">
            <v>I, II, III</v>
          </cell>
          <cell r="BM981">
            <v>4.8589609209413114</v>
          </cell>
          <cell r="BN981">
            <v>49</v>
          </cell>
          <cell r="BO981">
            <v>98</v>
          </cell>
          <cell r="BP981" t="str">
            <v>B or G</v>
          </cell>
          <cell r="BQ981">
            <v>5880</v>
          </cell>
          <cell r="BR981">
            <v>40</v>
          </cell>
        </row>
        <row r="982">
          <cell r="C982">
            <v>290047</v>
          </cell>
          <cell r="D982" t="str">
            <v>3248 M90LIF (2PB, 42 Bxs)</v>
          </cell>
          <cell r="E982" t="str">
            <v>70329</v>
          </cell>
          <cell r="F982" t="str">
            <v>72036</v>
          </cell>
          <cell r="G982" t="str">
            <v>30%</v>
          </cell>
          <cell r="H982" t="str">
            <v>2 X 8509 (12-8 4 X 1.25 OL)</v>
          </cell>
          <cell r="I982" t="str">
            <v>8040 (54 mm 142 GA X 4.125 FT)</v>
          </cell>
          <cell r="J982" t="str">
            <v>8036 (114 mm 200 GA X 4.125 FT)</v>
          </cell>
          <cell r="K982">
            <v>3.1248</v>
          </cell>
          <cell r="L982">
            <v>1.3392000000000002</v>
          </cell>
          <cell r="M982">
            <v>48</v>
          </cell>
          <cell r="N982">
            <v>58.307531051295733</v>
          </cell>
          <cell r="O982">
            <v>47.75</v>
          </cell>
          <cell r="P982">
            <v>48</v>
          </cell>
          <cell r="Q982">
            <v>48.25</v>
          </cell>
          <cell r="R982">
            <v>4.3691249999999995</v>
          </cell>
          <cell r="S982">
            <v>4.4640000000000004</v>
          </cell>
          <cell r="T982">
            <v>4.5596249999999996</v>
          </cell>
          <cell r="U982">
            <v>1983.5827499999998</v>
          </cell>
          <cell r="V982">
            <v>2026.6560000000002</v>
          </cell>
          <cell r="W982">
            <v>2070.0697499999997</v>
          </cell>
          <cell r="X982" t="str">
            <v>8480/8481 (56"/2 pc)</v>
          </cell>
          <cell r="Y982" t="str">
            <v>56"/ 2 pc</v>
          </cell>
          <cell r="Z982">
            <v>2.8</v>
          </cell>
          <cell r="AA982">
            <v>12</v>
          </cell>
          <cell r="AB982">
            <v>52.42949999999999</v>
          </cell>
          <cell r="AC982">
            <v>53.568000000000005</v>
          </cell>
          <cell r="AD982">
            <v>54.715499999999992</v>
          </cell>
          <cell r="AE982">
            <v>55.229499999999987</v>
          </cell>
          <cell r="AF982">
            <v>56.368000000000002</v>
          </cell>
          <cell r="AG982">
            <v>57.515499999999989</v>
          </cell>
          <cell r="AH982" t="str">
            <v>3 X 8126 (5.531 FT/Box)</v>
          </cell>
          <cell r="AI982">
            <v>3</v>
          </cell>
          <cell r="AJ982" t="str">
            <v>(6X7)+0=42</v>
          </cell>
          <cell r="AK982">
            <v>6</v>
          </cell>
          <cell r="AL982">
            <v>7</v>
          </cell>
          <cell r="AM982">
            <v>0</v>
          </cell>
          <cell r="AN982">
            <v>42</v>
          </cell>
          <cell r="AO982" t="str">
            <v>8912 (56 X 42)</v>
          </cell>
          <cell r="AP982" t="str">
            <v>56X42</v>
          </cell>
          <cell r="AQ982">
            <v>55</v>
          </cell>
          <cell r="AR982" t="str">
            <v>8123 (4)</v>
          </cell>
          <cell r="AS982">
            <v>0</v>
          </cell>
          <cell r="AT982" t="str">
            <v>8121 (2 X 16FT)/ 8122 (4)</v>
          </cell>
          <cell r="AU982">
            <v>2</v>
          </cell>
          <cell r="AV982" t="str">
            <v>8051 (1 White)</v>
          </cell>
          <cell r="AW982" t="str">
            <v>8050 (160FT Clear)</v>
          </cell>
          <cell r="AX982">
            <v>2422.4560000000001</v>
          </cell>
          <cell r="AY982">
            <v>504</v>
          </cell>
          <cell r="AZ982">
            <v>4.806460317460318</v>
          </cell>
          <cell r="BA982" t="str">
            <v>Minova USA Inc. request 8/17/04.</v>
          </cell>
          <cell r="BB982"/>
          <cell r="BC982">
            <v>290047</v>
          </cell>
          <cell r="BD982" t="str">
            <v>Yellow</v>
          </cell>
          <cell r="BE982" t="str">
            <v xml:space="preserve">3248 M90LIF </v>
          </cell>
          <cell r="BF982" t="str">
            <v>12 months (+/- 5 days) from date of manufacture</v>
          </cell>
          <cell r="BG982" t="str">
            <v>Slow</v>
          </cell>
          <cell r="BH982" t="str">
            <v>32 mm</v>
          </cell>
          <cell r="BI982" t="str">
            <v>1 3/8 in</v>
          </cell>
          <cell r="BJ982" t="str">
            <v>48 in</v>
          </cell>
          <cell r="BK982" t="str">
            <v>7/8 in</v>
          </cell>
          <cell r="BL982" t="str">
            <v>I, II, III</v>
          </cell>
          <cell r="BM982">
            <v>4.8589609209413114</v>
          </cell>
          <cell r="BN982">
            <v>58.8</v>
          </cell>
          <cell r="BO982">
            <v>98</v>
          </cell>
          <cell r="BP982" t="str">
            <v>B or G</v>
          </cell>
          <cell r="BQ982">
            <v>5880</v>
          </cell>
          <cell r="BR982">
            <v>48</v>
          </cell>
        </row>
        <row r="983">
          <cell r="C983">
            <v>290050</v>
          </cell>
          <cell r="D983" t="str">
            <v>3248 LIF50 (2PB, 42 Bxs)</v>
          </cell>
          <cell r="E983" t="str">
            <v>70319</v>
          </cell>
          <cell r="F983" t="str">
            <v>72036</v>
          </cell>
          <cell r="G983" t="str">
            <v>30%</v>
          </cell>
          <cell r="H983" t="str">
            <v>2 X 8509 (12-8 4 X 1.25 OL)</v>
          </cell>
          <cell r="I983" t="str">
            <v>8040 (54 mm 142 GA X 4.125 FT)</v>
          </cell>
          <cell r="J983" t="str">
            <v>8036 (114 mm 200 GA X 4.125 FT)</v>
          </cell>
          <cell r="K983">
            <v>3.1248</v>
          </cell>
          <cell r="L983">
            <v>1.3392000000000002</v>
          </cell>
          <cell r="M983">
            <v>48</v>
          </cell>
          <cell r="N983">
            <v>58.307531051295733</v>
          </cell>
          <cell r="O983">
            <v>47.75</v>
          </cell>
          <cell r="P983">
            <v>48</v>
          </cell>
          <cell r="Q983">
            <v>48.25</v>
          </cell>
          <cell r="R983">
            <v>4.3691249999999995</v>
          </cell>
          <cell r="S983">
            <v>4.4640000000000004</v>
          </cell>
          <cell r="T983">
            <v>4.5596249999999996</v>
          </cell>
          <cell r="U983">
            <v>1983.5827499999998</v>
          </cell>
          <cell r="V983">
            <v>2026.6560000000002</v>
          </cell>
          <cell r="W983">
            <v>2070.0697499999997</v>
          </cell>
          <cell r="X983" t="str">
            <v>8480/8481 (56"/2 pc)</v>
          </cell>
          <cell r="Y983" t="str">
            <v>56"/ 2 pc</v>
          </cell>
          <cell r="Z983">
            <v>2.8</v>
          </cell>
          <cell r="AA983">
            <v>12</v>
          </cell>
          <cell r="AB983">
            <v>52.42949999999999</v>
          </cell>
          <cell r="AC983">
            <v>53.568000000000005</v>
          </cell>
          <cell r="AD983">
            <v>54.715499999999992</v>
          </cell>
          <cell r="AE983">
            <v>55.229499999999987</v>
          </cell>
          <cell r="AF983">
            <v>56.368000000000002</v>
          </cell>
          <cell r="AG983">
            <v>57.515499999999989</v>
          </cell>
          <cell r="AH983" t="str">
            <v>3 X 8126 (5.531 FT/Box)</v>
          </cell>
          <cell r="AI983">
            <v>3</v>
          </cell>
          <cell r="AJ983" t="str">
            <v>(6X7)+0=42</v>
          </cell>
          <cell r="AK983">
            <v>6</v>
          </cell>
          <cell r="AL983">
            <v>7</v>
          </cell>
          <cell r="AM983">
            <v>0</v>
          </cell>
          <cell r="AN983">
            <v>42</v>
          </cell>
          <cell r="AO983" t="str">
            <v>8912 (56 X 42)</v>
          </cell>
          <cell r="AP983" t="str">
            <v>56X42</v>
          </cell>
          <cell r="AQ983">
            <v>55</v>
          </cell>
          <cell r="AR983" t="str">
            <v>8123 (4)</v>
          </cell>
          <cell r="AS983">
            <v>0</v>
          </cell>
          <cell r="AT983" t="str">
            <v>8121 (2 X 16FT)/ 8122 (4)</v>
          </cell>
          <cell r="AU983">
            <v>2</v>
          </cell>
          <cell r="AV983" t="str">
            <v>8051 (1 White)</v>
          </cell>
          <cell r="AW983" t="str">
            <v>8050 (160FT Clear)</v>
          </cell>
          <cell r="AX983">
            <v>2422.4560000000001</v>
          </cell>
          <cell r="AY983">
            <v>504</v>
          </cell>
          <cell r="AZ983">
            <v>4.806460317460318</v>
          </cell>
          <cell r="BA983" t="str">
            <v>Minova Request 4/3/07.</v>
          </cell>
          <cell r="BB983"/>
          <cell r="BC983">
            <v>290050</v>
          </cell>
          <cell r="BD983" t="str">
            <v>Green</v>
          </cell>
          <cell r="BE983" t="str">
            <v>3248 LIF50</v>
          </cell>
          <cell r="BF983" t="str">
            <v>12 months (+/- 5 days) from date of manufacture</v>
          </cell>
          <cell r="BG983" t="str">
            <v xml:space="preserve">Medium </v>
          </cell>
          <cell r="BH983" t="str">
            <v>32 mm</v>
          </cell>
          <cell r="BI983" t="str">
            <v>1 3/8 in</v>
          </cell>
          <cell r="BJ983" t="str">
            <v>48 in</v>
          </cell>
          <cell r="BK983" t="str">
            <v>7/8 in</v>
          </cell>
          <cell r="BL983" t="str">
            <v>I, II, III</v>
          </cell>
          <cell r="BM983">
            <v>4.8589609209413114</v>
          </cell>
          <cell r="BN983">
            <v>58.8</v>
          </cell>
          <cell r="BO983">
            <v>98</v>
          </cell>
          <cell r="BP983" t="str">
            <v>B or G</v>
          </cell>
          <cell r="BQ983">
            <v>5880</v>
          </cell>
          <cell r="BR983">
            <v>48</v>
          </cell>
        </row>
        <row r="984">
          <cell r="C984">
            <v>290052</v>
          </cell>
          <cell r="D984" t="str">
            <v>3248 LIF90 (2PB, 42 Bxs)</v>
          </cell>
          <cell r="E984" t="str">
            <v>70416</v>
          </cell>
          <cell r="F984" t="str">
            <v>72036</v>
          </cell>
          <cell r="G984" t="str">
            <v>30%</v>
          </cell>
          <cell r="H984" t="str">
            <v>2 X 8509 (12-8 4 X 1.25 OL)</v>
          </cell>
          <cell r="I984" t="str">
            <v>8040 (54 mm 142 GA X 4.125 FT)</v>
          </cell>
          <cell r="J984" t="str">
            <v>8036 (114 mm 200 GA X 4.125 FT)</v>
          </cell>
          <cell r="K984">
            <v>3.1248</v>
          </cell>
          <cell r="L984">
            <v>1.3392000000000002</v>
          </cell>
          <cell r="M984">
            <v>48</v>
          </cell>
          <cell r="N984">
            <v>58.307531051295733</v>
          </cell>
          <cell r="O984">
            <v>47.75</v>
          </cell>
          <cell r="P984">
            <v>48</v>
          </cell>
          <cell r="Q984">
            <v>48.25</v>
          </cell>
          <cell r="R984">
            <v>4.3691249999999995</v>
          </cell>
          <cell r="S984">
            <v>4.4640000000000004</v>
          </cell>
          <cell r="T984">
            <v>4.5596249999999996</v>
          </cell>
          <cell r="U984">
            <v>1983.5827499999998</v>
          </cell>
          <cell r="V984">
            <v>2026.6560000000002</v>
          </cell>
          <cell r="W984">
            <v>2070.0697499999997</v>
          </cell>
          <cell r="X984" t="str">
            <v>8480/8481 (56"/2 pc)</v>
          </cell>
          <cell r="Y984" t="str">
            <v>56"/ 2 pc</v>
          </cell>
          <cell r="Z984">
            <v>2.8</v>
          </cell>
          <cell r="AA984">
            <v>12</v>
          </cell>
          <cell r="AB984">
            <v>52.42949999999999</v>
          </cell>
          <cell r="AC984">
            <v>53.568000000000005</v>
          </cell>
          <cell r="AD984">
            <v>54.715499999999992</v>
          </cell>
          <cell r="AE984">
            <v>55.229499999999987</v>
          </cell>
          <cell r="AF984">
            <v>56.368000000000002</v>
          </cell>
          <cell r="AG984">
            <v>57.515499999999989</v>
          </cell>
          <cell r="AH984" t="str">
            <v>3 X 8126 (5.531 FT/Box)</v>
          </cell>
          <cell r="AI984">
            <v>3</v>
          </cell>
          <cell r="AJ984" t="str">
            <v>(6X7)+0=42</v>
          </cell>
          <cell r="AK984">
            <v>6</v>
          </cell>
          <cell r="AL984">
            <v>7</v>
          </cell>
          <cell r="AM984">
            <v>0</v>
          </cell>
          <cell r="AN984">
            <v>42</v>
          </cell>
          <cell r="AO984" t="str">
            <v>8912 (56 X 42)</v>
          </cell>
          <cell r="AP984" t="str">
            <v>56X42</v>
          </cell>
          <cell r="AQ984">
            <v>55</v>
          </cell>
          <cell r="AR984" t="str">
            <v>8123 (4)</v>
          </cell>
          <cell r="AS984">
            <v>0</v>
          </cell>
          <cell r="AT984" t="str">
            <v>8121 (2 X 16FT)/ 8122 (4)</v>
          </cell>
          <cell r="AU984">
            <v>2</v>
          </cell>
          <cell r="AV984" t="str">
            <v>8051 (1 White)</v>
          </cell>
          <cell r="AW984" t="str">
            <v>8050 (160FT Clear)</v>
          </cell>
          <cell r="AX984">
            <v>2422.4560000000001</v>
          </cell>
          <cell r="AY984">
            <v>504</v>
          </cell>
          <cell r="AZ984">
            <v>4.806460317460318</v>
          </cell>
          <cell r="BA984" t="str">
            <v>Minova USA Inc. request 11/14/07.</v>
          </cell>
          <cell r="BB984"/>
          <cell r="BC984">
            <v>290052</v>
          </cell>
          <cell r="BD984" t="str">
            <v>Yellow</v>
          </cell>
          <cell r="BE984" t="str">
            <v>3248 LIF90</v>
          </cell>
          <cell r="BF984" t="str">
            <v>12 months (+/- 5 days) from date of manufacture</v>
          </cell>
          <cell r="BG984" t="str">
            <v>Slow</v>
          </cell>
          <cell r="BH984" t="str">
            <v>32 mm</v>
          </cell>
          <cell r="BI984" t="str">
            <v>1 3/8 in</v>
          </cell>
          <cell r="BJ984" t="str">
            <v>48 in</v>
          </cell>
          <cell r="BK984" t="str">
            <v>7/8 in</v>
          </cell>
          <cell r="BL984" t="str">
            <v>I, II, III</v>
          </cell>
          <cell r="BM984">
            <v>4.8589609209413114</v>
          </cell>
          <cell r="BN984">
            <v>58.8</v>
          </cell>
          <cell r="BO984">
            <v>98</v>
          </cell>
          <cell r="BP984" t="str">
            <v>B or G</v>
          </cell>
          <cell r="BQ984">
            <v>5880</v>
          </cell>
          <cell r="BR984">
            <v>48</v>
          </cell>
        </row>
        <row r="985">
          <cell r="C985">
            <v>290053</v>
          </cell>
          <cell r="D985" t="str">
            <v>3248 M50LIF (SWP, 450 Pcs)</v>
          </cell>
          <cell r="E985" t="str">
            <v>70325</v>
          </cell>
          <cell r="F985" t="str">
            <v>72036</v>
          </cell>
          <cell r="G985" t="str">
            <v>30%</v>
          </cell>
          <cell r="H985" t="str">
            <v>2 X 8509 (12-8 4 X 1.25 OL)</v>
          </cell>
          <cell r="I985" t="str">
            <v>8040 (54 mm 142 GA X 4.125 FT)</v>
          </cell>
          <cell r="J985" t="str">
            <v>8036 (114 mm 200 GA X 4.125 FT)</v>
          </cell>
          <cell r="K985">
            <v>3.1248</v>
          </cell>
          <cell r="L985">
            <v>1.3392000000000002</v>
          </cell>
          <cell r="M985">
            <v>48</v>
          </cell>
          <cell r="N985">
            <v>58.307531051295733</v>
          </cell>
          <cell r="O985">
            <v>47.75</v>
          </cell>
          <cell r="P985">
            <v>48</v>
          </cell>
          <cell r="Q985">
            <v>48.25</v>
          </cell>
          <cell r="R985">
            <v>4.3691249999999995</v>
          </cell>
          <cell r="S985">
            <v>4.4640000000000004</v>
          </cell>
          <cell r="T985">
            <v>4.5596249999999996</v>
          </cell>
          <cell r="U985">
            <v>1983.5827499999998</v>
          </cell>
          <cell r="V985">
            <v>2026.6560000000002</v>
          </cell>
          <cell r="W985">
            <v>2070.0697499999997</v>
          </cell>
          <cell r="X985" t="str">
            <v>8053 (5" X 115GA X 18FT)</v>
          </cell>
          <cell r="Y985" t="str">
            <v>SW (18 FT)</v>
          </cell>
          <cell r="Z985">
            <v>0.1</v>
          </cell>
          <cell r="AA985">
            <v>10</v>
          </cell>
          <cell r="AB985">
            <v>43.691249999999997</v>
          </cell>
          <cell r="AC985">
            <v>44.64</v>
          </cell>
          <cell r="AD985">
            <v>45.596249999999998</v>
          </cell>
          <cell r="AE985">
            <v>43.791249999999998</v>
          </cell>
          <cell r="AF985">
            <v>44.74</v>
          </cell>
          <cell r="AG985">
            <v>45.696249999999999</v>
          </cell>
          <cell r="AH985" t="str">
            <v>8053 (18 FT/Bundle)</v>
          </cell>
          <cell r="AI985" t="str">
            <v>SW</v>
          </cell>
          <cell r="AJ985" t="str">
            <v>45 SW</v>
          </cell>
          <cell r="AK985" t="str">
            <v xml:space="preserve">Stack </v>
          </cell>
          <cell r="AL985" t="str">
            <v xml:space="preserve">Pyramid </v>
          </cell>
          <cell r="AM985" t="str">
            <v>On Pallet</v>
          </cell>
          <cell r="AN985">
            <v>45</v>
          </cell>
          <cell r="AO985" t="str">
            <v>8912 (56 X 42)</v>
          </cell>
          <cell r="AP985" t="str">
            <v>56X42</v>
          </cell>
          <cell r="AQ985">
            <v>55</v>
          </cell>
          <cell r="AR985" t="str">
            <v>8133 (2)</v>
          </cell>
          <cell r="AS985" t="str">
            <v>1 X 8114 (Pad)</v>
          </cell>
          <cell r="AT985">
            <v>0</v>
          </cell>
          <cell r="AU985">
            <v>0</v>
          </cell>
          <cell r="AV985">
            <v>0</v>
          </cell>
          <cell r="AW985" t="str">
            <v>8052 (352FT White)</v>
          </cell>
          <cell r="AX985">
            <v>2068.3000000000002</v>
          </cell>
          <cell r="AY985">
            <v>450</v>
          </cell>
          <cell r="AZ985">
            <v>4.5962222222222229</v>
          </cell>
          <cell r="BA985" t="str">
            <v xml:space="preserve">Minova Request 5/10/11.  Each bundle gets Part No. 8132 8.5 X 11 inch bundle sheet. </v>
          </cell>
          <cell r="BB985"/>
          <cell r="BC985">
            <v>290053</v>
          </cell>
          <cell r="BD985" t="str">
            <v>Green</v>
          </cell>
          <cell r="BE985" t="str">
            <v xml:space="preserve">3248 M50LIF </v>
          </cell>
          <cell r="BF985" t="str">
            <v>12 months (+/- 5 days) from date of manufacture</v>
          </cell>
          <cell r="BG985" t="str">
            <v xml:space="preserve">Medium </v>
          </cell>
          <cell r="BH985" t="str">
            <v>32 mm</v>
          </cell>
          <cell r="BI985" t="str">
            <v>1 3/8 in</v>
          </cell>
          <cell r="BJ985" t="str">
            <v>48 in</v>
          </cell>
          <cell r="BK985" t="str">
            <v>7/8 in</v>
          </cell>
          <cell r="BL985" t="str">
            <v>I, II, III</v>
          </cell>
          <cell r="BM985">
            <v>4.8589609209413114</v>
          </cell>
          <cell r="BN985">
            <v>49</v>
          </cell>
          <cell r="BO985">
            <v>98</v>
          </cell>
          <cell r="BP985" t="str">
            <v>B or G</v>
          </cell>
          <cell r="BQ985">
            <v>5880</v>
          </cell>
          <cell r="BR985">
            <v>40</v>
          </cell>
        </row>
        <row r="986">
          <cell r="C986">
            <v>290054</v>
          </cell>
          <cell r="D986" t="str">
            <v>3248 H10 (2PB, 42 Bxs)</v>
          </cell>
          <cell r="E986" t="str">
            <v>70298</v>
          </cell>
          <cell r="F986" t="str">
            <v>72036</v>
          </cell>
          <cell r="G986" t="str">
            <v>30%</v>
          </cell>
          <cell r="H986" t="str">
            <v>2 X 8509 (12-8 4 X 1.25 OL)</v>
          </cell>
          <cell r="I986" t="str">
            <v>8040 (54 mm 142 GA X 4.125 FT)</v>
          </cell>
          <cell r="J986" t="str">
            <v>8036 (114 mm 200 GA X 4.125 FT)</v>
          </cell>
          <cell r="K986">
            <v>3.2155199999999993</v>
          </cell>
          <cell r="L986">
            <v>1.3780799999999997</v>
          </cell>
          <cell r="M986">
            <v>48</v>
          </cell>
          <cell r="N986">
            <v>58.307531051295733</v>
          </cell>
          <cell r="O986">
            <v>47.75</v>
          </cell>
          <cell r="P986">
            <v>48</v>
          </cell>
          <cell r="Q986">
            <v>48.25</v>
          </cell>
          <cell r="R986">
            <v>4.4980500000000001</v>
          </cell>
          <cell r="S986">
            <v>4.5935999999999995</v>
          </cell>
          <cell r="T986">
            <v>4.6898999999999997</v>
          </cell>
          <cell r="U986">
            <v>2042.1147000000001</v>
          </cell>
          <cell r="V986">
            <v>2085.4943999999996</v>
          </cell>
          <cell r="W986">
            <v>2129.2145999999998</v>
          </cell>
          <cell r="X986" t="str">
            <v>8480/8481 (56"/2 pc)</v>
          </cell>
          <cell r="Y986" t="str">
            <v>56"/ 2 pc</v>
          </cell>
          <cell r="Z986">
            <v>2.8</v>
          </cell>
          <cell r="AA986">
            <v>12</v>
          </cell>
          <cell r="AB986">
            <v>53.976600000000005</v>
          </cell>
          <cell r="AC986">
            <v>55.123199999999997</v>
          </cell>
          <cell r="AD986">
            <v>56.278799999999997</v>
          </cell>
          <cell r="AE986">
            <v>56.776600000000002</v>
          </cell>
          <cell r="AF986">
            <v>57.923199999999994</v>
          </cell>
          <cell r="AG986">
            <v>59.078799999999994</v>
          </cell>
          <cell r="AH986" t="str">
            <v>3 X 8126 (5.531 FT/Box)</v>
          </cell>
          <cell r="AI986">
            <v>3</v>
          </cell>
          <cell r="AJ986" t="str">
            <v>(6X7)+0=42</v>
          </cell>
          <cell r="AK986">
            <v>6</v>
          </cell>
          <cell r="AL986">
            <v>7</v>
          </cell>
          <cell r="AM986">
            <v>0</v>
          </cell>
          <cell r="AN986">
            <v>42</v>
          </cell>
          <cell r="AO986" t="str">
            <v>8912 (56 X 42)</v>
          </cell>
          <cell r="AP986" t="str">
            <v>56X42</v>
          </cell>
          <cell r="AQ986">
            <v>55</v>
          </cell>
          <cell r="AR986" t="str">
            <v>8123 (4)</v>
          </cell>
          <cell r="AS986">
            <v>0</v>
          </cell>
          <cell r="AT986" t="str">
            <v>8121 (2 X 16FT)/ 8122 (4)</v>
          </cell>
          <cell r="AU986">
            <v>2</v>
          </cell>
          <cell r="AV986" t="str">
            <v>8051 (1 White)</v>
          </cell>
          <cell r="AW986" t="str">
            <v>8050 (160FT Clear)</v>
          </cell>
          <cell r="AX986">
            <v>2487.7743999999998</v>
          </cell>
          <cell r="AY986">
            <v>504</v>
          </cell>
          <cell r="AZ986">
            <v>4.936060317460317</v>
          </cell>
          <cell r="BA986" t="str">
            <v>Minova request 5/15/12.</v>
          </cell>
          <cell r="BB986"/>
          <cell r="BC986">
            <v>290054</v>
          </cell>
          <cell r="BD986" t="str">
            <v>Red</v>
          </cell>
          <cell r="BE986" t="str">
            <v>3248 H10</v>
          </cell>
          <cell r="BF986" t="str">
            <v>12 months (+/- 5 days) from date of manufacture</v>
          </cell>
          <cell r="BG986" t="str">
            <v>Super Fast</v>
          </cell>
          <cell r="BH986" t="str">
            <v>32 mm</v>
          </cell>
          <cell r="BI986" t="str">
            <v>1 3/8 in</v>
          </cell>
          <cell r="BJ986" t="str">
            <v>48 in</v>
          </cell>
          <cell r="BK986" t="str">
            <v>7/8 in</v>
          </cell>
          <cell r="BL986" t="str">
            <v>I, II, III</v>
          </cell>
          <cell r="BM986">
            <v>4.8589609209413114</v>
          </cell>
          <cell r="BN986">
            <v>58.8</v>
          </cell>
          <cell r="BO986">
            <v>98</v>
          </cell>
          <cell r="BP986" t="str">
            <v>B or G</v>
          </cell>
          <cell r="BQ986">
            <v>5880</v>
          </cell>
          <cell r="BR986">
            <v>48</v>
          </cell>
        </row>
        <row r="987">
          <cell r="C987">
            <v>290056</v>
          </cell>
          <cell r="D987" t="str">
            <v>3248 VLIF90 (SWP, 504 Pcs)</v>
          </cell>
          <cell r="E987" t="str">
            <v>70346</v>
          </cell>
          <cell r="F987" t="str">
            <v>72036</v>
          </cell>
          <cell r="G987" t="str">
            <v>30%</v>
          </cell>
          <cell r="H987" t="str">
            <v>2 X 8509 (12-8 4 X 1.25 OL)</v>
          </cell>
          <cell r="I987" t="str">
            <v>8040 (54 mm 142 GA X 4.125 FT)</v>
          </cell>
          <cell r="J987" t="str">
            <v>8036 (114 mm 200 GA X 4.125 FT)</v>
          </cell>
          <cell r="K987">
            <v>3.1248</v>
          </cell>
          <cell r="L987">
            <v>1.3392000000000002</v>
          </cell>
          <cell r="M987">
            <v>48</v>
          </cell>
          <cell r="N987">
            <v>58.307531051295733</v>
          </cell>
          <cell r="O987">
            <v>47.75</v>
          </cell>
          <cell r="P987">
            <v>48</v>
          </cell>
          <cell r="Q987">
            <v>48.25</v>
          </cell>
          <cell r="R987">
            <v>4.3691249999999995</v>
          </cell>
          <cell r="S987">
            <v>4.4640000000000004</v>
          </cell>
          <cell r="T987">
            <v>4.5596249999999996</v>
          </cell>
          <cell r="U987">
            <v>1983.5827499999998</v>
          </cell>
          <cell r="V987">
            <v>2026.6560000000002</v>
          </cell>
          <cell r="W987">
            <v>2070.0697499999997</v>
          </cell>
          <cell r="X987" t="str">
            <v>8053 (5" X 115GA X 18FT)</v>
          </cell>
          <cell r="Y987" t="str">
            <v>SW (18 FT)</v>
          </cell>
          <cell r="Z987">
            <v>0.1</v>
          </cell>
          <cell r="AA987">
            <v>12</v>
          </cell>
          <cell r="AB987">
            <v>52.42949999999999</v>
          </cell>
          <cell r="AC987">
            <v>53.568000000000005</v>
          </cell>
          <cell r="AD987">
            <v>54.715499999999992</v>
          </cell>
          <cell r="AE987">
            <v>52.529499999999992</v>
          </cell>
          <cell r="AF987">
            <v>53.668000000000006</v>
          </cell>
          <cell r="AG987">
            <v>54.815499999999993</v>
          </cell>
          <cell r="AH987" t="str">
            <v>8053 (18 FT/Bundle)</v>
          </cell>
          <cell r="AI987" t="str">
            <v>SW</v>
          </cell>
          <cell r="AJ987" t="str">
            <v>42 SW</v>
          </cell>
          <cell r="AK987" t="str">
            <v xml:space="preserve">Stack </v>
          </cell>
          <cell r="AL987" t="str">
            <v xml:space="preserve">Pyramid </v>
          </cell>
          <cell r="AM987" t="str">
            <v>On Pallet</v>
          </cell>
          <cell r="AN987">
            <v>42</v>
          </cell>
          <cell r="AO987" t="str">
            <v>8912 (56 X 42)</v>
          </cell>
          <cell r="AP987" t="str">
            <v>56X42</v>
          </cell>
          <cell r="AQ987">
            <v>55</v>
          </cell>
          <cell r="AR987" t="str">
            <v>8133 (2)</v>
          </cell>
          <cell r="AS987" t="str">
            <v>1 X 8114 (Pad)</v>
          </cell>
          <cell r="AT987">
            <v>0</v>
          </cell>
          <cell r="AU987">
            <v>0</v>
          </cell>
          <cell r="AV987">
            <v>0</v>
          </cell>
          <cell r="AW987" t="str">
            <v>8052 (352FT White)</v>
          </cell>
          <cell r="AX987">
            <v>2309.0560000000005</v>
          </cell>
          <cell r="AY987">
            <v>504</v>
          </cell>
          <cell r="AZ987">
            <v>4.5814603174603183</v>
          </cell>
          <cell r="BA987" t="str">
            <v>j.c. 9/17/13. Each bundle gets Part No. 8132 8.5 X 11 inch bundle sheet.</v>
          </cell>
          <cell r="BB987"/>
          <cell r="BC987">
            <v>290056</v>
          </cell>
          <cell r="BD987" t="str">
            <v>Yellow</v>
          </cell>
          <cell r="BE987" t="str">
            <v>3248 VLIF90</v>
          </cell>
          <cell r="BF987" t="str">
            <v>12 months (+/- 5 days) from date of manufacture</v>
          </cell>
          <cell r="BG987" t="str">
            <v>Slow</v>
          </cell>
          <cell r="BH987" t="str">
            <v>32 mm</v>
          </cell>
          <cell r="BI987" t="str">
            <v>1 3/8 in</v>
          </cell>
          <cell r="BJ987" t="str">
            <v>48 in</v>
          </cell>
          <cell r="BK987" t="str">
            <v>7/8 in</v>
          </cell>
          <cell r="BL987" t="str">
            <v>I, II, III</v>
          </cell>
          <cell r="BM987">
            <v>4.8589609209413114</v>
          </cell>
          <cell r="BN987">
            <v>58.8</v>
          </cell>
          <cell r="BO987">
            <v>98</v>
          </cell>
          <cell r="BP987" t="str">
            <v>B or G</v>
          </cell>
          <cell r="BQ987">
            <v>5880</v>
          </cell>
          <cell r="BR987">
            <v>48</v>
          </cell>
        </row>
        <row r="988">
          <cell r="C988">
            <v>290057</v>
          </cell>
          <cell r="D988" t="str">
            <v>3248 VLIF50 (2PB, 42 Bxs)</v>
          </cell>
          <cell r="E988" t="str">
            <v>70344</v>
          </cell>
          <cell r="F988" t="str">
            <v>72036</v>
          </cell>
          <cell r="G988" t="str">
            <v>30%</v>
          </cell>
          <cell r="H988" t="str">
            <v>2 X 8509 (12-8 4 X 1.25 OL)</v>
          </cell>
          <cell r="I988" t="str">
            <v>8040 (54 mm 142 GA X 4.125 FT)</v>
          </cell>
          <cell r="J988" t="str">
            <v>8036 (114 mm 200 GA X 4.125 FT)</v>
          </cell>
          <cell r="K988">
            <v>3.2155199999999993</v>
          </cell>
          <cell r="L988">
            <v>1.3780799999999997</v>
          </cell>
          <cell r="M988">
            <v>48</v>
          </cell>
          <cell r="N988">
            <v>58.307531051295733</v>
          </cell>
          <cell r="O988">
            <v>47.75</v>
          </cell>
          <cell r="P988">
            <v>48</v>
          </cell>
          <cell r="Q988">
            <v>48.25</v>
          </cell>
          <cell r="R988">
            <v>4.4980500000000001</v>
          </cell>
          <cell r="S988">
            <v>4.5935999999999995</v>
          </cell>
          <cell r="T988">
            <v>4.6898999999999997</v>
          </cell>
          <cell r="U988">
            <v>2042.1147000000001</v>
          </cell>
          <cell r="V988">
            <v>2085.4943999999996</v>
          </cell>
          <cell r="W988">
            <v>2129.2145999999998</v>
          </cell>
          <cell r="X988" t="str">
            <v>8480/8481 (56"/2 pc)</v>
          </cell>
          <cell r="Y988" t="str">
            <v>56"/ 2 pc</v>
          </cell>
          <cell r="Z988">
            <v>2.8</v>
          </cell>
          <cell r="AA988">
            <v>12</v>
          </cell>
          <cell r="AB988">
            <v>53.976600000000005</v>
          </cell>
          <cell r="AC988">
            <v>55.123199999999997</v>
          </cell>
          <cell r="AD988">
            <v>56.278799999999997</v>
          </cell>
          <cell r="AE988">
            <v>56.776600000000002</v>
          </cell>
          <cell r="AF988">
            <v>57.923199999999994</v>
          </cell>
          <cell r="AG988">
            <v>59.078799999999994</v>
          </cell>
          <cell r="AH988" t="str">
            <v>3 X 8126 (5.531 FT/Box)</v>
          </cell>
          <cell r="AI988">
            <v>3</v>
          </cell>
          <cell r="AJ988" t="str">
            <v>(6X7)+0=42</v>
          </cell>
          <cell r="AK988">
            <v>6</v>
          </cell>
          <cell r="AL988">
            <v>7</v>
          </cell>
          <cell r="AM988">
            <v>0</v>
          </cell>
          <cell r="AN988">
            <v>42</v>
          </cell>
          <cell r="AO988" t="str">
            <v>8912 (56 X 42)</v>
          </cell>
          <cell r="AP988" t="str">
            <v>56X42</v>
          </cell>
          <cell r="AQ988">
            <v>55</v>
          </cell>
          <cell r="AR988" t="str">
            <v>8123 (4)</v>
          </cell>
          <cell r="AS988">
            <v>0</v>
          </cell>
          <cell r="AT988" t="str">
            <v>8121 (2 X 16FT)/ 8122 (4)</v>
          </cell>
          <cell r="AU988">
            <v>2</v>
          </cell>
          <cell r="AV988" t="str">
            <v>8051 (1 White)</v>
          </cell>
          <cell r="AW988" t="str">
            <v>8050 (160FT Clear)</v>
          </cell>
          <cell r="AX988">
            <v>2487.7743999999998</v>
          </cell>
          <cell r="AY988">
            <v>504</v>
          </cell>
          <cell r="AZ988">
            <v>4.936060317460317</v>
          </cell>
          <cell r="BA988" t="str">
            <v>Request 10.29.14</v>
          </cell>
          <cell r="BB988"/>
          <cell r="BC988">
            <v>290057</v>
          </cell>
          <cell r="BD988" t="str">
            <v>Green</v>
          </cell>
          <cell r="BE988" t="str">
            <v>3248 VLIF50</v>
          </cell>
          <cell r="BF988" t="str">
            <v>12 months (+/- 5 days) from date of manufacture</v>
          </cell>
          <cell r="BG988" t="str">
            <v>Medium</v>
          </cell>
          <cell r="BH988" t="str">
            <v>32 mm</v>
          </cell>
          <cell r="BI988" t="str">
            <v>1 3/8 in</v>
          </cell>
          <cell r="BJ988" t="str">
            <v>48 in</v>
          </cell>
          <cell r="BK988" t="str">
            <v>7/8 in</v>
          </cell>
          <cell r="BL988" t="str">
            <v>I, II, III</v>
          </cell>
          <cell r="BM988">
            <v>4.8589609209413114</v>
          </cell>
          <cell r="BN988">
            <v>58.8</v>
          </cell>
          <cell r="BO988">
            <v>98</v>
          </cell>
          <cell r="BP988" t="str">
            <v>B or G</v>
          </cell>
          <cell r="BQ988">
            <v>5880</v>
          </cell>
          <cell r="BR988">
            <v>48</v>
          </cell>
        </row>
        <row r="989">
          <cell r="C989">
            <v>290060</v>
          </cell>
          <cell r="D989" t="str">
            <v>3249 H50 (2PB, 42 Bxs)</v>
          </cell>
          <cell r="E989" t="str">
            <v>70320</v>
          </cell>
          <cell r="F989" t="str">
            <v>72036</v>
          </cell>
          <cell r="G989" t="str">
            <v>30%</v>
          </cell>
          <cell r="H989" t="str">
            <v>2 X 8509 (12-8 4 X 1.25 OL)</v>
          </cell>
          <cell r="I989" t="str">
            <v>8040 (54 mm 142 GA X 4.125 FT)</v>
          </cell>
          <cell r="J989" t="str">
            <v>8036 (114 mm 200 GA X 4.125 FT)</v>
          </cell>
          <cell r="K989">
            <v>3.1899000000000002</v>
          </cell>
          <cell r="L989">
            <v>1.3671</v>
          </cell>
          <cell r="M989">
            <v>49</v>
          </cell>
          <cell r="N989">
            <v>59.562451298601687</v>
          </cell>
          <cell r="O989">
            <v>48.75</v>
          </cell>
          <cell r="P989">
            <v>49</v>
          </cell>
          <cell r="Q989">
            <v>49.25</v>
          </cell>
          <cell r="R989">
            <v>4.4606250000000003</v>
          </cell>
          <cell r="S989">
            <v>4.5570000000000004</v>
          </cell>
          <cell r="T989">
            <v>4.6541249999999996</v>
          </cell>
          <cell r="U989">
            <v>2025.1237500000002</v>
          </cell>
          <cell r="V989">
            <v>2068.8780000000002</v>
          </cell>
          <cell r="W989">
            <v>2112.9727499999999</v>
          </cell>
          <cell r="X989" t="str">
            <v>8480/8481 (56"/2 pc)</v>
          </cell>
          <cell r="Y989" t="str">
            <v>56"/ 2 pc</v>
          </cell>
          <cell r="Z989">
            <v>2.8</v>
          </cell>
          <cell r="AA989">
            <v>12</v>
          </cell>
          <cell r="AB989">
            <v>53.527500000000003</v>
          </cell>
          <cell r="AC989">
            <v>54.684000000000005</v>
          </cell>
          <cell r="AD989">
            <v>55.849499999999992</v>
          </cell>
          <cell r="AE989">
            <v>56.327500000000001</v>
          </cell>
          <cell r="AF989">
            <v>57.484000000000002</v>
          </cell>
          <cell r="AG989">
            <v>58.649499999999989</v>
          </cell>
          <cell r="AH989" t="str">
            <v>3 X 8126 (5.531 FT/Box)</v>
          </cell>
          <cell r="AI989">
            <v>3</v>
          </cell>
          <cell r="AJ989" t="str">
            <v>(6X7)+0=42</v>
          </cell>
          <cell r="AK989">
            <v>6</v>
          </cell>
          <cell r="AL989">
            <v>7</v>
          </cell>
          <cell r="AM989">
            <v>0</v>
          </cell>
          <cell r="AN989">
            <v>42</v>
          </cell>
          <cell r="AO989" t="str">
            <v>8912 (56 X 42)</v>
          </cell>
          <cell r="AP989" t="str">
            <v>56X42</v>
          </cell>
          <cell r="AQ989">
            <v>55</v>
          </cell>
          <cell r="AR989" t="str">
            <v>8123 (4)</v>
          </cell>
          <cell r="AS989">
            <v>0</v>
          </cell>
          <cell r="AT989" t="str">
            <v>8121 (2 X 16FT)/ 8122 (4)</v>
          </cell>
          <cell r="AU989">
            <v>2</v>
          </cell>
          <cell r="AV989" t="str">
            <v>8051 (1 White)</v>
          </cell>
          <cell r="AW989" t="str">
            <v>8050 (160FT Clear)</v>
          </cell>
          <cell r="AX989">
            <v>2469.328</v>
          </cell>
          <cell r="AY989">
            <v>504</v>
          </cell>
          <cell r="AZ989">
            <v>4.8994603174603171</v>
          </cell>
          <cell r="BA989" t="str">
            <v xml:space="preserve">Minova USA Inc. request 4/14/04. </v>
          </cell>
          <cell r="BB989"/>
          <cell r="BC989">
            <v>290060</v>
          </cell>
          <cell r="BD989" t="str">
            <v>Green</v>
          </cell>
          <cell r="BE989" t="str">
            <v xml:space="preserve">3249 H50 </v>
          </cell>
          <cell r="BF989" t="str">
            <v>12 months (+/- 5 days) from date of manufacture</v>
          </cell>
          <cell r="BG989" t="str">
            <v xml:space="preserve">Medium </v>
          </cell>
          <cell r="BH989" t="str">
            <v>32 mm</v>
          </cell>
          <cell r="BI989" t="str">
            <v>1 3/8 in</v>
          </cell>
          <cell r="BJ989" t="str">
            <v>49 in</v>
          </cell>
          <cell r="BK989" t="str">
            <v>7/8 in</v>
          </cell>
          <cell r="BL989" t="str">
            <v>I, II, III</v>
          </cell>
          <cell r="BM989">
            <v>4.9635376082168072</v>
          </cell>
          <cell r="BN989">
            <v>60</v>
          </cell>
          <cell r="BO989">
            <v>98</v>
          </cell>
          <cell r="BP989" t="str">
            <v>B or G</v>
          </cell>
          <cell r="BQ989">
            <v>5880</v>
          </cell>
          <cell r="BR989">
            <v>49</v>
          </cell>
        </row>
        <row r="990">
          <cell r="C990">
            <v>290061</v>
          </cell>
          <cell r="D990" t="str">
            <v>3252 LIF50 (SWP, 504 Pcs)</v>
          </cell>
          <cell r="E990" t="str">
            <v>70319</v>
          </cell>
          <cell r="F990" t="str">
            <v>72036</v>
          </cell>
          <cell r="G990" t="str">
            <v>30%</v>
          </cell>
          <cell r="H990" t="str">
            <v>2 X 8509 (12-8 4 X 1.25 OL)</v>
          </cell>
          <cell r="I990" t="str">
            <v>8040 (54 mm 142 GA X 4.458 FT)</v>
          </cell>
          <cell r="J990" t="str">
            <v>8036 (114 mm 200 GA X 4.458 FT)</v>
          </cell>
          <cell r="K990">
            <v>3.3852000000000002</v>
          </cell>
          <cell r="L990">
            <v>1.4508000000000001</v>
          </cell>
          <cell r="M990">
            <v>52</v>
          </cell>
          <cell r="N990">
            <v>63.327212040519562</v>
          </cell>
          <cell r="O990">
            <v>51.75</v>
          </cell>
          <cell r="P990">
            <v>52</v>
          </cell>
          <cell r="Q990">
            <v>52.25</v>
          </cell>
          <cell r="R990">
            <v>4.735125</v>
          </cell>
          <cell r="S990">
            <v>4.8360000000000003</v>
          </cell>
          <cell r="T990">
            <v>4.9376249999999997</v>
          </cell>
          <cell r="U990">
            <v>2149.7467499999998</v>
          </cell>
          <cell r="V990">
            <v>2195.5440000000003</v>
          </cell>
          <cell r="W990">
            <v>2241.6817499999997</v>
          </cell>
          <cell r="X990" t="str">
            <v>8053 (5" X 150GA X 51FT)</v>
          </cell>
          <cell r="Y990" t="str">
            <v>SW (51 FT)</v>
          </cell>
          <cell r="Z990">
            <v>0.1</v>
          </cell>
          <cell r="AA990">
            <v>12</v>
          </cell>
          <cell r="AB990">
            <v>56.8215</v>
          </cell>
          <cell r="AC990">
            <v>58.032000000000004</v>
          </cell>
          <cell r="AD990">
            <v>59.251499999999993</v>
          </cell>
          <cell r="AE990">
            <v>56.921500000000002</v>
          </cell>
          <cell r="AF990">
            <v>58.132000000000005</v>
          </cell>
          <cell r="AG990">
            <v>59.351499999999994</v>
          </cell>
          <cell r="AH990" t="str">
            <v xml:space="preserve">8059 (51 FT/Bundle) </v>
          </cell>
          <cell r="AI990" t="str">
            <v>SW</v>
          </cell>
          <cell r="AJ990" t="str">
            <v>42 SW</v>
          </cell>
          <cell r="AK990" t="str">
            <v xml:space="preserve">Stack </v>
          </cell>
          <cell r="AL990" t="str">
            <v xml:space="preserve">Pyramid </v>
          </cell>
          <cell r="AM990" t="str">
            <v>On Pallet</v>
          </cell>
          <cell r="AN990">
            <v>42</v>
          </cell>
          <cell r="AO990" t="str">
            <v>8912 (56 X 42)</v>
          </cell>
          <cell r="AP990" t="str">
            <v>56X42</v>
          </cell>
          <cell r="AQ990">
            <v>55</v>
          </cell>
          <cell r="AR990" t="str">
            <v>8123 (4)</v>
          </cell>
          <cell r="AS990" t="str">
            <v>1 X 8114 (Pad)</v>
          </cell>
          <cell r="AT990">
            <v>0</v>
          </cell>
          <cell r="AU990">
            <v>0</v>
          </cell>
          <cell r="AV990">
            <v>0</v>
          </cell>
          <cell r="AW990" t="str">
            <v>8052 (352FT White)</v>
          </cell>
          <cell r="AX990">
            <v>2496.5440000000003</v>
          </cell>
          <cell r="AY990">
            <v>504</v>
          </cell>
          <cell r="AZ990">
            <v>4.9534603174603182</v>
          </cell>
          <cell r="BA990" t="str">
            <v xml:space="preserve">Updated 9/14/11. Each bundle gets Part No. 8132 8.5 X 11 inch bundle sheet. </v>
          </cell>
          <cell r="BB990"/>
          <cell r="BC990">
            <v>290061</v>
          </cell>
          <cell r="BD990" t="str">
            <v xml:space="preserve">Green </v>
          </cell>
          <cell r="BE990" t="str">
            <v>3252 LIF50</v>
          </cell>
          <cell r="BF990" t="str">
            <v>12 months (+/- 5 days) from date of manufacture</v>
          </cell>
          <cell r="BG990" t="str">
            <v>Medium</v>
          </cell>
          <cell r="BH990" t="str">
            <v>32 mm</v>
          </cell>
          <cell r="BI990" t="str">
            <v>1 3/8 in</v>
          </cell>
          <cell r="BJ990" t="str">
            <v>52 in</v>
          </cell>
          <cell r="BK990" t="str">
            <v>7/8 in</v>
          </cell>
          <cell r="BL990" t="str">
            <v>I, II, III</v>
          </cell>
          <cell r="BM990">
            <v>5.2772676700432966</v>
          </cell>
          <cell r="BN990">
            <v>63.6</v>
          </cell>
          <cell r="BO990">
            <v>98</v>
          </cell>
          <cell r="BP990" t="str">
            <v>B or G</v>
          </cell>
          <cell r="BQ990">
            <v>5880</v>
          </cell>
          <cell r="BR990">
            <v>52</v>
          </cell>
        </row>
        <row r="991">
          <cell r="C991">
            <v>290069</v>
          </cell>
          <cell r="D991" t="str">
            <v>E32 5' LIF1530 (2PB, 42 Bxs)</v>
          </cell>
          <cell r="E991" t="str">
            <v>70361</v>
          </cell>
          <cell r="F991" t="str">
            <v>72036</v>
          </cell>
          <cell r="G991" t="str">
            <v>30%</v>
          </cell>
          <cell r="H991" t="str">
            <v>2 X 8509 (12-8 4 X 1.25 OL)</v>
          </cell>
          <cell r="I991" t="str">
            <v>8040 (54 mm 142 GA X 4.230 FT)</v>
          </cell>
          <cell r="J991" t="str">
            <v>8036 (114 mm 200 GA X 4.230 FT)</v>
          </cell>
          <cell r="K991">
            <v>3.206175</v>
          </cell>
          <cell r="L991">
            <v>1.3740750000000002</v>
          </cell>
          <cell r="M991">
            <v>49.098666540632856</v>
          </cell>
          <cell r="N991">
            <v>60</v>
          </cell>
          <cell r="O991">
            <v>49</v>
          </cell>
          <cell r="P991">
            <v>49.25</v>
          </cell>
          <cell r="Q991">
            <v>49.5</v>
          </cell>
          <cell r="R991">
            <v>4.4835000000000003</v>
          </cell>
          <cell r="S991">
            <v>4.5802500000000004</v>
          </cell>
          <cell r="T991">
            <v>4.6777499999999996</v>
          </cell>
          <cell r="U991">
            <v>2035.509</v>
          </cell>
          <cell r="V991">
            <v>2079.4335000000001</v>
          </cell>
          <cell r="W991">
            <v>2123.6985</v>
          </cell>
          <cell r="X991" t="str">
            <v>8480/8481 (56"/2 pc)</v>
          </cell>
          <cell r="Y991" t="str">
            <v>56"/ 2 pc</v>
          </cell>
          <cell r="Z991">
            <v>2.8</v>
          </cell>
          <cell r="AA991">
            <v>12</v>
          </cell>
          <cell r="AB991">
            <v>53.802000000000007</v>
          </cell>
          <cell r="AC991">
            <v>54.963000000000008</v>
          </cell>
          <cell r="AD991">
            <v>56.132999999999996</v>
          </cell>
          <cell r="AE991">
            <v>56.602000000000004</v>
          </cell>
          <cell r="AF991">
            <v>57.763000000000005</v>
          </cell>
          <cell r="AG991">
            <v>58.932999999999993</v>
          </cell>
          <cell r="AH991" t="str">
            <v>3 X 8126 (5.531 FT/Box)</v>
          </cell>
          <cell r="AI991">
            <v>3</v>
          </cell>
          <cell r="AJ991" t="str">
            <v>(6X7)+0=42</v>
          </cell>
          <cell r="AK991">
            <v>6</v>
          </cell>
          <cell r="AL991">
            <v>7</v>
          </cell>
          <cell r="AM991">
            <v>0</v>
          </cell>
          <cell r="AN991">
            <v>42</v>
          </cell>
          <cell r="AO991" t="str">
            <v>8912 (56 X 42)</v>
          </cell>
          <cell r="AP991" t="str">
            <v>56X42</v>
          </cell>
          <cell r="AQ991">
            <v>55</v>
          </cell>
          <cell r="AR991" t="str">
            <v>8123 (4)</v>
          </cell>
          <cell r="AS991">
            <v>0</v>
          </cell>
          <cell r="AT991" t="str">
            <v>8121 (2 X 16FT)/ 8122 (4)</v>
          </cell>
          <cell r="AU991">
            <v>2</v>
          </cell>
          <cell r="AV991" t="str">
            <v>8051 (1 White)</v>
          </cell>
          <cell r="AW991" t="str">
            <v>8050 (160FT Clear)</v>
          </cell>
          <cell r="AX991">
            <v>2481.0460000000003</v>
          </cell>
          <cell r="AY991">
            <v>504</v>
          </cell>
          <cell r="AZ991">
            <v>4.922710317460318</v>
          </cell>
          <cell r="BA991" t="str">
            <v>Minova Request 11/17/06.</v>
          </cell>
          <cell r="BB991"/>
          <cell r="BC991">
            <v>290069</v>
          </cell>
          <cell r="BD991" t="str">
            <v>White</v>
          </cell>
          <cell r="BE991" t="str">
            <v>E32 5' LIF1530</v>
          </cell>
          <cell r="BF991" t="str">
            <v>12 months (+/- 5 days) from date of manufacture</v>
          </cell>
          <cell r="BG991" t="str">
            <v>Super Slow</v>
          </cell>
          <cell r="BH991" t="str">
            <v>32 mm</v>
          </cell>
          <cell r="BI991" t="str">
            <v>1 3/8 in</v>
          </cell>
          <cell r="BJ991" t="str">
            <v>49 1/4 in</v>
          </cell>
          <cell r="BK991" t="str">
            <v>7/8 in</v>
          </cell>
          <cell r="BL991" t="str">
            <v>I, II, III</v>
          </cell>
          <cell r="BM991">
            <v>5</v>
          </cell>
          <cell r="BN991">
            <v>60</v>
          </cell>
          <cell r="BO991">
            <v>98</v>
          </cell>
          <cell r="BP991" t="str">
            <v>B or G</v>
          </cell>
          <cell r="BQ991">
            <v>5880</v>
          </cell>
          <cell r="BR991">
            <v>49.25</v>
          </cell>
        </row>
        <row r="992">
          <cell r="C992">
            <v>290070</v>
          </cell>
          <cell r="D992" t="str">
            <v>E32 5' LIF35 (2PB, 42 Bxs)</v>
          </cell>
          <cell r="E992" t="str">
            <v>70311</v>
          </cell>
          <cell r="F992" t="str">
            <v>72036</v>
          </cell>
          <cell r="G992" t="str">
            <v>30%</v>
          </cell>
          <cell r="H992" t="str">
            <v>2 X 8509 (12-8 4 X 1.25 OL)</v>
          </cell>
          <cell r="I992" t="str">
            <v>8040 (54 mm 142 GA X 4.230 FT)</v>
          </cell>
          <cell r="J992" t="str">
            <v>8036 (114 mm 200 GA X 4.230 FT)</v>
          </cell>
          <cell r="K992">
            <v>3.206175</v>
          </cell>
          <cell r="L992">
            <v>1.3740750000000002</v>
          </cell>
          <cell r="M992">
            <v>49.098666540632856</v>
          </cell>
          <cell r="N992">
            <v>60</v>
          </cell>
          <cell r="O992">
            <v>49</v>
          </cell>
          <cell r="P992">
            <v>49.25</v>
          </cell>
          <cell r="Q992">
            <v>49.5</v>
          </cell>
          <cell r="R992">
            <v>4.4835000000000003</v>
          </cell>
          <cell r="S992">
            <v>4.5802500000000004</v>
          </cell>
          <cell r="T992">
            <v>4.6777499999999996</v>
          </cell>
          <cell r="U992">
            <v>2035.509</v>
          </cell>
          <cell r="V992">
            <v>2079.4335000000001</v>
          </cell>
          <cell r="W992">
            <v>2123.6985</v>
          </cell>
          <cell r="X992" t="str">
            <v>8480/8481 (56"/2 pc)</v>
          </cell>
          <cell r="Y992" t="str">
            <v>56"/ 2 pc</v>
          </cell>
          <cell r="Z992">
            <v>2.8</v>
          </cell>
          <cell r="AA992">
            <v>12</v>
          </cell>
          <cell r="AB992">
            <v>53.802000000000007</v>
          </cell>
          <cell r="AC992">
            <v>54.963000000000008</v>
          </cell>
          <cell r="AD992">
            <v>56.132999999999996</v>
          </cell>
          <cell r="AE992">
            <v>56.602000000000004</v>
          </cell>
          <cell r="AF992">
            <v>57.763000000000005</v>
          </cell>
          <cell r="AG992">
            <v>58.932999999999993</v>
          </cell>
          <cell r="AH992" t="str">
            <v>3 X 8126 (5.531 FT/Box)</v>
          </cell>
          <cell r="AI992">
            <v>3</v>
          </cell>
          <cell r="AJ992" t="str">
            <v>(6X7)+0=42</v>
          </cell>
          <cell r="AK992">
            <v>6</v>
          </cell>
          <cell r="AL992">
            <v>7</v>
          </cell>
          <cell r="AM992">
            <v>0</v>
          </cell>
          <cell r="AN992">
            <v>42</v>
          </cell>
          <cell r="AO992" t="str">
            <v>8912 (56 X 42)</v>
          </cell>
          <cell r="AP992" t="str">
            <v>56X42</v>
          </cell>
          <cell r="AQ992">
            <v>55</v>
          </cell>
          <cell r="AR992" t="str">
            <v>8123 (4)</v>
          </cell>
          <cell r="AS992">
            <v>0</v>
          </cell>
          <cell r="AT992" t="str">
            <v>8121 (2 X 16FT)/ 8122 (4)</v>
          </cell>
          <cell r="AU992">
            <v>2</v>
          </cell>
          <cell r="AV992" t="str">
            <v>8051 (1 White)</v>
          </cell>
          <cell r="AW992" t="str">
            <v>8050 (160FT Clear)</v>
          </cell>
          <cell r="AX992">
            <v>2481.0460000000003</v>
          </cell>
          <cell r="AY992">
            <v>504</v>
          </cell>
          <cell r="AZ992">
            <v>4.922710317460318</v>
          </cell>
          <cell r="BA992" t="str">
            <v>GT Request 3/10/03.</v>
          </cell>
          <cell r="BB992"/>
          <cell r="BC992">
            <v>290070</v>
          </cell>
          <cell r="BD992" t="str">
            <v>Blue</v>
          </cell>
          <cell r="BE992" t="str">
            <v>E32 5' LIF35</v>
          </cell>
          <cell r="BF992" t="str">
            <v>12 months (+/- 5 days) from date of manufacture</v>
          </cell>
          <cell r="BG992" t="str">
            <v>Fast</v>
          </cell>
          <cell r="BH992" t="str">
            <v>32 mm</v>
          </cell>
          <cell r="BI992" t="str">
            <v>1 3/8 in</v>
          </cell>
          <cell r="BJ992" t="str">
            <v>49 1/4 in</v>
          </cell>
          <cell r="BK992" t="str">
            <v>7/8 in</v>
          </cell>
          <cell r="BL992" t="str">
            <v>I, II, III</v>
          </cell>
          <cell r="BM992">
            <v>5</v>
          </cell>
          <cell r="BN992">
            <v>60</v>
          </cell>
          <cell r="BO992">
            <v>98</v>
          </cell>
          <cell r="BP992" t="str">
            <v>B or G</v>
          </cell>
          <cell r="BQ992">
            <v>5880</v>
          </cell>
          <cell r="BR992">
            <v>49.25</v>
          </cell>
        </row>
        <row r="993">
          <cell r="C993">
            <v>290073</v>
          </cell>
          <cell r="D993" t="str">
            <v>E32 5' LIF90 (2PB, 42 Bxs)</v>
          </cell>
          <cell r="E993" t="str">
            <v>70416</v>
          </cell>
          <cell r="F993" t="str">
            <v>72036</v>
          </cell>
          <cell r="G993" t="str">
            <v>30%</v>
          </cell>
          <cell r="H993" t="str">
            <v>2 X 8509 (12-8 4 X 1.25 OL)</v>
          </cell>
          <cell r="I993" t="str">
            <v>8040 (54 mm 142 GA X 4.230 FT)</v>
          </cell>
          <cell r="J993" t="str">
            <v>8036 (114 mm 200 GA X 4.230 FT)</v>
          </cell>
          <cell r="K993">
            <v>3.206175</v>
          </cell>
          <cell r="L993">
            <v>1.3740750000000002</v>
          </cell>
          <cell r="M993">
            <v>49.098666540632856</v>
          </cell>
          <cell r="N993">
            <v>60</v>
          </cell>
          <cell r="O993">
            <v>49</v>
          </cell>
          <cell r="P993">
            <v>49.25</v>
          </cell>
          <cell r="Q993">
            <v>49.5</v>
          </cell>
          <cell r="R993">
            <v>4.4835000000000003</v>
          </cell>
          <cell r="S993">
            <v>4.5802500000000004</v>
          </cell>
          <cell r="T993">
            <v>4.6777499999999996</v>
          </cell>
          <cell r="U993">
            <v>2035.509</v>
          </cell>
          <cell r="V993">
            <v>2079.4335000000001</v>
          </cell>
          <cell r="W993">
            <v>2123.6985</v>
          </cell>
          <cell r="X993" t="str">
            <v>8480/8481 (56"/2 pc)</v>
          </cell>
          <cell r="Y993" t="str">
            <v>56"/ 2 pc</v>
          </cell>
          <cell r="Z993">
            <v>2.8</v>
          </cell>
          <cell r="AA993">
            <v>12</v>
          </cell>
          <cell r="AB993">
            <v>53.802000000000007</v>
          </cell>
          <cell r="AC993">
            <v>54.963000000000008</v>
          </cell>
          <cell r="AD993">
            <v>56.132999999999996</v>
          </cell>
          <cell r="AE993">
            <v>56.602000000000004</v>
          </cell>
          <cell r="AF993">
            <v>57.763000000000005</v>
          </cell>
          <cell r="AG993">
            <v>58.932999999999993</v>
          </cell>
          <cell r="AH993" t="str">
            <v>3 X 8126 (5.531 FT/Box)</v>
          </cell>
          <cell r="AI993">
            <v>3</v>
          </cell>
          <cell r="AJ993" t="str">
            <v>(6X7)+0=42</v>
          </cell>
          <cell r="AK993">
            <v>6</v>
          </cell>
          <cell r="AL993">
            <v>7</v>
          </cell>
          <cell r="AM993">
            <v>0</v>
          </cell>
          <cell r="AN993">
            <v>42</v>
          </cell>
          <cell r="AO993" t="str">
            <v>8912 (56 X 42)</v>
          </cell>
          <cell r="AP993" t="str">
            <v>56X42</v>
          </cell>
          <cell r="AQ993">
            <v>55</v>
          </cell>
          <cell r="AR993" t="str">
            <v>8123 (4)</v>
          </cell>
          <cell r="AS993">
            <v>0</v>
          </cell>
          <cell r="AT993" t="str">
            <v>8121 (2 X 16FT)/ 8122 (4)</v>
          </cell>
          <cell r="AU993">
            <v>2</v>
          </cell>
          <cell r="AV993" t="str">
            <v>8051 (1 White)</v>
          </cell>
          <cell r="AW993" t="str">
            <v>8050 (160FT Clear)</v>
          </cell>
          <cell r="AX993">
            <v>2481.0460000000003</v>
          </cell>
          <cell r="AY993">
            <v>504</v>
          </cell>
          <cell r="AZ993">
            <v>4.922710317460318</v>
          </cell>
          <cell r="BA993" t="str">
            <v>Minova Request 4/4/07.</v>
          </cell>
          <cell r="BB993"/>
          <cell r="BC993">
            <v>290073</v>
          </cell>
          <cell r="BD993" t="str">
            <v>Yellow</v>
          </cell>
          <cell r="BE993" t="str">
            <v>E32 5' LIF90</v>
          </cell>
          <cell r="BF993" t="str">
            <v>12 months (+/- 5 days) from date of manufacture</v>
          </cell>
          <cell r="BG993" t="str">
            <v>Slow</v>
          </cell>
          <cell r="BH993" t="str">
            <v>32 mm</v>
          </cell>
          <cell r="BI993" t="str">
            <v>1 3/8 in</v>
          </cell>
          <cell r="BJ993" t="str">
            <v>49 1/4 in</v>
          </cell>
          <cell r="BK993" t="str">
            <v>7/8 in</v>
          </cell>
          <cell r="BL993" t="str">
            <v>I, II, III</v>
          </cell>
          <cell r="BM993">
            <v>5</v>
          </cell>
          <cell r="BN993">
            <v>60</v>
          </cell>
          <cell r="BO993">
            <v>98</v>
          </cell>
          <cell r="BP993" t="str">
            <v>B or G</v>
          </cell>
          <cell r="BQ993">
            <v>5880</v>
          </cell>
          <cell r="BR993">
            <v>49.25</v>
          </cell>
        </row>
        <row r="994">
          <cell r="C994">
            <v>290074</v>
          </cell>
          <cell r="D994" t="str">
            <v>E32 5' M35LIF (2PB, 42 Bxs)</v>
          </cell>
          <cell r="E994" t="str">
            <v>70274</v>
          </cell>
          <cell r="F994" t="str">
            <v>72036</v>
          </cell>
          <cell r="G994" t="str">
            <v>30%</v>
          </cell>
          <cell r="H994" t="str">
            <v>2 X 8509 (12-8 4 X 1.25 OL)</v>
          </cell>
          <cell r="I994" t="str">
            <v>8040 (54 mm 142 GA X 4.230 FT)</v>
          </cell>
          <cell r="J994" t="str">
            <v>8036 (114 mm 200 GA X 4.230 FT)</v>
          </cell>
          <cell r="K994">
            <v>3.206175</v>
          </cell>
          <cell r="L994">
            <v>1.3740750000000002</v>
          </cell>
          <cell r="M994">
            <v>49.098666540632856</v>
          </cell>
          <cell r="N994">
            <v>60</v>
          </cell>
          <cell r="O994">
            <v>49</v>
          </cell>
          <cell r="P994">
            <v>49.25</v>
          </cell>
          <cell r="Q994">
            <v>49.5</v>
          </cell>
          <cell r="R994">
            <v>4.4835000000000003</v>
          </cell>
          <cell r="S994">
            <v>4.5802500000000004</v>
          </cell>
          <cell r="T994">
            <v>4.6777499999999996</v>
          </cell>
          <cell r="U994">
            <v>2035.509</v>
          </cell>
          <cell r="V994">
            <v>2079.4335000000001</v>
          </cell>
          <cell r="W994">
            <v>2123.6985</v>
          </cell>
          <cell r="X994" t="str">
            <v>8480/8481 (56"/2 pc)</v>
          </cell>
          <cell r="Y994" t="str">
            <v>56"/ 2 pc</v>
          </cell>
          <cell r="Z994">
            <v>2.8</v>
          </cell>
          <cell r="AA994">
            <v>12</v>
          </cell>
          <cell r="AB994">
            <v>53.802000000000007</v>
          </cell>
          <cell r="AC994">
            <v>54.963000000000008</v>
          </cell>
          <cell r="AD994">
            <v>56.132999999999996</v>
          </cell>
          <cell r="AE994">
            <v>56.602000000000004</v>
          </cell>
          <cell r="AF994">
            <v>57.763000000000005</v>
          </cell>
          <cell r="AG994">
            <v>58.932999999999993</v>
          </cell>
          <cell r="AH994" t="str">
            <v>3 X 8126 (5.531 FT/Box)</v>
          </cell>
          <cell r="AI994">
            <v>3</v>
          </cell>
          <cell r="AJ994" t="str">
            <v>(6X7)+0=42</v>
          </cell>
          <cell r="AK994">
            <v>6</v>
          </cell>
          <cell r="AL994">
            <v>7</v>
          </cell>
          <cell r="AM994">
            <v>0</v>
          </cell>
          <cell r="AN994">
            <v>42</v>
          </cell>
          <cell r="AO994" t="str">
            <v>8912 (56 X 42)</v>
          </cell>
          <cell r="AP994" t="str">
            <v>56X42</v>
          </cell>
          <cell r="AQ994">
            <v>55</v>
          </cell>
          <cell r="AR994" t="str">
            <v>8123 (4)</v>
          </cell>
          <cell r="AS994">
            <v>0</v>
          </cell>
          <cell r="AT994" t="str">
            <v>8121 (2 X 16FT)/ 8122 (4)</v>
          </cell>
          <cell r="AU994">
            <v>2</v>
          </cell>
          <cell r="AV994" t="str">
            <v>8051 (1 White)</v>
          </cell>
          <cell r="AW994" t="str">
            <v>8050 (160FT Clear)</v>
          </cell>
          <cell r="AX994">
            <v>2481.0460000000003</v>
          </cell>
          <cell r="AY994">
            <v>504</v>
          </cell>
          <cell r="AZ994">
            <v>4.922710317460318</v>
          </cell>
          <cell r="BA994" t="str">
            <v>GT Request 6/10/03.</v>
          </cell>
          <cell r="BB994"/>
          <cell r="BC994">
            <v>290074</v>
          </cell>
          <cell r="BD994" t="str">
            <v>Blue</v>
          </cell>
          <cell r="BE994" t="str">
            <v>E32 5' M35LIF</v>
          </cell>
          <cell r="BF994" t="str">
            <v>12 months (+/- 5 days) from date of manufacture</v>
          </cell>
          <cell r="BG994" t="str">
            <v>Fast</v>
          </cell>
          <cell r="BH994" t="str">
            <v>32 mm</v>
          </cell>
          <cell r="BI994" t="str">
            <v>1 3/8 in</v>
          </cell>
          <cell r="BJ994" t="str">
            <v>49 1/4 in</v>
          </cell>
          <cell r="BK994" t="str">
            <v>7/8 in</v>
          </cell>
          <cell r="BL994" t="str">
            <v>I, II, III</v>
          </cell>
          <cell r="BM994">
            <v>5</v>
          </cell>
          <cell r="BN994">
            <v>60</v>
          </cell>
          <cell r="BO994">
            <v>98</v>
          </cell>
          <cell r="BP994" t="str">
            <v>B or G</v>
          </cell>
          <cell r="BQ994">
            <v>5880</v>
          </cell>
          <cell r="BR994">
            <v>49.25</v>
          </cell>
        </row>
        <row r="995">
          <cell r="C995">
            <v>290075</v>
          </cell>
          <cell r="D995" t="str">
            <v>E32 5' M45 (2PB, 42 Bxs)</v>
          </cell>
          <cell r="E995" t="str">
            <v>70316</v>
          </cell>
          <cell r="F995" t="str">
            <v>72036</v>
          </cell>
          <cell r="G995" t="str">
            <v>30%</v>
          </cell>
          <cell r="H995" t="str">
            <v>2 X 8509 (12-8 4 X 1.25 OL)</v>
          </cell>
          <cell r="I995" t="str">
            <v>8040 (54 mm 142 GA X 4.230 FT)</v>
          </cell>
          <cell r="J995" t="str">
            <v>8036 (114 mm 200 GA X 4.230 FT)</v>
          </cell>
          <cell r="K995">
            <v>3.206175</v>
          </cell>
          <cell r="L995">
            <v>1.3740750000000002</v>
          </cell>
          <cell r="M995">
            <v>49.098666540632856</v>
          </cell>
          <cell r="N995">
            <v>60</v>
          </cell>
          <cell r="O995">
            <v>49</v>
          </cell>
          <cell r="P995">
            <v>49.25</v>
          </cell>
          <cell r="Q995">
            <v>49.5</v>
          </cell>
          <cell r="R995">
            <v>4.4835000000000003</v>
          </cell>
          <cell r="S995">
            <v>4.5802500000000004</v>
          </cell>
          <cell r="T995">
            <v>4.6777499999999996</v>
          </cell>
          <cell r="U995">
            <v>2035.509</v>
          </cell>
          <cell r="V995">
            <v>2079.4335000000001</v>
          </cell>
          <cell r="W995">
            <v>2123.6985</v>
          </cell>
          <cell r="X995" t="str">
            <v>8480/8481 (56"/2 pc)</v>
          </cell>
          <cell r="Y995" t="str">
            <v>56"/ 2 pc</v>
          </cell>
          <cell r="Z995">
            <v>2.8</v>
          </cell>
          <cell r="AA995">
            <v>12</v>
          </cell>
          <cell r="AB995">
            <v>53.802000000000007</v>
          </cell>
          <cell r="AC995">
            <v>54.963000000000008</v>
          </cell>
          <cell r="AD995">
            <v>56.132999999999996</v>
          </cell>
          <cell r="AE995">
            <v>56.602000000000004</v>
          </cell>
          <cell r="AF995">
            <v>57.763000000000005</v>
          </cell>
          <cell r="AG995">
            <v>58.932999999999993</v>
          </cell>
          <cell r="AH995" t="str">
            <v>3 X 8126 (5.531 FT/Box)</v>
          </cell>
          <cell r="AI995">
            <v>3</v>
          </cell>
          <cell r="AJ995" t="str">
            <v>(6X7)+0=42</v>
          </cell>
          <cell r="AK995">
            <v>6</v>
          </cell>
          <cell r="AL995">
            <v>7</v>
          </cell>
          <cell r="AM995">
            <v>0</v>
          </cell>
          <cell r="AN995">
            <v>42</v>
          </cell>
          <cell r="AO995" t="str">
            <v>8912 (56 X 42)</v>
          </cell>
          <cell r="AP995" t="str">
            <v>56X42</v>
          </cell>
          <cell r="AQ995">
            <v>55</v>
          </cell>
          <cell r="AR995" t="str">
            <v>8123 (4)</v>
          </cell>
          <cell r="AS995">
            <v>0</v>
          </cell>
          <cell r="AT995" t="str">
            <v>8121 (2 X 16FT)/ 8122 (4)</v>
          </cell>
          <cell r="AU995">
            <v>2</v>
          </cell>
          <cell r="AV995" t="str">
            <v>8051 (1 White)</v>
          </cell>
          <cell r="AW995" t="str">
            <v>8050 (160FT Clear)</v>
          </cell>
          <cell r="AX995">
            <v>2481.0460000000003</v>
          </cell>
          <cell r="AY995">
            <v>504</v>
          </cell>
          <cell r="AZ995">
            <v>4.922710317460318</v>
          </cell>
          <cell r="BA995" t="str">
            <v>BF Request 9/18/02.</v>
          </cell>
          <cell r="BB995"/>
          <cell r="BC995">
            <v>290075</v>
          </cell>
          <cell r="BD995" t="str">
            <v>Green</v>
          </cell>
          <cell r="BE995" t="str">
            <v>E32 5' M45</v>
          </cell>
          <cell r="BF995" t="str">
            <v>12 months (+/- 5 days) from date of manufacture</v>
          </cell>
          <cell r="BG995" t="str">
            <v xml:space="preserve">Medium </v>
          </cell>
          <cell r="BH995" t="str">
            <v>32 mm</v>
          </cell>
          <cell r="BI995" t="str">
            <v>1 3/8 in</v>
          </cell>
          <cell r="BJ995" t="str">
            <v>49 1/4 in</v>
          </cell>
          <cell r="BK995" t="str">
            <v>7/8 in</v>
          </cell>
          <cell r="BL995" t="str">
            <v>I, II, III</v>
          </cell>
          <cell r="BM995">
            <v>5</v>
          </cell>
          <cell r="BN995">
            <v>60</v>
          </cell>
          <cell r="BO995">
            <v>98</v>
          </cell>
          <cell r="BP995" t="str">
            <v>B or G</v>
          </cell>
          <cell r="BQ995">
            <v>5880</v>
          </cell>
          <cell r="BR995">
            <v>49.25</v>
          </cell>
        </row>
        <row r="996">
          <cell r="C996">
            <v>290076</v>
          </cell>
          <cell r="D996" t="str">
            <v>E32 5' M50LIF (SWP, 450 Pcs)</v>
          </cell>
          <cell r="E996" t="str">
            <v>70325</v>
          </cell>
          <cell r="F996" t="str">
            <v>72036</v>
          </cell>
          <cell r="G996" t="str">
            <v>30%</v>
          </cell>
          <cell r="H996" t="str">
            <v>2 X 8509 (12-8 4 X 1.25 OL)</v>
          </cell>
          <cell r="I996" t="str">
            <v>8040 (54 mm 142 GA X 4.230 FT)</v>
          </cell>
          <cell r="J996" t="str">
            <v>8036 (114 mm 200 GA X 4.230 FT)</v>
          </cell>
          <cell r="K996">
            <v>3.206175</v>
          </cell>
          <cell r="L996">
            <v>1.3740750000000002</v>
          </cell>
          <cell r="M996">
            <v>49.098666540632856</v>
          </cell>
          <cell r="N996">
            <v>60</v>
          </cell>
          <cell r="O996">
            <v>49</v>
          </cell>
          <cell r="P996">
            <v>49.25</v>
          </cell>
          <cell r="Q996">
            <v>49.5</v>
          </cell>
          <cell r="R996">
            <v>4.4835000000000003</v>
          </cell>
          <cell r="S996">
            <v>4.5802500000000004</v>
          </cell>
          <cell r="T996">
            <v>4.6777499999999996</v>
          </cell>
          <cell r="U996">
            <v>2035.509</v>
          </cell>
          <cell r="V996">
            <v>2079.4335000000001</v>
          </cell>
          <cell r="W996">
            <v>2123.6985</v>
          </cell>
          <cell r="X996" t="str">
            <v>8053 (5" X 115GA X 18FT)</v>
          </cell>
          <cell r="Y996" t="str">
            <v>SW (18 FT)</v>
          </cell>
          <cell r="Z996">
            <v>0.1</v>
          </cell>
          <cell r="AA996">
            <v>10</v>
          </cell>
          <cell r="AB996">
            <v>44.835000000000001</v>
          </cell>
          <cell r="AC996">
            <v>45.802500000000002</v>
          </cell>
          <cell r="AD996">
            <v>46.777499999999996</v>
          </cell>
          <cell r="AE996">
            <v>44.935000000000002</v>
          </cell>
          <cell r="AF996">
            <v>45.902500000000003</v>
          </cell>
          <cell r="AG996">
            <v>46.877499999999998</v>
          </cell>
          <cell r="AH996" t="str">
            <v>8053 (18 FT/Bundle)</v>
          </cell>
          <cell r="AI996" t="str">
            <v>SW</v>
          </cell>
          <cell r="AJ996" t="str">
            <v>45 SW</v>
          </cell>
          <cell r="AK996" t="str">
            <v xml:space="preserve">Stack </v>
          </cell>
          <cell r="AL996" t="str">
            <v xml:space="preserve">Pyramid </v>
          </cell>
          <cell r="AM996" t="str">
            <v>On Pallet</v>
          </cell>
          <cell r="AN996">
            <v>45</v>
          </cell>
          <cell r="AO996" t="str">
            <v>8912 (56 X 42)</v>
          </cell>
          <cell r="AP996" t="str">
            <v>56X42</v>
          </cell>
          <cell r="AQ996">
            <v>55</v>
          </cell>
          <cell r="AR996" t="str">
            <v>8133 (2)</v>
          </cell>
          <cell r="AS996" t="str">
            <v>1 X 8114 (Pad)</v>
          </cell>
          <cell r="AT996">
            <v>0</v>
          </cell>
          <cell r="AU996">
            <v>0</v>
          </cell>
          <cell r="AV996">
            <v>0</v>
          </cell>
          <cell r="AW996" t="str">
            <v>8052 (352FT White)</v>
          </cell>
          <cell r="AX996">
            <v>2120.6125000000002</v>
          </cell>
          <cell r="AY996">
            <v>450</v>
          </cell>
          <cell r="AZ996">
            <v>4.7124722222222228</v>
          </cell>
          <cell r="BA996" t="str">
            <v xml:space="preserve">GT Request 11/4/02.  Each bundle gets Part No. 8132 8.5 X 11 inch bundle sheet. </v>
          </cell>
          <cell r="BB996"/>
          <cell r="BC996">
            <v>290076</v>
          </cell>
          <cell r="BD996" t="str">
            <v>Green</v>
          </cell>
          <cell r="BE996" t="str">
            <v>E32 5' M50LIF</v>
          </cell>
          <cell r="BF996" t="str">
            <v>12 months (+/- 5 days) from date of manufacture</v>
          </cell>
          <cell r="BG996" t="str">
            <v xml:space="preserve">Medium </v>
          </cell>
          <cell r="BH996" t="str">
            <v>32 mm</v>
          </cell>
          <cell r="BI996" t="str">
            <v>1 3/8 in</v>
          </cell>
          <cell r="BJ996" t="str">
            <v>49 1/4 in</v>
          </cell>
          <cell r="BK996" t="str">
            <v>7/8 in</v>
          </cell>
          <cell r="BL996" t="str">
            <v>I, II, III</v>
          </cell>
          <cell r="BM996">
            <v>5</v>
          </cell>
          <cell r="BN996">
            <v>50</v>
          </cell>
          <cell r="BO996">
            <v>98</v>
          </cell>
          <cell r="BP996" t="str">
            <v>B or G</v>
          </cell>
          <cell r="BQ996">
            <v>5880</v>
          </cell>
          <cell r="BR996">
            <v>41.041666666666664</v>
          </cell>
        </row>
        <row r="997">
          <cell r="C997">
            <v>290077</v>
          </cell>
          <cell r="D997" t="str">
            <v>E32 5' M50 (2PB, 42 Bxs)</v>
          </cell>
          <cell r="E997" t="str">
            <v>70325</v>
          </cell>
          <cell r="F997" t="str">
            <v>72036</v>
          </cell>
          <cell r="G997" t="str">
            <v>30%</v>
          </cell>
          <cell r="H997" t="str">
            <v>2 X 8509 (12-8 4 X 1.25 OL)</v>
          </cell>
          <cell r="I997" t="str">
            <v>8040 (54 mm 142 GA X 4.230 FT)</v>
          </cell>
          <cell r="J997" t="str">
            <v>8036 (114 mm 200 GA X 4.230 FT)</v>
          </cell>
          <cell r="K997">
            <v>3.206175</v>
          </cell>
          <cell r="L997">
            <v>1.3740750000000002</v>
          </cell>
          <cell r="M997">
            <v>49.098666540632856</v>
          </cell>
          <cell r="N997">
            <v>60</v>
          </cell>
          <cell r="O997">
            <v>49</v>
          </cell>
          <cell r="P997">
            <v>49.25</v>
          </cell>
          <cell r="Q997">
            <v>49.5</v>
          </cell>
          <cell r="R997">
            <v>4.4835000000000003</v>
          </cell>
          <cell r="S997">
            <v>4.5802500000000004</v>
          </cell>
          <cell r="T997">
            <v>4.6777499999999996</v>
          </cell>
          <cell r="U997">
            <v>2035.509</v>
          </cell>
          <cell r="V997">
            <v>2079.4335000000001</v>
          </cell>
          <cell r="W997">
            <v>2123.6985</v>
          </cell>
          <cell r="X997" t="str">
            <v>8480/8481 (56"/2 pc)</v>
          </cell>
          <cell r="Y997" t="str">
            <v>56"/ 2 pc</v>
          </cell>
          <cell r="Z997">
            <v>2.8</v>
          </cell>
          <cell r="AA997">
            <v>12</v>
          </cell>
          <cell r="AB997">
            <v>53.802000000000007</v>
          </cell>
          <cell r="AC997">
            <v>54.963000000000008</v>
          </cell>
          <cell r="AD997">
            <v>56.132999999999996</v>
          </cell>
          <cell r="AE997">
            <v>56.602000000000004</v>
          </cell>
          <cell r="AF997">
            <v>57.763000000000005</v>
          </cell>
          <cell r="AG997">
            <v>58.932999999999993</v>
          </cell>
          <cell r="AH997" t="str">
            <v>3 X 8126 (5.531 FT/Box)</v>
          </cell>
          <cell r="AI997">
            <v>3</v>
          </cell>
          <cell r="AJ997" t="str">
            <v>(6X7)+0=42</v>
          </cell>
          <cell r="AK997">
            <v>6</v>
          </cell>
          <cell r="AL997">
            <v>7</v>
          </cell>
          <cell r="AM997">
            <v>0</v>
          </cell>
          <cell r="AN997">
            <v>42</v>
          </cell>
          <cell r="AO997" t="str">
            <v>8912 (56 X 42)</v>
          </cell>
          <cell r="AP997" t="str">
            <v>56X42</v>
          </cell>
          <cell r="AQ997">
            <v>55</v>
          </cell>
          <cell r="AR997" t="str">
            <v>8123 (4)</v>
          </cell>
          <cell r="AS997">
            <v>0</v>
          </cell>
          <cell r="AT997" t="str">
            <v>8121 (2 X 16FT)/ 8122 (4)</v>
          </cell>
          <cell r="AU997">
            <v>2</v>
          </cell>
          <cell r="AV997" t="str">
            <v>8051 (1 White)</v>
          </cell>
          <cell r="AW997" t="str">
            <v>8050 (160FT Clear)</v>
          </cell>
          <cell r="AX997">
            <v>2481.0460000000003</v>
          </cell>
          <cell r="AY997">
            <v>504</v>
          </cell>
          <cell r="AZ997">
            <v>4.922710317460318</v>
          </cell>
          <cell r="BA997" t="str">
            <v>BF Request 6/6/02.B.</v>
          </cell>
          <cell r="BB997"/>
          <cell r="BC997">
            <v>290077</v>
          </cell>
          <cell r="BD997" t="str">
            <v>Green</v>
          </cell>
          <cell r="BE997" t="str">
            <v>E32 5' M50</v>
          </cell>
          <cell r="BF997" t="str">
            <v>12 months (+/- 5 days) from date of manufacture</v>
          </cell>
          <cell r="BG997" t="str">
            <v xml:space="preserve">Medium </v>
          </cell>
          <cell r="BH997" t="str">
            <v>32 mm</v>
          </cell>
          <cell r="BI997" t="str">
            <v>1 3/8 in</v>
          </cell>
          <cell r="BJ997" t="str">
            <v>49 1/4 in</v>
          </cell>
          <cell r="BK997" t="str">
            <v>7/8 in</v>
          </cell>
          <cell r="BL997" t="str">
            <v>I, II, III</v>
          </cell>
          <cell r="BM997">
            <v>5</v>
          </cell>
          <cell r="BN997">
            <v>60</v>
          </cell>
          <cell r="BO997">
            <v>98</v>
          </cell>
          <cell r="BP997" t="str">
            <v>B or G</v>
          </cell>
          <cell r="BQ997">
            <v>5880</v>
          </cell>
          <cell r="BR997">
            <v>49.25</v>
          </cell>
        </row>
        <row r="998">
          <cell r="C998">
            <v>290078</v>
          </cell>
          <cell r="D998" t="str">
            <v>E32 5' M55LIF (2PB, 36 Bxs)</v>
          </cell>
          <cell r="E998" t="str">
            <v>70330</v>
          </cell>
          <cell r="F998" t="str">
            <v>72036</v>
          </cell>
          <cell r="G998" t="str">
            <v>30%</v>
          </cell>
          <cell r="H998" t="str">
            <v>2 X 8509 (12-8 4 X 1.25 OL)</v>
          </cell>
          <cell r="I998" t="str">
            <v>8040 (54 mm 142 GA X 4.230 FT)</v>
          </cell>
          <cell r="J998" t="str">
            <v>8036 (114 mm 200 GA X 4.230 FT)</v>
          </cell>
          <cell r="K998">
            <v>3.206175</v>
          </cell>
          <cell r="L998">
            <v>1.3740750000000002</v>
          </cell>
          <cell r="M998">
            <v>49.098666540632856</v>
          </cell>
          <cell r="N998">
            <v>60</v>
          </cell>
          <cell r="O998">
            <v>49</v>
          </cell>
          <cell r="P998">
            <v>49.25</v>
          </cell>
          <cell r="Q998">
            <v>49.5</v>
          </cell>
          <cell r="R998">
            <v>4.4835000000000003</v>
          </cell>
          <cell r="S998">
            <v>4.5802500000000004</v>
          </cell>
          <cell r="T998">
            <v>4.6777499999999996</v>
          </cell>
          <cell r="U998">
            <v>2035.509</v>
          </cell>
          <cell r="V998">
            <v>2079.4335000000001</v>
          </cell>
          <cell r="W998">
            <v>2123.6985</v>
          </cell>
          <cell r="X998" t="str">
            <v>8480/8481 (56"/2 pc)</v>
          </cell>
          <cell r="Y998" t="str">
            <v>56"/ 2 pc</v>
          </cell>
          <cell r="Z998">
            <v>2.8</v>
          </cell>
          <cell r="AA998">
            <v>12</v>
          </cell>
          <cell r="AB998">
            <v>53.802000000000007</v>
          </cell>
          <cell r="AC998">
            <v>54.963000000000008</v>
          </cell>
          <cell r="AD998">
            <v>56.132999999999996</v>
          </cell>
          <cell r="AE998">
            <v>56.602000000000004</v>
          </cell>
          <cell r="AF998">
            <v>57.763000000000005</v>
          </cell>
          <cell r="AG998">
            <v>58.932999999999993</v>
          </cell>
          <cell r="AH998" t="str">
            <v>3 X 8126 (5.531 FT/Box)</v>
          </cell>
          <cell r="AI998">
            <v>3</v>
          </cell>
          <cell r="AJ998" t="str">
            <v>(6X6)+0=36</v>
          </cell>
          <cell r="AK998">
            <v>6</v>
          </cell>
          <cell r="AL998">
            <v>6</v>
          </cell>
          <cell r="AM998">
            <v>0</v>
          </cell>
          <cell r="AN998">
            <v>36</v>
          </cell>
          <cell r="AO998" t="str">
            <v>8912 (56 X 42)</v>
          </cell>
          <cell r="AP998" t="str">
            <v>56X42</v>
          </cell>
          <cell r="AQ998">
            <v>55</v>
          </cell>
          <cell r="AR998" t="str">
            <v>8123 (4)</v>
          </cell>
          <cell r="AS998">
            <v>0</v>
          </cell>
          <cell r="AT998" t="str">
            <v>8121 (2 X 16FT)/ 8122 (4)</v>
          </cell>
          <cell r="AU998">
            <v>2</v>
          </cell>
          <cell r="AV998" t="str">
            <v>8051 (1 White)</v>
          </cell>
          <cell r="AW998" t="str">
            <v>8050 (160FT Clear)</v>
          </cell>
          <cell r="AX998">
            <v>2134.4680000000003</v>
          </cell>
          <cell r="AY998">
            <v>432</v>
          </cell>
          <cell r="AZ998">
            <v>4.9408981481481486</v>
          </cell>
          <cell r="BA998" t="str">
            <v>GT Request 12/21/01.</v>
          </cell>
          <cell r="BB998"/>
          <cell r="BC998">
            <v>290078</v>
          </cell>
          <cell r="BD998" t="str">
            <v>Yellow</v>
          </cell>
          <cell r="BE998" t="str">
            <v>E32 5' M55LIF</v>
          </cell>
          <cell r="BF998" t="str">
            <v>12 months (+/- 5 days) from date of manufacture</v>
          </cell>
          <cell r="BG998" t="str">
            <v>Slow</v>
          </cell>
          <cell r="BH998" t="str">
            <v>32 mm</v>
          </cell>
          <cell r="BI998" t="str">
            <v>1 3/8 in</v>
          </cell>
          <cell r="BJ998" t="str">
            <v>49 1/4 in</v>
          </cell>
          <cell r="BK998" t="str">
            <v>7/8 in</v>
          </cell>
          <cell r="BL998" t="str">
            <v>I, II, III</v>
          </cell>
          <cell r="BM998">
            <v>5</v>
          </cell>
          <cell r="BN998">
            <v>60</v>
          </cell>
          <cell r="BO998">
            <v>98</v>
          </cell>
          <cell r="BP998" t="str">
            <v>B or G</v>
          </cell>
          <cell r="BQ998">
            <v>5880</v>
          </cell>
          <cell r="BR998">
            <v>49.25</v>
          </cell>
        </row>
        <row r="999">
          <cell r="C999">
            <v>290082</v>
          </cell>
          <cell r="D999" t="str">
            <v>E32 5' H10 (2PB, 42 Bxs)</v>
          </cell>
          <cell r="E999" t="str">
            <v>70298</v>
          </cell>
          <cell r="F999" t="str">
            <v>72036</v>
          </cell>
          <cell r="G999" t="str">
            <v>30%</v>
          </cell>
          <cell r="H999" t="str">
            <v>2 X 8509 (12-8 4 X 1.25 OL)</v>
          </cell>
          <cell r="I999" t="str">
            <v>8040 (54 mm 142 GA X 4.230 FT)</v>
          </cell>
          <cell r="J999" t="str">
            <v>8036 (114 mm 200 GA X 4.230 FT)</v>
          </cell>
          <cell r="K999">
            <v>3.2992574999999995</v>
          </cell>
          <cell r="L999">
            <v>1.4139674999999998</v>
          </cell>
          <cell r="M999">
            <v>49.098666540632856</v>
          </cell>
          <cell r="N999">
            <v>60</v>
          </cell>
          <cell r="O999">
            <v>49</v>
          </cell>
          <cell r="P999">
            <v>49.25</v>
          </cell>
          <cell r="Q999">
            <v>49.5</v>
          </cell>
          <cell r="R999">
            <v>4.6158000000000001</v>
          </cell>
          <cell r="S999">
            <v>4.7132249999999996</v>
          </cell>
          <cell r="T999">
            <v>4.8113999999999999</v>
          </cell>
          <cell r="U999">
            <v>2095.5732000000003</v>
          </cell>
          <cell r="V999">
            <v>2139.8041499999999</v>
          </cell>
          <cell r="W999">
            <v>2184.3755999999998</v>
          </cell>
          <cell r="X999" t="str">
            <v>8480/8481 (56"/2 pc)</v>
          </cell>
          <cell r="Y999" t="str">
            <v>56"/ 2 pc</v>
          </cell>
          <cell r="Z999">
            <v>2.8</v>
          </cell>
          <cell r="AA999">
            <v>12</v>
          </cell>
          <cell r="AB999">
            <v>55.389600000000002</v>
          </cell>
          <cell r="AC999">
            <v>56.558699999999995</v>
          </cell>
          <cell r="AD999">
            <v>57.736800000000002</v>
          </cell>
          <cell r="AE999">
            <v>58.189599999999999</v>
          </cell>
          <cell r="AF999">
            <v>59.358699999999992</v>
          </cell>
          <cell r="AG999">
            <v>60.536799999999999</v>
          </cell>
          <cell r="AH999" t="str">
            <v>3 X 8126 (5.531 FT/Box)</v>
          </cell>
          <cell r="AI999">
            <v>3</v>
          </cell>
          <cell r="AJ999" t="str">
            <v>(6X7)+0=42</v>
          </cell>
          <cell r="AK999">
            <v>6</v>
          </cell>
          <cell r="AL999">
            <v>7</v>
          </cell>
          <cell r="AM999">
            <v>0</v>
          </cell>
          <cell r="AN999">
            <v>42</v>
          </cell>
          <cell r="AO999" t="str">
            <v>8912 (56 X 42)</v>
          </cell>
          <cell r="AP999" t="str">
            <v>56X42</v>
          </cell>
          <cell r="AQ999">
            <v>55</v>
          </cell>
          <cell r="AR999" t="str">
            <v>8123 (4)</v>
          </cell>
          <cell r="AS999">
            <v>0</v>
          </cell>
          <cell r="AT999" t="str">
            <v>8121 (2 X 16FT)/ 8122 (4)</v>
          </cell>
          <cell r="AU999">
            <v>2</v>
          </cell>
          <cell r="AV999" t="str">
            <v>8051 (1 White)</v>
          </cell>
          <cell r="AW999" t="str">
            <v>8050 (160FT Clear)</v>
          </cell>
          <cell r="AX999">
            <v>2548.0653999999995</v>
          </cell>
          <cell r="AY999">
            <v>504</v>
          </cell>
          <cell r="AZ999">
            <v>5.0556853174603162</v>
          </cell>
          <cell r="BA999" t="str">
            <v>BF Request 8/22/02.</v>
          </cell>
          <cell r="BB999"/>
          <cell r="BC999">
            <v>290082</v>
          </cell>
          <cell r="BD999" t="str">
            <v>Red</v>
          </cell>
          <cell r="BE999" t="str">
            <v>E32 5' H10</v>
          </cell>
          <cell r="BF999" t="str">
            <v>12 months (+/- 5 days) from date of manufacture</v>
          </cell>
          <cell r="BG999" t="str">
            <v>Super Fast</v>
          </cell>
          <cell r="BH999" t="str">
            <v>32 mm</v>
          </cell>
          <cell r="BI999" t="str">
            <v>1 3/8 in</v>
          </cell>
          <cell r="BJ999" t="str">
            <v>49 1/4 in</v>
          </cell>
          <cell r="BK999" t="str">
            <v>7/8 in</v>
          </cell>
          <cell r="BL999" t="str">
            <v>I, II, III</v>
          </cell>
          <cell r="BM999">
            <v>5</v>
          </cell>
          <cell r="BN999">
            <v>60</v>
          </cell>
          <cell r="BO999">
            <v>98</v>
          </cell>
          <cell r="BP999" t="str">
            <v>B or G</v>
          </cell>
          <cell r="BQ999">
            <v>5880</v>
          </cell>
          <cell r="BR999">
            <v>49.25</v>
          </cell>
        </row>
        <row r="1000">
          <cell r="C1000">
            <v>290085</v>
          </cell>
          <cell r="D1000" t="str">
            <v>E32 5' M90 (2PB, 42 Bxs)</v>
          </cell>
          <cell r="E1000" t="str">
            <v>70329</v>
          </cell>
          <cell r="F1000" t="str">
            <v>72036</v>
          </cell>
          <cell r="G1000" t="str">
            <v>30%</v>
          </cell>
          <cell r="H1000" t="str">
            <v>2 X 8509 (12-8 4 X 1.25 OL)</v>
          </cell>
          <cell r="I1000" t="str">
            <v>8040 (54 mm 142 GA X 4.230 FT)</v>
          </cell>
          <cell r="J1000" t="str">
            <v>8036 (114 mm 200 GA X 4.230 FT)</v>
          </cell>
          <cell r="K1000">
            <v>3.206175</v>
          </cell>
          <cell r="L1000">
            <v>1.3740750000000002</v>
          </cell>
          <cell r="M1000">
            <v>49.098666540632856</v>
          </cell>
          <cell r="N1000">
            <v>60</v>
          </cell>
          <cell r="O1000">
            <v>49</v>
          </cell>
          <cell r="P1000">
            <v>49.25</v>
          </cell>
          <cell r="Q1000">
            <v>49.5</v>
          </cell>
          <cell r="R1000">
            <v>4.4835000000000003</v>
          </cell>
          <cell r="S1000">
            <v>4.5802500000000004</v>
          </cell>
          <cell r="T1000">
            <v>4.6777499999999996</v>
          </cell>
          <cell r="U1000">
            <v>2035.509</v>
          </cell>
          <cell r="V1000">
            <v>2079.4335000000001</v>
          </cell>
          <cell r="W1000">
            <v>2123.6985</v>
          </cell>
          <cell r="X1000" t="str">
            <v>8480/8481 (56"/2 pc)</v>
          </cell>
          <cell r="Y1000" t="str">
            <v>56"/ 2 pc</v>
          </cell>
          <cell r="Z1000">
            <v>2.8</v>
          </cell>
          <cell r="AA1000">
            <v>12</v>
          </cell>
          <cell r="AB1000">
            <v>53.802000000000007</v>
          </cell>
          <cell r="AC1000">
            <v>54.963000000000008</v>
          </cell>
          <cell r="AD1000">
            <v>56.132999999999996</v>
          </cell>
          <cell r="AE1000">
            <v>56.602000000000004</v>
          </cell>
          <cell r="AF1000">
            <v>57.763000000000005</v>
          </cell>
          <cell r="AG1000">
            <v>58.932999999999993</v>
          </cell>
          <cell r="AH1000" t="str">
            <v>3 X 8126 (5.531 FT/Box)</v>
          </cell>
          <cell r="AI1000">
            <v>3</v>
          </cell>
          <cell r="AJ1000" t="str">
            <v>(6X7)+0=42</v>
          </cell>
          <cell r="AK1000">
            <v>6</v>
          </cell>
          <cell r="AL1000">
            <v>7</v>
          </cell>
          <cell r="AM1000">
            <v>0</v>
          </cell>
          <cell r="AN1000">
            <v>42</v>
          </cell>
          <cell r="AO1000" t="str">
            <v>8912 (56 X 42)</v>
          </cell>
          <cell r="AP1000" t="str">
            <v>56X42</v>
          </cell>
          <cell r="AQ1000">
            <v>55</v>
          </cell>
          <cell r="AR1000" t="str">
            <v>8123 (4)</v>
          </cell>
          <cell r="AS1000">
            <v>0</v>
          </cell>
          <cell r="AT1000" t="str">
            <v>8121 (2 X 16FT)/ 8122 (4)</v>
          </cell>
          <cell r="AU1000">
            <v>2</v>
          </cell>
          <cell r="AV1000" t="str">
            <v>8051 (1 White)</v>
          </cell>
          <cell r="AW1000" t="str">
            <v>8050 (160FT Clear)</v>
          </cell>
          <cell r="AX1000">
            <v>2481.0460000000003</v>
          </cell>
          <cell r="AY1000">
            <v>504</v>
          </cell>
          <cell r="AZ1000">
            <v>4.922710317460318</v>
          </cell>
          <cell r="BA1000" t="str">
            <v>BF Request 6/21/02.</v>
          </cell>
          <cell r="BB1000"/>
          <cell r="BC1000">
            <v>290085</v>
          </cell>
          <cell r="BD1000" t="str">
            <v>Yellow</v>
          </cell>
          <cell r="BE1000" t="str">
            <v>E32 5' M90</v>
          </cell>
          <cell r="BF1000" t="str">
            <v>12 months (+/- 5 days) from date of manufacture</v>
          </cell>
          <cell r="BG1000" t="str">
            <v>Slow</v>
          </cell>
          <cell r="BH1000" t="str">
            <v>32 mm</v>
          </cell>
          <cell r="BI1000" t="str">
            <v>1 3/8 in</v>
          </cell>
          <cell r="BJ1000" t="str">
            <v>49 1/4 in</v>
          </cell>
          <cell r="BK1000" t="str">
            <v>7/8 in</v>
          </cell>
          <cell r="BL1000" t="str">
            <v>I, II, III</v>
          </cell>
          <cell r="BM1000">
            <v>5</v>
          </cell>
          <cell r="BN1000">
            <v>60</v>
          </cell>
          <cell r="BO1000">
            <v>98</v>
          </cell>
          <cell r="BP1000" t="str">
            <v>B or G</v>
          </cell>
          <cell r="BQ1000">
            <v>5880</v>
          </cell>
          <cell r="BR1000">
            <v>49.25</v>
          </cell>
        </row>
        <row r="1001">
          <cell r="C1001">
            <v>290086</v>
          </cell>
          <cell r="D1001" t="str">
            <v>E32 5' LIF50 (2PB, 42 Bxs)</v>
          </cell>
          <cell r="E1001" t="str">
            <v>70319</v>
          </cell>
          <cell r="F1001" t="str">
            <v>72036</v>
          </cell>
          <cell r="G1001" t="str">
            <v>30%</v>
          </cell>
          <cell r="H1001" t="str">
            <v>2 X 8509 (12-8 4 X 1.25 OL)</v>
          </cell>
          <cell r="I1001" t="str">
            <v>8040 (54 mm 142 GA X 4.230 FT)</v>
          </cell>
          <cell r="J1001" t="str">
            <v>8036 (114 mm 200 GA X 4.230 FT)</v>
          </cell>
          <cell r="K1001">
            <v>3.206175</v>
          </cell>
          <cell r="L1001">
            <v>1.3740750000000002</v>
          </cell>
          <cell r="M1001">
            <v>49.098666540632856</v>
          </cell>
          <cell r="N1001">
            <v>60</v>
          </cell>
          <cell r="O1001">
            <v>49</v>
          </cell>
          <cell r="P1001">
            <v>49.25</v>
          </cell>
          <cell r="Q1001">
            <v>49.5</v>
          </cell>
          <cell r="R1001">
            <v>4.4835000000000003</v>
          </cell>
          <cell r="S1001">
            <v>4.5802500000000004</v>
          </cell>
          <cell r="T1001">
            <v>4.6777499999999996</v>
          </cell>
          <cell r="U1001">
            <v>2035.509</v>
          </cell>
          <cell r="V1001">
            <v>2079.4335000000001</v>
          </cell>
          <cell r="W1001">
            <v>2123.6985</v>
          </cell>
          <cell r="X1001" t="str">
            <v>8480/8481 (56"/2 pc)</v>
          </cell>
          <cell r="Y1001" t="str">
            <v>56"/ 2 pc</v>
          </cell>
          <cell r="Z1001">
            <v>2.8</v>
          </cell>
          <cell r="AA1001">
            <v>12</v>
          </cell>
          <cell r="AB1001">
            <v>53.802000000000007</v>
          </cell>
          <cell r="AC1001">
            <v>54.963000000000008</v>
          </cell>
          <cell r="AD1001">
            <v>56.132999999999996</v>
          </cell>
          <cell r="AE1001">
            <v>56.602000000000004</v>
          </cell>
          <cell r="AF1001">
            <v>57.763000000000005</v>
          </cell>
          <cell r="AG1001">
            <v>58.932999999999993</v>
          </cell>
          <cell r="AH1001" t="str">
            <v>3 X 8126 (5.531 FT/Box)</v>
          </cell>
          <cell r="AI1001">
            <v>3</v>
          </cell>
          <cell r="AJ1001" t="str">
            <v>(6X7)+0=42</v>
          </cell>
          <cell r="AK1001">
            <v>6</v>
          </cell>
          <cell r="AL1001">
            <v>7</v>
          </cell>
          <cell r="AM1001">
            <v>0</v>
          </cell>
          <cell r="AN1001">
            <v>42</v>
          </cell>
          <cell r="AO1001" t="str">
            <v>8912 (56 X 42)</v>
          </cell>
          <cell r="AP1001" t="str">
            <v>56X42</v>
          </cell>
          <cell r="AQ1001">
            <v>55</v>
          </cell>
          <cell r="AR1001" t="str">
            <v>8123 (4)</v>
          </cell>
          <cell r="AS1001">
            <v>0</v>
          </cell>
          <cell r="AT1001" t="str">
            <v>8121 (2 X 16FT)/ 8122 (4)</v>
          </cell>
          <cell r="AU1001">
            <v>2</v>
          </cell>
          <cell r="AV1001" t="str">
            <v>8051 (1 White)</v>
          </cell>
          <cell r="AW1001" t="str">
            <v>8050 (160FT Clear)</v>
          </cell>
          <cell r="AX1001">
            <v>2481.0460000000003</v>
          </cell>
          <cell r="AY1001">
            <v>504</v>
          </cell>
          <cell r="AZ1001">
            <v>4.922710317460318</v>
          </cell>
          <cell r="BA1001" t="str">
            <v xml:space="preserve">Request 8/6/07. </v>
          </cell>
          <cell r="BB1001"/>
          <cell r="BC1001">
            <v>290086</v>
          </cell>
          <cell r="BD1001" t="str">
            <v>Green</v>
          </cell>
          <cell r="BE1001" t="str">
            <v>E32 5' LIF50</v>
          </cell>
          <cell r="BF1001" t="str">
            <v>12 months (+/- 5 days) from date of manufacture</v>
          </cell>
          <cell r="BG1001" t="str">
            <v xml:space="preserve">Medium </v>
          </cell>
          <cell r="BH1001" t="str">
            <v>32 mm</v>
          </cell>
          <cell r="BI1001" t="str">
            <v>1 3/8 in</v>
          </cell>
          <cell r="BJ1001" t="str">
            <v>49 1/4 in</v>
          </cell>
          <cell r="BK1001" t="str">
            <v>7/8 in</v>
          </cell>
          <cell r="BL1001" t="str">
            <v>I, II, III</v>
          </cell>
          <cell r="BM1001">
            <v>5</v>
          </cell>
          <cell r="BN1001">
            <v>60</v>
          </cell>
          <cell r="BO1001">
            <v>98</v>
          </cell>
          <cell r="BP1001" t="str">
            <v>B or G</v>
          </cell>
          <cell r="BQ1001">
            <v>5880</v>
          </cell>
          <cell r="BR1001">
            <v>49.25</v>
          </cell>
        </row>
        <row r="1002">
          <cell r="C1002">
            <v>290087</v>
          </cell>
          <cell r="D1002" t="str">
            <v>E32 5' LIF90 (2PBLW, 50 Bxs)</v>
          </cell>
          <cell r="E1002" t="str">
            <v>70416</v>
          </cell>
          <cell r="F1002" t="str">
            <v>72036</v>
          </cell>
          <cell r="G1002" t="str">
            <v>30%</v>
          </cell>
          <cell r="H1002" t="str">
            <v>2 X 8509 (12-8 4 X 1.25 OL)</v>
          </cell>
          <cell r="I1002" t="str">
            <v>8040 (54 mm 142 GA X 4.230 FT)</v>
          </cell>
          <cell r="J1002" t="str">
            <v>8036 (114 mm 200 GA X 4.230 FT)</v>
          </cell>
          <cell r="K1002">
            <v>3.206175</v>
          </cell>
          <cell r="L1002">
            <v>1.3740750000000002</v>
          </cell>
          <cell r="M1002">
            <v>49.098666540632856</v>
          </cell>
          <cell r="N1002">
            <v>60</v>
          </cell>
          <cell r="O1002">
            <v>49</v>
          </cell>
          <cell r="P1002">
            <v>49.25</v>
          </cell>
          <cell r="Q1002">
            <v>49.5</v>
          </cell>
          <cell r="R1002">
            <v>4.4835000000000003</v>
          </cell>
          <cell r="S1002">
            <v>4.5802500000000004</v>
          </cell>
          <cell r="T1002">
            <v>4.6777499999999996</v>
          </cell>
          <cell r="U1002">
            <v>2035.509</v>
          </cell>
          <cell r="V1002">
            <v>2079.4335000000001</v>
          </cell>
          <cell r="W1002">
            <v>2123.6985</v>
          </cell>
          <cell r="X1002" t="str">
            <v>8480/8481 (56"/2 pc)</v>
          </cell>
          <cell r="Y1002" t="str">
            <v>56"/ 2 pc</v>
          </cell>
          <cell r="Z1002">
            <v>2.8</v>
          </cell>
          <cell r="AA1002">
            <v>10</v>
          </cell>
          <cell r="AB1002">
            <v>44.835000000000001</v>
          </cell>
          <cell r="AC1002">
            <v>45.802500000000002</v>
          </cell>
          <cell r="AD1002">
            <v>46.777499999999996</v>
          </cell>
          <cell r="AE1002">
            <v>47.634999999999998</v>
          </cell>
          <cell r="AF1002">
            <v>48.602499999999999</v>
          </cell>
          <cell r="AG1002">
            <v>49.577499999999993</v>
          </cell>
          <cell r="AH1002" t="str">
            <v>3 X 8126 (5.531 FT/Box)</v>
          </cell>
          <cell r="AI1002">
            <v>3</v>
          </cell>
          <cell r="AJ1002" t="str">
            <v>(6X8)+2=50</v>
          </cell>
          <cell r="AK1002">
            <v>6</v>
          </cell>
          <cell r="AL1002">
            <v>8</v>
          </cell>
          <cell r="AM1002">
            <v>2</v>
          </cell>
          <cell r="AN1002">
            <v>50</v>
          </cell>
          <cell r="AO1002" t="str">
            <v>8912 (56 X 42)</v>
          </cell>
          <cell r="AP1002" t="str">
            <v>56X42</v>
          </cell>
          <cell r="AQ1002">
            <v>55</v>
          </cell>
          <cell r="AR1002" t="str">
            <v>8123 (6)</v>
          </cell>
          <cell r="AS1002">
            <v>0</v>
          </cell>
          <cell r="AT1002" t="str">
            <v>8121 (2 X 16FT)/ 8122 (4)</v>
          </cell>
          <cell r="AU1002">
            <v>2</v>
          </cell>
          <cell r="AV1002" t="str">
            <v>8051 (1 White)</v>
          </cell>
          <cell r="AW1002" t="str">
            <v>8050 (160FT Clear)</v>
          </cell>
          <cell r="AX1002">
            <v>2485.125</v>
          </cell>
          <cell r="AY1002">
            <v>500</v>
          </cell>
          <cell r="AZ1002">
            <v>4.9702500000000001</v>
          </cell>
          <cell r="BA1002" t="str">
            <v>Minova Request 6/1/10.</v>
          </cell>
          <cell r="BB1002"/>
          <cell r="BC1002">
            <v>290087</v>
          </cell>
          <cell r="BD1002" t="str">
            <v>Yellow</v>
          </cell>
          <cell r="BE1002" t="str">
            <v>E32 5' LIF90</v>
          </cell>
          <cell r="BF1002" t="str">
            <v>12 months (+/- 5 days) from date of manufacture</v>
          </cell>
          <cell r="BG1002" t="str">
            <v>Slow</v>
          </cell>
          <cell r="BH1002" t="str">
            <v>32 mm</v>
          </cell>
          <cell r="BI1002" t="str">
            <v>1 3/8 in</v>
          </cell>
          <cell r="BJ1002" t="str">
            <v>49 1/4 in</v>
          </cell>
          <cell r="BK1002" t="str">
            <v>7/8 in</v>
          </cell>
          <cell r="BL1002" t="str">
            <v>I, II, III</v>
          </cell>
          <cell r="BM1002">
            <v>5</v>
          </cell>
          <cell r="BN1002">
            <v>50</v>
          </cell>
          <cell r="BO1002">
            <v>98</v>
          </cell>
          <cell r="BP1002" t="str">
            <v>B or G</v>
          </cell>
          <cell r="BQ1002">
            <v>5880</v>
          </cell>
          <cell r="BR1002">
            <v>41.041666666666664</v>
          </cell>
        </row>
        <row r="1003">
          <cell r="C1003">
            <v>290088</v>
          </cell>
          <cell r="D1003" t="str">
            <v>E32 5' LIF50B (2PB, 42 Bxs)</v>
          </cell>
          <cell r="E1003" t="str">
            <v>70319</v>
          </cell>
          <cell r="F1003" t="str">
            <v>72036</v>
          </cell>
          <cell r="G1003" t="str">
            <v>30%</v>
          </cell>
          <cell r="H1003" t="str">
            <v>2 X 8509 (12-8 4 X 1.25 OL)</v>
          </cell>
          <cell r="I1003" t="str">
            <v>8040 (54 mm 142 GA X 4.230 FT)</v>
          </cell>
          <cell r="J1003" t="str">
            <v>8036 (114 mm 200 GA X 4.230 FT)</v>
          </cell>
          <cell r="K1003">
            <v>3.206175</v>
          </cell>
          <cell r="L1003">
            <v>1.3740750000000002</v>
          </cell>
          <cell r="M1003">
            <v>49.098666540632856</v>
          </cell>
          <cell r="N1003">
            <v>60</v>
          </cell>
          <cell r="O1003">
            <v>49</v>
          </cell>
          <cell r="P1003">
            <v>49.25</v>
          </cell>
          <cell r="Q1003">
            <v>49.5</v>
          </cell>
          <cell r="R1003">
            <v>4.4835000000000003</v>
          </cell>
          <cell r="S1003">
            <v>4.5802500000000004</v>
          </cell>
          <cell r="T1003">
            <v>4.6777499999999996</v>
          </cell>
          <cell r="U1003">
            <v>2035.509</v>
          </cell>
          <cell r="V1003">
            <v>2079.4335000000001</v>
          </cell>
          <cell r="W1003">
            <v>2123.6985</v>
          </cell>
          <cell r="X1003" t="str">
            <v>8480/8481 (56"/2 pc)</v>
          </cell>
          <cell r="Y1003" t="str">
            <v>56"/ 2 pc</v>
          </cell>
          <cell r="Z1003">
            <v>2.8</v>
          </cell>
          <cell r="AA1003">
            <v>12</v>
          </cell>
          <cell r="AB1003">
            <v>53.802000000000007</v>
          </cell>
          <cell r="AC1003">
            <v>54.963000000000008</v>
          </cell>
          <cell r="AD1003">
            <v>56.132999999999996</v>
          </cell>
          <cell r="AE1003">
            <v>56.602000000000004</v>
          </cell>
          <cell r="AF1003">
            <v>57.763000000000005</v>
          </cell>
          <cell r="AG1003">
            <v>58.932999999999993</v>
          </cell>
          <cell r="AH1003" t="str">
            <v>3 X 8126 (5.531 FT/Box)</v>
          </cell>
          <cell r="AI1003">
            <v>3</v>
          </cell>
          <cell r="AJ1003" t="str">
            <v>(6X7)+0=42</v>
          </cell>
          <cell r="AK1003">
            <v>6</v>
          </cell>
          <cell r="AL1003">
            <v>7</v>
          </cell>
          <cell r="AM1003">
            <v>0</v>
          </cell>
          <cell r="AN1003">
            <v>42</v>
          </cell>
          <cell r="AO1003" t="str">
            <v>8912 (56 X 42)</v>
          </cell>
          <cell r="AP1003" t="str">
            <v>56X42</v>
          </cell>
          <cell r="AQ1003">
            <v>55</v>
          </cell>
          <cell r="AR1003" t="str">
            <v>8123 (4)</v>
          </cell>
          <cell r="AS1003">
            <v>0</v>
          </cell>
          <cell r="AT1003" t="str">
            <v>8121 (2 X 16FT)/ 8122 (4)</v>
          </cell>
          <cell r="AU1003">
            <v>2</v>
          </cell>
          <cell r="AV1003" t="str">
            <v>8051 (1 White)</v>
          </cell>
          <cell r="AW1003" t="str">
            <v>8050 (160FT Clear)</v>
          </cell>
          <cell r="AX1003">
            <v>2481.0460000000003</v>
          </cell>
          <cell r="AY1003">
            <v>504</v>
          </cell>
          <cell r="AZ1003">
            <v>4.922710317460318</v>
          </cell>
          <cell r="BA1003" t="str">
            <v>Minova Request 3/13/12. Each cartridge gets Part No. 8516 Basket Clip 32 mm.</v>
          </cell>
          <cell r="BB1003"/>
          <cell r="BC1003">
            <v>290088</v>
          </cell>
          <cell r="BD1003" t="str">
            <v>Green</v>
          </cell>
          <cell r="BE1003" t="str">
            <v>E32 5' LIF50B</v>
          </cell>
          <cell r="BF1003" t="str">
            <v>12 months (+/- 5 days) from date of manufacture</v>
          </cell>
          <cell r="BG1003" t="str">
            <v xml:space="preserve">Medium </v>
          </cell>
          <cell r="BH1003" t="str">
            <v>32 mm</v>
          </cell>
          <cell r="BI1003" t="str">
            <v>1 3/8 in</v>
          </cell>
          <cell r="BJ1003" t="str">
            <v>49 1/4 in</v>
          </cell>
          <cell r="BK1003" t="str">
            <v>7/8 in</v>
          </cell>
          <cell r="BL1003" t="str">
            <v>I, II, III</v>
          </cell>
          <cell r="BM1003">
            <v>5</v>
          </cell>
          <cell r="BN1003">
            <v>60</v>
          </cell>
          <cell r="BO1003">
            <v>85</v>
          </cell>
          <cell r="BP1003" t="str">
            <v>B or G</v>
          </cell>
          <cell r="BQ1003">
            <v>5100</v>
          </cell>
          <cell r="BR1003">
            <v>49.25</v>
          </cell>
        </row>
        <row r="1004">
          <cell r="C1004">
            <v>290089</v>
          </cell>
          <cell r="D1004" t="str">
            <v>E32 5' VLIF0204 (2PB, 42 Bxs)</v>
          </cell>
          <cell r="E1004" t="str">
            <v>70348</v>
          </cell>
          <cell r="F1004" t="str">
            <v>72036</v>
          </cell>
          <cell r="G1004" t="str">
            <v>30%</v>
          </cell>
          <cell r="H1004" t="str">
            <v>2 X 8509 (12-8 4 X 1.25 OL)</v>
          </cell>
          <cell r="I1004" t="str">
            <v>8040 (54 mm 142 GA X 4.230 FT)</v>
          </cell>
          <cell r="J1004" t="str">
            <v>8036 (114 mm 200 GA X 4.230 FT)</v>
          </cell>
          <cell r="K1004">
            <v>3.206175</v>
          </cell>
          <cell r="L1004">
            <v>1.3740750000000002</v>
          </cell>
          <cell r="M1004">
            <v>49.098666540632856</v>
          </cell>
          <cell r="N1004">
            <v>60</v>
          </cell>
          <cell r="O1004">
            <v>49</v>
          </cell>
          <cell r="P1004">
            <v>49.25</v>
          </cell>
          <cell r="Q1004">
            <v>49.5</v>
          </cell>
          <cell r="R1004">
            <v>4.4835000000000003</v>
          </cell>
          <cell r="S1004">
            <v>4.5802500000000004</v>
          </cell>
          <cell r="T1004">
            <v>4.6777499999999996</v>
          </cell>
          <cell r="U1004">
            <v>2035.509</v>
          </cell>
          <cell r="V1004">
            <v>2079.4335000000001</v>
          </cell>
          <cell r="W1004">
            <v>2123.6985</v>
          </cell>
          <cell r="X1004" t="str">
            <v>8480/8481 (56"/2 pc)</v>
          </cell>
          <cell r="Y1004" t="str">
            <v>56"/ 2 pc</v>
          </cell>
          <cell r="Z1004">
            <v>2.8</v>
          </cell>
          <cell r="AA1004">
            <v>12</v>
          </cell>
          <cell r="AB1004">
            <v>53.802000000000007</v>
          </cell>
          <cell r="AC1004">
            <v>54.963000000000008</v>
          </cell>
          <cell r="AD1004">
            <v>56.132999999999996</v>
          </cell>
          <cell r="AE1004">
            <v>56.602000000000004</v>
          </cell>
          <cell r="AF1004">
            <v>57.763000000000005</v>
          </cell>
          <cell r="AG1004">
            <v>58.932999999999993</v>
          </cell>
          <cell r="AH1004" t="str">
            <v>3 X 8126 (5.531 FT/Box)</v>
          </cell>
          <cell r="AI1004">
            <v>3</v>
          </cell>
          <cell r="AJ1004" t="str">
            <v>(6X7)+0=42</v>
          </cell>
          <cell r="AK1004">
            <v>6</v>
          </cell>
          <cell r="AL1004">
            <v>7</v>
          </cell>
          <cell r="AM1004">
            <v>0</v>
          </cell>
          <cell r="AN1004">
            <v>42</v>
          </cell>
          <cell r="AO1004" t="str">
            <v>8912 (56 X 42)</v>
          </cell>
          <cell r="AP1004" t="str">
            <v>56X42</v>
          </cell>
          <cell r="AQ1004">
            <v>55</v>
          </cell>
          <cell r="AR1004" t="str">
            <v>8123 (4)</v>
          </cell>
          <cell r="AS1004">
            <v>0</v>
          </cell>
          <cell r="AT1004" t="str">
            <v>8121 (2 X 16FT)/ 8122 (4)</v>
          </cell>
          <cell r="AU1004">
            <v>2</v>
          </cell>
          <cell r="AV1004" t="str">
            <v>8051 (1 White)</v>
          </cell>
          <cell r="AW1004" t="str">
            <v>8050 (160FT Clear)</v>
          </cell>
          <cell r="AX1004">
            <v>2481.0460000000003</v>
          </cell>
          <cell r="AY1004">
            <v>504</v>
          </cell>
          <cell r="AZ1004">
            <v>4.922710317460318</v>
          </cell>
          <cell r="BA1004" t="str">
            <v>Minova Request 4/23/12.</v>
          </cell>
          <cell r="BB1004"/>
          <cell r="BC1004">
            <v>290089</v>
          </cell>
          <cell r="BD1004" t="str">
            <v>Yellow</v>
          </cell>
          <cell r="BE1004" t="str">
            <v>E32 5' VLIF0204</v>
          </cell>
          <cell r="BF1004" t="str">
            <v>12 months (+/- 5 days) from date of manufacture</v>
          </cell>
          <cell r="BG1004" t="str">
            <v>Slow</v>
          </cell>
          <cell r="BH1004" t="str">
            <v>32 mm</v>
          </cell>
          <cell r="BI1004" t="str">
            <v>1 3/8 in</v>
          </cell>
          <cell r="BJ1004" t="str">
            <v>49 1/4 in</v>
          </cell>
          <cell r="BK1004" t="str">
            <v>7/8 in</v>
          </cell>
          <cell r="BL1004" t="str">
            <v>I, II, III</v>
          </cell>
          <cell r="BM1004">
            <v>5</v>
          </cell>
          <cell r="BN1004">
            <v>60</v>
          </cell>
          <cell r="BO1004">
            <v>98</v>
          </cell>
          <cell r="BP1004" t="str">
            <v>B or G</v>
          </cell>
          <cell r="BQ1004">
            <v>5880</v>
          </cell>
          <cell r="BR1004">
            <v>49.25</v>
          </cell>
        </row>
        <row r="1005">
          <cell r="C1005">
            <v>290090</v>
          </cell>
          <cell r="D1005" t="str">
            <v>E32 5' VLIF90 (2PB, 42 Bxs)</v>
          </cell>
          <cell r="E1005" t="str">
            <v>70346</v>
          </cell>
          <cell r="F1005" t="str">
            <v>72036</v>
          </cell>
          <cell r="G1005" t="str">
            <v>30%</v>
          </cell>
          <cell r="H1005" t="str">
            <v>2 X 8509 (12-8 4 X 1.25 OL)</v>
          </cell>
          <cell r="I1005" t="str">
            <v>8040 (54 mm 142 GA X 4.230 FT)</v>
          </cell>
          <cell r="J1005" t="str">
            <v>8036 (114 mm 200 GA X 4.230 FT)</v>
          </cell>
          <cell r="K1005">
            <v>3.206175</v>
          </cell>
          <cell r="L1005">
            <v>1.3740750000000002</v>
          </cell>
          <cell r="M1005">
            <v>49.098666540632856</v>
          </cell>
          <cell r="N1005">
            <v>60</v>
          </cell>
          <cell r="O1005">
            <v>49</v>
          </cell>
          <cell r="P1005">
            <v>49.25</v>
          </cell>
          <cell r="Q1005">
            <v>49.5</v>
          </cell>
          <cell r="R1005">
            <v>4.4835000000000003</v>
          </cell>
          <cell r="S1005">
            <v>4.5802500000000004</v>
          </cell>
          <cell r="T1005">
            <v>4.6777499999999996</v>
          </cell>
          <cell r="U1005">
            <v>2035.509</v>
          </cell>
          <cell r="V1005">
            <v>2079.4335000000001</v>
          </cell>
          <cell r="W1005">
            <v>2123.6985</v>
          </cell>
          <cell r="X1005" t="str">
            <v>8480/8481 (56"/2 pc)</v>
          </cell>
          <cell r="Y1005" t="str">
            <v>56"/ 2 pc</v>
          </cell>
          <cell r="Z1005">
            <v>2.8</v>
          </cell>
          <cell r="AA1005">
            <v>12</v>
          </cell>
          <cell r="AB1005">
            <v>53.802000000000007</v>
          </cell>
          <cell r="AC1005">
            <v>54.963000000000008</v>
          </cell>
          <cell r="AD1005">
            <v>56.132999999999996</v>
          </cell>
          <cell r="AE1005">
            <v>56.602000000000004</v>
          </cell>
          <cell r="AF1005">
            <v>57.763000000000005</v>
          </cell>
          <cell r="AG1005">
            <v>58.932999999999993</v>
          </cell>
          <cell r="AH1005" t="str">
            <v>3 X 8126 (5.531 FT/Box)</v>
          </cell>
          <cell r="AI1005">
            <v>3</v>
          </cell>
          <cell r="AJ1005" t="str">
            <v>(6X7)+0=42</v>
          </cell>
          <cell r="AK1005">
            <v>6</v>
          </cell>
          <cell r="AL1005">
            <v>7</v>
          </cell>
          <cell r="AM1005">
            <v>0</v>
          </cell>
          <cell r="AN1005">
            <v>42</v>
          </cell>
          <cell r="AO1005" t="str">
            <v>8912 (56 X 42)</v>
          </cell>
          <cell r="AP1005" t="str">
            <v>56X42</v>
          </cell>
          <cell r="AQ1005">
            <v>55</v>
          </cell>
          <cell r="AR1005" t="str">
            <v>8123 (4)</v>
          </cell>
          <cell r="AS1005">
            <v>0</v>
          </cell>
          <cell r="AT1005" t="str">
            <v>8121 (2 X 16FT)/ 8122 (4)</v>
          </cell>
          <cell r="AU1005">
            <v>2</v>
          </cell>
          <cell r="AV1005" t="str">
            <v>8051 (1 White)</v>
          </cell>
          <cell r="AW1005" t="str">
            <v>8050 (160FT Clear)</v>
          </cell>
          <cell r="AX1005">
            <v>2481.0460000000003</v>
          </cell>
          <cell r="AY1005">
            <v>504</v>
          </cell>
          <cell r="AZ1005">
            <v>4.922710317460318</v>
          </cell>
          <cell r="BA1005" t="str">
            <v>Minova Request 5/7/12.</v>
          </cell>
          <cell r="BB1005"/>
          <cell r="BC1005">
            <v>290090</v>
          </cell>
          <cell r="BD1005" t="str">
            <v>Yellow</v>
          </cell>
          <cell r="BE1005" t="str">
            <v>E32 5' VLIF90</v>
          </cell>
          <cell r="BF1005" t="str">
            <v>12 months (+/- 5 days) from date of manufacture</v>
          </cell>
          <cell r="BG1005" t="str">
            <v>Slow</v>
          </cell>
          <cell r="BH1005" t="str">
            <v>32 mm</v>
          </cell>
          <cell r="BI1005" t="str">
            <v>1 3/8 in</v>
          </cell>
          <cell r="BJ1005" t="str">
            <v>49 1/4 in</v>
          </cell>
          <cell r="BK1005" t="str">
            <v>7/8 in</v>
          </cell>
          <cell r="BL1005" t="str">
            <v>I, II, III</v>
          </cell>
          <cell r="BM1005">
            <v>5</v>
          </cell>
          <cell r="BN1005">
            <v>60</v>
          </cell>
          <cell r="BO1005">
            <v>98</v>
          </cell>
          <cell r="BP1005" t="str">
            <v>B or G</v>
          </cell>
          <cell r="BQ1005">
            <v>5880</v>
          </cell>
          <cell r="BR1005">
            <v>49.25</v>
          </cell>
        </row>
        <row r="1006">
          <cell r="C1006">
            <v>290095</v>
          </cell>
          <cell r="D1006" t="str">
            <v>E32 5.5' M1530LIF (2PB, 36 Bxs)</v>
          </cell>
          <cell r="E1006" t="str">
            <v>70360</v>
          </cell>
          <cell r="F1006" t="str">
            <v>72036</v>
          </cell>
          <cell r="G1006" t="str">
            <v>30%</v>
          </cell>
          <cell r="H1006" t="str">
            <v>2 X 8509 (12-8 4 X 1.25 OL)</v>
          </cell>
          <cell r="I1006" t="str">
            <v>8040 (54 mm 142 GA X 5.032 FT)</v>
          </cell>
          <cell r="J1006" t="str">
            <v>8036 (114 mm 200 GA X 5.032 FT)</v>
          </cell>
          <cell r="K1006">
            <v>3.5235374999999998</v>
          </cell>
          <cell r="L1006">
            <v>1.5100874999999998</v>
          </cell>
          <cell r="M1006">
            <v>53.879846868929185</v>
          </cell>
          <cell r="N1006">
            <v>66</v>
          </cell>
          <cell r="O1006">
            <v>53.875</v>
          </cell>
          <cell r="P1006">
            <v>54.125</v>
          </cell>
          <cell r="Q1006">
            <v>54.375</v>
          </cell>
          <cell r="R1006">
            <v>4.9295625000000003</v>
          </cell>
          <cell r="S1006">
            <v>5.0336249999999998</v>
          </cell>
          <cell r="T1006">
            <v>5.1384375000000002</v>
          </cell>
          <cell r="U1006">
            <v>2238.0213750000003</v>
          </cell>
          <cell r="V1006">
            <v>2285.26575</v>
          </cell>
          <cell r="W1006">
            <v>2332.850625</v>
          </cell>
          <cell r="X1006" t="str">
            <v>8480/8481 (56"/2 pc)</v>
          </cell>
          <cell r="Y1006" t="str">
            <v>56"/ 2 pc</v>
          </cell>
          <cell r="Z1006">
            <v>2.8</v>
          </cell>
          <cell r="AA1006">
            <v>10</v>
          </cell>
          <cell r="AB1006">
            <v>49.295625000000001</v>
          </cell>
          <cell r="AC1006">
            <v>50.33625</v>
          </cell>
          <cell r="AD1006">
            <v>51.384375000000006</v>
          </cell>
          <cell r="AE1006">
            <v>52.095624999999998</v>
          </cell>
          <cell r="AF1006">
            <v>53.136249999999997</v>
          </cell>
          <cell r="AG1006">
            <v>54.184375000000003</v>
          </cell>
          <cell r="AH1006" t="str">
            <v>3 X 8126 (5.531 FT/Box)</v>
          </cell>
          <cell r="AI1006">
            <v>3</v>
          </cell>
          <cell r="AJ1006" t="str">
            <v>(6X6)+0=36</v>
          </cell>
          <cell r="AK1006">
            <v>6</v>
          </cell>
          <cell r="AL1006">
            <v>6</v>
          </cell>
          <cell r="AM1006">
            <v>0</v>
          </cell>
          <cell r="AN1006">
            <v>36</v>
          </cell>
          <cell r="AO1006" t="str">
            <v>8912 (56 X 42)</v>
          </cell>
          <cell r="AP1006" t="str">
            <v>56X42</v>
          </cell>
          <cell r="AQ1006">
            <v>55</v>
          </cell>
          <cell r="AR1006" t="str">
            <v>8123 (4)</v>
          </cell>
          <cell r="AS1006">
            <v>0</v>
          </cell>
          <cell r="AT1006" t="str">
            <v>8121 (2 X 16FT)/ 8122 (4)</v>
          </cell>
          <cell r="AU1006">
            <v>2</v>
          </cell>
          <cell r="AV1006" t="str">
            <v>8051 (1 White)</v>
          </cell>
          <cell r="AW1006" t="str">
            <v>8050 (160FT Clear)</v>
          </cell>
          <cell r="AX1006">
            <v>1967.905</v>
          </cell>
          <cell r="AY1006">
            <v>360</v>
          </cell>
          <cell r="AZ1006">
            <v>5.4664027777777777</v>
          </cell>
          <cell r="BA1006" t="str">
            <v>GT Request 6/24/02 for cartridges in boxes for DRAVO Cabin Creek mine.</v>
          </cell>
          <cell r="BB1006"/>
          <cell r="BC1006">
            <v>290095</v>
          </cell>
          <cell r="BD1006" t="str">
            <v>White</v>
          </cell>
          <cell r="BE1006" t="str">
            <v>E32 5.5' M1530LIF</v>
          </cell>
          <cell r="BF1006" t="str">
            <v>12 months (+/- 5 days) from date of manufacture</v>
          </cell>
          <cell r="BG1006" t="str">
            <v>Super Slow</v>
          </cell>
          <cell r="BH1006" t="str">
            <v>32 mm</v>
          </cell>
          <cell r="BI1006" t="str">
            <v>1 3/8 in</v>
          </cell>
          <cell r="BJ1006" t="str">
            <v>54 1/8 in</v>
          </cell>
          <cell r="BK1006" t="str">
            <v>7/8 in</v>
          </cell>
          <cell r="BL1006" t="str">
            <v>I, II, III</v>
          </cell>
          <cell r="BM1006">
            <v>5.5</v>
          </cell>
          <cell r="BN1006">
            <v>55</v>
          </cell>
          <cell r="BO1006">
            <v>98</v>
          </cell>
          <cell r="BP1006" t="str">
            <v>B or G</v>
          </cell>
          <cell r="BQ1006">
            <v>5880</v>
          </cell>
          <cell r="BR1006">
            <v>45.104166666666664</v>
          </cell>
        </row>
        <row r="1007">
          <cell r="C1007">
            <v>291052</v>
          </cell>
          <cell r="D1007" t="str">
            <v>3254 M50LIF (2PB, 42 Bxs, HML)</v>
          </cell>
          <cell r="E1007" t="str">
            <v>70325</v>
          </cell>
          <cell r="F1007" t="str">
            <v>72036</v>
          </cell>
          <cell r="G1007" t="str">
            <v>30%</v>
          </cell>
          <cell r="H1007" t="str">
            <v>2 X 8509 (12-8 4 X 1.25 OL)</v>
          </cell>
          <cell r="I1007" t="str">
            <v>8040 (54 mm 142 GA X 4.625 FT)</v>
          </cell>
          <cell r="J1007" t="str">
            <v>8036 (114 mm 200 GA X 4.625 FT)</v>
          </cell>
          <cell r="K1007">
            <v>3.5154000000000001</v>
          </cell>
          <cell r="L1007">
            <v>1.5065999999999999</v>
          </cell>
          <cell r="M1007">
            <v>54</v>
          </cell>
          <cell r="N1007">
            <v>65.837052535131477</v>
          </cell>
          <cell r="O1007">
            <v>53.75</v>
          </cell>
          <cell r="P1007">
            <v>54</v>
          </cell>
          <cell r="Q1007">
            <v>54.25</v>
          </cell>
          <cell r="R1007">
            <v>4.9181249999999999</v>
          </cell>
          <cell r="S1007">
            <v>5.0220000000000002</v>
          </cell>
          <cell r="T1007">
            <v>5.1266249999999998</v>
          </cell>
          <cell r="U1007">
            <v>2232.8287500000001</v>
          </cell>
          <cell r="V1007">
            <v>2279.9880000000003</v>
          </cell>
          <cell r="W1007">
            <v>2327.4877499999998</v>
          </cell>
          <cell r="X1007" t="str">
            <v>8480/8481 (56"/2 pc)</v>
          </cell>
          <cell r="Y1007" t="str">
            <v>56"/ 2 pc</v>
          </cell>
          <cell r="Z1007">
            <v>2.8</v>
          </cell>
          <cell r="AA1007">
            <v>10</v>
          </cell>
          <cell r="AB1007">
            <v>49.181249999999999</v>
          </cell>
          <cell r="AC1007">
            <v>50.22</v>
          </cell>
          <cell r="AD1007">
            <v>51.266249999999999</v>
          </cell>
          <cell r="AE1007">
            <v>51.981249999999996</v>
          </cell>
          <cell r="AF1007">
            <v>53.019999999999996</v>
          </cell>
          <cell r="AG1007">
            <v>54.066249999999997</v>
          </cell>
          <cell r="AH1007" t="str">
            <v>3 X 8126 (5.531 FT/Box)</v>
          </cell>
          <cell r="AI1007">
            <v>3</v>
          </cell>
          <cell r="AJ1007" t="str">
            <v>(6X7)+0=42</v>
          </cell>
          <cell r="AK1007">
            <v>6</v>
          </cell>
          <cell r="AL1007">
            <v>7</v>
          </cell>
          <cell r="AM1007">
            <v>0</v>
          </cell>
          <cell r="AN1007">
            <v>42</v>
          </cell>
          <cell r="AO1007" t="str">
            <v>8912 (56 X 42)</v>
          </cell>
          <cell r="AP1007" t="str">
            <v>56X42</v>
          </cell>
          <cell r="AQ1007">
            <v>55</v>
          </cell>
          <cell r="AR1007" t="str">
            <v>8123 (4)</v>
          </cell>
          <cell r="AS1007">
            <v>0</v>
          </cell>
          <cell r="AT1007" t="str">
            <v>8121 (2 X 16FT)/ 8122 (4)</v>
          </cell>
          <cell r="AU1007">
            <v>2</v>
          </cell>
          <cell r="AV1007" t="str">
            <v>8051 (1 White)</v>
          </cell>
          <cell r="AW1007" t="str">
            <v>8050 (160FT Clear)</v>
          </cell>
          <cell r="AX1007">
            <v>2281.8399999999997</v>
          </cell>
          <cell r="AY1007">
            <v>420</v>
          </cell>
          <cell r="AZ1007">
            <v>5.4329523809523801</v>
          </cell>
          <cell r="BA1007" t="str">
            <v xml:space="preserve">Request 8/8/06.  Each pallet gets an additional hazardous material label to be placed beside the cartridge label. </v>
          </cell>
          <cell r="BB1007"/>
          <cell r="BC1007">
            <v>291052</v>
          </cell>
          <cell r="BD1007" t="str">
            <v>Green</v>
          </cell>
          <cell r="BE1007" t="str">
            <v xml:space="preserve">3254 M50LIF </v>
          </cell>
          <cell r="BF1007" t="str">
            <v>12 months (+/- 5 days) from date of manufacture</v>
          </cell>
          <cell r="BG1007" t="str">
            <v xml:space="preserve">Medium </v>
          </cell>
          <cell r="BH1007" t="str">
            <v>32 mm</v>
          </cell>
          <cell r="BI1007" t="str">
            <v>1 3/8 in</v>
          </cell>
          <cell r="BJ1007" t="str">
            <v>54 in</v>
          </cell>
          <cell r="BK1007" t="str">
            <v>7/8 in</v>
          </cell>
          <cell r="BL1007" t="str">
            <v>I, II, III</v>
          </cell>
          <cell r="BM1007">
            <v>5.48642104459429</v>
          </cell>
          <cell r="BN1007">
            <v>55</v>
          </cell>
          <cell r="BO1007">
            <v>98</v>
          </cell>
          <cell r="BP1007" t="str">
            <v>B or G</v>
          </cell>
          <cell r="BQ1007">
            <v>5880</v>
          </cell>
          <cell r="BR1007">
            <v>45</v>
          </cell>
        </row>
        <row r="1008">
          <cell r="C1008">
            <v>291053</v>
          </cell>
          <cell r="D1008" t="str">
            <v>3252 LIF50 (2PB, 42 Bxs)</v>
          </cell>
          <cell r="E1008" t="str">
            <v>70319</v>
          </cell>
          <cell r="F1008" t="str">
            <v>72036</v>
          </cell>
          <cell r="G1008" t="str">
            <v>30%</v>
          </cell>
          <cell r="H1008" t="str">
            <v>2 X 8509 (12-8 4 X 1.25 OL)</v>
          </cell>
          <cell r="I1008" t="str">
            <v>8040 (54 mm 142 GA X 4.458 FT)</v>
          </cell>
          <cell r="J1008" t="str">
            <v>8036 (114 mm 200 GA X 4.458 FT)</v>
          </cell>
          <cell r="K1008">
            <v>3.3852000000000002</v>
          </cell>
          <cell r="L1008">
            <v>1.4508000000000001</v>
          </cell>
          <cell r="M1008">
            <v>52</v>
          </cell>
          <cell r="N1008">
            <v>63.327212040519562</v>
          </cell>
          <cell r="O1008">
            <v>51.75</v>
          </cell>
          <cell r="P1008">
            <v>52</v>
          </cell>
          <cell r="Q1008">
            <v>52.25</v>
          </cell>
          <cell r="R1008">
            <v>4.735125</v>
          </cell>
          <cell r="S1008">
            <v>4.8360000000000003</v>
          </cell>
          <cell r="T1008">
            <v>4.9376249999999997</v>
          </cell>
          <cell r="U1008">
            <v>2149.7467499999998</v>
          </cell>
          <cell r="V1008">
            <v>2195.5440000000003</v>
          </cell>
          <cell r="W1008">
            <v>2241.6817499999997</v>
          </cell>
          <cell r="X1008" t="str">
            <v>8480/8481 (56"/2 pc)</v>
          </cell>
          <cell r="Y1008" t="str">
            <v>56"/ 2 pc</v>
          </cell>
          <cell r="Z1008">
            <v>2.8</v>
          </cell>
          <cell r="AA1008">
            <v>10</v>
          </cell>
          <cell r="AB1008">
            <v>47.35125</v>
          </cell>
          <cell r="AC1008">
            <v>48.36</v>
          </cell>
          <cell r="AD1008">
            <v>49.376249999999999</v>
          </cell>
          <cell r="AE1008">
            <v>50.151249999999997</v>
          </cell>
          <cell r="AF1008">
            <v>51.16</v>
          </cell>
          <cell r="AG1008">
            <v>52.176249999999996</v>
          </cell>
          <cell r="AH1008" t="str">
            <v>3 X 8126 (5.531 FT/Box)</v>
          </cell>
          <cell r="AI1008">
            <v>3</v>
          </cell>
          <cell r="AJ1008" t="str">
            <v>(6X7)+0=42</v>
          </cell>
          <cell r="AK1008">
            <v>6</v>
          </cell>
          <cell r="AL1008">
            <v>7</v>
          </cell>
          <cell r="AM1008">
            <v>0</v>
          </cell>
          <cell r="AN1008">
            <v>42</v>
          </cell>
          <cell r="AO1008" t="str">
            <v>8912 (56 X 42)</v>
          </cell>
          <cell r="AP1008" t="str">
            <v>56X42</v>
          </cell>
          <cell r="AQ1008">
            <v>55</v>
          </cell>
          <cell r="AR1008" t="str">
            <v>8123 (4)</v>
          </cell>
          <cell r="AS1008">
            <v>0</v>
          </cell>
          <cell r="AT1008" t="str">
            <v>8121 (2 X 16FT)/ 8122 (4)</v>
          </cell>
          <cell r="AU1008">
            <v>2</v>
          </cell>
          <cell r="AV1008" t="str">
            <v>8051 (1 White)</v>
          </cell>
          <cell r="AW1008" t="str">
            <v>8050 (160FT Clear)</v>
          </cell>
          <cell r="AX1008">
            <v>2203.7199999999998</v>
          </cell>
          <cell r="AY1008">
            <v>420</v>
          </cell>
          <cell r="AZ1008">
            <v>5.2469523809523801</v>
          </cell>
          <cell r="BA1008" t="str">
            <v>Minova Request 10/27/10.</v>
          </cell>
          <cell r="BB1008"/>
          <cell r="BC1008">
            <v>291053</v>
          </cell>
          <cell r="BD1008" t="str">
            <v xml:space="preserve">Green </v>
          </cell>
          <cell r="BE1008" t="str">
            <v>3252 LIF50</v>
          </cell>
          <cell r="BF1008" t="str">
            <v>12 months (+/- 5 days) from date of manufacture</v>
          </cell>
          <cell r="BG1008" t="str">
            <v>Medium</v>
          </cell>
          <cell r="BH1008" t="str">
            <v>32 mm</v>
          </cell>
          <cell r="BI1008" t="str">
            <v>1 3/8 in</v>
          </cell>
          <cell r="BJ1008" t="str">
            <v>52 in</v>
          </cell>
          <cell r="BK1008" t="str">
            <v>7/8 in</v>
          </cell>
          <cell r="BL1008" t="str">
            <v>I, II, III</v>
          </cell>
          <cell r="BM1008">
            <v>5.2772676700432966</v>
          </cell>
          <cell r="BN1008">
            <v>53</v>
          </cell>
          <cell r="BO1008">
            <v>98</v>
          </cell>
          <cell r="BP1008" t="str">
            <v>B or G</v>
          </cell>
          <cell r="BQ1008">
            <v>5880</v>
          </cell>
          <cell r="BR1008">
            <v>43.333333333333336</v>
          </cell>
        </row>
        <row r="1009">
          <cell r="C1009">
            <v>291054</v>
          </cell>
          <cell r="D1009" t="str">
            <v>3252 LIF50 (2PB, 30 Bxs)</v>
          </cell>
          <cell r="E1009" t="str">
            <v>70319</v>
          </cell>
          <cell r="F1009" t="str">
            <v>72036</v>
          </cell>
          <cell r="G1009" t="str">
            <v>30%</v>
          </cell>
          <cell r="H1009" t="str">
            <v>2 X 8509 (12-8 4 X 1.25 OL)</v>
          </cell>
          <cell r="I1009" t="str">
            <v>8040 (54 mm 142 GA X 4.458 FT)</v>
          </cell>
          <cell r="J1009" t="str">
            <v>8036 (114 mm 200 GA X 4.458 FT)</v>
          </cell>
          <cell r="K1009">
            <v>3.3852000000000002</v>
          </cell>
          <cell r="L1009">
            <v>1.4508000000000001</v>
          </cell>
          <cell r="M1009">
            <v>52</v>
          </cell>
          <cell r="N1009">
            <v>63.327212040519562</v>
          </cell>
          <cell r="O1009">
            <v>51.75</v>
          </cell>
          <cell r="P1009">
            <v>52</v>
          </cell>
          <cell r="Q1009">
            <v>52.25</v>
          </cell>
          <cell r="R1009">
            <v>4.735125</v>
          </cell>
          <cell r="S1009">
            <v>4.8360000000000003</v>
          </cell>
          <cell r="T1009">
            <v>4.9376249999999997</v>
          </cell>
          <cell r="U1009">
            <v>2149.7467499999998</v>
          </cell>
          <cell r="V1009">
            <v>2195.5440000000003</v>
          </cell>
          <cell r="W1009">
            <v>2241.6817499999997</v>
          </cell>
          <cell r="X1009" t="str">
            <v>8480/8481 (56"/2 pc)</v>
          </cell>
          <cell r="Y1009" t="str">
            <v>56"/ 2 pc</v>
          </cell>
          <cell r="Z1009">
            <v>2.8</v>
          </cell>
          <cell r="AA1009">
            <v>10</v>
          </cell>
          <cell r="AB1009">
            <v>47.35125</v>
          </cell>
          <cell r="AC1009">
            <v>48.36</v>
          </cell>
          <cell r="AD1009">
            <v>49.376249999999999</v>
          </cell>
          <cell r="AE1009">
            <v>50.151249999999997</v>
          </cell>
          <cell r="AF1009">
            <v>51.16</v>
          </cell>
          <cell r="AG1009">
            <v>52.176249999999996</v>
          </cell>
          <cell r="AH1009" t="str">
            <v>3 X 8126 (5.531 FT/Box)</v>
          </cell>
          <cell r="AI1009">
            <v>3</v>
          </cell>
          <cell r="AJ1009" t="str">
            <v>(6X5)+0=30</v>
          </cell>
          <cell r="AK1009">
            <v>6</v>
          </cell>
          <cell r="AL1009">
            <v>5</v>
          </cell>
          <cell r="AM1009">
            <v>0</v>
          </cell>
          <cell r="AN1009">
            <v>30</v>
          </cell>
          <cell r="AO1009" t="str">
            <v>8912 (56 X 42)</v>
          </cell>
          <cell r="AP1009" t="str">
            <v>56X42</v>
          </cell>
          <cell r="AQ1009">
            <v>55</v>
          </cell>
          <cell r="AR1009" t="str">
            <v>8123 (4)</v>
          </cell>
          <cell r="AS1009">
            <v>0</v>
          </cell>
          <cell r="AT1009" t="str">
            <v>8121 (2 X 16FT)/ 8122 (4)</v>
          </cell>
          <cell r="AU1009">
            <v>2</v>
          </cell>
          <cell r="AV1009" t="str">
            <v>8051 (1 White)</v>
          </cell>
          <cell r="AW1009" t="str">
            <v>8050 (160FT Clear)</v>
          </cell>
          <cell r="AX1009">
            <v>1589.8</v>
          </cell>
          <cell r="AY1009">
            <v>300</v>
          </cell>
          <cell r="AZ1009">
            <v>5.2993333333333332</v>
          </cell>
          <cell r="BA1009" t="str">
            <v>Minova Request 1/30/12. RS.</v>
          </cell>
          <cell r="BB1009"/>
          <cell r="BC1009">
            <v>291054</v>
          </cell>
          <cell r="BD1009" t="str">
            <v xml:space="preserve">Green </v>
          </cell>
          <cell r="BE1009" t="str">
            <v>3252 LIF50</v>
          </cell>
          <cell r="BF1009" t="str">
            <v>12 months (+/- 5 days) from date of manufacture</v>
          </cell>
          <cell r="BG1009" t="str">
            <v>Medium</v>
          </cell>
          <cell r="BH1009" t="str">
            <v>32 mm</v>
          </cell>
          <cell r="BI1009" t="str">
            <v>1 3/8 in</v>
          </cell>
          <cell r="BJ1009" t="str">
            <v>52 in</v>
          </cell>
          <cell r="BK1009" t="str">
            <v>7/8 in</v>
          </cell>
          <cell r="BL1009" t="str">
            <v>I, II, III</v>
          </cell>
          <cell r="BM1009">
            <v>5.2772676700432966</v>
          </cell>
          <cell r="BN1009">
            <v>53</v>
          </cell>
          <cell r="BO1009">
            <v>98</v>
          </cell>
          <cell r="BP1009" t="str">
            <v>B or G</v>
          </cell>
          <cell r="BQ1009">
            <v>5880</v>
          </cell>
          <cell r="BR1009">
            <v>43.333333333333336</v>
          </cell>
        </row>
        <row r="1010">
          <cell r="C1010">
            <v>292000</v>
          </cell>
          <cell r="D1010" t="str">
            <v>3255 M50LIF (2PB, 42 Bxs)</v>
          </cell>
          <cell r="E1010" t="str">
            <v>70325</v>
          </cell>
          <cell r="F1010" t="str">
            <v>72036</v>
          </cell>
          <cell r="G1010" t="str">
            <v>30%</v>
          </cell>
          <cell r="H1010" t="str">
            <v>2 X 8509 (12-8 4 X 1.25 OL)</v>
          </cell>
          <cell r="I1010" t="str">
            <v>8040 (54 mm 142 GA X 4.792 FT)</v>
          </cell>
          <cell r="J1010" t="str">
            <v>8036 (114 mm 200 GA X 4.792 FT)</v>
          </cell>
          <cell r="K1010">
            <v>3.5804999999999998</v>
          </cell>
          <cell r="L1010">
            <v>1.5345</v>
          </cell>
          <cell r="M1010">
            <v>55</v>
          </cell>
          <cell r="N1010">
            <v>67.091972782437423</v>
          </cell>
          <cell r="O1010">
            <v>54.75</v>
          </cell>
          <cell r="P1010">
            <v>55</v>
          </cell>
          <cell r="Q1010">
            <v>55.25</v>
          </cell>
          <cell r="R1010">
            <v>5.0096249999999998</v>
          </cell>
          <cell r="S1010">
            <v>5.1150000000000002</v>
          </cell>
          <cell r="T1010">
            <v>5.2211249999999998</v>
          </cell>
          <cell r="U1010">
            <v>2274.3697499999998</v>
          </cell>
          <cell r="V1010">
            <v>2322.21</v>
          </cell>
          <cell r="W1010">
            <v>2370.39075</v>
          </cell>
          <cell r="X1010" t="str">
            <v>8480/8481 (56"/2 pc)</v>
          </cell>
          <cell r="Y1010" t="str">
            <v>56"/ 2 pc</v>
          </cell>
          <cell r="Z1010">
            <v>2.8</v>
          </cell>
          <cell r="AA1010">
            <v>10</v>
          </cell>
          <cell r="AB1010">
            <v>50.096249999999998</v>
          </cell>
          <cell r="AC1010">
            <v>51.150000000000006</v>
          </cell>
          <cell r="AD1010">
            <v>52.21125</v>
          </cell>
          <cell r="AE1010">
            <v>52.896249999999995</v>
          </cell>
          <cell r="AF1010">
            <v>53.95</v>
          </cell>
          <cell r="AG1010">
            <v>55.011249999999997</v>
          </cell>
          <cell r="AH1010" t="str">
            <v>3 X 8126 (5.531 FT/Box)</v>
          </cell>
          <cell r="AI1010">
            <v>3</v>
          </cell>
          <cell r="AJ1010" t="str">
            <v>(6X7)+0=42</v>
          </cell>
          <cell r="AK1010">
            <v>6</v>
          </cell>
          <cell r="AL1010">
            <v>7</v>
          </cell>
          <cell r="AM1010">
            <v>0</v>
          </cell>
          <cell r="AN1010">
            <v>42</v>
          </cell>
          <cell r="AO1010" t="str">
            <v>8912 (56 X 42)</v>
          </cell>
          <cell r="AP1010" t="str">
            <v>56X42</v>
          </cell>
          <cell r="AQ1010">
            <v>55</v>
          </cell>
          <cell r="AR1010" t="str">
            <v>8123 (4)</v>
          </cell>
          <cell r="AS1010">
            <v>0</v>
          </cell>
          <cell r="AT1010" t="str">
            <v>8121 (2 X 16FT)/ 8122 (4)</v>
          </cell>
          <cell r="AU1010">
            <v>2</v>
          </cell>
          <cell r="AV1010" t="str">
            <v>8051 (1 White)</v>
          </cell>
          <cell r="AW1010" t="str">
            <v>8050 (160FT Clear)</v>
          </cell>
          <cell r="AX1010">
            <v>2320.9</v>
          </cell>
          <cell r="AY1010">
            <v>420</v>
          </cell>
          <cell r="AZ1010">
            <v>5.5259523809523809</v>
          </cell>
          <cell r="BA1010" t="str">
            <v xml:space="preserve">BF Request 6/16/03.  Cartridges are supplied by the Georgetown facility. </v>
          </cell>
          <cell r="BB1010"/>
          <cell r="BC1010">
            <v>292000</v>
          </cell>
          <cell r="BD1010" t="str">
            <v>Green</v>
          </cell>
          <cell r="BE1010" t="str">
            <v xml:space="preserve">3255 M50LIF </v>
          </cell>
          <cell r="BF1010" t="str">
            <v>12 months (+/- 5 days) from date of manufacture</v>
          </cell>
          <cell r="BG1010" t="str">
            <v xml:space="preserve">Medium </v>
          </cell>
          <cell r="BH1010" t="str">
            <v>32 mm</v>
          </cell>
          <cell r="BI1010" t="str">
            <v>1 3/8 in</v>
          </cell>
          <cell r="BJ1010" t="str">
            <v>55 in</v>
          </cell>
          <cell r="BK1010" t="str">
            <v>7/8 in</v>
          </cell>
          <cell r="BL1010" t="str">
            <v>I, II, III</v>
          </cell>
          <cell r="BM1010">
            <v>5.590997731869785</v>
          </cell>
          <cell r="BN1010">
            <v>56</v>
          </cell>
          <cell r="BO1010">
            <v>98</v>
          </cell>
          <cell r="BP1010" t="str">
            <v>B or G</v>
          </cell>
          <cell r="BQ1010">
            <v>5880</v>
          </cell>
          <cell r="BR1010">
            <v>45.833333333333336</v>
          </cell>
        </row>
        <row r="1011">
          <cell r="C1011">
            <v>294006</v>
          </cell>
          <cell r="D1011" t="str">
            <v xml:space="preserve">E32 6' LIF90 (2PB,36 Bxs,DN2062) </v>
          </cell>
          <cell r="E1011" t="str">
            <v>70418</v>
          </cell>
          <cell r="F1011" t="str">
            <v>72036</v>
          </cell>
          <cell r="G1011" t="str">
            <v>30%</v>
          </cell>
          <cell r="H1011" t="str">
            <v>2 X 8509 (12-8 4 X 1.25 OL)</v>
          </cell>
          <cell r="I1011" t="str">
            <v>8040 (54 mm 142 GA X 5.125 FT)</v>
          </cell>
          <cell r="J1011" t="str">
            <v>8036 (114 mm 200 GA X 5.125 FT)</v>
          </cell>
          <cell r="K1011">
            <v>3.9059999999999997</v>
          </cell>
          <cell r="L1011">
            <v>1.6739999999999999</v>
          </cell>
          <cell r="M1011">
            <v>58.661027197225522</v>
          </cell>
          <cell r="N1011">
            <v>72</v>
          </cell>
          <cell r="O1011">
            <v>59.75</v>
          </cell>
          <cell r="P1011">
            <v>60</v>
          </cell>
          <cell r="Q1011">
            <v>60.25</v>
          </cell>
          <cell r="R1011">
            <v>5.4671250000000002</v>
          </cell>
          <cell r="S1011">
            <v>5.58</v>
          </cell>
          <cell r="T1011">
            <v>5.6936249999999999</v>
          </cell>
          <cell r="U1011">
            <v>2482.0747500000002</v>
          </cell>
          <cell r="V1011">
            <v>2533.3200000000002</v>
          </cell>
          <cell r="W1011">
            <v>2584.9057499999999</v>
          </cell>
          <cell r="X1011" t="str">
            <v>8490/8491 (62"/2 pc)</v>
          </cell>
          <cell r="Y1011" t="str">
            <v>62"/ 2 pc</v>
          </cell>
          <cell r="Z1011">
            <v>2.4</v>
          </cell>
          <cell r="AA1011">
            <v>10</v>
          </cell>
          <cell r="AB1011">
            <v>54.671250000000001</v>
          </cell>
          <cell r="AC1011">
            <v>55.8</v>
          </cell>
          <cell r="AD1011">
            <v>56.936250000000001</v>
          </cell>
          <cell r="AE1011">
            <v>57.071249999999999</v>
          </cell>
          <cell r="AF1011">
            <v>58.199999999999996</v>
          </cell>
          <cell r="AG1011">
            <v>59.33625</v>
          </cell>
          <cell r="AH1011" t="str">
            <v>4 X 8126 (7.125 FT/Box)</v>
          </cell>
          <cell r="AI1011">
            <v>4</v>
          </cell>
          <cell r="AJ1011" t="str">
            <v>(6X6)+0=36</v>
          </cell>
          <cell r="AK1011">
            <v>6</v>
          </cell>
          <cell r="AL1011">
            <v>6</v>
          </cell>
          <cell r="AM1011">
            <v>0</v>
          </cell>
          <cell r="AN1011">
            <v>36</v>
          </cell>
          <cell r="AO1011" t="str">
            <v>8917 (66 X 42)</v>
          </cell>
          <cell r="AP1011" t="str">
            <v>66X42</v>
          </cell>
          <cell r="AQ1011">
            <v>55</v>
          </cell>
          <cell r="AR1011" t="str">
            <v>8123 (4)</v>
          </cell>
          <cell r="AS1011">
            <v>0</v>
          </cell>
          <cell r="AT1011" t="str">
            <v>8121 (2 X 16FT)/ 8122 (4)</v>
          </cell>
          <cell r="AU1011">
            <v>2</v>
          </cell>
          <cell r="AV1011" t="str">
            <v>8051 (1 White)</v>
          </cell>
          <cell r="AW1011" t="str">
            <v>8050 (160FT Clear)</v>
          </cell>
          <cell r="AX1011">
            <v>2150.1999999999998</v>
          </cell>
          <cell r="AY1011">
            <v>360</v>
          </cell>
          <cell r="AZ1011">
            <v>5.9727777777777771</v>
          </cell>
          <cell r="BA1011" t="str">
            <v xml:space="preserve">Use standard E32 6' LIF90 labelling except for 60 inches as cartridge length.    </v>
          </cell>
          <cell r="BB1011" t="str">
            <v xml:space="preserve">Request 6/29/07 to reduce number of layers so mine does not have to break down pallet.   </v>
          </cell>
          <cell r="BC1011">
            <v>294006</v>
          </cell>
          <cell r="BD1011" t="str">
            <v>Yellow</v>
          </cell>
          <cell r="BE1011" t="str">
            <v>E32 6' LIF90</v>
          </cell>
          <cell r="BF1011" t="str">
            <v>12 months (+/- 5 days) from date of manufacture</v>
          </cell>
          <cell r="BG1011" t="str">
            <v>Slow</v>
          </cell>
          <cell r="BH1011" t="str">
            <v>32 mm</v>
          </cell>
          <cell r="BI1011" t="str">
            <v>1 3/8 in</v>
          </cell>
          <cell r="BJ1011" t="str">
            <v>60 in</v>
          </cell>
          <cell r="BK1011" t="str">
            <v>7/8 in</v>
          </cell>
          <cell r="BL1011" t="str">
            <v>I, II, III</v>
          </cell>
          <cell r="BM1011">
            <v>6</v>
          </cell>
          <cell r="BN1011">
            <v>60</v>
          </cell>
          <cell r="BO1011">
            <v>98</v>
          </cell>
          <cell r="BP1011" t="str">
            <v>B or G</v>
          </cell>
          <cell r="BQ1011">
            <v>5880</v>
          </cell>
          <cell r="BR1011">
            <v>50</v>
          </cell>
        </row>
        <row r="1012">
          <cell r="C1012">
            <v>294007</v>
          </cell>
          <cell r="D1012" t="str">
            <v xml:space="preserve">E32 6' LIF50 (2PB,36 Bxs,DN2062) </v>
          </cell>
          <cell r="E1012" t="str">
            <v>70317</v>
          </cell>
          <cell r="F1012" t="str">
            <v>72036</v>
          </cell>
          <cell r="G1012" t="str">
            <v>30%</v>
          </cell>
          <cell r="H1012" t="str">
            <v>2 X 8509 (12-8 4 X 1.25 OL)</v>
          </cell>
          <cell r="I1012" t="str">
            <v>8040 (54 mm 142 GA X 5.125 FT)</v>
          </cell>
          <cell r="J1012" t="str">
            <v>8036 (114 mm 200 GA X 5.125 FT)</v>
          </cell>
          <cell r="K1012">
            <v>3.9059999999999997</v>
          </cell>
          <cell r="L1012">
            <v>1.6739999999999999</v>
          </cell>
          <cell r="M1012">
            <v>58.661027197225522</v>
          </cell>
          <cell r="N1012">
            <v>72</v>
          </cell>
          <cell r="O1012">
            <v>59.75</v>
          </cell>
          <cell r="P1012">
            <v>60</v>
          </cell>
          <cell r="Q1012">
            <v>60.25</v>
          </cell>
          <cell r="R1012">
            <v>5.4671250000000002</v>
          </cell>
          <cell r="S1012">
            <v>5.58</v>
          </cell>
          <cell r="T1012">
            <v>5.6936249999999999</v>
          </cell>
          <cell r="U1012">
            <v>2482.0747500000002</v>
          </cell>
          <cell r="V1012">
            <v>2533.3200000000002</v>
          </cell>
          <cell r="W1012">
            <v>2584.9057499999999</v>
          </cell>
          <cell r="X1012" t="str">
            <v>8490/8491 (62"/2 pc)</v>
          </cell>
          <cell r="Y1012" t="str">
            <v>62"/ 2 pc</v>
          </cell>
          <cell r="Z1012">
            <v>2.4</v>
          </cell>
          <cell r="AA1012">
            <v>10</v>
          </cell>
          <cell r="AB1012">
            <v>54.671250000000001</v>
          </cell>
          <cell r="AC1012">
            <v>55.8</v>
          </cell>
          <cell r="AD1012">
            <v>56.936250000000001</v>
          </cell>
          <cell r="AE1012">
            <v>57.071249999999999</v>
          </cell>
          <cell r="AF1012">
            <v>58.199999999999996</v>
          </cell>
          <cell r="AG1012">
            <v>59.33625</v>
          </cell>
          <cell r="AH1012" t="str">
            <v>4 X 8126 (7.125 FT/Box)</v>
          </cell>
          <cell r="AI1012">
            <v>4</v>
          </cell>
          <cell r="AJ1012" t="str">
            <v>(6X6)+0=36</v>
          </cell>
          <cell r="AK1012">
            <v>6</v>
          </cell>
          <cell r="AL1012">
            <v>6</v>
          </cell>
          <cell r="AM1012">
            <v>0</v>
          </cell>
          <cell r="AN1012">
            <v>36</v>
          </cell>
          <cell r="AO1012" t="str">
            <v>8917 (66 X 42)</v>
          </cell>
          <cell r="AP1012" t="str">
            <v>66X42</v>
          </cell>
          <cell r="AQ1012">
            <v>55</v>
          </cell>
          <cell r="AR1012" t="str">
            <v>8123 (4)</v>
          </cell>
          <cell r="AS1012">
            <v>0</v>
          </cell>
          <cell r="AT1012" t="str">
            <v>8121 (2 X 16FT)/ 8122 (4)</v>
          </cell>
          <cell r="AU1012">
            <v>2</v>
          </cell>
          <cell r="AV1012" t="str">
            <v>8051 (1 White)</v>
          </cell>
          <cell r="AW1012" t="str">
            <v>8050 (160FT Clear)</v>
          </cell>
          <cell r="AX1012">
            <v>2150.1999999999998</v>
          </cell>
          <cell r="AY1012">
            <v>360</v>
          </cell>
          <cell r="AZ1012">
            <v>5.9727777777777771</v>
          </cell>
          <cell r="BA1012" t="str">
            <v xml:space="preserve">Use standard E32 6' LIF50 labelling except for 60 inches as cartridge length.  </v>
          </cell>
          <cell r="BB1012" t="str">
            <v xml:space="preserve">Request 6/29/07 to reduce number of layers so mine does not have to break down pallet.   </v>
          </cell>
          <cell r="BC1012">
            <v>294007</v>
          </cell>
          <cell r="BD1012" t="str">
            <v>Green</v>
          </cell>
          <cell r="BE1012" t="str">
            <v>E32 6' LIF50</v>
          </cell>
          <cell r="BF1012" t="str">
            <v>12 months (+/- 5 days) from date of manufacture</v>
          </cell>
          <cell r="BG1012" t="str">
            <v xml:space="preserve">Medium </v>
          </cell>
          <cell r="BH1012" t="str">
            <v>32 mm</v>
          </cell>
          <cell r="BI1012" t="str">
            <v>1 3/8 in</v>
          </cell>
          <cell r="BJ1012" t="str">
            <v>60 in</v>
          </cell>
          <cell r="BK1012" t="str">
            <v>7/8 in</v>
          </cell>
          <cell r="BL1012" t="str">
            <v>I, II, III</v>
          </cell>
          <cell r="BM1012">
            <v>6</v>
          </cell>
          <cell r="BN1012">
            <v>60</v>
          </cell>
          <cell r="BO1012">
            <v>98</v>
          </cell>
          <cell r="BP1012" t="str">
            <v>B or G</v>
          </cell>
          <cell r="BQ1012">
            <v>5880</v>
          </cell>
          <cell r="BR1012">
            <v>50</v>
          </cell>
        </row>
        <row r="1013">
          <cell r="C1013">
            <v>294019</v>
          </cell>
          <cell r="D1013" t="str">
            <v xml:space="preserve">E32 6' M35LIF (2PB, 42 Bxs) </v>
          </cell>
          <cell r="E1013" t="str">
            <v>70274</v>
          </cell>
          <cell r="F1013" t="str">
            <v>72036</v>
          </cell>
          <cell r="G1013" t="str">
            <v>30%</v>
          </cell>
          <cell r="H1013" t="str">
            <v>2 X 8509 (12-8 4 X 1.25 OL)</v>
          </cell>
          <cell r="I1013" t="str">
            <v>8040 (54 mm 142 GA X 5.032 FT)</v>
          </cell>
          <cell r="J1013" t="str">
            <v>8036 (114 mm 200 GA X 5.032 FT)</v>
          </cell>
          <cell r="K1013">
            <v>3.8327624999999994</v>
          </cell>
          <cell r="L1013">
            <v>1.6426124999999998</v>
          </cell>
          <cell r="M1013">
            <v>58.661027197225522</v>
          </cell>
          <cell r="N1013">
            <v>72</v>
          </cell>
          <cell r="O1013">
            <v>58.625</v>
          </cell>
          <cell r="P1013">
            <v>58.875</v>
          </cell>
          <cell r="Q1013">
            <v>59.125</v>
          </cell>
          <cell r="R1013">
            <v>5.3641874999999999</v>
          </cell>
          <cell r="S1013">
            <v>5.4753749999999997</v>
          </cell>
          <cell r="T1013">
            <v>5.5873125000000003</v>
          </cell>
          <cell r="U1013">
            <v>2435.3411249999999</v>
          </cell>
          <cell r="V1013">
            <v>2485.8202499999998</v>
          </cell>
          <cell r="W1013">
            <v>2536.6398750000003</v>
          </cell>
          <cell r="X1013" t="str">
            <v>8490/8491 (62"/2 pc)</v>
          </cell>
          <cell r="Y1013" t="str">
            <v>62"/ 2 pc</v>
          </cell>
          <cell r="Z1013">
            <v>2.4</v>
          </cell>
          <cell r="AA1013">
            <v>10</v>
          </cell>
          <cell r="AB1013">
            <v>53.641874999999999</v>
          </cell>
          <cell r="AC1013">
            <v>54.753749999999997</v>
          </cell>
          <cell r="AD1013">
            <v>55.873125000000002</v>
          </cell>
          <cell r="AE1013">
            <v>56.041874999999997</v>
          </cell>
          <cell r="AF1013">
            <v>57.153749999999995</v>
          </cell>
          <cell r="AG1013">
            <v>58.273125</v>
          </cell>
          <cell r="AH1013" t="str">
            <v>4 X 8126 (7.125 FT/Box)</v>
          </cell>
          <cell r="AI1013">
            <v>4</v>
          </cell>
          <cell r="AJ1013" t="str">
            <v>(6X7)+0=42</v>
          </cell>
          <cell r="AK1013">
            <v>6</v>
          </cell>
          <cell r="AL1013">
            <v>7</v>
          </cell>
          <cell r="AM1013">
            <v>0</v>
          </cell>
          <cell r="AN1013">
            <v>42</v>
          </cell>
          <cell r="AO1013" t="str">
            <v>8917 (66 X 42)</v>
          </cell>
          <cell r="AP1013" t="str">
            <v>66X42</v>
          </cell>
          <cell r="AQ1013">
            <v>55</v>
          </cell>
          <cell r="AR1013" t="str">
            <v>8123 (4)</v>
          </cell>
          <cell r="AS1013">
            <v>0</v>
          </cell>
          <cell r="AT1013" t="str">
            <v>8121 (2 X 16FT)/ 8122 (4)</v>
          </cell>
          <cell r="AU1013">
            <v>2</v>
          </cell>
          <cell r="AV1013" t="str">
            <v>8051 (1 White)</v>
          </cell>
          <cell r="AW1013" t="str">
            <v>8050 (160FT Clear)</v>
          </cell>
          <cell r="AX1013">
            <v>2455.4575</v>
          </cell>
          <cell r="AY1013">
            <v>420</v>
          </cell>
          <cell r="AZ1013">
            <v>5.8463273809523812</v>
          </cell>
          <cell r="BA1013" t="str">
            <v xml:space="preserve">BF Request 6/21/02.  Cartridges are supplied by the Georgetown facility. </v>
          </cell>
          <cell r="BB1013"/>
          <cell r="BC1013">
            <v>294019</v>
          </cell>
          <cell r="BD1013" t="str">
            <v>Blue</v>
          </cell>
          <cell r="BE1013" t="str">
            <v>E32 6' M35LIF</v>
          </cell>
          <cell r="BF1013" t="str">
            <v>12 months (+/- 5 days) from date of manufacture</v>
          </cell>
          <cell r="BG1013" t="str">
            <v>Fast</v>
          </cell>
          <cell r="BH1013" t="str">
            <v>32 mm</v>
          </cell>
          <cell r="BI1013" t="str">
            <v>1 3/8 in</v>
          </cell>
          <cell r="BJ1013" t="str">
            <v>58 7/8 in</v>
          </cell>
          <cell r="BK1013" t="str">
            <v>7/8 in</v>
          </cell>
          <cell r="BL1013" t="str">
            <v>I, II, III</v>
          </cell>
          <cell r="BM1013">
            <v>6</v>
          </cell>
          <cell r="BN1013">
            <v>60</v>
          </cell>
          <cell r="BO1013">
            <v>98</v>
          </cell>
          <cell r="BP1013" t="str">
            <v>B or G</v>
          </cell>
          <cell r="BQ1013">
            <v>5880</v>
          </cell>
          <cell r="BR1013">
            <v>49.0625</v>
          </cell>
        </row>
        <row r="1014">
          <cell r="C1014">
            <v>294024</v>
          </cell>
          <cell r="D1014" t="str">
            <v xml:space="preserve">E32 6' M50LIF (2PB,42 Bxs) </v>
          </cell>
          <cell r="E1014" t="str">
            <v>70325</v>
          </cell>
          <cell r="F1014" t="str">
            <v>72036</v>
          </cell>
          <cell r="G1014" t="str">
            <v>30%</v>
          </cell>
          <cell r="H1014" t="str">
            <v>2 X 8509 (12-8 4 X 1.25 OL)</v>
          </cell>
          <cell r="I1014" t="str">
            <v>8040 (54 mm 142 GA X 5.032 FT)</v>
          </cell>
          <cell r="J1014" t="str">
            <v>8036 (114 mm 200 GA X 5.032 FT)</v>
          </cell>
          <cell r="K1014">
            <v>3.8327624999999994</v>
          </cell>
          <cell r="L1014">
            <v>1.6426124999999998</v>
          </cell>
          <cell r="M1014">
            <v>58.661027197225522</v>
          </cell>
          <cell r="N1014">
            <v>72</v>
          </cell>
          <cell r="O1014">
            <v>58.625</v>
          </cell>
          <cell r="P1014">
            <v>58.875</v>
          </cell>
          <cell r="Q1014">
            <v>59.125</v>
          </cell>
          <cell r="R1014">
            <v>5.3641874999999999</v>
          </cell>
          <cell r="S1014">
            <v>5.4753749999999997</v>
          </cell>
          <cell r="T1014">
            <v>5.5873125000000003</v>
          </cell>
          <cell r="U1014">
            <v>2435.3411249999999</v>
          </cell>
          <cell r="V1014">
            <v>2485.8202499999998</v>
          </cell>
          <cell r="W1014">
            <v>2536.6398750000003</v>
          </cell>
          <cell r="X1014" t="str">
            <v>8490/8491 (62"/2 pc)</v>
          </cell>
          <cell r="Y1014" t="str">
            <v>62"/ 2 pc</v>
          </cell>
          <cell r="Z1014">
            <v>2.4</v>
          </cell>
          <cell r="AA1014">
            <v>10</v>
          </cell>
          <cell r="AB1014">
            <v>53.641874999999999</v>
          </cell>
          <cell r="AC1014">
            <v>54.753749999999997</v>
          </cell>
          <cell r="AD1014">
            <v>55.873125000000002</v>
          </cell>
          <cell r="AE1014">
            <v>56.041874999999997</v>
          </cell>
          <cell r="AF1014">
            <v>57.153749999999995</v>
          </cell>
          <cell r="AG1014">
            <v>58.273125</v>
          </cell>
          <cell r="AH1014" t="str">
            <v>4 X 8126 (7.125 FT/Box)</v>
          </cell>
          <cell r="AI1014">
            <v>4</v>
          </cell>
          <cell r="AJ1014" t="str">
            <v>(6X7)+0=42</v>
          </cell>
          <cell r="AK1014">
            <v>6</v>
          </cell>
          <cell r="AL1014">
            <v>7</v>
          </cell>
          <cell r="AM1014">
            <v>0</v>
          </cell>
          <cell r="AN1014">
            <v>42</v>
          </cell>
          <cell r="AO1014" t="str">
            <v>8917 (66 X 42)</v>
          </cell>
          <cell r="AP1014" t="str">
            <v>66X42</v>
          </cell>
          <cell r="AQ1014">
            <v>55</v>
          </cell>
          <cell r="AR1014" t="str">
            <v>8123 (4)</v>
          </cell>
          <cell r="AS1014">
            <v>0</v>
          </cell>
          <cell r="AT1014" t="str">
            <v>8121 (2 X 16FT)/ 8122 (4)</v>
          </cell>
          <cell r="AU1014">
            <v>2</v>
          </cell>
          <cell r="AV1014" t="str">
            <v>8051 (1 White)</v>
          </cell>
          <cell r="AW1014" t="str">
            <v>8050 (160FT Clear)</v>
          </cell>
          <cell r="AX1014">
            <v>2455.4575</v>
          </cell>
          <cell r="AY1014">
            <v>420</v>
          </cell>
          <cell r="AZ1014">
            <v>5.8463273809523812</v>
          </cell>
          <cell r="BA1014" t="str">
            <v>Minova Request 12/18/08.</v>
          </cell>
          <cell r="BB1014">
            <v>0</v>
          </cell>
          <cell r="BC1014">
            <v>294024</v>
          </cell>
          <cell r="BD1014" t="str">
            <v>Green</v>
          </cell>
          <cell r="BE1014" t="str">
            <v>E32 6' M50LIF</v>
          </cell>
          <cell r="BF1014" t="str">
            <v>12 months (+/- 5 days) from date of manufacture</v>
          </cell>
          <cell r="BG1014" t="str">
            <v xml:space="preserve">Medium </v>
          </cell>
          <cell r="BH1014" t="str">
            <v>32 mm</v>
          </cell>
          <cell r="BI1014" t="str">
            <v>1 3/8 in</v>
          </cell>
          <cell r="BJ1014" t="str">
            <v>58 7/8 in</v>
          </cell>
          <cell r="BK1014" t="str">
            <v>7/8 in</v>
          </cell>
          <cell r="BL1014" t="str">
            <v>I, II, III</v>
          </cell>
          <cell r="BM1014">
            <v>6</v>
          </cell>
          <cell r="BN1014">
            <v>60</v>
          </cell>
          <cell r="BO1014">
            <v>98</v>
          </cell>
          <cell r="BP1014" t="str">
            <v>B or G</v>
          </cell>
          <cell r="BQ1014">
            <v>5880</v>
          </cell>
          <cell r="BR1014">
            <v>49.0625</v>
          </cell>
        </row>
        <row r="1015">
          <cell r="C1015">
            <v>294025</v>
          </cell>
          <cell r="D1015" t="str">
            <v>E32 6' LIF50 (2PB,42 Bxs)</v>
          </cell>
          <cell r="E1015" t="str">
            <v>70319</v>
          </cell>
          <cell r="F1015" t="str">
            <v>72036</v>
          </cell>
          <cell r="G1015" t="str">
            <v>30%</v>
          </cell>
          <cell r="H1015" t="str">
            <v>2 X 8509 (12-8 4 X 1.25 OL)</v>
          </cell>
          <cell r="I1015" t="str">
            <v>8040 (54 mm 142 GA X 5.032 FT)</v>
          </cell>
          <cell r="J1015" t="str">
            <v>8036 (114 mm 200 GA X 5.032 FT)</v>
          </cell>
          <cell r="K1015">
            <v>3.8327624999999994</v>
          </cell>
          <cell r="L1015">
            <v>1.6426124999999998</v>
          </cell>
          <cell r="M1015">
            <v>58.661027197225522</v>
          </cell>
          <cell r="N1015">
            <v>72</v>
          </cell>
          <cell r="O1015">
            <v>58.625</v>
          </cell>
          <cell r="P1015">
            <v>58.875</v>
          </cell>
          <cell r="Q1015">
            <v>59.125</v>
          </cell>
          <cell r="R1015">
            <v>5.3641874999999999</v>
          </cell>
          <cell r="S1015">
            <v>5.4753749999999997</v>
          </cell>
          <cell r="T1015">
            <v>5.5873125000000003</v>
          </cell>
          <cell r="U1015">
            <v>2435.3411249999999</v>
          </cell>
          <cell r="V1015">
            <v>2485.8202499999998</v>
          </cell>
          <cell r="W1015">
            <v>2536.6398750000003</v>
          </cell>
          <cell r="X1015" t="str">
            <v>8490/8491 (62"/2 pc)</v>
          </cell>
          <cell r="Y1015" t="str">
            <v>62"/ 2 pc</v>
          </cell>
          <cell r="Z1015">
            <v>2.4</v>
          </cell>
          <cell r="AA1015">
            <v>10</v>
          </cell>
          <cell r="AB1015">
            <v>53.641874999999999</v>
          </cell>
          <cell r="AC1015">
            <v>54.753749999999997</v>
          </cell>
          <cell r="AD1015">
            <v>55.873125000000002</v>
          </cell>
          <cell r="AE1015">
            <v>56.041874999999997</v>
          </cell>
          <cell r="AF1015">
            <v>57.153749999999995</v>
          </cell>
          <cell r="AG1015">
            <v>58.273125</v>
          </cell>
          <cell r="AH1015" t="str">
            <v>4 X 8126 (7.125 FT/Box)</v>
          </cell>
          <cell r="AI1015">
            <v>4</v>
          </cell>
          <cell r="AJ1015" t="str">
            <v>(6X7)+0=42</v>
          </cell>
          <cell r="AK1015">
            <v>6</v>
          </cell>
          <cell r="AL1015">
            <v>7</v>
          </cell>
          <cell r="AM1015">
            <v>0</v>
          </cell>
          <cell r="AN1015">
            <v>42</v>
          </cell>
          <cell r="AO1015" t="str">
            <v>8917 (66 X 42)</v>
          </cell>
          <cell r="AP1015" t="str">
            <v>66X42</v>
          </cell>
          <cell r="AQ1015">
            <v>55</v>
          </cell>
          <cell r="AR1015" t="str">
            <v>8123 (4)</v>
          </cell>
          <cell r="AS1015">
            <v>0</v>
          </cell>
          <cell r="AT1015" t="str">
            <v>8121 (2 X 16FT)/ 8122 (4)</v>
          </cell>
          <cell r="AU1015">
            <v>2</v>
          </cell>
          <cell r="AV1015" t="str">
            <v>8051 (1 White)</v>
          </cell>
          <cell r="AW1015" t="str">
            <v>8050 (160FT Clear)</v>
          </cell>
          <cell r="AX1015">
            <v>2455.4575</v>
          </cell>
          <cell r="AY1015">
            <v>420</v>
          </cell>
          <cell r="AZ1015">
            <v>5.8463273809523812</v>
          </cell>
          <cell r="BA1015" t="str">
            <v>Minova Request 8/16/10.</v>
          </cell>
          <cell r="BB1015">
            <v>0</v>
          </cell>
          <cell r="BC1015">
            <v>294025</v>
          </cell>
          <cell r="BD1015" t="str">
            <v>Green</v>
          </cell>
          <cell r="BE1015" t="str">
            <v>E32 6' LIF50</v>
          </cell>
          <cell r="BF1015" t="str">
            <v>12 months (+/- 5 days) from date of manufacture</v>
          </cell>
          <cell r="BG1015" t="str">
            <v xml:space="preserve">Medium </v>
          </cell>
          <cell r="BH1015" t="str">
            <v>32 mm</v>
          </cell>
          <cell r="BI1015" t="str">
            <v>1 3/8 in</v>
          </cell>
          <cell r="BJ1015" t="str">
            <v>58 7/8 in</v>
          </cell>
          <cell r="BK1015" t="str">
            <v>7/8 in</v>
          </cell>
          <cell r="BL1015" t="str">
            <v>I, II, III</v>
          </cell>
          <cell r="BM1015">
            <v>6</v>
          </cell>
          <cell r="BN1015">
            <v>60</v>
          </cell>
          <cell r="BO1015">
            <v>98</v>
          </cell>
          <cell r="BP1015" t="str">
            <v>B or G</v>
          </cell>
          <cell r="BQ1015">
            <v>5880</v>
          </cell>
          <cell r="BR1015">
            <v>49.0625</v>
          </cell>
        </row>
        <row r="1016">
          <cell r="C1016">
            <v>295041</v>
          </cell>
          <cell r="D1016" t="str">
            <v xml:space="preserve">3260 LIF50 (2PB, 42 Bxs) </v>
          </cell>
          <cell r="E1016" t="str">
            <v>70319</v>
          </cell>
          <cell r="F1016" t="str">
            <v>72036</v>
          </cell>
          <cell r="G1016" t="str">
            <v>30%</v>
          </cell>
          <cell r="H1016" t="str">
            <v>2 X 8509 (12-8 4 X 1.25 OL)</v>
          </cell>
          <cell r="I1016" t="str">
            <v>8040 (54 mm 142 GA X 5.125 FT)</v>
          </cell>
          <cell r="J1016" t="str">
            <v>8036 (114 mm 200 GA X 5.125 FT)</v>
          </cell>
          <cell r="K1016">
            <v>3.9059999999999997</v>
          </cell>
          <cell r="L1016">
            <v>1.6739999999999999</v>
          </cell>
          <cell r="M1016">
            <v>60</v>
          </cell>
          <cell r="N1016">
            <v>73.366574018967199</v>
          </cell>
          <cell r="O1016">
            <v>59.75</v>
          </cell>
          <cell r="P1016">
            <v>60</v>
          </cell>
          <cell r="Q1016">
            <v>60.25</v>
          </cell>
          <cell r="R1016">
            <v>5.4671250000000002</v>
          </cell>
          <cell r="S1016">
            <v>5.58</v>
          </cell>
          <cell r="T1016">
            <v>5.6936249999999999</v>
          </cell>
          <cell r="U1016">
            <v>2482.0747500000002</v>
          </cell>
          <cell r="V1016">
            <v>2533.3200000000002</v>
          </cell>
          <cell r="W1016">
            <v>2584.9057499999999</v>
          </cell>
          <cell r="X1016" t="str">
            <v>8490/8491 (62"/2 pc)</v>
          </cell>
          <cell r="Y1016" t="str">
            <v>62"/ 2 pc</v>
          </cell>
          <cell r="Z1016">
            <v>2.4</v>
          </cell>
          <cell r="AA1016">
            <v>10</v>
          </cell>
          <cell r="AB1016">
            <v>54.671250000000001</v>
          </cell>
          <cell r="AC1016">
            <v>55.8</v>
          </cell>
          <cell r="AD1016">
            <v>56.936250000000001</v>
          </cell>
          <cell r="AE1016">
            <v>57.071249999999999</v>
          </cell>
          <cell r="AF1016">
            <v>58.199999999999996</v>
          </cell>
          <cell r="AG1016">
            <v>59.33625</v>
          </cell>
          <cell r="AH1016" t="str">
            <v>4 X 8126 (7.125 FT/Box)</v>
          </cell>
          <cell r="AI1016">
            <v>4</v>
          </cell>
          <cell r="AJ1016" t="str">
            <v>(6X7)+0=42</v>
          </cell>
          <cell r="AK1016">
            <v>6</v>
          </cell>
          <cell r="AL1016">
            <v>7</v>
          </cell>
          <cell r="AM1016">
            <v>0</v>
          </cell>
          <cell r="AN1016">
            <v>42</v>
          </cell>
          <cell r="AO1016" t="str">
            <v>8917 (66 X 42)</v>
          </cell>
          <cell r="AP1016" t="str">
            <v>66X42</v>
          </cell>
          <cell r="AQ1016">
            <v>55</v>
          </cell>
          <cell r="AR1016" t="str">
            <v>8123 (4)</v>
          </cell>
          <cell r="AS1016">
            <v>0</v>
          </cell>
          <cell r="AT1016" t="str">
            <v>8121 (2 X 16FT)/ 8122 (4)</v>
          </cell>
          <cell r="AU1016">
            <v>2</v>
          </cell>
          <cell r="AV1016" t="str">
            <v>8051 (1 White)</v>
          </cell>
          <cell r="AW1016" t="str">
            <v>8050 (160FT Clear)</v>
          </cell>
          <cell r="AX1016">
            <v>2499.3999999999996</v>
          </cell>
          <cell r="AY1016">
            <v>420</v>
          </cell>
          <cell r="AZ1016">
            <v>5.9509523809523799</v>
          </cell>
          <cell r="BA1016" t="str">
            <v>Minova Request 11/17/05.</v>
          </cell>
          <cell r="BB1016"/>
          <cell r="BC1016">
            <v>295041</v>
          </cell>
          <cell r="BD1016" t="str">
            <v>Green</v>
          </cell>
          <cell r="BE1016" t="str">
            <v>3260 LIF50</v>
          </cell>
          <cell r="BF1016" t="str">
            <v>12 months (+/- 5 days) from date of manufacture</v>
          </cell>
          <cell r="BG1016" t="str">
            <v xml:space="preserve">Medium </v>
          </cell>
          <cell r="BH1016" t="str">
            <v>32 mm</v>
          </cell>
          <cell r="BI1016" t="str">
            <v>1 3/8 in</v>
          </cell>
          <cell r="BJ1016" t="str">
            <v>60 in</v>
          </cell>
          <cell r="BK1016" t="str">
            <v>7/8 in</v>
          </cell>
          <cell r="BL1016" t="str">
            <v>I, II, III</v>
          </cell>
          <cell r="BM1016">
            <v>6.1138811682472669</v>
          </cell>
          <cell r="BN1016">
            <v>61</v>
          </cell>
          <cell r="BO1016">
            <v>98</v>
          </cell>
          <cell r="BP1016" t="str">
            <v>B or G</v>
          </cell>
          <cell r="BQ1016">
            <v>5880</v>
          </cell>
          <cell r="BR1016">
            <v>50</v>
          </cell>
        </row>
        <row r="1017">
          <cell r="C1017">
            <v>295043</v>
          </cell>
          <cell r="D1017" t="str">
            <v xml:space="preserve">3260 M50 (2PB, 42 Bxs) </v>
          </cell>
          <cell r="E1017" t="str">
            <v>70325</v>
          </cell>
          <cell r="F1017" t="str">
            <v>72036</v>
          </cell>
          <cell r="G1017" t="str">
            <v>30%</v>
          </cell>
          <cell r="H1017" t="str">
            <v>2 X 8509 (12-8 4 X 1.25 OL)</v>
          </cell>
          <cell r="I1017" t="str">
            <v>8040 (54 mm 142 GA X 5.125 FT)</v>
          </cell>
          <cell r="J1017" t="str">
            <v>8036 (114 mm 200 GA X 5.125 FT)</v>
          </cell>
          <cell r="K1017">
            <v>3.9059999999999997</v>
          </cell>
          <cell r="L1017">
            <v>1.6739999999999999</v>
          </cell>
          <cell r="M1017">
            <v>60</v>
          </cell>
          <cell r="N1017">
            <v>73.366574018967199</v>
          </cell>
          <cell r="O1017">
            <v>59.75</v>
          </cell>
          <cell r="P1017">
            <v>60</v>
          </cell>
          <cell r="Q1017">
            <v>60.25</v>
          </cell>
          <cell r="R1017">
            <v>5.4671250000000002</v>
          </cell>
          <cell r="S1017">
            <v>5.58</v>
          </cell>
          <cell r="T1017">
            <v>5.6936249999999999</v>
          </cell>
          <cell r="U1017">
            <v>2482.0747500000002</v>
          </cell>
          <cell r="V1017">
            <v>2533.3200000000002</v>
          </cell>
          <cell r="W1017">
            <v>2584.9057499999999</v>
          </cell>
          <cell r="X1017" t="str">
            <v>8490/8491 (62"/2 pc)</v>
          </cell>
          <cell r="Y1017" t="str">
            <v>62"/ 2 pc</v>
          </cell>
          <cell r="Z1017">
            <v>2.4</v>
          </cell>
          <cell r="AA1017">
            <v>10</v>
          </cell>
          <cell r="AB1017">
            <v>54.671250000000001</v>
          </cell>
          <cell r="AC1017">
            <v>55.8</v>
          </cell>
          <cell r="AD1017">
            <v>56.936250000000001</v>
          </cell>
          <cell r="AE1017">
            <v>57.071249999999999</v>
          </cell>
          <cell r="AF1017">
            <v>58.199999999999996</v>
          </cell>
          <cell r="AG1017">
            <v>59.33625</v>
          </cell>
          <cell r="AH1017" t="str">
            <v>4 X 8126 (7.125 FT/Box)</v>
          </cell>
          <cell r="AI1017">
            <v>4</v>
          </cell>
          <cell r="AJ1017" t="str">
            <v>(6X7)+0=42</v>
          </cell>
          <cell r="AK1017">
            <v>6</v>
          </cell>
          <cell r="AL1017">
            <v>7</v>
          </cell>
          <cell r="AM1017">
            <v>0</v>
          </cell>
          <cell r="AN1017">
            <v>42</v>
          </cell>
          <cell r="AO1017" t="str">
            <v>8917 (66 X 42)</v>
          </cell>
          <cell r="AP1017" t="str">
            <v>66X42</v>
          </cell>
          <cell r="AQ1017">
            <v>55</v>
          </cell>
          <cell r="AR1017" t="str">
            <v>8123 (4)</v>
          </cell>
          <cell r="AS1017">
            <v>0</v>
          </cell>
          <cell r="AT1017" t="str">
            <v>8121 (2 X 16FT)/ 8122 (4)</v>
          </cell>
          <cell r="AU1017">
            <v>2</v>
          </cell>
          <cell r="AV1017" t="str">
            <v>8051 (1 White)</v>
          </cell>
          <cell r="AW1017" t="str">
            <v>8050 (160FT Clear)</v>
          </cell>
          <cell r="AX1017">
            <v>2499.3999999999996</v>
          </cell>
          <cell r="AY1017">
            <v>420</v>
          </cell>
          <cell r="AZ1017">
            <v>5.9509523809523799</v>
          </cell>
          <cell r="BA1017" t="str">
            <v>GT Request 10/25/01.</v>
          </cell>
          <cell r="BB1017"/>
          <cell r="BC1017">
            <v>295043</v>
          </cell>
          <cell r="BD1017" t="str">
            <v>Green</v>
          </cell>
          <cell r="BE1017" t="str">
            <v xml:space="preserve">3260 M50 </v>
          </cell>
          <cell r="BF1017" t="str">
            <v>12 months (+/- 5 days) from date of manufacture</v>
          </cell>
          <cell r="BG1017" t="str">
            <v xml:space="preserve">Medium </v>
          </cell>
          <cell r="BH1017" t="str">
            <v>32 mm</v>
          </cell>
          <cell r="BI1017" t="str">
            <v>1 3/8 in</v>
          </cell>
          <cell r="BJ1017" t="str">
            <v>60 in</v>
          </cell>
          <cell r="BK1017" t="str">
            <v>7/8 in</v>
          </cell>
          <cell r="BL1017" t="str">
            <v>I, II, III</v>
          </cell>
          <cell r="BM1017">
            <v>6.1138811682472669</v>
          </cell>
          <cell r="BN1017">
            <v>61</v>
          </cell>
          <cell r="BO1017">
            <v>98</v>
          </cell>
          <cell r="BP1017" t="str">
            <v>B or G</v>
          </cell>
          <cell r="BQ1017">
            <v>5880</v>
          </cell>
          <cell r="BR1017">
            <v>50</v>
          </cell>
        </row>
        <row r="1018">
          <cell r="C1018">
            <v>295047</v>
          </cell>
          <cell r="D1018" t="str">
            <v>3260 LIF50B (2PB, 42 Bxs)</v>
          </cell>
          <cell r="E1018" t="str">
            <v>70319</v>
          </cell>
          <cell r="F1018" t="str">
            <v>72036</v>
          </cell>
          <cell r="G1018" t="str">
            <v>30%</v>
          </cell>
          <cell r="H1018" t="str">
            <v>2 X 8509 (12-8 4 X 1.25 OL)</v>
          </cell>
          <cell r="I1018" t="str">
            <v>8040 (54 mm 142 GA X 5.125 FT)</v>
          </cell>
          <cell r="J1018" t="str">
            <v>8036 (114 mm 200 GA X 5.125 FT)</v>
          </cell>
          <cell r="K1018">
            <v>3.9059999999999997</v>
          </cell>
          <cell r="L1018">
            <v>1.6739999999999999</v>
          </cell>
          <cell r="M1018">
            <v>60</v>
          </cell>
          <cell r="N1018">
            <v>73.366574018967199</v>
          </cell>
          <cell r="O1018">
            <v>59.75</v>
          </cell>
          <cell r="P1018">
            <v>60</v>
          </cell>
          <cell r="Q1018">
            <v>60.25</v>
          </cell>
          <cell r="R1018">
            <v>5.4671250000000002</v>
          </cell>
          <cell r="S1018">
            <v>5.58</v>
          </cell>
          <cell r="T1018">
            <v>5.6936249999999999</v>
          </cell>
          <cell r="U1018">
            <v>2482.0747500000002</v>
          </cell>
          <cell r="V1018">
            <v>2533.3200000000002</v>
          </cell>
          <cell r="W1018">
            <v>2584.9057499999999</v>
          </cell>
          <cell r="X1018" t="str">
            <v>8490/8491 (62"/2 pc)</v>
          </cell>
          <cell r="Y1018" t="str">
            <v>62"/ 2 pc</v>
          </cell>
          <cell r="Z1018">
            <v>2.4</v>
          </cell>
          <cell r="AA1018">
            <v>10</v>
          </cell>
          <cell r="AB1018">
            <v>54.671250000000001</v>
          </cell>
          <cell r="AC1018">
            <v>55.8</v>
          </cell>
          <cell r="AD1018">
            <v>56.936250000000001</v>
          </cell>
          <cell r="AE1018">
            <v>57.071249999999999</v>
          </cell>
          <cell r="AF1018">
            <v>58.199999999999996</v>
          </cell>
          <cell r="AG1018">
            <v>59.33625</v>
          </cell>
          <cell r="AH1018" t="str">
            <v>4 X 8126 (7.125 FT/Box)</v>
          </cell>
          <cell r="AI1018">
            <v>4</v>
          </cell>
          <cell r="AJ1018" t="str">
            <v>(6X7)+0=42</v>
          </cell>
          <cell r="AK1018">
            <v>6</v>
          </cell>
          <cell r="AL1018">
            <v>7</v>
          </cell>
          <cell r="AM1018">
            <v>0</v>
          </cell>
          <cell r="AN1018">
            <v>42</v>
          </cell>
          <cell r="AO1018" t="str">
            <v>8917 (66 X 42)</v>
          </cell>
          <cell r="AP1018" t="str">
            <v>66X42</v>
          </cell>
          <cell r="AQ1018">
            <v>55</v>
          </cell>
          <cell r="AR1018" t="str">
            <v>8123 (4)</v>
          </cell>
          <cell r="AS1018">
            <v>0</v>
          </cell>
          <cell r="AT1018" t="str">
            <v>8121 (2 X 16FT)/ 8122 (4)</v>
          </cell>
          <cell r="AU1018">
            <v>2</v>
          </cell>
          <cell r="AV1018" t="str">
            <v>8051 (1 White)</v>
          </cell>
          <cell r="AW1018" t="str">
            <v>8050 (160FT Clear)</v>
          </cell>
          <cell r="AX1018">
            <v>2499.3999999999996</v>
          </cell>
          <cell r="AY1018">
            <v>420</v>
          </cell>
          <cell r="AZ1018">
            <v>5.9509523809523799</v>
          </cell>
          <cell r="BA1018" t="str">
            <v>Minova request 3/23/10. Each cartridge gets Part No. 8516 Basket Clip 32 mm.</v>
          </cell>
          <cell r="BB1018"/>
          <cell r="BC1018">
            <v>295047</v>
          </cell>
          <cell r="BD1018" t="str">
            <v>Green</v>
          </cell>
          <cell r="BE1018" t="str">
            <v>3260 LIF50B</v>
          </cell>
          <cell r="BF1018" t="str">
            <v>12 months (+/- 5 days) from date of manufacture</v>
          </cell>
          <cell r="BG1018" t="str">
            <v xml:space="preserve">Medium </v>
          </cell>
          <cell r="BH1018" t="str">
            <v>32 mm</v>
          </cell>
          <cell r="BI1018" t="str">
            <v>1 3/8 in</v>
          </cell>
          <cell r="BJ1018" t="str">
            <v>60 in</v>
          </cell>
          <cell r="BK1018" t="str">
            <v>7/8 in</v>
          </cell>
          <cell r="BL1018" t="str">
            <v>I, II, III</v>
          </cell>
          <cell r="BM1018">
            <v>6.1138811682472669</v>
          </cell>
          <cell r="BN1018">
            <v>61</v>
          </cell>
          <cell r="BO1018">
            <v>85</v>
          </cell>
          <cell r="BP1018" t="str">
            <v>B or G</v>
          </cell>
          <cell r="BQ1018">
            <v>5100</v>
          </cell>
          <cell r="BR1018">
            <v>50</v>
          </cell>
        </row>
        <row r="1019">
          <cell r="C1019">
            <v>295048</v>
          </cell>
          <cell r="D1019" t="str">
            <v>3260 LIF35 (2PB, 42 Bxs)</v>
          </cell>
          <cell r="E1019" t="str">
            <v>70311</v>
          </cell>
          <cell r="F1019" t="str">
            <v>72036</v>
          </cell>
          <cell r="G1019" t="str">
            <v>30%</v>
          </cell>
          <cell r="H1019" t="str">
            <v>2 X 8509 (12-8 4 X 1.25 OL)</v>
          </cell>
          <cell r="I1019" t="str">
            <v>8040 (54 mm 142 GA X 5.125 FT)</v>
          </cell>
          <cell r="J1019" t="str">
            <v>8036 (114 mm 200 GA X 5.125 FT)</v>
          </cell>
          <cell r="K1019">
            <v>3.9059999999999997</v>
          </cell>
          <cell r="L1019">
            <v>1.6739999999999999</v>
          </cell>
          <cell r="M1019">
            <v>60</v>
          </cell>
          <cell r="N1019">
            <v>73.366574018967199</v>
          </cell>
          <cell r="O1019">
            <v>59.75</v>
          </cell>
          <cell r="P1019">
            <v>60</v>
          </cell>
          <cell r="Q1019">
            <v>60.25</v>
          </cell>
          <cell r="R1019">
            <v>5.4671250000000002</v>
          </cell>
          <cell r="S1019">
            <v>5.58</v>
          </cell>
          <cell r="T1019">
            <v>5.6936249999999999</v>
          </cell>
          <cell r="U1019">
            <v>2482.0747500000002</v>
          </cell>
          <cell r="V1019">
            <v>2533.3200000000002</v>
          </cell>
          <cell r="W1019">
            <v>2584.9057499999999</v>
          </cell>
          <cell r="X1019" t="str">
            <v>8490/8491 (62"/2 pc)</v>
          </cell>
          <cell r="Y1019" t="str">
            <v>62"/ 2 pc</v>
          </cell>
          <cell r="Z1019">
            <v>2.4</v>
          </cell>
          <cell r="AA1019">
            <v>10</v>
          </cell>
          <cell r="AB1019">
            <v>54.671250000000001</v>
          </cell>
          <cell r="AC1019">
            <v>55.8</v>
          </cell>
          <cell r="AD1019">
            <v>56.936250000000001</v>
          </cell>
          <cell r="AE1019">
            <v>57.071249999999999</v>
          </cell>
          <cell r="AF1019">
            <v>58.199999999999996</v>
          </cell>
          <cell r="AG1019">
            <v>59.33625</v>
          </cell>
          <cell r="AH1019" t="str">
            <v>4 X 8126 (7.125 FT/Box)</v>
          </cell>
          <cell r="AI1019">
            <v>4</v>
          </cell>
          <cell r="AJ1019" t="str">
            <v>(6X7)+0=42</v>
          </cell>
          <cell r="AK1019">
            <v>6</v>
          </cell>
          <cell r="AL1019">
            <v>7</v>
          </cell>
          <cell r="AM1019">
            <v>0</v>
          </cell>
          <cell r="AN1019">
            <v>42</v>
          </cell>
          <cell r="AO1019" t="str">
            <v>8917 (66 X 42)</v>
          </cell>
          <cell r="AP1019" t="str">
            <v>66X42</v>
          </cell>
          <cell r="AQ1019">
            <v>55</v>
          </cell>
          <cell r="AR1019" t="str">
            <v>8123 (4)</v>
          </cell>
          <cell r="AS1019">
            <v>0</v>
          </cell>
          <cell r="AT1019" t="str">
            <v>8121 (2 X 16FT)/ 8122 (4)</v>
          </cell>
          <cell r="AU1019">
            <v>2</v>
          </cell>
          <cell r="AV1019" t="str">
            <v>8051 (1 White)</v>
          </cell>
          <cell r="AW1019" t="str">
            <v>8050 (160FT Clear)</v>
          </cell>
          <cell r="AX1019">
            <v>2499.3999999999996</v>
          </cell>
          <cell r="AY1019">
            <v>420</v>
          </cell>
          <cell r="AZ1019">
            <v>5.9509523809523799</v>
          </cell>
          <cell r="BA1019" t="str">
            <v>Minova Request 4/2/12.</v>
          </cell>
          <cell r="BB1019"/>
          <cell r="BC1019">
            <v>295048</v>
          </cell>
          <cell r="BD1019" t="str">
            <v>Blue</v>
          </cell>
          <cell r="BE1019" t="str">
            <v>3260 LIF35</v>
          </cell>
          <cell r="BF1019" t="str">
            <v>12 months (+/- 5 days) from date of manufacture</v>
          </cell>
          <cell r="BG1019" t="str">
            <v>Fast</v>
          </cell>
          <cell r="BH1019" t="str">
            <v>32 mm</v>
          </cell>
          <cell r="BI1019" t="str">
            <v>1 3/8 in</v>
          </cell>
          <cell r="BJ1019" t="str">
            <v>60 in</v>
          </cell>
          <cell r="BK1019" t="str">
            <v>7/8 in</v>
          </cell>
          <cell r="BL1019" t="str">
            <v>I, II, III</v>
          </cell>
          <cell r="BM1019">
            <v>6.1138811682472669</v>
          </cell>
          <cell r="BN1019">
            <v>61</v>
          </cell>
          <cell r="BO1019">
            <v>98</v>
          </cell>
          <cell r="BP1019" t="str">
            <v>B or G</v>
          </cell>
          <cell r="BQ1019">
            <v>5880</v>
          </cell>
          <cell r="BR1019">
            <v>50</v>
          </cell>
        </row>
        <row r="1020">
          <cell r="C1020" t="str">
            <v>295049S</v>
          </cell>
          <cell r="D1020" t="str">
            <v>3260 M35 (2PB, 42 Bxs)</v>
          </cell>
          <cell r="E1020" t="str">
            <v>70274</v>
          </cell>
          <cell r="F1020" t="str">
            <v>72036</v>
          </cell>
          <cell r="G1020" t="str">
            <v>30%</v>
          </cell>
          <cell r="H1020" t="str">
            <v>2 X 8509 (12-8 4 X 1.25 OL)</v>
          </cell>
          <cell r="I1020" t="str">
            <v>8040 (54 mm 142 GA X 5.125 FT)</v>
          </cell>
          <cell r="J1020" t="str">
            <v>8036 (114 mm 200 GA X 5.125 FT)</v>
          </cell>
          <cell r="K1020">
            <v>3.9059999999999997</v>
          </cell>
          <cell r="L1020">
            <v>1.6739999999999999</v>
          </cell>
          <cell r="M1020">
            <v>60</v>
          </cell>
          <cell r="N1020">
            <v>73.366574018967199</v>
          </cell>
          <cell r="O1020">
            <v>59.75</v>
          </cell>
          <cell r="P1020">
            <v>60</v>
          </cell>
          <cell r="Q1020">
            <v>60.25</v>
          </cell>
          <cell r="R1020">
            <v>5.4671250000000002</v>
          </cell>
          <cell r="S1020">
            <v>5.58</v>
          </cell>
          <cell r="T1020">
            <v>5.6936249999999999</v>
          </cell>
          <cell r="U1020">
            <v>2482.0747500000002</v>
          </cell>
          <cell r="V1020">
            <v>2533.3200000000002</v>
          </cell>
          <cell r="W1020">
            <v>2584.9057499999999</v>
          </cell>
          <cell r="X1020" t="str">
            <v>8490/8491 (62"/2 pc)</v>
          </cell>
          <cell r="Y1020" t="str">
            <v>62"/ 2 pc</v>
          </cell>
          <cell r="Z1020">
            <v>2.4</v>
          </cell>
          <cell r="AA1020">
            <v>10</v>
          </cell>
          <cell r="AB1020">
            <v>54.671250000000001</v>
          </cell>
          <cell r="AC1020">
            <v>55.8</v>
          </cell>
          <cell r="AD1020">
            <v>56.936250000000001</v>
          </cell>
          <cell r="AE1020">
            <v>57.071249999999999</v>
          </cell>
          <cell r="AF1020">
            <v>58.199999999999996</v>
          </cell>
          <cell r="AG1020">
            <v>59.33625</v>
          </cell>
          <cell r="AH1020" t="str">
            <v>4 X 8126 (7.125 FT/Box)</v>
          </cell>
          <cell r="AI1020">
            <v>4</v>
          </cell>
          <cell r="AJ1020" t="str">
            <v>(6X7)+0=42</v>
          </cell>
          <cell r="AK1020">
            <v>6</v>
          </cell>
          <cell r="AL1020">
            <v>7</v>
          </cell>
          <cell r="AM1020">
            <v>0</v>
          </cell>
          <cell r="AN1020">
            <v>42</v>
          </cell>
          <cell r="AO1020" t="str">
            <v>8917 (66 X 42)</v>
          </cell>
          <cell r="AP1020" t="str">
            <v>66X42</v>
          </cell>
          <cell r="AQ1020">
            <v>55</v>
          </cell>
          <cell r="AR1020" t="str">
            <v>8123 (4)</v>
          </cell>
          <cell r="AS1020">
            <v>0</v>
          </cell>
          <cell r="AT1020" t="str">
            <v>8121 (2 X 16FT)/ 8122 (4)</v>
          </cell>
          <cell r="AU1020">
            <v>2</v>
          </cell>
          <cell r="AV1020" t="str">
            <v>8051 (1 White)</v>
          </cell>
          <cell r="AW1020" t="str">
            <v>8050 (160FT Clear)</v>
          </cell>
          <cell r="AX1020">
            <v>2499.3999999999996</v>
          </cell>
          <cell r="AY1020">
            <v>420</v>
          </cell>
          <cell r="AZ1020">
            <v>5.9509523809523799</v>
          </cell>
          <cell r="BA1020" t="str">
            <v>Minova Request 4/2/12.</v>
          </cell>
          <cell r="BB1020"/>
          <cell r="BC1020" t="str">
            <v>295049S</v>
          </cell>
          <cell r="BD1020" t="str">
            <v>Blue</v>
          </cell>
          <cell r="BE1020" t="str">
            <v>3260 M35</v>
          </cell>
          <cell r="BF1020" t="str">
            <v>12 months (+/- 5 days) from date of manufacture</v>
          </cell>
          <cell r="BG1020" t="str">
            <v>Fast</v>
          </cell>
          <cell r="BH1020" t="str">
            <v>32 mm</v>
          </cell>
          <cell r="BI1020" t="str">
            <v>1 3/8 in</v>
          </cell>
          <cell r="BJ1020" t="str">
            <v>60 in</v>
          </cell>
          <cell r="BK1020" t="str">
            <v>7/8 in</v>
          </cell>
          <cell r="BL1020" t="str">
            <v>I, II, III</v>
          </cell>
          <cell r="BM1020">
            <v>6.1138811682472669</v>
          </cell>
          <cell r="BN1020">
            <v>61</v>
          </cell>
          <cell r="BO1020">
            <v>98</v>
          </cell>
          <cell r="BP1020" t="str">
            <v>B or G</v>
          </cell>
          <cell r="BQ1020">
            <v>5880</v>
          </cell>
          <cell r="BR1020">
            <v>50</v>
          </cell>
        </row>
        <row r="1021">
          <cell r="C1021">
            <v>296035</v>
          </cell>
          <cell r="D1021" t="str">
            <v>3512 H90 (2PB, 75 Bxs)</v>
          </cell>
          <cell r="E1021" t="str">
            <v>70340</v>
          </cell>
          <cell r="F1021" t="str">
            <v>72036</v>
          </cell>
          <cell r="G1021" t="str">
            <v>30%</v>
          </cell>
          <cell r="H1021" t="str">
            <v>2 X 8509 (12-8 4 X 1.25 OL)</v>
          </cell>
          <cell r="I1021" t="str">
            <v>8054 (62 mm 142 GA X 1.146 FT)</v>
          </cell>
          <cell r="J1021" t="str">
            <v>8056 (124 mm 200 GA X 1.146 FT)</v>
          </cell>
          <cell r="K1021">
            <v>0.93240000000000001</v>
          </cell>
          <cell r="L1021">
            <v>0.39960000000000001</v>
          </cell>
          <cell r="M1021">
            <v>12</v>
          </cell>
          <cell r="N1021" t="str">
            <v>NS</v>
          </cell>
          <cell r="O1021">
            <v>11.75</v>
          </cell>
          <cell r="P1021">
            <v>12</v>
          </cell>
          <cell r="Q1021">
            <v>12.25</v>
          </cell>
          <cell r="R1021">
            <v>1.2490250000000001</v>
          </cell>
          <cell r="S1021">
            <v>1.3320000000000001</v>
          </cell>
          <cell r="T1021">
            <v>1.41855</v>
          </cell>
          <cell r="U1021">
            <v>567.05735000000004</v>
          </cell>
          <cell r="V1021">
            <v>604.72800000000007</v>
          </cell>
          <cell r="W1021">
            <v>644.02170000000001</v>
          </cell>
          <cell r="X1021" t="str">
            <v>8405/8406 (13"/2 pc)</v>
          </cell>
          <cell r="Y1021" t="str">
            <v>13"/ 2 pc</v>
          </cell>
          <cell r="Z1021">
            <v>1.1000000000000001</v>
          </cell>
          <cell r="AA1021">
            <v>20</v>
          </cell>
          <cell r="AB1021">
            <v>24.980499999999999</v>
          </cell>
          <cell r="AC1021">
            <v>26.64</v>
          </cell>
          <cell r="AD1021">
            <v>28.370999999999999</v>
          </cell>
          <cell r="AE1021">
            <v>26.080500000000001</v>
          </cell>
          <cell r="AF1021">
            <v>27.740000000000002</v>
          </cell>
          <cell r="AG1021">
            <v>29.471</v>
          </cell>
          <cell r="AH1021" t="str">
            <v>1 X 8126 (2.417 FT/Box)</v>
          </cell>
          <cell r="AI1021">
            <v>1</v>
          </cell>
          <cell r="AJ1021" t="str">
            <v>(15X5)+0=75</v>
          </cell>
          <cell r="AK1021">
            <v>15</v>
          </cell>
          <cell r="AL1021">
            <v>5</v>
          </cell>
          <cell r="AM1021">
            <v>0</v>
          </cell>
          <cell r="AN1021">
            <v>75</v>
          </cell>
          <cell r="AO1021" t="str">
            <v>8914 (48 X 44)</v>
          </cell>
          <cell r="AP1021" t="str">
            <v>48X44</v>
          </cell>
          <cell r="AQ1021">
            <v>55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 t="str">
            <v>8051 (1 White)</v>
          </cell>
          <cell r="AW1021" t="str">
            <v>8050 (334FT Clear)</v>
          </cell>
          <cell r="AX1021">
            <v>2135.5</v>
          </cell>
          <cell r="AY1021">
            <v>1500</v>
          </cell>
          <cell r="AZ1021">
            <v>1.4236666666666666</v>
          </cell>
          <cell r="BA1021" t="str">
            <v>GT Request 6/21/02.</v>
          </cell>
          <cell r="BB1021"/>
          <cell r="BC1021">
            <v>296035</v>
          </cell>
          <cell r="BD1021" t="str">
            <v>Yellow</v>
          </cell>
          <cell r="BE1021" t="str">
            <v xml:space="preserve">3512 H90 </v>
          </cell>
          <cell r="BF1021" t="str">
            <v>12 months (+/- 5 days) from date of manufacture</v>
          </cell>
          <cell r="BG1021" t="str">
            <v>Slow</v>
          </cell>
          <cell r="BH1021" t="str">
            <v>35 mm</v>
          </cell>
          <cell r="BI1021" t="str">
            <v>*NS</v>
          </cell>
          <cell r="BJ1021" t="str">
            <v xml:space="preserve">12 in </v>
          </cell>
          <cell r="BK1021" t="str">
            <v>*NS</v>
          </cell>
          <cell r="BL1021" t="str">
            <v>I, II, III</v>
          </cell>
          <cell r="BM1021" t="str">
            <v>*NS</v>
          </cell>
          <cell r="BN1021" t="str">
            <v>*NS</v>
          </cell>
          <cell r="BO1021">
            <v>55</v>
          </cell>
          <cell r="BP1021" t="str">
            <v>B or G</v>
          </cell>
          <cell r="BQ1021">
            <v>3300</v>
          </cell>
          <cell r="BR1021">
            <v>20</v>
          </cell>
        </row>
        <row r="1022">
          <cell r="C1022">
            <v>296050</v>
          </cell>
          <cell r="D1022" t="str">
            <v>3512 H35 (2PB, 75 Bxs)</v>
          </cell>
          <cell r="E1022" t="str">
            <v>70300</v>
          </cell>
          <cell r="F1022" t="str">
            <v>72036</v>
          </cell>
          <cell r="G1022" t="str">
            <v>30%</v>
          </cell>
          <cell r="H1022" t="str">
            <v>2 X 8509 (12-8 4 X 1.25 OL)</v>
          </cell>
          <cell r="I1022" t="str">
            <v>8054 (62 mm 142 GA X 1.146 FT)</v>
          </cell>
          <cell r="J1022" t="str">
            <v>8056 (124 mm 200 GA X 1.146 FT)</v>
          </cell>
          <cell r="K1022">
            <v>0.93240000000000001</v>
          </cell>
          <cell r="L1022">
            <v>0.39960000000000001</v>
          </cell>
          <cell r="M1022">
            <v>12</v>
          </cell>
          <cell r="N1022" t="str">
            <v>NS</v>
          </cell>
          <cell r="O1022">
            <v>11.75</v>
          </cell>
          <cell r="P1022">
            <v>12</v>
          </cell>
          <cell r="Q1022">
            <v>12.25</v>
          </cell>
          <cell r="R1022">
            <v>1.2490250000000001</v>
          </cell>
          <cell r="S1022">
            <v>1.3320000000000001</v>
          </cell>
          <cell r="T1022">
            <v>1.41855</v>
          </cell>
          <cell r="U1022">
            <v>567.05735000000004</v>
          </cell>
          <cell r="V1022">
            <v>604.72800000000007</v>
          </cell>
          <cell r="W1022">
            <v>644.02170000000001</v>
          </cell>
          <cell r="X1022" t="str">
            <v>8405/8406 (13"/2 pc)</v>
          </cell>
          <cell r="Y1022" t="str">
            <v>13"/ 2 pc</v>
          </cell>
          <cell r="Z1022">
            <v>1.1000000000000001</v>
          </cell>
          <cell r="AA1022">
            <v>20</v>
          </cell>
          <cell r="AB1022">
            <v>24.980499999999999</v>
          </cell>
          <cell r="AC1022">
            <v>26.64</v>
          </cell>
          <cell r="AD1022">
            <v>28.370999999999999</v>
          </cell>
          <cell r="AE1022">
            <v>26.080500000000001</v>
          </cell>
          <cell r="AF1022">
            <v>27.740000000000002</v>
          </cell>
          <cell r="AG1022">
            <v>29.471</v>
          </cell>
          <cell r="AH1022" t="str">
            <v>1 X 8126 (2.417 FT/Box)</v>
          </cell>
          <cell r="AI1022">
            <v>1</v>
          </cell>
          <cell r="AJ1022" t="str">
            <v>(15X5)+0=75</v>
          </cell>
          <cell r="AK1022">
            <v>15</v>
          </cell>
          <cell r="AL1022">
            <v>5</v>
          </cell>
          <cell r="AM1022">
            <v>0</v>
          </cell>
          <cell r="AN1022">
            <v>75</v>
          </cell>
          <cell r="AO1022" t="str">
            <v>8914 (48 X 44)</v>
          </cell>
          <cell r="AP1022" t="str">
            <v>48X44</v>
          </cell>
          <cell r="AQ1022">
            <v>55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 t="str">
            <v>8051 (1 White)</v>
          </cell>
          <cell r="AW1022" t="str">
            <v>8050 (334FT Clear)</v>
          </cell>
          <cell r="AX1022">
            <v>2135.5</v>
          </cell>
          <cell r="AY1022">
            <v>1500</v>
          </cell>
          <cell r="AZ1022">
            <v>1.4236666666666666</v>
          </cell>
          <cell r="BA1022" t="str">
            <v>GT Request 7/2/03.</v>
          </cell>
          <cell r="BB1022"/>
          <cell r="BC1022">
            <v>296050</v>
          </cell>
          <cell r="BD1022" t="str">
            <v>Blue</v>
          </cell>
          <cell r="BE1022" t="str">
            <v>3512 H35</v>
          </cell>
          <cell r="BF1022" t="str">
            <v>12 months (+/- 5 days) from date of manufacture</v>
          </cell>
          <cell r="BG1022" t="str">
            <v>Fast</v>
          </cell>
          <cell r="BH1022" t="str">
            <v>35 mm</v>
          </cell>
          <cell r="BI1022" t="str">
            <v>*NS</v>
          </cell>
          <cell r="BJ1022" t="str">
            <v xml:space="preserve">12 in </v>
          </cell>
          <cell r="BK1022" t="str">
            <v>*NS</v>
          </cell>
          <cell r="BL1022" t="str">
            <v>I, II, III</v>
          </cell>
          <cell r="BM1022" t="str">
            <v>*NS</v>
          </cell>
          <cell r="BN1022" t="str">
            <v>*NS</v>
          </cell>
          <cell r="BO1022">
            <v>55</v>
          </cell>
          <cell r="BP1022" t="str">
            <v>B or G</v>
          </cell>
          <cell r="BQ1022">
            <v>3300</v>
          </cell>
          <cell r="BR1022">
            <v>20</v>
          </cell>
        </row>
        <row r="1023">
          <cell r="C1023">
            <v>296060</v>
          </cell>
          <cell r="D1023" t="str">
            <v>3512 H45 (2PB, 75 Bxs)</v>
          </cell>
          <cell r="E1023" t="str">
            <v>70310</v>
          </cell>
          <cell r="F1023" t="str">
            <v>72036</v>
          </cell>
          <cell r="G1023" t="str">
            <v>30%</v>
          </cell>
          <cell r="H1023" t="str">
            <v>2 X 8509 (12-8 4 X 1.25 OL)</v>
          </cell>
          <cell r="I1023" t="str">
            <v>8054 (62 mm 142 GA X 1.146 FT)</v>
          </cell>
          <cell r="J1023" t="str">
            <v>8056 (124 mm 200 GA X 1.146 FT)</v>
          </cell>
          <cell r="K1023">
            <v>0.93240000000000001</v>
          </cell>
          <cell r="L1023">
            <v>0.39960000000000001</v>
          </cell>
          <cell r="M1023">
            <v>12</v>
          </cell>
          <cell r="N1023" t="str">
            <v>NS</v>
          </cell>
          <cell r="O1023">
            <v>11.75</v>
          </cell>
          <cell r="P1023">
            <v>12</v>
          </cell>
          <cell r="Q1023">
            <v>12.25</v>
          </cell>
          <cell r="R1023">
            <v>1.2490250000000001</v>
          </cell>
          <cell r="S1023">
            <v>1.3320000000000001</v>
          </cell>
          <cell r="T1023">
            <v>1.41855</v>
          </cell>
          <cell r="U1023">
            <v>567.05735000000004</v>
          </cell>
          <cell r="V1023">
            <v>604.72800000000007</v>
          </cell>
          <cell r="W1023">
            <v>644.02170000000001</v>
          </cell>
          <cell r="X1023" t="str">
            <v>8405/8406 (13"/2 pc)</v>
          </cell>
          <cell r="Y1023" t="str">
            <v>13"/ 2 pc</v>
          </cell>
          <cell r="Z1023">
            <v>1.1000000000000001</v>
          </cell>
          <cell r="AA1023">
            <v>20</v>
          </cell>
          <cell r="AB1023">
            <v>24.980499999999999</v>
          </cell>
          <cell r="AC1023">
            <v>26.64</v>
          </cell>
          <cell r="AD1023">
            <v>28.370999999999999</v>
          </cell>
          <cell r="AE1023">
            <v>26.080500000000001</v>
          </cell>
          <cell r="AF1023">
            <v>27.740000000000002</v>
          </cell>
          <cell r="AG1023">
            <v>29.471</v>
          </cell>
          <cell r="AH1023" t="str">
            <v>1 X 8126 (2.417 FT/Box)</v>
          </cell>
          <cell r="AI1023">
            <v>1</v>
          </cell>
          <cell r="AJ1023" t="str">
            <v>(15X5)+0=75</v>
          </cell>
          <cell r="AK1023">
            <v>15</v>
          </cell>
          <cell r="AL1023">
            <v>5</v>
          </cell>
          <cell r="AM1023">
            <v>0</v>
          </cell>
          <cell r="AN1023">
            <v>75</v>
          </cell>
          <cell r="AO1023" t="str">
            <v>8914 (48 X 44)</v>
          </cell>
          <cell r="AP1023" t="str">
            <v>48X44</v>
          </cell>
          <cell r="AQ1023">
            <v>55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 t="str">
            <v>8051 (1 White)</v>
          </cell>
          <cell r="AW1023" t="str">
            <v>8050 (334FT Clear)</v>
          </cell>
          <cell r="AX1023">
            <v>2135.5</v>
          </cell>
          <cell r="AY1023">
            <v>1500</v>
          </cell>
          <cell r="AZ1023">
            <v>1.4236666666666666</v>
          </cell>
          <cell r="BA1023" t="str">
            <v>GT Request 6/21/02.</v>
          </cell>
          <cell r="BB1023"/>
          <cell r="BC1023">
            <v>296060</v>
          </cell>
          <cell r="BD1023" t="str">
            <v>Green</v>
          </cell>
          <cell r="BE1023" t="str">
            <v>3512 H45</v>
          </cell>
          <cell r="BF1023" t="str">
            <v>12 months (+/- 5 days) from date of manufacture</v>
          </cell>
          <cell r="BG1023" t="str">
            <v xml:space="preserve">Medium </v>
          </cell>
          <cell r="BH1023" t="str">
            <v>35 mm</v>
          </cell>
          <cell r="BI1023" t="str">
            <v>*NS</v>
          </cell>
          <cell r="BJ1023" t="str">
            <v xml:space="preserve">12 in </v>
          </cell>
          <cell r="BK1023" t="str">
            <v>*NS</v>
          </cell>
          <cell r="BL1023" t="str">
            <v>I, II, III</v>
          </cell>
          <cell r="BM1023" t="str">
            <v>*NS</v>
          </cell>
          <cell r="BN1023" t="str">
            <v>*NS</v>
          </cell>
          <cell r="BO1023">
            <v>55</v>
          </cell>
          <cell r="BP1023" t="str">
            <v>B or G</v>
          </cell>
          <cell r="BQ1023">
            <v>3300</v>
          </cell>
          <cell r="BR1023">
            <v>20</v>
          </cell>
        </row>
        <row r="1024">
          <cell r="C1024">
            <v>296066</v>
          </cell>
          <cell r="D1024" t="str">
            <v>3512 LIF90 (2PB, 75 Bxs)</v>
          </cell>
          <cell r="E1024" t="str">
            <v>70416</v>
          </cell>
          <cell r="F1024" t="str">
            <v>72036</v>
          </cell>
          <cell r="G1024" t="str">
            <v>30%</v>
          </cell>
          <cell r="H1024" t="str">
            <v>2 X 8509 (12-8 4 X 1.25 OL)</v>
          </cell>
          <cell r="I1024" t="str">
            <v>8054 (62 mm 142 GA X 1.146 FT)</v>
          </cell>
          <cell r="J1024" t="str">
            <v>8056 (124 mm 200 GA X 1.146 FT)</v>
          </cell>
          <cell r="K1024">
            <v>0.93240000000000001</v>
          </cell>
          <cell r="L1024">
            <v>0.39960000000000001</v>
          </cell>
          <cell r="M1024">
            <v>12</v>
          </cell>
          <cell r="N1024" t="str">
            <v>NS</v>
          </cell>
          <cell r="O1024">
            <v>11.75</v>
          </cell>
          <cell r="P1024">
            <v>12</v>
          </cell>
          <cell r="Q1024">
            <v>12.25</v>
          </cell>
          <cell r="R1024">
            <v>1.2490250000000001</v>
          </cell>
          <cell r="S1024">
            <v>1.3320000000000001</v>
          </cell>
          <cell r="T1024">
            <v>1.41855</v>
          </cell>
          <cell r="U1024">
            <v>567.05735000000004</v>
          </cell>
          <cell r="V1024">
            <v>604.72800000000007</v>
          </cell>
          <cell r="W1024">
            <v>644.02170000000001</v>
          </cell>
          <cell r="X1024" t="str">
            <v>8405/8406 (13"/2 pc)</v>
          </cell>
          <cell r="Y1024" t="str">
            <v>13"/ 2 pc</v>
          </cell>
          <cell r="Z1024">
            <v>1.1000000000000001</v>
          </cell>
          <cell r="AA1024">
            <v>20</v>
          </cell>
          <cell r="AB1024">
            <v>24.980499999999999</v>
          </cell>
          <cell r="AC1024">
            <v>26.64</v>
          </cell>
          <cell r="AD1024">
            <v>28.370999999999999</v>
          </cell>
          <cell r="AE1024">
            <v>26.080500000000001</v>
          </cell>
          <cell r="AF1024">
            <v>27.740000000000002</v>
          </cell>
          <cell r="AG1024">
            <v>29.471</v>
          </cell>
          <cell r="AH1024" t="str">
            <v>1 X 8126 (2.417 FT/Box)</v>
          </cell>
          <cell r="AI1024">
            <v>1</v>
          </cell>
          <cell r="AJ1024" t="str">
            <v>(15X5)+0=75</v>
          </cell>
          <cell r="AK1024">
            <v>15</v>
          </cell>
          <cell r="AL1024">
            <v>5</v>
          </cell>
          <cell r="AM1024">
            <v>0</v>
          </cell>
          <cell r="AN1024">
            <v>75</v>
          </cell>
          <cell r="AO1024" t="str">
            <v>8914 (48 X 44)</v>
          </cell>
          <cell r="AP1024" t="str">
            <v>48X44</v>
          </cell>
          <cell r="AQ1024">
            <v>55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 t="str">
            <v>8051 (1 White)</v>
          </cell>
          <cell r="AW1024" t="str">
            <v>8050 (334FT Clear)</v>
          </cell>
          <cell r="AX1024">
            <v>2135.5</v>
          </cell>
          <cell r="AY1024">
            <v>1500</v>
          </cell>
          <cell r="AZ1024">
            <v>1.4236666666666666</v>
          </cell>
          <cell r="BA1024" t="str">
            <v xml:space="preserve">Request 9/7/06. </v>
          </cell>
          <cell r="BB1024"/>
          <cell r="BC1024">
            <v>296066</v>
          </cell>
          <cell r="BD1024" t="str">
            <v>Yellow</v>
          </cell>
          <cell r="BE1024" t="str">
            <v xml:space="preserve">3512 LIF90 </v>
          </cell>
          <cell r="BF1024" t="str">
            <v>12 months (+/- 5 days) from date of manufacture</v>
          </cell>
          <cell r="BG1024" t="str">
            <v>Slow</v>
          </cell>
          <cell r="BH1024" t="str">
            <v>35 mm</v>
          </cell>
          <cell r="BI1024" t="str">
            <v>*NS</v>
          </cell>
          <cell r="BJ1024" t="str">
            <v xml:space="preserve">12 in </v>
          </cell>
          <cell r="BK1024" t="str">
            <v>*NS</v>
          </cell>
          <cell r="BL1024" t="str">
            <v>I, II, III</v>
          </cell>
          <cell r="BM1024" t="str">
            <v>*NS</v>
          </cell>
          <cell r="BN1024" t="str">
            <v>*NS</v>
          </cell>
          <cell r="BO1024">
            <v>55</v>
          </cell>
          <cell r="BP1024" t="str">
            <v>B or G</v>
          </cell>
          <cell r="BQ1024">
            <v>3300</v>
          </cell>
          <cell r="BR1024">
            <v>20</v>
          </cell>
        </row>
        <row r="1025">
          <cell r="C1025">
            <v>296067</v>
          </cell>
          <cell r="D1025" t="str">
            <v>3512 M0204 (2PB, 75 Bxs)</v>
          </cell>
          <cell r="E1025" t="str">
            <v>70350</v>
          </cell>
          <cell r="F1025" t="str">
            <v>72036</v>
          </cell>
          <cell r="G1025" t="str">
            <v>30%</v>
          </cell>
          <cell r="H1025" t="str">
            <v>2 X 8509 (12-8 4 X 1.25 OL)</v>
          </cell>
          <cell r="I1025" t="str">
            <v>8054 (62 mm 142 GA X 1.146 FT)</v>
          </cell>
          <cell r="J1025" t="str">
            <v>8056 (124 mm 200 GA X 1.146 FT)</v>
          </cell>
          <cell r="K1025">
            <v>0.93240000000000001</v>
          </cell>
          <cell r="L1025">
            <v>0.39960000000000001</v>
          </cell>
          <cell r="M1025">
            <v>12</v>
          </cell>
          <cell r="N1025" t="str">
            <v>NS</v>
          </cell>
          <cell r="O1025">
            <v>11.75</v>
          </cell>
          <cell r="P1025">
            <v>12</v>
          </cell>
          <cell r="Q1025">
            <v>12.25</v>
          </cell>
          <cell r="R1025">
            <v>1.2490250000000001</v>
          </cell>
          <cell r="S1025">
            <v>1.3320000000000001</v>
          </cell>
          <cell r="T1025">
            <v>1.41855</v>
          </cell>
          <cell r="U1025">
            <v>567.05735000000004</v>
          </cell>
          <cell r="V1025">
            <v>604.72800000000007</v>
          </cell>
          <cell r="W1025">
            <v>644.02170000000001</v>
          </cell>
          <cell r="X1025" t="str">
            <v>8405/8406 (13"/2 pc)</v>
          </cell>
          <cell r="Y1025" t="str">
            <v>13"/ 2 pc</v>
          </cell>
          <cell r="Z1025">
            <v>1.1000000000000001</v>
          </cell>
          <cell r="AA1025">
            <v>20</v>
          </cell>
          <cell r="AB1025">
            <v>24.980499999999999</v>
          </cell>
          <cell r="AC1025">
            <v>26.64</v>
          </cell>
          <cell r="AD1025">
            <v>28.370999999999999</v>
          </cell>
          <cell r="AE1025">
            <v>26.080500000000001</v>
          </cell>
          <cell r="AF1025">
            <v>27.740000000000002</v>
          </cell>
          <cell r="AG1025">
            <v>29.471</v>
          </cell>
          <cell r="AH1025" t="str">
            <v>1 X 8126 (2.417 FT/Box)</v>
          </cell>
          <cell r="AI1025">
            <v>1</v>
          </cell>
          <cell r="AJ1025" t="str">
            <v>(15X5)+0=75</v>
          </cell>
          <cell r="AK1025">
            <v>15</v>
          </cell>
          <cell r="AL1025">
            <v>5</v>
          </cell>
          <cell r="AM1025">
            <v>0</v>
          </cell>
          <cell r="AN1025">
            <v>75</v>
          </cell>
          <cell r="AO1025" t="str">
            <v>8914 (48 X 44)</v>
          </cell>
          <cell r="AP1025" t="str">
            <v>48X44</v>
          </cell>
          <cell r="AQ1025">
            <v>55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 t="str">
            <v>8051 (1 White)</v>
          </cell>
          <cell r="AW1025" t="str">
            <v>8050 (334FT Clear)</v>
          </cell>
          <cell r="AX1025">
            <v>2135.5</v>
          </cell>
          <cell r="AY1025">
            <v>1500</v>
          </cell>
          <cell r="AZ1025">
            <v>1.4236666666666666</v>
          </cell>
          <cell r="BA1025" t="str">
            <v>Minova request 3/1/07.</v>
          </cell>
          <cell r="BB1025"/>
          <cell r="BC1025">
            <v>296067</v>
          </cell>
          <cell r="BD1025" t="str">
            <v>Yellow</v>
          </cell>
          <cell r="BE1025" t="str">
            <v>3512 M0204</v>
          </cell>
          <cell r="BF1025" t="str">
            <v>12 months (+/- 5 days) from date of manufacture</v>
          </cell>
          <cell r="BG1025" t="str">
            <v>Slow</v>
          </cell>
          <cell r="BH1025" t="str">
            <v>35 mm</v>
          </cell>
          <cell r="BI1025" t="str">
            <v>*NS</v>
          </cell>
          <cell r="BJ1025" t="str">
            <v xml:space="preserve">12 in </v>
          </cell>
          <cell r="BK1025" t="str">
            <v>*NS</v>
          </cell>
          <cell r="BL1025" t="str">
            <v>I, II, III</v>
          </cell>
          <cell r="BM1025" t="str">
            <v>*NS</v>
          </cell>
          <cell r="BN1025" t="str">
            <v>*NS</v>
          </cell>
          <cell r="BO1025">
            <v>55</v>
          </cell>
          <cell r="BP1025" t="str">
            <v>B or G</v>
          </cell>
          <cell r="BQ1025">
            <v>3300</v>
          </cell>
          <cell r="BR1025">
            <v>20</v>
          </cell>
        </row>
        <row r="1026">
          <cell r="C1026">
            <v>296072</v>
          </cell>
          <cell r="D1026" t="str">
            <v>3512 M1530 (2PB, 75 Bxs)</v>
          </cell>
          <cell r="E1026" t="str">
            <v>70360</v>
          </cell>
          <cell r="F1026" t="str">
            <v>72036</v>
          </cell>
          <cell r="G1026" t="str">
            <v>30%</v>
          </cell>
          <cell r="H1026" t="str">
            <v>2 X 8509 (12-8 4 X 1.25 OL)</v>
          </cell>
          <cell r="I1026" t="str">
            <v>8054 (62 mm 142 GA X 1.146 FT)</v>
          </cell>
          <cell r="J1026" t="str">
            <v>8056 (124 mm 200 GA X 1.146 FT)</v>
          </cell>
          <cell r="K1026">
            <v>0.93240000000000001</v>
          </cell>
          <cell r="L1026">
            <v>0.39960000000000001</v>
          </cell>
          <cell r="M1026">
            <v>12</v>
          </cell>
          <cell r="N1026" t="str">
            <v>NS</v>
          </cell>
          <cell r="O1026">
            <v>11.75</v>
          </cell>
          <cell r="P1026">
            <v>12</v>
          </cell>
          <cell r="Q1026">
            <v>12.25</v>
          </cell>
          <cell r="R1026">
            <v>1.2490250000000001</v>
          </cell>
          <cell r="S1026">
            <v>1.3320000000000001</v>
          </cell>
          <cell r="T1026">
            <v>1.41855</v>
          </cell>
          <cell r="U1026">
            <v>567.05735000000004</v>
          </cell>
          <cell r="V1026">
            <v>604.72800000000007</v>
          </cell>
          <cell r="W1026">
            <v>644.02170000000001</v>
          </cell>
          <cell r="X1026" t="str">
            <v>8405/8406 (13"/2 pc)</v>
          </cell>
          <cell r="Y1026" t="str">
            <v>13"/ 2 pc</v>
          </cell>
          <cell r="Z1026">
            <v>1.1000000000000001</v>
          </cell>
          <cell r="AA1026">
            <v>20</v>
          </cell>
          <cell r="AB1026">
            <v>24.980499999999999</v>
          </cell>
          <cell r="AC1026">
            <v>26.64</v>
          </cell>
          <cell r="AD1026">
            <v>28.370999999999999</v>
          </cell>
          <cell r="AE1026">
            <v>26.080500000000001</v>
          </cell>
          <cell r="AF1026">
            <v>27.740000000000002</v>
          </cell>
          <cell r="AG1026">
            <v>29.471</v>
          </cell>
          <cell r="AH1026" t="str">
            <v>1 X 8126 (2.417 FT/Box)</v>
          </cell>
          <cell r="AI1026">
            <v>1</v>
          </cell>
          <cell r="AJ1026" t="str">
            <v>(15X5)+0=75</v>
          </cell>
          <cell r="AK1026">
            <v>15</v>
          </cell>
          <cell r="AL1026">
            <v>5</v>
          </cell>
          <cell r="AM1026">
            <v>0</v>
          </cell>
          <cell r="AN1026">
            <v>75</v>
          </cell>
          <cell r="AO1026" t="str">
            <v>8914 (48 X 44)</v>
          </cell>
          <cell r="AP1026" t="str">
            <v>48X44</v>
          </cell>
          <cell r="AQ1026">
            <v>55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 t="str">
            <v>8051 (1 White)</v>
          </cell>
          <cell r="AW1026" t="str">
            <v>8050 (334FT Clear)</v>
          </cell>
          <cell r="AX1026">
            <v>2135.5</v>
          </cell>
          <cell r="AY1026">
            <v>1500</v>
          </cell>
          <cell r="AZ1026">
            <v>1.4236666666666666</v>
          </cell>
          <cell r="BA1026" t="str">
            <v>GT Request 6/21/02.</v>
          </cell>
          <cell r="BB1026"/>
          <cell r="BC1026">
            <v>296072</v>
          </cell>
          <cell r="BD1026" t="str">
            <v>White</v>
          </cell>
          <cell r="BE1026" t="str">
            <v xml:space="preserve">3512 M1530 </v>
          </cell>
          <cell r="BF1026" t="str">
            <v>12 months (+/- 5 days) from date of manufacture</v>
          </cell>
          <cell r="BG1026" t="str">
            <v>Super Slow</v>
          </cell>
          <cell r="BH1026" t="str">
            <v>35 mm</v>
          </cell>
          <cell r="BI1026" t="str">
            <v>*NS</v>
          </cell>
          <cell r="BJ1026" t="str">
            <v xml:space="preserve">12 in </v>
          </cell>
          <cell r="BK1026" t="str">
            <v>*NS</v>
          </cell>
          <cell r="BL1026" t="str">
            <v>I, II, III</v>
          </cell>
          <cell r="BM1026" t="str">
            <v>*NS</v>
          </cell>
          <cell r="BN1026" t="str">
            <v>*NS</v>
          </cell>
          <cell r="BO1026">
            <v>55</v>
          </cell>
          <cell r="BP1026" t="str">
            <v>B or G</v>
          </cell>
          <cell r="BQ1026">
            <v>3300</v>
          </cell>
          <cell r="BR1026">
            <v>20</v>
          </cell>
        </row>
        <row r="1027">
          <cell r="C1027">
            <v>296074</v>
          </cell>
          <cell r="D1027" t="str">
            <v>3512 H50 (2PB, 75 Bxs)</v>
          </cell>
          <cell r="E1027" t="str">
            <v>70320</v>
          </cell>
          <cell r="F1027" t="str">
            <v>72036</v>
          </cell>
          <cell r="G1027" t="str">
            <v>30%</v>
          </cell>
          <cell r="H1027" t="str">
            <v>2 X 8509 (12-8 4 X 1.25 OL)</v>
          </cell>
          <cell r="I1027" t="str">
            <v>8054 (62 mm 142 GA X 1.146 FT)</v>
          </cell>
          <cell r="J1027" t="str">
            <v>8056 (124 mm 200 GA X 1.146 FT)</v>
          </cell>
          <cell r="K1027">
            <v>0.93240000000000001</v>
          </cell>
          <cell r="L1027">
            <v>0.39960000000000001</v>
          </cell>
          <cell r="M1027">
            <v>12</v>
          </cell>
          <cell r="N1027" t="str">
            <v>NS</v>
          </cell>
          <cell r="O1027">
            <v>11.75</v>
          </cell>
          <cell r="P1027">
            <v>12</v>
          </cell>
          <cell r="Q1027">
            <v>12.25</v>
          </cell>
          <cell r="R1027">
            <v>1.2490250000000001</v>
          </cell>
          <cell r="S1027">
            <v>1.3320000000000001</v>
          </cell>
          <cell r="T1027">
            <v>1.41855</v>
          </cell>
          <cell r="U1027">
            <v>567.05735000000004</v>
          </cell>
          <cell r="V1027">
            <v>604.72800000000007</v>
          </cell>
          <cell r="W1027">
            <v>644.02170000000001</v>
          </cell>
          <cell r="X1027" t="str">
            <v>8405/8406 (13"/2 pc)</v>
          </cell>
          <cell r="Y1027" t="str">
            <v>13"/ 2 pc</v>
          </cell>
          <cell r="Z1027">
            <v>1.1000000000000001</v>
          </cell>
          <cell r="AA1027">
            <v>20</v>
          </cell>
          <cell r="AB1027">
            <v>24.980499999999999</v>
          </cell>
          <cell r="AC1027">
            <v>26.64</v>
          </cell>
          <cell r="AD1027">
            <v>28.370999999999999</v>
          </cell>
          <cell r="AE1027">
            <v>26.080500000000001</v>
          </cell>
          <cell r="AF1027">
            <v>27.740000000000002</v>
          </cell>
          <cell r="AG1027">
            <v>29.471</v>
          </cell>
          <cell r="AH1027" t="str">
            <v>1 X 8126 (2.417 FT/Box)</v>
          </cell>
          <cell r="AI1027">
            <v>1</v>
          </cell>
          <cell r="AJ1027" t="str">
            <v>(15X5)+0=75</v>
          </cell>
          <cell r="AK1027">
            <v>15</v>
          </cell>
          <cell r="AL1027">
            <v>5</v>
          </cell>
          <cell r="AM1027">
            <v>0</v>
          </cell>
          <cell r="AN1027">
            <v>75</v>
          </cell>
          <cell r="AO1027" t="str">
            <v>8914 (48 X 44)</v>
          </cell>
          <cell r="AP1027" t="str">
            <v>48X44</v>
          </cell>
          <cell r="AQ1027">
            <v>55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 t="str">
            <v>8051 (1 White)</v>
          </cell>
          <cell r="AW1027" t="str">
            <v>8050 (334FT Clear)</v>
          </cell>
          <cell r="AX1027">
            <v>2135.5</v>
          </cell>
          <cell r="AY1027">
            <v>1500</v>
          </cell>
          <cell r="AZ1027">
            <v>1.4236666666666666</v>
          </cell>
          <cell r="BA1027" t="str">
            <v>GT Request 6/21/02.</v>
          </cell>
          <cell r="BB1027"/>
          <cell r="BC1027">
            <v>296074</v>
          </cell>
          <cell r="BD1027" t="str">
            <v>Green</v>
          </cell>
          <cell r="BE1027" t="str">
            <v xml:space="preserve">3512 H50 </v>
          </cell>
          <cell r="BF1027" t="str">
            <v>12 months (+/- 5 days) from date of manufacture</v>
          </cell>
          <cell r="BG1027" t="str">
            <v xml:space="preserve">Medium </v>
          </cell>
          <cell r="BH1027" t="str">
            <v>35 mm</v>
          </cell>
          <cell r="BI1027" t="str">
            <v>*NS</v>
          </cell>
          <cell r="BJ1027" t="str">
            <v xml:space="preserve">12 in </v>
          </cell>
          <cell r="BK1027" t="str">
            <v>*NS</v>
          </cell>
          <cell r="BL1027" t="str">
            <v>I, II, III</v>
          </cell>
          <cell r="BM1027" t="str">
            <v>*NS</v>
          </cell>
          <cell r="BN1027" t="str">
            <v>*NS</v>
          </cell>
          <cell r="BO1027">
            <v>55</v>
          </cell>
          <cell r="BP1027" t="str">
            <v>B or G</v>
          </cell>
          <cell r="BQ1027">
            <v>3300</v>
          </cell>
          <cell r="BR1027">
            <v>20</v>
          </cell>
        </row>
        <row r="1028">
          <cell r="C1028">
            <v>296075</v>
          </cell>
          <cell r="D1028" t="str">
            <v>3512 M50 (2PB, 75 Bxs)</v>
          </cell>
          <cell r="E1028" t="str">
            <v>70325</v>
          </cell>
          <cell r="F1028" t="str">
            <v>72036</v>
          </cell>
          <cell r="G1028" t="str">
            <v>30%</v>
          </cell>
          <cell r="H1028" t="str">
            <v>2 X 8509 (12-8 4 X 1.25 OL)</v>
          </cell>
          <cell r="I1028" t="str">
            <v>8054 (62 mm 142 GA X 1.146 FT)</v>
          </cell>
          <cell r="J1028" t="str">
            <v>8056 (124 mm 200 GA X 1.146 FT)</v>
          </cell>
          <cell r="K1028">
            <v>0.93240000000000001</v>
          </cell>
          <cell r="L1028">
            <v>0.39960000000000001</v>
          </cell>
          <cell r="M1028">
            <v>12</v>
          </cell>
          <cell r="N1028" t="str">
            <v>NS</v>
          </cell>
          <cell r="O1028">
            <v>11.75</v>
          </cell>
          <cell r="P1028">
            <v>12</v>
          </cell>
          <cell r="Q1028">
            <v>12.25</v>
          </cell>
          <cell r="R1028">
            <v>1.2490250000000001</v>
          </cell>
          <cell r="S1028">
            <v>1.3320000000000001</v>
          </cell>
          <cell r="T1028">
            <v>1.41855</v>
          </cell>
          <cell r="U1028">
            <v>567.05735000000004</v>
          </cell>
          <cell r="V1028">
            <v>604.72800000000007</v>
          </cell>
          <cell r="W1028">
            <v>644.02170000000001</v>
          </cell>
          <cell r="X1028" t="str">
            <v>8405/8406 (13"/2 pc)</v>
          </cell>
          <cell r="Y1028" t="str">
            <v>13"/ 2 pc</v>
          </cell>
          <cell r="Z1028">
            <v>1.1000000000000001</v>
          </cell>
          <cell r="AA1028">
            <v>20</v>
          </cell>
          <cell r="AB1028">
            <v>24.980499999999999</v>
          </cell>
          <cell r="AC1028">
            <v>26.64</v>
          </cell>
          <cell r="AD1028">
            <v>28.370999999999999</v>
          </cell>
          <cell r="AE1028">
            <v>26.080500000000001</v>
          </cell>
          <cell r="AF1028">
            <v>27.740000000000002</v>
          </cell>
          <cell r="AG1028">
            <v>29.471</v>
          </cell>
          <cell r="AH1028" t="str">
            <v>1 X 8126 (2.417 FT/Box)</v>
          </cell>
          <cell r="AI1028">
            <v>1</v>
          </cell>
          <cell r="AJ1028" t="str">
            <v>(15X5)+0=75</v>
          </cell>
          <cell r="AK1028">
            <v>15</v>
          </cell>
          <cell r="AL1028">
            <v>5</v>
          </cell>
          <cell r="AM1028">
            <v>0</v>
          </cell>
          <cell r="AN1028">
            <v>75</v>
          </cell>
          <cell r="AO1028" t="str">
            <v>8914 (48 X 44)</v>
          </cell>
          <cell r="AP1028" t="str">
            <v>48X44</v>
          </cell>
          <cell r="AQ1028">
            <v>55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 t="str">
            <v>8051 (1 White)</v>
          </cell>
          <cell r="AW1028" t="str">
            <v>8050 (334FT Clear)</v>
          </cell>
          <cell r="AX1028">
            <v>2135.5</v>
          </cell>
          <cell r="AY1028">
            <v>1500</v>
          </cell>
          <cell r="AZ1028">
            <v>1.4236666666666666</v>
          </cell>
          <cell r="BA1028" t="str">
            <v>GT Request 6/15/10.</v>
          </cell>
          <cell r="BB1028"/>
          <cell r="BC1028">
            <v>296075</v>
          </cell>
          <cell r="BD1028" t="str">
            <v>Green</v>
          </cell>
          <cell r="BE1028" t="str">
            <v>3512 M50</v>
          </cell>
          <cell r="BF1028" t="str">
            <v>12 months (+/- 5 days) from date of manufacture</v>
          </cell>
          <cell r="BG1028" t="str">
            <v xml:space="preserve">Medium </v>
          </cell>
          <cell r="BH1028" t="str">
            <v>35 mm</v>
          </cell>
          <cell r="BI1028" t="str">
            <v>*NS</v>
          </cell>
          <cell r="BJ1028" t="str">
            <v xml:space="preserve">12 in </v>
          </cell>
          <cell r="BK1028" t="str">
            <v>*NS</v>
          </cell>
          <cell r="BL1028" t="str">
            <v>I, II, III</v>
          </cell>
          <cell r="BM1028" t="str">
            <v>*NS</v>
          </cell>
          <cell r="BN1028" t="str">
            <v>*NS</v>
          </cell>
          <cell r="BO1028">
            <v>55</v>
          </cell>
          <cell r="BP1028" t="str">
            <v>B or G</v>
          </cell>
          <cell r="BQ1028">
            <v>3300</v>
          </cell>
          <cell r="BR1028">
            <v>20</v>
          </cell>
        </row>
        <row r="1029">
          <cell r="C1029">
            <v>296079</v>
          </cell>
          <cell r="D1029" t="str">
            <v>3518 LIF0204 (2PB, 50 Bxs)</v>
          </cell>
          <cell r="E1029" t="str">
            <v>70314</v>
          </cell>
          <cell r="F1029" t="str">
            <v>72036</v>
          </cell>
          <cell r="G1029" t="str">
            <v>30%</v>
          </cell>
          <cell r="H1029" t="str">
            <v>2 X 8509 (12-8 4 X 1.25 OL)</v>
          </cell>
          <cell r="I1029" t="str">
            <v>8054 (62 mm 142 GA X 1.646 FT)</v>
          </cell>
          <cell r="J1029" t="str">
            <v>8056 (124 mm 200 GA X 1.646 FT)</v>
          </cell>
          <cell r="K1029">
            <v>1.3985999999999998</v>
          </cell>
          <cell r="L1029">
            <v>0.59939999999999993</v>
          </cell>
          <cell r="M1029">
            <v>18</v>
          </cell>
          <cell r="N1029" t="str">
            <v>NS</v>
          </cell>
          <cell r="O1029">
            <v>17.75</v>
          </cell>
          <cell r="P1029">
            <v>18</v>
          </cell>
          <cell r="Q1029">
            <v>18.25</v>
          </cell>
          <cell r="R1029">
            <v>1.8868250000000002</v>
          </cell>
          <cell r="S1029">
            <v>1.998</v>
          </cell>
          <cell r="T1029">
            <v>2.1133500000000001</v>
          </cell>
          <cell r="U1029">
            <v>856.61855000000014</v>
          </cell>
          <cell r="V1029">
            <v>907.09199999999998</v>
          </cell>
          <cell r="W1029">
            <v>959.46090000000004</v>
          </cell>
          <cell r="X1029" t="str">
            <v>8425/8426 (22"/ 2 pc)</v>
          </cell>
          <cell r="Y1029" t="str">
            <v>22"/ 2 pc</v>
          </cell>
          <cell r="Z1029">
            <v>2</v>
          </cell>
          <cell r="AA1029">
            <v>20</v>
          </cell>
          <cell r="AB1029">
            <v>37.736500000000007</v>
          </cell>
          <cell r="AC1029">
            <v>39.96</v>
          </cell>
          <cell r="AD1029">
            <v>42.267000000000003</v>
          </cell>
          <cell r="AE1029">
            <v>39.736500000000007</v>
          </cell>
          <cell r="AF1029">
            <v>41.96</v>
          </cell>
          <cell r="AG1029">
            <v>44.267000000000003</v>
          </cell>
          <cell r="AH1029" t="str">
            <v>2 X 8126 (4.833 FT/Box)</v>
          </cell>
          <cell r="AI1029">
            <v>2</v>
          </cell>
          <cell r="AJ1029" t="str">
            <v>(10X5)+0=50</v>
          </cell>
          <cell r="AK1029">
            <v>10</v>
          </cell>
          <cell r="AL1029">
            <v>5</v>
          </cell>
          <cell r="AM1029">
            <v>0</v>
          </cell>
          <cell r="AN1029">
            <v>50</v>
          </cell>
          <cell r="AO1029" t="str">
            <v>8914 (48 X 44)</v>
          </cell>
          <cell r="AP1029" t="str">
            <v>48X44</v>
          </cell>
          <cell r="AQ1029">
            <v>55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 t="str">
            <v>8051 (1 White)</v>
          </cell>
          <cell r="AW1029" t="str">
            <v>8050 (223FT Clear)</v>
          </cell>
          <cell r="AX1029">
            <v>2153</v>
          </cell>
          <cell r="AY1029">
            <v>1000</v>
          </cell>
          <cell r="AZ1029">
            <v>2.153</v>
          </cell>
          <cell r="BA1029" t="str">
            <v>Minova request 9/12/06.</v>
          </cell>
          <cell r="BB1029"/>
          <cell r="BC1029">
            <v>296079</v>
          </cell>
          <cell r="BD1029" t="str">
            <v>Yellow</v>
          </cell>
          <cell r="BE1029" t="str">
            <v>3518 LIF0204</v>
          </cell>
          <cell r="BF1029" t="str">
            <v>12 months (+/- 5 days) from date of manufacture</v>
          </cell>
          <cell r="BG1029" t="str">
            <v>Slow</v>
          </cell>
          <cell r="BH1029" t="str">
            <v>35 mm</v>
          </cell>
          <cell r="BI1029" t="str">
            <v>*NS</v>
          </cell>
          <cell r="BJ1029" t="str">
            <v xml:space="preserve">18 in </v>
          </cell>
          <cell r="BK1029" t="str">
            <v>*NS</v>
          </cell>
          <cell r="BL1029" t="str">
            <v>I, II, III</v>
          </cell>
          <cell r="BM1029" t="str">
            <v>*NS</v>
          </cell>
          <cell r="BN1029" t="str">
            <v>*NS</v>
          </cell>
          <cell r="BO1029">
            <v>55</v>
          </cell>
          <cell r="BP1029" t="str">
            <v>B or G</v>
          </cell>
          <cell r="BQ1029">
            <v>3300</v>
          </cell>
          <cell r="BR1029">
            <v>30</v>
          </cell>
        </row>
        <row r="1030">
          <cell r="C1030">
            <v>296082</v>
          </cell>
          <cell r="D1030" t="str">
            <v>3518 M0510 (2PB, 50 Bxs)</v>
          </cell>
          <cell r="E1030" t="str">
            <v>70357</v>
          </cell>
          <cell r="F1030" t="str">
            <v>72036</v>
          </cell>
          <cell r="G1030" t="str">
            <v>30%</v>
          </cell>
          <cell r="H1030" t="str">
            <v>2 X 8509 (12-8 4 X 1.25 OL)</v>
          </cell>
          <cell r="I1030" t="str">
            <v>8054 (62 mm 142 GA X 1.646 FT)</v>
          </cell>
          <cell r="J1030" t="str">
            <v>8056 (124 mm 200 GA X 1.646 FT)</v>
          </cell>
          <cell r="K1030">
            <v>1.3985999999999998</v>
          </cell>
          <cell r="L1030">
            <v>0.59939999999999993</v>
          </cell>
          <cell r="M1030">
            <v>18</v>
          </cell>
          <cell r="N1030" t="str">
            <v>NS</v>
          </cell>
          <cell r="O1030">
            <v>17.75</v>
          </cell>
          <cell r="P1030">
            <v>18</v>
          </cell>
          <cell r="Q1030">
            <v>18.25</v>
          </cell>
          <cell r="R1030">
            <v>1.8868250000000002</v>
          </cell>
          <cell r="S1030">
            <v>1.998</v>
          </cell>
          <cell r="T1030">
            <v>2.1133500000000001</v>
          </cell>
          <cell r="U1030">
            <v>856.61855000000014</v>
          </cell>
          <cell r="V1030">
            <v>907.09199999999998</v>
          </cell>
          <cell r="W1030">
            <v>959.46090000000004</v>
          </cell>
          <cell r="X1030" t="str">
            <v>8425/8426 (22"/ 2 pc)</v>
          </cell>
          <cell r="Y1030" t="str">
            <v>22"/ 2 pc</v>
          </cell>
          <cell r="Z1030">
            <v>2</v>
          </cell>
          <cell r="AA1030">
            <v>20</v>
          </cell>
          <cell r="AB1030">
            <v>37.736500000000007</v>
          </cell>
          <cell r="AC1030">
            <v>39.96</v>
          </cell>
          <cell r="AD1030">
            <v>42.267000000000003</v>
          </cell>
          <cell r="AE1030">
            <v>39.736500000000007</v>
          </cell>
          <cell r="AF1030">
            <v>41.96</v>
          </cell>
          <cell r="AG1030">
            <v>44.267000000000003</v>
          </cell>
          <cell r="AH1030" t="str">
            <v>2 X 8126 (4.833 FT/Box)</v>
          </cell>
          <cell r="AI1030">
            <v>2</v>
          </cell>
          <cell r="AJ1030" t="str">
            <v>(10X5)+0=50</v>
          </cell>
          <cell r="AK1030">
            <v>10</v>
          </cell>
          <cell r="AL1030">
            <v>5</v>
          </cell>
          <cell r="AM1030">
            <v>0</v>
          </cell>
          <cell r="AN1030">
            <v>50</v>
          </cell>
          <cell r="AO1030" t="str">
            <v>8914 (48 X 44)</v>
          </cell>
          <cell r="AP1030" t="str">
            <v>48X44</v>
          </cell>
          <cell r="AQ1030">
            <v>55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 t="str">
            <v>8051 (1 White)</v>
          </cell>
          <cell r="AW1030" t="str">
            <v>8050 (160FT Clear)</v>
          </cell>
          <cell r="AX1030">
            <v>2153</v>
          </cell>
          <cell r="AY1030">
            <v>1000</v>
          </cell>
          <cell r="AZ1030">
            <v>2.153</v>
          </cell>
          <cell r="BA1030" t="str">
            <v>Minova USA Inc. request 2/23/05.</v>
          </cell>
          <cell r="BB1030"/>
          <cell r="BC1030">
            <v>296082</v>
          </cell>
          <cell r="BD1030" t="str">
            <v>White</v>
          </cell>
          <cell r="BE1030" t="str">
            <v>3518 M0510</v>
          </cell>
          <cell r="BF1030" t="str">
            <v>12 months (+/- 5 days) from date of manufacture</v>
          </cell>
          <cell r="BG1030" t="str">
            <v>X-Slow</v>
          </cell>
          <cell r="BH1030" t="str">
            <v>35 mm</v>
          </cell>
          <cell r="BI1030" t="str">
            <v>*NS</v>
          </cell>
          <cell r="BJ1030" t="str">
            <v xml:space="preserve">18 in </v>
          </cell>
          <cell r="BK1030" t="str">
            <v>*NS</v>
          </cell>
          <cell r="BL1030" t="str">
            <v>I, II, III</v>
          </cell>
          <cell r="BM1030" t="str">
            <v>*NS</v>
          </cell>
          <cell r="BN1030" t="str">
            <v>*NS</v>
          </cell>
          <cell r="BO1030">
            <v>55</v>
          </cell>
          <cell r="BP1030" t="str">
            <v>B or G</v>
          </cell>
          <cell r="BQ1030">
            <v>3300</v>
          </cell>
          <cell r="BR1030">
            <v>30</v>
          </cell>
        </row>
        <row r="1031">
          <cell r="C1031">
            <v>296085</v>
          </cell>
          <cell r="D1031" t="str">
            <v>3518 H35 (2PB, 50 Bxs)</v>
          </cell>
          <cell r="E1031" t="str">
            <v>70300</v>
          </cell>
          <cell r="F1031" t="str">
            <v>72036</v>
          </cell>
          <cell r="G1031" t="str">
            <v>30%</v>
          </cell>
          <cell r="H1031" t="str">
            <v>2 X 8509 (12-8 4 X 1.25 OL)</v>
          </cell>
          <cell r="I1031" t="str">
            <v>8054 (62 mm 142 GA X 1.646 FT)</v>
          </cell>
          <cell r="J1031" t="str">
            <v>8056 (124 mm 200 GA X 1.646 FT)</v>
          </cell>
          <cell r="K1031">
            <v>1.3985999999999998</v>
          </cell>
          <cell r="L1031">
            <v>0.59939999999999993</v>
          </cell>
          <cell r="M1031">
            <v>18</v>
          </cell>
          <cell r="N1031" t="str">
            <v>NS</v>
          </cell>
          <cell r="O1031">
            <v>17.75</v>
          </cell>
          <cell r="P1031">
            <v>18</v>
          </cell>
          <cell r="Q1031">
            <v>18.25</v>
          </cell>
          <cell r="R1031">
            <v>1.8868250000000002</v>
          </cell>
          <cell r="S1031">
            <v>1.998</v>
          </cell>
          <cell r="T1031">
            <v>2.1133500000000001</v>
          </cell>
          <cell r="U1031">
            <v>856.61855000000014</v>
          </cell>
          <cell r="V1031">
            <v>907.09199999999998</v>
          </cell>
          <cell r="W1031">
            <v>959.46090000000004</v>
          </cell>
          <cell r="X1031" t="str">
            <v>8425/8426 (22"/ 2 pc)</v>
          </cell>
          <cell r="Y1031" t="str">
            <v>22"/ 2 pc</v>
          </cell>
          <cell r="Z1031">
            <v>2</v>
          </cell>
          <cell r="AA1031">
            <v>20</v>
          </cell>
          <cell r="AB1031">
            <v>37.736500000000007</v>
          </cell>
          <cell r="AC1031">
            <v>39.96</v>
          </cell>
          <cell r="AD1031">
            <v>42.267000000000003</v>
          </cell>
          <cell r="AE1031">
            <v>39.736500000000007</v>
          </cell>
          <cell r="AF1031">
            <v>41.96</v>
          </cell>
          <cell r="AG1031">
            <v>44.267000000000003</v>
          </cell>
          <cell r="AH1031" t="str">
            <v>2 X 8126 (4.833 FT/Box)</v>
          </cell>
          <cell r="AI1031">
            <v>2</v>
          </cell>
          <cell r="AJ1031" t="str">
            <v>(10X5)+0=50</v>
          </cell>
          <cell r="AK1031">
            <v>10</v>
          </cell>
          <cell r="AL1031">
            <v>5</v>
          </cell>
          <cell r="AM1031">
            <v>0</v>
          </cell>
          <cell r="AN1031">
            <v>50</v>
          </cell>
          <cell r="AO1031" t="str">
            <v>8914 (48 X 44)</v>
          </cell>
          <cell r="AP1031" t="str">
            <v>48X44</v>
          </cell>
          <cell r="AQ1031">
            <v>55</v>
          </cell>
          <cell r="AR1031" t="str">
            <v>8123 (12)</v>
          </cell>
          <cell r="AS1031" t="str">
            <v>8051 (1 White) and 8305 (1 6 mil poly bag)</v>
          </cell>
          <cell r="AT1031" t="str">
            <v>8121 (4 X 16FT)</v>
          </cell>
          <cell r="AU1031">
            <v>0</v>
          </cell>
          <cell r="AV1031" t="str">
            <v>8051 (1 White)</v>
          </cell>
          <cell r="AW1031" t="str">
            <v>8050 (223FT Clear)</v>
          </cell>
          <cell r="AX1031">
            <v>2153</v>
          </cell>
          <cell r="AY1031">
            <v>1000</v>
          </cell>
          <cell r="AZ1031">
            <v>2.153</v>
          </cell>
          <cell r="BA1031" t="str">
            <v>Minova request 8/4/10.</v>
          </cell>
          <cell r="BB1031" t="str">
            <v xml:space="preserve">Place white pallet cover on pallet, place boxes on pallet, place a 2nd white pallet cover over boxes, place 6 mil poly bag over pallet, band and stretchwrap. </v>
          </cell>
          <cell r="BC1031">
            <v>296085</v>
          </cell>
          <cell r="BD1031" t="str">
            <v>Blue</v>
          </cell>
          <cell r="BE1031" t="str">
            <v>3518 H35</v>
          </cell>
          <cell r="BF1031" t="str">
            <v>12 months (+/- 5 days) from date of manufacture</v>
          </cell>
          <cell r="BG1031" t="str">
            <v>Fast</v>
          </cell>
          <cell r="BH1031" t="str">
            <v>35 mm</v>
          </cell>
          <cell r="BI1031" t="str">
            <v>*NS</v>
          </cell>
          <cell r="BJ1031" t="str">
            <v xml:space="preserve">18 in </v>
          </cell>
          <cell r="BK1031" t="str">
            <v>*NS</v>
          </cell>
          <cell r="BL1031" t="str">
            <v>I, II, III</v>
          </cell>
          <cell r="BM1031" t="str">
            <v>*NS</v>
          </cell>
          <cell r="BN1031" t="str">
            <v>*NS</v>
          </cell>
          <cell r="BO1031">
            <v>55</v>
          </cell>
          <cell r="BP1031" t="str">
            <v>B or G</v>
          </cell>
          <cell r="BQ1031">
            <v>3300</v>
          </cell>
          <cell r="BR1031">
            <v>30</v>
          </cell>
        </row>
        <row r="1032">
          <cell r="C1032">
            <v>296086</v>
          </cell>
          <cell r="D1032" t="str">
            <v>3518 M50 (2PB, 50 Bxs)</v>
          </cell>
          <cell r="E1032" t="str">
            <v>70325</v>
          </cell>
          <cell r="F1032" t="str">
            <v>72036</v>
          </cell>
          <cell r="G1032" t="str">
            <v>30%</v>
          </cell>
          <cell r="H1032" t="str">
            <v>2 X 8509 (12-8 4 X 1.25 OL)</v>
          </cell>
          <cell r="I1032" t="str">
            <v>8054 (62 mm 142 GA X 1.646 FT)</v>
          </cell>
          <cell r="J1032" t="str">
            <v>8056 (124 mm 200 GA X 1.646 FT)</v>
          </cell>
          <cell r="K1032">
            <v>1.3985999999999998</v>
          </cell>
          <cell r="L1032">
            <v>0.59939999999999993</v>
          </cell>
          <cell r="M1032">
            <v>18</v>
          </cell>
          <cell r="N1032" t="str">
            <v>NS</v>
          </cell>
          <cell r="O1032">
            <v>17.75</v>
          </cell>
          <cell r="P1032">
            <v>18</v>
          </cell>
          <cell r="Q1032">
            <v>18.25</v>
          </cell>
          <cell r="R1032">
            <v>1.8868250000000002</v>
          </cell>
          <cell r="S1032">
            <v>1.998</v>
          </cell>
          <cell r="T1032">
            <v>2.1133500000000001</v>
          </cell>
          <cell r="U1032">
            <v>856.61855000000014</v>
          </cell>
          <cell r="V1032">
            <v>907.09199999999998</v>
          </cell>
          <cell r="W1032">
            <v>959.46090000000004</v>
          </cell>
          <cell r="X1032" t="str">
            <v>8425/8426 (22"/ 2 pc)</v>
          </cell>
          <cell r="Y1032" t="str">
            <v>22"/ 2 pc</v>
          </cell>
          <cell r="Z1032">
            <v>2</v>
          </cell>
          <cell r="AA1032">
            <v>20</v>
          </cell>
          <cell r="AB1032">
            <v>37.736500000000007</v>
          </cell>
          <cell r="AC1032">
            <v>39.96</v>
          </cell>
          <cell r="AD1032">
            <v>42.267000000000003</v>
          </cell>
          <cell r="AE1032">
            <v>39.736500000000007</v>
          </cell>
          <cell r="AF1032">
            <v>41.96</v>
          </cell>
          <cell r="AG1032">
            <v>44.267000000000003</v>
          </cell>
          <cell r="AH1032" t="str">
            <v>2 X 8126 (4.833 FT/Box)</v>
          </cell>
          <cell r="AI1032">
            <v>2</v>
          </cell>
          <cell r="AJ1032" t="str">
            <v>(10X5)+0=50</v>
          </cell>
          <cell r="AK1032">
            <v>10</v>
          </cell>
          <cell r="AL1032">
            <v>5</v>
          </cell>
          <cell r="AM1032">
            <v>0</v>
          </cell>
          <cell r="AN1032">
            <v>50</v>
          </cell>
          <cell r="AO1032" t="str">
            <v>8914 (48 X 44)</v>
          </cell>
          <cell r="AP1032" t="str">
            <v>48X44</v>
          </cell>
          <cell r="AQ1032">
            <v>55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 t="str">
            <v>8051 (1 White)</v>
          </cell>
          <cell r="AW1032" t="str">
            <v>8050 (223FT Clear)</v>
          </cell>
          <cell r="AX1032">
            <v>2153</v>
          </cell>
          <cell r="AY1032">
            <v>1000</v>
          </cell>
          <cell r="AZ1032">
            <v>2.153</v>
          </cell>
          <cell r="BA1032" t="str">
            <v>Minova USA Inc. request 8/17/04.</v>
          </cell>
          <cell r="BB1032"/>
          <cell r="BC1032">
            <v>296086</v>
          </cell>
          <cell r="BD1032" t="str">
            <v>Green</v>
          </cell>
          <cell r="BE1032" t="str">
            <v xml:space="preserve">3518 M50 </v>
          </cell>
          <cell r="BF1032" t="str">
            <v>12 months (+/- 5 days) from date of manufacture</v>
          </cell>
          <cell r="BG1032" t="str">
            <v xml:space="preserve">Medium </v>
          </cell>
          <cell r="BH1032" t="str">
            <v>35 mm</v>
          </cell>
          <cell r="BI1032" t="str">
            <v>*NS</v>
          </cell>
          <cell r="BJ1032" t="str">
            <v xml:space="preserve">18 in </v>
          </cell>
          <cell r="BK1032" t="str">
            <v>*NS</v>
          </cell>
          <cell r="BL1032" t="str">
            <v>I, II, III</v>
          </cell>
          <cell r="BM1032" t="str">
            <v>*NS</v>
          </cell>
          <cell r="BN1032" t="str">
            <v>*NS</v>
          </cell>
          <cell r="BO1032">
            <v>55</v>
          </cell>
          <cell r="BP1032" t="str">
            <v>B or G</v>
          </cell>
          <cell r="BQ1032">
            <v>3300</v>
          </cell>
          <cell r="BR1032">
            <v>30</v>
          </cell>
        </row>
        <row r="1033">
          <cell r="C1033">
            <v>296088</v>
          </cell>
          <cell r="D1033" t="str">
            <v>3518 M35 (2PB, 50 Bxs)</v>
          </cell>
          <cell r="E1033" t="str">
            <v>70274</v>
          </cell>
          <cell r="F1033" t="str">
            <v>72036</v>
          </cell>
          <cell r="G1033" t="str">
            <v>30%</v>
          </cell>
          <cell r="H1033" t="str">
            <v>2 X 8509 (12-8 4 X 1.25 OL)</v>
          </cell>
          <cell r="I1033" t="str">
            <v>8054 (62 mm 142 GA X 1.646 FT)</v>
          </cell>
          <cell r="J1033" t="str">
            <v>8056 (124 mm 200 GA X 1.646 FT)</v>
          </cell>
          <cell r="K1033">
            <v>1.3985999999999998</v>
          </cell>
          <cell r="L1033">
            <v>0.59939999999999993</v>
          </cell>
          <cell r="M1033">
            <v>18</v>
          </cell>
          <cell r="N1033" t="str">
            <v>NS</v>
          </cell>
          <cell r="O1033">
            <v>17.75</v>
          </cell>
          <cell r="P1033">
            <v>18</v>
          </cell>
          <cell r="Q1033">
            <v>18.25</v>
          </cell>
          <cell r="R1033">
            <v>1.8868250000000002</v>
          </cell>
          <cell r="S1033">
            <v>1.998</v>
          </cell>
          <cell r="T1033">
            <v>2.1133500000000001</v>
          </cell>
          <cell r="U1033">
            <v>856.61855000000014</v>
          </cell>
          <cell r="V1033">
            <v>907.09199999999998</v>
          </cell>
          <cell r="W1033">
            <v>959.46090000000004</v>
          </cell>
          <cell r="X1033" t="str">
            <v>8425/8426 (22"/ 2 pc)</v>
          </cell>
          <cell r="Y1033" t="str">
            <v>22"/ 2 pc</v>
          </cell>
          <cell r="Z1033">
            <v>2</v>
          </cell>
          <cell r="AA1033">
            <v>20</v>
          </cell>
          <cell r="AB1033">
            <v>37.736500000000007</v>
          </cell>
          <cell r="AC1033">
            <v>39.96</v>
          </cell>
          <cell r="AD1033">
            <v>42.267000000000003</v>
          </cell>
          <cell r="AE1033">
            <v>39.736500000000007</v>
          </cell>
          <cell r="AF1033">
            <v>41.96</v>
          </cell>
          <cell r="AG1033">
            <v>44.267000000000003</v>
          </cell>
          <cell r="AH1033" t="str">
            <v>2 X 8126 (4.833 FT/Box)</v>
          </cell>
          <cell r="AI1033">
            <v>2</v>
          </cell>
          <cell r="AJ1033" t="str">
            <v>(10X5)+0=50</v>
          </cell>
          <cell r="AK1033">
            <v>10</v>
          </cell>
          <cell r="AL1033">
            <v>5</v>
          </cell>
          <cell r="AM1033">
            <v>0</v>
          </cell>
          <cell r="AN1033">
            <v>50</v>
          </cell>
          <cell r="AO1033" t="str">
            <v>8914 (48 X 44)</v>
          </cell>
          <cell r="AP1033" t="str">
            <v>48X44</v>
          </cell>
          <cell r="AQ1033">
            <v>55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 t="str">
            <v>8051 (1 White)</v>
          </cell>
          <cell r="AW1033" t="str">
            <v>8050 (223FT Clear)</v>
          </cell>
          <cell r="AX1033">
            <v>2153</v>
          </cell>
          <cell r="AY1033">
            <v>1000</v>
          </cell>
          <cell r="AZ1033">
            <v>2.153</v>
          </cell>
          <cell r="BA1033" t="str">
            <v>Minova request 6/8/11.</v>
          </cell>
          <cell r="BB1033">
            <v>0</v>
          </cell>
          <cell r="BC1033">
            <v>296088</v>
          </cell>
          <cell r="BD1033" t="str">
            <v>Blue</v>
          </cell>
          <cell r="BE1033" t="str">
            <v>3518 M35</v>
          </cell>
          <cell r="BF1033" t="str">
            <v>12 months (+/- 5 days) from date of manufacture</v>
          </cell>
          <cell r="BG1033" t="str">
            <v>Fast</v>
          </cell>
          <cell r="BH1033" t="str">
            <v>35 mm</v>
          </cell>
          <cell r="BI1033" t="str">
            <v>*NS</v>
          </cell>
          <cell r="BJ1033" t="str">
            <v xml:space="preserve">18 in </v>
          </cell>
          <cell r="BK1033" t="str">
            <v>*NS</v>
          </cell>
          <cell r="BL1033" t="str">
            <v>I, II, III</v>
          </cell>
          <cell r="BM1033" t="str">
            <v>*NS</v>
          </cell>
          <cell r="BN1033" t="str">
            <v>*NS</v>
          </cell>
          <cell r="BO1033">
            <v>55</v>
          </cell>
          <cell r="BP1033" t="str">
            <v>B or G</v>
          </cell>
          <cell r="BQ1033">
            <v>3300</v>
          </cell>
          <cell r="BR1033">
            <v>30</v>
          </cell>
        </row>
        <row r="1034">
          <cell r="C1034">
            <v>296090</v>
          </cell>
          <cell r="D1034" t="str">
            <v>3518 M90 (2PB, 50 Bxs)</v>
          </cell>
          <cell r="E1034" t="str">
            <v>70329</v>
          </cell>
          <cell r="F1034" t="str">
            <v>72036</v>
          </cell>
          <cell r="G1034" t="str">
            <v>30%</v>
          </cell>
          <cell r="H1034" t="str">
            <v>2 X 8509 (12-8 4 X 1.25 OL)</v>
          </cell>
          <cell r="I1034" t="str">
            <v>8054 (62 mm 142 GA X 1.646 FT)</v>
          </cell>
          <cell r="J1034" t="str">
            <v>8056 (124 mm 200 GA X 1.646 FT)</v>
          </cell>
          <cell r="K1034">
            <v>1.3985999999999998</v>
          </cell>
          <cell r="L1034">
            <v>0.59939999999999993</v>
          </cell>
          <cell r="M1034">
            <v>18</v>
          </cell>
          <cell r="N1034" t="str">
            <v>NS</v>
          </cell>
          <cell r="O1034">
            <v>17.75</v>
          </cell>
          <cell r="P1034">
            <v>18</v>
          </cell>
          <cell r="Q1034">
            <v>18.25</v>
          </cell>
          <cell r="R1034">
            <v>1.8868250000000002</v>
          </cell>
          <cell r="S1034">
            <v>1.998</v>
          </cell>
          <cell r="T1034">
            <v>2.1133500000000001</v>
          </cell>
          <cell r="U1034">
            <v>856.61855000000014</v>
          </cell>
          <cell r="V1034">
            <v>907.09199999999998</v>
          </cell>
          <cell r="W1034">
            <v>959.46090000000004</v>
          </cell>
          <cell r="X1034" t="str">
            <v>8425/8426 (22"/ 2 pc)</v>
          </cell>
          <cell r="Y1034" t="str">
            <v>22"/ 2 pc</v>
          </cell>
          <cell r="Z1034">
            <v>2</v>
          </cell>
          <cell r="AA1034">
            <v>20</v>
          </cell>
          <cell r="AB1034">
            <v>37.736500000000007</v>
          </cell>
          <cell r="AC1034">
            <v>39.96</v>
          </cell>
          <cell r="AD1034">
            <v>42.267000000000003</v>
          </cell>
          <cell r="AE1034">
            <v>39.736500000000007</v>
          </cell>
          <cell r="AF1034">
            <v>41.96</v>
          </cell>
          <cell r="AG1034">
            <v>44.267000000000003</v>
          </cell>
          <cell r="AH1034" t="str">
            <v>2 X 8126 (4.833 FT/Box)</v>
          </cell>
          <cell r="AI1034">
            <v>2</v>
          </cell>
          <cell r="AJ1034" t="str">
            <v>(10X5)+0=50</v>
          </cell>
          <cell r="AK1034">
            <v>10</v>
          </cell>
          <cell r="AL1034">
            <v>5</v>
          </cell>
          <cell r="AM1034">
            <v>0</v>
          </cell>
          <cell r="AN1034">
            <v>50</v>
          </cell>
          <cell r="AO1034" t="str">
            <v>8914 (48 X 44)</v>
          </cell>
          <cell r="AP1034" t="str">
            <v>48X44</v>
          </cell>
          <cell r="AQ1034">
            <v>55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 t="str">
            <v>8051 (1 White)</v>
          </cell>
          <cell r="AW1034" t="str">
            <v>8050 (223FT Clear)</v>
          </cell>
          <cell r="AX1034">
            <v>2153</v>
          </cell>
          <cell r="AY1034">
            <v>1000</v>
          </cell>
          <cell r="AZ1034">
            <v>2.153</v>
          </cell>
          <cell r="BA1034" t="str">
            <v>Minova USA Inc. request 10/21/03.</v>
          </cell>
          <cell r="BB1034"/>
          <cell r="BC1034">
            <v>296090</v>
          </cell>
          <cell r="BD1034" t="str">
            <v>Yellow</v>
          </cell>
          <cell r="BE1034" t="str">
            <v xml:space="preserve">3518 M90 </v>
          </cell>
          <cell r="BF1034" t="str">
            <v>12 months (+/- 5 days) from date of manufacture</v>
          </cell>
          <cell r="BG1034" t="str">
            <v>Slow</v>
          </cell>
          <cell r="BH1034" t="str">
            <v>35 mm</v>
          </cell>
          <cell r="BI1034" t="str">
            <v>*NS</v>
          </cell>
          <cell r="BJ1034" t="str">
            <v xml:space="preserve">18 in </v>
          </cell>
          <cell r="BK1034" t="str">
            <v>*NS</v>
          </cell>
          <cell r="BL1034" t="str">
            <v>I, II, III</v>
          </cell>
          <cell r="BM1034" t="str">
            <v>*NS</v>
          </cell>
          <cell r="BN1034" t="str">
            <v>*NS</v>
          </cell>
          <cell r="BO1034">
            <v>55</v>
          </cell>
          <cell r="BP1034" t="str">
            <v>B or G</v>
          </cell>
          <cell r="BQ1034">
            <v>3300</v>
          </cell>
          <cell r="BR1034">
            <v>30</v>
          </cell>
        </row>
        <row r="1035">
          <cell r="C1035">
            <v>296091</v>
          </cell>
          <cell r="D1035" t="str">
            <v>3518 LIF50 (2PB, 50 Bxs)</v>
          </cell>
          <cell r="E1035" t="str">
            <v>70319</v>
          </cell>
          <cell r="F1035" t="str">
            <v>72036</v>
          </cell>
          <cell r="G1035" t="str">
            <v>30%</v>
          </cell>
          <cell r="H1035" t="str">
            <v>2 X 8509 (12-8 4 X 1.25 OL)</v>
          </cell>
          <cell r="I1035" t="str">
            <v>8054 (62 mm 142 GA X 1.646 FT)</v>
          </cell>
          <cell r="J1035" t="str">
            <v>8056 (124 mm 200 GA X 1.646 FT)</v>
          </cell>
          <cell r="K1035">
            <v>1.3985999999999998</v>
          </cell>
          <cell r="L1035">
            <v>0.59939999999999993</v>
          </cell>
          <cell r="M1035">
            <v>18</v>
          </cell>
          <cell r="N1035" t="str">
            <v>NS</v>
          </cell>
          <cell r="O1035">
            <v>17.75</v>
          </cell>
          <cell r="P1035">
            <v>18</v>
          </cell>
          <cell r="Q1035">
            <v>18.25</v>
          </cell>
          <cell r="R1035">
            <v>1.8868250000000002</v>
          </cell>
          <cell r="S1035">
            <v>1.998</v>
          </cell>
          <cell r="T1035">
            <v>2.1133500000000001</v>
          </cell>
          <cell r="U1035">
            <v>856.61855000000014</v>
          </cell>
          <cell r="V1035">
            <v>907.09199999999998</v>
          </cell>
          <cell r="W1035">
            <v>959.46090000000004</v>
          </cell>
          <cell r="X1035" t="str">
            <v>8425/8426 (22"/ 2 pc)</v>
          </cell>
          <cell r="Y1035" t="str">
            <v>22"/ 2 pc</v>
          </cell>
          <cell r="Z1035">
            <v>2</v>
          </cell>
          <cell r="AA1035">
            <v>20</v>
          </cell>
          <cell r="AB1035">
            <v>37.736500000000007</v>
          </cell>
          <cell r="AC1035">
            <v>39.96</v>
          </cell>
          <cell r="AD1035">
            <v>42.267000000000003</v>
          </cell>
          <cell r="AE1035">
            <v>39.736500000000007</v>
          </cell>
          <cell r="AF1035">
            <v>41.96</v>
          </cell>
          <cell r="AG1035">
            <v>44.267000000000003</v>
          </cell>
          <cell r="AH1035" t="str">
            <v>2 X 8126 (4.833 FT/Box)</v>
          </cell>
          <cell r="AI1035">
            <v>2</v>
          </cell>
          <cell r="AJ1035" t="str">
            <v>(10X5)+0=50</v>
          </cell>
          <cell r="AK1035">
            <v>10</v>
          </cell>
          <cell r="AL1035">
            <v>5</v>
          </cell>
          <cell r="AM1035">
            <v>0</v>
          </cell>
          <cell r="AN1035">
            <v>50</v>
          </cell>
          <cell r="AO1035" t="str">
            <v>8914 (48 X 44)</v>
          </cell>
          <cell r="AP1035" t="str">
            <v>48X44</v>
          </cell>
          <cell r="AQ1035">
            <v>55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 t="str">
            <v>8051 (1 White)</v>
          </cell>
          <cell r="AW1035" t="str">
            <v>8050 (223FT Clear)</v>
          </cell>
          <cell r="AX1035">
            <v>2153</v>
          </cell>
          <cell r="AY1035">
            <v>1000</v>
          </cell>
          <cell r="AZ1035">
            <v>2.153</v>
          </cell>
          <cell r="BA1035" t="str">
            <v>Requested 7.7.14</v>
          </cell>
          <cell r="BB1035"/>
          <cell r="BC1035">
            <v>296091</v>
          </cell>
          <cell r="BD1035" t="str">
            <v>Green</v>
          </cell>
          <cell r="BE1035" t="str">
            <v>3518 LIF50</v>
          </cell>
          <cell r="BF1035" t="str">
            <v>12 months (+/- 5 days) from date of manufacture</v>
          </cell>
          <cell r="BG1035" t="str">
            <v>Medium</v>
          </cell>
          <cell r="BH1035" t="str">
            <v>35 mm</v>
          </cell>
          <cell r="BI1035" t="str">
            <v>*NS</v>
          </cell>
          <cell r="BJ1035" t="str">
            <v xml:space="preserve">18 in </v>
          </cell>
          <cell r="BK1035" t="str">
            <v>*NS</v>
          </cell>
          <cell r="BL1035" t="str">
            <v>I, II, III</v>
          </cell>
          <cell r="BM1035" t="str">
            <v>*NS</v>
          </cell>
          <cell r="BN1035" t="str">
            <v>*NS</v>
          </cell>
          <cell r="BO1035">
            <v>55</v>
          </cell>
          <cell r="BP1035" t="str">
            <v>B or G</v>
          </cell>
          <cell r="BQ1035">
            <v>3300</v>
          </cell>
          <cell r="BR1035">
            <v>30</v>
          </cell>
        </row>
        <row r="1036">
          <cell r="C1036">
            <v>298001</v>
          </cell>
          <cell r="D1036" t="str">
            <v>3520 M90 (2PB, 50 Bxs)</v>
          </cell>
          <cell r="E1036" t="str">
            <v>70329</v>
          </cell>
          <cell r="F1036" t="str">
            <v>72036</v>
          </cell>
          <cell r="G1036" t="str">
            <v>30%</v>
          </cell>
          <cell r="H1036" t="str">
            <v>2 X 8509 (12-8 4 X 1.25 OL)</v>
          </cell>
          <cell r="I1036" t="str">
            <v>8054 (62 mm 142 GA X 1.813 FT)</v>
          </cell>
          <cell r="J1036" t="str">
            <v>8056 (124 mm 200 GA X 1.813 FT)</v>
          </cell>
          <cell r="K1036">
            <v>1.554</v>
          </cell>
          <cell r="L1036">
            <v>0.66600000000000004</v>
          </cell>
          <cell r="M1036">
            <v>20</v>
          </cell>
          <cell r="N1036" t="str">
            <v>NS</v>
          </cell>
          <cell r="O1036">
            <v>19.75</v>
          </cell>
          <cell r="P1036">
            <v>20</v>
          </cell>
          <cell r="Q1036">
            <v>20.25</v>
          </cell>
          <cell r="R1036">
            <v>2.0994250000000001</v>
          </cell>
          <cell r="S1036">
            <v>2.2200000000000002</v>
          </cell>
          <cell r="T1036">
            <v>2.3449499999999999</v>
          </cell>
          <cell r="U1036">
            <v>953.13895000000002</v>
          </cell>
          <cell r="V1036">
            <v>1007.8800000000001</v>
          </cell>
          <cell r="W1036">
            <v>1064.6072999999999</v>
          </cell>
          <cell r="X1036" t="str">
            <v>8425/8426 (22"/ 2 pc)</v>
          </cell>
          <cell r="Y1036" t="str">
            <v>22"/ 2 pc</v>
          </cell>
          <cell r="Z1036">
            <v>2</v>
          </cell>
          <cell r="AA1036">
            <v>20</v>
          </cell>
          <cell r="AB1036">
            <v>41.988500000000002</v>
          </cell>
          <cell r="AC1036">
            <v>44.400000000000006</v>
          </cell>
          <cell r="AD1036">
            <v>46.899000000000001</v>
          </cell>
          <cell r="AE1036">
            <v>43.988500000000002</v>
          </cell>
          <cell r="AF1036">
            <v>46.400000000000006</v>
          </cell>
          <cell r="AG1036">
            <v>48.899000000000001</v>
          </cell>
          <cell r="AH1036" t="str">
            <v>2 X 8126 (4.833 FT/Box)</v>
          </cell>
          <cell r="AI1036">
            <v>2</v>
          </cell>
          <cell r="AJ1036" t="str">
            <v>(10X5)+0=50</v>
          </cell>
          <cell r="AK1036">
            <v>10</v>
          </cell>
          <cell r="AL1036">
            <v>5</v>
          </cell>
          <cell r="AM1036">
            <v>0</v>
          </cell>
          <cell r="AN1036">
            <v>50</v>
          </cell>
          <cell r="AO1036" t="str">
            <v>8914 (48 X 44)</v>
          </cell>
          <cell r="AP1036" t="str">
            <v>48X44</v>
          </cell>
          <cell r="AQ1036">
            <v>55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 t="str">
            <v>8051 (1 White)</v>
          </cell>
          <cell r="AW1036" t="str">
            <v>8050 (223FT Clear)</v>
          </cell>
          <cell r="AX1036">
            <v>2375.0000000000005</v>
          </cell>
          <cell r="AY1036">
            <v>1000</v>
          </cell>
          <cell r="AZ1036">
            <v>2.3750000000000004</v>
          </cell>
          <cell r="BA1036" t="str">
            <v>Minova USA Inc. request 11/28/11.</v>
          </cell>
          <cell r="BB1036"/>
          <cell r="BC1036">
            <v>298001</v>
          </cell>
          <cell r="BD1036" t="str">
            <v>Yellow</v>
          </cell>
          <cell r="BE1036" t="str">
            <v>3520 M90</v>
          </cell>
          <cell r="BF1036" t="str">
            <v>12 months (+/- 5 days) from date of manufacture</v>
          </cell>
          <cell r="BG1036" t="str">
            <v>Slow</v>
          </cell>
          <cell r="BH1036" t="str">
            <v>35 mm</v>
          </cell>
          <cell r="BI1036" t="str">
            <v>*NS</v>
          </cell>
          <cell r="BJ1036" t="str">
            <v>20 in</v>
          </cell>
          <cell r="BK1036" t="str">
            <v>*NS</v>
          </cell>
          <cell r="BL1036" t="str">
            <v>I, II, III</v>
          </cell>
          <cell r="BM1036" t="str">
            <v>*NS</v>
          </cell>
          <cell r="BN1036" t="str">
            <v>*NS</v>
          </cell>
          <cell r="BO1036">
            <v>55</v>
          </cell>
          <cell r="BP1036" t="str">
            <v>B or G</v>
          </cell>
          <cell r="BQ1036">
            <v>3300</v>
          </cell>
          <cell r="BR1036">
            <v>33.333333333333336</v>
          </cell>
        </row>
        <row r="1037">
          <cell r="C1037">
            <v>298010</v>
          </cell>
          <cell r="D1037" t="str">
            <v>3522 M55LIF (2PB, 48 Bxs, VPL)</v>
          </cell>
          <cell r="E1037" t="str">
            <v>70330</v>
          </cell>
          <cell r="F1037" t="str">
            <v>72036</v>
          </cell>
          <cell r="G1037" t="str">
            <v>30%</v>
          </cell>
          <cell r="H1037" t="str">
            <v>2 X 8509 (12-8 4 X 1.25 OL)</v>
          </cell>
          <cell r="I1037" t="str">
            <v>8054 (62 mm 142 GA X 1.959 FT)</v>
          </cell>
          <cell r="J1037" t="str">
            <v>8056 (124 mm 200 GA X 1.959 FT)</v>
          </cell>
          <cell r="K1037">
            <v>1.7094</v>
          </cell>
          <cell r="L1037">
            <v>0.73260000000000003</v>
          </cell>
          <cell r="M1037">
            <v>22</v>
          </cell>
          <cell r="N1037" t="str">
            <v>NS</v>
          </cell>
          <cell r="O1037">
            <v>21.75</v>
          </cell>
          <cell r="P1037">
            <v>22</v>
          </cell>
          <cell r="Q1037">
            <v>22.25</v>
          </cell>
          <cell r="R1037">
            <v>2.3120250000000002</v>
          </cell>
          <cell r="S1037">
            <v>2.4420000000000002</v>
          </cell>
          <cell r="T1037">
            <v>2.5765500000000001</v>
          </cell>
          <cell r="U1037">
            <v>1049.6593500000001</v>
          </cell>
          <cell r="V1037">
            <v>1108.6680000000001</v>
          </cell>
          <cell r="W1037">
            <v>1169.7537</v>
          </cell>
          <cell r="X1037" t="str">
            <v>8427/8428 (25"/2 pc)</v>
          </cell>
          <cell r="Y1037" t="str">
            <v>25"/ 2 pc</v>
          </cell>
          <cell r="Z1037">
            <v>2.5</v>
          </cell>
          <cell r="AA1037">
            <v>20</v>
          </cell>
          <cell r="AB1037">
            <v>46.240500000000004</v>
          </cell>
          <cell r="AC1037">
            <v>48.84</v>
          </cell>
          <cell r="AD1037">
            <v>51.531000000000006</v>
          </cell>
          <cell r="AE1037">
            <v>48.740500000000004</v>
          </cell>
          <cell r="AF1037">
            <v>51.34</v>
          </cell>
          <cell r="AG1037">
            <v>54.031000000000006</v>
          </cell>
          <cell r="AH1037" t="str">
            <v>2 X 8126 (4.833 FT/Box)</v>
          </cell>
          <cell r="AI1037">
            <v>2</v>
          </cell>
          <cell r="AJ1037" t="str">
            <v>(8X6)+0=48</v>
          </cell>
          <cell r="AK1037">
            <v>8</v>
          </cell>
          <cell r="AL1037">
            <v>6</v>
          </cell>
          <cell r="AM1037">
            <v>0</v>
          </cell>
          <cell r="AN1037">
            <v>48</v>
          </cell>
          <cell r="AO1037" t="str">
            <v>8909 (44 X 44)</v>
          </cell>
          <cell r="AP1037" t="str">
            <v>44X44</v>
          </cell>
          <cell r="AQ1037">
            <v>55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 t="str">
            <v>8051 (1 White)</v>
          </cell>
          <cell r="AW1037" t="str">
            <v>8050 (223FT Clear)</v>
          </cell>
          <cell r="AX1037">
            <v>2519.3200000000002</v>
          </cell>
          <cell r="AY1037">
            <v>960</v>
          </cell>
          <cell r="AZ1037">
            <v>2.6242916666666667</v>
          </cell>
          <cell r="BA1037" t="str">
            <v>Minova USA Inc. request to change packaging 10/1/06. "VPL"</v>
          </cell>
          <cell r="BB1037" t="str">
            <v>Each pallet gets an additional Void In Pallet label to be placed on top-center of wrapped pallet.</v>
          </cell>
          <cell r="BC1037">
            <v>298010</v>
          </cell>
          <cell r="BD1037" t="str">
            <v>Yellow</v>
          </cell>
          <cell r="BE1037" t="str">
            <v>3522 M55LIF</v>
          </cell>
          <cell r="BF1037" t="str">
            <v>12 months (+/- 5 days) from date of manufacture</v>
          </cell>
          <cell r="BG1037" t="str">
            <v>Slow</v>
          </cell>
          <cell r="BH1037" t="str">
            <v>35 mm</v>
          </cell>
          <cell r="BI1037" t="str">
            <v>*NS</v>
          </cell>
          <cell r="BJ1037" t="str">
            <v>22 in</v>
          </cell>
          <cell r="BK1037" t="str">
            <v>*NS</v>
          </cell>
          <cell r="BL1037" t="str">
            <v>I, II, III</v>
          </cell>
          <cell r="BM1037" t="str">
            <v>*NS</v>
          </cell>
          <cell r="BN1037" t="str">
            <v>*NS</v>
          </cell>
          <cell r="BO1037">
            <v>55</v>
          </cell>
          <cell r="BP1037" t="str">
            <v>B or G</v>
          </cell>
          <cell r="BQ1037">
            <v>3300</v>
          </cell>
          <cell r="BR1037">
            <v>36.666666666666664</v>
          </cell>
        </row>
        <row r="1038">
          <cell r="C1038">
            <v>298019</v>
          </cell>
          <cell r="D1038" t="str">
            <v>3524 H35 (2PB, 48 Bxs, VPL)</v>
          </cell>
          <cell r="E1038" t="str">
            <v>70300</v>
          </cell>
          <cell r="F1038" t="str">
            <v>72036</v>
          </cell>
          <cell r="G1038" t="str">
            <v>30%</v>
          </cell>
          <cell r="H1038" t="str">
            <v>2 X 8509 (12-8 4 X 1.25 OL)</v>
          </cell>
          <cell r="I1038" t="str">
            <v>8054 (62 mm 142 GA X 2.146 FT)</v>
          </cell>
          <cell r="J1038" t="str">
            <v>8056 (124 mm 200 GA X 2.146 FT)</v>
          </cell>
          <cell r="K1038">
            <v>1.8648</v>
          </cell>
          <cell r="L1038">
            <v>0.79920000000000002</v>
          </cell>
          <cell r="M1038">
            <v>24</v>
          </cell>
          <cell r="N1038" t="str">
            <v>NS</v>
          </cell>
          <cell r="O1038">
            <v>23.75</v>
          </cell>
          <cell r="P1038">
            <v>24</v>
          </cell>
          <cell r="Q1038">
            <v>24.25</v>
          </cell>
          <cell r="R1038">
            <v>2.5246250000000003</v>
          </cell>
          <cell r="S1038">
            <v>2.6640000000000001</v>
          </cell>
          <cell r="T1038">
            <v>2.8081499999999999</v>
          </cell>
          <cell r="U1038">
            <v>1146.1797500000002</v>
          </cell>
          <cell r="V1038">
            <v>1209.4560000000001</v>
          </cell>
          <cell r="W1038">
            <v>1274.9001000000001</v>
          </cell>
          <cell r="X1038" t="str">
            <v>8427/8428 (25"/2 pc)</v>
          </cell>
          <cell r="Y1038" t="str">
            <v>25"/ 2 pc</v>
          </cell>
          <cell r="Z1038">
            <v>2.5</v>
          </cell>
          <cell r="AA1038">
            <v>20</v>
          </cell>
          <cell r="AB1038">
            <v>50.492500000000007</v>
          </cell>
          <cell r="AC1038">
            <v>53.28</v>
          </cell>
          <cell r="AD1038">
            <v>56.162999999999997</v>
          </cell>
          <cell r="AE1038">
            <v>52.992500000000007</v>
          </cell>
          <cell r="AF1038">
            <v>55.78</v>
          </cell>
          <cell r="AG1038">
            <v>58.662999999999997</v>
          </cell>
          <cell r="AH1038" t="str">
            <v>2 X 8126 (4.833 FT/Box)</v>
          </cell>
          <cell r="AI1038">
            <v>2</v>
          </cell>
          <cell r="AJ1038" t="str">
            <v>(8X6)+0=48</v>
          </cell>
          <cell r="AK1038">
            <v>8</v>
          </cell>
          <cell r="AL1038">
            <v>6</v>
          </cell>
          <cell r="AM1038">
            <v>0</v>
          </cell>
          <cell r="AN1038">
            <v>48</v>
          </cell>
          <cell r="AO1038" t="str">
            <v>8909 (44 X 44)</v>
          </cell>
          <cell r="AP1038" t="str">
            <v>44X44</v>
          </cell>
          <cell r="AQ1038">
            <v>55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 t="str">
            <v>8051 (1 White)</v>
          </cell>
          <cell r="AW1038" t="str">
            <v>8050 (223FT Clear)</v>
          </cell>
          <cell r="AX1038">
            <v>2732.44</v>
          </cell>
          <cell r="AY1038">
            <v>960</v>
          </cell>
          <cell r="AZ1038">
            <v>2.8462916666666667</v>
          </cell>
          <cell r="BA1038" t="str">
            <v>Minova USA Inc. request to change packaging 10/1/06. "VPL"</v>
          </cell>
          <cell r="BB1038" t="str">
            <v>Each pallet gets an additional Void In Pallet label to be placed on top-center of wrapped pallet.</v>
          </cell>
          <cell r="BC1038">
            <v>298019</v>
          </cell>
          <cell r="BD1038" t="str">
            <v>Blue</v>
          </cell>
          <cell r="BE1038" t="str">
            <v>3524 H35</v>
          </cell>
          <cell r="BF1038" t="str">
            <v>12 months (+/- 5 days) from date of manufacture</v>
          </cell>
          <cell r="BG1038" t="str">
            <v>Fast</v>
          </cell>
          <cell r="BH1038" t="str">
            <v>35 mm</v>
          </cell>
          <cell r="BI1038" t="str">
            <v>*NS</v>
          </cell>
          <cell r="BJ1038" t="str">
            <v>24 in</v>
          </cell>
          <cell r="BK1038" t="str">
            <v>*NS</v>
          </cell>
          <cell r="BL1038" t="str">
            <v>I, II, III</v>
          </cell>
          <cell r="BM1038" t="str">
            <v>*NS</v>
          </cell>
          <cell r="BN1038" t="str">
            <v>*NS</v>
          </cell>
          <cell r="BO1038">
            <v>55</v>
          </cell>
          <cell r="BP1038" t="str">
            <v>B or G</v>
          </cell>
          <cell r="BQ1038">
            <v>3300</v>
          </cell>
          <cell r="BR1038">
            <v>40</v>
          </cell>
        </row>
        <row r="1039">
          <cell r="C1039">
            <v>298020</v>
          </cell>
          <cell r="D1039" t="str">
            <v>3524 H50 (2PB, 48 Bxs, VPL)</v>
          </cell>
          <cell r="E1039" t="str">
            <v>70320</v>
          </cell>
          <cell r="F1039" t="str">
            <v>72036</v>
          </cell>
          <cell r="G1039" t="str">
            <v>30%</v>
          </cell>
          <cell r="H1039" t="str">
            <v>2 X 8509 (12-8 4 X 1.25 OL)</v>
          </cell>
          <cell r="I1039" t="str">
            <v>8054 (62 mm 142 GA X 2.146 FT)</v>
          </cell>
          <cell r="J1039" t="str">
            <v>8056 (124 mm 200 GA X 2.146 FT)</v>
          </cell>
          <cell r="K1039">
            <v>1.8648</v>
          </cell>
          <cell r="L1039">
            <v>0.79920000000000002</v>
          </cell>
          <cell r="M1039">
            <v>24</v>
          </cell>
          <cell r="N1039" t="str">
            <v>NS</v>
          </cell>
          <cell r="O1039">
            <v>23.75</v>
          </cell>
          <cell r="P1039">
            <v>24</v>
          </cell>
          <cell r="Q1039">
            <v>24.25</v>
          </cell>
          <cell r="R1039">
            <v>2.5246250000000003</v>
          </cell>
          <cell r="S1039">
            <v>2.6640000000000001</v>
          </cell>
          <cell r="T1039">
            <v>2.8081499999999999</v>
          </cell>
          <cell r="U1039">
            <v>1146.1797500000002</v>
          </cell>
          <cell r="V1039">
            <v>1209.4560000000001</v>
          </cell>
          <cell r="W1039">
            <v>1274.9001000000001</v>
          </cell>
          <cell r="X1039" t="str">
            <v>8427/8428 (25"/2 pc)</v>
          </cell>
          <cell r="Y1039" t="str">
            <v>25"/ 2 pc</v>
          </cell>
          <cell r="Z1039">
            <v>2.5</v>
          </cell>
          <cell r="AA1039">
            <v>20</v>
          </cell>
          <cell r="AB1039">
            <v>50.492500000000007</v>
          </cell>
          <cell r="AC1039">
            <v>53.28</v>
          </cell>
          <cell r="AD1039">
            <v>56.162999999999997</v>
          </cell>
          <cell r="AE1039">
            <v>52.992500000000007</v>
          </cell>
          <cell r="AF1039">
            <v>55.78</v>
          </cell>
          <cell r="AG1039">
            <v>58.662999999999997</v>
          </cell>
          <cell r="AH1039" t="str">
            <v>2 X 8126 (4.833 FT/Box)</v>
          </cell>
          <cell r="AI1039">
            <v>2</v>
          </cell>
          <cell r="AJ1039" t="str">
            <v>(8X6)+0=48</v>
          </cell>
          <cell r="AK1039">
            <v>8</v>
          </cell>
          <cell r="AL1039">
            <v>6</v>
          </cell>
          <cell r="AM1039">
            <v>0</v>
          </cell>
          <cell r="AN1039">
            <v>48</v>
          </cell>
          <cell r="AO1039" t="str">
            <v>8909 (44 X 44)</v>
          </cell>
          <cell r="AP1039" t="str">
            <v>44X44</v>
          </cell>
          <cell r="AQ1039">
            <v>55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 t="str">
            <v>8051 (1 White)</v>
          </cell>
          <cell r="AW1039" t="str">
            <v>8050 (223FT Clear)</v>
          </cell>
          <cell r="AX1039">
            <v>2732.44</v>
          </cell>
          <cell r="AY1039">
            <v>960</v>
          </cell>
          <cell r="AZ1039">
            <v>2.8462916666666667</v>
          </cell>
          <cell r="BA1039" t="str">
            <v>Minova USA Inc. request to change packaging 10/1/06. "VPL"</v>
          </cell>
          <cell r="BB1039" t="str">
            <v>Each pallet gets an additional Void In Pallet label to be placed on top-center of wrapped pallet.</v>
          </cell>
          <cell r="BC1039">
            <v>298020</v>
          </cell>
          <cell r="BD1039" t="str">
            <v>Green</v>
          </cell>
          <cell r="BE1039" t="str">
            <v>3524 H50</v>
          </cell>
          <cell r="BF1039" t="str">
            <v>12 months (+/- 5 days) from date of manufacture</v>
          </cell>
          <cell r="BG1039" t="str">
            <v xml:space="preserve">Medium </v>
          </cell>
          <cell r="BH1039" t="str">
            <v>35 mm</v>
          </cell>
          <cell r="BI1039" t="str">
            <v>*NS</v>
          </cell>
          <cell r="BJ1039" t="str">
            <v>24 in</v>
          </cell>
          <cell r="BK1039" t="str">
            <v>*NS</v>
          </cell>
          <cell r="BL1039" t="str">
            <v>I, II, III</v>
          </cell>
          <cell r="BM1039" t="str">
            <v>*NS</v>
          </cell>
          <cell r="BN1039" t="str">
            <v>*NS</v>
          </cell>
          <cell r="BO1039">
            <v>55</v>
          </cell>
          <cell r="BP1039" t="str">
            <v>B or G</v>
          </cell>
          <cell r="BQ1039">
            <v>3300</v>
          </cell>
          <cell r="BR1039">
            <v>40</v>
          </cell>
        </row>
        <row r="1040">
          <cell r="C1040">
            <v>298021</v>
          </cell>
          <cell r="D1040" t="str">
            <v>3524 H90 (2PB, 48 Bxs, VPL)</v>
          </cell>
          <cell r="E1040" t="str">
            <v>70340</v>
          </cell>
          <cell r="F1040" t="str">
            <v>72036</v>
          </cell>
          <cell r="G1040" t="str">
            <v>30%</v>
          </cell>
          <cell r="H1040" t="str">
            <v>2 X 8509 (12-8 4 X 1.25 OL)</v>
          </cell>
          <cell r="I1040" t="str">
            <v>8054 (62 mm 142 GA X 2.146 FT)</v>
          </cell>
          <cell r="J1040" t="str">
            <v>8056 (124 mm 200 GA X 2.146 FT)</v>
          </cell>
          <cell r="K1040">
            <v>1.8648</v>
          </cell>
          <cell r="L1040">
            <v>0.79920000000000002</v>
          </cell>
          <cell r="M1040">
            <v>24</v>
          </cell>
          <cell r="N1040" t="str">
            <v>NS</v>
          </cell>
          <cell r="O1040">
            <v>23.75</v>
          </cell>
          <cell r="P1040">
            <v>24</v>
          </cell>
          <cell r="Q1040">
            <v>24.25</v>
          </cell>
          <cell r="R1040">
            <v>2.5246250000000003</v>
          </cell>
          <cell r="S1040">
            <v>2.6640000000000001</v>
          </cell>
          <cell r="T1040">
            <v>2.8081499999999999</v>
          </cell>
          <cell r="U1040">
            <v>1146.1797500000002</v>
          </cell>
          <cell r="V1040">
            <v>1209.4560000000001</v>
          </cell>
          <cell r="W1040">
            <v>1274.9001000000001</v>
          </cell>
          <cell r="X1040" t="str">
            <v>8427/8428 (25"/2 pc)</v>
          </cell>
          <cell r="Y1040" t="str">
            <v>25"/ 2 pc</v>
          </cell>
          <cell r="Z1040">
            <v>2.5</v>
          </cell>
          <cell r="AA1040">
            <v>20</v>
          </cell>
          <cell r="AB1040">
            <v>50.492500000000007</v>
          </cell>
          <cell r="AC1040">
            <v>53.28</v>
          </cell>
          <cell r="AD1040">
            <v>56.162999999999997</v>
          </cell>
          <cell r="AE1040">
            <v>52.992500000000007</v>
          </cell>
          <cell r="AF1040">
            <v>55.78</v>
          </cell>
          <cell r="AG1040">
            <v>58.662999999999997</v>
          </cell>
          <cell r="AH1040" t="str">
            <v>2 X 8126 (4.833 FT/Box)</v>
          </cell>
          <cell r="AI1040">
            <v>2</v>
          </cell>
          <cell r="AJ1040" t="str">
            <v>(8X6)+0=48</v>
          </cell>
          <cell r="AK1040">
            <v>8</v>
          </cell>
          <cell r="AL1040">
            <v>6</v>
          </cell>
          <cell r="AM1040">
            <v>0</v>
          </cell>
          <cell r="AN1040">
            <v>48</v>
          </cell>
          <cell r="AO1040" t="str">
            <v>8909 (44 X 44)</v>
          </cell>
          <cell r="AP1040" t="str">
            <v>44X44</v>
          </cell>
          <cell r="AQ1040">
            <v>55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 t="str">
            <v>8051 (1 White)</v>
          </cell>
          <cell r="AW1040" t="str">
            <v>8050 (223FT Clear)</v>
          </cell>
          <cell r="AX1040">
            <v>2732.44</v>
          </cell>
          <cell r="AY1040">
            <v>960</v>
          </cell>
          <cell r="AZ1040">
            <v>2.8462916666666667</v>
          </cell>
          <cell r="BA1040" t="str">
            <v>Minova USA Inc. request to change packaging 10/1/06. "VPL"</v>
          </cell>
          <cell r="BB1040" t="str">
            <v>Each pallet gets an additional Void In Pallet label to be placed on top-center of wrapped pallet.</v>
          </cell>
          <cell r="BC1040">
            <v>298021</v>
          </cell>
          <cell r="BD1040" t="str">
            <v>Yellow</v>
          </cell>
          <cell r="BE1040" t="str">
            <v>3524 H90</v>
          </cell>
          <cell r="BF1040" t="str">
            <v>12 months (+/- 5 days) from date of manufacture</v>
          </cell>
          <cell r="BG1040" t="str">
            <v>Slow</v>
          </cell>
          <cell r="BH1040" t="str">
            <v>35 mm</v>
          </cell>
          <cell r="BI1040" t="str">
            <v>*NS</v>
          </cell>
          <cell r="BJ1040" t="str">
            <v>24 in</v>
          </cell>
          <cell r="BK1040" t="str">
            <v>*NS</v>
          </cell>
          <cell r="BL1040" t="str">
            <v>I, II, III</v>
          </cell>
          <cell r="BM1040" t="str">
            <v>*NS</v>
          </cell>
          <cell r="BN1040" t="str">
            <v>*NS</v>
          </cell>
          <cell r="BO1040">
            <v>55</v>
          </cell>
          <cell r="BP1040" t="str">
            <v>B or G</v>
          </cell>
          <cell r="BQ1040">
            <v>3300</v>
          </cell>
          <cell r="BR1040">
            <v>40</v>
          </cell>
        </row>
        <row r="1041">
          <cell r="C1041">
            <v>298026</v>
          </cell>
          <cell r="D1041" t="str">
            <v>3524 M45LIF (2PB, 48 Bxs, VPL)</v>
          </cell>
          <cell r="E1041" t="str">
            <v>70316</v>
          </cell>
          <cell r="F1041" t="str">
            <v>72036</v>
          </cell>
          <cell r="G1041" t="str">
            <v>30%</v>
          </cell>
          <cell r="H1041" t="str">
            <v>2 X 8509 (12-8 4 X 1.25 OL)</v>
          </cell>
          <cell r="I1041" t="str">
            <v>8054 (62 mm 142 GA X 2.146 FT)</v>
          </cell>
          <cell r="J1041" t="str">
            <v>8056 (124 mm 200 GA X 2.146 FT)</v>
          </cell>
          <cell r="K1041">
            <v>1.8648</v>
          </cell>
          <cell r="L1041">
            <v>0.79920000000000002</v>
          </cell>
          <cell r="M1041">
            <v>24</v>
          </cell>
          <cell r="N1041" t="str">
            <v>NS</v>
          </cell>
          <cell r="O1041">
            <v>23.75</v>
          </cell>
          <cell r="P1041">
            <v>24</v>
          </cell>
          <cell r="Q1041">
            <v>24.25</v>
          </cell>
          <cell r="R1041">
            <v>2.5246250000000003</v>
          </cell>
          <cell r="S1041">
            <v>2.6640000000000001</v>
          </cell>
          <cell r="T1041">
            <v>2.8081499999999999</v>
          </cell>
          <cell r="U1041">
            <v>1146.1797500000002</v>
          </cell>
          <cell r="V1041">
            <v>1209.4560000000001</v>
          </cell>
          <cell r="W1041">
            <v>1274.9001000000001</v>
          </cell>
          <cell r="X1041" t="str">
            <v>8427/8428 (25"/2 pc)</v>
          </cell>
          <cell r="Y1041" t="str">
            <v>25"/ 2 pc</v>
          </cell>
          <cell r="Z1041">
            <v>2.5</v>
          </cell>
          <cell r="AA1041">
            <v>20</v>
          </cell>
          <cell r="AB1041">
            <v>50.492500000000007</v>
          </cell>
          <cell r="AC1041">
            <v>53.28</v>
          </cell>
          <cell r="AD1041">
            <v>56.162999999999997</v>
          </cell>
          <cell r="AE1041">
            <v>52.992500000000007</v>
          </cell>
          <cell r="AF1041">
            <v>55.78</v>
          </cell>
          <cell r="AG1041">
            <v>58.662999999999997</v>
          </cell>
          <cell r="AH1041" t="str">
            <v>2 X 8126 (4.833 FT/Box)</v>
          </cell>
          <cell r="AI1041">
            <v>2</v>
          </cell>
          <cell r="AJ1041" t="str">
            <v>(8X6)+0=48</v>
          </cell>
          <cell r="AK1041">
            <v>8</v>
          </cell>
          <cell r="AL1041">
            <v>6</v>
          </cell>
          <cell r="AM1041">
            <v>0</v>
          </cell>
          <cell r="AN1041">
            <v>48</v>
          </cell>
          <cell r="AO1041" t="str">
            <v>8909 (44 X 44)</v>
          </cell>
          <cell r="AP1041" t="str">
            <v>44X44</v>
          </cell>
          <cell r="AQ1041">
            <v>55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 t="str">
            <v>8051 (1 White)</v>
          </cell>
          <cell r="AW1041" t="str">
            <v>8050 (223FT Clear)</v>
          </cell>
          <cell r="AX1041">
            <v>2732.44</v>
          </cell>
          <cell r="AY1041">
            <v>960</v>
          </cell>
          <cell r="AZ1041">
            <v>2.8462916666666667</v>
          </cell>
          <cell r="BA1041" t="str">
            <v xml:space="preserve">Request for new part number. </v>
          </cell>
          <cell r="BB1041" t="str">
            <v>Each pallet gets an additional Void In Pallet label to be placed on top-center of wrapped pallet.</v>
          </cell>
          <cell r="BC1041">
            <v>298026</v>
          </cell>
          <cell r="BD1041" t="str">
            <v>Green</v>
          </cell>
          <cell r="BE1041" t="str">
            <v>3524 M45LIF</v>
          </cell>
          <cell r="BF1041" t="str">
            <v>12 months (+/- 5 days) from date of manufacture</v>
          </cell>
          <cell r="BG1041" t="str">
            <v xml:space="preserve">Medium </v>
          </cell>
          <cell r="BH1041" t="str">
            <v>35 mm</v>
          </cell>
          <cell r="BI1041" t="str">
            <v>*NS</v>
          </cell>
          <cell r="BJ1041" t="str">
            <v>24 in</v>
          </cell>
          <cell r="BK1041" t="str">
            <v>*NS</v>
          </cell>
          <cell r="BL1041" t="str">
            <v>I, II, III</v>
          </cell>
          <cell r="BM1041" t="str">
            <v>*NS</v>
          </cell>
          <cell r="BN1041" t="str">
            <v>*NS</v>
          </cell>
          <cell r="BO1041">
            <v>55</v>
          </cell>
          <cell r="BP1041" t="str">
            <v>B or G</v>
          </cell>
          <cell r="BQ1041">
            <v>3300</v>
          </cell>
          <cell r="BR1041">
            <v>40</v>
          </cell>
        </row>
        <row r="1042">
          <cell r="C1042">
            <v>298027</v>
          </cell>
          <cell r="D1042" t="str">
            <v>3524 M55LIF (2PB, 48 Bxs, VPL)</v>
          </cell>
          <cell r="E1042" t="str">
            <v>70330</v>
          </cell>
          <cell r="F1042" t="str">
            <v>72036</v>
          </cell>
          <cell r="G1042" t="str">
            <v>30%</v>
          </cell>
          <cell r="H1042" t="str">
            <v>2 X 8509 (12-8 4 X 1.25 OL)</v>
          </cell>
          <cell r="I1042" t="str">
            <v>8054 (62 mm 142 GA X 2.146 FT)</v>
          </cell>
          <cell r="J1042" t="str">
            <v>8056 (124 mm 200 GA X 2.146 FT)</v>
          </cell>
          <cell r="K1042">
            <v>1.8648</v>
          </cell>
          <cell r="L1042">
            <v>0.79920000000000002</v>
          </cell>
          <cell r="M1042">
            <v>24</v>
          </cell>
          <cell r="N1042" t="str">
            <v>NS</v>
          </cell>
          <cell r="O1042">
            <v>23.75</v>
          </cell>
          <cell r="P1042">
            <v>24</v>
          </cell>
          <cell r="Q1042">
            <v>24.25</v>
          </cell>
          <cell r="R1042">
            <v>2.5246250000000003</v>
          </cell>
          <cell r="S1042">
            <v>2.6640000000000001</v>
          </cell>
          <cell r="T1042">
            <v>2.8081499999999999</v>
          </cell>
          <cell r="U1042">
            <v>1146.1797500000002</v>
          </cell>
          <cell r="V1042">
            <v>1209.4560000000001</v>
          </cell>
          <cell r="W1042">
            <v>1274.9001000000001</v>
          </cell>
          <cell r="X1042" t="str">
            <v>8427/8428 (25"/2 pc)</v>
          </cell>
          <cell r="Y1042" t="str">
            <v>25"/ 2 pc</v>
          </cell>
          <cell r="Z1042">
            <v>2.5</v>
          </cell>
          <cell r="AA1042">
            <v>20</v>
          </cell>
          <cell r="AB1042">
            <v>50.492500000000007</v>
          </cell>
          <cell r="AC1042">
            <v>53.28</v>
          </cell>
          <cell r="AD1042">
            <v>56.162999999999997</v>
          </cell>
          <cell r="AE1042">
            <v>52.992500000000007</v>
          </cell>
          <cell r="AF1042">
            <v>55.78</v>
          </cell>
          <cell r="AG1042">
            <v>58.662999999999997</v>
          </cell>
          <cell r="AH1042" t="str">
            <v>2 X 8126 (4.833 FT/Box)</v>
          </cell>
          <cell r="AI1042">
            <v>2</v>
          </cell>
          <cell r="AJ1042" t="str">
            <v>(8X6)+0=48</v>
          </cell>
          <cell r="AK1042">
            <v>8</v>
          </cell>
          <cell r="AL1042">
            <v>6</v>
          </cell>
          <cell r="AM1042">
            <v>0</v>
          </cell>
          <cell r="AN1042">
            <v>48</v>
          </cell>
          <cell r="AO1042" t="str">
            <v>8909 (44 X 44)</v>
          </cell>
          <cell r="AP1042" t="str">
            <v>44X44</v>
          </cell>
          <cell r="AQ1042">
            <v>55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 t="str">
            <v>8051 (1 White)</v>
          </cell>
          <cell r="AW1042" t="str">
            <v>8050 (223FT Clear)</v>
          </cell>
          <cell r="AX1042">
            <v>2732.44</v>
          </cell>
          <cell r="AY1042">
            <v>960</v>
          </cell>
          <cell r="AZ1042">
            <v>2.8462916666666667</v>
          </cell>
          <cell r="BA1042" t="str">
            <v>Minova USA Inc. request to change packaging 10/1/06. "VPL"</v>
          </cell>
          <cell r="BB1042" t="str">
            <v>Each pallet gets an additional Void In Pallet label to be placed on top-center of wrapped pallet.</v>
          </cell>
          <cell r="BC1042">
            <v>298027</v>
          </cell>
          <cell r="BD1042" t="str">
            <v>Yellow</v>
          </cell>
          <cell r="BE1042" t="str">
            <v>3524 M55LIF</v>
          </cell>
          <cell r="BF1042" t="str">
            <v>12 months (+/- 5 days) from date of manufacture</v>
          </cell>
          <cell r="BG1042" t="str">
            <v>Slow</v>
          </cell>
          <cell r="BH1042" t="str">
            <v>35 mm</v>
          </cell>
          <cell r="BI1042" t="str">
            <v>*NS</v>
          </cell>
          <cell r="BJ1042" t="str">
            <v>24 in</v>
          </cell>
          <cell r="BK1042" t="str">
            <v>*NS</v>
          </cell>
          <cell r="BL1042" t="str">
            <v>I, II, III</v>
          </cell>
          <cell r="BM1042" t="str">
            <v>*NS</v>
          </cell>
          <cell r="BN1042" t="str">
            <v>*NS</v>
          </cell>
          <cell r="BO1042">
            <v>55</v>
          </cell>
          <cell r="BP1042" t="str">
            <v>B or G</v>
          </cell>
          <cell r="BQ1042">
            <v>3300</v>
          </cell>
          <cell r="BR1042">
            <v>40</v>
          </cell>
        </row>
        <row r="1043">
          <cell r="C1043">
            <v>298029</v>
          </cell>
          <cell r="D1043" t="str">
            <v>3524 LIF1530 (2PB, 48 Bxs, VPL)</v>
          </cell>
          <cell r="E1043" t="str">
            <v>70361</v>
          </cell>
          <cell r="F1043" t="str">
            <v>72036</v>
          </cell>
          <cell r="G1043" t="str">
            <v>30%</v>
          </cell>
          <cell r="H1043" t="str">
            <v>2 X 8509 (12-8 4 X 1.25 OL)</v>
          </cell>
          <cell r="I1043" t="str">
            <v>8054 (62 mm 142 GA X 2.146 FT)</v>
          </cell>
          <cell r="J1043" t="str">
            <v>8056 (124 mm 200 GA X 2.146 FT)</v>
          </cell>
          <cell r="K1043">
            <v>1.8648</v>
          </cell>
          <cell r="L1043">
            <v>0.79920000000000002</v>
          </cell>
          <cell r="M1043">
            <v>24</v>
          </cell>
          <cell r="N1043" t="str">
            <v>NS</v>
          </cell>
          <cell r="O1043">
            <v>23.75</v>
          </cell>
          <cell r="P1043">
            <v>24</v>
          </cell>
          <cell r="Q1043">
            <v>24.25</v>
          </cell>
          <cell r="R1043">
            <v>2.5246250000000003</v>
          </cell>
          <cell r="S1043">
            <v>2.6640000000000001</v>
          </cell>
          <cell r="T1043">
            <v>2.8081499999999999</v>
          </cell>
          <cell r="U1043">
            <v>1146.1797500000002</v>
          </cell>
          <cell r="V1043">
            <v>1209.4560000000001</v>
          </cell>
          <cell r="W1043">
            <v>1274.9001000000001</v>
          </cell>
          <cell r="X1043" t="str">
            <v>8427/8428 (25"/2 pc)</v>
          </cell>
          <cell r="Y1043" t="str">
            <v>25"/ 2 pc</v>
          </cell>
          <cell r="Z1043">
            <v>2.5</v>
          </cell>
          <cell r="AA1043">
            <v>20</v>
          </cell>
          <cell r="AB1043">
            <v>50.492500000000007</v>
          </cell>
          <cell r="AC1043">
            <v>53.28</v>
          </cell>
          <cell r="AD1043">
            <v>56.162999999999997</v>
          </cell>
          <cell r="AE1043">
            <v>52.992500000000007</v>
          </cell>
          <cell r="AF1043">
            <v>55.78</v>
          </cell>
          <cell r="AG1043">
            <v>58.662999999999997</v>
          </cell>
          <cell r="AH1043" t="str">
            <v>2 X 8126 (4.833 FT/Box)</v>
          </cell>
          <cell r="AI1043">
            <v>2</v>
          </cell>
          <cell r="AJ1043" t="str">
            <v>(8X6)+0=48</v>
          </cell>
          <cell r="AK1043">
            <v>8</v>
          </cell>
          <cell r="AL1043">
            <v>6</v>
          </cell>
          <cell r="AM1043">
            <v>0</v>
          </cell>
          <cell r="AN1043">
            <v>48</v>
          </cell>
          <cell r="AO1043" t="str">
            <v>8909 (44 X 44)</v>
          </cell>
          <cell r="AP1043" t="str">
            <v>44X44</v>
          </cell>
          <cell r="AQ1043">
            <v>55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 t="str">
            <v>8051 (1 White)</v>
          </cell>
          <cell r="AW1043" t="str">
            <v>8050 (223FT Clear)</v>
          </cell>
          <cell r="AX1043">
            <v>2732.44</v>
          </cell>
          <cell r="AY1043">
            <v>960</v>
          </cell>
          <cell r="AZ1043">
            <v>2.8462916666666667</v>
          </cell>
          <cell r="BA1043" t="str">
            <v>Minova request 6/4/10.</v>
          </cell>
          <cell r="BB1043" t="str">
            <v>Each pallet gets an additional Void In Pallet label to be placed on top-center of wrapped pallet.</v>
          </cell>
          <cell r="BC1043">
            <v>298029</v>
          </cell>
          <cell r="BD1043" t="str">
            <v>White</v>
          </cell>
          <cell r="BE1043" t="str">
            <v>3524 LIF1530</v>
          </cell>
          <cell r="BF1043" t="str">
            <v>12 months (+/- 5 days) from date of manufacture</v>
          </cell>
          <cell r="BG1043" t="str">
            <v>Super Slow</v>
          </cell>
          <cell r="BH1043" t="str">
            <v>35 mm</v>
          </cell>
          <cell r="BI1043" t="str">
            <v>*NS</v>
          </cell>
          <cell r="BJ1043" t="str">
            <v>24 in</v>
          </cell>
          <cell r="BK1043" t="str">
            <v>*NS</v>
          </cell>
          <cell r="BL1043" t="str">
            <v>I, II, III</v>
          </cell>
          <cell r="BM1043" t="str">
            <v>*NS</v>
          </cell>
          <cell r="BN1043" t="str">
            <v>*NS</v>
          </cell>
          <cell r="BO1043">
            <v>55</v>
          </cell>
          <cell r="BP1043" t="str">
            <v>B or G</v>
          </cell>
          <cell r="BQ1043">
            <v>3300</v>
          </cell>
          <cell r="BR1043">
            <v>40</v>
          </cell>
        </row>
        <row r="1044">
          <cell r="C1044">
            <v>298030</v>
          </cell>
          <cell r="D1044" t="str">
            <v>3524 M90LIF (2PB, 48 Bxs, VPL)</v>
          </cell>
          <cell r="E1044" t="str">
            <v>70329</v>
          </cell>
          <cell r="F1044" t="str">
            <v>72036</v>
          </cell>
          <cell r="G1044" t="str">
            <v>30%</v>
          </cell>
          <cell r="H1044" t="str">
            <v>2 X 8509 (12-8 4 X 1.25 OL)</v>
          </cell>
          <cell r="I1044" t="str">
            <v>8054 (62 mm 142 GA X 2.146 FT)</v>
          </cell>
          <cell r="J1044" t="str">
            <v>8056 (124 mm 200 GA X 2.146 FT)</v>
          </cell>
          <cell r="K1044">
            <v>1.8648</v>
          </cell>
          <cell r="L1044">
            <v>0.79920000000000002</v>
          </cell>
          <cell r="M1044">
            <v>24</v>
          </cell>
          <cell r="N1044" t="str">
            <v>NS</v>
          </cell>
          <cell r="O1044">
            <v>23.75</v>
          </cell>
          <cell r="P1044">
            <v>24</v>
          </cell>
          <cell r="Q1044">
            <v>24.25</v>
          </cell>
          <cell r="R1044">
            <v>2.5246250000000003</v>
          </cell>
          <cell r="S1044">
            <v>2.6640000000000001</v>
          </cell>
          <cell r="T1044">
            <v>2.8081499999999999</v>
          </cell>
          <cell r="U1044">
            <v>1146.1797500000002</v>
          </cell>
          <cell r="V1044">
            <v>1209.4560000000001</v>
          </cell>
          <cell r="W1044">
            <v>1274.9001000000001</v>
          </cell>
          <cell r="X1044" t="str">
            <v>8427/8428 (25"/2 pc)</v>
          </cell>
          <cell r="Y1044" t="str">
            <v>25"/ 2 pc</v>
          </cell>
          <cell r="Z1044">
            <v>2.5</v>
          </cell>
          <cell r="AA1044">
            <v>20</v>
          </cell>
          <cell r="AB1044">
            <v>50.492500000000007</v>
          </cell>
          <cell r="AC1044">
            <v>53.28</v>
          </cell>
          <cell r="AD1044">
            <v>56.162999999999997</v>
          </cell>
          <cell r="AE1044">
            <v>52.992500000000007</v>
          </cell>
          <cell r="AF1044">
            <v>55.78</v>
          </cell>
          <cell r="AG1044">
            <v>58.662999999999997</v>
          </cell>
          <cell r="AH1044" t="str">
            <v>2 X 8126 (4.833 FT/Box)</v>
          </cell>
          <cell r="AI1044">
            <v>2</v>
          </cell>
          <cell r="AJ1044" t="str">
            <v>(8X6)+0=48</v>
          </cell>
          <cell r="AK1044">
            <v>8</v>
          </cell>
          <cell r="AL1044">
            <v>6</v>
          </cell>
          <cell r="AM1044">
            <v>0</v>
          </cell>
          <cell r="AN1044">
            <v>48</v>
          </cell>
          <cell r="AO1044" t="str">
            <v>8909 (44 X 44)</v>
          </cell>
          <cell r="AP1044" t="str">
            <v>44X44</v>
          </cell>
          <cell r="AQ1044">
            <v>55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 t="str">
            <v>8051 (1 White)</v>
          </cell>
          <cell r="AW1044" t="str">
            <v>8050 (223FT Clear)</v>
          </cell>
          <cell r="AX1044">
            <v>2732.44</v>
          </cell>
          <cell r="AY1044">
            <v>960</v>
          </cell>
          <cell r="AZ1044">
            <v>2.8462916666666667</v>
          </cell>
          <cell r="BA1044" t="str">
            <v>Minova USA Inc. request to change packaging 10/1/06. "VPL"</v>
          </cell>
          <cell r="BB1044" t="str">
            <v>Each pallet gets an additional Void In Pallet label to be placed on top-center of wrapped pallet.</v>
          </cell>
          <cell r="BC1044">
            <v>298030</v>
          </cell>
          <cell r="BD1044" t="str">
            <v>Yellow</v>
          </cell>
          <cell r="BE1044" t="str">
            <v>3524 M90LIF</v>
          </cell>
          <cell r="BF1044" t="str">
            <v>12 months (+/- 5 days) from date of manufacture</v>
          </cell>
          <cell r="BG1044" t="str">
            <v>Slow</v>
          </cell>
          <cell r="BH1044" t="str">
            <v>35 mm</v>
          </cell>
          <cell r="BI1044" t="str">
            <v>*NS</v>
          </cell>
          <cell r="BJ1044" t="str">
            <v>24 in</v>
          </cell>
          <cell r="BK1044" t="str">
            <v>*NS</v>
          </cell>
          <cell r="BL1044" t="str">
            <v>I, II, III</v>
          </cell>
          <cell r="BM1044" t="str">
            <v>*NS</v>
          </cell>
          <cell r="BN1044" t="str">
            <v>*NS</v>
          </cell>
          <cell r="BO1044">
            <v>55</v>
          </cell>
          <cell r="BP1044" t="str">
            <v>B or G</v>
          </cell>
          <cell r="BQ1044">
            <v>3300</v>
          </cell>
          <cell r="BR1044">
            <v>40</v>
          </cell>
        </row>
        <row r="1045">
          <cell r="C1045">
            <v>298031</v>
          </cell>
          <cell r="D1045" t="str">
            <v>3524 LIF90 (2PB, 48 Bxs, VPL)</v>
          </cell>
          <cell r="E1045" t="str">
            <v>70416</v>
          </cell>
          <cell r="F1045" t="str">
            <v>72036</v>
          </cell>
          <cell r="G1045" t="str">
            <v>30%</v>
          </cell>
          <cell r="H1045" t="str">
            <v>2 X 8509 (12-8 4 X 1.25 OL)</v>
          </cell>
          <cell r="I1045" t="str">
            <v>8054 (62 mm 142 GA X 2.146 FT)</v>
          </cell>
          <cell r="J1045" t="str">
            <v>8056 (124 mm 200 GA X 2.146 FT)</v>
          </cell>
          <cell r="K1045">
            <v>1.8648</v>
          </cell>
          <cell r="L1045">
            <v>0.79920000000000002</v>
          </cell>
          <cell r="M1045">
            <v>24</v>
          </cell>
          <cell r="N1045" t="str">
            <v>NS</v>
          </cell>
          <cell r="O1045">
            <v>23.75</v>
          </cell>
          <cell r="P1045">
            <v>24</v>
          </cell>
          <cell r="Q1045">
            <v>24.25</v>
          </cell>
          <cell r="R1045">
            <v>2.5246250000000003</v>
          </cell>
          <cell r="S1045">
            <v>2.6640000000000001</v>
          </cell>
          <cell r="T1045">
            <v>2.8081499999999999</v>
          </cell>
          <cell r="U1045">
            <v>1146.1797500000002</v>
          </cell>
          <cell r="V1045">
            <v>1209.4560000000001</v>
          </cell>
          <cell r="W1045">
            <v>1274.9001000000001</v>
          </cell>
          <cell r="X1045" t="str">
            <v>8427/8428 (25"/2 pc)</v>
          </cell>
          <cell r="Y1045" t="str">
            <v>25"/ 2 pc</v>
          </cell>
          <cell r="Z1045">
            <v>2.5</v>
          </cell>
          <cell r="AA1045">
            <v>20</v>
          </cell>
          <cell r="AB1045">
            <v>50.492500000000007</v>
          </cell>
          <cell r="AC1045">
            <v>53.28</v>
          </cell>
          <cell r="AD1045">
            <v>56.162999999999997</v>
          </cell>
          <cell r="AE1045">
            <v>52.992500000000007</v>
          </cell>
          <cell r="AF1045">
            <v>55.78</v>
          </cell>
          <cell r="AG1045">
            <v>58.662999999999997</v>
          </cell>
          <cell r="AH1045" t="str">
            <v>2 X 8126 (4.833 FT/Box)</v>
          </cell>
          <cell r="AI1045">
            <v>2</v>
          </cell>
          <cell r="AJ1045" t="str">
            <v>(8X6)+0=48</v>
          </cell>
          <cell r="AK1045">
            <v>8</v>
          </cell>
          <cell r="AL1045">
            <v>6</v>
          </cell>
          <cell r="AM1045">
            <v>0</v>
          </cell>
          <cell r="AN1045">
            <v>48</v>
          </cell>
          <cell r="AO1045" t="str">
            <v>8909 (44 X 44)</v>
          </cell>
          <cell r="AP1045" t="str">
            <v>44X44</v>
          </cell>
          <cell r="AQ1045">
            <v>55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 t="str">
            <v>8051 (1 White)</v>
          </cell>
          <cell r="AW1045" t="str">
            <v>8050 (223FT Clear)</v>
          </cell>
          <cell r="AX1045">
            <v>2732.44</v>
          </cell>
          <cell r="AY1045">
            <v>960</v>
          </cell>
          <cell r="AZ1045">
            <v>2.8462916666666667</v>
          </cell>
          <cell r="BA1045" t="str">
            <v>Minova request 9/24/10.</v>
          </cell>
          <cell r="BB1045" t="str">
            <v>Each pallet gets an additional Void In Pallet label to be placed on top-center of wrapped pallet.</v>
          </cell>
          <cell r="BC1045">
            <v>298031</v>
          </cell>
          <cell r="BD1045" t="str">
            <v>Yellow</v>
          </cell>
          <cell r="BE1045" t="str">
            <v>3524 LIF90</v>
          </cell>
          <cell r="BF1045" t="str">
            <v>12 months (+/- 5 days) from date of manufacture</v>
          </cell>
          <cell r="BG1045" t="str">
            <v>Slow</v>
          </cell>
          <cell r="BH1045" t="str">
            <v>35 mm</v>
          </cell>
          <cell r="BI1045" t="str">
            <v>*NS</v>
          </cell>
          <cell r="BJ1045" t="str">
            <v>24 in</v>
          </cell>
          <cell r="BK1045" t="str">
            <v>*NS</v>
          </cell>
          <cell r="BL1045" t="str">
            <v>I, II, III</v>
          </cell>
          <cell r="BM1045" t="str">
            <v>*NS</v>
          </cell>
          <cell r="BN1045" t="str">
            <v>*NS</v>
          </cell>
          <cell r="BO1045">
            <v>55</v>
          </cell>
          <cell r="BP1045" t="str">
            <v>B or G</v>
          </cell>
          <cell r="BQ1045">
            <v>3300</v>
          </cell>
          <cell r="BR1045">
            <v>40</v>
          </cell>
        </row>
        <row r="1046">
          <cell r="C1046">
            <v>298041</v>
          </cell>
          <cell r="D1046" t="str">
            <v>3524 M0204 (2PB, 48 Bxs, VPL)</v>
          </cell>
          <cell r="E1046" t="str">
            <v>70350</v>
          </cell>
          <cell r="F1046" t="str">
            <v>72036</v>
          </cell>
          <cell r="G1046" t="str">
            <v>30%</v>
          </cell>
          <cell r="H1046" t="str">
            <v>2 X 8509 (12-8 4 X 1.25 OL)</v>
          </cell>
          <cell r="I1046" t="str">
            <v>8054 (62 mm 142 GA X 2.146 FT)</v>
          </cell>
          <cell r="J1046" t="str">
            <v>8056 (124 mm 200 GA X 2.146 FT)</v>
          </cell>
          <cell r="K1046">
            <v>1.8648</v>
          </cell>
          <cell r="L1046">
            <v>0.79920000000000002</v>
          </cell>
          <cell r="M1046">
            <v>24</v>
          </cell>
          <cell r="N1046" t="str">
            <v>NS</v>
          </cell>
          <cell r="O1046">
            <v>23.75</v>
          </cell>
          <cell r="P1046">
            <v>24</v>
          </cell>
          <cell r="Q1046">
            <v>24.25</v>
          </cell>
          <cell r="R1046">
            <v>2.5246250000000003</v>
          </cell>
          <cell r="S1046">
            <v>2.6640000000000001</v>
          </cell>
          <cell r="T1046">
            <v>2.8081499999999999</v>
          </cell>
          <cell r="U1046">
            <v>1146.1797500000002</v>
          </cell>
          <cell r="V1046">
            <v>1209.4560000000001</v>
          </cell>
          <cell r="W1046">
            <v>1274.9001000000001</v>
          </cell>
          <cell r="X1046" t="str">
            <v>8427/8428 (25"/2 pc)</v>
          </cell>
          <cell r="Y1046" t="str">
            <v>25"/ 2 pc</v>
          </cell>
          <cell r="Z1046">
            <v>2.5</v>
          </cell>
          <cell r="AA1046">
            <v>20</v>
          </cell>
          <cell r="AB1046">
            <v>50.492500000000007</v>
          </cell>
          <cell r="AC1046">
            <v>53.28</v>
          </cell>
          <cell r="AD1046">
            <v>56.162999999999997</v>
          </cell>
          <cell r="AE1046">
            <v>52.992500000000007</v>
          </cell>
          <cell r="AF1046">
            <v>55.78</v>
          </cell>
          <cell r="AG1046">
            <v>58.662999999999997</v>
          </cell>
          <cell r="AH1046" t="str">
            <v>2 X 8126 (4.833 FT/Box)</v>
          </cell>
          <cell r="AI1046">
            <v>2</v>
          </cell>
          <cell r="AJ1046" t="str">
            <v>(8X6)+0=48</v>
          </cell>
          <cell r="AK1046">
            <v>8</v>
          </cell>
          <cell r="AL1046">
            <v>6</v>
          </cell>
          <cell r="AM1046">
            <v>0</v>
          </cell>
          <cell r="AN1046">
            <v>48</v>
          </cell>
          <cell r="AO1046" t="str">
            <v>8909 (44 X 44)</v>
          </cell>
          <cell r="AP1046" t="str">
            <v>44X44</v>
          </cell>
          <cell r="AQ1046">
            <v>55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 t="str">
            <v>8051 (1 White)</v>
          </cell>
          <cell r="AW1046" t="str">
            <v>8050 (223FT Clear)</v>
          </cell>
          <cell r="AX1046">
            <v>2732.44</v>
          </cell>
          <cell r="AY1046">
            <v>960</v>
          </cell>
          <cell r="AZ1046">
            <v>2.8462916666666667</v>
          </cell>
          <cell r="BA1046" t="str">
            <v>Minova request 3/1/07.</v>
          </cell>
          <cell r="BB1046" t="str">
            <v>Each pallet gets an additional Void In Pallet label to be placed on top-center of wrapped pallet.</v>
          </cell>
          <cell r="BC1046">
            <v>298041</v>
          </cell>
          <cell r="BD1046" t="str">
            <v>Yellow</v>
          </cell>
          <cell r="BE1046" t="str">
            <v>3524 M0204</v>
          </cell>
          <cell r="BF1046" t="str">
            <v>12 months (+/- 5 days) from date of manufacture</v>
          </cell>
          <cell r="BG1046" t="str">
            <v>Slow</v>
          </cell>
          <cell r="BH1046" t="str">
            <v>35 mm</v>
          </cell>
          <cell r="BI1046" t="str">
            <v>*NS</v>
          </cell>
          <cell r="BJ1046" t="str">
            <v>24 in</v>
          </cell>
          <cell r="BK1046" t="str">
            <v>*NS</v>
          </cell>
          <cell r="BL1046" t="str">
            <v>I, II, III</v>
          </cell>
          <cell r="BM1046" t="str">
            <v>*NS</v>
          </cell>
          <cell r="BN1046" t="str">
            <v>*NS</v>
          </cell>
          <cell r="BO1046">
            <v>55</v>
          </cell>
          <cell r="BP1046" t="str">
            <v>B or G</v>
          </cell>
          <cell r="BQ1046">
            <v>3300</v>
          </cell>
          <cell r="BR1046">
            <v>40</v>
          </cell>
        </row>
        <row r="1047">
          <cell r="C1047">
            <v>298042</v>
          </cell>
          <cell r="D1047" t="str">
            <v>3524 M1530 (2PB, 48 Bxs, VPL)</v>
          </cell>
          <cell r="E1047" t="str">
            <v>70360</v>
          </cell>
          <cell r="F1047" t="str">
            <v>72036</v>
          </cell>
          <cell r="G1047" t="str">
            <v>30%</v>
          </cell>
          <cell r="H1047" t="str">
            <v>2 X 8509 (12-8 4 X 1.25 OL)</v>
          </cell>
          <cell r="I1047" t="str">
            <v>8054 (62 mm 142 GA X 2.146 FT)</v>
          </cell>
          <cell r="J1047" t="str">
            <v>8056 (124 mm 200 GA X 2.146 FT)</v>
          </cell>
          <cell r="K1047">
            <v>1.8648</v>
          </cell>
          <cell r="L1047">
            <v>0.79920000000000002</v>
          </cell>
          <cell r="M1047">
            <v>24</v>
          </cell>
          <cell r="N1047" t="str">
            <v>NS</v>
          </cell>
          <cell r="O1047">
            <v>23.75</v>
          </cell>
          <cell r="P1047">
            <v>24</v>
          </cell>
          <cell r="Q1047">
            <v>24.25</v>
          </cell>
          <cell r="R1047">
            <v>2.5246250000000003</v>
          </cell>
          <cell r="S1047">
            <v>2.6640000000000001</v>
          </cell>
          <cell r="T1047">
            <v>2.8081499999999999</v>
          </cell>
          <cell r="U1047">
            <v>1146.1797500000002</v>
          </cell>
          <cell r="V1047">
            <v>1209.4560000000001</v>
          </cell>
          <cell r="W1047">
            <v>1274.9001000000001</v>
          </cell>
          <cell r="X1047" t="str">
            <v>8427/8428 (25"/2 pc)</v>
          </cell>
          <cell r="Y1047" t="str">
            <v>25"/ 2 pc</v>
          </cell>
          <cell r="Z1047">
            <v>2.5</v>
          </cell>
          <cell r="AA1047">
            <v>20</v>
          </cell>
          <cell r="AB1047">
            <v>50.492500000000007</v>
          </cell>
          <cell r="AC1047">
            <v>53.28</v>
          </cell>
          <cell r="AD1047">
            <v>56.162999999999997</v>
          </cell>
          <cell r="AE1047">
            <v>52.992500000000007</v>
          </cell>
          <cell r="AF1047">
            <v>55.78</v>
          </cell>
          <cell r="AG1047">
            <v>58.662999999999997</v>
          </cell>
          <cell r="AH1047" t="str">
            <v>2 X 8126 (4.833 FT/Box)</v>
          </cell>
          <cell r="AI1047">
            <v>2</v>
          </cell>
          <cell r="AJ1047" t="str">
            <v>(8X6)+0=48</v>
          </cell>
          <cell r="AK1047">
            <v>8</v>
          </cell>
          <cell r="AL1047">
            <v>6</v>
          </cell>
          <cell r="AM1047">
            <v>0</v>
          </cell>
          <cell r="AN1047">
            <v>48</v>
          </cell>
          <cell r="AO1047" t="str">
            <v>8909 (44 X 44)</v>
          </cell>
          <cell r="AP1047" t="str">
            <v>44X44</v>
          </cell>
          <cell r="AQ1047">
            <v>55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 t="str">
            <v>8051 (1 White)</v>
          </cell>
          <cell r="AW1047" t="str">
            <v>8050 (223FT Clear)</v>
          </cell>
          <cell r="AX1047">
            <v>2732.44</v>
          </cell>
          <cell r="AY1047">
            <v>960</v>
          </cell>
          <cell r="AZ1047">
            <v>2.8462916666666667</v>
          </cell>
          <cell r="BA1047" t="str">
            <v>Minova USA Inc. request to change packaging 10/1/06. "VPL"</v>
          </cell>
          <cell r="BB1047" t="str">
            <v>Each pallet gets an additional Void In Pallet label to be placed on top-center of wrapped pallet.</v>
          </cell>
          <cell r="BC1047">
            <v>298042</v>
          </cell>
          <cell r="BD1047" t="str">
            <v>White</v>
          </cell>
          <cell r="BE1047" t="str">
            <v xml:space="preserve">3524 M1530 </v>
          </cell>
          <cell r="BF1047" t="str">
            <v>12 months (+/- 5 days) from date of manufacture</v>
          </cell>
          <cell r="BG1047" t="str">
            <v>Super Slow</v>
          </cell>
          <cell r="BH1047" t="str">
            <v>35 mm</v>
          </cell>
          <cell r="BI1047" t="str">
            <v>*NS</v>
          </cell>
          <cell r="BJ1047" t="str">
            <v>24 in</v>
          </cell>
          <cell r="BK1047" t="str">
            <v>*NS</v>
          </cell>
          <cell r="BL1047" t="str">
            <v>I, II, III</v>
          </cell>
          <cell r="BM1047" t="str">
            <v>*NS</v>
          </cell>
          <cell r="BN1047" t="str">
            <v>*NS</v>
          </cell>
          <cell r="BO1047">
            <v>55</v>
          </cell>
          <cell r="BP1047" t="str">
            <v>B or G</v>
          </cell>
          <cell r="BQ1047">
            <v>3300</v>
          </cell>
          <cell r="BR1047">
            <v>40</v>
          </cell>
        </row>
        <row r="1048">
          <cell r="C1048">
            <v>298046</v>
          </cell>
          <cell r="D1048" t="str">
            <v>3524 LIF0204 (2PB, 48 Bxs, VPL)</v>
          </cell>
          <cell r="E1048" t="str">
            <v>70314</v>
          </cell>
          <cell r="F1048" t="str">
            <v>72036</v>
          </cell>
          <cell r="G1048" t="str">
            <v>30%</v>
          </cell>
          <cell r="H1048" t="str">
            <v>2 X 8509 (12-8 4 X 1.25 OL)</v>
          </cell>
          <cell r="I1048" t="str">
            <v>8054 (62 mm 142 GA X 2.146 FT)</v>
          </cell>
          <cell r="J1048" t="str">
            <v>8056 (124 mm 200 GA X 2.146 FT)</v>
          </cell>
          <cell r="K1048">
            <v>1.8648</v>
          </cell>
          <cell r="L1048">
            <v>0.79920000000000002</v>
          </cell>
          <cell r="M1048">
            <v>24</v>
          </cell>
          <cell r="N1048" t="str">
            <v>NS</v>
          </cell>
          <cell r="O1048">
            <v>23.75</v>
          </cell>
          <cell r="P1048">
            <v>24</v>
          </cell>
          <cell r="Q1048">
            <v>24.25</v>
          </cell>
          <cell r="R1048">
            <v>2.5246250000000003</v>
          </cell>
          <cell r="S1048">
            <v>2.6640000000000001</v>
          </cell>
          <cell r="T1048">
            <v>2.8081499999999999</v>
          </cell>
          <cell r="U1048">
            <v>1146.1797500000002</v>
          </cell>
          <cell r="V1048">
            <v>1209.4560000000001</v>
          </cell>
          <cell r="W1048">
            <v>1274.9001000000001</v>
          </cell>
          <cell r="X1048" t="str">
            <v>8427/8428 (25"/2 pc)</v>
          </cell>
          <cell r="Y1048" t="str">
            <v>25"/ 2 pc</v>
          </cell>
          <cell r="Z1048">
            <v>2.5</v>
          </cell>
          <cell r="AA1048">
            <v>20</v>
          </cell>
          <cell r="AB1048">
            <v>50.492500000000007</v>
          </cell>
          <cell r="AC1048">
            <v>53.28</v>
          </cell>
          <cell r="AD1048">
            <v>56.162999999999997</v>
          </cell>
          <cell r="AE1048">
            <v>52.992500000000007</v>
          </cell>
          <cell r="AF1048">
            <v>55.78</v>
          </cell>
          <cell r="AG1048">
            <v>58.662999999999997</v>
          </cell>
          <cell r="AH1048" t="str">
            <v>2 X 8126 (4.833 FT/Box)</v>
          </cell>
          <cell r="AI1048">
            <v>2</v>
          </cell>
          <cell r="AJ1048" t="str">
            <v>(8X6)+0=48</v>
          </cell>
          <cell r="AK1048">
            <v>8</v>
          </cell>
          <cell r="AL1048">
            <v>6</v>
          </cell>
          <cell r="AM1048">
            <v>0</v>
          </cell>
          <cell r="AN1048">
            <v>48</v>
          </cell>
          <cell r="AO1048" t="str">
            <v>8909 (44 X 44)</v>
          </cell>
          <cell r="AP1048" t="str">
            <v>44X44</v>
          </cell>
          <cell r="AQ1048">
            <v>55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 t="str">
            <v>8051 (1 White)</v>
          </cell>
          <cell r="AW1048" t="str">
            <v>8050 (223FT Clear)</v>
          </cell>
          <cell r="AX1048">
            <v>2732.44</v>
          </cell>
          <cell r="AY1048">
            <v>960</v>
          </cell>
          <cell r="AZ1048">
            <v>2.8462916666666667</v>
          </cell>
          <cell r="BA1048" t="str">
            <v>Minova request 1/10/07.</v>
          </cell>
          <cell r="BB1048" t="str">
            <v>Each pallet gets an additional Void In Pallet label to be placed on top-center of wrapped pallet.</v>
          </cell>
          <cell r="BC1048">
            <v>298046</v>
          </cell>
          <cell r="BD1048" t="str">
            <v>Yellow</v>
          </cell>
          <cell r="BE1048" t="str">
            <v>3524 LIF0204</v>
          </cell>
          <cell r="BF1048" t="str">
            <v>12 months (+/- 5 days) from date of manufacture</v>
          </cell>
          <cell r="BG1048" t="str">
            <v>Slow</v>
          </cell>
          <cell r="BH1048" t="str">
            <v>35 mm</v>
          </cell>
          <cell r="BI1048" t="str">
            <v>*NS</v>
          </cell>
          <cell r="BJ1048" t="str">
            <v>24 in</v>
          </cell>
          <cell r="BK1048" t="str">
            <v>*NS</v>
          </cell>
          <cell r="BL1048" t="str">
            <v>I, II, III</v>
          </cell>
          <cell r="BM1048" t="str">
            <v>*NS</v>
          </cell>
          <cell r="BN1048" t="str">
            <v>*NS</v>
          </cell>
          <cell r="BO1048">
            <v>55</v>
          </cell>
          <cell r="BP1048" t="str">
            <v>B or G</v>
          </cell>
          <cell r="BQ1048">
            <v>3300</v>
          </cell>
          <cell r="BR1048">
            <v>40</v>
          </cell>
        </row>
        <row r="1049">
          <cell r="C1049">
            <v>298052</v>
          </cell>
          <cell r="D1049" t="str">
            <v>35305 M1530 (LIF Paste, 2PB, 75 Bxs)</v>
          </cell>
          <cell r="E1049" t="str">
            <v>70360</v>
          </cell>
          <cell r="F1049" t="str">
            <v>72036</v>
          </cell>
          <cell r="G1049" t="str">
            <v>30%</v>
          </cell>
          <cell r="H1049" t="str">
            <v>2 X 8509 (12-8 4 X 1.25 OL)</v>
          </cell>
          <cell r="I1049" t="str">
            <v>8054 (62 mm 142 GA X 1.146 FT)</v>
          </cell>
          <cell r="J1049" t="str">
            <v>8056 (124 mm 200 GA X 1.146 FT)</v>
          </cell>
          <cell r="K1049">
            <v>0.93240000000000001</v>
          </cell>
          <cell r="L1049">
            <v>0.39960000000000001</v>
          </cell>
          <cell r="M1049">
            <v>12</v>
          </cell>
          <cell r="N1049" t="str">
            <v>NS</v>
          </cell>
          <cell r="O1049">
            <v>11.75</v>
          </cell>
          <cell r="P1049">
            <v>12</v>
          </cell>
          <cell r="Q1049">
            <v>12.25</v>
          </cell>
          <cell r="R1049">
            <v>1.2490250000000001</v>
          </cell>
          <cell r="S1049">
            <v>1.3320000000000001</v>
          </cell>
          <cell r="T1049">
            <v>1.41855</v>
          </cell>
          <cell r="U1049">
            <v>567.05735000000004</v>
          </cell>
          <cell r="V1049">
            <v>604.72800000000007</v>
          </cell>
          <cell r="W1049">
            <v>644.02170000000001</v>
          </cell>
          <cell r="X1049" t="str">
            <v>8405/8406 (13"/2 pc)</v>
          </cell>
          <cell r="Y1049" t="str">
            <v>13"/ 2 pc</v>
          </cell>
          <cell r="Z1049">
            <v>1.1000000000000001</v>
          </cell>
          <cell r="AA1049">
            <v>20</v>
          </cell>
          <cell r="AB1049">
            <v>24.980499999999999</v>
          </cell>
          <cell r="AC1049">
            <v>26.64</v>
          </cell>
          <cell r="AD1049">
            <v>28.370999999999999</v>
          </cell>
          <cell r="AE1049">
            <v>26.080500000000001</v>
          </cell>
          <cell r="AF1049">
            <v>27.740000000000002</v>
          </cell>
          <cell r="AG1049">
            <v>29.471</v>
          </cell>
          <cell r="AH1049" t="str">
            <v>1 X 8126 (2.417 FT/Box)</v>
          </cell>
          <cell r="AI1049">
            <v>1</v>
          </cell>
          <cell r="AJ1049" t="str">
            <v>(15X5)+0=75</v>
          </cell>
          <cell r="AK1049">
            <v>15</v>
          </cell>
          <cell r="AL1049">
            <v>5</v>
          </cell>
          <cell r="AM1049">
            <v>0</v>
          </cell>
          <cell r="AN1049">
            <v>75</v>
          </cell>
          <cell r="AO1049" t="str">
            <v>8914 (48 X 44)</v>
          </cell>
          <cell r="AP1049" t="str">
            <v>48X44</v>
          </cell>
          <cell r="AQ1049">
            <v>55</v>
          </cell>
          <cell r="AR1049">
            <v>0</v>
          </cell>
          <cell r="AS1049" t="str">
            <v>8051 (1 White) and 8305 (1 6 mil poly bag)</v>
          </cell>
          <cell r="AT1049">
            <v>0</v>
          </cell>
          <cell r="AU1049">
            <v>0</v>
          </cell>
          <cell r="AV1049" t="str">
            <v>8051 (1 White)</v>
          </cell>
          <cell r="AW1049" t="str">
            <v>8050 (334FT Clear)</v>
          </cell>
          <cell r="AX1049">
            <v>2135.5</v>
          </cell>
          <cell r="AY1049">
            <v>1500</v>
          </cell>
          <cell r="AZ1049">
            <v>1.4236666666666666</v>
          </cell>
          <cell r="BA1049" t="str">
            <v>GT Request 8/18/03.</v>
          </cell>
          <cell r="BB1049"/>
          <cell r="BC1049">
            <v>298052</v>
          </cell>
          <cell r="BD1049" t="str">
            <v>White</v>
          </cell>
          <cell r="BE1049" t="str">
            <v>35305 M1530</v>
          </cell>
          <cell r="BF1049" t="str">
            <v>12 months (+/- 5 days) from date of manufacture</v>
          </cell>
          <cell r="BG1049" t="str">
            <v>Super Slow</v>
          </cell>
          <cell r="BH1049" t="str">
            <v>35 mm</v>
          </cell>
          <cell r="BI1049" t="str">
            <v>*NS</v>
          </cell>
          <cell r="BJ1049" t="str">
            <v>305 mm</v>
          </cell>
          <cell r="BK1049" t="str">
            <v>*NS</v>
          </cell>
          <cell r="BL1049" t="str">
            <v>I, II, III</v>
          </cell>
          <cell r="BM1049" t="str">
            <v>*NS</v>
          </cell>
          <cell r="BN1049" t="str">
            <v>*NS</v>
          </cell>
          <cell r="BO1049">
            <v>55</v>
          </cell>
          <cell r="BP1049" t="str">
            <v>B or G</v>
          </cell>
          <cell r="BQ1049">
            <v>3300</v>
          </cell>
          <cell r="BR1049">
            <v>20</v>
          </cell>
        </row>
        <row r="1050">
          <cell r="C1050">
            <v>298057</v>
          </cell>
          <cell r="D1050" t="str">
            <v>3524 LIF35 (2PB, 48 Bxs, VPL)</v>
          </cell>
          <cell r="E1050" t="str">
            <v>70311</v>
          </cell>
          <cell r="F1050" t="str">
            <v>72036</v>
          </cell>
          <cell r="G1050" t="str">
            <v>30%</v>
          </cell>
          <cell r="H1050" t="str">
            <v>2 X 8509 (12-8 4 X 1.25 OL)</v>
          </cell>
          <cell r="I1050" t="str">
            <v>8054 (62 mm 142 GA X 2.146 FT)</v>
          </cell>
          <cell r="J1050" t="str">
            <v>8056 (124 mm 200 GA X 2.146 FT)</v>
          </cell>
          <cell r="K1050">
            <v>1.8648</v>
          </cell>
          <cell r="L1050">
            <v>0.79920000000000002</v>
          </cell>
          <cell r="M1050">
            <v>24</v>
          </cell>
          <cell r="N1050" t="str">
            <v>NS</v>
          </cell>
          <cell r="O1050">
            <v>23.75</v>
          </cell>
          <cell r="P1050">
            <v>24</v>
          </cell>
          <cell r="Q1050">
            <v>24.25</v>
          </cell>
          <cell r="R1050">
            <v>2.5246250000000003</v>
          </cell>
          <cell r="S1050">
            <v>2.6640000000000001</v>
          </cell>
          <cell r="T1050">
            <v>2.8081499999999999</v>
          </cell>
          <cell r="U1050">
            <v>1146.1797500000002</v>
          </cell>
          <cell r="V1050">
            <v>1209.4560000000001</v>
          </cell>
          <cell r="W1050">
            <v>1274.9001000000001</v>
          </cell>
          <cell r="X1050" t="str">
            <v>8427/8428 (25"/2 pc)</v>
          </cell>
          <cell r="Y1050" t="str">
            <v>25"/ 2 pc</v>
          </cell>
          <cell r="Z1050">
            <v>2.5</v>
          </cell>
          <cell r="AA1050">
            <v>20</v>
          </cell>
          <cell r="AB1050">
            <v>50.492500000000007</v>
          </cell>
          <cell r="AC1050">
            <v>53.28</v>
          </cell>
          <cell r="AD1050">
            <v>56.162999999999997</v>
          </cell>
          <cell r="AE1050">
            <v>52.992500000000007</v>
          </cell>
          <cell r="AF1050">
            <v>55.78</v>
          </cell>
          <cell r="AG1050">
            <v>58.662999999999997</v>
          </cell>
          <cell r="AH1050" t="str">
            <v>2 X 8126 (4.833 FT/Box)</v>
          </cell>
          <cell r="AI1050">
            <v>2</v>
          </cell>
          <cell r="AJ1050" t="str">
            <v>(8X6)+0=48</v>
          </cell>
          <cell r="AK1050">
            <v>8</v>
          </cell>
          <cell r="AL1050">
            <v>6</v>
          </cell>
          <cell r="AM1050">
            <v>0</v>
          </cell>
          <cell r="AN1050">
            <v>48</v>
          </cell>
          <cell r="AO1050" t="str">
            <v>8909 (44 X 44)</v>
          </cell>
          <cell r="AP1050" t="str">
            <v>44X44</v>
          </cell>
          <cell r="AQ1050">
            <v>55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 t="str">
            <v>8051 (1 White)</v>
          </cell>
          <cell r="AW1050" t="str">
            <v>8050 (223FT Clear)</v>
          </cell>
          <cell r="AX1050">
            <v>2732.44</v>
          </cell>
          <cell r="AY1050">
            <v>960</v>
          </cell>
          <cell r="AZ1050">
            <v>2.8462916666666667</v>
          </cell>
          <cell r="BA1050" t="str">
            <v>Minova USA Inc. request 8/9/07. "VPL"</v>
          </cell>
          <cell r="BB1050" t="str">
            <v>Each pallet gets an additional Void In Pallet label to be placed on top-center of wrapped pallet.</v>
          </cell>
          <cell r="BC1050">
            <v>298057</v>
          </cell>
          <cell r="BD1050" t="str">
            <v>Blue</v>
          </cell>
          <cell r="BE1050" t="str">
            <v>3524 LIF35</v>
          </cell>
          <cell r="BF1050" t="str">
            <v>12 months (+/- 5 days) from date of manufacture</v>
          </cell>
          <cell r="BG1050" t="str">
            <v>Fast</v>
          </cell>
          <cell r="BH1050" t="str">
            <v>35 mm</v>
          </cell>
          <cell r="BI1050" t="str">
            <v>*NS</v>
          </cell>
          <cell r="BJ1050" t="str">
            <v>24 in</v>
          </cell>
          <cell r="BK1050" t="str">
            <v>*NS</v>
          </cell>
          <cell r="BL1050" t="str">
            <v>I, II, III</v>
          </cell>
          <cell r="BM1050" t="str">
            <v>*NS</v>
          </cell>
          <cell r="BN1050" t="str">
            <v>*NS</v>
          </cell>
          <cell r="BO1050">
            <v>55</v>
          </cell>
          <cell r="BP1050" t="str">
            <v>B or G</v>
          </cell>
          <cell r="BQ1050">
            <v>3300</v>
          </cell>
          <cell r="BR1050">
            <v>40</v>
          </cell>
        </row>
        <row r="1051">
          <cell r="C1051">
            <v>298058</v>
          </cell>
          <cell r="D1051" t="str">
            <v>35350 LIF35 (2PB, 50 Bxs)</v>
          </cell>
          <cell r="E1051" t="str">
            <v>70311</v>
          </cell>
          <cell r="F1051" t="str">
            <v>72036</v>
          </cell>
          <cell r="G1051" t="str">
            <v>30%</v>
          </cell>
          <cell r="H1051" t="str">
            <v>2 X 8509 (12-8 4 X 1.25 OL)</v>
          </cell>
          <cell r="I1051" t="str">
            <v>8054 (62 mm 142 GA X 1.292 FT)</v>
          </cell>
          <cell r="J1051" t="str">
            <v>8056 (124 mm 200 GA X 1.292 FT)</v>
          </cell>
          <cell r="K1051">
            <v>1.0683750000000001</v>
          </cell>
          <cell r="L1051">
            <v>0.45787500000000003</v>
          </cell>
          <cell r="M1051">
            <v>13.75</v>
          </cell>
          <cell r="N1051" t="str">
            <v>NS</v>
          </cell>
          <cell r="O1051">
            <v>13.5</v>
          </cell>
          <cell r="P1051">
            <v>13.75</v>
          </cell>
          <cell r="Q1051">
            <v>14</v>
          </cell>
          <cell r="R1051">
            <v>1.4350500000000002</v>
          </cell>
          <cell r="S1051">
            <v>1.5262500000000001</v>
          </cell>
          <cell r="T1051">
            <v>1.6212</v>
          </cell>
          <cell r="U1051">
            <v>651.51270000000011</v>
          </cell>
          <cell r="V1051">
            <v>692.91750000000002</v>
          </cell>
          <cell r="W1051">
            <v>736.02480000000003</v>
          </cell>
          <cell r="X1051" t="str">
            <v>8425/8426 (22"/ 2 pc)</v>
          </cell>
          <cell r="Y1051" t="str">
            <v>22"/ 2 pc</v>
          </cell>
          <cell r="Z1051">
            <v>2</v>
          </cell>
          <cell r="AA1051">
            <v>20</v>
          </cell>
          <cell r="AB1051">
            <v>28.701000000000004</v>
          </cell>
          <cell r="AC1051">
            <v>30.525000000000002</v>
          </cell>
          <cell r="AD1051">
            <v>32.423999999999999</v>
          </cell>
          <cell r="AE1051">
            <v>30.701000000000004</v>
          </cell>
          <cell r="AF1051">
            <v>32.525000000000006</v>
          </cell>
          <cell r="AG1051">
            <v>34.423999999999999</v>
          </cell>
          <cell r="AH1051" t="str">
            <v>2 X 8126 (4.833 FT/Box)</v>
          </cell>
          <cell r="AI1051">
            <v>2</v>
          </cell>
          <cell r="AJ1051" t="str">
            <v>(10X5)+0=50</v>
          </cell>
          <cell r="AK1051">
            <v>10</v>
          </cell>
          <cell r="AL1051">
            <v>5</v>
          </cell>
          <cell r="AM1051">
            <v>0</v>
          </cell>
          <cell r="AN1051">
            <v>50</v>
          </cell>
          <cell r="AO1051" t="str">
            <v>8914 (48 X 44)</v>
          </cell>
          <cell r="AP1051" t="str">
            <v>48X44</v>
          </cell>
          <cell r="AQ1051">
            <v>55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 t="str">
            <v>8051 (1 White)</v>
          </cell>
          <cell r="AW1051" t="str">
            <v>8050 (223FT Clear)</v>
          </cell>
          <cell r="AX1051">
            <v>1681.2500000000002</v>
          </cell>
          <cell r="AY1051">
            <v>1000</v>
          </cell>
          <cell r="AZ1051">
            <v>1.6812500000000001</v>
          </cell>
          <cell r="BA1051" t="str">
            <v>Minova request 8/6/08.</v>
          </cell>
          <cell r="BB1051"/>
          <cell r="BC1051">
            <v>298058</v>
          </cell>
          <cell r="BD1051" t="str">
            <v>Blue</v>
          </cell>
          <cell r="BE1051" t="str">
            <v>35350 LIF35</v>
          </cell>
          <cell r="BF1051" t="str">
            <v>12 months (+/- 5 days) from date of manufacture</v>
          </cell>
          <cell r="BG1051" t="str">
            <v>Fast</v>
          </cell>
          <cell r="BH1051" t="str">
            <v>35 mm</v>
          </cell>
          <cell r="BI1051" t="str">
            <v>*NS</v>
          </cell>
          <cell r="BJ1051" t="str">
            <v>350 mm</v>
          </cell>
          <cell r="BK1051" t="str">
            <v>*NS</v>
          </cell>
          <cell r="BL1051" t="str">
            <v>I, II, III</v>
          </cell>
          <cell r="BM1051" t="str">
            <v>*NS</v>
          </cell>
          <cell r="BN1051" t="str">
            <v>*NS</v>
          </cell>
          <cell r="BO1051">
            <v>55</v>
          </cell>
          <cell r="BP1051" t="str">
            <v>B or G</v>
          </cell>
          <cell r="BQ1051">
            <v>3300</v>
          </cell>
          <cell r="BR1051">
            <v>22.916666666666668</v>
          </cell>
        </row>
        <row r="1052">
          <cell r="C1052" t="str">
            <v>Xstrata.194.</v>
          </cell>
          <cell r="D1052" t="str">
            <v>3030 RED-LIF50 (2PB, 36 Bxs, VPL)</v>
          </cell>
          <cell r="E1052" t="str">
            <v>???</v>
          </cell>
          <cell r="F1052" t="str">
            <v>72036</v>
          </cell>
          <cell r="G1052" t="str">
            <v>30%</v>
          </cell>
          <cell r="H1052" t="str">
            <v>2 X 8509 (12-8 4 X 1.25 OL)</v>
          </cell>
          <cell r="I1052" t="str">
            <v>8040 (54 mm 142 GA X 2.625 FT)</v>
          </cell>
          <cell r="J1052" t="str">
            <v>8042 (106 mm 200 GA X 2.625 FT)</v>
          </cell>
          <cell r="K1052">
            <v>1.7136000000000002</v>
          </cell>
          <cell r="L1052">
            <v>0.73440000000000005</v>
          </cell>
          <cell r="M1052">
            <v>29</v>
          </cell>
          <cell r="N1052">
            <v>30</v>
          </cell>
          <cell r="O1052">
            <v>29.75</v>
          </cell>
          <cell r="P1052">
            <v>30</v>
          </cell>
          <cell r="Q1052">
            <v>30.25</v>
          </cell>
          <cell r="R1052">
            <v>2.3472749999999998</v>
          </cell>
          <cell r="S1052">
            <v>2.4480000000000004</v>
          </cell>
          <cell r="T1052">
            <v>2.5500750000000001</v>
          </cell>
          <cell r="U1052">
            <v>1065.6628499999999</v>
          </cell>
          <cell r="V1052">
            <v>1111.3920000000003</v>
          </cell>
          <cell r="W1052">
            <v>1157.73405</v>
          </cell>
          <cell r="X1052" t="str">
            <v>8445/8446 (31"/2 pc)</v>
          </cell>
          <cell r="Y1052" t="str">
            <v>31"/ 2 pc</v>
          </cell>
          <cell r="Z1052">
            <v>2.5</v>
          </cell>
          <cell r="AA1052">
            <v>20</v>
          </cell>
          <cell r="AB1052">
            <v>46.945499999999996</v>
          </cell>
          <cell r="AC1052">
            <v>48.960000000000008</v>
          </cell>
          <cell r="AD1052">
            <v>51.0015</v>
          </cell>
          <cell r="AE1052">
            <v>49.445499999999996</v>
          </cell>
          <cell r="AF1052">
            <v>51.460000000000008</v>
          </cell>
          <cell r="AG1052">
            <v>53.5015</v>
          </cell>
          <cell r="AH1052" t="str">
            <v>2 X 8126 (4.854 FT/Box)</v>
          </cell>
          <cell r="AI1052">
            <v>2</v>
          </cell>
          <cell r="AJ1052" t="str">
            <v>(6X6)+0=36</v>
          </cell>
          <cell r="AK1052">
            <v>6</v>
          </cell>
          <cell r="AL1052">
            <v>6</v>
          </cell>
          <cell r="AM1052">
            <v>0</v>
          </cell>
          <cell r="AN1052">
            <v>36</v>
          </cell>
          <cell r="AO1052" t="str">
            <v>8909 (44 X 44)</v>
          </cell>
          <cell r="AP1052" t="str">
            <v>44X44</v>
          </cell>
          <cell r="AQ1052">
            <v>55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 t="str">
            <v>8051 (1 White)</v>
          </cell>
          <cell r="AW1052" t="str">
            <v>8050 (160FT Clear)</v>
          </cell>
          <cell r="AX1052">
            <v>1907.5600000000004</v>
          </cell>
          <cell r="AY1052">
            <v>720</v>
          </cell>
          <cell r="AZ1052">
            <v>2.6493888888888892</v>
          </cell>
          <cell r="BA1052" t="str">
            <v>Minova Request 11/12/12.</v>
          </cell>
          <cell r="BB1052">
            <v>0</v>
          </cell>
          <cell r="BC1052" t="str">
            <v>Xstrata.194.</v>
          </cell>
          <cell r="BD1052" t="str">
            <v>Green</v>
          </cell>
          <cell r="BE1052" t="str">
            <v>3030LIF50</v>
          </cell>
          <cell r="BF1052" t="str">
            <v>12 months (+/- 5 days) from date of manufacture</v>
          </cell>
          <cell r="BG1052" t="str">
            <v xml:space="preserve">Medium </v>
          </cell>
          <cell r="BH1052" t="str">
            <v>30 mm</v>
          </cell>
          <cell r="BI1052" t="str">
            <v>1 3/8 in</v>
          </cell>
          <cell r="BJ1052" t="str">
            <v>30 in</v>
          </cell>
          <cell r="BK1052" t="str">
            <v>7/8 in</v>
          </cell>
          <cell r="BL1052" t="str">
            <v>I, II, III</v>
          </cell>
          <cell r="BM1052">
            <v>2.5</v>
          </cell>
          <cell r="BN1052">
            <v>50</v>
          </cell>
          <cell r="BO1052">
            <v>0</v>
          </cell>
          <cell r="BP1052" t="str">
            <v>B or G</v>
          </cell>
          <cell r="BQ1052">
            <v>0</v>
          </cell>
          <cell r="BR1052">
            <v>50</v>
          </cell>
        </row>
        <row r="1053">
          <cell r="C1053" t="str">
            <v>Xstrata.197.</v>
          </cell>
          <cell r="D1053" t="str">
            <v>3030 RED-M50LIF (2PB, 36 Bxs, VPL)</v>
          </cell>
          <cell r="E1053" t="str">
            <v>70324</v>
          </cell>
          <cell r="F1053" t="str">
            <v>72036</v>
          </cell>
          <cell r="G1053" t="str">
            <v>30%</v>
          </cell>
          <cell r="H1053" t="str">
            <v>2 X 8509 (12-8 4 X 1.25 OL)</v>
          </cell>
          <cell r="I1053" t="str">
            <v>8040 (54 mm 142 GA X 2.625 FT)</v>
          </cell>
          <cell r="J1053" t="str">
            <v>8042 (106 mm 200 GA X 2.625 FT)</v>
          </cell>
          <cell r="K1053">
            <v>1.7136000000000002</v>
          </cell>
          <cell r="L1053">
            <v>0.73440000000000005</v>
          </cell>
          <cell r="M1053">
            <v>29</v>
          </cell>
          <cell r="N1053">
            <v>30</v>
          </cell>
          <cell r="O1053">
            <v>29.75</v>
          </cell>
          <cell r="P1053">
            <v>30</v>
          </cell>
          <cell r="Q1053">
            <v>30.25</v>
          </cell>
          <cell r="R1053">
            <v>2.3472749999999998</v>
          </cell>
          <cell r="S1053">
            <v>2.4480000000000004</v>
          </cell>
          <cell r="T1053">
            <v>2.5500750000000001</v>
          </cell>
          <cell r="U1053">
            <v>1065.6628499999999</v>
          </cell>
          <cell r="V1053">
            <v>1111.3920000000003</v>
          </cell>
          <cell r="W1053">
            <v>1157.73405</v>
          </cell>
          <cell r="X1053" t="str">
            <v>8445/8446 (31"/2 pc)</v>
          </cell>
          <cell r="Y1053" t="str">
            <v>31"/ 2 pc</v>
          </cell>
          <cell r="Z1053">
            <v>2.5</v>
          </cell>
          <cell r="AA1053">
            <v>20</v>
          </cell>
          <cell r="AB1053">
            <v>46.945499999999996</v>
          </cell>
          <cell r="AC1053">
            <v>48.960000000000008</v>
          </cell>
          <cell r="AD1053">
            <v>51.0015</v>
          </cell>
          <cell r="AE1053">
            <v>49.445499999999996</v>
          </cell>
          <cell r="AF1053">
            <v>51.460000000000008</v>
          </cell>
          <cell r="AG1053">
            <v>53.5015</v>
          </cell>
          <cell r="AH1053" t="str">
            <v>2 X 8126 (4.854 FT/Box)</v>
          </cell>
          <cell r="AI1053">
            <v>2</v>
          </cell>
          <cell r="AJ1053" t="str">
            <v>(6X6)+0=36</v>
          </cell>
          <cell r="AK1053">
            <v>6</v>
          </cell>
          <cell r="AL1053">
            <v>6</v>
          </cell>
          <cell r="AM1053">
            <v>0</v>
          </cell>
          <cell r="AN1053">
            <v>36</v>
          </cell>
          <cell r="AO1053" t="str">
            <v>8909 (44 X 44)</v>
          </cell>
          <cell r="AP1053" t="str">
            <v>44X44</v>
          </cell>
          <cell r="AQ1053">
            <v>55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 t="str">
            <v>8051 (1 White)</v>
          </cell>
          <cell r="AW1053" t="str">
            <v>8050 (160FT Clear)</v>
          </cell>
          <cell r="AX1053">
            <v>1907.5600000000004</v>
          </cell>
          <cell r="AY1053">
            <v>720</v>
          </cell>
          <cell r="AZ1053">
            <v>2.6493888888888892</v>
          </cell>
          <cell r="BA1053" t="str">
            <v>Minova Request 11/12/12.</v>
          </cell>
          <cell r="BB1053">
            <v>0</v>
          </cell>
          <cell r="BC1053" t="str">
            <v>Xstrata.197.</v>
          </cell>
          <cell r="BD1053" t="str">
            <v>Green</v>
          </cell>
          <cell r="BE1053" t="str">
            <v>3030M50LIF</v>
          </cell>
          <cell r="BF1053" t="str">
            <v>12 months (+/- 5 days) from date of manufacture</v>
          </cell>
          <cell r="BG1053" t="str">
            <v xml:space="preserve">Medium </v>
          </cell>
          <cell r="BH1053" t="str">
            <v>30 mm</v>
          </cell>
          <cell r="BI1053" t="str">
            <v>1 3/8 in</v>
          </cell>
          <cell r="BJ1053" t="str">
            <v>30 in</v>
          </cell>
          <cell r="BK1053" t="str">
            <v>7/8 in</v>
          </cell>
          <cell r="BL1053" t="str">
            <v>I, II, III</v>
          </cell>
          <cell r="BM1053">
            <v>2.5</v>
          </cell>
          <cell r="BN1053">
            <v>50</v>
          </cell>
          <cell r="BO1053">
            <v>0</v>
          </cell>
          <cell r="BP1053" t="str">
            <v>B or G</v>
          </cell>
          <cell r="BQ1053">
            <v>0</v>
          </cell>
          <cell r="BR1053">
            <v>50</v>
          </cell>
        </row>
        <row r="1054">
          <cell r="C1054" t="str">
            <v>Xstrata.198.</v>
          </cell>
          <cell r="D1054" t="str">
            <v>2814 LIF1530P (2PB, 50 Bxs)</v>
          </cell>
          <cell r="E1054" t="str">
            <v>70361</v>
          </cell>
          <cell r="F1054" t="str">
            <v>72036</v>
          </cell>
          <cell r="G1054" t="str">
            <v>30%</v>
          </cell>
          <cell r="H1054" t="str">
            <v>2 X 8509 (12-8 4 X 1.25 OL)</v>
          </cell>
          <cell r="I1054" t="str">
            <v>8040 (54 mm 142 GA X 1.292 FT)</v>
          </cell>
          <cell r="J1054" t="str">
            <v>8034 (100 mm 200 GA X 1.292 FT)</v>
          </cell>
          <cell r="K1054">
            <v>0.69677999999999995</v>
          </cell>
          <cell r="L1054">
            <v>0.29862</v>
          </cell>
          <cell r="M1054">
            <v>14</v>
          </cell>
          <cell r="N1054">
            <v>15.940609430892483</v>
          </cell>
          <cell r="O1054">
            <v>13.75</v>
          </cell>
          <cell r="P1054">
            <v>14</v>
          </cell>
          <cell r="Q1054">
            <v>14.25</v>
          </cell>
          <cell r="R1054">
            <v>0.94187500000000002</v>
          </cell>
          <cell r="S1054">
            <v>0.99539999999999995</v>
          </cell>
          <cell r="T1054">
            <v>1.050225</v>
          </cell>
          <cell r="U1054">
            <v>427.61124999999998</v>
          </cell>
          <cell r="V1054">
            <v>451.91159999999996</v>
          </cell>
          <cell r="W1054">
            <v>476.80214999999998</v>
          </cell>
          <cell r="X1054" t="str">
            <v>8425/8426 (22"/ 2 pc)</v>
          </cell>
          <cell r="Y1054" t="str">
            <v>22"/ 2 pc</v>
          </cell>
          <cell r="Z1054">
            <v>2</v>
          </cell>
          <cell r="AA1054">
            <v>30</v>
          </cell>
          <cell r="AB1054">
            <v>28.256250000000001</v>
          </cell>
          <cell r="AC1054">
            <v>29.861999999999998</v>
          </cell>
          <cell r="AD1054">
            <v>31.50675</v>
          </cell>
          <cell r="AE1054">
            <v>30.256250000000001</v>
          </cell>
          <cell r="AF1054">
            <v>31.861999999999998</v>
          </cell>
          <cell r="AG1054">
            <v>33.506749999999997</v>
          </cell>
          <cell r="AH1054" t="str">
            <v>2 X 8126 (4.833 FT/Box)</v>
          </cell>
          <cell r="AI1054">
            <v>2</v>
          </cell>
          <cell r="AJ1054" t="str">
            <v>(10X5)+0=50</v>
          </cell>
          <cell r="AK1054">
            <v>10</v>
          </cell>
          <cell r="AL1054">
            <v>5</v>
          </cell>
          <cell r="AM1054">
            <v>0</v>
          </cell>
          <cell r="AN1054">
            <v>50</v>
          </cell>
          <cell r="AO1054" t="str">
            <v>8914 (48 X 44)</v>
          </cell>
          <cell r="AP1054" t="str">
            <v>48X44</v>
          </cell>
          <cell r="AQ1054">
            <v>55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 t="str">
            <v>8051 (1 White)</v>
          </cell>
          <cell r="AW1054" t="str">
            <v>8050 (223FT Clear)</v>
          </cell>
          <cell r="AX1054">
            <v>1648.1</v>
          </cell>
          <cell r="AY1054">
            <v>1500</v>
          </cell>
          <cell r="AZ1054">
            <v>1.0987333333333333</v>
          </cell>
          <cell r="BA1054" t="str">
            <v>Minova Request 11/12/12.  Each cartridge gets Part No. 8510 Parachute Clip 28 mm.</v>
          </cell>
          <cell r="BB1054"/>
          <cell r="BC1054" t="str">
            <v>Xstrata.198.</v>
          </cell>
          <cell r="BD1054" t="str">
            <v>White</v>
          </cell>
          <cell r="BE1054" t="str">
            <v>2814 LIF1530P</v>
          </cell>
          <cell r="BF1054" t="str">
            <v>12 months (+/- 5 days) from date of manufacture</v>
          </cell>
          <cell r="BG1054" t="str">
            <v>Super Slow</v>
          </cell>
          <cell r="BH1054" t="str">
            <v>28 mm</v>
          </cell>
          <cell r="BI1054" t="str">
            <v>1 1/4 in</v>
          </cell>
          <cell r="BJ1054" t="str">
            <v>14 in</v>
          </cell>
          <cell r="BK1054" t="str">
            <v>7/8 in</v>
          </cell>
          <cell r="BL1054" t="str">
            <v>I, II, III</v>
          </cell>
          <cell r="BM1054">
            <v>1.3283841192410402</v>
          </cell>
          <cell r="BN1054">
            <v>39</v>
          </cell>
          <cell r="BO1054">
            <v>67</v>
          </cell>
          <cell r="BP1054" t="str">
            <v>B or G</v>
          </cell>
          <cell r="BQ1054">
            <v>4020</v>
          </cell>
          <cell r="BR1054">
            <v>35</v>
          </cell>
        </row>
        <row r="1055">
          <cell r="C1055" t="str">
            <v>Xstrata.199.</v>
          </cell>
          <cell r="D1055" t="str">
            <v>2824 RED-M20LIFP (2PB, 48 Bxs, VPL)</v>
          </cell>
          <cell r="E1055" t="str">
            <v>???</v>
          </cell>
          <cell r="F1055" t="str">
            <v>72036</v>
          </cell>
          <cell r="G1055" t="str">
            <v>30%</v>
          </cell>
          <cell r="H1055" t="str">
            <v>2 X 8509 (12-8 4 X 1.25 OL)</v>
          </cell>
          <cell r="I1055" t="str">
            <v>8040 (54 mm 142 GA X 2.125 FT)</v>
          </cell>
          <cell r="J1055" t="str">
            <v>8034 (100 mm 200 GA X 2.125 FT)</v>
          </cell>
          <cell r="K1055">
            <v>1.1944799999999998</v>
          </cell>
          <cell r="L1055">
            <v>0.51191999999999993</v>
          </cell>
          <cell r="M1055">
            <v>24</v>
          </cell>
          <cell r="N1055">
            <v>28.875490694714127</v>
          </cell>
          <cell r="O1055">
            <v>23.75</v>
          </cell>
          <cell r="P1055">
            <v>24</v>
          </cell>
          <cell r="Q1055">
            <v>24.25</v>
          </cell>
          <cell r="R1055">
            <v>1.6268750000000001</v>
          </cell>
          <cell r="S1055">
            <v>1.7063999999999999</v>
          </cell>
          <cell r="T1055">
            <v>1.7872250000000001</v>
          </cell>
          <cell r="U1055">
            <v>738.60125000000005</v>
          </cell>
          <cell r="V1055">
            <v>774.7056</v>
          </cell>
          <cell r="W1055">
            <v>811.40015000000005</v>
          </cell>
          <cell r="X1055" t="str">
            <v>8427/8428 (25"/2 pc)</v>
          </cell>
          <cell r="Y1055" t="str">
            <v>25"/ 2 pc</v>
          </cell>
          <cell r="Z1055">
            <v>2.5</v>
          </cell>
          <cell r="AA1055">
            <v>30</v>
          </cell>
          <cell r="AB1055">
            <v>48.806250000000006</v>
          </cell>
          <cell r="AC1055">
            <v>51.192</v>
          </cell>
          <cell r="AD1055">
            <v>53.616750000000003</v>
          </cell>
          <cell r="AE1055">
            <v>51.306250000000006</v>
          </cell>
          <cell r="AF1055">
            <v>53.692</v>
          </cell>
          <cell r="AG1055">
            <v>56.116750000000003</v>
          </cell>
          <cell r="AH1055" t="str">
            <v>2 X 8126 (4.833 FT/Box)</v>
          </cell>
          <cell r="AI1055">
            <v>2</v>
          </cell>
          <cell r="AJ1055" t="str">
            <v>(8X6)+0=48</v>
          </cell>
          <cell r="AK1055">
            <v>8</v>
          </cell>
          <cell r="AL1055">
            <v>6</v>
          </cell>
          <cell r="AM1055">
            <v>0</v>
          </cell>
          <cell r="AN1055">
            <v>48</v>
          </cell>
          <cell r="AO1055" t="str">
            <v>8909 (44 X 44)</v>
          </cell>
          <cell r="AP1055" t="str">
            <v>44X44</v>
          </cell>
          <cell r="AQ1055">
            <v>55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 t="str">
            <v>8051 (1 White)</v>
          </cell>
          <cell r="AW1055" t="str">
            <v>8050 (223FT Clear)</v>
          </cell>
          <cell r="AX1055">
            <v>2632.2159999999999</v>
          </cell>
          <cell r="AY1055">
            <v>1440</v>
          </cell>
          <cell r="AZ1055">
            <v>1.8279277777777776</v>
          </cell>
          <cell r="BA1055" t="str">
            <v>Minova Request 11/12/12.  Each cartridge gets Part No. 8510 Parachute Clip 28 mm.</v>
          </cell>
          <cell r="BB1055" t="str">
            <v>Each pallet gets an additional Void In Pallet label to be placed on top-center of wrapped pallet.</v>
          </cell>
          <cell r="BC1055" t="str">
            <v>Xstrata.199.</v>
          </cell>
          <cell r="BD1055" t="str">
            <v xml:space="preserve">Orange </v>
          </cell>
          <cell r="BE1055" t="str">
            <v>2824 M20LIFP</v>
          </cell>
          <cell r="BF1055" t="str">
            <v>12 months (+/- 5 days) from date of manufacture</v>
          </cell>
          <cell r="BG1055" t="str">
            <v>X-Fast</v>
          </cell>
          <cell r="BH1055" t="str">
            <v>28 mm</v>
          </cell>
          <cell r="BI1055" t="str">
            <v>1 1/4 in</v>
          </cell>
          <cell r="BJ1055" t="str">
            <v>24 in</v>
          </cell>
          <cell r="BK1055" t="str">
            <v>7/8 in</v>
          </cell>
          <cell r="BL1055" t="str">
            <v>I, II, III</v>
          </cell>
          <cell r="BM1055">
            <v>2.4062908912261771</v>
          </cell>
          <cell r="BN1055">
            <v>72</v>
          </cell>
          <cell r="BO1055">
            <v>85</v>
          </cell>
          <cell r="BP1055" t="str">
            <v>B or G</v>
          </cell>
          <cell r="BQ1055">
            <v>5100</v>
          </cell>
          <cell r="BR1055">
            <v>60</v>
          </cell>
        </row>
        <row r="1056">
          <cell r="C1056" t="str">
            <v>Xstrata.201.</v>
          </cell>
          <cell r="D1056" t="str">
            <v>2836 M0204LIFP (2PB, 36 Bxs)</v>
          </cell>
          <cell r="E1056" t="str">
            <v>70350</v>
          </cell>
          <cell r="F1056" t="str">
            <v>72036</v>
          </cell>
          <cell r="G1056" t="str">
            <v>30%</v>
          </cell>
          <cell r="H1056" t="str">
            <v>2 X 8509 (12-8 4 X 1.25 OL)</v>
          </cell>
          <cell r="I1056" t="str">
            <v>8040 (54 mm 142 GA X 3.125 FT)</v>
          </cell>
          <cell r="J1056" t="str">
            <v>8034 (100 mm 200 GA X 3.125 FT)</v>
          </cell>
          <cell r="K1056">
            <v>1.7917199999999995</v>
          </cell>
          <cell r="L1056">
            <v>0.7678799999999999</v>
          </cell>
          <cell r="M1056">
            <v>36</v>
          </cell>
          <cell r="N1056">
            <v>44.397348211300098</v>
          </cell>
          <cell r="O1056">
            <v>35.75</v>
          </cell>
          <cell r="P1056">
            <v>36</v>
          </cell>
          <cell r="Q1056">
            <v>36.25</v>
          </cell>
          <cell r="R1056">
            <v>2.4488750000000001</v>
          </cell>
          <cell r="S1056">
            <v>2.5595999999999997</v>
          </cell>
          <cell r="T1056">
            <v>2.6716250000000001</v>
          </cell>
          <cell r="U1056">
            <v>1111.78925</v>
          </cell>
          <cell r="V1056">
            <v>1162.0583999999999</v>
          </cell>
          <cell r="W1056">
            <v>1212.9177500000001</v>
          </cell>
          <cell r="X1056" t="str">
            <v>8465/8466 (39"/2 pc)</v>
          </cell>
          <cell r="Y1056" t="str">
            <v>39"/ 2 pc</v>
          </cell>
          <cell r="Z1056">
            <v>2.8</v>
          </cell>
          <cell r="AA1056">
            <v>20</v>
          </cell>
          <cell r="AB1056">
            <v>48.977500000000006</v>
          </cell>
          <cell r="AC1056">
            <v>51.191999999999993</v>
          </cell>
          <cell r="AD1056">
            <v>53.432500000000005</v>
          </cell>
          <cell r="AE1056">
            <v>51.777500000000003</v>
          </cell>
          <cell r="AF1056">
            <v>53.99199999999999</v>
          </cell>
          <cell r="AG1056">
            <v>56.232500000000002</v>
          </cell>
          <cell r="AH1056" t="str">
            <v xml:space="preserve">2 X 8126 (4.625 FT/Box) </v>
          </cell>
          <cell r="AI1056">
            <v>2</v>
          </cell>
          <cell r="AJ1056" t="str">
            <v>(6X6)+0=36</v>
          </cell>
          <cell r="AK1056">
            <v>6</v>
          </cell>
          <cell r="AL1056">
            <v>6</v>
          </cell>
          <cell r="AM1056">
            <v>0</v>
          </cell>
          <cell r="AN1056">
            <v>36</v>
          </cell>
          <cell r="AO1056" t="str">
            <v>8914 (48 X 44)</v>
          </cell>
          <cell r="AP1056" t="str">
            <v>48X44</v>
          </cell>
          <cell r="AQ1056">
            <v>55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 t="str">
            <v>8051 (1 White)</v>
          </cell>
          <cell r="AW1056" t="str">
            <v>8050 (160FT Clear)</v>
          </cell>
          <cell r="AX1056">
            <v>1998.7119999999995</v>
          </cell>
          <cell r="AY1056">
            <v>720</v>
          </cell>
          <cell r="AZ1056">
            <v>2.7759888888888882</v>
          </cell>
          <cell r="BA1056" t="str">
            <v>Minova Request 11/12/12.  Each cartridge gets Part No. 8510 Parachute Clip 28 mm.</v>
          </cell>
          <cell r="BB1056"/>
          <cell r="BC1056" t="str">
            <v>Xstrata.201.</v>
          </cell>
          <cell r="BD1056" t="str">
            <v>Blue</v>
          </cell>
          <cell r="BE1056" t="str">
            <v>2836 M0204LIFP</v>
          </cell>
          <cell r="BF1056" t="str">
            <v>12 months (+/- 5 days) from date of manufacture</v>
          </cell>
          <cell r="BG1056" t="str">
            <v>Slow</v>
          </cell>
          <cell r="BH1056" t="str">
            <v>28 mm</v>
          </cell>
          <cell r="BI1056" t="str">
            <v>1 1/4 in</v>
          </cell>
          <cell r="BJ1056" t="str">
            <v>36 in</v>
          </cell>
          <cell r="BK1056" t="str">
            <v>7/8 in</v>
          </cell>
          <cell r="BL1056" t="str">
            <v>I, II, III</v>
          </cell>
          <cell r="BM1056">
            <v>3.6997790176083414</v>
          </cell>
          <cell r="BN1056">
            <v>74</v>
          </cell>
          <cell r="BO1056">
            <v>85</v>
          </cell>
          <cell r="BP1056" t="str">
            <v>B or G</v>
          </cell>
          <cell r="BQ1056">
            <v>5100</v>
          </cell>
          <cell r="BR1056">
            <v>60</v>
          </cell>
        </row>
        <row r="1057">
          <cell r="C1057" t="str">
            <v>Xstrata.202.</v>
          </cell>
          <cell r="D1057" t="str">
            <v>2836 RED-M35LIFP (2PB, 36 Bxs)</v>
          </cell>
          <cell r="E1057" t="str">
            <v>70275</v>
          </cell>
          <cell r="F1057" t="str">
            <v>72036</v>
          </cell>
          <cell r="G1057" t="str">
            <v>30%</v>
          </cell>
          <cell r="H1057" t="str">
            <v>2 X 8509 (12-8 4 X 1.25 OL)</v>
          </cell>
          <cell r="I1057" t="str">
            <v>8040 (54 mm 142 GA X 3.125 FT)</v>
          </cell>
          <cell r="J1057" t="str">
            <v>8034 (100 mm 200 GA X 3.125 FT)</v>
          </cell>
          <cell r="K1057">
            <v>1.7917199999999995</v>
          </cell>
          <cell r="L1057">
            <v>0.7678799999999999</v>
          </cell>
          <cell r="M1057">
            <v>36</v>
          </cell>
          <cell r="N1057">
            <v>44.397348211300098</v>
          </cell>
          <cell r="O1057">
            <v>35.75</v>
          </cell>
          <cell r="P1057">
            <v>36</v>
          </cell>
          <cell r="Q1057">
            <v>36.25</v>
          </cell>
          <cell r="R1057">
            <v>2.4488750000000001</v>
          </cell>
          <cell r="S1057">
            <v>2.5595999999999997</v>
          </cell>
          <cell r="T1057">
            <v>2.6716250000000001</v>
          </cell>
          <cell r="U1057">
            <v>1111.78925</v>
          </cell>
          <cell r="V1057">
            <v>1162.0583999999999</v>
          </cell>
          <cell r="W1057">
            <v>1212.9177500000001</v>
          </cell>
          <cell r="X1057" t="str">
            <v>8465/8466 (39"/2 pc)</v>
          </cell>
          <cell r="Y1057" t="str">
            <v>39"/ 2 pc</v>
          </cell>
          <cell r="Z1057">
            <v>2.8</v>
          </cell>
          <cell r="AA1057">
            <v>20</v>
          </cell>
          <cell r="AB1057">
            <v>48.977500000000006</v>
          </cell>
          <cell r="AC1057">
            <v>51.191999999999993</v>
          </cell>
          <cell r="AD1057">
            <v>53.432500000000005</v>
          </cell>
          <cell r="AE1057">
            <v>51.777500000000003</v>
          </cell>
          <cell r="AF1057">
            <v>53.99199999999999</v>
          </cell>
          <cell r="AG1057">
            <v>56.232500000000002</v>
          </cell>
          <cell r="AH1057" t="str">
            <v xml:space="preserve">2 X 8126 (4.625 FT/Box) </v>
          </cell>
          <cell r="AI1057">
            <v>2</v>
          </cell>
          <cell r="AJ1057" t="str">
            <v>(6X6)+0=36</v>
          </cell>
          <cell r="AK1057">
            <v>6</v>
          </cell>
          <cell r="AL1057">
            <v>6</v>
          </cell>
          <cell r="AM1057">
            <v>0</v>
          </cell>
          <cell r="AN1057">
            <v>36</v>
          </cell>
          <cell r="AO1057" t="str">
            <v>8914 (48 X 44)</v>
          </cell>
          <cell r="AP1057" t="str">
            <v>48X44</v>
          </cell>
          <cell r="AQ1057">
            <v>55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 t="str">
            <v>8051 (1 White)</v>
          </cell>
          <cell r="AW1057" t="str">
            <v>8050 (160FT Clear)</v>
          </cell>
          <cell r="AX1057">
            <v>1998.7119999999995</v>
          </cell>
          <cell r="AY1057">
            <v>720</v>
          </cell>
          <cell r="AZ1057">
            <v>2.7759888888888882</v>
          </cell>
          <cell r="BA1057" t="str">
            <v>Minova Request 11/12/12.  Each cartridge gets Part No. 8510 Parachute Clip 28 mm.</v>
          </cell>
          <cell r="BB1057"/>
          <cell r="BC1057" t="str">
            <v>Xstrata.202.</v>
          </cell>
          <cell r="BD1057" t="str">
            <v>Blue</v>
          </cell>
          <cell r="BE1057" t="str">
            <v>2836 M35LIFP</v>
          </cell>
          <cell r="BF1057" t="str">
            <v>12 months (+/- 5 days) from date of manufacture</v>
          </cell>
          <cell r="BG1057" t="str">
            <v>Fast</v>
          </cell>
          <cell r="BH1057" t="str">
            <v>28 mm</v>
          </cell>
          <cell r="BI1057" t="str">
            <v>1 1/4 in</v>
          </cell>
          <cell r="BJ1057" t="str">
            <v>36 in</v>
          </cell>
          <cell r="BK1057" t="str">
            <v>7/8 in</v>
          </cell>
          <cell r="BL1057" t="str">
            <v>I, II, III</v>
          </cell>
          <cell r="BM1057">
            <v>3.6997790176083414</v>
          </cell>
          <cell r="BN1057">
            <v>74</v>
          </cell>
          <cell r="BO1057">
            <v>85</v>
          </cell>
          <cell r="BP1057" t="str">
            <v>B or G</v>
          </cell>
          <cell r="BQ1057">
            <v>5100</v>
          </cell>
          <cell r="BR1057">
            <v>60</v>
          </cell>
        </row>
        <row r="1058">
          <cell r="C1058" t="str">
            <v>Xstrata.204.</v>
          </cell>
          <cell r="D1058" t="str">
            <v>2812 RED-M35LIFP (2PB, 75 Bxs)</v>
          </cell>
          <cell r="E1058" t="str">
            <v>70275</v>
          </cell>
          <cell r="F1058" t="str">
            <v>72036</v>
          </cell>
          <cell r="G1058" t="str">
            <v>30%</v>
          </cell>
          <cell r="H1058" t="str">
            <v>2 X 8509 (12-8 4 X 1.25 OL)</v>
          </cell>
          <cell r="I1058" t="str">
            <v>8040 (54 mm 142 GA X 1.125 FT)</v>
          </cell>
          <cell r="J1058" t="str">
            <v>8034 (100 mm 200 GA X 1.125 FT)</v>
          </cell>
          <cell r="K1058">
            <v>0.59723999999999988</v>
          </cell>
          <cell r="L1058">
            <v>0.25595999999999997</v>
          </cell>
          <cell r="M1058">
            <v>12</v>
          </cell>
          <cell r="N1058">
            <v>13.353633178128154</v>
          </cell>
          <cell r="O1058">
            <v>11.75</v>
          </cell>
          <cell r="P1058">
            <v>12</v>
          </cell>
          <cell r="Q1058">
            <v>12.25</v>
          </cell>
          <cell r="R1058">
            <v>0.80487500000000001</v>
          </cell>
          <cell r="S1058">
            <v>0.85319999999999996</v>
          </cell>
          <cell r="T1058">
            <v>0.90282499999999999</v>
          </cell>
          <cell r="U1058">
            <v>365.41325000000001</v>
          </cell>
          <cell r="V1058">
            <v>387.3528</v>
          </cell>
          <cell r="W1058">
            <v>409.88254999999998</v>
          </cell>
          <cell r="X1058" t="str">
            <v>8405/8406 (13"/2 pc)</v>
          </cell>
          <cell r="Y1058" t="str">
            <v>13"/ 2 pc</v>
          </cell>
          <cell r="Z1058">
            <v>1.1000000000000001</v>
          </cell>
          <cell r="AA1058">
            <v>30</v>
          </cell>
          <cell r="AB1058">
            <v>24.146250000000002</v>
          </cell>
          <cell r="AC1058">
            <v>25.596</v>
          </cell>
          <cell r="AD1058">
            <v>27.08475</v>
          </cell>
          <cell r="AE1058">
            <v>25.246250000000003</v>
          </cell>
          <cell r="AF1058">
            <v>26.696000000000002</v>
          </cell>
          <cell r="AG1058">
            <v>28.184750000000001</v>
          </cell>
          <cell r="AH1058" t="str">
            <v>1 X 8126 (2.417 FT/Box)</v>
          </cell>
          <cell r="AI1058">
            <v>1</v>
          </cell>
          <cell r="AJ1058" t="str">
            <v>(15X5)+0=75</v>
          </cell>
          <cell r="AK1058">
            <v>15</v>
          </cell>
          <cell r="AL1058">
            <v>5</v>
          </cell>
          <cell r="AM1058">
            <v>0</v>
          </cell>
          <cell r="AN1058">
            <v>75</v>
          </cell>
          <cell r="AO1058" t="str">
            <v>8914 (48 X 44)</v>
          </cell>
          <cell r="AP1058" t="str">
            <v>48X44</v>
          </cell>
          <cell r="AQ1058">
            <v>55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 t="str">
            <v>8051 (1 White)</v>
          </cell>
          <cell r="AW1058" t="str">
            <v>8050 (334FT Clear)</v>
          </cell>
          <cell r="AX1058">
            <v>2057.1999999999998</v>
          </cell>
          <cell r="AY1058">
            <v>2250</v>
          </cell>
          <cell r="AZ1058">
            <v>0.91431111111111107</v>
          </cell>
          <cell r="BA1058" t="str">
            <v>Minova Request 11/12/12.  Each cartridge gets Part No. 8510 Parachute Clip 28 mm.</v>
          </cell>
          <cell r="BB1058"/>
          <cell r="BC1058" t="str">
            <v>Xstrata.204.</v>
          </cell>
          <cell r="BD1058" t="str">
            <v>Blue</v>
          </cell>
          <cell r="BE1058" t="str">
            <v>2812 LIF35</v>
          </cell>
          <cell r="BF1058" t="str">
            <v>12 months (+/- 5 days) from date of manufacture</v>
          </cell>
          <cell r="BG1058" t="str">
            <v>Fast</v>
          </cell>
          <cell r="BH1058" t="str">
            <v>28 mm</v>
          </cell>
          <cell r="BI1058" t="str">
            <v>1 1/4 in</v>
          </cell>
          <cell r="BJ1058" t="str">
            <v xml:space="preserve">12 in </v>
          </cell>
          <cell r="BK1058" t="str">
            <v>7/8 in</v>
          </cell>
          <cell r="BL1058" t="str">
            <v>I, II, III</v>
          </cell>
          <cell r="BM1058">
            <v>1.1128027648440129</v>
          </cell>
          <cell r="BN1058">
            <v>33</v>
          </cell>
          <cell r="BO1058">
            <v>67</v>
          </cell>
          <cell r="BP1058" t="str">
            <v>B or G</v>
          </cell>
          <cell r="BQ1058">
            <v>4020</v>
          </cell>
          <cell r="BR1058">
            <v>30</v>
          </cell>
        </row>
        <row r="1059">
          <cell r="C1059">
            <v>298064</v>
          </cell>
          <cell r="D1059" t="str">
            <v>3529 LIF0204 (2PB, 36 Bxs)</v>
          </cell>
          <cell r="E1059" t="str">
            <v>70314</v>
          </cell>
          <cell r="F1059" t="str">
            <v>72036</v>
          </cell>
          <cell r="G1059" t="str">
            <v>30%</v>
          </cell>
          <cell r="H1059" t="str">
            <v>2 X 8509 (12-8 4 X 1.25 OL)</v>
          </cell>
          <cell r="I1059" t="str">
            <v>8054 (62 mm 142 GA X 2.563 FT)</v>
          </cell>
          <cell r="J1059" t="str">
            <v>8056 (124 mm 200 GA X 2.563 FT)</v>
          </cell>
          <cell r="K1059">
            <v>2.2532999999999999</v>
          </cell>
          <cell r="L1059">
            <v>0.96569999999999989</v>
          </cell>
          <cell r="M1059">
            <v>29</v>
          </cell>
          <cell r="N1059" t="str">
            <v>NS</v>
          </cell>
          <cell r="O1059">
            <v>28.75</v>
          </cell>
          <cell r="P1059">
            <v>29</v>
          </cell>
          <cell r="Q1059">
            <v>29.25</v>
          </cell>
          <cell r="R1059">
            <v>3.0561250000000002</v>
          </cell>
          <cell r="S1059">
            <v>3.2189999999999999</v>
          </cell>
          <cell r="T1059">
            <v>3.3871500000000001</v>
          </cell>
          <cell r="U1059">
            <v>1387.4807500000002</v>
          </cell>
          <cell r="V1059">
            <v>1461.4259999999999</v>
          </cell>
          <cell r="W1059">
            <v>1537.7661000000001</v>
          </cell>
          <cell r="X1059" t="str">
            <v>8445/8446 (31"/2 pc)</v>
          </cell>
          <cell r="Y1059" t="str">
            <v>31"/ 2 pc</v>
          </cell>
          <cell r="Z1059">
            <v>2.5</v>
          </cell>
          <cell r="AA1059">
            <v>20</v>
          </cell>
          <cell r="AB1059">
            <v>61.122500000000002</v>
          </cell>
          <cell r="AC1059">
            <v>64.38</v>
          </cell>
          <cell r="AD1059">
            <v>67.742999999999995</v>
          </cell>
          <cell r="AE1059">
            <v>63.622500000000002</v>
          </cell>
          <cell r="AF1059">
            <v>66.88</v>
          </cell>
          <cell r="AG1059">
            <v>70.242999999999995</v>
          </cell>
          <cell r="AH1059" t="str">
            <v>2 X 8126 (4.854 FT/Box)</v>
          </cell>
          <cell r="AI1059">
            <v>2</v>
          </cell>
          <cell r="AJ1059" t="str">
            <v>(6X6)+0=36</v>
          </cell>
          <cell r="AK1059">
            <v>6</v>
          </cell>
          <cell r="AL1059">
            <v>6</v>
          </cell>
          <cell r="AM1059">
            <v>0</v>
          </cell>
          <cell r="AN1059">
            <v>36</v>
          </cell>
          <cell r="AO1059" t="str">
            <v>8909 (44 X 44)</v>
          </cell>
          <cell r="AP1059" t="str">
            <v>44X44</v>
          </cell>
          <cell r="AQ1059">
            <v>55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 t="str">
            <v>8051 (1 White)</v>
          </cell>
          <cell r="AW1059" t="str">
            <v>8050 (160FT Clear)</v>
          </cell>
          <cell r="AX1059">
            <v>2462.6799999999998</v>
          </cell>
          <cell r="AY1059">
            <v>720</v>
          </cell>
          <cell r="AZ1059">
            <v>3.4203888888888887</v>
          </cell>
          <cell r="BA1059" t="str">
            <v>Minova request 10/28/11.</v>
          </cell>
          <cell r="BB1059">
            <v>0</v>
          </cell>
          <cell r="BC1059">
            <v>298064</v>
          </cell>
          <cell r="BD1059" t="str">
            <v>Yellow</v>
          </cell>
          <cell r="BE1059" t="str">
            <v>3529 LIF0204</v>
          </cell>
          <cell r="BF1059" t="str">
            <v>12 months (+/- 5 days) from date of manufacture</v>
          </cell>
          <cell r="BG1059" t="str">
            <v>Slow</v>
          </cell>
          <cell r="BH1059" t="str">
            <v>35 mm</v>
          </cell>
          <cell r="BI1059" t="str">
            <v>*NS</v>
          </cell>
          <cell r="BJ1059" t="str">
            <v>29 in</v>
          </cell>
          <cell r="BK1059" t="str">
            <v>*NS</v>
          </cell>
          <cell r="BL1059" t="str">
            <v>I, II, III</v>
          </cell>
          <cell r="BM1059" t="str">
            <v>*NS</v>
          </cell>
          <cell r="BN1059" t="str">
            <v>*NS</v>
          </cell>
          <cell r="BO1059">
            <v>55</v>
          </cell>
          <cell r="BP1059" t="str">
            <v>B or G</v>
          </cell>
          <cell r="BQ1059">
            <v>3300</v>
          </cell>
          <cell r="BR1059">
            <v>48.333333333333336</v>
          </cell>
        </row>
        <row r="1060">
          <cell r="C1060">
            <v>298065</v>
          </cell>
          <cell r="D1060" t="str">
            <v>3529 VLIF0204 (2PB, 36 Bxs)</v>
          </cell>
          <cell r="E1060" t="str">
            <v>70348</v>
          </cell>
          <cell r="F1060" t="str">
            <v>72036</v>
          </cell>
          <cell r="G1060" t="str">
            <v>30%</v>
          </cell>
          <cell r="H1060" t="str">
            <v>2 X 8509 (12-8 4 X 1.25 OL)</v>
          </cell>
          <cell r="I1060" t="str">
            <v>8054 (62 mm 142 GA X 2.563 FT)</v>
          </cell>
          <cell r="J1060" t="str">
            <v>8056 (124 mm 200 GA X 2.563 FT)</v>
          </cell>
          <cell r="K1060">
            <v>2.2532999999999999</v>
          </cell>
          <cell r="L1060">
            <v>0.96569999999999989</v>
          </cell>
          <cell r="M1060">
            <v>29</v>
          </cell>
          <cell r="N1060" t="str">
            <v>NS</v>
          </cell>
          <cell r="O1060">
            <v>28.75</v>
          </cell>
          <cell r="P1060">
            <v>29</v>
          </cell>
          <cell r="Q1060">
            <v>29.25</v>
          </cell>
          <cell r="R1060">
            <v>3.0561250000000002</v>
          </cell>
          <cell r="S1060">
            <v>3.2189999999999999</v>
          </cell>
          <cell r="T1060">
            <v>3.3871500000000001</v>
          </cell>
          <cell r="U1060">
            <v>1387.4807500000002</v>
          </cell>
          <cell r="V1060">
            <v>1461.4259999999999</v>
          </cell>
          <cell r="W1060">
            <v>1537.7661000000001</v>
          </cell>
          <cell r="X1060" t="str">
            <v>8445/8446 (31"/2 pc)</v>
          </cell>
          <cell r="Y1060" t="str">
            <v>31"/ 2 pc</v>
          </cell>
          <cell r="Z1060">
            <v>2.5</v>
          </cell>
          <cell r="AA1060">
            <v>20</v>
          </cell>
          <cell r="AB1060">
            <v>61.122500000000002</v>
          </cell>
          <cell r="AC1060">
            <v>64.38</v>
          </cell>
          <cell r="AD1060">
            <v>67.742999999999995</v>
          </cell>
          <cell r="AE1060">
            <v>63.622500000000002</v>
          </cell>
          <cell r="AF1060">
            <v>66.88</v>
          </cell>
          <cell r="AG1060">
            <v>70.242999999999995</v>
          </cell>
          <cell r="AH1060" t="str">
            <v>2 X 8126 (4.854 FT/Box)</v>
          </cell>
          <cell r="AI1060">
            <v>2</v>
          </cell>
          <cell r="AJ1060" t="str">
            <v>(6X6)+0=36</v>
          </cell>
          <cell r="AK1060">
            <v>6</v>
          </cell>
          <cell r="AL1060">
            <v>6</v>
          </cell>
          <cell r="AM1060">
            <v>0</v>
          </cell>
          <cell r="AN1060">
            <v>36</v>
          </cell>
          <cell r="AO1060" t="str">
            <v>8909 (44 X 44)</v>
          </cell>
          <cell r="AP1060" t="str">
            <v>44X44</v>
          </cell>
          <cell r="AQ1060">
            <v>55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 t="str">
            <v>8051 (1 White)</v>
          </cell>
          <cell r="AW1060" t="str">
            <v>8050 (160FT Clear)</v>
          </cell>
          <cell r="AX1060">
            <v>2462.6799999999998</v>
          </cell>
          <cell r="AY1060">
            <v>720</v>
          </cell>
          <cell r="AZ1060">
            <v>3.4203888888888887</v>
          </cell>
          <cell r="BA1060" t="str">
            <v>Minova request 7/31/12.</v>
          </cell>
          <cell r="BB1060">
            <v>0</v>
          </cell>
          <cell r="BC1060">
            <v>298065</v>
          </cell>
          <cell r="BD1060" t="str">
            <v>Yellow</v>
          </cell>
          <cell r="BE1060" t="str">
            <v>3529 VLIF0204</v>
          </cell>
          <cell r="BF1060" t="str">
            <v>12 months (+/- 5 days) from date of manufacture</v>
          </cell>
          <cell r="BG1060" t="str">
            <v>Slow</v>
          </cell>
          <cell r="BH1060" t="str">
            <v>35 mm</v>
          </cell>
          <cell r="BI1060" t="str">
            <v>*NS</v>
          </cell>
          <cell r="BJ1060" t="str">
            <v>29 in</v>
          </cell>
          <cell r="BK1060" t="str">
            <v>*NS</v>
          </cell>
          <cell r="BL1060" t="str">
            <v>I, II, III</v>
          </cell>
          <cell r="BM1060" t="str">
            <v>*NS</v>
          </cell>
          <cell r="BN1060" t="str">
            <v>*NS</v>
          </cell>
          <cell r="BO1060">
            <v>55</v>
          </cell>
          <cell r="BP1060" t="str">
            <v>B or G</v>
          </cell>
          <cell r="BQ1060">
            <v>3300</v>
          </cell>
          <cell r="BR1060">
            <v>48.333333333333336</v>
          </cell>
        </row>
        <row r="1061">
          <cell r="C1061">
            <v>298075</v>
          </cell>
          <cell r="D1061" t="str">
            <v>3536 VLIF35 (2PB, 36 Bxs)</v>
          </cell>
          <cell r="E1061" t="str">
            <v>70343</v>
          </cell>
          <cell r="F1061" t="str">
            <v>72036</v>
          </cell>
          <cell r="G1061" t="str">
            <v>30%</v>
          </cell>
          <cell r="H1061" t="str">
            <v>2 X 8509 (12-8 4 X 1.25 OL)</v>
          </cell>
          <cell r="I1061" t="str">
            <v>8054 (62 mm 142 GA X 3.146 FT)</v>
          </cell>
          <cell r="J1061" t="str">
            <v>8056 (124 mm 200 GA X 3.146 FT)</v>
          </cell>
          <cell r="K1061">
            <v>2.7971999999999997</v>
          </cell>
          <cell r="L1061">
            <v>1.1987999999999999</v>
          </cell>
          <cell r="M1061">
            <v>36</v>
          </cell>
          <cell r="N1061" t="str">
            <v>NS</v>
          </cell>
          <cell r="O1061">
            <v>35.75</v>
          </cell>
          <cell r="P1061">
            <v>36</v>
          </cell>
          <cell r="Q1061">
            <v>36.25</v>
          </cell>
          <cell r="R1061">
            <v>3.8002250000000002</v>
          </cell>
          <cell r="S1061">
            <v>3.996</v>
          </cell>
          <cell r="T1061">
            <v>4.1977500000000001</v>
          </cell>
          <cell r="U1061">
            <v>1725.30215</v>
          </cell>
          <cell r="V1061">
            <v>1814.184</v>
          </cell>
          <cell r="W1061">
            <v>1905.7785000000001</v>
          </cell>
          <cell r="X1061" t="str">
            <v>8465/8466 (39"/2 pc)</v>
          </cell>
          <cell r="Y1061" t="str">
            <v>39"/ 2 pc</v>
          </cell>
          <cell r="Z1061">
            <v>2.8</v>
          </cell>
          <cell r="AA1061">
            <v>10</v>
          </cell>
          <cell r="AB1061">
            <v>38.002250000000004</v>
          </cell>
          <cell r="AC1061">
            <v>39.96</v>
          </cell>
          <cell r="AD1061">
            <v>41.977499999999999</v>
          </cell>
          <cell r="AE1061">
            <v>40.802250000000001</v>
          </cell>
          <cell r="AF1061">
            <v>42.76</v>
          </cell>
          <cell r="AG1061">
            <v>44.777499999999996</v>
          </cell>
          <cell r="AH1061" t="str">
            <v>2 X 8126 (4.625 FT/Box)</v>
          </cell>
          <cell r="AI1061">
            <v>2</v>
          </cell>
          <cell r="AJ1061" t="str">
            <v>(6X6)+0=36</v>
          </cell>
          <cell r="AK1061">
            <v>6</v>
          </cell>
          <cell r="AL1061">
            <v>6</v>
          </cell>
          <cell r="AM1061">
            <v>0</v>
          </cell>
          <cell r="AN1061">
            <v>36</v>
          </cell>
          <cell r="AO1061" t="str">
            <v>8914 (48 X 44)</v>
          </cell>
          <cell r="AP1061" t="str">
            <v>48X44</v>
          </cell>
          <cell r="AQ1061">
            <v>55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 t="str">
            <v>8051 (1 White)</v>
          </cell>
          <cell r="AW1061" t="str">
            <v>8050 (160FT Clear)</v>
          </cell>
          <cell r="AX1061">
            <v>1594.36</v>
          </cell>
          <cell r="AY1061">
            <v>360</v>
          </cell>
          <cell r="AZ1061">
            <v>4.4287777777777775</v>
          </cell>
          <cell r="BA1061" t="str">
            <v>Minova request 7/31/12. Changed count 12-14-12.</v>
          </cell>
          <cell r="BB1061">
            <v>0</v>
          </cell>
          <cell r="BC1061">
            <v>298075</v>
          </cell>
          <cell r="BD1061" t="str">
            <v>Blue</v>
          </cell>
          <cell r="BE1061" t="str">
            <v>3536 VLIF35</v>
          </cell>
          <cell r="BF1061" t="str">
            <v>12 months (+/- 5 days) from date of manufacture</v>
          </cell>
          <cell r="BG1061" t="str">
            <v>Fast</v>
          </cell>
          <cell r="BH1061" t="str">
            <v>35 mm</v>
          </cell>
          <cell r="BI1061" t="str">
            <v>*NS</v>
          </cell>
          <cell r="BJ1061" t="str">
            <v>36 in</v>
          </cell>
          <cell r="BK1061" t="str">
            <v>*NS</v>
          </cell>
          <cell r="BL1061" t="str">
            <v>I, II, III</v>
          </cell>
          <cell r="BM1061" t="str">
            <v>*NS</v>
          </cell>
          <cell r="BN1061" t="str">
            <v>*NS</v>
          </cell>
          <cell r="BO1061">
            <v>55</v>
          </cell>
          <cell r="BP1061" t="str">
            <v>B or G</v>
          </cell>
          <cell r="BQ1061">
            <v>3300</v>
          </cell>
          <cell r="BR1061">
            <v>30</v>
          </cell>
        </row>
        <row r="1062">
          <cell r="C1062">
            <v>298076</v>
          </cell>
          <cell r="D1062" t="str">
            <v>3536 H90 (2PB, 36 Bxs)</v>
          </cell>
          <cell r="E1062" t="str">
            <v>70340</v>
          </cell>
          <cell r="F1062" t="str">
            <v>72036</v>
          </cell>
          <cell r="G1062" t="str">
            <v>30%</v>
          </cell>
          <cell r="H1062" t="str">
            <v>2 X 8509 (12-8 4 X 1.25 OL)</v>
          </cell>
          <cell r="I1062" t="str">
            <v>8054 (62 mm 142 GA X 3.146 FT)</v>
          </cell>
          <cell r="J1062" t="str">
            <v>8056 (124 mm 200 GA X 3.146 FT)</v>
          </cell>
          <cell r="K1062">
            <v>2.7971999999999997</v>
          </cell>
          <cell r="L1062">
            <v>1.1987999999999999</v>
          </cell>
          <cell r="M1062">
            <v>36</v>
          </cell>
          <cell r="N1062" t="str">
            <v>NS</v>
          </cell>
          <cell r="O1062">
            <v>35.75</v>
          </cell>
          <cell r="P1062">
            <v>36</v>
          </cell>
          <cell r="Q1062">
            <v>36.25</v>
          </cell>
          <cell r="R1062">
            <v>3.8002250000000002</v>
          </cell>
          <cell r="S1062">
            <v>3.996</v>
          </cell>
          <cell r="T1062">
            <v>4.1977500000000001</v>
          </cell>
          <cell r="U1062">
            <v>1725.30215</v>
          </cell>
          <cell r="V1062">
            <v>1814.184</v>
          </cell>
          <cell r="W1062">
            <v>1905.7785000000001</v>
          </cell>
          <cell r="X1062" t="str">
            <v>8465/8466 (39"/2 pc)</v>
          </cell>
          <cell r="Y1062" t="str">
            <v>39"/ 2 pc</v>
          </cell>
          <cell r="Z1062">
            <v>2.8</v>
          </cell>
          <cell r="AA1062">
            <v>15</v>
          </cell>
          <cell r="AB1062">
            <v>57.003375000000005</v>
          </cell>
          <cell r="AC1062">
            <v>59.94</v>
          </cell>
          <cell r="AD1062">
            <v>62.966250000000002</v>
          </cell>
          <cell r="AE1062">
            <v>59.803375000000003</v>
          </cell>
          <cell r="AF1062">
            <v>62.739999999999995</v>
          </cell>
          <cell r="AG1062">
            <v>65.766249999999999</v>
          </cell>
          <cell r="AH1062" t="str">
            <v>2 X 8126 (4.625 FT/Box)</v>
          </cell>
          <cell r="AI1062">
            <v>2</v>
          </cell>
          <cell r="AJ1062" t="str">
            <v>(6X6)+0=36</v>
          </cell>
          <cell r="AK1062">
            <v>6</v>
          </cell>
          <cell r="AL1062">
            <v>6</v>
          </cell>
          <cell r="AM1062">
            <v>0</v>
          </cell>
          <cell r="AN1062">
            <v>36</v>
          </cell>
          <cell r="AO1062" t="str">
            <v>8914 (48 X 44)</v>
          </cell>
          <cell r="AP1062" t="str">
            <v>48X44</v>
          </cell>
          <cell r="AQ1062">
            <v>55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 t="str">
            <v>8051 (1 White)</v>
          </cell>
          <cell r="AW1062" t="str">
            <v>8050 (160FT Clear)</v>
          </cell>
          <cell r="AX1062">
            <v>2313.64</v>
          </cell>
          <cell r="AY1062">
            <v>540</v>
          </cell>
          <cell r="AZ1062">
            <v>4.2845185185185182</v>
          </cell>
          <cell r="BA1062" t="str">
            <v xml:space="preserve">Request 8/16/06. </v>
          </cell>
          <cell r="BB1062">
            <v>0</v>
          </cell>
          <cell r="BC1062">
            <v>298076</v>
          </cell>
          <cell r="BD1062" t="str">
            <v>Yellow</v>
          </cell>
          <cell r="BE1062" t="str">
            <v>3536 H90</v>
          </cell>
          <cell r="BF1062" t="str">
            <v>12 months (+/- 5 days) from date of manufacture</v>
          </cell>
          <cell r="BG1062" t="str">
            <v>Slow</v>
          </cell>
          <cell r="BH1062" t="str">
            <v>35 mm</v>
          </cell>
          <cell r="BI1062" t="str">
            <v>*NS</v>
          </cell>
          <cell r="BJ1062" t="str">
            <v>36 in</v>
          </cell>
          <cell r="BK1062" t="str">
            <v>*NS</v>
          </cell>
          <cell r="BL1062" t="str">
            <v>I, II, III</v>
          </cell>
          <cell r="BM1062" t="str">
            <v>*NS</v>
          </cell>
          <cell r="BN1062" t="str">
            <v>*NS</v>
          </cell>
          <cell r="BO1062">
            <v>55</v>
          </cell>
          <cell r="BP1062" t="str">
            <v>B or G</v>
          </cell>
          <cell r="BQ1062">
            <v>3300</v>
          </cell>
          <cell r="BR1062">
            <v>45</v>
          </cell>
        </row>
        <row r="1063">
          <cell r="C1063">
            <v>298077</v>
          </cell>
          <cell r="D1063" t="str">
            <v>3536 LIF35 (2PB, 36 Bxs)</v>
          </cell>
          <cell r="E1063" t="str">
            <v>70311</v>
          </cell>
          <cell r="F1063" t="str">
            <v>72036</v>
          </cell>
          <cell r="G1063" t="str">
            <v>30%</v>
          </cell>
          <cell r="H1063" t="str">
            <v>2 X 8509 (12-8 4 X 1.25 OL)</v>
          </cell>
          <cell r="I1063" t="str">
            <v>8054 (62 mm 142 GA X 3.146 FT)</v>
          </cell>
          <cell r="J1063" t="str">
            <v>8056 (124 mm 200 GA X 3.146 FT)</v>
          </cell>
          <cell r="K1063">
            <v>2.7971999999999997</v>
          </cell>
          <cell r="L1063">
            <v>1.1987999999999999</v>
          </cell>
          <cell r="M1063">
            <v>36</v>
          </cell>
          <cell r="N1063" t="str">
            <v>NS</v>
          </cell>
          <cell r="O1063">
            <v>35.75</v>
          </cell>
          <cell r="P1063">
            <v>36</v>
          </cell>
          <cell r="Q1063">
            <v>36.25</v>
          </cell>
          <cell r="R1063">
            <v>3.8002250000000002</v>
          </cell>
          <cell r="S1063">
            <v>3.996</v>
          </cell>
          <cell r="T1063">
            <v>4.1977500000000001</v>
          </cell>
          <cell r="U1063">
            <v>1725.30215</v>
          </cell>
          <cell r="V1063">
            <v>1814.184</v>
          </cell>
          <cell r="W1063">
            <v>1905.7785000000001</v>
          </cell>
          <cell r="X1063" t="str">
            <v>8465/8466 (39"/2 pc)</v>
          </cell>
          <cell r="Y1063" t="str">
            <v>39"/ 2 pc</v>
          </cell>
          <cell r="Z1063">
            <v>2.8</v>
          </cell>
          <cell r="AA1063">
            <v>15</v>
          </cell>
          <cell r="AB1063">
            <v>57.003375000000005</v>
          </cell>
          <cell r="AC1063">
            <v>59.94</v>
          </cell>
          <cell r="AD1063">
            <v>62.966250000000002</v>
          </cell>
          <cell r="AE1063">
            <v>59.803375000000003</v>
          </cell>
          <cell r="AF1063">
            <v>62.739999999999995</v>
          </cell>
          <cell r="AG1063">
            <v>65.766249999999999</v>
          </cell>
          <cell r="AH1063" t="str">
            <v>2 X 8126 (4.625 FT/Box)</v>
          </cell>
          <cell r="AI1063">
            <v>2</v>
          </cell>
          <cell r="AJ1063" t="str">
            <v>(6X6)+0=36</v>
          </cell>
          <cell r="AK1063">
            <v>6</v>
          </cell>
          <cell r="AL1063">
            <v>6</v>
          </cell>
          <cell r="AM1063">
            <v>0</v>
          </cell>
          <cell r="AN1063">
            <v>36</v>
          </cell>
          <cell r="AO1063" t="str">
            <v>8914 (48 X 44)</v>
          </cell>
          <cell r="AP1063" t="str">
            <v>48X44</v>
          </cell>
          <cell r="AQ1063">
            <v>55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 t="str">
            <v>8051 (1 White)</v>
          </cell>
          <cell r="AW1063" t="str">
            <v>8050 (160FT Clear)</v>
          </cell>
          <cell r="AX1063">
            <v>2313.64</v>
          </cell>
          <cell r="AY1063">
            <v>540</v>
          </cell>
          <cell r="AZ1063">
            <v>4.2845185185185182</v>
          </cell>
          <cell r="BA1063" t="str">
            <v>Minova request 2/18/08.</v>
          </cell>
          <cell r="BB1063">
            <v>0</v>
          </cell>
          <cell r="BC1063">
            <v>298077</v>
          </cell>
          <cell r="BD1063" t="str">
            <v>Blue</v>
          </cell>
          <cell r="BE1063" t="str">
            <v>3536 LIF35</v>
          </cell>
          <cell r="BF1063" t="str">
            <v>12 months (+/- 5 days) from date of manufacture</v>
          </cell>
          <cell r="BG1063" t="str">
            <v>Fast</v>
          </cell>
          <cell r="BH1063" t="str">
            <v>35 mm</v>
          </cell>
          <cell r="BI1063" t="str">
            <v>*NS</v>
          </cell>
          <cell r="BJ1063" t="str">
            <v>36 in</v>
          </cell>
          <cell r="BK1063" t="str">
            <v>*NS</v>
          </cell>
          <cell r="BL1063" t="str">
            <v>I, II, III</v>
          </cell>
          <cell r="BM1063" t="str">
            <v>*NS</v>
          </cell>
          <cell r="BN1063" t="str">
            <v>*NS</v>
          </cell>
          <cell r="BO1063">
            <v>55</v>
          </cell>
          <cell r="BP1063" t="str">
            <v>B or G</v>
          </cell>
          <cell r="BQ1063">
            <v>3300</v>
          </cell>
          <cell r="BR1063">
            <v>45</v>
          </cell>
        </row>
        <row r="1064">
          <cell r="C1064">
            <v>298078</v>
          </cell>
          <cell r="D1064" t="str">
            <v>3536 LIF70 (2PB, 36 Bxs)</v>
          </cell>
          <cell r="E1064" t="str">
            <v>70313</v>
          </cell>
          <cell r="F1064" t="str">
            <v>72036</v>
          </cell>
          <cell r="G1064" t="str">
            <v>30%</v>
          </cell>
          <cell r="H1064" t="str">
            <v>2 X 8509 (12-8 4 X 1.25 OL)</v>
          </cell>
          <cell r="I1064" t="str">
            <v>8054 (62 mm 142 GA X 3.146 FT)</v>
          </cell>
          <cell r="J1064" t="str">
            <v>8056 (124 mm 200 GA X 3.146 FT)</v>
          </cell>
          <cell r="K1064">
            <v>2.7971999999999997</v>
          </cell>
          <cell r="L1064">
            <v>1.1987999999999999</v>
          </cell>
          <cell r="M1064">
            <v>36</v>
          </cell>
          <cell r="N1064" t="str">
            <v>NS</v>
          </cell>
          <cell r="O1064">
            <v>35.75</v>
          </cell>
          <cell r="P1064">
            <v>36</v>
          </cell>
          <cell r="Q1064">
            <v>36.25</v>
          </cell>
          <cell r="R1064">
            <v>3.8002250000000002</v>
          </cell>
          <cell r="S1064">
            <v>3.996</v>
          </cell>
          <cell r="T1064">
            <v>4.1977500000000001</v>
          </cell>
          <cell r="U1064">
            <v>1725.30215</v>
          </cell>
          <cell r="V1064">
            <v>1814.184</v>
          </cell>
          <cell r="W1064">
            <v>1905.7785000000001</v>
          </cell>
          <cell r="X1064" t="str">
            <v>8465/8466 (39"/2 pc)</v>
          </cell>
          <cell r="Y1064" t="str">
            <v>39"/ 2 pc</v>
          </cell>
          <cell r="Z1064">
            <v>2.8</v>
          </cell>
          <cell r="AA1064">
            <v>15</v>
          </cell>
          <cell r="AB1064">
            <v>57.003375000000005</v>
          </cell>
          <cell r="AC1064">
            <v>59.94</v>
          </cell>
          <cell r="AD1064">
            <v>62.966250000000002</v>
          </cell>
          <cell r="AE1064">
            <v>59.803375000000003</v>
          </cell>
          <cell r="AF1064">
            <v>62.739999999999995</v>
          </cell>
          <cell r="AG1064">
            <v>65.766249999999999</v>
          </cell>
          <cell r="AH1064" t="str">
            <v>2 X 8126 (4.625 FT/Box)</v>
          </cell>
          <cell r="AI1064">
            <v>2</v>
          </cell>
          <cell r="AJ1064" t="str">
            <v>(6X6)+0=36</v>
          </cell>
          <cell r="AK1064">
            <v>6</v>
          </cell>
          <cell r="AL1064">
            <v>6</v>
          </cell>
          <cell r="AM1064">
            <v>0</v>
          </cell>
          <cell r="AN1064">
            <v>36</v>
          </cell>
          <cell r="AO1064" t="str">
            <v>8914 (48 X 44)</v>
          </cell>
          <cell r="AP1064" t="str">
            <v>48X44</v>
          </cell>
          <cell r="AQ1064">
            <v>55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 t="str">
            <v>8051 (1 White)</v>
          </cell>
          <cell r="AW1064" t="str">
            <v>8050 (160FT Clear)</v>
          </cell>
          <cell r="AX1064">
            <v>2313.64</v>
          </cell>
          <cell r="AY1064">
            <v>540</v>
          </cell>
          <cell r="AZ1064">
            <v>4.2845185185185182</v>
          </cell>
          <cell r="BA1064" t="str">
            <v>Minova USA Inc. request 8/9/07.</v>
          </cell>
          <cell r="BB1064">
            <v>0</v>
          </cell>
          <cell r="BC1064">
            <v>298078</v>
          </cell>
          <cell r="BD1064" t="str">
            <v>Yellow</v>
          </cell>
          <cell r="BE1064" t="str">
            <v>3536 LIF70</v>
          </cell>
          <cell r="BF1064" t="str">
            <v>12 months (+/- 5 days) from date of manufacture</v>
          </cell>
          <cell r="BG1064" t="str">
            <v>Slow</v>
          </cell>
          <cell r="BH1064" t="str">
            <v>35 mm</v>
          </cell>
          <cell r="BI1064" t="str">
            <v>*NS</v>
          </cell>
          <cell r="BJ1064" t="str">
            <v>36 in</v>
          </cell>
          <cell r="BK1064" t="str">
            <v>*NS</v>
          </cell>
          <cell r="BL1064" t="str">
            <v>I, II, III</v>
          </cell>
          <cell r="BM1064" t="str">
            <v>*NS</v>
          </cell>
          <cell r="BN1064" t="str">
            <v>*NS</v>
          </cell>
          <cell r="BO1064">
            <v>55</v>
          </cell>
          <cell r="BP1064" t="str">
            <v>B or G</v>
          </cell>
          <cell r="BQ1064">
            <v>3300</v>
          </cell>
          <cell r="BR1064">
            <v>45</v>
          </cell>
        </row>
        <row r="1065">
          <cell r="C1065">
            <v>298079</v>
          </cell>
          <cell r="D1065" t="str">
            <v>3536 LIF1530 (2PB, 36 Bxs)</v>
          </cell>
          <cell r="E1065" t="str">
            <v>70361</v>
          </cell>
          <cell r="F1065" t="str">
            <v>72036</v>
          </cell>
          <cell r="G1065" t="str">
            <v>30%</v>
          </cell>
          <cell r="H1065" t="str">
            <v>2 X 8509 (12-8 4 X 1.25 OL)</v>
          </cell>
          <cell r="I1065" t="str">
            <v>8054 (62 mm 142 GA X 3.146 FT)</v>
          </cell>
          <cell r="J1065" t="str">
            <v>8056 (124 mm 200 GA X 3.146 FT)</v>
          </cell>
          <cell r="K1065">
            <v>2.7971999999999997</v>
          </cell>
          <cell r="L1065">
            <v>1.1987999999999999</v>
          </cell>
          <cell r="M1065">
            <v>36</v>
          </cell>
          <cell r="N1065" t="str">
            <v>NS</v>
          </cell>
          <cell r="O1065">
            <v>35.75</v>
          </cell>
          <cell r="P1065">
            <v>36</v>
          </cell>
          <cell r="Q1065">
            <v>36.25</v>
          </cell>
          <cell r="R1065">
            <v>3.8002250000000002</v>
          </cell>
          <cell r="S1065">
            <v>3.996</v>
          </cell>
          <cell r="T1065">
            <v>4.1977500000000001</v>
          </cell>
          <cell r="U1065">
            <v>1725.30215</v>
          </cell>
          <cell r="V1065">
            <v>1814.184</v>
          </cell>
          <cell r="W1065">
            <v>1905.7785000000001</v>
          </cell>
          <cell r="X1065" t="str">
            <v>8465/8466 (39"/2 pc)</v>
          </cell>
          <cell r="Y1065" t="str">
            <v>39"/ 2 pc</v>
          </cell>
          <cell r="Z1065">
            <v>2.8</v>
          </cell>
          <cell r="AA1065">
            <v>15</v>
          </cell>
          <cell r="AB1065">
            <v>57.003375000000005</v>
          </cell>
          <cell r="AC1065">
            <v>59.94</v>
          </cell>
          <cell r="AD1065">
            <v>62.966250000000002</v>
          </cell>
          <cell r="AE1065">
            <v>59.803375000000003</v>
          </cell>
          <cell r="AF1065">
            <v>62.739999999999995</v>
          </cell>
          <cell r="AG1065">
            <v>65.766249999999999</v>
          </cell>
          <cell r="AH1065" t="str">
            <v>2 X 8126 (4.625 FT/Box)</v>
          </cell>
          <cell r="AI1065">
            <v>2</v>
          </cell>
          <cell r="AJ1065" t="str">
            <v>(6X6)+0=36</v>
          </cell>
          <cell r="AK1065">
            <v>6</v>
          </cell>
          <cell r="AL1065">
            <v>6</v>
          </cell>
          <cell r="AM1065">
            <v>0</v>
          </cell>
          <cell r="AN1065">
            <v>36</v>
          </cell>
          <cell r="AO1065" t="str">
            <v>8914 (48 X 44)</v>
          </cell>
          <cell r="AP1065" t="str">
            <v>48X44</v>
          </cell>
          <cell r="AQ1065">
            <v>55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 t="str">
            <v>8051 (1 White)</v>
          </cell>
          <cell r="AW1065" t="str">
            <v>8050 (160FT Clear)</v>
          </cell>
          <cell r="AX1065">
            <v>2313.64</v>
          </cell>
          <cell r="AY1065">
            <v>540</v>
          </cell>
          <cell r="AZ1065">
            <v>4.2845185185185182</v>
          </cell>
          <cell r="BA1065" t="str">
            <v>Minova request 11/3/09.</v>
          </cell>
          <cell r="BB1065">
            <v>0</v>
          </cell>
          <cell r="BC1065">
            <v>298079</v>
          </cell>
          <cell r="BD1065" t="str">
            <v>White</v>
          </cell>
          <cell r="BE1065" t="str">
            <v>3536 LIF1530</v>
          </cell>
          <cell r="BF1065" t="str">
            <v>12 months (+/- 5 days) from date of manufacture</v>
          </cell>
          <cell r="BG1065" t="str">
            <v>Super Slow</v>
          </cell>
          <cell r="BH1065" t="str">
            <v>35 mm</v>
          </cell>
          <cell r="BI1065" t="str">
            <v>*NS</v>
          </cell>
          <cell r="BJ1065" t="str">
            <v>36 in</v>
          </cell>
          <cell r="BK1065" t="str">
            <v>*NS</v>
          </cell>
          <cell r="BL1065" t="str">
            <v>I, II, III</v>
          </cell>
          <cell r="BM1065" t="str">
            <v>*NS</v>
          </cell>
          <cell r="BN1065" t="str">
            <v>*NS</v>
          </cell>
          <cell r="BO1065">
            <v>55</v>
          </cell>
          <cell r="BP1065" t="str">
            <v>B or G</v>
          </cell>
          <cell r="BQ1065">
            <v>3300</v>
          </cell>
          <cell r="BR1065">
            <v>45</v>
          </cell>
        </row>
        <row r="1066">
          <cell r="C1066">
            <v>298080</v>
          </cell>
          <cell r="D1066" t="str">
            <v>3536 M0204LIF (2PB, 36 Bxs)</v>
          </cell>
          <cell r="E1066" t="str">
            <v>70350</v>
          </cell>
          <cell r="F1066" t="str">
            <v>72036</v>
          </cell>
          <cell r="G1066" t="str">
            <v>30%</v>
          </cell>
          <cell r="H1066" t="str">
            <v>2 X 8509 (12-8 4 X 1.25 OL)</v>
          </cell>
          <cell r="I1066" t="str">
            <v>8054 (62 mm 142 GA X 3.146 FT)</v>
          </cell>
          <cell r="J1066" t="str">
            <v>8056 (124 mm 200 GA X 3.146 FT)</v>
          </cell>
          <cell r="K1066">
            <v>2.7971999999999997</v>
          </cell>
          <cell r="L1066">
            <v>1.1987999999999999</v>
          </cell>
          <cell r="M1066">
            <v>36</v>
          </cell>
          <cell r="N1066" t="str">
            <v>NS</v>
          </cell>
          <cell r="O1066">
            <v>35.75</v>
          </cell>
          <cell r="P1066">
            <v>36</v>
          </cell>
          <cell r="Q1066">
            <v>36.25</v>
          </cell>
          <cell r="R1066">
            <v>3.8002250000000002</v>
          </cell>
          <cell r="S1066">
            <v>3.996</v>
          </cell>
          <cell r="T1066">
            <v>4.1977500000000001</v>
          </cell>
          <cell r="U1066">
            <v>1725.30215</v>
          </cell>
          <cell r="V1066">
            <v>1814.184</v>
          </cell>
          <cell r="W1066">
            <v>1905.7785000000001</v>
          </cell>
          <cell r="X1066" t="str">
            <v>8465/8466 (39"/2 pc)</v>
          </cell>
          <cell r="Y1066" t="str">
            <v>39"/ 2 pc</v>
          </cell>
          <cell r="Z1066">
            <v>2.8</v>
          </cell>
          <cell r="AA1066">
            <v>15</v>
          </cell>
          <cell r="AB1066">
            <v>57.003375000000005</v>
          </cell>
          <cell r="AC1066">
            <v>59.94</v>
          </cell>
          <cell r="AD1066">
            <v>62.966250000000002</v>
          </cell>
          <cell r="AE1066">
            <v>59.803375000000003</v>
          </cell>
          <cell r="AF1066">
            <v>62.739999999999995</v>
          </cell>
          <cell r="AG1066">
            <v>65.766249999999999</v>
          </cell>
          <cell r="AH1066" t="str">
            <v>2 X 8126 (4.625 FT/Box)</v>
          </cell>
          <cell r="AI1066">
            <v>2</v>
          </cell>
          <cell r="AJ1066" t="str">
            <v>(6X6)+0=36</v>
          </cell>
          <cell r="AK1066">
            <v>6</v>
          </cell>
          <cell r="AL1066">
            <v>6</v>
          </cell>
          <cell r="AM1066">
            <v>0</v>
          </cell>
          <cell r="AN1066">
            <v>36</v>
          </cell>
          <cell r="AO1066" t="str">
            <v>8914 (48 X 44)</v>
          </cell>
          <cell r="AP1066" t="str">
            <v>48X44</v>
          </cell>
          <cell r="AQ1066">
            <v>55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 t="str">
            <v>8051 (1 White)</v>
          </cell>
          <cell r="AW1066" t="str">
            <v>8050 (160FT Clear)</v>
          </cell>
          <cell r="AX1066">
            <v>2313.64</v>
          </cell>
          <cell r="AY1066">
            <v>540</v>
          </cell>
          <cell r="AZ1066">
            <v>4.2845185185185182</v>
          </cell>
          <cell r="BA1066" t="str">
            <v>Minova request 2/21/05.</v>
          </cell>
          <cell r="BB1066">
            <v>0</v>
          </cell>
          <cell r="BC1066">
            <v>298080</v>
          </cell>
          <cell r="BD1066" t="str">
            <v>Yellow</v>
          </cell>
          <cell r="BE1066" t="str">
            <v>3536 M0204LIF</v>
          </cell>
          <cell r="BF1066" t="str">
            <v>12 months (+/- 5 days) from date of manufacture</v>
          </cell>
          <cell r="BG1066" t="str">
            <v>Slow</v>
          </cell>
          <cell r="BH1066" t="str">
            <v>35 mm</v>
          </cell>
          <cell r="BI1066" t="str">
            <v>*NS</v>
          </cell>
          <cell r="BJ1066" t="str">
            <v>36 in</v>
          </cell>
          <cell r="BK1066" t="str">
            <v>*NS</v>
          </cell>
          <cell r="BL1066" t="str">
            <v>I, II, III</v>
          </cell>
          <cell r="BM1066" t="str">
            <v>*NS</v>
          </cell>
          <cell r="BN1066" t="str">
            <v>*NS</v>
          </cell>
          <cell r="BO1066">
            <v>55</v>
          </cell>
          <cell r="BP1066" t="str">
            <v>B or G</v>
          </cell>
          <cell r="BQ1066">
            <v>3300</v>
          </cell>
          <cell r="BR1066">
            <v>45</v>
          </cell>
        </row>
        <row r="1067">
          <cell r="C1067">
            <v>298081</v>
          </cell>
          <cell r="D1067" t="str">
            <v>3536 LIF0204 (2PB, 36 Bxs)</v>
          </cell>
          <cell r="E1067" t="str">
            <v>70314</v>
          </cell>
          <cell r="F1067" t="str">
            <v>72036</v>
          </cell>
          <cell r="G1067" t="str">
            <v>30%</v>
          </cell>
          <cell r="H1067" t="str">
            <v>2 X 8509 (12-8 4 X 1.25 OL)</v>
          </cell>
          <cell r="I1067" t="str">
            <v>8054 (62 mm 142 GA X 3.146 FT)</v>
          </cell>
          <cell r="J1067" t="str">
            <v>8056 (124 mm 200 GA X 3.146 FT)</v>
          </cell>
          <cell r="K1067">
            <v>2.7971999999999997</v>
          </cell>
          <cell r="L1067">
            <v>1.1987999999999999</v>
          </cell>
          <cell r="M1067">
            <v>36</v>
          </cell>
          <cell r="N1067" t="str">
            <v>NS</v>
          </cell>
          <cell r="O1067">
            <v>35.75</v>
          </cell>
          <cell r="P1067">
            <v>36</v>
          </cell>
          <cell r="Q1067">
            <v>36.25</v>
          </cell>
          <cell r="R1067">
            <v>3.8002250000000002</v>
          </cell>
          <cell r="S1067">
            <v>3.996</v>
          </cell>
          <cell r="T1067">
            <v>4.1977500000000001</v>
          </cell>
          <cell r="U1067">
            <v>1725.30215</v>
          </cell>
          <cell r="V1067">
            <v>1814.184</v>
          </cell>
          <cell r="W1067">
            <v>1905.7785000000001</v>
          </cell>
          <cell r="X1067" t="str">
            <v>8465/8466 (39"/2 pc)</v>
          </cell>
          <cell r="Y1067" t="str">
            <v>39"/ 2 pc</v>
          </cell>
          <cell r="Z1067">
            <v>2.8</v>
          </cell>
          <cell r="AA1067">
            <v>15</v>
          </cell>
          <cell r="AB1067">
            <v>57.003375000000005</v>
          </cell>
          <cell r="AC1067">
            <v>59.94</v>
          </cell>
          <cell r="AD1067">
            <v>62.966250000000002</v>
          </cell>
          <cell r="AE1067">
            <v>59.803375000000003</v>
          </cell>
          <cell r="AF1067">
            <v>62.739999999999995</v>
          </cell>
          <cell r="AG1067">
            <v>65.766249999999999</v>
          </cell>
          <cell r="AH1067" t="str">
            <v>2 X 8126 (4.625 FT/Box)</v>
          </cell>
          <cell r="AI1067">
            <v>2</v>
          </cell>
          <cell r="AJ1067" t="str">
            <v>(6X6)+0=36</v>
          </cell>
          <cell r="AK1067">
            <v>6</v>
          </cell>
          <cell r="AL1067">
            <v>6</v>
          </cell>
          <cell r="AM1067">
            <v>0</v>
          </cell>
          <cell r="AN1067">
            <v>36</v>
          </cell>
          <cell r="AO1067" t="str">
            <v>8914 (48 X 44)</v>
          </cell>
          <cell r="AP1067" t="str">
            <v>48X44</v>
          </cell>
          <cell r="AQ1067">
            <v>55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 t="str">
            <v>8051 (1 White)</v>
          </cell>
          <cell r="AW1067" t="str">
            <v>8050 (160FT Clear)</v>
          </cell>
          <cell r="AX1067">
            <v>2313.64</v>
          </cell>
          <cell r="AY1067">
            <v>540</v>
          </cell>
          <cell r="AZ1067">
            <v>4.2845185185185182</v>
          </cell>
          <cell r="BA1067" t="str">
            <v>Minova request 10/14/10.</v>
          </cell>
          <cell r="BB1067">
            <v>0</v>
          </cell>
          <cell r="BC1067">
            <v>298081</v>
          </cell>
          <cell r="BD1067" t="str">
            <v>Yellow</v>
          </cell>
          <cell r="BE1067" t="str">
            <v>3536 LIF0204</v>
          </cell>
          <cell r="BF1067" t="str">
            <v>12 months (+/- 5 days) from date of manufacture</v>
          </cell>
          <cell r="BG1067" t="str">
            <v>Slow</v>
          </cell>
          <cell r="BH1067" t="str">
            <v>35 mm</v>
          </cell>
          <cell r="BI1067" t="str">
            <v>*NS</v>
          </cell>
          <cell r="BJ1067" t="str">
            <v>36 in</v>
          </cell>
          <cell r="BK1067" t="str">
            <v>*NS</v>
          </cell>
          <cell r="BL1067" t="str">
            <v>I, II, III</v>
          </cell>
          <cell r="BM1067" t="str">
            <v>*NS</v>
          </cell>
          <cell r="BN1067" t="str">
            <v>*NS</v>
          </cell>
          <cell r="BO1067">
            <v>55</v>
          </cell>
          <cell r="BP1067" t="str">
            <v>B or G</v>
          </cell>
          <cell r="BQ1067">
            <v>3300</v>
          </cell>
          <cell r="BR1067">
            <v>45</v>
          </cell>
        </row>
        <row r="1068">
          <cell r="C1068">
            <v>298085</v>
          </cell>
          <cell r="D1068" t="str">
            <v>3536 M45LIF (2PB, 36 Bxs)</v>
          </cell>
          <cell r="E1068" t="str">
            <v>70316</v>
          </cell>
          <cell r="F1068" t="str">
            <v>72036</v>
          </cell>
          <cell r="G1068" t="str">
            <v>30%</v>
          </cell>
          <cell r="H1068" t="str">
            <v>2 X 8509 (12-8 4 X 1.25 OL)</v>
          </cell>
          <cell r="I1068" t="str">
            <v>8054 (62 mm 142 GA X 3.146 FT)</v>
          </cell>
          <cell r="J1068" t="str">
            <v>8056 (124 mm 200 GA X 3.146 FT)</v>
          </cell>
          <cell r="K1068">
            <v>2.7971999999999997</v>
          </cell>
          <cell r="L1068">
            <v>1.1987999999999999</v>
          </cell>
          <cell r="M1068">
            <v>36</v>
          </cell>
          <cell r="N1068" t="str">
            <v>NS</v>
          </cell>
          <cell r="O1068">
            <v>35.75</v>
          </cell>
          <cell r="P1068">
            <v>36</v>
          </cell>
          <cell r="Q1068">
            <v>36.25</v>
          </cell>
          <cell r="R1068">
            <v>3.8002250000000002</v>
          </cell>
          <cell r="S1068">
            <v>3.996</v>
          </cell>
          <cell r="T1068">
            <v>4.1977500000000001</v>
          </cell>
          <cell r="U1068">
            <v>1725.30215</v>
          </cell>
          <cell r="V1068">
            <v>1814.184</v>
          </cell>
          <cell r="W1068">
            <v>1905.7785000000001</v>
          </cell>
          <cell r="X1068" t="str">
            <v>8465/8466 (39"/2 pc)</v>
          </cell>
          <cell r="Y1068" t="str">
            <v>39"/ 2 pc</v>
          </cell>
          <cell r="Z1068">
            <v>2.8</v>
          </cell>
          <cell r="AA1068">
            <v>15</v>
          </cell>
          <cell r="AB1068">
            <v>57.003375000000005</v>
          </cell>
          <cell r="AC1068">
            <v>59.94</v>
          </cell>
          <cell r="AD1068">
            <v>62.966250000000002</v>
          </cell>
          <cell r="AE1068">
            <v>59.803375000000003</v>
          </cell>
          <cell r="AF1068">
            <v>62.739999999999995</v>
          </cell>
          <cell r="AG1068">
            <v>65.766249999999999</v>
          </cell>
          <cell r="AH1068" t="str">
            <v>2 X 8126 (4.625 FT/Box)</v>
          </cell>
          <cell r="AI1068">
            <v>2</v>
          </cell>
          <cell r="AJ1068" t="str">
            <v>(6X6)+0=36</v>
          </cell>
          <cell r="AK1068">
            <v>6</v>
          </cell>
          <cell r="AL1068">
            <v>6</v>
          </cell>
          <cell r="AM1068">
            <v>0</v>
          </cell>
          <cell r="AN1068">
            <v>36</v>
          </cell>
          <cell r="AO1068" t="str">
            <v>8914 (48 X 44)</v>
          </cell>
          <cell r="AP1068" t="str">
            <v>48X44</v>
          </cell>
          <cell r="AQ1068">
            <v>55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 t="str">
            <v>8051 (1 White)</v>
          </cell>
          <cell r="AW1068" t="str">
            <v>8050 (160FT Clear)</v>
          </cell>
          <cell r="AX1068">
            <v>2313.64</v>
          </cell>
          <cell r="AY1068">
            <v>540</v>
          </cell>
          <cell r="AZ1068">
            <v>4.2845185185185182</v>
          </cell>
          <cell r="BA1068" t="str">
            <v>Minova request 7/14/07.</v>
          </cell>
          <cell r="BB1068">
            <v>0</v>
          </cell>
          <cell r="BC1068">
            <v>298085</v>
          </cell>
          <cell r="BD1068" t="str">
            <v>Green</v>
          </cell>
          <cell r="BE1068" t="str">
            <v>3536 M45LIF</v>
          </cell>
          <cell r="BF1068" t="str">
            <v>12 months (+/- 5 days) from date of manufacture</v>
          </cell>
          <cell r="BG1068" t="str">
            <v xml:space="preserve">Medium </v>
          </cell>
          <cell r="BH1068" t="str">
            <v>35 mm</v>
          </cell>
          <cell r="BI1068" t="str">
            <v>*NS</v>
          </cell>
          <cell r="BJ1068" t="str">
            <v>36 in</v>
          </cell>
          <cell r="BK1068" t="str">
            <v>*NS</v>
          </cell>
          <cell r="BL1068" t="str">
            <v>I, II, III</v>
          </cell>
          <cell r="BM1068" t="str">
            <v>*NS</v>
          </cell>
          <cell r="BN1068" t="str">
            <v>*NS</v>
          </cell>
          <cell r="BO1068">
            <v>55</v>
          </cell>
          <cell r="BP1068" t="str">
            <v>B or G</v>
          </cell>
          <cell r="BQ1068">
            <v>3300</v>
          </cell>
          <cell r="BR1068">
            <v>45</v>
          </cell>
        </row>
        <row r="1069">
          <cell r="C1069">
            <v>298086</v>
          </cell>
          <cell r="D1069" t="str">
            <v>3536 M55LIF (2PB, 36 Bxs)</v>
          </cell>
          <cell r="E1069" t="str">
            <v>70330</v>
          </cell>
          <cell r="F1069" t="str">
            <v>72036</v>
          </cell>
          <cell r="G1069" t="str">
            <v>30%</v>
          </cell>
          <cell r="H1069" t="str">
            <v>2 X 8509 (12-8 4 X 1.25 OL)</v>
          </cell>
          <cell r="I1069" t="str">
            <v>8054 (62 mm 142 GA X 3.146 FT)</v>
          </cell>
          <cell r="J1069" t="str">
            <v>8056 (124 mm 200 GA X 3.146 FT)</v>
          </cell>
          <cell r="K1069">
            <v>2.7971999999999997</v>
          </cell>
          <cell r="L1069">
            <v>1.1987999999999999</v>
          </cell>
          <cell r="M1069">
            <v>36</v>
          </cell>
          <cell r="N1069" t="str">
            <v>NS</v>
          </cell>
          <cell r="O1069">
            <v>35.75</v>
          </cell>
          <cell r="P1069">
            <v>36</v>
          </cell>
          <cell r="Q1069">
            <v>36.25</v>
          </cell>
          <cell r="R1069">
            <v>3.8002250000000002</v>
          </cell>
          <cell r="S1069">
            <v>3.996</v>
          </cell>
          <cell r="T1069">
            <v>4.1977500000000001</v>
          </cell>
          <cell r="U1069">
            <v>1725.30215</v>
          </cell>
          <cell r="V1069">
            <v>1814.184</v>
          </cell>
          <cell r="W1069">
            <v>1905.7785000000001</v>
          </cell>
          <cell r="X1069" t="str">
            <v>8465/8466 (39"/2 pc)</v>
          </cell>
          <cell r="Y1069" t="str">
            <v>39"/ 2 pc</v>
          </cell>
          <cell r="Z1069">
            <v>2.8</v>
          </cell>
          <cell r="AA1069">
            <v>15</v>
          </cell>
          <cell r="AB1069">
            <v>57.003375000000005</v>
          </cell>
          <cell r="AC1069">
            <v>59.94</v>
          </cell>
          <cell r="AD1069">
            <v>62.966250000000002</v>
          </cell>
          <cell r="AE1069">
            <v>59.803375000000003</v>
          </cell>
          <cell r="AF1069">
            <v>62.739999999999995</v>
          </cell>
          <cell r="AG1069">
            <v>65.766249999999999</v>
          </cell>
          <cell r="AH1069" t="str">
            <v>2 X 8126 (4.625 FT/Box)</v>
          </cell>
          <cell r="AI1069">
            <v>2</v>
          </cell>
          <cell r="AJ1069" t="str">
            <v>(6X6)+0=36</v>
          </cell>
          <cell r="AK1069">
            <v>6</v>
          </cell>
          <cell r="AL1069">
            <v>6</v>
          </cell>
          <cell r="AM1069">
            <v>0</v>
          </cell>
          <cell r="AN1069">
            <v>36</v>
          </cell>
          <cell r="AO1069" t="str">
            <v>8914 (48 X 44)</v>
          </cell>
          <cell r="AP1069" t="str">
            <v>48X44</v>
          </cell>
          <cell r="AQ1069">
            <v>55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 t="str">
            <v>8051 (1 White)</v>
          </cell>
          <cell r="AW1069" t="str">
            <v>8050 (160FT Clear)</v>
          </cell>
          <cell r="AX1069">
            <v>2313.64</v>
          </cell>
          <cell r="AY1069">
            <v>540</v>
          </cell>
          <cell r="AZ1069">
            <v>4.2845185185185182</v>
          </cell>
          <cell r="BA1069" t="str">
            <v xml:space="preserve">Minova USA Inc. request 6/25/07. </v>
          </cell>
          <cell r="BB1069">
            <v>0</v>
          </cell>
          <cell r="BC1069">
            <v>298086</v>
          </cell>
          <cell r="BD1069" t="str">
            <v>Yellow</v>
          </cell>
          <cell r="BE1069" t="str">
            <v>3536 M55LIF</v>
          </cell>
          <cell r="BF1069" t="str">
            <v>12 months (+/- 5 days) from date of manufacture</v>
          </cell>
          <cell r="BG1069" t="str">
            <v>Slow</v>
          </cell>
          <cell r="BH1069" t="str">
            <v>35 mm</v>
          </cell>
          <cell r="BI1069" t="str">
            <v>*NS</v>
          </cell>
          <cell r="BJ1069" t="str">
            <v>36 in</v>
          </cell>
          <cell r="BK1069" t="str">
            <v>*NS</v>
          </cell>
          <cell r="BL1069" t="str">
            <v>I, II, III</v>
          </cell>
          <cell r="BM1069" t="str">
            <v>*NS</v>
          </cell>
          <cell r="BN1069" t="str">
            <v>*NS</v>
          </cell>
          <cell r="BO1069">
            <v>55</v>
          </cell>
          <cell r="BP1069" t="str">
            <v>B or G</v>
          </cell>
          <cell r="BQ1069">
            <v>3300</v>
          </cell>
          <cell r="BR1069">
            <v>45</v>
          </cell>
        </row>
        <row r="1070">
          <cell r="C1070">
            <v>298087</v>
          </cell>
          <cell r="D1070" t="str">
            <v>3536 LIF90 (2PB, 36 Bxs)</v>
          </cell>
          <cell r="E1070" t="str">
            <v>70416</v>
          </cell>
          <cell r="F1070" t="str">
            <v>72036</v>
          </cell>
          <cell r="G1070" t="str">
            <v>30%</v>
          </cell>
          <cell r="H1070" t="str">
            <v>2 X 8509 (12-8 4 X 1.25 OL)</v>
          </cell>
          <cell r="I1070" t="str">
            <v>8054 (62 mm 142 GA X 3.146 FT)</v>
          </cell>
          <cell r="J1070" t="str">
            <v>8056 (124 mm 200 GA X 3.146 FT)</v>
          </cell>
          <cell r="K1070">
            <v>2.7971999999999997</v>
          </cell>
          <cell r="L1070">
            <v>1.1987999999999999</v>
          </cell>
          <cell r="M1070">
            <v>36</v>
          </cell>
          <cell r="N1070" t="str">
            <v>NS</v>
          </cell>
          <cell r="O1070">
            <v>35.75</v>
          </cell>
          <cell r="P1070">
            <v>36</v>
          </cell>
          <cell r="Q1070">
            <v>36.25</v>
          </cell>
          <cell r="R1070">
            <v>3.8002250000000002</v>
          </cell>
          <cell r="S1070">
            <v>3.996</v>
          </cell>
          <cell r="T1070">
            <v>4.1977500000000001</v>
          </cell>
          <cell r="U1070">
            <v>1725.30215</v>
          </cell>
          <cell r="V1070">
            <v>1814.184</v>
          </cell>
          <cell r="W1070">
            <v>1905.7785000000001</v>
          </cell>
          <cell r="X1070" t="str">
            <v>8465/8466 (39"/2 pc)</v>
          </cell>
          <cell r="Y1070" t="str">
            <v>39"/ 2 pc</v>
          </cell>
          <cell r="Z1070">
            <v>2.8</v>
          </cell>
          <cell r="AA1070">
            <v>15</v>
          </cell>
          <cell r="AB1070">
            <v>57.003375000000005</v>
          </cell>
          <cell r="AC1070">
            <v>59.94</v>
          </cell>
          <cell r="AD1070">
            <v>62.966250000000002</v>
          </cell>
          <cell r="AE1070">
            <v>59.803375000000003</v>
          </cell>
          <cell r="AF1070">
            <v>62.739999999999995</v>
          </cell>
          <cell r="AG1070">
            <v>65.766249999999999</v>
          </cell>
          <cell r="AH1070" t="str">
            <v>2 X 8126 (4.625 FT/Box)</v>
          </cell>
          <cell r="AI1070">
            <v>2</v>
          </cell>
          <cell r="AJ1070" t="str">
            <v>(6X6)+0=36</v>
          </cell>
          <cell r="AK1070">
            <v>6</v>
          </cell>
          <cell r="AL1070">
            <v>6</v>
          </cell>
          <cell r="AM1070">
            <v>0</v>
          </cell>
          <cell r="AN1070">
            <v>36</v>
          </cell>
          <cell r="AO1070" t="str">
            <v>8914 (48 X 44)</v>
          </cell>
          <cell r="AP1070" t="str">
            <v>48X44</v>
          </cell>
          <cell r="AQ1070">
            <v>55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 t="str">
            <v>8051 (1 White)</v>
          </cell>
          <cell r="AW1070" t="str">
            <v>8050 (160FT Clear)</v>
          </cell>
          <cell r="AX1070">
            <v>2313.64</v>
          </cell>
          <cell r="AY1070">
            <v>540</v>
          </cell>
          <cell r="AZ1070">
            <v>4.2845185185185182</v>
          </cell>
          <cell r="BA1070" t="str">
            <v>Minova request 9/24/10.</v>
          </cell>
          <cell r="BB1070">
            <v>0</v>
          </cell>
          <cell r="BC1070">
            <v>298087</v>
          </cell>
          <cell r="BD1070" t="str">
            <v>Yellow</v>
          </cell>
          <cell r="BE1070" t="str">
            <v>3536 LIF90</v>
          </cell>
          <cell r="BF1070" t="str">
            <v>12 months (+/- 5 days) from date of manufacture</v>
          </cell>
          <cell r="BG1070" t="str">
            <v>Slow</v>
          </cell>
          <cell r="BH1070" t="str">
            <v>35 mm</v>
          </cell>
          <cell r="BI1070" t="str">
            <v>*NS</v>
          </cell>
          <cell r="BJ1070" t="str">
            <v>36 in</v>
          </cell>
          <cell r="BK1070" t="str">
            <v>*NS</v>
          </cell>
          <cell r="BL1070" t="str">
            <v>I, II, III</v>
          </cell>
          <cell r="BM1070" t="str">
            <v>*NS</v>
          </cell>
          <cell r="BN1070" t="str">
            <v>*NS</v>
          </cell>
          <cell r="BO1070">
            <v>55</v>
          </cell>
          <cell r="BP1070" t="str">
            <v>B or G</v>
          </cell>
          <cell r="BQ1070">
            <v>3300</v>
          </cell>
          <cell r="BR1070">
            <v>45</v>
          </cell>
        </row>
        <row r="1071">
          <cell r="C1071">
            <v>302000</v>
          </cell>
          <cell r="D1071" t="str">
            <v>40500 Lokset SIS 3.0 SF (2PB, 50 Bxs)</v>
          </cell>
          <cell r="E1071" t="str">
            <v>DN2071</v>
          </cell>
          <cell r="F1071" t="str">
            <v>72036</v>
          </cell>
          <cell r="G1071" t="str">
            <v>5%</v>
          </cell>
          <cell r="H1071" t="str">
            <v>2 X 8512 (15-10 5 X 2.0L)</v>
          </cell>
          <cell r="I1071" t="str">
            <v>8027 (66 mm 142 GA X 1.813 FT)</v>
          </cell>
          <cell r="J1071" t="str">
            <v>8058 (139 mm 200 GA X 1.813 FT)</v>
          </cell>
          <cell r="K1071">
            <v>2.7243149999999998</v>
          </cell>
          <cell r="L1071">
            <v>0.14338500000000001</v>
          </cell>
          <cell r="M1071">
            <v>19.75</v>
          </cell>
          <cell r="N1071" t="str">
            <v>NS</v>
          </cell>
          <cell r="O1071">
            <v>19.5</v>
          </cell>
          <cell r="P1071">
            <v>19.75</v>
          </cell>
          <cell r="Q1071">
            <v>20</v>
          </cell>
          <cell r="R1071">
            <v>2.7241499999999998</v>
          </cell>
          <cell r="S1071">
            <v>2.8677000000000001</v>
          </cell>
          <cell r="T1071">
            <v>3.0140000000000002</v>
          </cell>
          <cell r="U1071">
            <v>1236.7640999999999</v>
          </cell>
          <cell r="V1071">
            <v>1301.9358</v>
          </cell>
          <cell r="W1071">
            <v>1368.356</v>
          </cell>
          <cell r="X1071" t="str">
            <v>8425/8426 (22"/ 2 pc)</v>
          </cell>
          <cell r="Y1071" t="str">
            <v>22"/ 2 pc</v>
          </cell>
          <cell r="Z1071">
            <v>2</v>
          </cell>
          <cell r="AA1071">
            <v>16</v>
          </cell>
          <cell r="AB1071">
            <v>43.586399999999998</v>
          </cell>
          <cell r="AC1071">
            <v>45.883200000000002</v>
          </cell>
          <cell r="AD1071">
            <v>48.224000000000004</v>
          </cell>
          <cell r="AE1071">
            <v>45.586399999999998</v>
          </cell>
          <cell r="AF1071">
            <v>47.883200000000002</v>
          </cell>
          <cell r="AG1071">
            <v>50.224000000000004</v>
          </cell>
          <cell r="AH1071" t="str">
            <v>2 X 8126 (4.833 FT/Box)</v>
          </cell>
          <cell r="AI1071">
            <v>2</v>
          </cell>
          <cell r="AJ1071" t="str">
            <v>(10X5)+0=50</v>
          </cell>
          <cell r="AK1071">
            <v>10</v>
          </cell>
          <cell r="AL1071">
            <v>5</v>
          </cell>
          <cell r="AM1071">
            <v>0</v>
          </cell>
          <cell r="AN1071">
            <v>50</v>
          </cell>
          <cell r="AO1071" t="str">
            <v>8914 (48 X 44)</v>
          </cell>
          <cell r="AP1071" t="str">
            <v>48X44</v>
          </cell>
          <cell r="AQ1071">
            <v>55</v>
          </cell>
          <cell r="AR1071" t="str">
            <v>8123 (12)</v>
          </cell>
          <cell r="AS1071" t="str">
            <v>8051 (1 White) and 8305 (1 6 mil poly bag)</v>
          </cell>
          <cell r="AT1071" t="str">
            <v>8121 (4 X 16FT)</v>
          </cell>
          <cell r="AU1071">
            <v>0</v>
          </cell>
          <cell r="AV1071" t="str">
            <v>8051 (1 White)</v>
          </cell>
          <cell r="AW1071" t="str">
            <v>8050 (223FT Clear)</v>
          </cell>
          <cell r="AX1071">
            <v>2449.1600000000003</v>
          </cell>
          <cell r="AY1071">
            <v>800</v>
          </cell>
          <cell r="AZ1071">
            <v>3.0614500000000002</v>
          </cell>
          <cell r="BA1071" t="str">
            <v>Project Columbia request 3/25/08. Revised per CJ 11/12/08.</v>
          </cell>
          <cell r="BB1071" t="str">
            <v xml:space="preserve">Place white pallet cover on pallet, place boxes on pallet, place a 2nd white pallet cover over boxes, place 6 mil poly bag over pallet, band and stretchwrap. </v>
          </cell>
          <cell r="BC1071">
            <v>302000</v>
          </cell>
          <cell r="BD1071" t="str">
            <v>Yellow</v>
          </cell>
          <cell r="BE1071" t="str">
            <v>40500 Lokset SIS 3.0 SF</v>
          </cell>
          <cell r="BF1071" t="str">
            <v>12 months (+/- 5 days) from date of manufacture</v>
          </cell>
          <cell r="BG1071" t="str">
            <v>*NS</v>
          </cell>
          <cell r="BH1071" t="str">
            <v>40 mm</v>
          </cell>
          <cell r="BI1071" t="str">
            <v>*NS</v>
          </cell>
          <cell r="BJ1071" t="str">
            <v>500 mm</v>
          </cell>
          <cell r="BK1071" t="str">
            <v>*NS</v>
          </cell>
          <cell r="BL1071" t="str">
            <v>I, II, III</v>
          </cell>
          <cell r="BM1071" t="str">
            <v>*NS</v>
          </cell>
          <cell r="BN1071" t="str">
            <v>*NS</v>
          </cell>
          <cell r="BO1071">
            <v>50</v>
          </cell>
          <cell r="BP1071" t="str">
            <v>B or G</v>
          </cell>
          <cell r="BQ1071">
            <v>3000</v>
          </cell>
          <cell r="BR1071">
            <v>26.333333333333332</v>
          </cell>
        </row>
        <row r="1072">
          <cell r="C1072">
            <v>302002</v>
          </cell>
          <cell r="D1072" t="str">
            <v>40500 Lokset SIS 20.0 SF (2PB, 50 Bxs)</v>
          </cell>
          <cell r="E1072" t="str">
            <v>DN2072</v>
          </cell>
          <cell r="F1072" t="str">
            <v>72036</v>
          </cell>
          <cell r="G1072" t="str">
            <v>5%</v>
          </cell>
          <cell r="H1072" t="str">
            <v>2 X 8512 (15-10 5 X 2.0L)</v>
          </cell>
          <cell r="I1072" t="str">
            <v>8027 (66 mm 142 GA X 1.813 FT)</v>
          </cell>
          <cell r="J1072" t="str">
            <v>8058 (139 mm 200 GA X 1.813 FT)</v>
          </cell>
          <cell r="K1072">
            <v>2.7243149999999998</v>
          </cell>
          <cell r="L1072">
            <v>0.14338500000000001</v>
          </cell>
          <cell r="M1072">
            <v>19.75</v>
          </cell>
          <cell r="N1072" t="str">
            <v>NS</v>
          </cell>
          <cell r="O1072">
            <v>19.5</v>
          </cell>
          <cell r="P1072">
            <v>19.75</v>
          </cell>
          <cell r="Q1072">
            <v>20</v>
          </cell>
          <cell r="R1072">
            <v>2.7241499999999998</v>
          </cell>
          <cell r="S1072">
            <v>2.8677000000000001</v>
          </cell>
          <cell r="T1072">
            <v>3.0140000000000002</v>
          </cell>
          <cell r="U1072">
            <v>1236.7640999999999</v>
          </cell>
          <cell r="V1072">
            <v>1301.9358</v>
          </cell>
          <cell r="W1072">
            <v>1368.356</v>
          </cell>
          <cell r="X1072" t="str">
            <v>8425/8426 (22"/ 2 pc)</v>
          </cell>
          <cell r="Y1072" t="str">
            <v>22"/ 2 pc</v>
          </cell>
          <cell r="Z1072">
            <v>2</v>
          </cell>
          <cell r="AA1072">
            <v>16</v>
          </cell>
          <cell r="AB1072">
            <v>43.586399999999998</v>
          </cell>
          <cell r="AC1072">
            <v>45.883200000000002</v>
          </cell>
          <cell r="AD1072">
            <v>48.224000000000004</v>
          </cell>
          <cell r="AE1072">
            <v>45.586399999999998</v>
          </cell>
          <cell r="AF1072">
            <v>47.883200000000002</v>
          </cell>
          <cell r="AG1072">
            <v>50.224000000000004</v>
          </cell>
          <cell r="AH1072" t="str">
            <v>2 X 8126 (4.833 FT/Box)</v>
          </cell>
          <cell r="AI1072">
            <v>2</v>
          </cell>
          <cell r="AJ1072" t="str">
            <v>(10X5)+0=50</v>
          </cell>
          <cell r="AK1072">
            <v>10</v>
          </cell>
          <cell r="AL1072">
            <v>5</v>
          </cell>
          <cell r="AM1072">
            <v>0</v>
          </cell>
          <cell r="AN1072">
            <v>50</v>
          </cell>
          <cell r="AO1072" t="str">
            <v>8914 (48 X 44)</v>
          </cell>
          <cell r="AP1072" t="str">
            <v>48X44</v>
          </cell>
          <cell r="AQ1072">
            <v>55</v>
          </cell>
          <cell r="AR1072" t="str">
            <v>8123 (12)</v>
          </cell>
          <cell r="AS1072" t="str">
            <v>8051 (1 White) and 8305 (1 6 mil poly bag)</v>
          </cell>
          <cell r="AT1072" t="str">
            <v>8121 (4 X 16FT)</v>
          </cell>
          <cell r="AU1072">
            <v>0</v>
          </cell>
          <cell r="AV1072" t="str">
            <v>8051 (1 White)</v>
          </cell>
          <cell r="AW1072" t="str">
            <v>8050 (223FT Clear)</v>
          </cell>
          <cell r="AX1072">
            <v>2449.1600000000003</v>
          </cell>
          <cell r="AY1072">
            <v>800</v>
          </cell>
          <cell r="AZ1072">
            <v>3.0614500000000002</v>
          </cell>
          <cell r="BA1072" t="str">
            <v>Project Columbia request 3/25/08. Revised per CJ 11/12/08.</v>
          </cell>
          <cell r="BB1072" t="str">
            <v>Place white pallet cover on pallet, place boxes on pallet, place a 2nd white pallet cover over boxes, place 6 mil poly bag over pallet, band and stretchwrap.</v>
          </cell>
          <cell r="BC1072">
            <v>302002</v>
          </cell>
          <cell r="BD1072" t="str">
            <v>White</v>
          </cell>
          <cell r="BE1072" t="str">
            <v>40500 Lokset SIS 20.0 SF</v>
          </cell>
          <cell r="BF1072" t="str">
            <v>12 months (+/- 5 days) from date of manufacture</v>
          </cell>
          <cell r="BG1072" t="str">
            <v>*NS</v>
          </cell>
          <cell r="BH1072" t="str">
            <v>40 mm</v>
          </cell>
          <cell r="BI1072" t="str">
            <v>*NS</v>
          </cell>
          <cell r="BJ1072" t="str">
            <v>500 mm</v>
          </cell>
          <cell r="BK1072" t="str">
            <v>*NS</v>
          </cell>
          <cell r="BL1072" t="str">
            <v>I, II, III</v>
          </cell>
          <cell r="BM1072" t="str">
            <v>*NS</v>
          </cell>
          <cell r="BN1072" t="str">
            <v>*NS</v>
          </cell>
          <cell r="BO1072">
            <v>50</v>
          </cell>
          <cell r="BP1072" t="str">
            <v>B or G</v>
          </cell>
          <cell r="BQ1072">
            <v>3000</v>
          </cell>
          <cell r="BR1072">
            <v>26.333333333333332</v>
          </cell>
        </row>
        <row r="1073">
          <cell r="C1073">
            <v>298088</v>
          </cell>
          <cell r="D1073" t="str">
            <v>3536 VLIF0204 (2PB, 36 Bxs)</v>
          </cell>
          <cell r="E1073" t="str">
            <v>70348</v>
          </cell>
          <cell r="F1073" t="str">
            <v>72036</v>
          </cell>
          <cell r="G1073" t="str">
            <v>30%</v>
          </cell>
          <cell r="H1073" t="str">
            <v>2 X 8509 (12-8 4 X 1.25 OL)</v>
          </cell>
          <cell r="I1073" t="str">
            <v>8054 (62 mm 142 GA X 3.146 FT)</v>
          </cell>
          <cell r="J1073" t="str">
            <v>8056 (124 mm 200 GA X 3.146 FT)</v>
          </cell>
          <cell r="K1073">
            <v>2.7971999999999997</v>
          </cell>
          <cell r="L1073">
            <v>1.1987999999999999</v>
          </cell>
          <cell r="M1073">
            <v>36</v>
          </cell>
          <cell r="N1073" t="str">
            <v>NS</v>
          </cell>
          <cell r="O1073">
            <v>35.75</v>
          </cell>
          <cell r="P1073">
            <v>36</v>
          </cell>
          <cell r="Q1073">
            <v>36.25</v>
          </cell>
          <cell r="R1073">
            <v>3.8002250000000002</v>
          </cell>
          <cell r="S1073">
            <v>3.996</v>
          </cell>
          <cell r="T1073">
            <v>4.1977500000000001</v>
          </cell>
          <cell r="U1073">
            <v>1725.30215</v>
          </cell>
          <cell r="V1073">
            <v>1814.184</v>
          </cell>
          <cell r="W1073">
            <v>1905.7785000000001</v>
          </cell>
          <cell r="X1073" t="str">
            <v>8465/8466 (39"/2 pc)</v>
          </cell>
          <cell r="Y1073" t="str">
            <v>39"/ 2 pc</v>
          </cell>
          <cell r="Z1073">
            <v>2.8</v>
          </cell>
          <cell r="AA1073">
            <v>10</v>
          </cell>
          <cell r="AB1073">
            <v>38.002250000000004</v>
          </cell>
          <cell r="AC1073">
            <v>39.96</v>
          </cell>
          <cell r="AD1073">
            <v>41.977499999999999</v>
          </cell>
          <cell r="AE1073">
            <v>40.802250000000001</v>
          </cell>
          <cell r="AF1073">
            <v>42.76</v>
          </cell>
          <cell r="AG1073">
            <v>44.777499999999996</v>
          </cell>
          <cell r="AH1073" t="str">
            <v>2 X 8126 (4.625 FT/Box)</v>
          </cell>
          <cell r="AI1073">
            <v>2</v>
          </cell>
          <cell r="AJ1073" t="str">
            <v>(6X6)+0=36</v>
          </cell>
          <cell r="AK1073">
            <v>6</v>
          </cell>
          <cell r="AL1073">
            <v>6</v>
          </cell>
          <cell r="AM1073">
            <v>0</v>
          </cell>
          <cell r="AN1073">
            <v>36</v>
          </cell>
          <cell r="AO1073" t="str">
            <v>8914 (48 X 44)</v>
          </cell>
          <cell r="AP1073" t="str">
            <v>48X44</v>
          </cell>
          <cell r="AQ1073">
            <v>55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 t="str">
            <v>8051 (1 White)</v>
          </cell>
          <cell r="AW1073" t="str">
            <v>8050 (160FT Clear)</v>
          </cell>
          <cell r="AX1073">
            <v>1594.36</v>
          </cell>
          <cell r="AY1073">
            <v>360</v>
          </cell>
          <cell r="AZ1073">
            <v>4.4287777777777775</v>
          </cell>
          <cell r="BA1073" t="str">
            <v>Minova request 12/14/12.</v>
          </cell>
          <cell r="BB1073">
            <v>0</v>
          </cell>
          <cell r="BC1073">
            <v>298088</v>
          </cell>
          <cell r="BD1073" t="str">
            <v>Yellow</v>
          </cell>
          <cell r="BE1073" t="str">
            <v>3536 VLIF0204</v>
          </cell>
          <cell r="BF1073" t="str">
            <v>12 months (+/- 5 days) from date of manufacture</v>
          </cell>
          <cell r="BG1073" t="str">
            <v>Slow</v>
          </cell>
          <cell r="BH1073" t="str">
            <v>35 mm</v>
          </cell>
          <cell r="BI1073" t="str">
            <v>*NS</v>
          </cell>
          <cell r="BJ1073" t="str">
            <v>36 in</v>
          </cell>
          <cell r="BK1073" t="str">
            <v>*NS</v>
          </cell>
          <cell r="BL1073" t="str">
            <v>I, II, III</v>
          </cell>
          <cell r="BM1073" t="str">
            <v>*NS</v>
          </cell>
          <cell r="BN1073" t="str">
            <v>*NS</v>
          </cell>
          <cell r="BO1073">
            <v>55</v>
          </cell>
          <cell r="BP1073" t="str">
            <v>B or G</v>
          </cell>
          <cell r="BQ1073">
            <v>3300</v>
          </cell>
          <cell r="BR1073">
            <v>30</v>
          </cell>
        </row>
        <row r="1074">
          <cell r="C1074">
            <v>302004</v>
          </cell>
          <cell r="D1074" t="str">
            <v>40500 LIF90 3SF (35MPA) (2PB, 50 Bxs)</v>
          </cell>
          <cell r="E1074" t="str">
            <v>70416</v>
          </cell>
          <cell r="F1074" t="str">
            <v>72036</v>
          </cell>
          <cell r="G1074" t="str">
            <v>30%</v>
          </cell>
          <cell r="H1074" t="str">
            <v>2 X 8512 (15-10 5 X 2.0L)</v>
          </cell>
          <cell r="I1074" t="str">
            <v>8027 (66 mm 142 GA X 1.813 FT)</v>
          </cell>
          <cell r="J1074" t="str">
            <v>8058 (139 mm 200 GA X 1.813 FT)</v>
          </cell>
          <cell r="K1074">
            <v>2.00739</v>
          </cell>
          <cell r="L1074">
            <v>0.86031000000000002</v>
          </cell>
          <cell r="M1074">
            <v>19.75</v>
          </cell>
          <cell r="N1074" t="str">
            <v>NS</v>
          </cell>
          <cell r="O1074">
            <v>19.5</v>
          </cell>
          <cell r="P1074">
            <v>19.75</v>
          </cell>
          <cell r="Q1074">
            <v>20</v>
          </cell>
          <cell r="R1074">
            <v>2.7241499999999998</v>
          </cell>
          <cell r="S1074">
            <v>2.8677000000000001</v>
          </cell>
          <cell r="T1074">
            <v>3.0140000000000002</v>
          </cell>
          <cell r="U1074">
            <v>1236.7640999999999</v>
          </cell>
          <cell r="V1074">
            <v>1301.9358</v>
          </cell>
          <cell r="W1074">
            <v>1368.356</v>
          </cell>
          <cell r="X1074" t="str">
            <v>8425/8426 (22"/ 2 pc)</v>
          </cell>
          <cell r="Y1074" t="str">
            <v>22"/ 2 pc</v>
          </cell>
          <cell r="Z1074">
            <v>2</v>
          </cell>
          <cell r="AA1074">
            <v>16</v>
          </cell>
          <cell r="AB1074">
            <v>43.586399999999998</v>
          </cell>
          <cell r="AC1074">
            <v>45.883200000000002</v>
          </cell>
          <cell r="AD1074">
            <v>48.224000000000004</v>
          </cell>
          <cell r="AE1074">
            <v>45.586399999999998</v>
          </cell>
          <cell r="AF1074">
            <v>47.883200000000002</v>
          </cell>
          <cell r="AG1074">
            <v>50.224000000000004</v>
          </cell>
          <cell r="AH1074" t="str">
            <v>2 X 8126 (4.833 FT/Box)</v>
          </cell>
          <cell r="AI1074">
            <v>2</v>
          </cell>
          <cell r="AJ1074" t="str">
            <v>(10X5)+0=50</v>
          </cell>
          <cell r="AK1074">
            <v>10</v>
          </cell>
          <cell r="AL1074">
            <v>5</v>
          </cell>
          <cell r="AM1074">
            <v>0</v>
          </cell>
          <cell r="AN1074">
            <v>50</v>
          </cell>
          <cell r="AO1074" t="str">
            <v>8914 (48 X 44)</v>
          </cell>
          <cell r="AP1074" t="str">
            <v>48X44</v>
          </cell>
          <cell r="AQ1074">
            <v>55</v>
          </cell>
          <cell r="AR1074" t="str">
            <v>8123 (12)</v>
          </cell>
          <cell r="AS1074" t="str">
            <v>8051 (1 White) and 8305 (1 6 mil poly bag)</v>
          </cell>
          <cell r="AT1074" t="str">
            <v>8121 (4 X 16FT)</v>
          </cell>
          <cell r="AU1074">
            <v>0</v>
          </cell>
          <cell r="AV1074" t="str">
            <v>8051 (1 White)</v>
          </cell>
          <cell r="AW1074" t="str">
            <v>8050 (223FT Clear)</v>
          </cell>
          <cell r="AX1074">
            <v>2449.1600000000003</v>
          </cell>
          <cell r="AY1074">
            <v>800</v>
          </cell>
          <cell r="AZ1074">
            <v>3.0614500000000002</v>
          </cell>
          <cell r="BA1074" t="str">
            <v>Minova Request 3/5/09.</v>
          </cell>
          <cell r="BB1074" t="str">
            <v>Place white pallet cover on pallet, place boxes on pallet, place a 2nd white pallet cover over boxes, place 6 mil poly bag over pallet, band and stretchwrap.</v>
          </cell>
          <cell r="BC1074">
            <v>302004</v>
          </cell>
          <cell r="BD1074" t="str">
            <v>Yellow</v>
          </cell>
          <cell r="BE1074" t="str">
            <v>40500 LIF90 3SF (35MPA)</v>
          </cell>
          <cell r="BF1074" t="str">
            <v>12 months (+/- 5 days) from date of manufacture</v>
          </cell>
          <cell r="BG1074" t="str">
            <v>Slow</v>
          </cell>
          <cell r="BH1074" t="str">
            <v>40 mm</v>
          </cell>
          <cell r="BI1074" t="str">
            <v>*NS</v>
          </cell>
          <cell r="BJ1074" t="str">
            <v>500 mm</v>
          </cell>
          <cell r="BK1074" t="str">
            <v>*NS</v>
          </cell>
          <cell r="BL1074" t="str">
            <v>I, II, III</v>
          </cell>
          <cell r="BM1074" t="str">
            <v>*NS</v>
          </cell>
          <cell r="BN1074" t="str">
            <v>*NS</v>
          </cell>
          <cell r="BO1074">
            <v>50</v>
          </cell>
          <cell r="BP1074" t="str">
            <v>B or G</v>
          </cell>
          <cell r="BQ1074">
            <v>3000</v>
          </cell>
          <cell r="BR1074">
            <v>26.333333333333332</v>
          </cell>
        </row>
        <row r="1075">
          <cell r="C1075">
            <v>302005</v>
          </cell>
          <cell r="D1075" t="str">
            <v>40500 LIF1530 20SF (35MPA) (2PB, 50 Bxs)</v>
          </cell>
          <cell r="E1075" t="str">
            <v>70361</v>
          </cell>
          <cell r="F1075" t="str">
            <v>72036</v>
          </cell>
          <cell r="G1075" t="str">
            <v>30%</v>
          </cell>
          <cell r="H1075" t="str">
            <v>2 X 8512 (15-10 5 X 2.0L)</v>
          </cell>
          <cell r="I1075" t="str">
            <v>8027 (66 mm 142 GA X 1.813 FT)</v>
          </cell>
          <cell r="J1075" t="str">
            <v>8058 (139 mm 200 GA X 1.813 FT)</v>
          </cell>
          <cell r="K1075">
            <v>2.00739</v>
          </cell>
          <cell r="L1075">
            <v>0.86031000000000002</v>
          </cell>
          <cell r="M1075">
            <v>19.75</v>
          </cell>
          <cell r="N1075" t="str">
            <v>NS</v>
          </cell>
          <cell r="O1075">
            <v>19.5</v>
          </cell>
          <cell r="P1075">
            <v>19.75</v>
          </cell>
          <cell r="Q1075">
            <v>20</v>
          </cell>
          <cell r="R1075">
            <v>2.7241499999999998</v>
          </cell>
          <cell r="S1075">
            <v>2.8677000000000001</v>
          </cell>
          <cell r="T1075">
            <v>3.0140000000000002</v>
          </cell>
          <cell r="U1075">
            <v>1236.7640999999999</v>
          </cell>
          <cell r="V1075">
            <v>1301.9358</v>
          </cell>
          <cell r="W1075">
            <v>1368.356</v>
          </cell>
          <cell r="X1075" t="str">
            <v>8425/8426 (22"/ 2 pc)</v>
          </cell>
          <cell r="Y1075" t="str">
            <v>22"/ 2 pc</v>
          </cell>
          <cell r="Z1075">
            <v>2</v>
          </cell>
          <cell r="AA1075">
            <v>16</v>
          </cell>
          <cell r="AB1075">
            <v>43.586399999999998</v>
          </cell>
          <cell r="AC1075">
            <v>45.883200000000002</v>
          </cell>
          <cell r="AD1075">
            <v>48.224000000000004</v>
          </cell>
          <cell r="AE1075">
            <v>45.586399999999998</v>
          </cell>
          <cell r="AF1075">
            <v>47.883200000000002</v>
          </cell>
          <cell r="AG1075">
            <v>50.224000000000004</v>
          </cell>
          <cell r="AH1075" t="str">
            <v>2 X 8126 (4.833 FT/Box)</v>
          </cell>
          <cell r="AI1075">
            <v>2</v>
          </cell>
          <cell r="AJ1075" t="str">
            <v>(10X5)+0=50</v>
          </cell>
          <cell r="AK1075">
            <v>10</v>
          </cell>
          <cell r="AL1075">
            <v>5</v>
          </cell>
          <cell r="AM1075">
            <v>0</v>
          </cell>
          <cell r="AN1075">
            <v>50</v>
          </cell>
          <cell r="AO1075" t="str">
            <v>8914 (48 X 44)</v>
          </cell>
          <cell r="AP1075" t="str">
            <v>48X44</v>
          </cell>
          <cell r="AQ1075">
            <v>55</v>
          </cell>
          <cell r="AR1075" t="str">
            <v>8123 (12)</v>
          </cell>
          <cell r="AS1075" t="str">
            <v>8051 (1 White) and 8305 (1 6 mil poly bag)</v>
          </cell>
          <cell r="AT1075" t="str">
            <v>8121 (4 X 16FT)</v>
          </cell>
          <cell r="AU1075">
            <v>0</v>
          </cell>
          <cell r="AV1075" t="str">
            <v>8051 (1 White)</v>
          </cell>
          <cell r="AW1075" t="str">
            <v>8050 (223FT Clear)</v>
          </cell>
          <cell r="AX1075">
            <v>2449.1600000000003</v>
          </cell>
          <cell r="AY1075">
            <v>800</v>
          </cell>
          <cell r="AZ1075">
            <v>3.0614500000000002</v>
          </cell>
          <cell r="BA1075" t="str">
            <v>Minova Request 3/5/09.</v>
          </cell>
          <cell r="BB1075" t="str">
            <v>Place white pallet cover on pallet, place boxes on pallet, place a 2nd white pallet cover over boxes, place 6 mil poly bag over pallet, band and stretchwrap.</v>
          </cell>
          <cell r="BC1075">
            <v>302005</v>
          </cell>
          <cell r="BD1075" t="str">
            <v>White</v>
          </cell>
          <cell r="BE1075" t="str">
            <v>40500 LIF1530 20SF (35MPA)</v>
          </cell>
          <cell r="BF1075" t="str">
            <v>12 months (+/- 5 days) from date of manufacture</v>
          </cell>
          <cell r="BG1075" t="str">
            <v>Super Slow</v>
          </cell>
          <cell r="BH1075" t="str">
            <v>40 mm</v>
          </cell>
          <cell r="BI1075" t="str">
            <v>*NS</v>
          </cell>
          <cell r="BJ1075" t="str">
            <v>500 mm</v>
          </cell>
          <cell r="BK1075" t="str">
            <v>*NS</v>
          </cell>
          <cell r="BL1075" t="str">
            <v>I, II, III</v>
          </cell>
          <cell r="BM1075" t="str">
            <v>*NS</v>
          </cell>
          <cell r="BN1075" t="str">
            <v>*NS</v>
          </cell>
          <cell r="BO1075">
            <v>50</v>
          </cell>
          <cell r="BP1075" t="str">
            <v>B or G</v>
          </cell>
          <cell r="BQ1075">
            <v>3000</v>
          </cell>
          <cell r="BR1075">
            <v>26.333333333333332</v>
          </cell>
        </row>
        <row r="1076">
          <cell r="C1076" t="str">
            <v>Request 11-22-11.a.</v>
          </cell>
          <cell r="D1076" t="str">
            <v>38400 H50 (2PB, 50 Bxs)</v>
          </cell>
          <cell r="E1076" t="str">
            <v>70320</v>
          </cell>
          <cell r="F1076" t="str">
            <v>72036</v>
          </cell>
          <cell r="G1076" t="str">
            <v>30%</v>
          </cell>
          <cell r="H1076" t="str">
            <v>2 X 8512 (15-10 5 X 2.0L)</v>
          </cell>
          <cell r="I1076" t="str">
            <v>8027 (66 mm 142 GA X 1.479 FT)</v>
          </cell>
          <cell r="J1076" t="str">
            <v>8058 (139 mm 200 GA X 1.479 FT)</v>
          </cell>
          <cell r="K1076">
            <v>1.5246</v>
          </cell>
          <cell r="L1076">
            <v>0.65339999999999998</v>
          </cell>
          <cell r="M1076">
            <v>15.75</v>
          </cell>
          <cell r="N1076" t="str">
            <v>NS</v>
          </cell>
          <cell r="O1076">
            <v>14.75</v>
          </cell>
          <cell r="P1076">
            <v>15</v>
          </cell>
          <cell r="Q1076">
            <v>15.25</v>
          </cell>
          <cell r="R1076">
            <v>2.060575</v>
          </cell>
          <cell r="S1076">
            <v>2.1779999999999999</v>
          </cell>
          <cell r="T1076">
            <v>2.2981750000000001</v>
          </cell>
          <cell r="U1076">
            <v>935.50105000000008</v>
          </cell>
          <cell r="V1076">
            <v>988.81200000000001</v>
          </cell>
          <cell r="W1076">
            <v>1043.3714500000001</v>
          </cell>
          <cell r="X1076" t="str">
            <v>8425/8426 (22"/ 2 pc)</v>
          </cell>
          <cell r="Y1076" t="str">
            <v>22"/ 2 pc</v>
          </cell>
          <cell r="Z1076">
            <v>2</v>
          </cell>
          <cell r="AA1076">
            <v>16</v>
          </cell>
          <cell r="AB1076">
            <v>32.969200000000001</v>
          </cell>
          <cell r="AC1076">
            <v>34.847999999999999</v>
          </cell>
          <cell r="AD1076">
            <v>36.770800000000001</v>
          </cell>
          <cell r="AE1076">
            <v>34.969200000000001</v>
          </cell>
          <cell r="AF1076">
            <v>36.847999999999999</v>
          </cell>
          <cell r="AG1076">
            <v>38.770800000000001</v>
          </cell>
          <cell r="AH1076" t="str">
            <v>2 X 8126 (4.833 FT/Box)</v>
          </cell>
          <cell r="AI1076">
            <v>2</v>
          </cell>
          <cell r="AJ1076" t="str">
            <v>(10X5)+0=50</v>
          </cell>
          <cell r="AK1076">
            <v>10</v>
          </cell>
          <cell r="AL1076">
            <v>5</v>
          </cell>
          <cell r="AM1076">
            <v>0</v>
          </cell>
          <cell r="AN1076">
            <v>50</v>
          </cell>
          <cell r="AO1076" t="str">
            <v>8914 (48 X 44)</v>
          </cell>
          <cell r="AP1076" t="str">
            <v>48X44</v>
          </cell>
          <cell r="AQ1076">
            <v>55</v>
          </cell>
          <cell r="AR1076" t="str">
            <v>8123 (12)</v>
          </cell>
          <cell r="AS1076" t="str">
            <v>8051 (1 White) and 8305 (1 6 mil poly bag)</v>
          </cell>
          <cell r="AT1076" t="str">
            <v>8121 (4 X 16FT)</v>
          </cell>
          <cell r="AU1076">
            <v>0</v>
          </cell>
          <cell r="AV1076" t="str">
            <v>8051 (1 White)</v>
          </cell>
          <cell r="AW1076" t="str">
            <v>8050 (223FT Clear)</v>
          </cell>
          <cell r="AX1076">
            <v>1897.3999999999999</v>
          </cell>
          <cell r="AY1076">
            <v>800</v>
          </cell>
          <cell r="AZ1076">
            <v>2.37175</v>
          </cell>
          <cell r="BA1076" t="str">
            <v>Minova Request 11/22/1.</v>
          </cell>
          <cell r="BB1076" t="str">
            <v>Place white pallet cover on pallet, place boxes on pallet, place a 2nd white pallet cover over boxes, place 6 mil poly bag over pallet, band and stretchwrap.</v>
          </cell>
          <cell r="BC1076" t="str">
            <v>Request 11-22-11.a.</v>
          </cell>
          <cell r="BD1076" t="str">
            <v>Green</v>
          </cell>
          <cell r="BE1076" t="str">
            <v>38400 H50</v>
          </cell>
          <cell r="BF1076" t="str">
            <v>12 months (+/- 5 days) from date of manufacture</v>
          </cell>
          <cell r="BG1076" t="str">
            <v xml:space="preserve">Medium </v>
          </cell>
          <cell r="BH1076" t="str">
            <v>38 mm</v>
          </cell>
          <cell r="BI1076" t="str">
            <v>*NS</v>
          </cell>
          <cell r="BJ1076" t="str">
            <v>400 mm</v>
          </cell>
          <cell r="BK1076" t="str">
            <v>*NS</v>
          </cell>
          <cell r="BL1076" t="str">
            <v>I, II, III</v>
          </cell>
          <cell r="BM1076" t="str">
            <v>*NS</v>
          </cell>
          <cell r="BN1076" t="str">
            <v>*NS</v>
          </cell>
          <cell r="BO1076">
            <v>0</v>
          </cell>
          <cell r="BP1076" t="str">
            <v>B or G</v>
          </cell>
          <cell r="BQ1076">
            <v>0</v>
          </cell>
          <cell r="BR1076">
            <v>20</v>
          </cell>
        </row>
        <row r="1077">
          <cell r="C1077">
            <v>302080</v>
          </cell>
          <cell r="D1077" t="str">
            <v>4016 H50 (2PB, 50 Bxs)</v>
          </cell>
          <cell r="E1077" t="str">
            <v>70320</v>
          </cell>
          <cell r="F1077" t="str">
            <v>72036</v>
          </cell>
          <cell r="G1077" t="str">
            <v>30%</v>
          </cell>
          <cell r="H1077" t="str">
            <v>2 X 8512 (15-10 5 X 2.0L)</v>
          </cell>
          <cell r="I1077" t="str">
            <v>8027 (66 mm 142 GA X 1.500 FT)</v>
          </cell>
          <cell r="J1077" t="str">
            <v>8058 (139 mm 200 GA X 1.500 FT)</v>
          </cell>
          <cell r="K1077">
            <v>1.6262399999999999</v>
          </cell>
          <cell r="L1077">
            <v>0.69695999999999991</v>
          </cell>
          <cell r="M1077">
            <v>16</v>
          </cell>
          <cell r="N1077" t="str">
            <v>NS</v>
          </cell>
          <cell r="O1077">
            <v>15.75</v>
          </cell>
          <cell r="P1077">
            <v>16</v>
          </cell>
          <cell r="Q1077">
            <v>16.25</v>
          </cell>
          <cell r="R1077">
            <v>2.200275</v>
          </cell>
          <cell r="S1077">
            <v>2.3231999999999999</v>
          </cell>
          <cell r="T1077">
            <v>2.4488750000000001</v>
          </cell>
          <cell r="U1077">
            <v>998.92484999999999</v>
          </cell>
          <cell r="V1077">
            <v>1054.7328</v>
          </cell>
          <cell r="W1077">
            <v>1111.78925</v>
          </cell>
          <cell r="X1077" t="str">
            <v>8425/8426 (22"/ 2 pc)</v>
          </cell>
          <cell r="Y1077" t="str">
            <v>22"/ 2 pc</v>
          </cell>
          <cell r="Z1077">
            <v>2</v>
          </cell>
          <cell r="AA1077">
            <v>16</v>
          </cell>
          <cell r="AB1077">
            <v>35.2044</v>
          </cell>
          <cell r="AC1077">
            <v>37.171199999999999</v>
          </cell>
          <cell r="AD1077">
            <v>39.182000000000002</v>
          </cell>
          <cell r="AE1077">
            <v>37.2044</v>
          </cell>
          <cell r="AF1077">
            <v>39.171199999999999</v>
          </cell>
          <cell r="AG1077">
            <v>41.182000000000002</v>
          </cell>
          <cell r="AH1077" t="str">
            <v>2 X 8126 (4.833 FT/Box)</v>
          </cell>
          <cell r="AI1077">
            <v>2</v>
          </cell>
          <cell r="AJ1077" t="str">
            <v>(10X5)+0=50</v>
          </cell>
          <cell r="AK1077">
            <v>10</v>
          </cell>
          <cell r="AL1077">
            <v>5</v>
          </cell>
          <cell r="AM1077">
            <v>0</v>
          </cell>
          <cell r="AN1077">
            <v>50</v>
          </cell>
          <cell r="AO1077" t="str">
            <v>8914 (48 X 44)</v>
          </cell>
          <cell r="AP1077" t="str">
            <v>48X44</v>
          </cell>
          <cell r="AQ1077">
            <v>55</v>
          </cell>
          <cell r="AR1077" t="str">
            <v>8123 (12)</v>
          </cell>
          <cell r="AS1077" t="str">
            <v>8051 (1 White) and 8305 (1 6 mil poly bag)</v>
          </cell>
          <cell r="AT1077" t="str">
            <v>8121 (4 X 16FT)</v>
          </cell>
          <cell r="AU1077">
            <v>0</v>
          </cell>
          <cell r="AV1077" t="str">
            <v>8051 (1 White)</v>
          </cell>
          <cell r="AW1077" t="str">
            <v>8050 (223FT Clear)</v>
          </cell>
          <cell r="AX1077">
            <v>2013.56</v>
          </cell>
          <cell r="AY1077">
            <v>800</v>
          </cell>
          <cell r="AZ1077">
            <v>2.51695</v>
          </cell>
          <cell r="BA1077" t="str">
            <v>Minova Request 8/16/10.</v>
          </cell>
          <cell r="BB1077" t="str">
            <v>Place white pallet cover on pallet, place boxes on pallet, place a 2nd white pallet cover over boxes, place 6 mil poly bag over pallet, band and stretchwrap.</v>
          </cell>
          <cell r="BC1077">
            <v>302080</v>
          </cell>
          <cell r="BD1077" t="str">
            <v>Green</v>
          </cell>
          <cell r="BE1077" t="str">
            <v>4016 H50</v>
          </cell>
          <cell r="BF1077" t="str">
            <v>12 months (+/- 5 days) from date of manufacture</v>
          </cell>
          <cell r="BG1077" t="str">
            <v xml:space="preserve">Medium </v>
          </cell>
          <cell r="BH1077" t="str">
            <v>40 mm</v>
          </cell>
          <cell r="BI1077" t="str">
            <v>*NS</v>
          </cell>
          <cell r="BJ1077" t="str">
            <v>16 in</v>
          </cell>
          <cell r="BK1077" t="str">
            <v>*NS</v>
          </cell>
          <cell r="BL1077" t="str">
            <v>I, II, III</v>
          </cell>
          <cell r="BM1077" t="str">
            <v>*NS</v>
          </cell>
          <cell r="BN1077" t="str">
            <v>*NS</v>
          </cell>
          <cell r="BO1077">
            <v>50</v>
          </cell>
          <cell r="BP1077" t="str">
            <v>B or G</v>
          </cell>
          <cell r="BQ1077">
            <v>3000</v>
          </cell>
          <cell r="BR1077">
            <v>21.333333333333332</v>
          </cell>
        </row>
        <row r="1078">
          <cell r="C1078">
            <v>302081</v>
          </cell>
          <cell r="D1078" t="str">
            <v>4016 M1530 (2PB, 50 Bxs)</v>
          </cell>
          <cell r="E1078" t="str">
            <v>70360</v>
          </cell>
          <cell r="F1078" t="str">
            <v>72036</v>
          </cell>
          <cell r="G1078" t="str">
            <v>30%</v>
          </cell>
          <cell r="H1078" t="str">
            <v>2 X 8512 (15-10 5 X 2.0L)</v>
          </cell>
          <cell r="I1078" t="str">
            <v>8027 (66 mm 142 GA X 1.500 FT)</v>
          </cell>
          <cell r="J1078" t="str">
            <v>8058 (139 mm 200 GA X 1.500 FT)</v>
          </cell>
          <cell r="K1078">
            <v>1.6262399999999999</v>
          </cell>
          <cell r="L1078">
            <v>0.69695999999999991</v>
          </cell>
          <cell r="M1078">
            <v>16</v>
          </cell>
          <cell r="N1078" t="str">
            <v>NS</v>
          </cell>
          <cell r="O1078">
            <v>15.75</v>
          </cell>
          <cell r="P1078">
            <v>16</v>
          </cell>
          <cell r="Q1078">
            <v>16.25</v>
          </cell>
          <cell r="R1078">
            <v>2.200275</v>
          </cell>
          <cell r="S1078">
            <v>2.3231999999999999</v>
          </cell>
          <cell r="T1078">
            <v>2.4488750000000001</v>
          </cell>
          <cell r="U1078">
            <v>998.92484999999999</v>
          </cell>
          <cell r="V1078">
            <v>1054.7328</v>
          </cell>
          <cell r="W1078">
            <v>1111.78925</v>
          </cell>
          <cell r="X1078" t="str">
            <v>8425/8426 (22"/ 2 pc)</v>
          </cell>
          <cell r="Y1078" t="str">
            <v>22"/ 2 pc</v>
          </cell>
          <cell r="Z1078">
            <v>2</v>
          </cell>
          <cell r="AA1078">
            <v>16</v>
          </cell>
          <cell r="AB1078">
            <v>35.2044</v>
          </cell>
          <cell r="AC1078">
            <v>37.171199999999999</v>
          </cell>
          <cell r="AD1078">
            <v>39.182000000000002</v>
          </cell>
          <cell r="AE1078">
            <v>37.2044</v>
          </cell>
          <cell r="AF1078">
            <v>39.171199999999999</v>
          </cell>
          <cell r="AG1078">
            <v>41.182000000000002</v>
          </cell>
          <cell r="AH1078" t="str">
            <v>2 X 8126 (4.833 FT/Box)</v>
          </cell>
          <cell r="AI1078">
            <v>2</v>
          </cell>
          <cell r="AJ1078" t="str">
            <v>(10X5)+0=50</v>
          </cell>
          <cell r="AK1078">
            <v>10</v>
          </cell>
          <cell r="AL1078">
            <v>5</v>
          </cell>
          <cell r="AM1078">
            <v>0</v>
          </cell>
          <cell r="AN1078">
            <v>50</v>
          </cell>
          <cell r="AO1078" t="str">
            <v>8914 (48 X 44)</v>
          </cell>
          <cell r="AP1078" t="str">
            <v>48X44</v>
          </cell>
          <cell r="AQ1078">
            <v>55</v>
          </cell>
          <cell r="AR1078" t="str">
            <v>8123 (12)</v>
          </cell>
          <cell r="AS1078" t="str">
            <v>8051 (1 White) and 8305 (1 6 mil poly bag)</v>
          </cell>
          <cell r="AT1078" t="str">
            <v>8121 (4 X 16FT)</v>
          </cell>
          <cell r="AU1078">
            <v>0</v>
          </cell>
          <cell r="AV1078" t="str">
            <v>8051 (1 White)</v>
          </cell>
          <cell r="AW1078" t="str">
            <v>8050 (223FT Clear)</v>
          </cell>
          <cell r="AX1078">
            <v>2013.56</v>
          </cell>
          <cell r="AY1078">
            <v>800</v>
          </cell>
          <cell r="AZ1078">
            <v>2.51695</v>
          </cell>
          <cell r="BA1078" t="str">
            <v>Minova Request 8/16/10.</v>
          </cell>
          <cell r="BB1078" t="str">
            <v>Place white pallet cover on pallet, place boxes on pallet, place a 2nd white pallet cover over boxes, place 6 mil poly bag over pallet, band and stretchwrap.</v>
          </cell>
          <cell r="BC1078">
            <v>302081</v>
          </cell>
          <cell r="BD1078" t="str">
            <v>White</v>
          </cell>
          <cell r="BE1078" t="str">
            <v>4016 M1530</v>
          </cell>
          <cell r="BF1078" t="str">
            <v>12 months (+/- 5 days) from date of manufacture</v>
          </cell>
          <cell r="BG1078" t="str">
            <v>Super Slow</v>
          </cell>
          <cell r="BH1078" t="str">
            <v>40 mm</v>
          </cell>
          <cell r="BI1078" t="str">
            <v>*NS</v>
          </cell>
          <cell r="BJ1078" t="str">
            <v>16 in</v>
          </cell>
          <cell r="BK1078" t="str">
            <v>*NS</v>
          </cell>
          <cell r="BL1078" t="str">
            <v>I, II, III</v>
          </cell>
          <cell r="BM1078" t="str">
            <v>*NS</v>
          </cell>
          <cell r="BN1078" t="str">
            <v>*NS</v>
          </cell>
          <cell r="BO1078">
            <v>50</v>
          </cell>
          <cell r="BP1078" t="str">
            <v>B or G</v>
          </cell>
          <cell r="BQ1078">
            <v>3000</v>
          </cell>
          <cell r="BR1078">
            <v>21.333333333333332</v>
          </cell>
        </row>
        <row r="1079">
          <cell r="C1079">
            <v>302082</v>
          </cell>
          <cell r="D1079" t="str">
            <v>4016 H35 (2PB, 50 Bxs)</v>
          </cell>
          <cell r="E1079" t="str">
            <v>70300</v>
          </cell>
          <cell r="F1079" t="str">
            <v>72036</v>
          </cell>
          <cell r="G1079" t="str">
            <v>30%</v>
          </cell>
          <cell r="H1079" t="str">
            <v>2 X 8512 (15-10 5 X 2.0L)</v>
          </cell>
          <cell r="I1079" t="str">
            <v>8027 (66 mm 142 GA X 1.500 FT)</v>
          </cell>
          <cell r="J1079" t="str">
            <v>8058 (139 mm 200 GA X 1.500 FT)</v>
          </cell>
          <cell r="K1079">
            <v>1.6262399999999999</v>
          </cell>
          <cell r="L1079">
            <v>0.69695999999999991</v>
          </cell>
          <cell r="M1079">
            <v>16</v>
          </cell>
          <cell r="N1079" t="str">
            <v>NS</v>
          </cell>
          <cell r="O1079">
            <v>15.75</v>
          </cell>
          <cell r="P1079">
            <v>16</v>
          </cell>
          <cell r="Q1079">
            <v>16.25</v>
          </cell>
          <cell r="R1079">
            <v>2.200275</v>
          </cell>
          <cell r="S1079">
            <v>2.3231999999999999</v>
          </cell>
          <cell r="T1079">
            <v>2.4488750000000001</v>
          </cell>
          <cell r="U1079">
            <v>998.92484999999999</v>
          </cell>
          <cell r="V1079">
            <v>1054.7328</v>
          </cell>
          <cell r="W1079">
            <v>1111.78925</v>
          </cell>
          <cell r="X1079" t="str">
            <v>8425/8426 (22"/ 2 pc)</v>
          </cell>
          <cell r="Y1079" t="str">
            <v>22"/ 2 pc</v>
          </cell>
          <cell r="Z1079">
            <v>2</v>
          </cell>
          <cell r="AA1079">
            <v>16</v>
          </cell>
          <cell r="AB1079">
            <v>35.2044</v>
          </cell>
          <cell r="AC1079">
            <v>37.171199999999999</v>
          </cell>
          <cell r="AD1079">
            <v>39.182000000000002</v>
          </cell>
          <cell r="AE1079">
            <v>37.2044</v>
          </cell>
          <cell r="AF1079">
            <v>39.171199999999999</v>
          </cell>
          <cell r="AG1079">
            <v>41.182000000000002</v>
          </cell>
          <cell r="AH1079" t="str">
            <v>2 X 8126 (4.833 FT/Box)</v>
          </cell>
          <cell r="AI1079">
            <v>2</v>
          </cell>
          <cell r="AJ1079" t="str">
            <v>(10X5)+0=50</v>
          </cell>
          <cell r="AK1079">
            <v>10</v>
          </cell>
          <cell r="AL1079">
            <v>5</v>
          </cell>
          <cell r="AM1079">
            <v>0</v>
          </cell>
          <cell r="AN1079">
            <v>50</v>
          </cell>
          <cell r="AO1079" t="str">
            <v>8914 (48 X 44)</v>
          </cell>
          <cell r="AP1079" t="str">
            <v>48X44</v>
          </cell>
          <cell r="AQ1079">
            <v>55</v>
          </cell>
          <cell r="AR1079" t="str">
            <v>8123 (12)</v>
          </cell>
          <cell r="AS1079" t="str">
            <v>8051 (1 White) and 8305 (1 6 mil poly bag)</v>
          </cell>
          <cell r="AT1079" t="str">
            <v>8121 (4 X 16FT)</v>
          </cell>
          <cell r="AU1079">
            <v>0</v>
          </cell>
          <cell r="AV1079" t="str">
            <v>8051 (1 White)</v>
          </cell>
          <cell r="AW1079" t="str">
            <v>8050 (223FT Clear)</v>
          </cell>
          <cell r="AX1079">
            <v>2013.56</v>
          </cell>
          <cell r="AY1079">
            <v>800</v>
          </cell>
          <cell r="AZ1079">
            <v>2.51695</v>
          </cell>
          <cell r="BA1079" t="str">
            <v>Minova Request 8/30/10.</v>
          </cell>
          <cell r="BB1079" t="str">
            <v>Place white pallet cover on pallet, place boxes on pallet, place a 2nd white pallet cover over boxes, place 6 mil poly bag over pallet, band and stretchwrap.</v>
          </cell>
          <cell r="BC1079">
            <v>302082</v>
          </cell>
          <cell r="BD1079" t="str">
            <v>Blue</v>
          </cell>
          <cell r="BE1079" t="str">
            <v>4016 H35</v>
          </cell>
          <cell r="BF1079" t="str">
            <v>12 months (+/- 5 days) from date of manufacture</v>
          </cell>
          <cell r="BG1079" t="str">
            <v>Fast</v>
          </cell>
          <cell r="BH1079" t="str">
            <v>40 mm</v>
          </cell>
          <cell r="BI1079" t="str">
            <v>*NS</v>
          </cell>
          <cell r="BJ1079" t="str">
            <v>16 in</v>
          </cell>
          <cell r="BK1079" t="str">
            <v>*NS</v>
          </cell>
          <cell r="BL1079" t="str">
            <v>I, II, III</v>
          </cell>
          <cell r="BM1079" t="str">
            <v>*NS</v>
          </cell>
          <cell r="BN1079" t="str">
            <v>*NS</v>
          </cell>
          <cell r="BO1079">
            <v>50</v>
          </cell>
          <cell r="BP1079" t="str">
            <v>B or G</v>
          </cell>
          <cell r="BQ1079">
            <v>3000</v>
          </cell>
          <cell r="BR1079">
            <v>21.333333333333332</v>
          </cell>
        </row>
        <row r="1080">
          <cell r="C1080">
            <v>302083</v>
          </cell>
          <cell r="D1080" t="str">
            <v>4016 M0204 (2PB, 50 Bxs)</v>
          </cell>
          <cell r="E1080" t="str">
            <v>70350</v>
          </cell>
          <cell r="F1080" t="str">
            <v>72036</v>
          </cell>
          <cell r="G1080" t="str">
            <v>30%</v>
          </cell>
          <cell r="H1080" t="str">
            <v>2 X 8512 (15-10 5 X 2.0L)</v>
          </cell>
          <cell r="I1080" t="str">
            <v>8027 (66 mm 142 GA X 1.500 FT)</v>
          </cell>
          <cell r="J1080" t="str">
            <v>8058 (139 mm 200 GA X 1.500 FT)</v>
          </cell>
          <cell r="K1080">
            <v>1.6262399999999999</v>
          </cell>
          <cell r="L1080">
            <v>0.69695999999999991</v>
          </cell>
          <cell r="M1080">
            <v>16</v>
          </cell>
          <cell r="N1080" t="str">
            <v>NS</v>
          </cell>
          <cell r="O1080">
            <v>15.75</v>
          </cell>
          <cell r="P1080">
            <v>16</v>
          </cell>
          <cell r="Q1080">
            <v>16.25</v>
          </cell>
          <cell r="R1080">
            <v>2.200275</v>
          </cell>
          <cell r="S1080">
            <v>2.3231999999999999</v>
          </cell>
          <cell r="T1080">
            <v>2.4488750000000001</v>
          </cell>
          <cell r="U1080">
            <v>998.92484999999999</v>
          </cell>
          <cell r="V1080">
            <v>1054.7328</v>
          </cell>
          <cell r="W1080">
            <v>1111.78925</v>
          </cell>
          <cell r="X1080" t="str">
            <v>8425/8426 (22"/ 2 pc)</v>
          </cell>
          <cell r="Y1080" t="str">
            <v>22"/ 2 pc</v>
          </cell>
          <cell r="Z1080">
            <v>2</v>
          </cell>
          <cell r="AA1080">
            <v>16</v>
          </cell>
          <cell r="AB1080">
            <v>35.2044</v>
          </cell>
          <cell r="AC1080">
            <v>37.171199999999999</v>
          </cell>
          <cell r="AD1080">
            <v>39.182000000000002</v>
          </cell>
          <cell r="AE1080">
            <v>37.2044</v>
          </cell>
          <cell r="AF1080">
            <v>39.171199999999999</v>
          </cell>
          <cell r="AG1080">
            <v>41.182000000000002</v>
          </cell>
          <cell r="AH1080" t="str">
            <v>2 X 8126 (4.833 FT/Box)</v>
          </cell>
          <cell r="AI1080">
            <v>2</v>
          </cell>
          <cell r="AJ1080" t="str">
            <v>(10X5)+0=50</v>
          </cell>
          <cell r="AK1080">
            <v>10</v>
          </cell>
          <cell r="AL1080">
            <v>5</v>
          </cell>
          <cell r="AM1080">
            <v>0</v>
          </cell>
          <cell r="AN1080">
            <v>50</v>
          </cell>
          <cell r="AO1080" t="str">
            <v>8914 (48 X 44)</v>
          </cell>
          <cell r="AP1080" t="str">
            <v>48X44</v>
          </cell>
          <cell r="AQ1080">
            <v>55</v>
          </cell>
          <cell r="AR1080" t="str">
            <v>8123 (12)</v>
          </cell>
          <cell r="AS1080" t="str">
            <v>8051 (1 White) and 8305 (1 6 mil poly bag)</v>
          </cell>
          <cell r="AT1080" t="str">
            <v>8121 (4 X 16FT)</v>
          </cell>
          <cell r="AU1080">
            <v>0</v>
          </cell>
          <cell r="AV1080" t="str">
            <v>8051 (1 White)</v>
          </cell>
          <cell r="AW1080" t="str">
            <v>8050 (223FT Clear)</v>
          </cell>
          <cell r="AX1080">
            <v>2013.56</v>
          </cell>
          <cell r="AY1080">
            <v>800</v>
          </cell>
          <cell r="AZ1080">
            <v>2.51695</v>
          </cell>
          <cell r="BA1080" t="str">
            <v>Minova Request 8/30/10.</v>
          </cell>
          <cell r="BB1080" t="str">
            <v>Place white pallet cover on pallet, place boxes on pallet, place a 2nd white pallet cover over boxes, place 6 mil poly bag over pallet, band and stretchwrap.</v>
          </cell>
          <cell r="BC1080">
            <v>302083</v>
          </cell>
          <cell r="BD1080" t="str">
            <v>Yellow</v>
          </cell>
          <cell r="BE1080" t="str">
            <v>4016 M0204</v>
          </cell>
          <cell r="BF1080" t="str">
            <v>12 months (+/- 5 days) from date of manufacture</v>
          </cell>
          <cell r="BG1080" t="str">
            <v>Slow</v>
          </cell>
          <cell r="BH1080" t="str">
            <v>40 mm</v>
          </cell>
          <cell r="BI1080" t="str">
            <v>*NS</v>
          </cell>
          <cell r="BJ1080" t="str">
            <v>16 in</v>
          </cell>
          <cell r="BK1080" t="str">
            <v>*NS</v>
          </cell>
          <cell r="BL1080" t="str">
            <v>I, II, III</v>
          </cell>
          <cell r="BM1080" t="str">
            <v>*NS</v>
          </cell>
          <cell r="BN1080" t="str">
            <v>*NS</v>
          </cell>
          <cell r="BO1080">
            <v>50</v>
          </cell>
          <cell r="BP1080" t="str">
            <v>B or G</v>
          </cell>
          <cell r="BQ1080">
            <v>3000</v>
          </cell>
          <cell r="BR1080">
            <v>21.333333333333332</v>
          </cell>
        </row>
        <row r="1081">
          <cell r="C1081">
            <v>302084</v>
          </cell>
          <cell r="D1081" t="str">
            <v>4016 M35 (2PB, 50 Bxs)</v>
          </cell>
          <cell r="E1081" t="str">
            <v>70274</v>
          </cell>
          <cell r="F1081" t="str">
            <v>72036</v>
          </cell>
          <cell r="G1081" t="str">
            <v>30%</v>
          </cell>
          <cell r="H1081" t="str">
            <v>2 X 8512 (15-10 5 X 2.0L)</v>
          </cell>
          <cell r="I1081" t="str">
            <v>8027 (66 mm 142 GA X 1.500 FT)</v>
          </cell>
          <cell r="J1081" t="str">
            <v>8058 (139 mm 200 GA X 1.500 FT)</v>
          </cell>
          <cell r="K1081">
            <v>1.6262399999999999</v>
          </cell>
          <cell r="L1081">
            <v>0.69695999999999991</v>
          </cell>
          <cell r="M1081">
            <v>16</v>
          </cell>
          <cell r="N1081" t="str">
            <v>NS</v>
          </cell>
          <cell r="O1081">
            <v>15.75</v>
          </cell>
          <cell r="P1081">
            <v>16</v>
          </cell>
          <cell r="Q1081">
            <v>16.25</v>
          </cell>
          <cell r="R1081">
            <v>2.200275</v>
          </cell>
          <cell r="S1081">
            <v>2.3231999999999999</v>
          </cell>
          <cell r="T1081">
            <v>2.4488750000000001</v>
          </cell>
          <cell r="U1081">
            <v>998.92484999999999</v>
          </cell>
          <cell r="V1081">
            <v>1054.7328</v>
          </cell>
          <cell r="W1081">
            <v>1111.78925</v>
          </cell>
          <cell r="X1081" t="str">
            <v>8425/8426 (22"/ 2 pc)</v>
          </cell>
          <cell r="Y1081" t="str">
            <v>22"/ 2 pc</v>
          </cell>
          <cell r="Z1081">
            <v>2</v>
          </cell>
          <cell r="AA1081">
            <v>16</v>
          </cell>
          <cell r="AB1081">
            <v>35.2044</v>
          </cell>
          <cell r="AC1081">
            <v>37.171199999999999</v>
          </cell>
          <cell r="AD1081">
            <v>39.182000000000002</v>
          </cell>
          <cell r="AE1081">
            <v>37.2044</v>
          </cell>
          <cell r="AF1081">
            <v>39.171199999999999</v>
          </cell>
          <cell r="AG1081">
            <v>41.182000000000002</v>
          </cell>
          <cell r="AH1081" t="str">
            <v>2 X 8126 (4.833 FT/Box)</v>
          </cell>
          <cell r="AI1081">
            <v>2</v>
          </cell>
          <cell r="AJ1081" t="str">
            <v>(10X5)+0=50</v>
          </cell>
          <cell r="AK1081">
            <v>10</v>
          </cell>
          <cell r="AL1081">
            <v>5</v>
          </cell>
          <cell r="AM1081">
            <v>0</v>
          </cell>
          <cell r="AN1081">
            <v>50</v>
          </cell>
          <cell r="AO1081" t="str">
            <v>8914 (48 X 44)</v>
          </cell>
          <cell r="AP1081" t="str">
            <v>48X44</v>
          </cell>
          <cell r="AQ1081">
            <v>55</v>
          </cell>
          <cell r="AR1081" t="str">
            <v>8123 (12)</v>
          </cell>
          <cell r="AS1081" t="str">
            <v>8051 (1 White) and 8305 (1 6 mil poly bag)</v>
          </cell>
          <cell r="AT1081" t="str">
            <v>8121 (4 X 16FT)</v>
          </cell>
          <cell r="AU1081">
            <v>0</v>
          </cell>
          <cell r="AV1081" t="str">
            <v>8051 (1 White)</v>
          </cell>
          <cell r="AW1081" t="str">
            <v>8050 (223FT Clear)</v>
          </cell>
          <cell r="AX1081">
            <v>2013.56</v>
          </cell>
          <cell r="AY1081">
            <v>800</v>
          </cell>
          <cell r="AZ1081">
            <v>2.51695</v>
          </cell>
          <cell r="BA1081" t="str">
            <v>Minova Request 12/8/10.</v>
          </cell>
          <cell r="BB1081" t="str">
            <v>Place white pallet cover on pallet, place boxes on pallet, place a 2nd white pallet cover over boxes, place 6 mil poly bag over pallet, band and stretchwrap.</v>
          </cell>
          <cell r="BC1081">
            <v>302084</v>
          </cell>
          <cell r="BD1081" t="str">
            <v>Blue</v>
          </cell>
          <cell r="BE1081" t="str">
            <v>4016 M35</v>
          </cell>
          <cell r="BF1081" t="str">
            <v>12 months (+/- 5 days) from date of manufacture</v>
          </cell>
          <cell r="BG1081" t="str">
            <v>Fast</v>
          </cell>
          <cell r="BH1081" t="str">
            <v>40 mm</v>
          </cell>
          <cell r="BI1081" t="str">
            <v>*NS</v>
          </cell>
          <cell r="BJ1081" t="str">
            <v>16 in</v>
          </cell>
          <cell r="BK1081" t="str">
            <v>*NS</v>
          </cell>
          <cell r="BL1081" t="str">
            <v>I, II, III</v>
          </cell>
          <cell r="BM1081" t="str">
            <v>*NS</v>
          </cell>
          <cell r="BN1081" t="str">
            <v>*NS</v>
          </cell>
          <cell r="BO1081">
            <v>50</v>
          </cell>
          <cell r="BP1081" t="str">
            <v>B or G</v>
          </cell>
          <cell r="BQ1081">
            <v>3000</v>
          </cell>
          <cell r="BR1081">
            <v>21.333333333333332</v>
          </cell>
        </row>
        <row r="1082">
          <cell r="C1082">
            <v>302096</v>
          </cell>
          <cell r="D1082" t="str">
            <v>4018 M50 (2PB, 50 Bxs)</v>
          </cell>
          <cell r="E1082" t="str">
            <v>70325</v>
          </cell>
          <cell r="F1082" t="str">
            <v>72036</v>
          </cell>
          <cell r="G1082" t="str">
            <v>30%</v>
          </cell>
          <cell r="H1082" t="str">
            <v>2 X 8512 (15-10 5 X 2.0L)</v>
          </cell>
          <cell r="I1082" t="str">
            <v>8027 (66 mm 142 GA X 1.667 FT)</v>
          </cell>
          <cell r="J1082" t="str">
            <v>8058 (139 mm 200 GA X 1.667 FT)</v>
          </cell>
          <cell r="K1082">
            <v>1.8295199999999998</v>
          </cell>
          <cell r="L1082">
            <v>0.78408</v>
          </cell>
          <cell r="M1082">
            <v>18</v>
          </cell>
          <cell r="N1082" t="str">
            <v>NS</v>
          </cell>
          <cell r="O1082">
            <v>17.75</v>
          </cell>
          <cell r="P1082">
            <v>18</v>
          </cell>
          <cell r="Q1082">
            <v>18.25</v>
          </cell>
          <cell r="R1082">
            <v>2.4796749999999999</v>
          </cell>
          <cell r="S1082">
            <v>2.6135999999999999</v>
          </cell>
          <cell r="T1082">
            <v>2.7502749999999998</v>
          </cell>
          <cell r="U1082">
            <v>1125.7724499999999</v>
          </cell>
          <cell r="V1082">
            <v>1186.5744</v>
          </cell>
          <cell r="W1082">
            <v>1248.6248499999999</v>
          </cell>
          <cell r="X1082" t="str">
            <v>8425/8426 (22"/ 2 pc)</v>
          </cell>
          <cell r="Y1082" t="str">
            <v>22"/ 2 pc</v>
          </cell>
          <cell r="Z1082">
            <v>2</v>
          </cell>
          <cell r="AA1082">
            <v>16</v>
          </cell>
          <cell r="AB1082">
            <v>39.674799999999998</v>
          </cell>
          <cell r="AC1082">
            <v>41.817599999999999</v>
          </cell>
          <cell r="AD1082">
            <v>44.004399999999997</v>
          </cell>
          <cell r="AE1082">
            <v>41.674799999999998</v>
          </cell>
          <cell r="AF1082">
            <v>43.817599999999999</v>
          </cell>
          <cell r="AG1082">
            <v>46.004399999999997</v>
          </cell>
          <cell r="AH1082" t="str">
            <v>2 X 8126 (4.833 FT/Box)</v>
          </cell>
          <cell r="AI1082">
            <v>2</v>
          </cell>
          <cell r="AJ1082" t="str">
            <v>(10X5)+0=50</v>
          </cell>
          <cell r="AK1082">
            <v>10</v>
          </cell>
          <cell r="AL1082">
            <v>5</v>
          </cell>
          <cell r="AM1082">
            <v>0</v>
          </cell>
          <cell r="AN1082">
            <v>50</v>
          </cell>
          <cell r="AO1082" t="str">
            <v>8914 (48 X 44)</v>
          </cell>
          <cell r="AP1082" t="str">
            <v>48X44</v>
          </cell>
          <cell r="AQ1082">
            <v>55</v>
          </cell>
          <cell r="AR1082" t="str">
            <v>8123 (12)</v>
          </cell>
          <cell r="AS1082" t="str">
            <v>8051 (1 White) and 8305 (1 6 mil poly bag)</v>
          </cell>
          <cell r="AT1082" t="str">
            <v>8121 (4 X 16FT)</v>
          </cell>
          <cell r="AU1082">
            <v>0</v>
          </cell>
          <cell r="AV1082" t="str">
            <v>8051 (1 White)</v>
          </cell>
          <cell r="AW1082" t="str">
            <v>8050 (223FT Clear)</v>
          </cell>
          <cell r="AX1082">
            <v>2245.88</v>
          </cell>
          <cell r="AY1082">
            <v>800</v>
          </cell>
          <cell r="AZ1082">
            <v>2.80735</v>
          </cell>
          <cell r="BA1082" t="str">
            <v>Minova Request 4/20/10.</v>
          </cell>
          <cell r="BB1082" t="str">
            <v>Place white pallet cover on pallet, place boxes on pallet, place a 2nd white pallet cover over boxes, place 6 mil poly bag over pallet, band and stretchwrap.</v>
          </cell>
          <cell r="BC1082">
            <v>302096</v>
          </cell>
          <cell r="BD1082" t="str">
            <v>Green</v>
          </cell>
          <cell r="BE1082" t="str">
            <v>4018 M50</v>
          </cell>
          <cell r="BF1082" t="str">
            <v>12 months (+/- 5 days) from date of manufacture</v>
          </cell>
          <cell r="BG1082" t="str">
            <v xml:space="preserve">Medium </v>
          </cell>
          <cell r="BH1082" t="str">
            <v>40 mm</v>
          </cell>
          <cell r="BI1082" t="str">
            <v>*NS</v>
          </cell>
          <cell r="BJ1082" t="str">
            <v>18 in</v>
          </cell>
          <cell r="BK1082" t="str">
            <v>*NS</v>
          </cell>
          <cell r="BL1082" t="str">
            <v>I, II, III</v>
          </cell>
          <cell r="BM1082" t="str">
            <v>*NS</v>
          </cell>
          <cell r="BN1082" t="str">
            <v>*NS</v>
          </cell>
          <cell r="BO1082">
            <v>50</v>
          </cell>
          <cell r="BP1082" t="str">
            <v>B or G</v>
          </cell>
          <cell r="BQ1082">
            <v>3000</v>
          </cell>
          <cell r="BR1082">
            <v>24</v>
          </cell>
        </row>
        <row r="1083">
          <cell r="C1083">
            <v>302097</v>
          </cell>
          <cell r="D1083" t="str">
            <v>4018 M90 (2PB, 50 Bxs)</v>
          </cell>
          <cell r="E1083" t="str">
            <v>70329</v>
          </cell>
          <cell r="F1083" t="str">
            <v>72036</v>
          </cell>
          <cell r="G1083" t="str">
            <v>30%</v>
          </cell>
          <cell r="H1083" t="str">
            <v>2 X 8512 (15-10 5 X 2.0L)</v>
          </cell>
          <cell r="I1083" t="str">
            <v>8027 (66 mm 142 GA X 1.667 FT)</v>
          </cell>
          <cell r="J1083" t="str">
            <v>8058 (139 mm 200 GA X 1.667 FT)</v>
          </cell>
          <cell r="K1083">
            <v>1.8295199999999998</v>
          </cell>
          <cell r="L1083">
            <v>0.78408</v>
          </cell>
          <cell r="M1083">
            <v>18</v>
          </cell>
          <cell r="N1083" t="str">
            <v>NS</v>
          </cell>
          <cell r="O1083">
            <v>17.75</v>
          </cell>
          <cell r="P1083">
            <v>18</v>
          </cell>
          <cell r="Q1083">
            <v>18.25</v>
          </cell>
          <cell r="R1083">
            <v>2.4796749999999999</v>
          </cell>
          <cell r="S1083">
            <v>2.6135999999999999</v>
          </cell>
          <cell r="T1083">
            <v>2.7502749999999998</v>
          </cell>
          <cell r="U1083">
            <v>1125.7724499999999</v>
          </cell>
          <cell r="V1083">
            <v>1186.5744</v>
          </cell>
          <cell r="W1083">
            <v>1248.6248499999999</v>
          </cell>
          <cell r="X1083" t="str">
            <v>8425/8426 (22"/ 2 pc)</v>
          </cell>
          <cell r="Y1083" t="str">
            <v>22"/ 2 pc</v>
          </cell>
          <cell r="Z1083">
            <v>2</v>
          </cell>
          <cell r="AA1083">
            <v>16</v>
          </cell>
          <cell r="AB1083">
            <v>39.674799999999998</v>
          </cell>
          <cell r="AC1083">
            <v>41.817599999999999</v>
          </cell>
          <cell r="AD1083">
            <v>44.004399999999997</v>
          </cell>
          <cell r="AE1083">
            <v>41.674799999999998</v>
          </cell>
          <cell r="AF1083">
            <v>43.817599999999999</v>
          </cell>
          <cell r="AG1083">
            <v>46.004399999999997</v>
          </cell>
          <cell r="AH1083" t="str">
            <v>2 X 8126 (4.833 FT/Box)</v>
          </cell>
          <cell r="AI1083">
            <v>2</v>
          </cell>
          <cell r="AJ1083" t="str">
            <v>(10X5)+0=50</v>
          </cell>
          <cell r="AK1083">
            <v>10</v>
          </cell>
          <cell r="AL1083">
            <v>5</v>
          </cell>
          <cell r="AM1083">
            <v>0</v>
          </cell>
          <cell r="AN1083">
            <v>50</v>
          </cell>
          <cell r="AO1083" t="str">
            <v>8914 (48 X 44)</v>
          </cell>
          <cell r="AP1083" t="str">
            <v>48X44</v>
          </cell>
          <cell r="AQ1083">
            <v>55</v>
          </cell>
          <cell r="AR1083" t="str">
            <v>8123 (12)</v>
          </cell>
          <cell r="AS1083" t="str">
            <v>8051 (1 White) and 8305 (1 6 mil poly bag)</v>
          </cell>
          <cell r="AT1083" t="str">
            <v>8121 (4 X 16FT)</v>
          </cell>
          <cell r="AU1083">
            <v>0</v>
          </cell>
          <cell r="AV1083" t="str">
            <v>8051 (1 White)</v>
          </cell>
          <cell r="AW1083" t="str">
            <v>8050 (223FT Clear)</v>
          </cell>
          <cell r="AX1083">
            <v>2245.88</v>
          </cell>
          <cell r="AY1083">
            <v>800</v>
          </cell>
          <cell r="AZ1083">
            <v>2.80735</v>
          </cell>
          <cell r="BA1083" t="str">
            <v>Minova Request 7/6/10.</v>
          </cell>
          <cell r="BB1083" t="str">
            <v>Place white pallet cover on pallet, place boxes on pallet, place a 2nd white pallet cover over boxes, place 6 mil poly bag over pallet, band and stretchwrap.</v>
          </cell>
          <cell r="BC1083">
            <v>302097</v>
          </cell>
          <cell r="BD1083" t="str">
            <v>Yellow</v>
          </cell>
          <cell r="BE1083" t="str">
            <v>4018 M90</v>
          </cell>
          <cell r="BF1083" t="str">
            <v>12 months (+/- 5 days) from date of manufacture</v>
          </cell>
          <cell r="BG1083" t="str">
            <v>Slow</v>
          </cell>
          <cell r="BH1083" t="str">
            <v>40 mm</v>
          </cell>
          <cell r="BI1083" t="str">
            <v>*NS</v>
          </cell>
          <cell r="BJ1083" t="str">
            <v>18 in</v>
          </cell>
          <cell r="BK1083" t="str">
            <v>*NS</v>
          </cell>
          <cell r="BL1083" t="str">
            <v>I, II, III</v>
          </cell>
          <cell r="BM1083" t="str">
            <v>*NS</v>
          </cell>
          <cell r="BN1083" t="str">
            <v>*NS</v>
          </cell>
          <cell r="BO1083">
            <v>50</v>
          </cell>
          <cell r="BP1083" t="str">
            <v>B or G</v>
          </cell>
          <cell r="BQ1083">
            <v>3000</v>
          </cell>
          <cell r="BR1083">
            <v>24</v>
          </cell>
        </row>
        <row r="1084">
          <cell r="C1084">
            <v>303089</v>
          </cell>
          <cell r="D1084" t="str">
            <v>4024 M50LIF (2PB, 48 Bxs, VPL)</v>
          </cell>
          <cell r="E1084" t="str">
            <v>70325</v>
          </cell>
          <cell r="F1084" t="str">
            <v>72036</v>
          </cell>
          <cell r="G1084" t="str">
            <v>30%</v>
          </cell>
          <cell r="H1084" t="str">
            <v>2 X 8512 (15-10 5 X 2.0L)</v>
          </cell>
          <cell r="I1084" t="str">
            <v>8027 (66 mm 142 GA X 2.167 FT)</v>
          </cell>
          <cell r="J1084" t="str">
            <v>8058 (139 mm 200 GA X 2.167 FT)</v>
          </cell>
          <cell r="K1084">
            <v>2.4393599999999998</v>
          </cell>
          <cell r="L1084">
            <v>1.0454399999999999</v>
          </cell>
          <cell r="M1084">
            <v>24</v>
          </cell>
          <cell r="N1084" t="str">
            <v>NS</v>
          </cell>
          <cell r="O1084">
            <v>23.75</v>
          </cell>
          <cell r="P1084">
            <v>24</v>
          </cell>
          <cell r="Q1084">
            <v>24.25</v>
          </cell>
          <cell r="R1084">
            <v>3.3178749999999999</v>
          </cell>
          <cell r="S1084">
            <v>3.4847999999999999</v>
          </cell>
          <cell r="T1084">
            <v>3.6544750000000001</v>
          </cell>
          <cell r="U1084">
            <v>1506.3152499999999</v>
          </cell>
          <cell r="V1084">
            <v>1582.0991999999999</v>
          </cell>
          <cell r="W1084">
            <v>1659.13165</v>
          </cell>
          <cell r="X1084" t="str">
            <v>8427/8428 (25"/2 pc)</v>
          </cell>
          <cell r="Y1084" t="str">
            <v>25"/ 2 pc</v>
          </cell>
          <cell r="Z1084">
            <v>2.5</v>
          </cell>
          <cell r="AA1084">
            <v>15</v>
          </cell>
          <cell r="AB1084">
            <v>49.768124999999998</v>
          </cell>
          <cell r="AC1084">
            <v>52.271999999999998</v>
          </cell>
          <cell r="AD1084">
            <v>54.817125000000004</v>
          </cell>
          <cell r="AE1084">
            <v>52.268124999999998</v>
          </cell>
          <cell r="AF1084">
            <v>54.771999999999998</v>
          </cell>
          <cell r="AG1084">
            <v>57.317125000000004</v>
          </cell>
          <cell r="AH1084" t="str">
            <v>2 X 8126 (4.833 FT/Box)</v>
          </cell>
          <cell r="AI1084">
            <v>2</v>
          </cell>
          <cell r="AJ1084" t="str">
            <v>(8X6)+0=48</v>
          </cell>
          <cell r="AK1084">
            <v>8</v>
          </cell>
          <cell r="AL1084">
            <v>6</v>
          </cell>
          <cell r="AM1084">
            <v>0</v>
          </cell>
          <cell r="AN1084">
            <v>48</v>
          </cell>
          <cell r="AO1084" t="str">
            <v>8909 (44 X 44)</v>
          </cell>
          <cell r="AP1084" t="str">
            <v>44X44</v>
          </cell>
          <cell r="AQ1084">
            <v>55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 t="str">
            <v>8051 (1 White)</v>
          </cell>
          <cell r="AW1084" t="str">
            <v>8050 (223FT Clear)</v>
          </cell>
          <cell r="AX1084">
            <v>2684.056</v>
          </cell>
          <cell r="AY1084">
            <v>720</v>
          </cell>
          <cell r="AZ1084">
            <v>3.7278555555555557</v>
          </cell>
          <cell r="BA1084" t="str">
            <v>Minova request 9/27/12.</v>
          </cell>
          <cell r="BB1084">
            <v>0</v>
          </cell>
          <cell r="BC1084">
            <v>303089</v>
          </cell>
          <cell r="BD1084" t="str">
            <v>Green</v>
          </cell>
          <cell r="BE1084" t="str">
            <v>4024 M50LIF</v>
          </cell>
          <cell r="BF1084" t="str">
            <v>12 months (+/- 5 days) from date of manufacture</v>
          </cell>
          <cell r="BG1084" t="str">
            <v xml:space="preserve">Medium </v>
          </cell>
          <cell r="BH1084" t="str">
            <v>40 mm</v>
          </cell>
          <cell r="BI1084" t="str">
            <v>*NS</v>
          </cell>
          <cell r="BJ1084" t="str">
            <v>24 in</v>
          </cell>
          <cell r="BK1084" t="str">
            <v>*NS</v>
          </cell>
          <cell r="BL1084" t="str">
            <v>I, II, III</v>
          </cell>
          <cell r="BM1084" t="str">
            <v>*NS</v>
          </cell>
          <cell r="BN1084" t="str">
            <v>*NS</v>
          </cell>
          <cell r="BO1084">
            <v>50</v>
          </cell>
          <cell r="BP1084" t="str">
            <v>B or G</v>
          </cell>
          <cell r="BQ1084">
            <v>3000</v>
          </cell>
          <cell r="BR1084">
            <v>30</v>
          </cell>
        </row>
        <row r="1085">
          <cell r="C1085" t="str">
            <v>Request 9.17.14.a</v>
          </cell>
          <cell r="D1085" t="str">
            <v>2512 M35 - 2pb,75bxs</v>
          </cell>
          <cell r="E1085" t="str">
            <v>70274</v>
          </cell>
          <cell r="F1085" t="str">
            <v>72036</v>
          </cell>
          <cell r="G1085" t="str">
            <v>30%</v>
          </cell>
          <cell r="H1085" t="str">
            <v>2 X 8509 (12-8 4 X 1.25 OL)</v>
          </cell>
          <cell r="I1085" t="str">
            <v>8030 (38 mm 142 GA X 1.125 FT)</v>
          </cell>
          <cell r="J1085" t="str">
            <v>8032 (84 mm 200 GA X 1.125 FT)</v>
          </cell>
          <cell r="K1085">
            <v>0.47627999999999998</v>
          </cell>
          <cell r="L1085">
            <v>0.20412</v>
          </cell>
          <cell r="M1085">
            <v>12</v>
          </cell>
          <cell r="N1085" t="str">
            <v>NS</v>
          </cell>
          <cell r="O1085">
            <v>11.75</v>
          </cell>
          <cell r="P1085">
            <v>12</v>
          </cell>
          <cell r="Q1085">
            <v>12.25</v>
          </cell>
          <cell r="R1085">
            <v>0.64037500000000003</v>
          </cell>
          <cell r="S1085">
            <v>0.6804</v>
          </cell>
          <cell r="T1085">
            <v>0.72275</v>
          </cell>
          <cell r="U1085">
            <v>290.73025000000001</v>
          </cell>
          <cell r="V1085">
            <v>308.90160000000003</v>
          </cell>
          <cell r="W1085">
            <v>328.12849999999997</v>
          </cell>
          <cell r="X1085" t="str">
            <v>8405/8406 (13"/2 pc)</v>
          </cell>
          <cell r="Y1085" t="str">
            <v>13"/ 2 pc</v>
          </cell>
          <cell r="Z1085">
            <v>1.1000000000000001</v>
          </cell>
          <cell r="AA1085">
            <v>30</v>
          </cell>
          <cell r="AB1085">
            <v>19.21125</v>
          </cell>
          <cell r="AC1085">
            <v>20.411999999999999</v>
          </cell>
          <cell r="AD1085">
            <v>21.682500000000001</v>
          </cell>
          <cell r="AE1085">
            <v>20.311250000000001</v>
          </cell>
          <cell r="AF1085">
            <v>21.512</v>
          </cell>
          <cell r="AG1085">
            <v>22.782500000000002</v>
          </cell>
          <cell r="AH1085" t="str">
            <v>1 X 8126 (2.417 FT/Box)</v>
          </cell>
          <cell r="AI1085">
            <v>1</v>
          </cell>
          <cell r="AJ1085" t="str">
            <v>(15X5)+0=75</v>
          </cell>
          <cell r="AK1085">
            <v>15</v>
          </cell>
          <cell r="AL1085">
            <v>5</v>
          </cell>
          <cell r="AM1085">
            <v>0</v>
          </cell>
          <cell r="AN1085">
            <v>75</v>
          </cell>
          <cell r="AO1085" t="str">
            <v>8914 (48 X 44)</v>
          </cell>
          <cell r="AP1085" t="str">
            <v>48X44</v>
          </cell>
          <cell r="AQ1085">
            <v>55</v>
          </cell>
          <cell r="AR1085" t="str">
            <v>8123 (12)</v>
          </cell>
          <cell r="AS1085" t="str">
            <v>8051 (1 White) and 8305 (1 6 mil poly bag)</v>
          </cell>
          <cell r="AT1085" t="str">
            <v>8121 (4 X 16FT)</v>
          </cell>
          <cell r="AU1085">
            <v>0</v>
          </cell>
          <cell r="AV1085" t="str">
            <v>8051 (1 White)</v>
          </cell>
          <cell r="AW1085" t="str">
            <v>8050 (334FT Clear)</v>
          </cell>
          <cell r="AX1085">
            <v>1668.4</v>
          </cell>
          <cell r="AY1085">
            <v>2250</v>
          </cell>
          <cell r="AZ1085">
            <v>0.74151111111111112</v>
          </cell>
          <cell r="BA1085" t="str">
            <v>Canada cost request 9.17.14</v>
          </cell>
          <cell r="BB1085" t="str">
            <v>Place white pallet cover on pallet, place boxes on pallet, place a 2nd white pallet cover over boxes, place 6 mil poly bag over pallet, band and stretchwrap.</v>
          </cell>
          <cell r="BC1085" t="str">
            <v>Request 9.17.14.a</v>
          </cell>
          <cell r="BD1085" t="str">
            <v>Blue</v>
          </cell>
          <cell r="BE1085" t="str">
            <v>2512 M35</v>
          </cell>
          <cell r="BF1085" t="str">
            <v>12 months (+/- 5 days) from date of manufacture</v>
          </cell>
          <cell r="BG1085" t="str">
            <v>Fast</v>
          </cell>
          <cell r="BH1085" t="str">
            <v>25 mm</v>
          </cell>
          <cell r="BI1085" t="str">
            <v>*NS</v>
          </cell>
          <cell r="BJ1085" t="str">
            <v xml:space="preserve">12 in </v>
          </cell>
          <cell r="BK1085" t="str">
            <v>*NS</v>
          </cell>
          <cell r="BL1085" t="str">
            <v>I, II, III</v>
          </cell>
          <cell r="BM1085" t="str">
            <v>*NS</v>
          </cell>
          <cell r="BN1085" t="str">
            <v>*NS</v>
          </cell>
          <cell r="BO1085">
            <v>0</v>
          </cell>
          <cell r="BP1085" t="str">
            <v>B or G</v>
          </cell>
          <cell r="BQ1085">
            <v>0</v>
          </cell>
          <cell r="BR1085">
            <v>30</v>
          </cell>
        </row>
        <row r="1086">
          <cell r="C1086">
            <v>320048</v>
          </cell>
          <cell r="D1086" t="str">
            <v>2512 M50 (2PB, 75 Bxs)</v>
          </cell>
          <cell r="E1086" t="str">
            <v>70325</v>
          </cell>
          <cell r="F1086" t="str">
            <v>72036</v>
          </cell>
          <cell r="G1086" t="str">
            <v>30%</v>
          </cell>
          <cell r="H1086" t="str">
            <v>2 X 8509 (12-8 4 X 1.25 OL)</v>
          </cell>
          <cell r="I1086" t="str">
            <v>8030 (38 mm 142 GA X 1.125 FT)</v>
          </cell>
          <cell r="J1086" t="str">
            <v>8032 (84 mm 200 GA X 1.125 FT)</v>
          </cell>
          <cell r="K1086">
            <v>0.47627999999999998</v>
          </cell>
          <cell r="L1086">
            <v>0.20412</v>
          </cell>
          <cell r="M1086">
            <v>12</v>
          </cell>
          <cell r="N1086" t="str">
            <v>NS</v>
          </cell>
          <cell r="O1086">
            <v>11.75</v>
          </cell>
          <cell r="P1086">
            <v>12</v>
          </cell>
          <cell r="Q1086">
            <v>12.25</v>
          </cell>
          <cell r="R1086">
            <v>0.64037500000000003</v>
          </cell>
          <cell r="S1086">
            <v>0.6804</v>
          </cell>
          <cell r="T1086">
            <v>0.72275</v>
          </cell>
          <cell r="U1086">
            <v>290.73025000000001</v>
          </cell>
          <cell r="V1086">
            <v>308.90160000000003</v>
          </cell>
          <cell r="W1086">
            <v>328.12849999999997</v>
          </cell>
          <cell r="X1086" t="str">
            <v>8405/8406 (13"/2 pc)</v>
          </cell>
          <cell r="Y1086" t="str">
            <v>13"/ 2 pc</v>
          </cell>
          <cell r="Z1086">
            <v>1.1000000000000001</v>
          </cell>
          <cell r="AA1086">
            <v>30</v>
          </cell>
          <cell r="AB1086">
            <v>19.21125</v>
          </cell>
          <cell r="AC1086">
            <v>20.411999999999999</v>
          </cell>
          <cell r="AD1086">
            <v>21.682500000000001</v>
          </cell>
          <cell r="AE1086">
            <v>20.311250000000001</v>
          </cell>
          <cell r="AF1086">
            <v>21.512</v>
          </cell>
          <cell r="AG1086">
            <v>22.782500000000002</v>
          </cell>
          <cell r="AH1086" t="str">
            <v>1 X 8126 (2.417 FT/Box)</v>
          </cell>
          <cell r="AI1086">
            <v>1</v>
          </cell>
          <cell r="AJ1086" t="str">
            <v>(15X5)+0=75</v>
          </cell>
          <cell r="AK1086">
            <v>15</v>
          </cell>
          <cell r="AL1086">
            <v>5</v>
          </cell>
          <cell r="AM1086">
            <v>0</v>
          </cell>
          <cell r="AN1086">
            <v>75</v>
          </cell>
          <cell r="AO1086" t="str">
            <v>8914 (48 X 44)</v>
          </cell>
          <cell r="AP1086" t="str">
            <v>48X44</v>
          </cell>
          <cell r="AQ1086">
            <v>55</v>
          </cell>
          <cell r="AR1086" t="str">
            <v>8123 (12)</v>
          </cell>
          <cell r="AS1086" t="str">
            <v>8051 (1 White) and 8305 (1 6 mil poly bag)</v>
          </cell>
          <cell r="AT1086" t="str">
            <v>8121 (4 X 16FT)</v>
          </cell>
          <cell r="AU1086">
            <v>0</v>
          </cell>
          <cell r="AV1086" t="str">
            <v>8051 (1 White)</v>
          </cell>
          <cell r="AW1086" t="str">
            <v>8050 (334FT Clear)</v>
          </cell>
          <cell r="AX1086">
            <v>1668.4</v>
          </cell>
          <cell r="AY1086">
            <v>2250</v>
          </cell>
          <cell r="AZ1086">
            <v>0.74151111111111112</v>
          </cell>
          <cell r="BA1086" t="str">
            <v>GT Request 6/21/02.</v>
          </cell>
          <cell r="BB1086" t="str">
            <v>Place white pallet cover on pallet, place boxes on pallet, place a 2nd white pallet cover over boxes, place 6 mil poly bag over pallet, band and stretchwrap.</v>
          </cell>
          <cell r="BC1086">
            <v>320048</v>
          </cell>
          <cell r="BD1086" t="str">
            <v>Green</v>
          </cell>
          <cell r="BE1086" t="str">
            <v>2512 M50</v>
          </cell>
          <cell r="BF1086" t="str">
            <v>12 months (+/- 5 days) from date of manufacture</v>
          </cell>
          <cell r="BG1086" t="str">
            <v xml:space="preserve">Medium </v>
          </cell>
          <cell r="BH1086" t="str">
            <v>25 mm</v>
          </cell>
          <cell r="BI1086" t="str">
            <v>*NS</v>
          </cell>
          <cell r="BJ1086" t="str">
            <v xml:space="preserve">12 in </v>
          </cell>
          <cell r="BK1086" t="str">
            <v>*NS</v>
          </cell>
          <cell r="BL1086" t="str">
            <v>I, II, III</v>
          </cell>
          <cell r="BM1086" t="str">
            <v>*NS</v>
          </cell>
          <cell r="BN1086" t="str">
            <v>*NS</v>
          </cell>
          <cell r="BO1086">
            <v>0</v>
          </cell>
          <cell r="BP1086" t="str">
            <v>B or G</v>
          </cell>
          <cell r="BQ1086">
            <v>0</v>
          </cell>
          <cell r="BR1086">
            <v>30</v>
          </cell>
        </row>
        <row r="1087">
          <cell r="C1087">
            <v>320050</v>
          </cell>
          <cell r="D1087" t="str">
            <v>25305 M50 (LIF Paste, 2PB, 75 Bxs)</v>
          </cell>
          <cell r="E1087" t="str">
            <v>70325</v>
          </cell>
          <cell r="F1087" t="str">
            <v>72036</v>
          </cell>
          <cell r="G1087" t="str">
            <v>30%</v>
          </cell>
          <cell r="H1087" t="str">
            <v>2 X 8509 (12-8 4 X 1.25 OL)</v>
          </cell>
          <cell r="I1087" t="str">
            <v>8030 (38 mm 142 GA X 1.125 FT)</v>
          </cell>
          <cell r="J1087" t="str">
            <v>8032 (84 mm 200 GA X 1.125 FT)</v>
          </cell>
          <cell r="K1087">
            <v>0.47627999999999998</v>
          </cell>
          <cell r="L1087">
            <v>0.20412</v>
          </cell>
          <cell r="M1087">
            <v>12</v>
          </cell>
          <cell r="N1087" t="str">
            <v>NS</v>
          </cell>
          <cell r="O1087">
            <v>11.75</v>
          </cell>
          <cell r="P1087">
            <v>12</v>
          </cell>
          <cell r="Q1087">
            <v>12.25</v>
          </cell>
          <cell r="R1087">
            <v>0.64037500000000003</v>
          </cell>
          <cell r="S1087">
            <v>0.6804</v>
          </cell>
          <cell r="T1087">
            <v>0.72275</v>
          </cell>
          <cell r="U1087">
            <v>290.73025000000001</v>
          </cell>
          <cell r="V1087">
            <v>308.90160000000003</v>
          </cell>
          <cell r="W1087">
            <v>328.12849999999997</v>
          </cell>
          <cell r="X1087" t="str">
            <v>8405/8406 (13"/2 pc)</v>
          </cell>
          <cell r="Y1087" t="str">
            <v>13"/ 2 pc</v>
          </cell>
          <cell r="Z1087">
            <v>1.1000000000000001</v>
          </cell>
          <cell r="AA1087">
            <v>30</v>
          </cell>
          <cell r="AB1087">
            <v>19.21125</v>
          </cell>
          <cell r="AC1087">
            <v>20.411999999999999</v>
          </cell>
          <cell r="AD1087">
            <v>21.682500000000001</v>
          </cell>
          <cell r="AE1087">
            <v>20.311250000000001</v>
          </cell>
          <cell r="AF1087">
            <v>21.512</v>
          </cell>
          <cell r="AG1087">
            <v>22.782500000000002</v>
          </cell>
          <cell r="AH1087" t="str">
            <v>1 X 8126 (2.417 FT/Box)</v>
          </cell>
          <cell r="AI1087">
            <v>1</v>
          </cell>
          <cell r="AJ1087" t="str">
            <v>(15X5)+0=75</v>
          </cell>
          <cell r="AK1087">
            <v>15</v>
          </cell>
          <cell r="AL1087">
            <v>5</v>
          </cell>
          <cell r="AM1087">
            <v>0</v>
          </cell>
          <cell r="AN1087">
            <v>75</v>
          </cell>
          <cell r="AO1087" t="str">
            <v>8914 (48 X 44)</v>
          </cell>
          <cell r="AP1087" t="str">
            <v>48X44</v>
          </cell>
          <cell r="AQ1087">
            <v>55</v>
          </cell>
          <cell r="AR1087">
            <v>0</v>
          </cell>
          <cell r="AS1087" t="str">
            <v>8051 (1 White) and 8305 (1 6 mil poly bag)</v>
          </cell>
          <cell r="AT1087">
            <v>0</v>
          </cell>
          <cell r="AU1087">
            <v>0</v>
          </cell>
          <cell r="AV1087" t="str">
            <v>8051 (1 White)</v>
          </cell>
          <cell r="AW1087" t="str">
            <v>8050 (334FT Clear)</v>
          </cell>
          <cell r="AX1087">
            <v>1668.4</v>
          </cell>
          <cell r="AY1087">
            <v>2250</v>
          </cell>
          <cell r="AZ1087">
            <v>0.74151111111111112</v>
          </cell>
          <cell r="BA1087" t="str">
            <v xml:space="preserve">GT Request 6/21/02.  Place white pallet cover on pallet, place boxes on pallet, place a 2nd white pallet cover over boxes, place 6 mil poly bag over pallet and stretchwrap.  </v>
          </cell>
          <cell r="BB1087"/>
          <cell r="BC1087">
            <v>320050</v>
          </cell>
          <cell r="BD1087" t="str">
            <v>Green</v>
          </cell>
          <cell r="BE1087" t="str">
            <v>25305 M50</v>
          </cell>
          <cell r="BF1087" t="str">
            <v>12 months (+/- 5 days) from date of manufacture</v>
          </cell>
          <cell r="BG1087" t="str">
            <v xml:space="preserve">Medium </v>
          </cell>
          <cell r="BH1087" t="str">
            <v>25 mm</v>
          </cell>
          <cell r="BI1087" t="str">
            <v>*NS</v>
          </cell>
          <cell r="BJ1087" t="str">
            <v>305 mm</v>
          </cell>
          <cell r="BK1087" t="str">
            <v>*NS</v>
          </cell>
          <cell r="BL1087" t="str">
            <v>I, II, III</v>
          </cell>
          <cell r="BM1087" t="str">
            <v>*NS</v>
          </cell>
          <cell r="BN1087" t="str">
            <v>*NS</v>
          </cell>
          <cell r="BO1087">
            <v>0</v>
          </cell>
          <cell r="BP1087" t="str">
            <v>B or G</v>
          </cell>
          <cell r="BQ1087">
            <v>0</v>
          </cell>
          <cell r="BR1087">
            <v>30</v>
          </cell>
        </row>
        <row r="1088">
          <cell r="C1088">
            <v>320061</v>
          </cell>
          <cell r="D1088" t="str">
            <v>25610 M50B (LIF, 2PB, 48 Bxs, VPL)</v>
          </cell>
          <cell r="E1088" t="str">
            <v>70325</v>
          </cell>
          <cell r="F1088" t="str">
            <v>72036</v>
          </cell>
          <cell r="G1088" t="str">
            <v>30%</v>
          </cell>
          <cell r="H1088" t="str">
            <v>2 X 8509 (12-8 4 X 1.25 OL)</v>
          </cell>
          <cell r="I1088" t="str">
            <v>8030 (38 mm 142 GA X 2.125 FT)</v>
          </cell>
          <cell r="J1088" t="str">
            <v>8032 (84 mm 200 GA X 2.125 FT)</v>
          </cell>
          <cell r="K1088">
            <v>0.95255999999999996</v>
          </cell>
          <cell r="L1088">
            <v>0.40823999999999999</v>
          </cell>
          <cell r="M1088">
            <v>24</v>
          </cell>
          <cell r="N1088" t="str">
            <v>NS</v>
          </cell>
          <cell r="O1088">
            <v>23.75</v>
          </cell>
          <cell r="P1088">
            <v>24</v>
          </cell>
          <cell r="Q1088">
            <v>24.25</v>
          </cell>
          <cell r="R1088">
            <v>1.2943750000000001</v>
          </cell>
          <cell r="S1088">
            <v>1.3608</v>
          </cell>
          <cell r="T1088">
            <v>1.43075</v>
          </cell>
          <cell r="U1088">
            <v>587.64625000000001</v>
          </cell>
          <cell r="V1088">
            <v>617.80320000000006</v>
          </cell>
          <cell r="W1088">
            <v>649.56049999999993</v>
          </cell>
          <cell r="X1088" t="str">
            <v>8427/8428 (25"/2 pc)</v>
          </cell>
          <cell r="Y1088" t="str">
            <v>25"/ 2 pc</v>
          </cell>
          <cell r="Z1088">
            <v>2.5</v>
          </cell>
          <cell r="AA1088">
            <v>30</v>
          </cell>
          <cell r="AB1088">
            <v>38.831250000000004</v>
          </cell>
          <cell r="AC1088">
            <v>40.823999999999998</v>
          </cell>
          <cell r="AD1088">
            <v>42.922499999999999</v>
          </cell>
          <cell r="AE1088">
            <v>41.331250000000004</v>
          </cell>
          <cell r="AF1088">
            <v>43.323999999999998</v>
          </cell>
          <cell r="AG1088">
            <v>45.422499999999999</v>
          </cell>
          <cell r="AH1088" t="str">
            <v>2 X 8126 (4.833 FT/Box)</v>
          </cell>
          <cell r="AI1088">
            <v>2</v>
          </cell>
          <cell r="AJ1088" t="str">
            <v>(8X6)+0=48</v>
          </cell>
          <cell r="AK1088">
            <v>8</v>
          </cell>
          <cell r="AL1088">
            <v>6</v>
          </cell>
          <cell r="AM1088">
            <v>0</v>
          </cell>
          <cell r="AN1088">
            <v>48</v>
          </cell>
          <cell r="AO1088" t="str">
            <v>8909 (44 X 44)</v>
          </cell>
          <cell r="AP1088" t="str">
            <v>44X44</v>
          </cell>
          <cell r="AQ1088">
            <v>55</v>
          </cell>
          <cell r="AR1088">
            <v>0</v>
          </cell>
          <cell r="AS1088" t="str">
            <v>8051 (1 White) and 8305 (1 6 mil poly bag)</v>
          </cell>
          <cell r="AT1088">
            <v>0</v>
          </cell>
          <cell r="AU1088">
            <v>0</v>
          </cell>
          <cell r="AV1088" t="str">
            <v>8051 (1 White)</v>
          </cell>
          <cell r="AW1088" t="str">
            <v>8050 (223FT Clear)</v>
          </cell>
          <cell r="AX1088">
            <v>2134.5519999999997</v>
          </cell>
          <cell r="AY1088">
            <v>1440</v>
          </cell>
          <cell r="AZ1088">
            <v>1.4823277777777775</v>
          </cell>
          <cell r="BA1088" t="str">
            <v>Minova USA Inc. request to change packaging 10/1/06. "VPL" Each cartridge gets Part No. 8513 Basket Clip 25 mm.</v>
          </cell>
          <cell r="BB1088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088">
            <v>320061</v>
          </cell>
          <cell r="BD1088" t="str">
            <v>Green</v>
          </cell>
          <cell r="BE1088" t="str">
            <v>25610 M50B</v>
          </cell>
          <cell r="BF1088" t="str">
            <v>12 months (+/- 5 days) from date of manufacture</v>
          </cell>
          <cell r="BG1088" t="str">
            <v xml:space="preserve">Medium </v>
          </cell>
          <cell r="BH1088" t="str">
            <v>25 mm</v>
          </cell>
          <cell r="BI1088" t="str">
            <v>*NS</v>
          </cell>
          <cell r="BJ1088" t="str">
            <v>610 mm</v>
          </cell>
          <cell r="BK1088" t="str">
            <v>*NS</v>
          </cell>
          <cell r="BL1088" t="str">
            <v>I, II, III</v>
          </cell>
          <cell r="BM1088" t="str">
            <v>*NS</v>
          </cell>
          <cell r="BN1088" t="str">
            <v>*NS</v>
          </cell>
          <cell r="BO1088">
            <v>0</v>
          </cell>
          <cell r="BP1088" t="str">
            <v>B or G</v>
          </cell>
          <cell r="BQ1088">
            <v>0</v>
          </cell>
          <cell r="BR1088">
            <v>60</v>
          </cell>
        </row>
        <row r="1089">
          <cell r="C1089">
            <v>320067</v>
          </cell>
          <cell r="D1089" t="str">
            <v>25610 M1530B (LIF, 2PB, 48 Bxs, VPL)</v>
          </cell>
          <cell r="E1089" t="str">
            <v>70360</v>
          </cell>
          <cell r="F1089" t="str">
            <v>72036</v>
          </cell>
          <cell r="G1089" t="str">
            <v>30%</v>
          </cell>
          <cell r="H1089" t="str">
            <v>2 X 8509 (12-8 4 X 1.25 OL)</v>
          </cell>
          <cell r="I1089" t="str">
            <v>8030 (38 mm 142 GA X 2.125 FT)</v>
          </cell>
          <cell r="J1089" t="str">
            <v>8032 (84 mm 200 GA X 2.125 FT)</v>
          </cell>
          <cell r="K1089">
            <v>0.95255999999999996</v>
          </cell>
          <cell r="L1089">
            <v>0.40823999999999999</v>
          </cell>
          <cell r="M1089">
            <v>24</v>
          </cell>
          <cell r="N1089" t="str">
            <v>NS</v>
          </cell>
          <cell r="O1089">
            <v>23.75</v>
          </cell>
          <cell r="P1089">
            <v>24</v>
          </cell>
          <cell r="Q1089">
            <v>24.25</v>
          </cell>
          <cell r="R1089">
            <v>1.2943750000000001</v>
          </cell>
          <cell r="S1089">
            <v>1.3608</v>
          </cell>
          <cell r="T1089">
            <v>1.43075</v>
          </cell>
          <cell r="U1089">
            <v>587.64625000000001</v>
          </cell>
          <cell r="V1089">
            <v>617.80320000000006</v>
          </cell>
          <cell r="W1089">
            <v>649.56049999999993</v>
          </cell>
          <cell r="X1089" t="str">
            <v>8427/8428 (25"/2 pc)</v>
          </cell>
          <cell r="Y1089" t="str">
            <v>25"/ 2 pc</v>
          </cell>
          <cell r="Z1089">
            <v>2.5</v>
          </cell>
          <cell r="AA1089">
            <v>30</v>
          </cell>
          <cell r="AB1089">
            <v>38.831250000000004</v>
          </cell>
          <cell r="AC1089">
            <v>40.823999999999998</v>
          </cell>
          <cell r="AD1089">
            <v>42.922499999999999</v>
          </cell>
          <cell r="AE1089">
            <v>41.331250000000004</v>
          </cell>
          <cell r="AF1089">
            <v>43.323999999999998</v>
          </cell>
          <cell r="AG1089">
            <v>45.422499999999999</v>
          </cell>
          <cell r="AH1089" t="str">
            <v>2 X 8126 (4.833 FT/Box)</v>
          </cell>
          <cell r="AI1089">
            <v>2</v>
          </cell>
          <cell r="AJ1089" t="str">
            <v>(8X6)+0=48</v>
          </cell>
          <cell r="AK1089">
            <v>8</v>
          </cell>
          <cell r="AL1089">
            <v>6</v>
          </cell>
          <cell r="AM1089">
            <v>0</v>
          </cell>
          <cell r="AN1089">
            <v>48</v>
          </cell>
          <cell r="AO1089" t="str">
            <v>8909 (44 X 44)</v>
          </cell>
          <cell r="AP1089" t="str">
            <v>44X44</v>
          </cell>
          <cell r="AQ1089">
            <v>55</v>
          </cell>
          <cell r="AR1089">
            <v>0</v>
          </cell>
          <cell r="AS1089" t="str">
            <v>8051 (1 White) and 8305 (1 6 mil poly bag)</v>
          </cell>
          <cell r="AT1089">
            <v>0</v>
          </cell>
          <cell r="AU1089">
            <v>0</v>
          </cell>
          <cell r="AV1089" t="str">
            <v>8051 (1 White)</v>
          </cell>
          <cell r="AW1089" t="str">
            <v>8050 (223FT Clear)</v>
          </cell>
          <cell r="AX1089">
            <v>2134.5519999999997</v>
          </cell>
          <cell r="AY1089">
            <v>1440</v>
          </cell>
          <cell r="AZ1089">
            <v>1.4823277777777775</v>
          </cell>
          <cell r="BA1089" t="str">
            <v>Minova USA Inc. request to change packaging 10/1/06. "VPL" Each cartridge gets Part No. 8513 Basket Clip 25 mm.</v>
          </cell>
          <cell r="BB1089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089">
            <v>320067</v>
          </cell>
          <cell r="BD1089" t="str">
            <v>White</v>
          </cell>
          <cell r="BE1089" t="str">
            <v>25610 M1530B</v>
          </cell>
          <cell r="BF1089" t="str">
            <v>12 months (+/- 5 days) from date of manufacture</v>
          </cell>
          <cell r="BG1089" t="str">
            <v>Super Slow</v>
          </cell>
          <cell r="BH1089" t="str">
            <v>25 mm</v>
          </cell>
          <cell r="BI1089" t="str">
            <v>*NS</v>
          </cell>
          <cell r="BJ1089" t="str">
            <v>610 mm</v>
          </cell>
          <cell r="BK1089" t="str">
            <v>*NS</v>
          </cell>
          <cell r="BL1089" t="str">
            <v>I, II, III</v>
          </cell>
          <cell r="BM1089" t="str">
            <v>*NS</v>
          </cell>
          <cell r="BN1089" t="str">
            <v>*NS</v>
          </cell>
          <cell r="BO1089">
            <v>0</v>
          </cell>
          <cell r="BP1089" t="str">
            <v>B or G</v>
          </cell>
          <cell r="BQ1089">
            <v>0</v>
          </cell>
          <cell r="BR1089">
            <v>60</v>
          </cell>
        </row>
        <row r="1090">
          <cell r="C1090">
            <v>330034</v>
          </cell>
          <cell r="D1090" t="str">
            <v>28305 H50 (LIF Paste, 2PB, 75 Bxs)</v>
          </cell>
          <cell r="E1090" t="str">
            <v>70320</v>
          </cell>
          <cell r="F1090" t="str">
            <v>72036</v>
          </cell>
          <cell r="G1090" t="str">
            <v>30%</v>
          </cell>
          <cell r="H1090" t="str">
            <v>2 X 8509 (12-8 4 X 1.25 OL)</v>
          </cell>
          <cell r="I1090" t="str">
            <v>8040 (54 mm 142 GA X 1.125 FT)</v>
          </cell>
          <cell r="J1090" t="str">
            <v>8034 (100 mm 200 GA X 1.125 FT)</v>
          </cell>
          <cell r="K1090">
            <v>0.59723999999999988</v>
          </cell>
          <cell r="L1090">
            <v>0.25595999999999997</v>
          </cell>
          <cell r="M1090">
            <v>12</v>
          </cell>
          <cell r="N1090" t="str">
            <v>NS</v>
          </cell>
          <cell r="O1090">
            <v>11.75</v>
          </cell>
          <cell r="P1090">
            <v>12</v>
          </cell>
          <cell r="Q1090">
            <v>12.25</v>
          </cell>
          <cell r="R1090">
            <v>0.80487500000000001</v>
          </cell>
          <cell r="S1090">
            <v>0.85319999999999996</v>
          </cell>
          <cell r="T1090">
            <v>0.90282499999999999</v>
          </cell>
          <cell r="U1090">
            <v>365.41325000000001</v>
          </cell>
          <cell r="V1090">
            <v>387.3528</v>
          </cell>
          <cell r="W1090">
            <v>409.88254999999998</v>
          </cell>
          <cell r="X1090" t="str">
            <v>8405/8406 (13"/2 pc)</v>
          </cell>
          <cell r="Y1090" t="str">
            <v>13"/ 2 pc</v>
          </cell>
          <cell r="Z1090">
            <v>1.1000000000000001</v>
          </cell>
          <cell r="AA1090">
            <v>30</v>
          </cell>
          <cell r="AB1090">
            <v>24.146250000000002</v>
          </cell>
          <cell r="AC1090">
            <v>25.596</v>
          </cell>
          <cell r="AD1090">
            <v>27.08475</v>
          </cell>
          <cell r="AE1090">
            <v>25.246250000000003</v>
          </cell>
          <cell r="AF1090">
            <v>26.696000000000002</v>
          </cell>
          <cell r="AG1090">
            <v>28.184750000000001</v>
          </cell>
          <cell r="AH1090" t="str">
            <v>1 X 8126 (2.417 FT/Box)</v>
          </cell>
          <cell r="AI1090">
            <v>1</v>
          </cell>
          <cell r="AJ1090" t="str">
            <v>(15X5)+0=75</v>
          </cell>
          <cell r="AK1090">
            <v>15</v>
          </cell>
          <cell r="AL1090">
            <v>5</v>
          </cell>
          <cell r="AM1090">
            <v>0</v>
          </cell>
          <cell r="AN1090">
            <v>75</v>
          </cell>
          <cell r="AO1090" t="str">
            <v>8914 (48 X 44)</v>
          </cell>
          <cell r="AP1090" t="str">
            <v>48X44</v>
          </cell>
          <cell r="AQ1090">
            <v>55</v>
          </cell>
          <cell r="AR1090">
            <v>0</v>
          </cell>
          <cell r="AS1090" t="str">
            <v>8051 (1 White) and 8305 (1 6 mil poly bag)</v>
          </cell>
          <cell r="AT1090">
            <v>0</v>
          </cell>
          <cell r="AU1090">
            <v>0</v>
          </cell>
          <cell r="AV1090" t="str">
            <v>8051 (1 White)</v>
          </cell>
          <cell r="AW1090" t="str">
            <v>8050 (334FT Clear)</v>
          </cell>
          <cell r="AX1090">
            <v>2057.1999999999998</v>
          </cell>
          <cell r="AY1090">
            <v>2250</v>
          </cell>
          <cell r="AZ1090">
            <v>0.91431111111111107</v>
          </cell>
          <cell r="BA1090" t="str">
            <v>Minova Request 6/20/08.  Place white pallet cover on pallet, place boxes on pallet, place a 2nd white pallet cover over boxes, place 6 mil poly bag over pallet and stretchwrap.</v>
          </cell>
          <cell r="BB1090"/>
          <cell r="BC1090">
            <v>330034</v>
          </cell>
          <cell r="BD1090" t="str">
            <v>Green</v>
          </cell>
          <cell r="BE1090" t="str">
            <v>28305 H50</v>
          </cell>
          <cell r="BF1090" t="str">
            <v>12 months (+/- 5 days) from date of manufacture</v>
          </cell>
          <cell r="BG1090" t="str">
            <v xml:space="preserve">Medium </v>
          </cell>
          <cell r="BH1090" t="str">
            <v>28 mm</v>
          </cell>
          <cell r="BI1090" t="str">
            <v>*NS</v>
          </cell>
          <cell r="BJ1090" t="str">
            <v>305 mm</v>
          </cell>
          <cell r="BK1090" t="str">
            <v>*NS</v>
          </cell>
          <cell r="BL1090" t="str">
            <v>I, II, III</v>
          </cell>
          <cell r="BM1090" t="str">
            <v>*NS</v>
          </cell>
          <cell r="BN1090" t="str">
            <v>*NS</v>
          </cell>
          <cell r="BO1090">
            <v>67</v>
          </cell>
          <cell r="BP1090" t="str">
            <v>B or G</v>
          </cell>
          <cell r="BQ1090">
            <v>4020</v>
          </cell>
          <cell r="BR1090">
            <v>30</v>
          </cell>
        </row>
        <row r="1091">
          <cell r="C1091">
            <v>330035</v>
          </cell>
          <cell r="D1091" t="str">
            <v>28305 LIF35 (2PB, 75 Bxs)</v>
          </cell>
          <cell r="E1091" t="str">
            <v>70311</v>
          </cell>
          <cell r="F1091" t="str">
            <v>72036</v>
          </cell>
          <cell r="G1091" t="str">
            <v>30%</v>
          </cell>
          <cell r="H1091" t="str">
            <v>2 X 8509 (12-8 4 X 1.25 OL)</v>
          </cell>
          <cell r="I1091" t="str">
            <v>8040 (54 mm 142 GA X 1.125 FT)</v>
          </cell>
          <cell r="J1091" t="str">
            <v>8034 (100 mm 200 GA X 1.125 FT)</v>
          </cell>
          <cell r="K1091">
            <v>0.59723999999999988</v>
          </cell>
          <cell r="L1091">
            <v>0.25595999999999997</v>
          </cell>
          <cell r="M1091">
            <v>12</v>
          </cell>
          <cell r="N1091" t="str">
            <v>NS</v>
          </cell>
          <cell r="O1091">
            <v>11.75</v>
          </cell>
          <cell r="P1091">
            <v>12</v>
          </cell>
          <cell r="Q1091">
            <v>12.25</v>
          </cell>
          <cell r="R1091">
            <v>0.80487500000000001</v>
          </cell>
          <cell r="S1091">
            <v>0.85319999999999996</v>
          </cell>
          <cell r="T1091">
            <v>0.90282499999999999</v>
          </cell>
          <cell r="U1091">
            <v>365.41325000000001</v>
          </cell>
          <cell r="V1091">
            <v>387.3528</v>
          </cell>
          <cell r="W1091">
            <v>409.88254999999998</v>
          </cell>
          <cell r="X1091" t="str">
            <v>8405/8406 (13"/2 pc)</v>
          </cell>
          <cell r="Y1091" t="str">
            <v>13"/ 2 pc</v>
          </cell>
          <cell r="Z1091">
            <v>1.1000000000000001</v>
          </cell>
          <cell r="AA1091">
            <v>30</v>
          </cell>
          <cell r="AB1091">
            <v>24.146250000000002</v>
          </cell>
          <cell r="AC1091">
            <v>25.596</v>
          </cell>
          <cell r="AD1091">
            <v>27.08475</v>
          </cell>
          <cell r="AE1091">
            <v>25.246250000000003</v>
          </cell>
          <cell r="AF1091">
            <v>26.696000000000002</v>
          </cell>
          <cell r="AG1091">
            <v>28.184750000000001</v>
          </cell>
          <cell r="AH1091" t="str">
            <v>1 X 8126 (2.417 FT/Box)</v>
          </cell>
          <cell r="AI1091">
            <v>1</v>
          </cell>
          <cell r="AJ1091" t="str">
            <v>(15X5)+0=75</v>
          </cell>
          <cell r="AK1091">
            <v>15</v>
          </cell>
          <cell r="AL1091">
            <v>5</v>
          </cell>
          <cell r="AM1091">
            <v>0</v>
          </cell>
          <cell r="AN1091">
            <v>75</v>
          </cell>
          <cell r="AO1091" t="str">
            <v>8914 (48 X 44)</v>
          </cell>
          <cell r="AP1091" t="str">
            <v>48X44</v>
          </cell>
          <cell r="AQ1091">
            <v>55</v>
          </cell>
          <cell r="AR1091">
            <v>0</v>
          </cell>
          <cell r="AS1091" t="str">
            <v>8051 (1 White) and 8305 (1 6 mil poly bag)</v>
          </cell>
          <cell r="AT1091">
            <v>0</v>
          </cell>
          <cell r="AU1091">
            <v>0</v>
          </cell>
          <cell r="AV1091" t="str">
            <v>8051 (1 White)</v>
          </cell>
          <cell r="AW1091" t="str">
            <v>8050 (334FT Clear)</v>
          </cell>
          <cell r="AX1091">
            <v>2057.1999999999998</v>
          </cell>
          <cell r="AY1091">
            <v>2250</v>
          </cell>
          <cell r="AZ1091">
            <v>0.91431111111111107</v>
          </cell>
          <cell r="BA1091" t="str">
            <v>Minova Request 11/10/08. Place white pallet cover on pallet, place boxes on pallet, place a 2nd white pallet cover over boxes, place 6 mil poly bag over pallet and stretchwrap.</v>
          </cell>
          <cell r="BB1091"/>
          <cell r="BC1091">
            <v>330035</v>
          </cell>
          <cell r="BD1091" t="str">
            <v>Blue</v>
          </cell>
          <cell r="BE1091" t="str">
            <v>28305 LIF35</v>
          </cell>
          <cell r="BF1091" t="str">
            <v>12 months (+/- 5 days) from date of manufacture</v>
          </cell>
          <cell r="BG1091" t="str">
            <v>Fast</v>
          </cell>
          <cell r="BH1091" t="str">
            <v>28 mm</v>
          </cell>
          <cell r="BI1091" t="str">
            <v>*NS</v>
          </cell>
          <cell r="BJ1091" t="str">
            <v>305 mm</v>
          </cell>
          <cell r="BK1091" t="str">
            <v>*NS</v>
          </cell>
          <cell r="BL1091" t="str">
            <v>I, II, III</v>
          </cell>
          <cell r="BM1091" t="str">
            <v>*NS</v>
          </cell>
          <cell r="BN1091" t="str">
            <v>*NS</v>
          </cell>
          <cell r="BO1091">
            <v>67</v>
          </cell>
          <cell r="BP1091" t="str">
            <v>B or G</v>
          </cell>
          <cell r="BQ1091">
            <v>4020</v>
          </cell>
          <cell r="BR1091">
            <v>30</v>
          </cell>
        </row>
        <row r="1092">
          <cell r="C1092">
            <v>330036</v>
          </cell>
          <cell r="D1092" t="str">
            <v>28305 LIF50 (LIF Paste, 2PB, 75 Bxs)</v>
          </cell>
          <cell r="E1092" t="str">
            <v>70319</v>
          </cell>
          <cell r="F1092" t="str">
            <v>72036</v>
          </cell>
          <cell r="G1092" t="str">
            <v>30%</v>
          </cell>
          <cell r="H1092" t="str">
            <v>2 X 8509 (12-8 4 X 1.25 OL)</v>
          </cell>
          <cell r="I1092" t="str">
            <v>8040 (54 mm 142 GA X 1.125 FT)</v>
          </cell>
          <cell r="J1092" t="str">
            <v>8034 (100 mm 200 GA X 1.125 FT)</v>
          </cell>
          <cell r="K1092">
            <v>0.59723999999999988</v>
          </cell>
          <cell r="L1092">
            <v>0.25595999999999997</v>
          </cell>
          <cell r="M1092">
            <v>12</v>
          </cell>
          <cell r="N1092" t="str">
            <v>NS</v>
          </cell>
          <cell r="O1092">
            <v>11.75</v>
          </cell>
          <cell r="P1092">
            <v>12</v>
          </cell>
          <cell r="Q1092">
            <v>12.25</v>
          </cell>
          <cell r="R1092">
            <v>0.80487500000000001</v>
          </cell>
          <cell r="S1092">
            <v>0.85319999999999996</v>
          </cell>
          <cell r="T1092">
            <v>0.90282499999999999</v>
          </cell>
          <cell r="U1092">
            <v>365.41325000000001</v>
          </cell>
          <cell r="V1092">
            <v>387.3528</v>
          </cell>
          <cell r="W1092">
            <v>409.88254999999998</v>
          </cell>
          <cell r="X1092" t="str">
            <v>8405/8406 (13"/2 pc)</v>
          </cell>
          <cell r="Y1092" t="str">
            <v>13"/ 2 pc</v>
          </cell>
          <cell r="Z1092">
            <v>1.1000000000000001</v>
          </cell>
          <cell r="AA1092">
            <v>30</v>
          </cell>
          <cell r="AB1092">
            <v>24.146250000000002</v>
          </cell>
          <cell r="AC1092">
            <v>25.596</v>
          </cell>
          <cell r="AD1092">
            <v>27.08475</v>
          </cell>
          <cell r="AE1092">
            <v>25.246250000000003</v>
          </cell>
          <cell r="AF1092">
            <v>26.696000000000002</v>
          </cell>
          <cell r="AG1092">
            <v>28.184750000000001</v>
          </cell>
          <cell r="AH1092" t="str">
            <v>1 X 8126 (2.417 FT/Box)</v>
          </cell>
          <cell r="AI1092">
            <v>1</v>
          </cell>
          <cell r="AJ1092" t="str">
            <v>(15X5)+0=75</v>
          </cell>
          <cell r="AK1092">
            <v>15</v>
          </cell>
          <cell r="AL1092">
            <v>5</v>
          </cell>
          <cell r="AM1092">
            <v>0</v>
          </cell>
          <cell r="AN1092">
            <v>75</v>
          </cell>
          <cell r="AO1092" t="str">
            <v>8914 (48 X 44)</v>
          </cell>
          <cell r="AP1092" t="str">
            <v>48X44</v>
          </cell>
          <cell r="AQ1092">
            <v>55</v>
          </cell>
          <cell r="AR1092">
            <v>0</v>
          </cell>
          <cell r="AS1092" t="str">
            <v>8051 (1 White) and 8305 (1 6 mil poly bag)</v>
          </cell>
          <cell r="AT1092">
            <v>0</v>
          </cell>
          <cell r="AU1092">
            <v>0</v>
          </cell>
          <cell r="AV1092" t="str">
            <v>8051 (1 White)</v>
          </cell>
          <cell r="AW1092" t="str">
            <v>8050 (334FT Clear)</v>
          </cell>
          <cell r="AX1092">
            <v>2057.1999999999998</v>
          </cell>
          <cell r="AY1092">
            <v>2250</v>
          </cell>
          <cell r="AZ1092">
            <v>0.91431111111111107</v>
          </cell>
          <cell r="BA1092" t="str">
            <v xml:space="preserve">Minova Request 10/19/04. Place white pallet cover on pallet, place boxes on pallet, place a 2nd white pallet cover over boxes, place 6 mil poly bag over pallet and stretchwrap.  </v>
          </cell>
          <cell r="BB1092"/>
          <cell r="BC1092">
            <v>330036</v>
          </cell>
          <cell r="BD1092" t="str">
            <v>Green</v>
          </cell>
          <cell r="BE1092" t="str">
            <v xml:space="preserve">28305 LIF50 </v>
          </cell>
          <cell r="BF1092" t="str">
            <v>12 months (+/- 5 days) from date of manufacture</v>
          </cell>
          <cell r="BG1092" t="str">
            <v xml:space="preserve">Medium </v>
          </cell>
          <cell r="BH1092" t="str">
            <v>28 mm</v>
          </cell>
          <cell r="BI1092" t="str">
            <v>*NS</v>
          </cell>
          <cell r="BJ1092" t="str">
            <v>305 mm</v>
          </cell>
          <cell r="BK1092" t="str">
            <v>*NS</v>
          </cell>
          <cell r="BL1092" t="str">
            <v>I, II, III</v>
          </cell>
          <cell r="BM1092" t="str">
            <v>*NS</v>
          </cell>
          <cell r="BN1092" t="str">
            <v>*NS</v>
          </cell>
          <cell r="BO1092">
            <v>67</v>
          </cell>
          <cell r="BP1092" t="str">
            <v>B or G</v>
          </cell>
          <cell r="BQ1092">
            <v>4020</v>
          </cell>
          <cell r="BR1092">
            <v>30</v>
          </cell>
        </row>
        <row r="1093">
          <cell r="C1093">
            <v>330040</v>
          </cell>
          <cell r="D1093" t="str">
            <v>28305 M0510 (LIF Paste, 2PB, 75 Bxs)</v>
          </cell>
          <cell r="E1093" t="str">
            <v>70357</v>
          </cell>
          <cell r="F1093" t="str">
            <v>72036</v>
          </cell>
          <cell r="G1093" t="str">
            <v>30%</v>
          </cell>
          <cell r="H1093" t="str">
            <v>2 X 8509 (12-8 4 X 1.25 OL)</v>
          </cell>
          <cell r="I1093" t="str">
            <v>8040 (54 mm 142 GA X 1.125 FT)</v>
          </cell>
          <cell r="J1093" t="str">
            <v>8034 (100 mm 200 GA X 1.125 FT)</v>
          </cell>
          <cell r="K1093">
            <v>0.59723999999999988</v>
          </cell>
          <cell r="L1093">
            <v>0.25595999999999997</v>
          </cell>
          <cell r="M1093">
            <v>12</v>
          </cell>
          <cell r="N1093" t="str">
            <v>NS</v>
          </cell>
          <cell r="O1093">
            <v>11.75</v>
          </cell>
          <cell r="P1093">
            <v>12</v>
          </cell>
          <cell r="Q1093">
            <v>12.25</v>
          </cell>
          <cell r="R1093">
            <v>0.80487500000000001</v>
          </cell>
          <cell r="S1093">
            <v>0.85319999999999996</v>
          </cell>
          <cell r="T1093">
            <v>0.90282499999999999</v>
          </cell>
          <cell r="U1093">
            <v>365.41325000000001</v>
          </cell>
          <cell r="V1093">
            <v>387.3528</v>
          </cell>
          <cell r="W1093">
            <v>409.88254999999998</v>
          </cell>
          <cell r="X1093" t="str">
            <v>8405/8406 (13"/2 pc)</v>
          </cell>
          <cell r="Y1093" t="str">
            <v>13"/ 2 pc</v>
          </cell>
          <cell r="Z1093">
            <v>1.1000000000000001</v>
          </cell>
          <cell r="AA1093">
            <v>30</v>
          </cell>
          <cell r="AB1093">
            <v>24.146250000000002</v>
          </cell>
          <cell r="AC1093">
            <v>25.596</v>
          </cell>
          <cell r="AD1093">
            <v>27.08475</v>
          </cell>
          <cell r="AE1093">
            <v>25.246250000000003</v>
          </cell>
          <cell r="AF1093">
            <v>26.696000000000002</v>
          </cell>
          <cell r="AG1093">
            <v>28.184750000000001</v>
          </cell>
          <cell r="AH1093" t="str">
            <v>1 X 8126 (2.417 FT/Box)</v>
          </cell>
          <cell r="AI1093">
            <v>1</v>
          </cell>
          <cell r="AJ1093" t="str">
            <v>(15X5)+0=75</v>
          </cell>
          <cell r="AK1093">
            <v>15</v>
          </cell>
          <cell r="AL1093">
            <v>5</v>
          </cell>
          <cell r="AM1093">
            <v>0</v>
          </cell>
          <cell r="AN1093">
            <v>75</v>
          </cell>
          <cell r="AO1093" t="str">
            <v>8914 (48 X 44)</v>
          </cell>
          <cell r="AP1093" t="str">
            <v>48X44</v>
          </cell>
          <cell r="AQ1093">
            <v>55</v>
          </cell>
          <cell r="AR1093">
            <v>0</v>
          </cell>
          <cell r="AS1093" t="str">
            <v>8051 (1 White) and 8305 (1 6 mil poly bag)</v>
          </cell>
          <cell r="AT1093">
            <v>0</v>
          </cell>
          <cell r="AU1093">
            <v>0</v>
          </cell>
          <cell r="AV1093" t="str">
            <v>8051 (1 White)</v>
          </cell>
          <cell r="AW1093" t="str">
            <v>8050 (334FT Clear)</v>
          </cell>
          <cell r="AX1093">
            <v>2057.1999999999998</v>
          </cell>
          <cell r="AY1093">
            <v>2250</v>
          </cell>
          <cell r="AZ1093">
            <v>0.91431111111111107</v>
          </cell>
          <cell r="BA1093" t="str">
            <v>Minova Request 6/20/08.  Place white pallet cover on pallet, place boxes on pallet, place a 2nd white pallet cover over boxes, place 6 mil poly bag over pallet and stretchwrap.</v>
          </cell>
          <cell r="BB1093"/>
          <cell r="BC1093">
            <v>330040</v>
          </cell>
          <cell r="BD1093" t="str">
            <v>White</v>
          </cell>
          <cell r="BE1093" t="str">
            <v>28305 M0510</v>
          </cell>
          <cell r="BF1093" t="str">
            <v>12 months (+/- 5 days) from date of manufacture</v>
          </cell>
          <cell r="BG1093" t="str">
            <v>X-Slow</v>
          </cell>
          <cell r="BH1093" t="str">
            <v>28 mm</v>
          </cell>
          <cell r="BI1093" t="str">
            <v>*NS</v>
          </cell>
          <cell r="BJ1093" t="str">
            <v>305 mm</v>
          </cell>
          <cell r="BK1093" t="str">
            <v>*NS</v>
          </cell>
          <cell r="BL1093" t="str">
            <v>I, II, III</v>
          </cell>
          <cell r="BM1093" t="str">
            <v>*NS</v>
          </cell>
          <cell r="BN1093" t="str">
            <v>*NS</v>
          </cell>
          <cell r="BO1093">
            <v>67</v>
          </cell>
          <cell r="BP1093" t="str">
            <v>B or G</v>
          </cell>
          <cell r="BQ1093">
            <v>4020</v>
          </cell>
          <cell r="BR1093">
            <v>30</v>
          </cell>
        </row>
        <row r="1094">
          <cell r="C1094">
            <v>330042</v>
          </cell>
          <cell r="D1094" t="str">
            <v>28305 M1530 (LIF Paste, 2PB, 75 Bxs)</v>
          </cell>
          <cell r="E1094" t="str">
            <v>70360</v>
          </cell>
          <cell r="F1094" t="str">
            <v>72036</v>
          </cell>
          <cell r="G1094" t="str">
            <v>30%</v>
          </cell>
          <cell r="H1094" t="str">
            <v>2 X 8509 (12-8 4 X 1.25 OL)</v>
          </cell>
          <cell r="I1094" t="str">
            <v>8040 (54 mm 142 GA X 1.125 FT)</v>
          </cell>
          <cell r="J1094" t="str">
            <v>8034 (100 mm 200 GA X 1.125 FT)</v>
          </cell>
          <cell r="K1094">
            <v>0.59723999999999988</v>
          </cell>
          <cell r="L1094">
            <v>0.25595999999999997</v>
          </cell>
          <cell r="M1094">
            <v>12</v>
          </cell>
          <cell r="N1094" t="str">
            <v>NS</v>
          </cell>
          <cell r="O1094">
            <v>11.75</v>
          </cell>
          <cell r="P1094">
            <v>12</v>
          </cell>
          <cell r="Q1094">
            <v>12.25</v>
          </cell>
          <cell r="R1094">
            <v>0.80487500000000001</v>
          </cell>
          <cell r="S1094">
            <v>0.85319999999999996</v>
          </cell>
          <cell r="T1094">
            <v>0.90282499999999999</v>
          </cell>
          <cell r="U1094">
            <v>365.41325000000001</v>
          </cell>
          <cell r="V1094">
            <v>387.3528</v>
          </cell>
          <cell r="W1094">
            <v>409.88254999999998</v>
          </cell>
          <cell r="X1094" t="str">
            <v>8405/8406 (13"/2 pc)</v>
          </cell>
          <cell r="Y1094" t="str">
            <v>13"/ 2 pc</v>
          </cell>
          <cell r="Z1094">
            <v>1.1000000000000001</v>
          </cell>
          <cell r="AA1094">
            <v>30</v>
          </cell>
          <cell r="AB1094">
            <v>24.146250000000002</v>
          </cell>
          <cell r="AC1094">
            <v>25.596</v>
          </cell>
          <cell r="AD1094">
            <v>27.08475</v>
          </cell>
          <cell r="AE1094">
            <v>25.246250000000003</v>
          </cell>
          <cell r="AF1094">
            <v>26.696000000000002</v>
          </cell>
          <cell r="AG1094">
            <v>28.184750000000001</v>
          </cell>
          <cell r="AH1094" t="str">
            <v>1 X 8126 (2.417 FT/Box)</v>
          </cell>
          <cell r="AI1094">
            <v>1</v>
          </cell>
          <cell r="AJ1094" t="str">
            <v>(15X5)+0=75</v>
          </cell>
          <cell r="AK1094">
            <v>15</v>
          </cell>
          <cell r="AL1094">
            <v>5</v>
          </cell>
          <cell r="AM1094">
            <v>0</v>
          </cell>
          <cell r="AN1094">
            <v>75</v>
          </cell>
          <cell r="AO1094" t="str">
            <v>8914 (48 X 44)</v>
          </cell>
          <cell r="AP1094" t="str">
            <v>48X44</v>
          </cell>
          <cell r="AQ1094">
            <v>55</v>
          </cell>
          <cell r="AR1094">
            <v>0</v>
          </cell>
          <cell r="AS1094" t="str">
            <v>8051 (1 White) and 8305 (1 6 mil poly bag)</v>
          </cell>
          <cell r="AT1094">
            <v>0</v>
          </cell>
          <cell r="AU1094">
            <v>0</v>
          </cell>
          <cell r="AV1094" t="str">
            <v>8051 (1 White)</v>
          </cell>
          <cell r="AW1094" t="str">
            <v>8050 (334FT Clear)</v>
          </cell>
          <cell r="AX1094">
            <v>2057.1999999999998</v>
          </cell>
          <cell r="AY1094">
            <v>2250</v>
          </cell>
          <cell r="AZ1094">
            <v>0.91431111111111107</v>
          </cell>
          <cell r="BA1094" t="str">
            <v>Minova Request 9/17/10.  Place white pallet cover on pallet, place boxes on pallet, place a 2nd white pallet cover over boxes, place 6 mil poly bag over pallet and stretchwrap.</v>
          </cell>
          <cell r="BB1094"/>
          <cell r="BC1094">
            <v>330042</v>
          </cell>
          <cell r="BD1094" t="str">
            <v>White</v>
          </cell>
          <cell r="BE1094" t="str">
            <v>28305 M1530</v>
          </cell>
          <cell r="BF1094" t="str">
            <v>12 months (+/- 5 days) from date of manufacture</v>
          </cell>
          <cell r="BG1094" t="str">
            <v>Super Slow</v>
          </cell>
          <cell r="BH1094" t="str">
            <v>28 mm</v>
          </cell>
          <cell r="BI1094" t="str">
            <v>*NS</v>
          </cell>
          <cell r="BJ1094" t="str">
            <v>305 mm</v>
          </cell>
          <cell r="BK1094" t="str">
            <v>*NS</v>
          </cell>
          <cell r="BL1094" t="str">
            <v>I, II, III</v>
          </cell>
          <cell r="BM1094" t="str">
            <v>*NS</v>
          </cell>
          <cell r="BN1094" t="str">
            <v>*NS</v>
          </cell>
          <cell r="BO1094">
            <v>67</v>
          </cell>
          <cell r="BP1094" t="str">
            <v>B or G</v>
          </cell>
          <cell r="BQ1094">
            <v>4020</v>
          </cell>
          <cell r="BR1094">
            <v>30</v>
          </cell>
        </row>
        <row r="1095">
          <cell r="C1095">
            <v>330043</v>
          </cell>
          <cell r="D1095" t="str">
            <v>28305 M20 (LIF Paste, Redstp, 2PB, 75 Bxs)</v>
          </cell>
          <cell r="E1095" t="str">
            <v>70302</v>
          </cell>
          <cell r="F1095" t="str">
            <v>72036</v>
          </cell>
          <cell r="G1095" t="str">
            <v>30%</v>
          </cell>
          <cell r="H1095" t="str">
            <v>2 X 8509 (12-8 4 X 1.25 OL)</v>
          </cell>
          <cell r="I1095" t="str">
            <v>8040 (54 mm 142 GA X 1.125 FT)</v>
          </cell>
          <cell r="J1095" t="str">
            <v>8034 (100 mm 200 GA X 1.125 FT)</v>
          </cell>
          <cell r="K1095">
            <v>0.59723999999999988</v>
          </cell>
          <cell r="L1095">
            <v>0.25595999999999997</v>
          </cell>
          <cell r="M1095">
            <v>12</v>
          </cell>
          <cell r="N1095" t="str">
            <v>NS</v>
          </cell>
          <cell r="O1095">
            <v>11.75</v>
          </cell>
          <cell r="P1095">
            <v>12</v>
          </cell>
          <cell r="Q1095">
            <v>12.25</v>
          </cell>
          <cell r="R1095">
            <v>0.80487500000000001</v>
          </cell>
          <cell r="S1095">
            <v>0.85319999999999996</v>
          </cell>
          <cell r="T1095">
            <v>0.90282499999999999</v>
          </cell>
          <cell r="U1095">
            <v>365.41325000000001</v>
          </cell>
          <cell r="V1095">
            <v>387.3528</v>
          </cell>
          <cell r="W1095">
            <v>409.88254999999998</v>
          </cell>
          <cell r="X1095" t="str">
            <v>8405/8406 (13"/2 pc)</v>
          </cell>
          <cell r="Y1095" t="str">
            <v>13"/ 2 pc</v>
          </cell>
          <cell r="Z1095">
            <v>1.1000000000000001</v>
          </cell>
          <cell r="AA1095">
            <v>30</v>
          </cell>
          <cell r="AB1095">
            <v>24.146250000000002</v>
          </cell>
          <cell r="AC1095">
            <v>25.596</v>
          </cell>
          <cell r="AD1095">
            <v>27.08475</v>
          </cell>
          <cell r="AE1095">
            <v>25.246250000000003</v>
          </cell>
          <cell r="AF1095">
            <v>26.696000000000002</v>
          </cell>
          <cell r="AG1095">
            <v>28.184750000000001</v>
          </cell>
          <cell r="AH1095" t="str">
            <v>1 X 8126 (2.417 FT/Box)</v>
          </cell>
          <cell r="AI1095">
            <v>1</v>
          </cell>
          <cell r="AJ1095" t="str">
            <v>(15X5)+0=75</v>
          </cell>
          <cell r="AK1095">
            <v>15</v>
          </cell>
          <cell r="AL1095">
            <v>5</v>
          </cell>
          <cell r="AM1095">
            <v>0</v>
          </cell>
          <cell r="AN1095">
            <v>75</v>
          </cell>
          <cell r="AO1095" t="str">
            <v>8914 (48 X 44)</v>
          </cell>
          <cell r="AP1095" t="str">
            <v>48X44</v>
          </cell>
          <cell r="AQ1095">
            <v>55</v>
          </cell>
          <cell r="AR1095">
            <v>0</v>
          </cell>
          <cell r="AS1095" t="str">
            <v>8051 (1 White) and 8305 (1 6 mil poly bag)</v>
          </cell>
          <cell r="AT1095">
            <v>0</v>
          </cell>
          <cell r="AU1095">
            <v>0</v>
          </cell>
          <cell r="AV1095" t="str">
            <v>8051 (1 White)</v>
          </cell>
          <cell r="AW1095" t="str">
            <v>8050 (334FT Clear)</v>
          </cell>
          <cell r="AX1095">
            <v>2057.1999999999998</v>
          </cell>
          <cell r="AY1095">
            <v>2250</v>
          </cell>
          <cell r="AZ1095">
            <v>0.91431111111111107</v>
          </cell>
          <cell r="BA1095" t="str">
            <v xml:space="preserve">GT Request 8/7/03.B.  Each cartridge is to get a red stripe.  Place white pallet cover on pallet, place boxes on pallet, place a 2nd white pallet cover over boxes, place 6 mil poly bag over pallet and stretchwrap.  </v>
          </cell>
          <cell r="BB1095"/>
          <cell r="BC1095">
            <v>330043</v>
          </cell>
          <cell r="BD1095" t="str">
            <v xml:space="preserve">Orange </v>
          </cell>
          <cell r="BE1095" t="str">
            <v xml:space="preserve">28305 M20 </v>
          </cell>
          <cell r="BF1095" t="str">
            <v>12 months (+/- 5 days) from date of manufacture</v>
          </cell>
          <cell r="BG1095" t="str">
            <v xml:space="preserve">X-Fast </v>
          </cell>
          <cell r="BH1095" t="str">
            <v>28 mm</v>
          </cell>
          <cell r="BI1095" t="str">
            <v>*NS</v>
          </cell>
          <cell r="BJ1095" t="str">
            <v>305 mm</v>
          </cell>
          <cell r="BK1095" t="str">
            <v>*NS</v>
          </cell>
          <cell r="BL1095" t="str">
            <v>I, II, III</v>
          </cell>
          <cell r="BM1095" t="str">
            <v>*NS</v>
          </cell>
          <cell r="BN1095" t="str">
            <v>*NS</v>
          </cell>
          <cell r="BO1095">
            <v>67</v>
          </cell>
          <cell r="BP1095" t="str">
            <v>B or G</v>
          </cell>
          <cell r="BQ1095">
            <v>4020</v>
          </cell>
          <cell r="BR1095">
            <v>30</v>
          </cell>
        </row>
        <row r="1096">
          <cell r="C1096">
            <v>330044</v>
          </cell>
          <cell r="D1096" t="str">
            <v>28305 M50 (LIF Paste, Redstp, 2PB, 75 Bxs)</v>
          </cell>
          <cell r="E1096" t="str">
            <v>70325</v>
          </cell>
          <cell r="F1096" t="str">
            <v>72036</v>
          </cell>
          <cell r="G1096" t="str">
            <v>30%</v>
          </cell>
          <cell r="H1096" t="str">
            <v>2 X 8509 (12-8 4 X 1.25 OL)</v>
          </cell>
          <cell r="I1096" t="str">
            <v>8040 (54 mm 142 GA X 1.125 FT)</v>
          </cell>
          <cell r="J1096" t="str">
            <v>8034 (100 mm 200 GA X 1.125 FT)</v>
          </cell>
          <cell r="K1096">
            <v>0.59723999999999988</v>
          </cell>
          <cell r="L1096">
            <v>0.25595999999999997</v>
          </cell>
          <cell r="M1096">
            <v>12</v>
          </cell>
          <cell r="N1096" t="str">
            <v>NS</v>
          </cell>
          <cell r="O1096">
            <v>11.75</v>
          </cell>
          <cell r="P1096">
            <v>12</v>
          </cell>
          <cell r="Q1096">
            <v>12.25</v>
          </cell>
          <cell r="R1096">
            <v>0.80487500000000001</v>
          </cell>
          <cell r="S1096">
            <v>0.85319999999999996</v>
          </cell>
          <cell r="T1096">
            <v>0.90282499999999999</v>
          </cell>
          <cell r="U1096">
            <v>365.41325000000001</v>
          </cell>
          <cell r="V1096">
            <v>387.3528</v>
          </cell>
          <cell r="W1096">
            <v>409.88254999999998</v>
          </cell>
          <cell r="X1096" t="str">
            <v>8405/8406 (13"/2 pc)</v>
          </cell>
          <cell r="Y1096" t="str">
            <v>13"/ 2 pc</v>
          </cell>
          <cell r="Z1096">
            <v>1.1000000000000001</v>
          </cell>
          <cell r="AA1096">
            <v>30</v>
          </cell>
          <cell r="AB1096">
            <v>24.146250000000002</v>
          </cell>
          <cell r="AC1096">
            <v>25.596</v>
          </cell>
          <cell r="AD1096">
            <v>27.08475</v>
          </cell>
          <cell r="AE1096">
            <v>25.246250000000003</v>
          </cell>
          <cell r="AF1096">
            <v>26.696000000000002</v>
          </cell>
          <cell r="AG1096">
            <v>28.184750000000001</v>
          </cell>
          <cell r="AH1096" t="str">
            <v>1 X 8126 (2.417 FT/Box)</v>
          </cell>
          <cell r="AI1096">
            <v>1</v>
          </cell>
          <cell r="AJ1096" t="str">
            <v>(15X5)+0=75</v>
          </cell>
          <cell r="AK1096">
            <v>15</v>
          </cell>
          <cell r="AL1096">
            <v>5</v>
          </cell>
          <cell r="AM1096">
            <v>0</v>
          </cell>
          <cell r="AN1096">
            <v>75</v>
          </cell>
          <cell r="AO1096" t="str">
            <v>8914 (48 X 44)</v>
          </cell>
          <cell r="AP1096" t="str">
            <v>48X44</v>
          </cell>
          <cell r="AQ1096">
            <v>55</v>
          </cell>
          <cell r="AR1096">
            <v>0</v>
          </cell>
          <cell r="AS1096" t="str">
            <v>8051 (1 White) and 8305 (1 6 mil poly bag)</v>
          </cell>
          <cell r="AT1096">
            <v>0</v>
          </cell>
          <cell r="AU1096">
            <v>0</v>
          </cell>
          <cell r="AV1096" t="str">
            <v>8051 (1 White)</v>
          </cell>
          <cell r="AW1096" t="str">
            <v>8050 (334FT Clear)</v>
          </cell>
          <cell r="AX1096">
            <v>2057.1999999999998</v>
          </cell>
          <cell r="AY1096">
            <v>2250</v>
          </cell>
          <cell r="AZ1096">
            <v>0.91431111111111107</v>
          </cell>
          <cell r="BA1096" t="str">
            <v xml:space="preserve">GT Request 8/7/03.B.  Each cartridge is to get a wide red stripe.  Place white pallet cover on pallet, place boxes on pallet, place a 2nd white pallet cover over boxes, place 6 mil poly bag over pallet and stretchwrap.  </v>
          </cell>
          <cell r="BB1096"/>
          <cell r="BC1096">
            <v>330044</v>
          </cell>
          <cell r="BD1096" t="str">
            <v>Green</v>
          </cell>
          <cell r="BE1096" t="str">
            <v xml:space="preserve">28305 M50 </v>
          </cell>
          <cell r="BF1096" t="str">
            <v>12 months (+/- 5 days) from date of manufacture</v>
          </cell>
          <cell r="BG1096" t="str">
            <v xml:space="preserve">Medium </v>
          </cell>
          <cell r="BH1096" t="str">
            <v>28 mm</v>
          </cell>
          <cell r="BI1096" t="str">
            <v>*NS</v>
          </cell>
          <cell r="BJ1096" t="str">
            <v>305 mm</v>
          </cell>
          <cell r="BK1096" t="str">
            <v>*NS</v>
          </cell>
          <cell r="BL1096" t="str">
            <v>I, II, III</v>
          </cell>
          <cell r="BM1096" t="str">
            <v>*NS</v>
          </cell>
          <cell r="BN1096" t="str">
            <v>*NS</v>
          </cell>
          <cell r="BO1096">
            <v>67</v>
          </cell>
          <cell r="BP1096" t="str">
            <v>B or G</v>
          </cell>
          <cell r="BQ1096">
            <v>4020</v>
          </cell>
          <cell r="BR1096">
            <v>30</v>
          </cell>
        </row>
        <row r="1097">
          <cell r="C1097">
            <v>330045</v>
          </cell>
          <cell r="D1097" t="str">
            <v>28305 M90 (LIF Paste, 2PB, 75 Bxs)</v>
          </cell>
          <cell r="E1097" t="str">
            <v>70329</v>
          </cell>
          <cell r="F1097" t="str">
            <v>72036</v>
          </cell>
          <cell r="G1097" t="str">
            <v>30%</v>
          </cell>
          <cell r="H1097" t="str">
            <v>2 X 8509 (12-8 4 X 1.25 OL)</v>
          </cell>
          <cell r="I1097" t="str">
            <v>8040 (54 mm 142 GA X 1.125 FT)</v>
          </cell>
          <cell r="J1097" t="str">
            <v>8034 (100 mm 200 GA X 1.125 FT)</v>
          </cell>
          <cell r="K1097">
            <v>0.59723999999999988</v>
          </cell>
          <cell r="L1097">
            <v>0.25595999999999997</v>
          </cell>
          <cell r="M1097">
            <v>12</v>
          </cell>
          <cell r="N1097" t="str">
            <v>NS</v>
          </cell>
          <cell r="O1097">
            <v>11.75</v>
          </cell>
          <cell r="P1097">
            <v>12</v>
          </cell>
          <cell r="Q1097">
            <v>12.25</v>
          </cell>
          <cell r="R1097">
            <v>0.80487500000000001</v>
          </cell>
          <cell r="S1097">
            <v>0.85319999999999996</v>
          </cell>
          <cell r="T1097">
            <v>0.90282499999999999</v>
          </cell>
          <cell r="U1097">
            <v>365.41325000000001</v>
          </cell>
          <cell r="V1097">
            <v>387.3528</v>
          </cell>
          <cell r="W1097">
            <v>409.88254999999998</v>
          </cell>
          <cell r="X1097" t="str">
            <v>8405/8406 (13"/2 pc)</v>
          </cell>
          <cell r="Y1097" t="str">
            <v>13"/ 2 pc</v>
          </cell>
          <cell r="Z1097">
            <v>1.1000000000000001</v>
          </cell>
          <cell r="AA1097">
            <v>30</v>
          </cell>
          <cell r="AB1097">
            <v>24.146250000000002</v>
          </cell>
          <cell r="AC1097">
            <v>25.596</v>
          </cell>
          <cell r="AD1097">
            <v>27.08475</v>
          </cell>
          <cell r="AE1097">
            <v>25.246250000000003</v>
          </cell>
          <cell r="AF1097">
            <v>26.696000000000002</v>
          </cell>
          <cell r="AG1097">
            <v>28.184750000000001</v>
          </cell>
          <cell r="AH1097" t="str">
            <v>1 X 8126 (2.417 FT/Box)</v>
          </cell>
          <cell r="AI1097">
            <v>1</v>
          </cell>
          <cell r="AJ1097" t="str">
            <v>(15X5)+0=75</v>
          </cell>
          <cell r="AK1097">
            <v>15</v>
          </cell>
          <cell r="AL1097">
            <v>5</v>
          </cell>
          <cell r="AM1097">
            <v>0</v>
          </cell>
          <cell r="AN1097">
            <v>75</v>
          </cell>
          <cell r="AO1097" t="str">
            <v>8914 (48 X 44)</v>
          </cell>
          <cell r="AP1097" t="str">
            <v>48X44</v>
          </cell>
          <cell r="AQ1097">
            <v>55</v>
          </cell>
          <cell r="AR1097">
            <v>0</v>
          </cell>
          <cell r="AS1097" t="str">
            <v>8051 (1 White) and 8305 (1 6 mil poly bag)</v>
          </cell>
          <cell r="AT1097">
            <v>0</v>
          </cell>
          <cell r="AU1097">
            <v>0</v>
          </cell>
          <cell r="AV1097" t="str">
            <v>8051 (1 White)</v>
          </cell>
          <cell r="AW1097" t="str">
            <v>8050 (334FT Clear)</v>
          </cell>
          <cell r="AX1097">
            <v>2057.1999999999998</v>
          </cell>
          <cell r="AY1097">
            <v>2250</v>
          </cell>
          <cell r="AZ1097">
            <v>0.91431111111111107</v>
          </cell>
          <cell r="BA1097" t="str">
            <v xml:space="preserve">GT Request 2/24/03.B.  Place white pallet cover on pallet, place boxes on pallet, place a 2nd white pallet cover over boxes, place 6 mil poly bag over pallet and stretchwrap.  </v>
          </cell>
          <cell r="BB1097"/>
          <cell r="BC1097">
            <v>330045</v>
          </cell>
          <cell r="BD1097" t="str">
            <v>Yellow</v>
          </cell>
          <cell r="BE1097" t="str">
            <v xml:space="preserve">28305 M90 </v>
          </cell>
          <cell r="BF1097" t="str">
            <v>12 months (+/- 5 days) from date of manufacture</v>
          </cell>
          <cell r="BG1097" t="str">
            <v>Slow</v>
          </cell>
          <cell r="BH1097" t="str">
            <v>28 mm</v>
          </cell>
          <cell r="BI1097" t="str">
            <v>*NS</v>
          </cell>
          <cell r="BJ1097" t="str">
            <v>305 mm</v>
          </cell>
          <cell r="BK1097" t="str">
            <v>*NS</v>
          </cell>
          <cell r="BL1097" t="str">
            <v>I, II, III</v>
          </cell>
          <cell r="BM1097" t="str">
            <v>*NS</v>
          </cell>
          <cell r="BN1097" t="str">
            <v>*NS</v>
          </cell>
          <cell r="BO1097">
            <v>67</v>
          </cell>
          <cell r="BP1097" t="str">
            <v>B or G</v>
          </cell>
          <cell r="BQ1097">
            <v>4020</v>
          </cell>
          <cell r="BR1097">
            <v>30</v>
          </cell>
        </row>
        <row r="1098">
          <cell r="C1098">
            <v>330046</v>
          </cell>
          <cell r="D1098" t="str">
            <v>2830 M90LIF (2PB, 36 Bxs)</v>
          </cell>
          <cell r="E1098" t="str">
            <v>70329</v>
          </cell>
          <cell r="F1098" t="str">
            <v>72036</v>
          </cell>
          <cell r="G1098" t="str">
            <v>30%</v>
          </cell>
          <cell r="H1098" t="str">
            <v>2 X 8509 (12-8 4 X 1.25 OL)</v>
          </cell>
          <cell r="I1098" t="str">
            <v>8040 (54 mm 142 GA X 2.625 FT)</v>
          </cell>
          <cell r="J1098" t="str">
            <v>8034 (100 mm 200 GA X 2.625 FT)</v>
          </cell>
          <cell r="K1098">
            <v>1.4930999999999999</v>
          </cell>
          <cell r="L1098">
            <v>0.63990000000000002</v>
          </cell>
          <cell r="M1098">
            <v>30</v>
          </cell>
          <cell r="N1098">
            <v>36.636419453007107</v>
          </cell>
          <cell r="O1098">
            <v>29.75</v>
          </cell>
          <cell r="P1098">
            <v>30</v>
          </cell>
          <cell r="Q1098">
            <v>30.25</v>
          </cell>
          <cell r="R1098">
            <v>2.0378750000000001</v>
          </cell>
          <cell r="S1098">
            <v>2.133</v>
          </cell>
          <cell r="T1098">
            <v>2.229425</v>
          </cell>
          <cell r="U1098">
            <v>925.1952500000001</v>
          </cell>
          <cell r="V1098">
            <v>968.38199999999995</v>
          </cell>
          <cell r="W1098">
            <v>1012.15895</v>
          </cell>
          <cell r="X1098" t="str">
            <v>8445/8446 (31"/2 pc)</v>
          </cell>
          <cell r="Y1098" t="str">
            <v>31"/ 2 pc</v>
          </cell>
          <cell r="Z1098">
            <v>2.5</v>
          </cell>
          <cell r="AA1098">
            <v>30</v>
          </cell>
          <cell r="AB1098">
            <v>61.136250000000004</v>
          </cell>
          <cell r="AC1098">
            <v>63.99</v>
          </cell>
          <cell r="AD1098">
            <v>66.882750000000001</v>
          </cell>
          <cell r="AE1098">
            <v>63.636250000000004</v>
          </cell>
          <cell r="AF1098">
            <v>66.490000000000009</v>
          </cell>
          <cell r="AG1098">
            <v>69.382750000000001</v>
          </cell>
          <cell r="AH1098" t="str">
            <v>2 X 8126 (4.854 FT/Box)</v>
          </cell>
          <cell r="AI1098">
            <v>2</v>
          </cell>
          <cell r="AJ1098" t="str">
            <v>(6X6)+0=36</v>
          </cell>
          <cell r="AK1098">
            <v>6</v>
          </cell>
          <cell r="AL1098">
            <v>6</v>
          </cell>
          <cell r="AM1098">
            <v>0</v>
          </cell>
          <cell r="AN1098">
            <v>36</v>
          </cell>
          <cell r="AO1098" t="str">
            <v>8909 (44 X 44)</v>
          </cell>
          <cell r="AP1098" t="str">
            <v>44X44</v>
          </cell>
          <cell r="AQ1098">
            <v>55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 t="str">
            <v>8051 (1 White)</v>
          </cell>
          <cell r="AW1098" t="str">
            <v>8050 (160FT Clear)</v>
          </cell>
          <cell r="AX1098">
            <v>2448.6400000000003</v>
          </cell>
          <cell r="AY1098">
            <v>1080</v>
          </cell>
          <cell r="AZ1098">
            <v>2.2672592592592595</v>
          </cell>
          <cell r="BA1098" t="str">
            <v>Minova USA Inc. request 3/5/04.B.</v>
          </cell>
          <cell r="BB1098"/>
          <cell r="BC1098">
            <v>330046</v>
          </cell>
          <cell r="BD1098" t="str">
            <v>Yellow</v>
          </cell>
          <cell r="BE1098" t="str">
            <v xml:space="preserve">2830 M90LIF </v>
          </cell>
          <cell r="BF1098" t="str">
            <v>12 months (+/- 5 days) from date of manufacture</v>
          </cell>
          <cell r="BG1098" t="str">
            <v>Slow</v>
          </cell>
          <cell r="BH1098" t="str">
            <v>28 mm</v>
          </cell>
          <cell r="BI1098" t="str">
            <v>1 1/4 in</v>
          </cell>
          <cell r="BJ1098" t="str">
            <v xml:space="preserve">30 in </v>
          </cell>
          <cell r="BK1098" t="str">
            <v>7/8 in</v>
          </cell>
          <cell r="BL1098" t="str">
            <v>I, II, III</v>
          </cell>
          <cell r="BM1098">
            <v>3.0530349544172588</v>
          </cell>
          <cell r="BN1098">
            <v>46.5</v>
          </cell>
          <cell r="BO1098">
            <v>110</v>
          </cell>
          <cell r="BP1098" t="str">
            <v>B or G</v>
          </cell>
          <cell r="BQ1098">
            <v>6600</v>
          </cell>
          <cell r="BR1098">
            <v>75</v>
          </cell>
        </row>
        <row r="1099">
          <cell r="C1099">
            <v>330047</v>
          </cell>
          <cell r="D1099" t="str">
            <v>2830 M90LIFP (2PB, 36 Bxs)</v>
          </cell>
          <cell r="E1099" t="str">
            <v>70329</v>
          </cell>
          <cell r="F1099" t="str">
            <v>72036</v>
          </cell>
          <cell r="G1099" t="str">
            <v>30%</v>
          </cell>
          <cell r="H1099" t="str">
            <v>2 X 8509 (12-8 4 X 1.25 OL)</v>
          </cell>
          <cell r="I1099" t="str">
            <v>8040 (54 mm 142 GA X 2.625 FT)</v>
          </cell>
          <cell r="J1099" t="str">
            <v>8034 (100 mm 200 GA X 2.625 FT)</v>
          </cell>
          <cell r="K1099">
            <v>1.4930999999999999</v>
          </cell>
          <cell r="L1099">
            <v>0.63990000000000002</v>
          </cell>
          <cell r="M1099">
            <v>30</v>
          </cell>
          <cell r="N1099">
            <v>36.636419453007107</v>
          </cell>
          <cell r="O1099">
            <v>29.75</v>
          </cell>
          <cell r="P1099">
            <v>30</v>
          </cell>
          <cell r="Q1099">
            <v>30.25</v>
          </cell>
          <cell r="R1099">
            <v>2.0378750000000001</v>
          </cell>
          <cell r="S1099">
            <v>2.133</v>
          </cell>
          <cell r="T1099">
            <v>2.229425</v>
          </cell>
          <cell r="U1099">
            <v>925.1952500000001</v>
          </cell>
          <cell r="V1099">
            <v>968.38199999999995</v>
          </cell>
          <cell r="W1099">
            <v>1012.15895</v>
          </cell>
          <cell r="X1099" t="str">
            <v>8445/8446 (31"/2 pc)</v>
          </cell>
          <cell r="Y1099" t="str">
            <v>31"/ 2 pc</v>
          </cell>
          <cell r="Z1099">
            <v>2.5</v>
          </cell>
          <cell r="AA1099">
            <v>20</v>
          </cell>
          <cell r="AB1099">
            <v>40.7575</v>
          </cell>
          <cell r="AC1099">
            <v>42.66</v>
          </cell>
          <cell r="AD1099">
            <v>44.588499999999996</v>
          </cell>
          <cell r="AE1099">
            <v>43.2575</v>
          </cell>
          <cell r="AF1099">
            <v>45.16</v>
          </cell>
          <cell r="AG1099">
            <v>47.088499999999996</v>
          </cell>
          <cell r="AH1099" t="str">
            <v>2 X 8126 (4.854 FT/Box)</v>
          </cell>
          <cell r="AI1099">
            <v>2</v>
          </cell>
          <cell r="AJ1099" t="str">
            <v>(6X6)+0=36</v>
          </cell>
          <cell r="AK1099">
            <v>6</v>
          </cell>
          <cell r="AL1099">
            <v>6</v>
          </cell>
          <cell r="AM1099">
            <v>0</v>
          </cell>
          <cell r="AN1099">
            <v>36</v>
          </cell>
          <cell r="AO1099" t="str">
            <v>8909 (44 X 44)</v>
          </cell>
          <cell r="AP1099" t="str">
            <v>44X44</v>
          </cell>
          <cell r="AQ1099">
            <v>55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 t="str">
            <v>8051 (1 White)</v>
          </cell>
          <cell r="AW1099" t="str">
            <v>8050 (160FT Clear)</v>
          </cell>
          <cell r="AX1099">
            <v>1680.7599999999998</v>
          </cell>
          <cell r="AY1099">
            <v>720</v>
          </cell>
          <cell r="AZ1099">
            <v>2.3343888888888884</v>
          </cell>
          <cell r="BA1099" t="str">
            <v>Minova Request 4/8/05.  Each cartridge gets Part No. 8510 Parachute Clip 28 mm.</v>
          </cell>
          <cell r="BB1099"/>
          <cell r="BC1099">
            <v>330047</v>
          </cell>
          <cell r="BD1099" t="str">
            <v>Yellow</v>
          </cell>
          <cell r="BE1099" t="str">
            <v>2830 M90LIFP</v>
          </cell>
          <cell r="BF1099" t="str">
            <v>12 months (+/- 5 days) from date of manufacture</v>
          </cell>
          <cell r="BG1099" t="str">
            <v>Slow</v>
          </cell>
          <cell r="BH1099" t="str">
            <v>28 mm</v>
          </cell>
          <cell r="BI1099" t="str">
            <v>1 1/4 in</v>
          </cell>
          <cell r="BJ1099" t="str">
            <v xml:space="preserve">30 in </v>
          </cell>
          <cell r="BK1099" t="str">
            <v>7/8 in</v>
          </cell>
          <cell r="BL1099" t="str">
            <v>I, II, III</v>
          </cell>
          <cell r="BM1099">
            <v>3.0530349544172588</v>
          </cell>
          <cell r="BN1099">
            <v>62</v>
          </cell>
          <cell r="BO1099">
            <v>85</v>
          </cell>
          <cell r="BP1099" t="str">
            <v>B or G</v>
          </cell>
          <cell r="BQ1099">
            <v>5100</v>
          </cell>
          <cell r="BR1099">
            <v>50</v>
          </cell>
        </row>
        <row r="1100">
          <cell r="C1100">
            <v>330048</v>
          </cell>
          <cell r="D1100" t="str">
            <v>28305 M50LIF (2PB, 75 Bxs)</v>
          </cell>
          <cell r="E1100" t="str">
            <v>70325</v>
          </cell>
          <cell r="F1100" t="str">
            <v>72036</v>
          </cell>
          <cell r="G1100" t="str">
            <v>30%</v>
          </cell>
          <cell r="H1100" t="str">
            <v>2 X 8509 (12-8 4 X 1.25 OL)</v>
          </cell>
          <cell r="I1100" t="str">
            <v>8040 (54 mm 142 GA X 1.125 FT)</v>
          </cell>
          <cell r="J1100" t="str">
            <v>8034 (100 mm 200 GA X 1.125 FT)</v>
          </cell>
          <cell r="K1100">
            <v>0.59723999999999988</v>
          </cell>
          <cell r="L1100">
            <v>0.25595999999999997</v>
          </cell>
          <cell r="M1100">
            <v>12</v>
          </cell>
          <cell r="N1100" t="str">
            <v>NS</v>
          </cell>
          <cell r="O1100">
            <v>11.75</v>
          </cell>
          <cell r="P1100">
            <v>12</v>
          </cell>
          <cell r="Q1100">
            <v>12.25</v>
          </cell>
          <cell r="R1100">
            <v>0.80487500000000001</v>
          </cell>
          <cell r="S1100">
            <v>0.85319999999999996</v>
          </cell>
          <cell r="T1100">
            <v>0.90282499999999999</v>
          </cell>
          <cell r="U1100">
            <v>365.41325000000001</v>
          </cell>
          <cell r="V1100">
            <v>387.3528</v>
          </cell>
          <cell r="W1100">
            <v>409.88254999999998</v>
          </cell>
          <cell r="X1100" t="str">
            <v>8405/8406 (13"/2 pc)</v>
          </cell>
          <cell r="Y1100" t="str">
            <v>13"/ 2 pc</v>
          </cell>
          <cell r="Z1100">
            <v>1.1000000000000001</v>
          </cell>
          <cell r="AA1100">
            <v>30</v>
          </cell>
          <cell r="AB1100">
            <v>24.146250000000002</v>
          </cell>
          <cell r="AC1100">
            <v>25.596</v>
          </cell>
          <cell r="AD1100">
            <v>27.08475</v>
          </cell>
          <cell r="AE1100">
            <v>25.246250000000003</v>
          </cell>
          <cell r="AF1100">
            <v>26.696000000000002</v>
          </cell>
          <cell r="AG1100">
            <v>28.184750000000001</v>
          </cell>
          <cell r="AH1100" t="str">
            <v>1 X 8126 (2.417 FT/Box)</v>
          </cell>
          <cell r="AI1100">
            <v>1</v>
          </cell>
          <cell r="AJ1100" t="str">
            <v>(15X5)+0=75</v>
          </cell>
          <cell r="AK1100">
            <v>15</v>
          </cell>
          <cell r="AL1100">
            <v>5</v>
          </cell>
          <cell r="AM1100">
            <v>0</v>
          </cell>
          <cell r="AN1100">
            <v>75</v>
          </cell>
          <cell r="AO1100" t="str">
            <v>8914 (48 X 44)</v>
          </cell>
          <cell r="AP1100" t="str">
            <v>48X44</v>
          </cell>
          <cell r="AQ1100">
            <v>55</v>
          </cell>
          <cell r="AR1100">
            <v>0</v>
          </cell>
          <cell r="AS1100" t="str">
            <v>8051 (1 White) and 8305 (1 6 mil poly bag)</v>
          </cell>
          <cell r="AT1100">
            <v>0</v>
          </cell>
          <cell r="AU1100">
            <v>0</v>
          </cell>
          <cell r="AV1100" t="str">
            <v>8051 (1 White)</v>
          </cell>
          <cell r="AW1100" t="str">
            <v>8050 (334FT Clear)</v>
          </cell>
          <cell r="AX1100">
            <v>2057.1999999999998</v>
          </cell>
          <cell r="AY1100">
            <v>2250</v>
          </cell>
          <cell r="AZ1100">
            <v>0.91431111111111107</v>
          </cell>
          <cell r="BA1100" t="str">
            <v>Minova Request 10/16/08. Place white pallet cover on pallet, place boxes on pallet, place a 2nd white pallet cover over boxes, place 6 mil poly bag over pallet and stretchwrap.</v>
          </cell>
          <cell r="BB1100"/>
          <cell r="BC1100">
            <v>330048</v>
          </cell>
          <cell r="BD1100" t="str">
            <v>Green</v>
          </cell>
          <cell r="BE1100" t="str">
            <v>28305 M50LIF</v>
          </cell>
          <cell r="BF1100" t="str">
            <v>12 months (+/- 5 days) from date of manufacture</v>
          </cell>
          <cell r="BG1100" t="str">
            <v xml:space="preserve">Medium </v>
          </cell>
          <cell r="BH1100" t="str">
            <v>28 mm</v>
          </cell>
          <cell r="BI1100" t="str">
            <v>*NS</v>
          </cell>
          <cell r="BJ1100" t="str">
            <v>305 mm</v>
          </cell>
          <cell r="BK1100" t="str">
            <v>*NS</v>
          </cell>
          <cell r="BL1100" t="str">
            <v>I, II, III</v>
          </cell>
          <cell r="BM1100" t="str">
            <v>*NS</v>
          </cell>
          <cell r="BN1100" t="str">
            <v>*NS</v>
          </cell>
          <cell r="BO1100">
            <v>67</v>
          </cell>
          <cell r="BP1100" t="str">
            <v>B or G</v>
          </cell>
          <cell r="BQ1100">
            <v>4020</v>
          </cell>
          <cell r="BR1100">
            <v>30</v>
          </cell>
        </row>
        <row r="1101">
          <cell r="C1101">
            <v>331046</v>
          </cell>
          <cell r="D1101" t="str">
            <v>28610 LIF0204 (2PB, 48 Bxs, VPL)</v>
          </cell>
          <cell r="E1101" t="str">
            <v>70314</v>
          </cell>
          <cell r="F1101" t="str">
            <v>72036</v>
          </cell>
          <cell r="G1101" t="str">
            <v>30%</v>
          </cell>
          <cell r="H1101" t="str">
            <v>2 X 8509 (12-8 4 X 1.25 OL)</v>
          </cell>
          <cell r="I1101" t="str">
            <v>8040 (54 mm 142 GA X 2.125 FT)</v>
          </cell>
          <cell r="J1101" t="str">
            <v>8034 (100 mm 200 GA X 2.125 FT)</v>
          </cell>
          <cell r="K1101">
            <v>1.1944799999999998</v>
          </cell>
          <cell r="L1101">
            <v>0.51191999999999993</v>
          </cell>
          <cell r="M1101">
            <v>24</v>
          </cell>
          <cell r="N1101" t="str">
            <v>NS</v>
          </cell>
          <cell r="O1101">
            <v>23.75</v>
          </cell>
          <cell r="P1101">
            <v>24</v>
          </cell>
          <cell r="Q1101">
            <v>24.25</v>
          </cell>
          <cell r="R1101">
            <v>1.6268750000000001</v>
          </cell>
          <cell r="S1101">
            <v>1.7063999999999999</v>
          </cell>
          <cell r="T1101">
            <v>1.7872250000000001</v>
          </cell>
          <cell r="U1101">
            <v>738.60125000000005</v>
          </cell>
          <cell r="V1101">
            <v>774.7056</v>
          </cell>
          <cell r="W1101">
            <v>811.40015000000005</v>
          </cell>
          <cell r="X1101" t="str">
            <v>8427/8428 (25"/2 pc)</v>
          </cell>
          <cell r="Y1101" t="str">
            <v>25"/ 2 pc</v>
          </cell>
          <cell r="Z1101">
            <v>2.5</v>
          </cell>
          <cell r="AA1101">
            <v>30</v>
          </cell>
          <cell r="AB1101">
            <v>48.806250000000006</v>
          </cell>
          <cell r="AC1101">
            <v>51.192</v>
          </cell>
          <cell r="AD1101">
            <v>53.616750000000003</v>
          </cell>
          <cell r="AE1101">
            <v>51.306250000000006</v>
          </cell>
          <cell r="AF1101">
            <v>53.692</v>
          </cell>
          <cell r="AG1101">
            <v>56.116750000000003</v>
          </cell>
          <cell r="AH1101" t="str">
            <v>2 X 8126 (4.833 FT/Box)</v>
          </cell>
          <cell r="AI1101">
            <v>2</v>
          </cell>
          <cell r="AJ1101" t="str">
            <v>(8X6)+0=48</v>
          </cell>
          <cell r="AK1101">
            <v>8</v>
          </cell>
          <cell r="AL1101">
            <v>6</v>
          </cell>
          <cell r="AM1101">
            <v>0</v>
          </cell>
          <cell r="AN1101">
            <v>48</v>
          </cell>
          <cell r="AO1101" t="str">
            <v>8909 (44 X 44)</v>
          </cell>
          <cell r="AP1101" t="str">
            <v>44X44</v>
          </cell>
          <cell r="AQ1101">
            <v>55</v>
          </cell>
          <cell r="AR1101">
            <v>0</v>
          </cell>
          <cell r="AS1101" t="str">
            <v>8051 (1 White) and 8305 (1 6 mil poly bag)</v>
          </cell>
          <cell r="AT1101">
            <v>0</v>
          </cell>
          <cell r="AU1101">
            <v>0</v>
          </cell>
          <cell r="AV1101" t="str">
            <v>8051 (1 White)</v>
          </cell>
          <cell r="AW1101" t="str">
            <v>8050 (223FT Clear)</v>
          </cell>
          <cell r="AX1101">
            <v>2632.2159999999999</v>
          </cell>
          <cell r="AY1101">
            <v>1440</v>
          </cell>
          <cell r="AZ1101">
            <v>1.8279277777777776</v>
          </cell>
          <cell r="BA1101" t="str">
            <v>Request 11/10/08.  "VPL" - Each pallet gets an additional Void In Pallet label to be placed on top-center of wrapped pallet.</v>
          </cell>
          <cell r="BB1101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1">
            <v>331046</v>
          </cell>
          <cell r="BD1101" t="str">
            <v>Yellow</v>
          </cell>
          <cell r="BE1101" t="str">
            <v>28610 LIF0204</v>
          </cell>
          <cell r="BF1101" t="str">
            <v>12 months (+/- 5 days) from date of manufacture</v>
          </cell>
          <cell r="BG1101" t="str">
            <v>Slow</v>
          </cell>
          <cell r="BH1101" t="str">
            <v>28 mm</v>
          </cell>
          <cell r="BI1101" t="str">
            <v>*NS</v>
          </cell>
          <cell r="BJ1101" t="str">
            <v>610 mm</v>
          </cell>
          <cell r="BK1101" t="str">
            <v>*NS</v>
          </cell>
          <cell r="BL1101" t="str">
            <v>I, II, III</v>
          </cell>
          <cell r="BM1101" t="str">
            <v>*NS</v>
          </cell>
          <cell r="BN1101" t="str">
            <v>*NS</v>
          </cell>
          <cell r="BO1101">
            <v>110</v>
          </cell>
          <cell r="BP1101" t="str">
            <v>B or G</v>
          </cell>
          <cell r="BQ1101">
            <v>6600</v>
          </cell>
          <cell r="BR1101">
            <v>60</v>
          </cell>
        </row>
        <row r="1102">
          <cell r="C1102">
            <v>331048</v>
          </cell>
          <cell r="D1102" t="str">
            <v>28610 LIF20 (LIF, 2PB, 48 Bxs, VPL)</v>
          </cell>
          <cell r="E1102" t="str">
            <v>70415</v>
          </cell>
          <cell r="F1102" t="str">
            <v>72036</v>
          </cell>
          <cell r="G1102" t="str">
            <v>30%</v>
          </cell>
          <cell r="H1102" t="str">
            <v>2 X 8509 (12-8 4 X 1.25 OL)</v>
          </cell>
          <cell r="I1102" t="str">
            <v>8040 (54 mm 142 GA X 2.125 FT)</v>
          </cell>
          <cell r="J1102" t="str">
            <v>8034 (100 mm 200 GA X 2.125 FT)</v>
          </cell>
          <cell r="K1102">
            <v>1.1944799999999998</v>
          </cell>
          <cell r="L1102">
            <v>0.51191999999999993</v>
          </cell>
          <cell r="M1102">
            <v>24</v>
          </cell>
          <cell r="N1102" t="str">
            <v>NS</v>
          </cell>
          <cell r="O1102">
            <v>23.75</v>
          </cell>
          <cell r="P1102">
            <v>24</v>
          </cell>
          <cell r="Q1102">
            <v>24.25</v>
          </cell>
          <cell r="R1102">
            <v>1.6268750000000001</v>
          </cell>
          <cell r="S1102">
            <v>1.7063999999999999</v>
          </cell>
          <cell r="T1102">
            <v>1.7872250000000001</v>
          </cell>
          <cell r="U1102">
            <v>738.60125000000005</v>
          </cell>
          <cell r="V1102">
            <v>774.7056</v>
          </cell>
          <cell r="W1102">
            <v>811.40015000000005</v>
          </cell>
          <cell r="X1102" t="str">
            <v>8427/8428 (25"/2 pc)</v>
          </cell>
          <cell r="Y1102" t="str">
            <v>25"/ 2 pc</v>
          </cell>
          <cell r="Z1102">
            <v>2.5</v>
          </cell>
          <cell r="AA1102">
            <v>30</v>
          </cell>
          <cell r="AB1102">
            <v>48.806250000000006</v>
          </cell>
          <cell r="AC1102">
            <v>51.192</v>
          </cell>
          <cell r="AD1102">
            <v>53.616750000000003</v>
          </cell>
          <cell r="AE1102">
            <v>51.306250000000006</v>
          </cell>
          <cell r="AF1102">
            <v>53.692</v>
          </cell>
          <cell r="AG1102">
            <v>56.116750000000003</v>
          </cell>
          <cell r="AH1102" t="str">
            <v>2 X 8126 (4.833 FT/Box)</v>
          </cell>
          <cell r="AI1102">
            <v>2</v>
          </cell>
          <cell r="AJ1102" t="str">
            <v>(8X6)+0=48</v>
          </cell>
          <cell r="AK1102">
            <v>8</v>
          </cell>
          <cell r="AL1102">
            <v>6</v>
          </cell>
          <cell r="AM1102">
            <v>0</v>
          </cell>
          <cell r="AN1102">
            <v>48</v>
          </cell>
          <cell r="AO1102" t="str">
            <v>8909 (44 X 44)</v>
          </cell>
          <cell r="AP1102" t="str">
            <v>44X44</v>
          </cell>
          <cell r="AQ1102">
            <v>55</v>
          </cell>
          <cell r="AR1102">
            <v>0</v>
          </cell>
          <cell r="AS1102" t="str">
            <v>8051 (1 White) and 8305 (1 6 mil poly bag)</v>
          </cell>
          <cell r="AT1102">
            <v>0</v>
          </cell>
          <cell r="AU1102">
            <v>0</v>
          </cell>
          <cell r="AV1102" t="str">
            <v>8051 (1 White)</v>
          </cell>
          <cell r="AW1102" t="str">
            <v>8050 (223FT Clear)</v>
          </cell>
          <cell r="AX1102">
            <v>2632.2159999999999</v>
          </cell>
          <cell r="AY1102">
            <v>1440</v>
          </cell>
          <cell r="AZ1102">
            <v>1.8279277777777776</v>
          </cell>
          <cell r="BA1102" t="str">
            <v>Request 10/18/07.  "VPL" - Each pallet gets an additional Void In Pallet label to be placed on top-center of wrapped pallet.</v>
          </cell>
          <cell r="BB1102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2">
            <v>331048</v>
          </cell>
          <cell r="BD1102" t="str">
            <v xml:space="preserve">Orange </v>
          </cell>
          <cell r="BE1102" t="str">
            <v>28610 LIF20</v>
          </cell>
          <cell r="BF1102" t="str">
            <v>12 months (+/- 5 days) from date of manufacture</v>
          </cell>
          <cell r="BG1102" t="str">
            <v xml:space="preserve">X-Fast </v>
          </cell>
          <cell r="BH1102" t="str">
            <v>28 mm</v>
          </cell>
          <cell r="BI1102" t="str">
            <v>*NS</v>
          </cell>
          <cell r="BJ1102" t="str">
            <v>610 mm</v>
          </cell>
          <cell r="BK1102" t="str">
            <v>*NS</v>
          </cell>
          <cell r="BL1102" t="str">
            <v>I, II, III</v>
          </cell>
          <cell r="BM1102" t="str">
            <v>*NS</v>
          </cell>
          <cell r="BN1102" t="str">
            <v>*NS</v>
          </cell>
          <cell r="BO1102">
            <v>110</v>
          </cell>
          <cell r="BP1102" t="str">
            <v>B or G</v>
          </cell>
          <cell r="BQ1102">
            <v>6600</v>
          </cell>
          <cell r="BR1102">
            <v>60</v>
          </cell>
        </row>
        <row r="1103">
          <cell r="C1103">
            <v>331049</v>
          </cell>
          <cell r="D1103" t="str">
            <v>28610 LIF35 (LIF, 2PB, 48 Bxs, VPL)</v>
          </cell>
          <cell r="E1103" t="str">
            <v>70311</v>
          </cell>
          <cell r="F1103" t="str">
            <v>72036</v>
          </cell>
          <cell r="G1103" t="str">
            <v>30%</v>
          </cell>
          <cell r="H1103" t="str">
            <v>2 X 8509 (12-8 4 X 1.25 OL)</v>
          </cell>
          <cell r="I1103" t="str">
            <v>8040 (54 mm 142 GA X 2.125 FT)</v>
          </cell>
          <cell r="J1103" t="str">
            <v>8034 (100 mm 200 GA X 2.125 FT)</v>
          </cell>
          <cell r="K1103">
            <v>1.1944799999999998</v>
          </cell>
          <cell r="L1103">
            <v>0.51191999999999993</v>
          </cell>
          <cell r="M1103">
            <v>24</v>
          </cell>
          <cell r="N1103" t="str">
            <v>NS</v>
          </cell>
          <cell r="O1103">
            <v>23.75</v>
          </cell>
          <cell r="P1103">
            <v>24</v>
          </cell>
          <cell r="Q1103">
            <v>24.25</v>
          </cell>
          <cell r="R1103">
            <v>1.6268750000000001</v>
          </cell>
          <cell r="S1103">
            <v>1.7063999999999999</v>
          </cell>
          <cell r="T1103">
            <v>1.7872250000000001</v>
          </cell>
          <cell r="U1103">
            <v>738.60125000000005</v>
          </cell>
          <cell r="V1103">
            <v>774.7056</v>
          </cell>
          <cell r="W1103">
            <v>811.40015000000005</v>
          </cell>
          <cell r="X1103" t="str">
            <v>8427/8428 (25"/2 pc)</v>
          </cell>
          <cell r="Y1103" t="str">
            <v>25"/ 2 pc</v>
          </cell>
          <cell r="Z1103">
            <v>2.5</v>
          </cell>
          <cell r="AA1103">
            <v>30</v>
          </cell>
          <cell r="AB1103">
            <v>48.806250000000006</v>
          </cell>
          <cell r="AC1103">
            <v>51.192</v>
          </cell>
          <cell r="AD1103">
            <v>53.616750000000003</v>
          </cell>
          <cell r="AE1103">
            <v>51.306250000000006</v>
          </cell>
          <cell r="AF1103">
            <v>53.692</v>
          </cell>
          <cell r="AG1103">
            <v>56.116750000000003</v>
          </cell>
          <cell r="AH1103" t="str">
            <v>2 X 8126 (4.833 FT/Box)</v>
          </cell>
          <cell r="AI1103">
            <v>2</v>
          </cell>
          <cell r="AJ1103" t="str">
            <v>(8X6)+0=48</v>
          </cell>
          <cell r="AK1103">
            <v>8</v>
          </cell>
          <cell r="AL1103">
            <v>6</v>
          </cell>
          <cell r="AM1103">
            <v>0</v>
          </cell>
          <cell r="AN1103">
            <v>48</v>
          </cell>
          <cell r="AO1103" t="str">
            <v>8909 (44 X 44)</v>
          </cell>
          <cell r="AP1103" t="str">
            <v>44X44</v>
          </cell>
          <cell r="AQ1103">
            <v>55</v>
          </cell>
          <cell r="AR1103">
            <v>0</v>
          </cell>
          <cell r="AS1103" t="str">
            <v>8051 (1 White) and 8305 (1 6 mil poly bag)</v>
          </cell>
          <cell r="AT1103">
            <v>0</v>
          </cell>
          <cell r="AU1103">
            <v>0</v>
          </cell>
          <cell r="AV1103" t="str">
            <v>8051 (1 White)</v>
          </cell>
          <cell r="AW1103" t="str">
            <v>8050 (223FT Clear)</v>
          </cell>
          <cell r="AX1103">
            <v>2632.2159999999999</v>
          </cell>
          <cell r="AY1103">
            <v>1440</v>
          </cell>
          <cell r="AZ1103">
            <v>1.8279277777777776</v>
          </cell>
          <cell r="BA1103" t="str">
            <v>Request 9/24/07.  "VPL" - Each pallet gets an additional Void In Pallet label to be placed on top-center of wrapped pallet.</v>
          </cell>
          <cell r="BB1103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3">
            <v>331049</v>
          </cell>
          <cell r="BD1103" t="str">
            <v>Blue</v>
          </cell>
          <cell r="BE1103" t="str">
            <v xml:space="preserve">28610 LIF35 </v>
          </cell>
          <cell r="BF1103" t="str">
            <v>12 months (+/- 5 days) from date of manufacture</v>
          </cell>
          <cell r="BG1103" t="str">
            <v>Fast</v>
          </cell>
          <cell r="BH1103" t="str">
            <v>28 mm</v>
          </cell>
          <cell r="BI1103" t="str">
            <v>*NS</v>
          </cell>
          <cell r="BJ1103" t="str">
            <v>610 mm</v>
          </cell>
          <cell r="BK1103" t="str">
            <v>*NS</v>
          </cell>
          <cell r="BL1103" t="str">
            <v>I, II, III</v>
          </cell>
          <cell r="BM1103" t="str">
            <v>*NS</v>
          </cell>
          <cell r="BN1103" t="str">
            <v>*NS</v>
          </cell>
          <cell r="BO1103">
            <v>110</v>
          </cell>
          <cell r="BP1103" t="str">
            <v>B or G</v>
          </cell>
          <cell r="BQ1103">
            <v>6600</v>
          </cell>
          <cell r="BR1103">
            <v>60</v>
          </cell>
        </row>
        <row r="1104">
          <cell r="C1104">
            <v>331050</v>
          </cell>
          <cell r="D1104" t="str">
            <v>28610 LIF90 (LIF, 2PB, 48 Bxs, VPL)</v>
          </cell>
          <cell r="E1104" t="str">
            <v>70416</v>
          </cell>
          <cell r="F1104" t="str">
            <v>72036</v>
          </cell>
          <cell r="G1104" t="str">
            <v>30%</v>
          </cell>
          <cell r="H1104" t="str">
            <v>2 X 8509 (12-8 4 X 1.25 OL)</v>
          </cell>
          <cell r="I1104" t="str">
            <v>8040 (54 mm 142 GA X 2.125 FT)</v>
          </cell>
          <cell r="J1104" t="str">
            <v>8034 (100 mm 200 GA X 2.125 FT)</v>
          </cell>
          <cell r="K1104">
            <v>1.1944799999999998</v>
          </cell>
          <cell r="L1104">
            <v>0.51191999999999993</v>
          </cell>
          <cell r="M1104">
            <v>24</v>
          </cell>
          <cell r="N1104" t="str">
            <v>NS</v>
          </cell>
          <cell r="O1104">
            <v>23.75</v>
          </cell>
          <cell r="P1104">
            <v>24</v>
          </cell>
          <cell r="Q1104">
            <v>24.25</v>
          </cell>
          <cell r="R1104">
            <v>1.6268750000000001</v>
          </cell>
          <cell r="S1104">
            <v>1.7063999999999999</v>
          </cell>
          <cell r="T1104">
            <v>1.7872250000000001</v>
          </cell>
          <cell r="U1104">
            <v>738.60125000000005</v>
          </cell>
          <cell r="V1104">
            <v>774.7056</v>
          </cell>
          <cell r="W1104">
            <v>811.40015000000005</v>
          </cell>
          <cell r="X1104" t="str">
            <v>8427/8428 (25"/2 pc)</v>
          </cell>
          <cell r="Y1104" t="str">
            <v>25"/ 2 pc</v>
          </cell>
          <cell r="Z1104">
            <v>2.5</v>
          </cell>
          <cell r="AA1104">
            <v>30</v>
          </cell>
          <cell r="AB1104">
            <v>48.806250000000006</v>
          </cell>
          <cell r="AC1104">
            <v>51.192</v>
          </cell>
          <cell r="AD1104">
            <v>53.616750000000003</v>
          </cell>
          <cell r="AE1104">
            <v>51.306250000000006</v>
          </cell>
          <cell r="AF1104">
            <v>53.692</v>
          </cell>
          <cell r="AG1104">
            <v>56.116750000000003</v>
          </cell>
          <cell r="AH1104" t="str">
            <v>2 X 8126 (4.833 FT/Box)</v>
          </cell>
          <cell r="AI1104">
            <v>2</v>
          </cell>
          <cell r="AJ1104" t="str">
            <v>(8X6)+0=48</v>
          </cell>
          <cell r="AK1104">
            <v>8</v>
          </cell>
          <cell r="AL1104">
            <v>6</v>
          </cell>
          <cell r="AM1104">
            <v>0</v>
          </cell>
          <cell r="AN1104">
            <v>48</v>
          </cell>
          <cell r="AO1104" t="str">
            <v>8909 (44 X 44)</v>
          </cell>
          <cell r="AP1104" t="str">
            <v>44X44</v>
          </cell>
          <cell r="AQ1104">
            <v>55</v>
          </cell>
          <cell r="AR1104">
            <v>0</v>
          </cell>
          <cell r="AS1104" t="str">
            <v>8051 (1 White) and 8305 (1 6 mil poly bag)</v>
          </cell>
          <cell r="AT1104">
            <v>0</v>
          </cell>
          <cell r="AU1104">
            <v>0</v>
          </cell>
          <cell r="AV1104" t="str">
            <v>8051 (1 White)</v>
          </cell>
          <cell r="AW1104" t="str">
            <v>8050 (223FT Clear)</v>
          </cell>
          <cell r="AX1104">
            <v>2632.2159999999999</v>
          </cell>
          <cell r="AY1104">
            <v>1440</v>
          </cell>
          <cell r="AZ1104">
            <v>1.8279277777777776</v>
          </cell>
          <cell r="BA1104" t="str">
            <v>Minova USA Inc. request to change packaging 10/1/06. "VPL"</v>
          </cell>
          <cell r="BB1104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4">
            <v>331050</v>
          </cell>
          <cell r="BD1104" t="str">
            <v>Yellow</v>
          </cell>
          <cell r="BE1104" t="str">
            <v xml:space="preserve">28610 LIF90 </v>
          </cell>
          <cell r="BF1104" t="str">
            <v>12 months (+/- 5 days) from date of manufacture</v>
          </cell>
          <cell r="BG1104" t="str">
            <v>Slow</v>
          </cell>
          <cell r="BH1104" t="str">
            <v>28 mm</v>
          </cell>
          <cell r="BI1104" t="str">
            <v>*NS</v>
          </cell>
          <cell r="BJ1104" t="str">
            <v>610 mm</v>
          </cell>
          <cell r="BK1104" t="str">
            <v>*NS</v>
          </cell>
          <cell r="BL1104" t="str">
            <v>I, II, III</v>
          </cell>
          <cell r="BM1104" t="str">
            <v>*NS</v>
          </cell>
          <cell r="BN1104" t="str">
            <v>*NS</v>
          </cell>
          <cell r="BO1104">
            <v>110</v>
          </cell>
          <cell r="BP1104" t="str">
            <v>B or G</v>
          </cell>
          <cell r="BQ1104">
            <v>6600</v>
          </cell>
          <cell r="BR1104">
            <v>60</v>
          </cell>
        </row>
        <row r="1105">
          <cell r="C1105">
            <v>331056</v>
          </cell>
          <cell r="D1105" t="str">
            <v>28610 M35 (LIF, 2PB, 48 Bxs, VPL)</v>
          </cell>
          <cell r="E1105" t="str">
            <v>70274</v>
          </cell>
          <cell r="F1105" t="str">
            <v>72036</v>
          </cell>
          <cell r="G1105" t="str">
            <v>30%</v>
          </cell>
          <cell r="H1105" t="str">
            <v>2 X 8509 (12-8 4 X 1.25 OL)</v>
          </cell>
          <cell r="I1105" t="str">
            <v>8040 (54 mm 142 GA X 2.125 FT)</v>
          </cell>
          <cell r="J1105" t="str">
            <v>8034 (100 mm 200 GA X 2.125 FT)</v>
          </cell>
          <cell r="K1105">
            <v>1.1944799999999998</v>
          </cell>
          <cell r="L1105">
            <v>0.51191999999999993</v>
          </cell>
          <cell r="M1105">
            <v>24</v>
          </cell>
          <cell r="N1105" t="str">
            <v>NS</v>
          </cell>
          <cell r="O1105">
            <v>23.75</v>
          </cell>
          <cell r="P1105">
            <v>24</v>
          </cell>
          <cell r="Q1105">
            <v>24.25</v>
          </cell>
          <cell r="R1105">
            <v>1.6268750000000001</v>
          </cell>
          <cell r="S1105">
            <v>1.7063999999999999</v>
          </cell>
          <cell r="T1105">
            <v>1.7872250000000001</v>
          </cell>
          <cell r="U1105">
            <v>738.60125000000005</v>
          </cell>
          <cell r="V1105">
            <v>774.7056</v>
          </cell>
          <cell r="W1105">
            <v>811.40015000000005</v>
          </cell>
          <cell r="X1105" t="str">
            <v>8427/8428 (25"/2 pc)</v>
          </cell>
          <cell r="Y1105" t="str">
            <v>25"/ 2 pc</v>
          </cell>
          <cell r="Z1105">
            <v>2.5</v>
          </cell>
          <cell r="AA1105">
            <v>30</v>
          </cell>
          <cell r="AB1105">
            <v>48.806250000000006</v>
          </cell>
          <cell r="AC1105">
            <v>51.192</v>
          </cell>
          <cell r="AD1105">
            <v>53.616750000000003</v>
          </cell>
          <cell r="AE1105">
            <v>51.306250000000006</v>
          </cell>
          <cell r="AF1105">
            <v>53.692</v>
          </cell>
          <cell r="AG1105">
            <v>56.116750000000003</v>
          </cell>
          <cell r="AH1105" t="str">
            <v>2 X 8126 (4.833 FT/Box)</v>
          </cell>
          <cell r="AI1105">
            <v>2</v>
          </cell>
          <cell r="AJ1105" t="str">
            <v>(8X6)+0=48</v>
          </cell>
          <cell r="AK1105">
            <v>8</v>
          </cell>
          <cell r="AL1105">
            <v>6</v>
          </cell>
          <cell r="AM1105">
            <v>0</v>
          </cell>
          <cell r="AN1105">
            <v>48</v>
          </cell>
          <cell r="AO1105" t="str">
            <v>8909 (44 X 44)</v>
          </cell>
          <cell r="AP1105" t="str">
            <v>44X44</v>
          </cell>
          <cell r="AQ1105">
            <v>55</v>
          </cell>
          <cell r="AR1105">
            <v>0</v>
          </cell>
          <cell r="AS1105" t="str">
            <v>8051 (1 White) and 8305 (1 6 mil poly bag)</v>
          </cell>
          <cell r="AT1105">
            <v>0</v>
          </cell>
          <cell r="AU1105">
            <v>0</v>
          </cell>
          <cell r="AV1105" t="str">
            <v>8051 (1 White)</v>
          </cell>
          <cell r="AW1105" t="str">
            <v>8050 (223FT Clear)</v>
          </cell>
          <cell r="AX1105">
            <v>2632.2159999999999</v>
          </cell>
          <cell r="AY1105">
            <v>1440</v>
          </cell>
          <cell r="AZ1105">
            <v>1.8279277777777776</v>
          </cell>
          <cell r="BA1105" t="str">
            <v>Minova USA Inc. request to change packaging 10/1/06. "VPL"</v>
          </cell>
          <cell r="BB1105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5">
            <v>331056</v>
          </cell>
          <cell r="BD1105" t="str">
            <v>Blue</v>
          </cell>
          <cell r="BE1105" t="str">
            <v xml:space="preserve">28610 M35 </v>
          </cell>
          <cell r="BF1105" t="str">
            <v>12 months (+/- 5 days) from date of manufacture</v>
          </cell>
          <cell r="BG1105" t="str">
            <v>Fast</v>
          </cell>
          <cell r="BH1105" t="str">
            <v>28 mm</v>
          </cell>
          <cell r="BI1105" t="str">
            <v>*NS</v>
          </cell>
          <cell r="BJ1105" t="str">
            <v>610 mm</v>
          </cell>
          <cell r="BK1105" t="str">
            <v>*NS</v>
          </cell>
          <cell r="BL1105" t="str">
            <v>I, II, III</v>
          </cell>
          <cell r="BM1105" t="str">
            <v>*NS</v>
          </cell>
          <cell r="BN1105" t="str">
            <v>*NS</v>
          </cell>
          <cell r="BO1105">
            <v>110</v>
          </cell>
          <cell r="BP1105" t="str">
            <v>B or G</v>
          </cell>
          <cell r="BQ1105">
            <v>6600</v>
          </cell>
          <cell r="BR1105">
            <v>60</v>
          </cell>
        </row>
        <row r="1106">
          <cell r="C1106">
            <v>331058</v>
          </cell>
          <cell r="D1106" t="str">
            <v>28610 M90 (LIF, 2PB, 48 Bxs, VPL)</v>
          </cell>
          <cell r="E1106" t="str">
            <v>70329</v>
          </cell>
          <cell r="F1106" t="str">
            <v>72036</v>
          </cell>
          <cell r="G1106" t="str">
            <v>30%</v>
          </cell>
          <cell r="H1106" t="str">
            <v>2 X 8509 (12-8 4 X 1.25 OL)</v>
          </cell>
          <cell r="I1106" t="str">
            <v>8040 (54 mm 142 GA X 2.125 FT)</v>
          </cell>
          <cell r="J1106" t="str">
            <v>8034 (100 mm 200 GA X 2.125 FT)</v>
          </cell>
          <cell r="K1106">
            <v>1.1944799999999998</v>
          </cell>
          <cell r="L1106">
            <v>0.51191999999999993</v>
          </cell>
          <cell r="M1106">
            <v>24</v>
          </cell>
          <cell r="N1106" t="str">
            <v>NS</v>
          </cell>
          <cell r="O1106">
            <v>23.75</v>
          </cell>
          <cell r="P1106">
            <v>24</v>
          </cell>
          <cell r="Q1106">
            <v>24.25</v>
          </cell>
          <cell r="R1106">
            <v>1.6268750000000001</v>
          </cell>
          <cell r="S1106">
            <v>1.7063999999999999</v>
          </cell>
          <cell r="T1106">
            <v>1.7872250000000001</v>
          </cell>
          <cell r="U1106">
            <v>738.60125000000005</v>
          </cell>
          <cell r="V1106">
            <v>774.7056</v>
          </cell>
          <cell r="W1106">
            <v>811.40015000000005</v>
          </cell>
          <cell r="X1106" t="str">
            <v>8427/8428 (25"/2 pc)</v>
          </cell>
          <cell r="Y1106" t="str">
            <v>25"/ 2 pc</v>
          </cell>
          <cell r="Z1106">
            <v>2.5</v>
          </cell>
          <cell r="AA1106">
            <v>30</v>
          </cell>
          <cell r="AB1106">
            <v>48.806250000000006</v>
          </cell>
          <cell r="AC1106">
            <v>51.192</v>
          </cell>
          <cell r="AD1106">
            <v>53.616750000000003</v>
          </cell>
          <cell r="AE1106">
            <v>51.306250000000006</v>
          </cell>
          <cell r="AF1106">
            <v>53.692</v>
          </cell>
          <cell r="AG1106">
            <v>56.116750000000003</v>
          </cell>
          <cell r="AH1106" t="str">
            <v>2 X 8126 (4.833 FT/Box)</v>
          </cell>
          <cell r="AI1106">
            <v>2</v>
          </cell>
          <cell r="AJ1106" t="str">
            <v>(8X6)+0=48</v>
          </cell>
          <cell r="AK1106">
            <v>8</v>
          </cell>
          <cell r="AL1106">
            <v>6</v>
          </cell>
          <cell r="AM1106">
            <v>0</v>
          </cell>
          <cell r="AN1106">
            <v>48</v>
          </cell>
          <cell r="AO1106" t="str">
            <v>8909 (44 X 44)</v>
          </cell>
          <cell r="AP1106" t="str">
            <v>44X44</v>
          </cell>
          <cell r="AQ1106">
            <v>55</v>
          </cell>
          <cell r="AR1106">
            <v>0</v>
          </cell>
          <cell r="AS1106" t="str">
            <v>8051 (1 White) and 8305 (1 6 mil poly bag)</v>
          </cell>
          <cell r="AT1106">
            <v>0</v>
          </cell>
          <cell r="AU1106">
            <v>0</v>
          </cell>
          <cell r="AV1106" t="str">
            <v>8051 (1 White)</v>
          </cell>
          <cell r="AW1106" t="str">
            <v>8050 (223FT Clear)</v>
          </cell>
          <cell r="AX1106">
            <v>2632.2159999999999</v>
          </cell>
          <cell r="AY1106">
            <v>1440</v>
          </cell>
          <cell r="AZ1106">
            <v>1.8279277777777776</v>
          </cell>
          <cell r="BA1106" t="str">
            <v>Minova USA Inc. request to change packaging 10/1/06. "VPL"</v>
          </cell>
          <cell r="BB1106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6">
            <v>331058</v>
          </cell>
          <cell r="BD1106" t="str">
            <v>Yellow</v>
          </cell>
          <cell r="BE1106" t="str">
            <v xml:space="preserve">28610 M90 </v>
          </cell>
          <cell r="BF1106" t="str">
            <v>12 months (+/- 5 days) from date of manufacture</v>
          </cell>
          <cell r="BG1106" t="str">
            <v>Slow</v>
          </cell>
          <cell r="BH1106" t="str">
            <v>28 mm</v>
          </cell>
          <cell r="BI1106" t="str">
            <v>*NS</v>
          </cell>
          <cell r="BJ1106" t="str">
            <v>610 mm</v>
          </cell>
          <cell r="BK1106" t="str">
            <v>*NS</v>
          </cell>
          <cell r="BL1106" t="str">
            <v>I, II, III</v>
          </cell>
          <cell r="BM1106" t="str">
            <v>*NS</v>
          </cell>
          <cell r="BN1106" t="str">
            <v>*NS</v>
          </cell>
          <cell r="BO1106">
            <v>110</v>
          </cell>
          <cell r="BP1106" t="str">
            <v>B or G</v>
          </cell>
          <cell r="BQ1106">
            <v>6600</v>
          </cell>
          <cell r="BR1106">
            <v>60</v>
          </cell>
        </row>
        <row r="1107">
          <cell r="C1107">
            <v>331070</v>
          </cell>
          <cell r="D1107" t="str">
            <v>281143 M0204 (LIF Paste, 2PB, 42 Bxs)</v>
          </cell>
          <cell r="E1107" t="str">
            <v>70350</v>
          </cell>
          <cell r="F1107" t="str">
            <v>72036</v>
          </cell>
          <cell r="G1107" t="str">
            <v>30%</v>
          </cell>
          <cell r="H1107" t="str">
            <v>2 X 8509 (12-8 4 X 1.25 OL)</v>
          </cell>
          <cell r="I1107" t="str">
            <v>8040 (54 mm 142 GA X 3.875 FT)</v>
          </cell>
          <cell r="J1107" t="str">
            <v>8034 (100 mm 200 GA X 3.875 FT)</v>
          </cell>
          <cell r="K1107">
            <v>2.2396499999999997</v>
          </cell>
          <cell r="L1107">
            <v>0.95984999999999998</v>
          </cell>
          <cell r="M1107">
            <v>45</v>
          </cell>
          <cell r="N1107" t="str">
            <v>NS</v>
          </cell>
          <cell r="O1107">
            <v>44.75</v>
          </cell>
          <cell r="P1107">
            <v>45</v>
          </cell>
          <cell r="Q1107">
            <v>45.25</v>
          </cell>
          <cell r="R1107">
            <v>3.0653750000000004</v>
          </cell>
          <cell r="S1107">
            <v>3.1995</v>
          </cell>
          <cell r="T1107">
            <v>3.3349250000000001</v>
          </cell>
          <cell r="U1107">
            <v>1391.6802500000001</v>
          </cell>
          <cell r="V1107">
            <v>1452.5730000000001</v>
          </cell>
          <cell r="W1107">
            <v>1514.0559500000002</v>
          </cell>
          <cell r="X1107" t="str">
            <v>8470/8471 (47"/2 pc)</v>
          </cell>
          <cell r="Y1107" t="str">
            <v>47"/ 2 pc</v>
          </cell>
          <cell r="Z1107">
            <v>2.5</v>
          </cell>
          <cell r="AA1107">
            <v>15</v>
          </cell>
          <cell r="AB1107">
            <v>45.980625000000003</v>
          </cell>
          <cell r="AC1107">
            <v>47.9925</v>
          </cell>
          <cell r="AD1107">
            <v>50.023875000000004</v>
          </cell>
          <cell r="AE1107">
            <v>48.480625000000003</v>
          </cell>
          <cell r="AF1107">
            <v>50.4925</v>
          </cell>
          <cell r="AG1107">
            <v>52.523875000000004</v>
          </cell>
          <cell r="AH1107" t="str">
            <v>2 X 8126 (3.792 FT/Box)</v>
          </cell>
          <cell r="AI1107">
            <v>2</v>
          </cell>
          <cell r="AJ1107" t="str">
            <v>(6X7)+0=42</v>
          </cell>
          <cell r="AK1107">
            <v>6</v>
          </cell>
          <cell r="AL1107">
            <v>7</v>
          </cell>
          <cell r="AM1107">
            <v>0</v>
          </cell>
          <cell r="AN1107">
            <v>42</v>
          </cell>
          <cell r="AO1107" t="str">
            <v>8914 (48 X 44)</v>
          </cell>
          <cell r="AP1107" t="str">
            <v>48X44</v>
          </cell>
          <cell r="AQ1107">
            <v>55</v>
          </cell>
          <cell r="AR1107" t="str">
            <v>8123 (4)</v>
          </cell>
          <cell r="AS1107" t="str">
            <v>8051 (1 White) and 8305 (1 6 mil poly bag)</v>
          </cell>
          <cell r="AT1107" t="str">
            <v>8121 (2 X 16FT)/ 8122 (4)</v>
          </cell>
          <cell r="AU1107">
            <v>2</v>
          </cell>
          <cell r="AV1107" t="str">
            <v>8051 (1 White)</v>
          </cell>
          <cell r="AW1107" t="str">
            <v>8050 (160FT Clear)</v>
          </cell>
          <cell r="AX1107">
            <v>2175.6849999999999</v>
          </cell>
          <cell r="AY1107">
            <v>630</v>
          </cell>
          <cell r="AZ1107">
            <v>3.453468253968254</v>
          </cell>
          <cell r="BA1107" t="str">
            <v xml:space="preserve">GT Request 10/8/02.  Place white pallet cover on pallet, place boxes on pallet, place a 2nd white pallet cover over boxes, place 6 mil poly bag over pallet and stretchwrap. </v>
          </cell>
          <cell r="BB1107"/>
          <cell r="BC1107">
            <v>331070</v>
          </cell>
          <cell r="BD1107" t="str">
            <v>Yellow</v>
          </cell>
          <cell r="BE1107" t="str">
            <v xml:space="preserve">281143 M0204 </v>
          </cell>
          <cell r="BF1107" t="str">
            <v>12 months (+/- 5 days) from date of manufacture</v>
          </cell>
          <cell r="BG1107" t="str">
            <v>Slow</v>
          </cell>
          <cell r="BH1107" t="str">
            <v>28 mm</v>
          </cell>
          <cell r="BI1107" t="str">
            <v>*NS</v>
          </cell>
          <cell r="BJ1107" t="str">
            <v>1143 mm</v>
          </cell>
          <cell r="BK1107" t="str">
            <v>*NS</v>
          </cell>
          <cell r="BL1107" t="str">
            <v>I, II, III</v>
          </cell>
          <cell r="BM1107" t="str">
            <v>*NS</v>
          </cell>
          <cell r="BN1107" t="str">
            <v>*NS</v>
          </cell>
          <cell r="BO1107">
            <v>110</v>
          </cell>
          <cell r="BP1107" t="str">
            <v>B or G</v>
          </cell>
          <cell r="BQ1107">
            <v>6600</v>
          </cell>
          <cell r="BR1107">
            <v>56.25</v>
          </cell>
        </row>
        <row r="1108">
          <cell r="C1108">
            <v>331071</v>
          </cell>
          <cell r="D1108" t="str">
            <v>28450 M0204 (LIF Paste, 2PB, 50 Bxs)</v>
          </cell>
          <cell r="E1108" t="str">
            <v>70350</v>
          </cell>
          <cell r="F1108" t="str">
            <v>72036</v>
          </cell>
          <cell r="G1108" t="str">
            <v>30%</v>
          </cell>
          <cell r="H1108" t="str">
            <v>2 X 8509 (12-8 4 X 1.25 OL)</v>
          </cell>
          <cell r="I1108" t="str">
            <v>8040 (54 mm 142 GA X 1.605 FT)</v>
          </cell>
          <cell r="J1108" t="str">
            <v>8034 (100 mm 200 GA X 1.605 FT)</v>
          </cell>
          <cell r="K1108">
            <v>0.88341749999999986</v>
          </cell>
          <cell r="L1108">
            <v>0.37860749999999999</v>
          </cell>
          <cell r="M1108">
            <v>17.75</v>
          </cell>
          <cell r="N1108" t="str">
            <v>NS</v>
          </cell>
          <cell r="O1108">
            <v>17.5</v>
          </cell>
          <cell r="P1108">
            <v>17.75</v>
          </cell>
          <cell r="Q1108">
            <v>18</v>
          </cell>
          <cell r="R1108">
            <v>1.19875</v>
          </cell>
          <cell r="S1108">
            <v>1.262025</v>
          </cell>
          <cell r="T1108">
            <v>1.3266</v>
          </cell>
          <cell r="U1108">
            <v>544.23249999999996</v>
          </cell>
          <cell r="V1108">
            <v>572.95934999999997</v>
          </cell>
          <cell r="W1108">
            <v>602.27639999999997</v>
          </cell>
          <cell r="X1108" t="str">
            <v>8425/8426 (22"/ 2 pc)</v>
          </cell>
          <cell r="Y1108" t="str">
            <v>22"/ 2 pc</v>
          </cell>
          <cell r="Z1108">
            <v>2</v>
          </cell>
          <cell r="AA1108">
            <v>30</v>
          </cell>
          <cell r="AB1108">
            <v>35.962499999999999</v>
          </cell>
          <cell r="AC1108">
            <v>37.860749999999996</v>
          </cell>
          <cell r="AD1108">
            <v>39.798000000000002</v>
          </cell>
          <cell r="AE1108">
            <v>37.962499999999999</v>
          </cell>
          <cell r="AF1108">
            <v>39.860749999999996</v>
          </cell>
          <cell r="AG1108">
            <v>41.798000000000002</v>
          </cell>
          <cell r="AH1108" t="str">
            <v>2 X 8126 (4.833 FT/Box)</v>
          </cell>
          <cell r="AI1108">
            <v>2</v>
          </cell>
          <cell r="AJ1108" t="str">
            <v>(10X5)+0=50</v>
          </cell>
          <cell r="AK1108">
            <v>10</v>
          </cell>
          <cell r="AL1108">
            <v>5</v>
          </cell>
          <cell r="AM1108">
            <v>0</v>
          </cell>
          <cell r="AN1108">
            <v>50</v>
          </cell>
          <cell r="AO1108" t="str">
            <v>8914 (48 X 44)</v>
          </cell>
          <cell r="AP1108" t="str">
            <v>48X44</v>
          </cell>
          <cell r="AQ1108">
            <v>55</v>
          </cell>
          <cell r="AR1108">
            <v>0</v>
          </cell>
          <cell r="AS1108" t="str">
            <v>8051 (1 White) and 8305 (1 6 mil poly bag)</v>
          </cell>
          <cell r="AT1108">
            <v>0</v>
          </cell>
          <cell r="AU1108">
            <v>0</v>
          </cell>
          <cell r="AV1108" t="str">
            <v>8051 (1 White)</v>
          </cell>
          <cell r="AW1108" t="str">
            <v>8050 (223FT Clear)</v>
          </cell>
          <cell r="AX1108">
            <v>2048.0374999999999</v>
          </cell>
          <cell r="AY1108">
            <v>1500</v>
          </cell>
          <cell r="AZ1108">
            <v>1.3653583333333332</v>
          </cell>
          <cell r="BA1108" t="str">
            <v xml:space="preserve">GT Request 10/9/02.A.  Place white pallet cover on pallet, place boxes on pallet, place a 2nd white pallet cover over boxes, place 6 mil poly bag over pallet and stretchwrap. </v>
          </cell>
          <cell r="BB1108"/>
          <cell r="BC1108">
            <v>331071</v>
          </cell>
          <cell r="BD1108" t="str">
            <v>Yellow</v>
          </cell>
          <cell r="BE1108" t="str">
            <v>28450 M0204</v>
          </cell>
          <cell r="BF1108" t="str">
            <v>12 months (+/- 5 days) from date of manufacture</v>
          </cell>
          <cell r="BG1108" t="str">
            <v>Slow</v>
          </cell>
          <cell r="BH1108" t="str">
            <v>28 mm</v>
          </cell>
          <cell r="BI1108" t="str">
            <v>*NS</v>
          </cell>
          <cell r="BJ1108" t="str">
            <v>450 mm</v>
          </cell>
          <cell r="BK1108" t="str">
            <v>*NS</v>
          </cell>
          <cell r="BL1108" t="str">
            <v>I, II, III</v>
          </cell>
          <cell r="BM1108" t="str">
            <v>*NS</v>
          </cell>
          <cell r="BN1108" t="str">
            <v>*NS</v>
          </cell>
          <cell r="BO1108">
            <v>67</v>
          </cell>
          <cell r="BP1108" t="str">
            <v>B or G</v>
          </cell>
          <cell r="BQ1108">
            <v>4020</v>
          </cell>
          <cell r="BR1108">
            <v>44.375</v>
          </cell>
        </row>
        <row r="1109">
          <cell r="C1109">
            <v>331072</v>
          </cell>
          <cell r="D1109" t="str">
            <v>28450 M35 (LIF Paste, Redstp, 2PB, 50 Bxs)</v>
          </cell>
          <cell r="E1109" t="str">
            <v>70274</v>
          </cell>
          <cell r="F1109" t="str">
            <v>72036</v>
          </cell>
          <cell r="G1109" t="str">
            <v>30%</v>
          </cell>
          <cell r="H1109" t="str">
            <v>2 X 8509 (12-8 4 X 1.25 OL)</v>
          </cell>
          <cell r="I1109" t="str">
            <v>8040 (54 mm 142 GA X 1.605 FT)</v>
          </cell>
          <cell r="J1109" t="str">
            <v>8034 (100 mm 200 GA X 1.605 FT)</v>
          </cell>
          <cell r="K1109">
            <v>0.88341749999999986</v>
          </cell>
          <cell r="L1109">
            <v>0.37860749999999999</v>
          </cell>
          <cell r="M1109">
            <v>17.75</v>
          </cell>
          <cell r="N1109" t="str">
            <v>NS</v>
          </cell>
          <cell r="O1109">
            <v>17.5</v>
          </cell>
          <cell r="P1109">
            <v>17.75</v>
          </cell>
          <cell r="Q1109">
            <v>18</v>
          </cell>
          <cell r="R1109">
            <v>1.19875</v>
          </cell>
          <cell r="S1109">
            <v>1.262025</v>
          </cell>
          <cell r="T1109">
            <v>1.3266</v>
          </cell>
          <cell r="U1109">
            <v>544.23249999999996</v>
          </cell>
          <cell r="V1109">
            <v>572.95934999999997</v>
          </cell>
          <cell r="W1109">
            <v>602.27639999999997</v>
          </cell>
          <cell r="X1109" t="str">
            <v>8425/8426 (22"/ 2 pc)</v>
          </cell>
          <cell r="Y1109" t="str">
            <v>22"/ 2 pc</v>
          </cell>
          <cell r="Z1109">
            <v>2</v>
          </cell>
          <cell r="AA1109">
            <v>30</v>
          </cell>
          <cell r="AB1109">
            <v>35.962499999999999</v>
          </cell>
          <cell r="AC1109">
            <v>37.860749999999996</v>
          </cell>
          <cell r="AD1109">
            <v>39.798000000000002</v>
          </cell>
          <cell r="AE1109">
            <v>37.962499999999999</v>
          </cell>
          <cell r="AF1109">
            <v>39.860749999999996</v>
          </cell>
          <cell r="AG1109">
            <v>41.798000000000002</v>
          </cell>
          <cell r="AH1109" t="str">
            <v>2 X 8126 (4.833 FT/Box)</v>
          </cell>
          <cell r="AI1109">
            <v>2</v>
          </cell>
          <cell r="AJ1109" t="str">
            <v>(10X5)+0=50</v>
          </cell>
          <cell r="AK1109">
            <v>10</v>
          </cell>
          <cell r="AL1109">
            <v>5</v>
          </cell>
          <cell r="AM1109">
            <v>0</v>
          </cell>
          <cell r="AN1109">
            <v>50</v>
          </cell>
          <cell r="AO1109" t="str">
            <v>8914 (48 X 44)</v>
          </cell>
          <cell r="AP1109" t="str">
            <v>48X44</v>
          </cell>
          <cell r="AQ1109">
            <v>55</v>
          </cell>
          <cell r="AR1109">
            <v>0</v>
          </cell>
          <cell r="AS1109" t="str">
            <v>8051 (1 White) and 8305 (1 6 mil poly bag)</v>
          </cell>
          <cell r="AT1109">
            <v>0</v>
          </cell>
          <cell r="AU1109">
            <v>0</v>
          </cell>
          <cell r="AV1109" t="str">
            <v>8051 (1 White)</v>
          </cell>
          <cell r="AW1109" t="str">
            <v>8050 (223FT Clear)</v>
          </cell>
          <cell r="AX1109">
            <v>2048.0374999999999</v>
          </cell>
          <cell r="AY1109">
            <v>1500</v>
          </cell>
          <cell r="AZ1109">
            <v>1.3653583333333332</v>
          </cell>
          <cell r="BA1109" t="str">
            <v>GT Request 6/21/02.  Each cartridge is to get a Red stripe.  Place white pallet cover on pallet, place boxes on pallet, place a 2nd white pallet cover over boxes, place 6 mil poly bag over pallet and stretchwrap.</v>
          </cell>
          <cell r="BB1109"/>
          <cell r="BC1109">
            <v>331072</v>
          </cell>
          <cell r="BD1109" t="str">
            <v>Blue</v>
          </cell>
          <cell r="BE1109" t="str">
            <v xml:space="preserve">28450 M35 </v>
          </cell>
          <cell r="BF1109" t="str">
            <v>12 months (+/- 5 days) from date of manufacture</v>
          </cell>
          <cell r="BG1109" t="str">
            <v>Fast</v>
          </cell>
          <cell r="BH1109" t="str">
            <v>28 mm</v>
          </cell>
          <cell r="BI1109" t="str">
            <v>*NS</v>
          </cell>
          <cell r="BJ1109" t="str">
            <v>450 mm</v>
          </cell>
          <cell r="BK1109" t="str">
            <v>*NS</v>
          </cell>
          <cell r="BL1109" t="str">
            <v>I, II, III</v>
          </cell>
          <cell r="BM1109" t="str">
            <v>*NS</v>
          </cell>
          <cell r="BN1109" t="str">
            <v>*NS</v>
          </cell>
          <cell r="BO1109">
            <v>67</v>
          </cell>
          <cell r="BP1109" t="str">
            <v>B or G</v>
          </cell>
          <cell r="BQ1109">
            <v>4020</v>
          </cell>
          <cell r="BR1109">
            <v>44.375</v>
          </cell>
        </row>
        <row r="1110">
          <cell r="C1110">
            <v>331073</v>
          </cell>
          <cell r="D1110" t="str">
            <v>28450 LIF35 (Redstp, 2PB, 50 Bxs)</v>
          </cell>
          <cell r="E1110" t="str">
            <v>70311</v>
          </cell>
          <cell r="F1110" t="str">
            <v>72036</v>
          </cell>
          <cell r="G1110" t="str">
            <v>30%</v>
          </cell>
          <cell r="H1110" t="str">
            <v>2 X 8509 (12-8 4 X 1.25 OL)</v>
          </cell>
          <cell r="I1110" t="str">
            <v>8040 (54 mm 142 GA X 1.605 FT)</v>
          </cell>
          <cell r="J1110" t="str">
            <v>8034 (100 mm 200 GA X 1.605 FT)</v>
          </cell>
          <cell r="K1110">
            <v>0.88341749999999986</v>
          </cell>
          <cell r="L1110">
            <v>0.37860749999999999</v>
          </cell>
          <cell r="M1110">
            <v>17.75</v>
          </cell>
          <cell r="N1110" t="str">
            <v>NS</v>
          </cell>
          <cell r="O1110">
            <v>17.5</v>
          </cell>
          <cell r="P1110">
            <v>17.75</v>
          </cell>
          <cell r="Q1110">
            <v>18</v>
          </cell>
          <cell r="R1110">
            <v>1.19875</v>
          </cell>
          <cell r="S1110">
            <v>1.262025</v>
          </cell>
          <cell r="T1110">
            <v>1.3266</v>
          </cell>
          <cell r="U1110">
            <v>544.23249999999996</v>
          </cell>
          <cell r="V1110">
            <v>572.95934999999997</v>
          </cell>
          <cell r="W1110">
            <v>602.27639999999997</v>
          </cell>
          <cell r="X1110" t="str">
            <v>8425/8426 (22"/ 2 pc)</v>
          </cell>
          <cell r="Y1110" t="str">
            <v>22"/ 2 pc</v>
          </cell>
          <cell r="Z1110">
            <v>2</v>
          </cell>
          <cell r="AA1110">
            <v>30</v>
          </cell>
          <cell r="AB1110">
            <v>35.962499999999999</v>
          </cell>
          <cell r="AC1110">
            <v>37.860749999999996</v>
          </cell>
          <cell r="AD1110">
            <v>39.798000000000002</v>
          </cell>
          <cell r="AE1110">
            <v>37.962499999999999</v>
          </cell>
          <cell r="AF1110">
            <v>39.860749999999996</v>
          </cell>
          <cell r="AG1110">
            <v>41.798000000000002</v>
          </cell>
          <cell r="AH1110" t="str">
            <v>2 X 8126 (4.833 FT/Box)</v>
          </cell>
          <cell r="AI1110">
            <v>2</v>
          </cell>
          <cell r="AJ1110" t="str">
            <v>(10X5)+0=50</v>
          </cell>
          <cell r="AK1110">
            <v>10</v>
          </cell>
          <cell r="AL1110">
            <v>5</v>
          </cell>
          <cell r="AM1110">
            <v>0</v>
          </cell>
          <cell r="AN1110">
            <v>50</v>
          </cell>
          <cell r="AO1110" t="str">
            <v>8914 (48 X 44)</v>
          </cell>
          <cell r="AP1110" t="str">
            <v>48X44</v>
          </cell>
          <cell r="AQ1110">
            <v>55</v>
          </cell>
          <cell r="AR1110">
            <v>0</v>
          </cell>
          <cell r="AS1110" t="str">
            <v>8051 (1 White) and 8305 (1 6 mil poly bag)</v>
          </cell>
          <cell r="AT1110">
            <v>0</v>
          </cell>
          <cell r="AU1110">
            <v>0</v>
          </cell>
          <cell r="AV1110" t="str">
            <v>8051 (1 White)</v>
          </cell>
          <cell r="AW1110" t="str">
            <v>8050 (223FT Clear)</v>
          </cell>
          <cell r="AX1110">
            <v>2048.0374999999999</v>
          </cell>
          <cell r="AY1110">
            <v>1500</v>
          </cell>
          <cell r="AZ1110">
            <v>1.3653583333333332</v>
          </cell>
          <cell r="BA1110" t="str">
            <v>GT Request 4/28/03.C.   Each cartridge is to get a red stripe.  Place white pallet cover on pallet, place boxes on pallet, place a 2nd white pallet cover over boxes, place 6 mil poly bag over pallet and stretchwrap.</v>
          </cell>
          <cell r="BB1110"/>
          <cell r="BC1110">
            <v>331073</v>
          </cell>
          <cell r="BD1110" t="str">
            <v>Blue</v>
          </cell>
          <cell r="BE1110" t="str">
            <v xml:space="preserve">28450 LIF35 </v>
          </cell>
          <cell r="BF1110" t="str">
            <v>12 months (+/- 5 days) from date of manufacture</v>
          </cell>
          <cell r="BG1110" t="str">
            <v>Fast</v>
          </cell>
          <cell r="BH1110" t="str">
            <v>28 mm</v>
          </cell>
          <cell r="BI1110" t="str">
            <v>*NS</v>
          </cell>
          <cell r="BJ1110" t="str">
            <v>450 mm</v>
          </cell>
          <cell r="BK1110" t="str">
            <v>*NS</v>
          </cell>
          <cell r="BL1110" t="str">
            <v>I, II, III</v>
          </cell>
          <cell r="BM1110" t="str">
            <v>*NS</v>
          </cell>
          <cell r="BN1110" t="str">
            <v>*NS</v>
          </cell>
          <cell r="BO1110">
            <v>67</v>
          </cell>
          <cell r="BP1110" t="str">
            <v>B or G</v>
          </cell>
          <cell r="BQ1110">
            <v>4020</v>
          </cell>
          <cell r="BR1110">
            <v>44.375</v>
          </cell>
        </row>
        <row r="1111">
          <cell r="C1111">
            <v>331074</v>
          </cell>
          <cell r="D1111" t="str">
            <v>28450 M20 (LIF Paste, Redstp, 2PB, 50 Bxs)</v>
          </cell>
          <cell r="E1111" t="str">
            <v>70302</v>
          </cell>
          <cell r="F1111" t="str">
            <v>72036</v>
          </cell>
          <cell r="G1111" t="str">
            <v>30%</v>
          </cell>
          <cell r="H1111" t="str">
            <v>2 X 8509 (12-8 4 X 1.25 OL)</v>
          </cell>
          <cell r="I1111" t="str">
            <v>8040 (54 mm 142 GA X 1.605 FT)</v>
          </cell>
          <cell r="J1111" t="str">
            <v>8034 (100 mm 200 GA X 1.605 FT)</v>
          </cell>
          <cell r="K1111">
            <v>0.88341749999999986</v>
          </cell>
          <cell r="L1111">
            <v>0.37860749999999999</v>
          </cell>
          <cell r="M1111">
            <v>17.75</v>
          </cell>
          <cell r="N1111" t="str">
            <v>NS</v>
          </cell>
          <cell r="O1111">
            <v>17.5</v>
          </cell>
          <cell r="P1111">
            <v>17.75</v>
          </cell>
          <cell r="Q1111">
            <v>18</v>
          </cell>
          <cell r="R1111">
            <v>1.19875</v>
          </cell>
          <cell r="S1111">
            <v>1.262025</v>
          </cell>
          <cell r="T1111">
            <v>1.3266</v>
          </cell>
          <cell r="U1111">
            <v>544.23249999999996</v>
          </cell>
          <cell r="V1111">
            <v>572.95934999999997</v>
          </cell>
          <cell r="W1111">
            <v>602.27639999999997</v>
          </cell>
          <cell r="X1111" t="str">
            <v>8425/8426 (22"/ 2 pc)</v>
          </cell>
          <cell r="Y1111" t="str">
            <v>22"/ 2 pc</v>
          </cell>
          <cell r="Z1111">
            <v>2</v>
          </cell>
          <cell r="AA1111">
            <v>30</v>
          </cell>
          <cell r="AB1111">
            <v>35.962499999999999</v>
          </cell>
          <cell r="AC1111">
            <v>37.860749999999996</v>
          </cell>
          <cell r="AD1111">
            <v>39.798000000000002</v>
          </cell>
          <cell r="AE1111">
            <v>37.962499999999999</v>
          </cell>
          <cell r="AF1111">
            <v>39.860749999999996</v>
          </cell>
          <cell r="AG1111">
            <v>41.798000000000002</v>
          </cell>
          <cell r="AH1111" t="str">
            <v>2 X 8126 (4.833 FT/Box)</v>
          </cell>
          <cell r="AI1111">
            <v>2</v>
          </cell>
          <cell r="AJ1111" t="str">
            <v>(10X5)+0=50</v>
          </cell>
          <cell r="AK1111">
            <v>10</v>
          </cell>
          <cell r="AL1111">
            <v>5</v>
          </cell>
          <cell r="AM1111">
            <v>0</v>
          </cell>
          <cell r="AN1111">
            <v>50</v>
          </cell>
          <cell r="AO1111" t="str">
            <v>8914 (48 X 44)</v>
          </cell>
          <cell r="AP1111" t="str">
            <v>48X44</v>
          </cell>
          <cell r="AQ1111">
            <v>55</v>
          </cell>
          <cell r="AR1111">
            <v>0</v>
          </cell>
          <cell r="AS1111" t="str">
            <v>8051 (1 White) and 8305 (1 6 mil poly bag)</v>
          </cell>
          <cell r="AT1111">
            <v>0</v>
          </cell>
          <cell r="AU1111">
            <v>0</v>
          </cell>
          <cell r="AV1111" t="str">
            <v>8051 (1 White)</v>
          </cell>
          <cell r="AW1111" t="str">
            <v>8050 (223FT Clear)</v>
          </cell>
          <cell r="AX1111">
            <v>2048.0374999999999</v>
          </cell>
          <cell r="AY1111">
            <v>1500</v>
          </cell>
          <cell r="AZ1111">
            <v>1.3653583333333332</v>
          </cell>
          <cell r="BA1111" t="str">
            <v xml:space="preserve">Minova USA Inc. request 9/24/03.  Each cartridge is to get a Red stripe.  </v>
          </cell>
          <cell r="BB1111" t="str">
            <v>Place white pallet cover on pallet, place boxes on pallet, place a 2nd white pallet cover over boxes, place 6 mil poly bag over pallet and stretchwrap.</v>
          </cell>
          <cell r="BC1111">
            <v>331074</v>
          </cell>
          <cell r="BD1111" t="str">
            <v xml:space="preserve">Orange </v>
          </cell>
          <cell r="BE1111" t="str">
            <v>28450 M20</v>
          </cell>
          <cell r="BF1111" t="str">
            <v>12 months (+/- 5 days) from date of manufacture</v>
          </cell>
          <cell r="BG1111" t="str">
            <v xml:space="preserve">X-Fast </v>
          </cell>
          <cell r="BH1111" t="str">
            <v>28 mm</v>
          </cell>
          <cell r="BI1111" t="str">
            <v>*NS</v>
          </cell>
          <cell r="BJ1111" t="str">
            <v>450 mm</v>
          </cell>
          <cell r="BK1111" t="str">
            <v>*NS</v>
          </cell>
          <cell r="BL1111" t="str">
            <v>I, II, III</v>
          </cell>
          <cell r="BM1111" t="str">
            <v>*NS</v>
          </cell>
          <cell r="BN1111" t="str">
            <v>*NS</v>
          </cell>
          <cell r="BO1111">
            <v>67</v>
          </cell>
          <cell r="BP1111" t="str">
            <v>B or G</v>
          </cell>
          <cell r="BQ1111">
            <v>4020</v>
          </cell>
          <cell r="BR1111">
            <v>44.375</v>
          </cell>
        </row>
        <row r="1112">
          <cell r="C1112">
            <v>331075</v>
          </cell>
          <cell r="D1112" t="str">
            <v>28450 LIF20 (Redstp, 2PB, 50 Bxs)</v>
          </cell>
          <cell r="E1112" t="str">
            <v>70415</v>
          </cell>
          <cell r="F1112" t="str">
            <v>72036</v>
          </cell>
          <cell r="G1112" t="str">
            <v>30%</v>
          </cell>
          <cell r="H1112" t="str">
            <v>2 X 8509 (12-8 4 X 1.25 OL)</v>
          </cell>
          <cell r="I1112" t="str">
            <v>8040 (54 mm 142 GA X 1.605 FT)</v>
          </cell>
          <cell r="J1112" t="str">
            <v>8034 (100 mm 200 GA X 1.605 FT)</v>
          </cell>
          <cell r="K1112">
            <v>0.88341749999999986</v>
          </cell>
          <cell r="L1112">
            <v>0.37860749999999999</v>
          </cell>
          <cell r="M1112">
            <v>17.75</v>
          </cell>
          <cell r="N1112" t="str">
            <v>NS</v>
          </cell>
          <cell r="O1112">
            <v>17.5</v>
          </cell>
          <cell r="P1112">
            <v>17.75</v>
          </cell>
          <cell r="Q1112">
            <v>18</v>
          </cell>
          <cell r="R1112">
            <v>1.19875</v>
          </cell>
          <cell r="S1112">
            <v>1.262025</v>
          </cell>
          <cell r="T1112">
            <v>1.3266</v>
          </cell>
          <cell r="U1112">
            <v>544.23249999999996</v>
          </cell>
          <cell r="V1112">
            <v>572.95934999999997</v>
          </cell>
          <cell r="W1112">
            <v>602.27639999999997</v>
          </cell>
          <cell r="X1112" t="str">
            <v>8425/8426 (22"/ 2 pc)</v>
          </cell>
          <cell r="Y1112" t="str">
            <v>22"/ 2 pc</v>
          </cell>
          <cell r="Z1112">
            <v>2</v>
          </cell>
          <cell r="AA1112">
            <v>30</v>
          </cell>
          <cell r="AB1112">
            <v>35.962499999999999</v>
          </cell>
          <cell r="AC1112">
            <v>37.860749999999996</v>
          </cell>
          <cell r="AD1112">
            <v>39.798000000000002</v>
          </cell>
          <cell r="AE1112">
            <v>37.962499999999999</v>
          </cell>
          <cell r="AF1112">
            <v>39.860749999999996</v>
          </cell>
          <cell r="AG1112">
            <v>41.798000000000002</v>
          </cell>
          <cell r="AH1112" t="str">
            <v>2 X 8126 (4.833 FT/Box)</v>
          </cell>
          <cell r="AI1112">
            <v>2</v>
          </cell>
          <cell r="AJ1112" t="str">
            <v>(10X5)+0=50</v>
          </cell>
          <cell r="AK1112">
            <v>10</v>
          </cell>
          <cell r="AL1112">
            <v>5</v>
          </cell>
          <cell r="AM1112">
            <v>0</v>
          </cell>
          <cell r="AN1112">
            <v>50</v>
          </cell>
          <cell r="AO1112" t="str">
            <v>8914 (48 X 44)</v>
          </cell>
          <cell r="AP1112" t="str">
            <v>48X44</v>
          </cell>
          <cell r="AQ1112">
            <v>55</v>
          </cell>
          <cell r="AR1112">
            <v>0</v>
          </cell>
          <cell r="AS1112" t="str">
            <v>8051 (1 White) and 8305 (1 6 mil poly bag)</v>
          </cell>
          <cell r="AT1112">
            <v>0</v>
          </cell>
          <cell r="AU1112">
            <v>0</v>
          </cell>
          <cell r="AV1112" t="str">
            <v>8051 (1 White)</v>
          </cell>
          <cell r="AW1112" t="str">
            <v>8050 (223FT Clear)</v>
          </cell>
          <cell r="AX1112">
            <v>2048.0374999999999</v>
          </cell>
          <cell r="AY1112">
            <v>1500</v>
          </cell>
          <cell r="AZ1112">
            <v>1.3653583333333332</v>
          </cell>
          <cell r="BA1112" t="str">
            <v xml:space="preserve">Minova USA Inc. request 4/16/04.C.  Each cartridge is to get a Red stripe.  </v>
          </cell>
          <cell r="BB1112" t="str">
            <v>Place white pallet cover on pallet, place boxes on pallet, place a 2nd white pallet cover over boxes, place 6 mil poly bag over pallet and stretchwrap.</v>
          </cell>
          <cell r="BC1112">
            <v>331075</v>
          </cell>
          <cell r="BD1112" t="str">
            <v xml:space="preserve">Orange </v>
          </cell>
          <cell r="BE1112" t="str">
            <v>28450 LIF20</v>
          </cell>
          <cell r="BF1112" t="str">
            <v>12 months (+/- 5 days) from date of manufacture</v>
          </cell>
          <cell r="BG1112" t="str">
            <v xml:space="preserve">X-Fast </v>
          </cell>
          <cell r="BH1112" t="str">
            <v>28 mm</v>
          </cell>
          <cell r="BI1112" t="str">
            <v>*NS</v>
          </cell>
          <cell r="BJ1112" t="str">
            <v>450 mm</v>
          </cell>
          <cell r="BK1112" t="str">
            <v>*NS</v>
          </cell>
          <cell r="BL1112" t="str">
            <v>I, II, III</v>
          </cell>
          <cell r="BM1112" t="str">
            <v>*NS</v>
          </cell>
          <cell r="BN1112" t="str">
            <v>*NS</v>
          </cell>
          <cell r="BO1112">
            <v>67</v>
          </cell>
          <cell r="BP1112" t="str">
            <v>B or G</v>
          </cell>
          <cell r="BQ1112">
            <v>4020</v>
          </cell>
          <cell r="BR1112">
            <v>44.375</v>
          </cell>
        </row>
        <row r="1113">
          <cell r="C1113">
            <v>331090</v>
          </cell>
          <cell r="D1113" t="str">
            <v>28470 M0204LIF (2PB, 50 Bxs)</v>
          </cell>
          <cell r="E1113" t="str">
            <v>70350</v>
          </cell>
          <cell r="F1113" t="str">
            <v>72036</v>
          </cell>
          <cell r="G1113" t="str">
            <v>30%</v>
          </cell>
          <cell r="H1113" t="str">
            <v>2 X 8509 (12-8 4 X 1.25 OL)</v>
          </cell>
          <cell r="I1113" t="str">
            <v>8040 (54 mm 142 GA X 1.646 FT)</v>
          </cell>
          <cell r="J1113" t="str">
            <v>8034 (100 mm 200 GA X 1.646 FT)</v>
          </cell>
          <cell r="K1113">
            <v>0.92074499999999992</v>
          </cell>
          <cell r="L1113">
            <v>0.39460499999999998</v>
          </cell>
          <cell r="M1113">
            <v>18.5</v>
          </cell>
          <cell r="N1113" t="str">
            <v>NS</v>
          </cell>
          <cell r="O1113">
            <v>18.25</v>
          </cell>
          <cell r="P1113">
            <v>18.5</v>
          </cell>
          <cell r="Q1113">
            <v>18.75</v>
          </cell>
          <cell r="R1113">
            <v>1.2501250000000002</v>
          </cell>
          <cell r="S1113">
            <v>1.31535</v>
          </cell>
          <cell r="T1113">
            <v>1.381875</v>
          </cell>
          <cell r="U1113">
            <v>567.55675000000008</v>
          </cell>
          <cell r="V1113">
            <v>597.16890000000001</v>
          </cell>
          <cell r="W1113">
            <v>627.37125000000003</v>
          </cell>
          <cell r="X1113" t="str">
            <v>8425/8426 (22"/ 2 pc)</v>
          </cell>
          <cell r="Y1113" t="str">
            <v>22"/ 2 pc</v>
          </cell>
          <cell r="Z1113">
            <v>2</v>
          </cell>
          <cell r="AA1113">
            <v>30</v>
          </cell>
          <cell r="AB1113">
            <v>37.503750000000004</v>
          </cell>
          <cell r="AC1113">
            <v>39.460500000000003</v>
          </cell>
          <cell r="AD1113">
            <v>41.456249999999997</v>
          </cell>
          <cell r="AE1113">
            <v>39.503750000000004</v>
          </cell>
          <cell r="AF1113">
            <v>41.460500000000003</v>
          </cell>
          <cell r="AG1113">
            <v>43.456249999999997</v>
          </cell>
          <cell r="AH1113" t="str">
            <v>2 X 8126 (4.833 FT/Box)</v>
          </cell>
          <cell r="AI1113">
            <v>2</v>
          </cell>
          <cell r="AJ1113" t="str">
            <v>(10X5)+0=50</v>
          </cell>
          <cell r="AK1113">
            <v>10</v>
          </cell>
          <cell r="AL1113">
            <v>5</v>
          </cell>
          <cell r="AM1113">
            <v>0</v>
          </cell>
          <cell r="AN1113">
            <v>50</v>
          </cell>
          <cell r="AO1113" t="str">
            <v>8914 (48 X 44)</v>
          </cell>
          <cell r="AP1113" t="str">
            <v>48X44</v>
          </cell>
          <cell r="AQ1113">
            <v>55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 t="str">
            <v>8051 (1 White)</v>
          </cell>
          <cell r="AW1113" t="str">
            <v>8050 (223FT Clear)</v>
          </cell>
          <cell r="AX1113">
            <v>2128.0250000000001</v>
          </cell>
          <cell r="AY1113">
            <v>1500</v>
          </cell>
          <cell r="AZ1113">
            <v>1.4186833333333333</v>
          </cell>
          <cell r="BA1113" t="str">
            <v>Minova Request 3/27/13.</v>
          </cell>
          <cell r="BB1113"/>
          <cell r="BC1113">
            <v>331090</v>
          </cell>
          <cell r="BD1113" t="str">
            <v>Yellow</v>
          </cell>
          <cell r="BE1113" t="str">
            <v>28470 M0204LIF</v>
          </cell>
          <cell r="BF1113" t="str">
            <v>12 months (+/- 5 days) from date of manufacture</v>
          </cell>
          <cell r="BG1113" t="str">
            <v>Slow</v>
          </cell>
          <cell r="BH1113" t="str">
            <v>28 mm</v>
          </cell>
          <cell r="BI1113" t="str">
            <v>*NS</v>
          </cell>
          <cell r="BJ1113" t="str">
            <v>470 mm</v>
          </cell>
          <cell r="BK1113" t="str">
            <v>*NS</v>
          </cell>
          <cell r="BL1113" t="str">
            <v>I, II, III</v>
          </cell>
          <cell r="BM1113" t="str">
            <v>*NS</v>
          </cell>
          <cell r="BN1113" t="str">
            <v>*NS</v>
          </cell>
          <cell r="BO1113">
            <v>110</v>
          </cell>
          <cell r="BP1113" t="str">
            <v>B or G</v>
          </cell>
          <cell r="BQ1113">
            <v>6600</v>
          </cell>
          <cell r="BR1113">
            <v>46.25</v>
          </cell>
        </row>
        <row r="1114">
          <cell r="C1114">
            <v>332074</v>
          </cell>
          <cell r="D1114" t="str">
            <v>28508 LIF20 (LIF Paste, Redstp, 2PB, 50 Bxs)</v>
          </cell>
          <cell r="E1114" t="str">
            <v>70415</v>
          </cell>
          <cell r="F1114" t="str">
            <v>72036</v>
          </cell>
          <cell r="G1114" t="str">
            <v>30%</v>
          </cell>
          <cell r="H1114" t="str">
            <v>2 X 8509 (12-8 4 X 1.25 OL)</v>
          </cell>
          <cell r="I1114" t="str">
            <v>8040 (54 mm 142 GA X 1.792 FT)</v>
          </cell>
          <cell r="J1114" t="str">
            <v>8034 (100 mm 200 GA X 1.792 FT)</v>
          </cell>
          <cell r="K1114">
            <v>0.99539999999999984</v>
          </cell>
          <cell r="L1114">
            <v>0.42659999999999998</v>
          </cell>
          <cell r="M1114">
            <v>20</v>
          </cell>
          <cell r="N1114" t="str">
            <v>NS</v>
          </cell>
          <cell r="O1114">
            <v>19.75</v>
          </cell>
          <cell r="P1114">
            <v>20</v>
          </cell>
          <cell r="Q1114">
            <v>20.25</v>
          </cell>
          <cell r="R1114">
            <v>1.352875</v>
          </cell>
          <cell r="S1114">
            <v>1.4219999999999999</v>
          </cell>
          <cell r="T1114">
            <v>1.4924250000000001</v>
          </cell>
          <cell r="U1114">
            <v>614.20524999999998</v>
          </cell>
          <cell r="V1114">
            <v>645.58799999999997</v>
          </cell>
          <cell r="W1114">
            <v>677.56095000000005</v>
          </cell>
          <cell r="X1114" t="str">
            <v>8425/8426 (22"/ 2 pc)</v>
          </cell>
          <cell r="Y1114" t="str">
            <v>22"/ 2 pc</v>
          </cell>
          <cell r="Z1114">
            <v>2</v>
          </cell>
          <cell r="AA1114">
            <v>30</v>
          </cell>
          <cell r="AB1114">
            <v>40.58625</v>
          </cell>
          <cell r="AC1114">
            <v>42.66</v>
          </cell>
          <cell r="AD1114">
            <v>44.772750000000002</v>
          </cell>
          <cell r="AE1114">
            <v>42.58625</v>
          </cell>
          <cell r="AF1114">
            <v>44.66</v>
          </cell>
          <cell r="AG1114">
            <v>46.772750000000002</v>
          </cell>
          <cell r="AH1114" t="str">
            <v>2 X 8126 (4.833 FT/Box)</v>
          </cell>
          <cell r="AI1114">
            <v>2</v>
          </cell>
          <cell r="AJ1114" t="str">
            <v>(10X5)+0=50</v>
          </cell>
          <cell r="AK1114">
            <v>10</v>
          </cell>
          <cell r="AL1114">
            <v>5</v>
          </cell>
          <cell r="AM1114">
            <v>0</v>
          </cell>
          <cell r="AN1114">
            <v>50</v>
          </cell>
          <cell r="AO1114" t="str">
            <v>8914 (48 X 44)</v>
          </cell>
          <cell r="AP1114" t="str">
            <v>48X44</v>
          </cell>
          <cell r="AQ1114">
            <v>55</v>
          </cell>
          <cell r="AR1114">
            <v>0</v>
          </cell>
          <cell r="AS1114" t="str">
            <v>8051 (1 White) and 8305 (1 6 mil poly bag)</v>
          </cell>
          <cell r="AT1114">
            <v>0</v>
          </cell>
          <cell r="AU1114">
            <v>0</v>
          </cell>
          <cell r="AV1114" t="str">
            <v>8051 (1 White)</v>
          </cell>
          <cell r="AW1114" t="str">
            <v>8050 (223FT Clear)</v>
          </cell>
          <cell r="AX1114">
            <v>2288</v>
          </cell>
          <cell r="AY1114">
            <v>1500</v>
          </cell>
          <cell r="AZ1114">
            <v>1.5253333333333334</v>
          </cell>
          <cell r="BA1114" t="str">
            <v>Minova Request 4/21/05.  Each cartridge is to get a Red stripe.  Place white pallet cover on pallet, place boxes on pallet, place a 2nd white pallet cover over boxes, place 6 mil poly bag over pallet and stretchwrap.</v>
          </cell>
          <cell r="BB1114"/>
          <cell r="BC1114">
            <v>332074</v>
          </cell>
          <cell r="BD1114" t="str">
            <v xml:space="preserve">Orange </v>
          </cell>
          <cell r="BE1114" t="str">
            <v>28508 LIF20</v>
          </cell>
          <cell r="BF1114" t="str">
            <v>12 months (+/- 5 days) from date of manufacture</v>
          </cell>
          <cell r="BG1114" t="str">
            <v xml:space="preserve">X-Fast </v>
          </cell>
          <cell r="BH1114" t="str">
            <v>28 mm</v>
          </cell>
          <cell r="BI1114" t="str">
            <v>*NS</v>
          </cell>
          <cell r="BJ1114" t="str">
            <v>508 mm</v>
          </cell>
          <cell r="BK1114" t="str">
            <v>*NS</v>
          </cell>
          <cell r="BL1114" t="str">
            <v>I, II, III</v>
          </cell>
          <cell r="BM1114" t="str">
            <v>*NS</v>
          </cell>
          <cell r="BN1114" t="str">
            <v>*NS</v>
          </cell>
          <cell r="BO1114">
            <v>110</v>
          </cell>
          <cell r="BP1114" t="str">
            <v>B or G</v>
          </cell>
          <cell r="BQ1114">
            <v>6600</v>
          </cell>
          <cell r="BR1114">
            <v>50</v>
          </cell>
        </row>
        <row r="1115">
          <cell r="C1115">
            <v>332076</v>
          </cell>
          <cell r="D1115" t="str">
            <v>28508 M20 (LIF Paste, Redstp, 2PB, 50 Bxs)</v>
          </cell>
          <cell r="E1115" t="str">
            <v>70302</v>
          </cell>
          <cell r="F1115" t="str">
            <v>72036</v>
          </cell>
          <cell r="G1115" t="str">
            <v>30%</v>
          </cell>
          <cell r="H1115" t="str">
            <v>2 X 8509 (12-8 4 X 1.25 OL)</v>
          </cell>
          <cell r="I1115" t="str">
            <v>8040 (54 mm 142 GA X 1.792 FT)</v>
          </cell>
          <cell r="J1115" t="str">
            <v>8034 (100 mm 200 GA X 1.792 FT)</v>
          </cell>
          <cell r="K1115">
            <v>0.99539999999999984</v>
          </cell>
          <cell r="L1115">
            <v>0.42659999999999998</v>
          </cell>
          <cell r="M1115">
            <v>20</v>
          </cell>
          <cell r="N1115" t="str">
            <v>NS</v>
          </cell>
          <cell r="O1115">
            <v>19.75</v>
          </cell>
          <cell r="P1115">
            <v>20</v>
          </cell>
          <cell r="Q1115">
            <v>20.25</v>
          </cell>
          <cell r="R1115">
            <v>1.352875</v>
          </cell>
          <cell r="S1115">
            <v>1.4219999999999999</v>
          </cell>
          <cell r="T1115">
            <v>1.4924250000000001</v>
          </cell>
          <cell r="U1115">
            <v>614.20524999999998</v>
          </cell>
          <cell r="V1115">
            <v>645.58799999999997</v>
          </cell>
          <cell r="W1115">
            <v>677.56095000000005</v>
          </cell>
          <cell r="X1115" t="str">
            <v>8425/8426 (22"/ 2 pc)</v>
          </cell>
          <cell r="Y1115" t="str">
            <v>22"/ 2 pc</v>
          </cell>
          <cell r="Z1115">
            <v>2</v>
          </cell>
          <cell r="AA1115">
            <v>30</v>
          </cell>
          <cell r="AB1115">
            <v>40.58625</v>
          </cell>
          <cell r="AC1115">
            <v>42.66</v>
          </cell>
          <cell r="AD1115">
            <v>44.772750000000002</v>
          </cell>
          <cell r="AE1115">
            <v>42.58625</v>
          </cell>
          <cell r="AF1115">
            <v>44.66</v>
          </cell>
          <cell r="AG1115">
            <v>46.772750000000002</v>
          </cell>
          <cell r="AH1115" t="str">
            <v>2 X 8126 (4.833 FT/Box)</v>
          </cell>
          <cell r="AI1115">
            <v>2</v>
          </cell>
          <cell r="AJ1115" t="str">
            <v>(10X5)+0=50</v>
          </cell>
          <cell r="AK1115">
            <v>10</v>
          </cell>
          <cell r="AL1115">
            <v>5</v>
          </cell>
          <cell r="AM1115">
            <v>0</v>
          </cell>
          <cell r="AN1115">
            <v>50</v>
          </cell>
          <cell r="AO1115" t="str">
            <v>8914 (48 X 44)</v>
          </cell>
          <cell r="AP1115" t="str">
            <v>48X44</v>
          </cell>
          <cell r="AQ1115">
            <v>55</v>
          </cell>
          <cell r="AR1115">
            <v>0</v>
          </cell>
          <cell r="AS1115" t="str">
            <v>8051 (1 White) and 8305 (1 6 mil poly bag)</v>
          </cell>
          <cell r="AT1115">
            <v>0</v>
          </cell>
          <cell r="AU1115">
            <v>0</v>
          </cell>
          <cell r="AV1115" t="str">
            <v>8051 (1 White)</v>
          </cell>
          <cell r="AW1115" t="str">
            <v>8050 (223FT Clear)</v>
          </cell>
          <cell r="AX1115">
            <v>2288</v>
          </cell>
          <cell r="AY1115">
            <v>1500</v>
          </cell>
          <cell r="AZ1115">
            <v>1.5253333333333334</v>
          </cell>
          <cell r="BA1115" t="str">
            <v>GT Request 5/7/02.  Each cartridge is to get a Red stripe.  Place white pallet cover on pallet, place boxes on pallet, place a 2nd white pallet cover over boxes, place 6 mil poly bag over pallet and stretchwrap.</v>
          </cell>
          <cell r="BB1115"/>
          <cell r="BC1115">
            <v>332076</v>
          </cell>
          <cell r="BD1115" t="str">
            <v xml:space="preserve">Orange </v>
          </cell>
          <cell r="BE1115" t="str">
            <v>28508 M20</v>
          </cell>
          <cell r="BF1115" t="str">
            <v>12 months (+/- 5 days) from date of manufacture</v>
          </cell>
          <cell r="BG1115" t="str">
            <v xml:space="preserve">X-Fast </v>
          </cell>
          <cell r="BH1115" t="str">
            <v>28 mm</v>
          </cell>
          <cell r="BI1115" t="str">
            <v>*NS</v>
          </cell>
          <cell r="BJ1115" t="str">
            <v>508 mm</v>
          </cell>
          <cell r="BK1115" t="str">
            <v>*NS</v>
          </cell>
          <cell r="BL1115" t="str">
            <v>I, II, III</v>
          </cell>
          <cell r="BM1115" t="str">
            <v>*NS</v>
          </cell>
          <cell r="BN1115" t="str">
            <v>*NS</v>
          </cell>
          <cell r="BO1115">
            <v>110</v>
          </cell>
          <cell r="BP1115" t="str">
            <v>B or G</v>
          </cell>
          <cell r="BQ1115">
            <v>6600</v>
          </cell>
          <cell r="BR1115">
            <v>50</v>
          </cell>
        </row>
        <row r="1116">
          <cell r="C1116">
            <v>332080</v>
          </cell>
          <cell r="D1116" t="str">
            <v>28535 LIF90 (2PB, 50 Bxs)</v>
          </cell>
          <cell r="E1116" t="str">
            <v>70416</v>
          </cell>
          <cell r="F1116" t="str">
            <v>72036</v>
          </cell>
          <cell r="G1116" t="str">
            <v>30%</v>
          </cell>
          <cell r="H1116" t="str">
            <v>2 X 8509 (12-8 4 X 1.25 OL)</v>
          </cell>
          <cell r="I1116" t="str">
            <v>8040 (54 mm 142 GA X 1.855 FT)</v>
          </cell>
          <cell r="J1116" t="str">
            <v>8034 (100 mm 200 GA X 1.855 FT)</v>
          </cell>
          <cell r="K1116">
            <v>1.0451699999999999</v>
          </cell>
          <cell r="L1116">
            <v>0.44792999999999994</v>
          </cell>
          <cell r="M1116">
            <v>20</v>
          </cell>
          <cell r="N1116" t="str">
            <v>NS</v>
          </cell>
          <cell r="O1116">
            <v>20.75</v>
          </cell>
          <cell r="P1116">
            <v>21</v>
          </cell>
          <cell r="Q1116">
            <v>21.25</v>
          </cell>
          <cell r="R1116">
            <v>1.4213750000000001</v>
          </cell>
          <cell r="S1116">
            <v>1.4930999999999999</v>
          </cell>
          <cell r="T1116">
            <v>1.566125</v>
          </cell>
          <cell r="U1116">
            <v>645.30425000000002</v>
          </cell>
          <cell r="V1116">
            <v>677.86739999999998</v>
          </cell>
          <cell r="W1116">
            <v>711.02075000000002</v>
          </cell>
          <cell r="X1116" t="str">
            <v>8425/8426 (22"/ 2 pc)</v>
          </cell>
          <cell r="Y1116" t="str">
            <v>22"/ 2 pc</v>
          </cell>
          <cell r="Z1116">
            <v>2</v>
          </cell>
          <cell r="AA1116">
            <v>30</v>
          </cell>
          <cell r="AB1116">
            <v>42.641249999999999</v>
          </cell>
          <cell r="AC1116">
            <v>44.792999999999999</v>
          </cell>
          <cell r="AD1116">
            <v>46.983750000000001</v>
          </cell>
          <cell r="AE1116">
            <v>44.641249999999999</v>
          </cell>
          <cell r="AF1116">
            <v>46.792999999999999</v>
          </cell>
          <cell r="AG1116">
            <v>48.983750000000001</v>
          </cell>
          <cell r="AH1116" t="str">
            <v>2 X 8126 (4.833 FT/Box)</v>
          </cell>
          <cell r="AI1116">
            <v>2</v>
          </cell>
          <cell r="AJ1116" t="str">
            <v>(10X5)+0=50</v>
          </cell>
          <cell r="AK1116">
            <v>10</v>
          </cell>
          <cell r="AL1116">
            <v>5</v>
          </cell>
          <cell r="AM1116">
            <v>0</v>
          </cell>
          <cell r="AN1116">
            <v>50</v>
          </cell>
          <cell r="AO1116" t="str">
            <v>8914 (48 X 44)</v>
          </cell>
          <cell r="AP1116" t="str">
            <v>48X44</v>
          </cell>
          <cell r="AQ1116">
            <v>55</v>
          </cell>
          <cell r="AR1116">
            <v>0</v>
          </cell>
          <cell r="AS1116" t="str">
            <v>8051 (1 White) and 8305 (1 6 mil poly bag)</v>
          </cell>
          <cell r="AT1116">
            <v>0</v>
          </cell>
          <cell r="AU1116">
            <v>0</v>
          </cell>
          <cell r="AV1116" t="str">
            <v>8051 (1 White)</v>
          </cell>
          <cell r="AW1116" t="str">
            <v>8050 (223FT Clear)</v>
          </cell>
          <cell r="AX1116">
            <v>2394.65</v>
          </cell>
          <cell r="AY1116">
            <v>1500</v>
          </cell>
          <cell r="AZ1116">
            <v>1.5964333333333334</v>
          </cell>
          <cell r="BA1116" t="str">
            <v>GT Request 4/28/03.D.  Place white pallet cover on pallet, place boxes on pallet, place a 2nd white pallet cover over boxes, place 6 mil poly bag over pallet and stretchwrap.</v>
          </cell>
          <cell r="BB1116"/>
          <cell r="BC1116">
            <v>332080</v>
          </cell>
          <cell r="BD1116" t="str">
            <v>Yellow</v>
          </cell>
          <cell r="BE1116" t="str">
            <v>28535 LIF90</v>
          </cell>
          <cell r="BF1116" t="str">
            <v>12 months (+/- 5 days) from date of manufacture</v>
          </cell>
          <cell r="BG1116" t="str">
            <v>Slow</v>
          </cell>
          <cell r="BH1116" t="str">
            <v>28 mm</v>
          </cell>
          <cell r="BI1116" t="str">
            <v>*NS</v>
          </cell>
          <cell r="BJ1116" t="str">
            <v>535 mm</v>
          </cell>
          <cell r="BK1116" t="str">
            <v>*NS</v>
          </cell>
          <cell r="BL1116" t="str">
            <v>I, II, III</v>
          </cell>
          <cell r="BM1116" t="str">
            <v>*NS</v>
          </cell>
          <cell r="BN1116" t="str">
            <v>*NS</v>
          </cell>
          <cell r="BO1116">
            <v>110</v>
          </cell>
          <cell r="BP1116" t="str">
            <v>B or G</v>
          </cell>
          <cell r="BQ1116">
            <v>6600</v>
          </cell>
          <cell r="BR1116">
            <v>52.5</v>
          </cell>
        </row>
        <row r="1117">
          <cell r="C1117">
            <v>332088</v>
          </cell>
          <cell r="D1117" t="str">
            <v>28560 LIF0204 (2PB, 48 Bxs, VPL)</v>
          </cell>
          <cell r="E1117" t="str">
            <v>70314</v>
          </cell>
          <cell r="F1117" t="str">
            <v>72036</v>
          </cell>
          <cell r="G1117" t="str">
            <v>30%</v>
          </cell>
          <cell r="H1117" t="str">
            <v>2 X 8509 (12-8 4 X 1.25 OL)</v>
          </cell>
          <cell r="I1117" t="str">
            <v>8040 (54 mm 142 GA X 1.959 FT)</v>
          </cell>
          <cell r="J1117" t="str">
            <v>8034 (100 mm 200 GA X 1.959 FT)</v>
          </cell>
          <cell r="K1117">
            <v>1.09494</v>
          </cell>
          <cell r="L1117">
            <v>0.46926000000000001</v>
          </cell>
          <cell r="M1117">
            <v>22</v>
          </cell>
          <cell r="N1117" t="str">
            <v>NS</v>
          </cell>
          <cell r="O1117">
            <v>21.75</v>
          </cell>
          <cell r="P1117">
            <v>22</v>
          </cell>
          <cell r="Q1117">
            <v>22.25</v>
          </cell>
          <cell r="R1117">
            <v>1.4898750000000001</v>
          </cell>
          <cell r="S1117">
            <v>1.5642</v>
          </cell>
          <cell r="T1117">
            <v>1.6398250000000001</v>
          </cell>
          <cell r="U1117">
            <v>676.40325000000007</v>
          </cell>
          <cell r="V1117">
            <v>710.14679999999998</v>
          </cell>
          <cell r="W1117">
            <v>744.48054999999999</v>
          </cell>
          <cell r="X1117" t="str">
            <v>8427/8428 (25"/2 pc)</v>
          </cell>
          <cell r="Y1117" t="str">
            <v>25"/ 2 pc</v>
          </cell>
          <cell r="Z1117">
            <v>2.5</v>
          </cell>
          <cell r="AA1117">
            <v>30</v>
          </cell>
          <cell r="AB1117">
            <v>44.696249999999999</v>
          </cell>
          <cell r="AC1117">
            <v>46.926000000000002</v>
          </cell>
          <cell r="AD1117">
            <v>49.194749999999999</v>
          </cell>
          <cell r="AE1117">
            <v>47.196249999999999</v>
          </cell>
          <cell r="AF1117">
            <v>49.426000000000002</v>
          </cell>
          <cell r="AG1117">
            <v>51.694749999999999</v>
          </cell>
          <cell r="AH1117" t="str">
            <v>2 X 8126 (4.833 FT/Box)</v>
          </cell>
          <cell r="AI1117">
            <v>2</v>
          </cell>
          <cell r="AJ1117" t="str">
            <v>(8X6)+0=48</v>
          </cell>
          <cell r="AK1117">
            <v>8</v>
          </cell>
          <cell r="AL1117">
            <v>6</v>
          </cell>
          <cell r="AM1117">
            <v>0</v>
          </cell>
          <cell r="AN1117">
            <v>48</v>
          </cell>
          <cell r="AO1117" t="str">
            <v>8909 (44 X 44)</v>
          </cell>
          <cell r="AP1117" t="str">
            <v>44X44</v>
          </cell>
          <cell r="AQ1117">
            <v>55</v>
          </cell>
          <cell r="AR1117">
            <v>0</v>
          </cell>
          <cell r="AS1117" t="str">
            <v>8051 (1 White) and 8305 (1 6 mil poly bag)</v>
          </cell>
          <cell r="AT1117">
            <v>0</v>
          </cell>
          <cell r="AU1117">
            <v>0</v>
          </cell>
          <cell r="AV1117" t="str">
            <v>8051 (1 White)</v>
          </cell>
          <cell r="AW1117" t="str">
            <v>8050 (223FT Clear)</v>
          </cell>
          <cell r="AX1117">
            <v>2427.4480000000003</v>
          </cell>
          <cell r="AY1117">
            <v>1440</v>
          </cell>
          <cell r="AZ1117">
            <v>1.6857277777777779</v>
          </cell>
          <cell r="BA1117" t="str">
            <v>Minova USA Inc. request to change packaging 10/1/06. "VPL"</v>
          </cell>
          <cell r="BB1117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17">
            <v>332088</v>
          </cell>
          <cell r="BD1117" t="str">
            <v>Yellow</v>
          </cell>
          <cell r="BE1117" t="str">
            <v>28560 LIF0204</v>
          </cell>
          <cell r="BF1117" t="str">
            <v>12 months (+/- 5 days) from date of manufacture</v>
          </cell>
          <cell r="BG1117" t="str">
            <v>Slow</v>
          </cell>
          <cell r="BH1117" t="str">
            <v>28 mm</v>
          </cell>
          <cell r="BI1117" t="str">
            <v>*NS</v>
          </cell>
          <cell r="BJ1117" t="str">
            <v>560 mm</v>
          </cell>
          <cell r="BK1117" t="str">
            <v>*NS</v>
          </cell>
          <cell r="BL1117" t="str">
            <v>I, II, III</v>
          </cell>
          <cell r="BM1117" t="str">
            <v>*NS</v>
          </cell>
          <cell r="BN1117" t="str">
            <v>*NS</v>
          </cell>
          <cell r="BO1117">
            <v>110</v>
          </cell>
          <cell r="BP1117" t="str">
            <v>B or G</v>
          </cell>
          <cell r="BQ1117">
            <v>6600</v>
          </cell>
          <cell r="BR1117">
            <v>55</v>
          </cell>
        </row>
        <row r="1118">
          <cell r="C1118">
            <v>332090</v>
          </cell>
          <cell r="D1118" t="str">
            <v>28560 LIF90 (2PB, 48 Bxs, VPL)</v>
          </cell>
          <cell r="E1118" t="str">
            <v>70416</v>
          </cell>
          <cell r="F1118" t="str">
            <v>72036</v>
          </cell>
          <cell r="G1118" t="str">
            <v>30%</v>
          </cell>
          <cell r="H1118" t="str">
            <v>2 X 8509 (12-8 4 X 1.25 OL)</v>
          </cell>
          <cell r="I1118" t="str">
            <v>8040 (54 mm 142 GA X 1.959 FT)</v>
          </cell>
          <cell r="J1118" t="str">
            <v>8034 (100 mm 200 GA X 1.959 FT)</v>
          </cell>
          <cell r="K1118">
            <v>1.09494</v>
          </cell>
          <cell r="L1118">
            <v>0.46926000000000001</v>
          </cell>
          <cell r="M1118">
            <v>22</v>
          </cell>
          <cell r="N1118" t="str">
            <v>NS</v>
          </cell>
          <cell r="O1118">
            <v>21.75</v>
          </cell>
          <cell r="P1118">
            <v>22</v>
          </cell>
          <cell r="Q1118">
            <v>22.25</v>
          </cell>
          <cell r="R1118">
            <v>1.4898750000000001</v>
          </cell>
          <cell r="S1118">
            <v>1.5642</v>
          </cell>
          <cell r="T1118">
            <v>1.6398250000000001</v>
          </cell>
          <cell r="U1118">
            <v>676.40325000000007</v>
          </cell>
          <cell r="V1118">
            <v>710.14679999999998</v>
          </cell>
          <cell r="W1118">
            <v>744.48054999999999</v>
          </cell>
          <cell r="X1118" t="str">
            <v>8427/8428 (25"/2 pc)</v>
          </cell>
          <cell r="Y1118" t="str">
            <v>25"/ 2 pc</v>
          </cell>
          <cell r="Z1118">
            <v>2.5</v>
          </cell>
          <cell r="AA1118">
            <v>30</v>
          </cell>
          <cell r="AB1118">
            <v>44.696249999999999</v>
          </cell>
          <cell r="AC1118">
            <v>46.926000000000002</v>
          </cell>
          <cell r="AD1118">
            <v>49.194749999999999</v>
          </cell>
          <cell r="AE1118">
            <v>47.196249999999999</v>
          </cell>
          <cell r="AF1118">
            <v>49.426000000000002</v>
          </cell>
          <cell r="AG1118">
            <v>51.694749999999999</v>
          </cell>
          <cell r="AH1118" t="str">
            <v>2 X 8126 (4.833 FT/Box)</v>
          </cell>
          <cell r="AI1118">
            <v>2</v>
          </cell>
          <cell r="AJ1118" t="str">
            <v>(8X6)+0=48</v>
          </cell>
          <cell r="AK1118">
            <v>8</v>
          </cell>
          <cell r="AL1118">
            <v>6</v>
          </cell>
          <cell r="AM1118">
            <v>0</v>
          </cell>
          <cell r="AN1118">
            <v>48</v>
          </cell>
          <cell r="AO1118" t="str">
            <v>8909 (44 X 44)</v>
          </cell>
          <cell r="AP1118" t="str">
            <v>44X44</v>
          </cell>
          <cell r="AQ1118">
            <v>55</v>
          </cell>
          <cell r="AR1118">
            <v>0</v>
          </cell>
          <cell r="AS1118" t="str">
            <v>8051 (1 White) and 8305 (1 6 mil poly bag)</v>
          </cell>
          <cell r="AT1118">
            <v>0</v>
          </cell>
          <cell r="AU1118">
            <v>0</v>
          </cell>
          <cell r="AV1118" t="str">
            <v>8051 (1 White)</v>
          </cell>
          <cell r="AW1118" t="str">
            <v>8050 (223FT Clear)</v>
          </cell>
          <cell r="AX1118">
            <v>2427.4480000000003</v>
          </cell>
          <cell r="AY1118">
            <v>1440</v>
          </cell>
          <cell r="AZ1118">
            <v>1.6857277777777779</v>
          </cell>
          <cell r="BA1118" t="str">
            <v>Minova USA Inc. request to change packaging 10/1/06. "VPL"</v>
          </cell>
          <cell r="BB1118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18">
            <v>332090</v>
          </cell>
          <cell r="BD1118" t="str">
            <v>Yellow</v>
          </cell>
          <cell r="BE1118" t="str">
            <v>28560 LIF90</v>
          </cell>
          <cell r="BF1118" t="str">
            <v>12 months (+/- 5 days) from date of manufacture</v>
          </cell>
          <cell r="BG1118" t="str">
            <v>Slow</v>
          </cell>
          <cell r="BH1118" t="str">
            <v>28 mm</v>
          </cell>
          <cell r="BI1118" t="str">
            <v>*NS</v>
          </cell>
          <cell r="BJ1118" t="str">
            <v>560 mm</v>
          </cell>
          <cell r="BK1118" t="str">
            <v>*NS</v>
          </cell>
          <cell r="BL1118" t="str">
            <v>I, II, III</v>
          </cell>
          <cell r="BM1118" t="str">
            <v>*NS</v>
          </cell>
          <cell r="BN1118" t="str">
            <v>*NS</v>
          </cell>
          <cell r="BO1118">
            <v>110</v>
          </cell>
          <cell r="BP1118" t="str">
            <v>B or G</v>
          </cell>
          <cell r="BQ1118">
            <v>6600</v>
          </cell>
          <cell r="BR1118">
            <v>55</v>
          </cell>
        </row>
        <row r="1119">
          <cell r="C1119">
            <v>332094</v>
          </cell>
          <cell r="D1119" t="str">
            <v>28560 M90 (LIF, 2PB, 48 Bxs, VPL)</v>
          </cell>
          <cell r="E1119" t="str">
            <v>70329</v>
          </cell>
          <cell r="F1119" t="str">
            <v>72036</v>
          </cell>
          <cell r="G1119" t="str">
            <v>30%</v>
          </cell>
          <cell r="H1119" t="str">
            <v>2 X 8509 (12-8 4 X 1.25 OL)</v>
          </cell>
          <cell r="I1119" t="str">
            <v>8040 (54 mm 142 GA X 1.959 FT)</v>
          </cell>
          <cell r="J1119" t="str">
            <v>8034 (100 mm 200 GA X 1.959 FT)</v>
          </cell>
          <cell r="K1119">
            <v>1.09494</v>
          </cell>
          <cell r="L1119">
            <v>0.46926000000000001</v>
          </cell>
          <cell r="M1119">
            <v>22</v>
          </cell>
          <cell r="N1119" t="str">
            <v>NS</v>
          </cell>
          <cell r="O1119">
            <v>21.75</v>
          </cell>
          <cell r="P1119">
            <v>22</v>
          </cell>
          <cell r="Q1119">
            <v>22.25</v>
          </cell>
          <cell r="R1119">
            <v>1.4898750000000001</v>
          </cell>
          <cell r="S1119">
            <v>1.5642</v>
          </cell>
          <cell r="T1119">
            <v>1.6398250000000001</v>
          </cell>
          <cell r="U1119">
            <v>676.40325000000007</v>
          </cell>
          <cell r="V1119">
            <v>710.14679999999998</v>
          </cell>
          <cell r="W1119">
            <v>744.48054999999999</v>
          </cell>
          <cell r="X1119" t="str">
            <v>8427/8428 (25"/2 pc)</v>
          </cell>
          <cell r="Y1119" t="str">
            <v>25"/ 2 pc</v>
          </cell>
          <cell r="Z1119">
            <v>2.5</v>
          </cell>
          <cell r="AA1119">
            <v>30</v>
          </cell>
          <cell r="AB1119">
            <v>44.696249999999999</v>
          </cell>
          <cell r="AC1119">
            <v>46.926000000000002</v>
          </cell>
          <cell r="AD1119">
            <v>49.194749999999999</v>
          </cell>
          <cell r="AE1119">
            <v>47.196249999999999</v>
          </cell>
          <cell r="AF1119">
            <v>49.426000000000002</v>
          </cell>
          <cell r="AG1119">
            <v>51.694749999999999</v>
          </cell>
          <cell r="AH1119" t="str">
            <v>2 X 8126 (4.833 FT/Box)</v>
          </cell>
          <cell r="AI1119">
            <v>2</v>
          </cell>
          <cell r="AJ1119" t="str">
            <v>(8X6)+0=48</v>
          </cell>
          <cell r="AK1119">
            <v>8</v>
          </cell>
          <cell r="AL1119">
            <v>6</v>
          </cell>
          <cell r="AM1119">
            <v>0</v>
          </cell>
          <cell r="AN1119">
            <v>48</v>
          </cell>
          <cell r="AO1119" t="str">
            <v>8909 (44 X 44)</v>
          </cell>
          <cell r="AP1119" t="str">
            <v>44X44</v>
          </cell>
          <cell r="AQ1119">
            <v>55</v>
          </cell>
          <cell r="AR1119">
            <v>0</v>
          </cell>
          <cell r="AS1119" t="str">
            <v>8051 (1 White) and 8305 (1 6 mil poly bag)</v>
          </cell>
          <cell r="AT1119">
            <v>0</v>
          </cell>
          <cell r="AU1119">
            <v>0</v>
          </cell>
          <cell r="AV1119" t="str">
            <v>8051 (1 White)</v>
          </cell>
          <cell r="AW1119" t="str">
            <v>8050 (223FT Clear)</v>
          </cell>
          <cell r="AX1119">
            <v>2427.4480000000003</v>
          </cell>
          <cell r="AY1119">
            <v>1440</v>
          </cell>
          <cell r="AZ1119">
            <v>1.6857277777777779</v>
          </cell>
          <cell r="BA1119" t="str">
            <v>Minova USA Inc. request to change packaging 10/1/06. "VPL"</v>
          </cell>
          <cell r="BB1119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19">
            <v>332094</v>
          </cell>
          <cell r="BD1119" t="str">
            <v>Yellow</v>
          </cell>
          <cell r="BE1119" t="str">
            <v>28560 M90</v>
          </cell>
          <cell r="BF1119" t="str">
            <v>12 months (+/- 5 days) from date of manufacture</v>
          </cell>
          <cell r="BG1119" t="str">
            <v>Slow</v>
          </cell>
          <cell r="BH1119" t="str">
            <v>28 mm</v>
          </cell>
          <cell r="BI1119" t="str">
            <v>*NS</v>
          </cell>
          <cell r="BJ1119" t="str">
            <v>560 mm</v>
          </cell>
          <cell r="BK1119" t="str">
            <v>*NS</v>
          </cell>
          <cell r="BL1119" t="str">
            <v>I, II, III</v>
          </cell>
          <cell r="BM1119" t="str">
            <v>*NS</v>
          </cell>
          <cell r="BN1119" t="str">
            <v>*NS</v>
          </cell>
          <cell r="BO1119">
            <v>110</v>
          </cell>
          <cell r="BP1119" t="str">
            <v>B or G</v>
          </cell>
          <cell r="BQ1119">
            <v>6600</v>
          </cell>
          <cell r="BR1119">
            <v>55</v>
          </cell>
        </row>
        <row r="1120">
          <cell r="C1120">
            <v>333066</v>
          </cell>
          <cell r="D1120" t="str">
            <v>28750 LIF35 (LIF Paste, Redstp, 2PB, 36 Bxs)</v>
          </cell>
          <cell r="E1120" t="str">
            <v>70311</v>
          </cell>
          <cell r="F1120" t="str">
            <v>72036</v>
          </cell>
          <cell r="G1120" t="str">
            <v>30%</v>
          </cell>
          <cell r="H1120" t="str">
            <v>2 X 8509 (12-8 4 X 1.25 OL)</v>
          </cell>
          <cell r="I1120" t="str">
            <v>8040 (54 mm 142 GA X 2.584 FT)</v>
          </cell>
          <cell r="J1120" t="str">
            <v>8034 (100 mm 200 GA X 2.584 FT)</v>
          </cell>
          <cell r="K1120">
            <v>1.4682149999999998</v>
          </cell>
          <cell r="L1120">
            <v>0.62923499999999988</v>
          </cell>
          <cell r="M1120">
            <v>29.5</v>
          </cell>
          <cell r="N1120" t="str">
            <v>NS</v>
          </cell>
          <cell r="O1120">
            <v>29.25</v>
          </cell>
          <cell r="P1120">
            <v>29.5</v>
          </cell>
          <cell r="Q1120">
            <v>29.75</v>
          </cell>
          <cell r="R1120">
            <v>2.003625</v>
          </cell>
          <cell r="S1120">
            <v>2.0974499999999998</v>
          </cell>
          <cell r="T1120">
            <v>2.1925750000000002</v>
          </cell>
          <cell r="U1120">
            <v>909.64575000000002</v>
          </cell>
          <cell r="V1120">
            <v>952.24229999999989</v>
          </cell>
          <cell r="W1120">
            <v>995.42905000000007</v>
          </cell>
          <cell r="X1120" t="str">
            <v>8445/8446 (31"/2 pc)</v>
          </cell>
          <cell r="Y1120" t="str">
            <v>31"/ 2 pc</v>
          </cell>
          <cell r="Z1120">
            <v>2.5</v>
          </cell>
          <cell r="AA1120">
            <v>20</v>
          </cell>
          <cell r="AB1120">
            <v>40.072499999999998</v>
          </cell>
          <cell r="AC1120">
            <v>41.948999999999998</v>
          </cell>
          <cell r="AD1120">
            <v>43.851500000000001</v>
          </cell>
          <cell r="AE1120">
            <v>42.572499999999998</v>
          </cell>
          <cell r="AF1120">
            <v>44.448999999999998</v>
          </cell>
          <cell r="AG1120">
            <v>46.351500000000001</v>
          </cell>
          <cell r="AH1120" t="str">
            <v>2 X 8126 (4.854 FT/Box)</v>
          </cell>
          <cell r="AI1120">
            <v>2</v>
          </cell>
          <cell r="AJ1120" t="str">
            <v>(6X6)+0=36</v>
          </cell>
          <cell r="AK1120">
            <v>6</v>
          </cell>
          <cell r="AL1120">
            <v>6</v>
          </cell>
          <cell r="AM1120">
            <v>0</v>
          </cell>
          <cell r="AN1120">
            <v>36</v>
          </cell>
          <cell r="AO1120" t="str">
            <v>8909 (44 X 44)</v>
          </cell>
          <cell r="AP1120" t="str">
            <v>44X44</v>
          </cell>
          <cell r="AQ1120">
            <v>55</v>
          </cell>
          <cell r="AR1120">
            <v>0</v>
          </cell>
          <cell r="AS1120" t="str">
            <v>8051 (1 White) and 8305 (1 6 mil poly bag)</v>
          </cell>
          <cell r="AT1120">
            <v>0</v>
          </cell>
          <cell r="AU1120">
            <v>0</v>
          </cell>
          <cell r="AV1120" t="str">
            <v>8051 (1 White)</v>
          </cell>
          <cell r="AW1120" t="str">
            <v>8050 (160FT Clear)</v>
          </cell>
          <cell r="AX1120">
            <v>1655.164</v>
          </cell>
          <cell r="AY1120">
            <v>720</v>
          </cell>
          <cell r="AZ1120">
            <v>2.2988388888888887</v>
          </cell>
          <cell r="BA1120" t="str">
            <v>Request 8/31/06.  Each cartridge is to get a Red stripe.  Place white pallet cover on pallet, place boxes on pallet, place a 2nd white pallet cover over boxes, place 6 mil poly bag over pallet and stretchwrap.</v>
          </cell>
          <cell r="BB1120"/>
          <cell r="BC1120">
            <v>333066</v>
          </cell>
          <cell r="BD1120" t="str">
            <v>Blue</v>
          </cell>
          <cell r="BE1120" t="str">
            <v>28750 LIF35</v>
          </cell>
          <cell r="BF1120" t="str">
            <v>12 months (+/- 5 days) from date of manufacture</v>
          </cell>
          <cell r="BG1120" t="str">
            <v>Fast</v>
          </cell>
          <cell r="BH1120" t="str">
            <v>28 mm</v>
          </cell>
          <cell r="BI1120" t="str">
            <v>*NS</v>
          </cell>
          <cell r="BJ1120" t="str">
            <v>750 mm</v>
          </cell>
          <cell r="BK1120" t="str">
            <v>*NS</v>
          </cell>
          <cell r="BL1120" t="str">
            <v>I, II, III</v>
          </cell>
          <cell r="BM1120" t="str">
            <v>*NS</v>
          </cell>
          <cell r="BN1120" t="str">
            <v>*NS</v>
          </cell>
          <cell r="BO1120">
            <v>110</v>
          </cell>
          <cell r="BP1120" t="str">
            <v>B or G</v>
          </cell>
          <cell r="BQ1120">
            <v>6600</v>
          </cell>
          <cell r="BR1120">
            <v>49.166666666666664</v>
          </cell>
        </row>
        <row r="1121">
          <cell r="C1121">
            <v>333070</v>
          </cell>
          <cell r="D1121" t="str">
            <v>28750 M35P (LIF Paste, Redstp, 2PB, 36 Bxs)</v>
          </cell>
          <cell r="E1121" t="str">
            <v>70274</v>
          </cell>
          <cell r="F1121" t="str">
            <v>72036</v>
          </cell>
          <cell r="G1121" t="str">
            <v>30%</v>
          </cell>
          <cell r="H1121" t="str">
            <v>2 X 8509 (12-8 4 X 1.25 OL)</v>
          </cell>
          <cell r="I1121" t="str">
            <v>8040 (54 mm 142 GA X 2.584 FT)</v>
          </cell>
          <cell r="J1121" t="str">
            <v>8034 (100 mm 200 GA X 2.584 FT)</v>
          </cell>
          <cell r="K1121">
            <v>1.4682149999999998</v>
          </cell>
          <cell r="L1121">
            <v>0.62923499999999988</v>
          </cell>
          <cell r="M1121">
            <v>29.5</v>
          </cell>
          <cell r="N1121" t="str">
            <v>NS</v>
          </cell>
          <cell r="O1121">
            <v>29.25</v>
          </cell>
          <cell r="P1121">
            <v>29.5</v>
          </cell>
          <cell r="Q1121">
            <v>29.75</v>
          </cell>
          <cell r="R1121">
            <v>2.003625</v>
          </cell>
          <cell r="S1121">
            <v>2.0974499999999998</v>
          </cell>
          <cell r="T1121">
            <v>2.1925750000000002</v>
          </cell>
          <cell r="U1121">
            <v>909.64575000000002</v>
          </cell>
          <cell r="V1121">
            <v>952.24229999999989</v>
          </cell>
          <cell r="W1121">
            <v>995.42905000000007</v>
          </cell>
          <cell r="X1121" t="str">
            <v>8445/8446 (31"/2 pc)</v>
          </cell>
          <cell r="Y1121" t="str">
            <v>31"/ 2 pc</v>
          </cell>
          <cell r="Z1121">
            <v>2.5</v>
          </cell>
          <cell r="AA1121">
            <v>20</v>
          </cell>
          <cell r="AB1121">
            <v>40.072499999999998</v>
          </cell>
          <cell r="AC1121">
            <v>41.948999999999998</v>
          </cell>
          <cell r="AD1121">
            <v>43.851500000000001</v>
          </cell>
          <cell r="AE1121">
            <v>42.572499999999998</v>
          </cell>
          <cell r="AF1121">
            <v>44.448999999999998</v>
          </cell>
          <cell r="AG1121">
            <v>46.351500000000001</v>
          </cell>
          <cell r="AH1121" t="str">
            <v>2 X 8126 (4.854 FT/Box)</v>
          </cell>
          <cell r="AI1121">
            <v>2</v>
          </cell>
          <cell r="AJ1121" t="str">
            <v>(6X6)+0=36</v>
          </cell>
          <cell r="AK1121">
            <v>6</v>
          </cell>
          <cell r="AL1121">
            <v>6</v>
          </cell>
          <cell r="AM1121">
            <v>0</v>
          </cell>
          <cell r="AN1121">
            <v>36</v>
          </cell>
          <cell r="AO1121" t="str">
            <v>8909 (44 X 44)</v>
          </cell>
          <cell r="AP1121" t="str">
            <v>44X44</v>
          </cell>
          <cell r="AQ1121">
            <v>55</v>
          </cell>
          <cell r="AR1121">
            <v>0</v>
          </cell>
          <cell r="AS1121" t="str">
            <v>8051 (1 White) and 8305 (1 6 mil poly bag)</v>
          </cell>
          <cell r="AT1121">
            <v>0</v>
          </cell>
          <cell r="AU1121">
            <v>0</v>
          </cell>
          <cell r="AV1121" t="str">
            <v>8051 (1 White)</v>
          </cell>
          <cell r="AW1121" t="str">
            <v>8050 (160FT Clear)</v>
          </cell>
          <cell r="AX1121">
            <v>1655.164</v>
          </cell>
          <cell r="AY1121">
            <v>720</v>
          </cell>
          <cell r="AZ1121">
            <v>2.2988388888888887</v>
          </cell>
          <cell r="BA1121" t="str">
            <v>GT Request 5/7/02.  Each cartridge is to get a Red stripe.  Place white pallet cover on pallet, place boxes on pallet, place a 2nd white pallet cover over boxes, place 6 mil poly bag over pallet and stretchwrap.</v>
          </cell>
          <cell r="BB1121"/>
          <cell r="BC1121">
            <v>333070</v>
          </cell>
          <cell r="BD1121" t="str">
            <v>Blue</v>
          </cell>
          <cell r="BE1121" t="str">
            <v>28750 M35P</v>
          </cell>
          <cell r="BF1121" t="str">
            <v>12 months (+/- 5 days) from date of manufacture</v>
          </cell>
          <cell r="BG1121" t="str">
            <v>Fast</v>
          </cell>
          <cell r="BH1121" t="str">
            <v>28 mm</v>
          </cell>
          <cell r="BI1121" t="str">
            <v>*NS</v>
          </cell>
          <cell r="BJ1121" t="str">
            <v>750 mm</v>
          </cell>
          <cell r="BK1121" t="str">
            <v>*NS</v>
          </cell>
          <cell r="BL1121" t="str">
            <v>I, II, III</v>
          </cell>
          <cell r="BM1121" t="str">
            <v>*NS</v>
          </cell>
          <cell r="BN1121" t="str">
            <v>*NS</v>
          </cell>
          <cell r="BO1121">
            <v>85</v>
          </cell>
          <cell r="BP1121" t="str">
            <v>B or G</v>
          </cell>
          <cell r="BQ1121">
            <v>5100</v>
          </cell>
          <cell r="BR1121">
            <v>49.166666666666664</v>
          </cell>
        </row>
        <row r="1122">
          <cell r="C1122">
            <v>333072</v>
          </cell>
          <cell r="D1122" t="str">
            <v>28750 M35 (LIF Paste, Redstp, 2PB, 36 Bxs)</v>
          </cell>
          <cell r="E1122" t="str">
            <v>70274</v>
          </cell>
          <cell r="F1122" t="str">
            <v>72036</v>
          </cell>
          <cell r="G1122" t="str">
            <v>30%</v>
          </cell>
          <cell r="H1122" t="str">
            <v>2 X 8509 (12-8 4 X 1.25 OL)</v>
          </cell>
          <cell r="I1122" t="str">
            <v>8040 (54 mm 142 GA X 2.584 FT)</v>
          </cell>
          <cell r="J1122" t="str">
            <v>8034 (100 mm 200 GA X 2.584 FT)</v>
          </cell>
          <cell r="K1122">
            <v>1.4682149999999998</v>
          </cell>
          <cell r="L1122">
            <v>0.62923499999999988</v>
          </cell>
          <cell r="M1122">
            <v>29.5</v>
          </cell>
          <cell r="N1122" t="str">
            <v>NS</v>
          </cell>
          <cell r="O1122">
            <v>29.25</v>
          </cell>
          <cell r="P1122">
            <v>29.5</v>
          </cell>
          <cell r="Q1122">
            <v>29.75</v>
          </cell>
          <cell r="R1122">
            <v>2.003625</v>
          </cell>
          <cell r="S1122">
            <v>2.0974499999999998</v>
          </cell>
          <cell r="T1122">
            <v>2.1925750000000002</v>
          </cell>
          <cell r="U1122">
            <v>909.64575000000002</v>
          </cell>
          <cell r="V1122">
            <v>952.24229999999989</v>
          </cell>
          <cell r="W1122">
            <v>995.42905000000007</v>
          </cell>
          <cell r="X1122" t="str">
            <v>8445/8446 (31"/2 pc)</v>
          </cell>
          <cell r="Y1122" t="str">
            <v>31"/ 2 pc</v>
          </cell>
          <cell r="Z1122">
            <v>2.5</v>
          </cell>
          <cell r="AA1122">
            <v>20</v>
          </cell>
          <cell r="AB1122">
            <v>40.072499999999998</v>
          </cell>
          <cell r="AC1122">
            <v>41.948999999999998</v>
          </cell>
          <cell r="AD1122">
            <v>43.851500000000001</v>
          </cell>
          <cell r="AE1122">
            <v>42.572499999999998</v>
          </cell>
          <cell r="AF1122">
            <v>44.448999999999998</v>
          </cell>
          <cell r="AG1122">
            <v>46.351500000000001</v>
          </cell>
          <cell r="AH1122" t="str">
            <v>2 X 8126 (4.854 FT/Box)</v>
          </cell>
          <cell r="AI1122">
            <v>2</v>
          </cell>
          <cell r="AJ1122" t="str">
            <v>(6X6)+0=36</v>
          </cell>
          <cell r="AK1122">
            <v>6</v>
          </cell>
          <cell r="AL1122">
            <v>6</v>
          </cell>
          <cell r="AM1122">
            <v>0</v>
          </cell>
          <cell r="AN1122">
            <v>36</v>
          </cell>
          <cell r="AO1122" t="str">
            <v>8909 (44 X 44)</v>
          </cell>
          <cell r="AP1122" t="str">
            <v>44X44</v>
          </cell>
          <cell r="AQ1122">
            <v>55</v>
          </cell>
          <cell r="AR1122">
            <v>0</v>
          </cell>
          <cell r="AS1122" t="str">
            <v>8051 (1 White) and 8305 (1 6 mil poly bag)</v>
          </cell>
          <cell r="AT1122">
            <v>0</v>
          </cell>
          <cell r="AU1122">
            <v>0</v>
          </cell>
          <cell r="AV1122" t="str">
            <v>8051 (1 White)</v>
          </cell>
          <cell r="AW1122" t="str">
            <v>8050 (160FT Clear)</v>
          </cell>
          <cell r="AX1122">
            <v>1655.164</v>
          </cell>
          <cell r="AY1122">
            <v>720</v>
          </cell>
          <cell r="AZ1122">
            <v>2.2988388888888887</v>
          </cell>
          <cell r="BA1122" t="str">
            <v>GT Request 12/10/02.  Each cartridge is to get a Red stripe.  Place white pallet cover on pallet, place boxes on pallet, place a 2nd white pallet cover over boxes, place 6 mil poly bag over pallet and stretchwrap.</v>
          </cell>
          <cell r="BB1122"/>
          <cell r="BC1122">
            <v>333072</v>
          </cell>
          <cell r="BD1122" t="str">
            <v>Blue</v>
          </cell>
          <cell r="BE1122" t="str">
            <v>28750 M35</v>
          </cell>
          <cell r="BF1122" t="str">
            <v>12 months (+/- 5 days) from date of manufacture</v>
          </cell>
          <cell r="BG1122" t="str">
            <v>Fast</v>
          </cell>
          <cell r="BH1122" t="str">
            <v>28 mm</v>
          </cell>
          <cell r="BI1122" t="str">
            <v>*NS</v>
          </cell>
          <cell r="BJ1122" t="str">
            <v>750 mm</v>
          </cell>
          <cell r="BK1122" t="str">
            <v>*NS</v>
          </cell>
          <cell r="BL1122" t="str">
            <v>I, II, III</v>
          </cell>
          <cell r="BM1122" t="str">
            <v>*NS</v>
          </cell>
          <cell r="BN1122" t="str">
            <v>*NS</v>
          </cell>
          <cell r="BO1122">
            <v>110</v>
          </cell>
          <cell r="BP1122" t="str">
            <v>B or G</v>
          </cell>
          <cell r="BQ1122">
            <v>6600</v>
          </cell>
          <cell r="BR1122">
            <v>49.166666666666664</v>
          </cell>
        </row>
        <row r="1123">
          <cell r="C1123">
            <v>335036</v>
          </cell>
          <cell r="D1123" t="str">
            <v>28915 LIF0204P (LIF Paste, 2PB, 36 Bxs)</v>
          </cell>
          <cell r="E1123" t="str">
            <v>70314</v>
          </cell>
          <cell r="F1123" t="str">
            <v>72036</v>
          </cell>
          <cell r="G1123" t="str">
            <v>30%</v>
          </cell>
          <cell r="H1123" t="str">
            <v>2 X 8509 (12-8 4 X 1.25 OL)</v>
          </cell>
          <cell r="I1123" t="str">
            <v>8040 (54 mm 142 GA X 3.125 FT)</v>
          </cell>
          <cell r="J1123" t="str">
            <v>8034 (100 mm 200 GA X 3.125 FT)</v>
          </cell>
          <cell r="K1123">
            <v>1.7917199999999995</v>
          </cell>
          <cell r="L1123">
            <v>0.7678799999999999</v>
          </cell>
          <cell r="M1123">
            <v>36</v>
          </cell>
          <cell r="N1123" t="str">
            <v>NS</v>
          </cell>
          <cell r="O1123">
            <v>35.75</v>
          </cell>
          <cell r="P1123">
            <v>36</v>
          </cell>
          <cell r="Q1123">
            <v>36.25</v>
          </cell>
          <cell r="R1123">
            <v>2.4488750000000001</v>
          </cell>
          <cell r="S1123">
            <v>2.5595999999999997</v>
          </cell>
          <cell r="T1123">
            <v>2.6716250000000001</v>
          </cell>
          <cell r="U1123">
            <v>1111.78925</v>
          </cell>
          <cell r="V1123">
            <v>1162.0583999999999</v>
          </cell>
          <cell r="W1123">
            <v>1212.9177500000001</v>
          </cell>
          <cell r="X1123" t="str">
            <v>8465/8466 (39"/2 pc)</v>
          </cell>
          <cell r="Y1123" t="str">
            <v>39"/ 2 pc</v>
          </cell>
          <cell r="Z1123">
            <v>2.8</v>
          </cell>
          <cell r="AA1123">
            <v>20</v>
          </cell>
          <cell r="AB1123">
            <v>48.977500000000006</v>
          </cell>
          <cell r="AC1123">
            <v>51.191999999999993</v>
          </cell>
          <cell r="AD1123">
            <v>53.432500000000005</v>
          </cell>
          <cell r="AE1123">
            <v>51.777500000000003</v>
          </cell>
          <cell r="AF1123">
            <v>53.99199999999999</v>
          </cell>
          <cell r="AG1123">
            <v>56.232500000000002</v>
          </cell>
          <cell r="AH1123" t="str">
            <v xml:space="preserve">2 X 8126 (4.625 FT/Box) </v>
          </cell>
          <cell r="AI1123">
            <v>2</v>
          </cell>
          <cell r="AJ1123" t="str">
            <v>(6X6)+0=36</v>
          </cell>
          <cell r="AK1123">
            <v>6</v>
          </cell>
          <cell r="AL1123">
            <v>6</v>
          </cell>
          <cell r="AM1123">
            <v>0</v>
          </cell>
          <cell r="AN1123">
            <v>36</v>
          </cell>
          <cell r="AO1123" t="str">
            <v>8914 (48 X 44)</v>
          </cell>
          <cell r="AP1123" t="str">
            <v>48X44</v>
          </cell>
          <cell r="AQ1123">
            <v>55</v>
          </cell>
          <cell r="AR1123">
            <v>0</v>
          </cell>
          <cell r="AS1123" t="str">
            <v>8051 (1 White) and 8305 (1 6 mil poly bag)</v>
          </cell>
          <cell r="AT1123">
            <v>0</v>
          </cell>
          <cell r="AU1123">
            <v>0</v>
          </cell>
          <cell r="AV1123" t="str">
            <v>8051 (1 White)</v>
          </cell>
          <cell r="AW1123" t="str">
            <v>8050 (160FT Clear)</v>
          </cell>
          <cell r="AX1123">
            <v>1998.7119999999995</v>
          </cell>
          <cell r="AY1123">
            <v>720</v>
          </cell>
          <cell r="AZ1123">
            <v>2.7759888888888882</v>
          </cell>
          <cell r="BA1123" t="str">
            <v>Minova Request 10/19/04.  Each cartridge gets Part No. 8510 Parachute Clip 28 mm.  Place white pallet cover on pallet, place boxes on pallet, place a 2nd white pallet cover over boxes, place 6 mil poly bag over pallet and stretchwrap.</v>
          </cell>
          <cell r="BB1123"/>
          <cell r="BC1123">
            <v>335036</v>
          </cell>
          <cell r="BD1123" t="str">
            <v>Yellow</v>
          </cell>
          <cell r="BE1123" t="str">
            <v xml:space="preserve">28915 LIF0204P </v>
          </cell>
          <cell r="BF1123" t="str">
            <v>12 months (+/- 5 days) from date of manufacture</v>
          </cell>
          <cell r="BG1123" t="str">
            <v>Slow</v>
          </cell>
          <cell r="BH1123" t="str">
            <v>28 mm</v>
          </cell>
          <cell r="BI1123" t="str">
            <v>*NS</v>
          </cell>
          <cell r="BJ1123" t="str">
            <v>915 mm</v>
          </cell>
          <cell r="BK1123" t="str">
            <v>*NS</v>
          </cell>
          <cell r="BL1123" t="str">
            <v>I, II, III</v>
          </cell>
          <cell r="BM1123" t="str">
            <v>*NS</v>
          </cell>
          <cell r="BN1123" t="str">
            <v>*NS</v>
          </cell>
          <cell r="BO1123">
            <v>85</v>
          </cell>
          <cell r="BP1123" t="str">
            <v>B or G</v>
          </cell>
          <cell r="BQ1123">
            <v>5100</v>
          </cell>
          <cell r="BR1123">
            <v>60</v>
          </cell>
        </row>
        <row r="1124">
          <cell r="C1124">
            <v>335038</v>
          </cell>
          <cell r="D1124" t="str">
            <v>28915 LIF35P (LIF Paste, Redstp, 2PB, 36 Bxs)</v>
          </cell>
          <cell r="E1124" t="str">
            <v>70311</v>
          </cell>
          <cell r="F1124" t="str">
            <v>72036</v>
          </cell>
          <cell r="G1124" t="str">
            <v>30%</v>
          </cell>
          <cell r="H1124" t="str">
            <v>2 X 8509 (12-8 4 X 1.25 OL)</v>
          </cell>
          <cell r="I1124" t="str">
            <v>8040 (54 mm 142 GA X 3.125 FT)</v>
          </cell>
          <cell r="J1124" t="str">
            <v>8034 (100 mm 200 GA X 3.125 FT)</v>
          </cell>
          <cell r="K1124">
            <v>1.7917199999999995</v>
          </cell>
          <cell r="L1124">
            <v>0.7678799999999999</v>
          </cell>
          <cell r="M1124">
            <v>36</v>
          </cell>
          <cell r="N1124" t="str">
            <v>NS</v>
          </cell>
          <cell r="O1124">
            <v>35.75</v>
          </cell>
          <cell r="P1124">
            <v>36</v>
          </cell>
          <cell r="Q1124">
            <v>36.25</v>
          </cell>
          <cell r="R1124">
            <v>2.4488750000000001</v>
          </cell>
          <cell r="S1124">
            <v>2.5595999999999997</v>
          </cell>
          <cell r="T1124">
            <v>2.6716250000000001</v>
          </cell>
          <cell r="U1124">
            <v>1111.78925</v>
          </cell>
          <cell r="V1124">
            <v>1162.0583999999999</v>
          </cell>
          <cell r="W1124">
            <v>1212.9177500000001</v>
          </cell>
          <cell r="X1124" t="str">
            <v>8465/8466 (39"/2 pc)</v>
          </cell>
          <cell r="Y1124" t="str">
            <v>39"/ 2 pc</v>
          </cell>
          <cell r="Z1124">
            <v>2.8</v>
          </cell>
          <cell r="AA1124">
            <v>20</v>
          </cell>
          <cell r="AB1124">
            <v>48.977500000000006</v>
          </cell>
          <cell r="AC1124">
            <v>51.191999999999993</v>
          </cell>
          <cell r="AD1124">
            <v>53.432500000000005</v>
          </cell>
          <cell r="AE1124">
            <v>51.777500000000003</v>
          </cell>
          <cell r="AF1124">
            <v>53.99199999999999</v>
          </cell>
          <cell r="AG1124">
            <v>56.232500000000002</v>
          </cell>
          <cell r="AH1124" t="str">
            <v xml:space="preserve">2 X 8126 (4.625 FT/Box) </v>
          </cell>
          <cell r="AI1124">
            <v>2</v>
          </cell>
          <cell r="AJ1124" t="str">
            <v>(6X6)+0=36</v>
          </cell>
          <cell r="AK1124">
            <v>6</v>
          </cell>
          <cell r="AL1124">
            <v>6</v>
          </cell>
          <cell r="AM1124">
            <v>0</v>
          </cell>
          <cell r="AN1124">
            <v>36</v>
          </cell>
          <cell r="AO1124" t="str">
            <v>8914 (48 X 44)</v>
          </cell>
          <cell r="AP1124" t="str">
            <v>48X44</v>
          </cell>
          <cell r="AQ1124">
            <v>55</v>
          </cell>
          <cell r="AR1124">
            <v>0</v>
          </cell>
          <cell r="AS1124" t="str">
            <v>8051 (1 White) and 8305 (1 6 mil poly bag)</v>
          </cell>
          <cell r="AT1124">
            <v>0</v>
          </cell>
          <cell r="AU1124">
            <v>0</v>
          </cell>
          <cell r="AV1124" t="str">
            <v>8051 (1 White)</v>
          </cell>
          <cell r="AW1124" t="str">
            <v>8050 (160FT Clear)</v>
          </cell>
          <cell r="AX1124">
            <v>1998.7119999999995</v>
          </cell>
          <cell r="AY1124">
            <v>720</v>
          </cell>
          <cell r="AZ1124">
            <v>2.7759888888888882</v>
          </cell>
          <cell r="BA1124" t="str">
            <v>Minova Request 11/2/04.  Each cartridge is to get a Red stripe.  Each cartridge gets Part No. 8510 Parachute Clip 28 mm.  Place white pallet cover on pallet, place boxes on pallet, place a 2nd white pallet cover over boxes, place 6 mil poly bag over pallet an</v>
          </cell>
          <cell r="BB1124"/>
          <cell r="BC1124">
            <v>335038</v>
          </cell>
          <cell r="BD1124" t="str">
            <v>Blue</v>
          </cell>
          <cell r="BE1124" t="str">
            <v xml:space="preserve">28915 LIF35P </v>
          </cell>
          <cell r="BF1124" t="str">
            <v>12 months (+/- 5 days) from date of manufacture</v>
          </cell>
          <cell r="BG1124" t="str">
            <v>Fast</v>
          </cell>
          <cell r="BH1124" t="str">
            <v>28 mm</v>
          </cell>
          <cell r="BI1124" t="str">
            <v>*NS</v>
          </cell>
          <cell r="BJ1124" t="str">
            <v>915 mm</v>
          </cell>
          <cell r="BK1124" t="str">
            <v>*NS</v>
          </cell>
          <cell r="BL1124" t="str">
            <v>I, II, III</v>
          </cell>
          <cell r="BM1124" t="str">
            <v>*NS</v>
          </cell>
          <cell r="BN1124" t="str">
            <v>*NS</v>
          </cell>
          <cell r="BO1124">
            <v>85</v>
          </cell>
          <cell r="BP1124" t="str">
            <v>B or G</v>
          </cell>
          <cell r="BQ1124">
            <v>5100</v>
          </cell>
          <cell r="BR1124">
            <v>60</v>
          </cell>
        </row>
        <row r="1125">
          <cell r="C1125">
            <v>335041</v>
          </cell>
          <cell r="D1125" t="str">
            <v>28915 M0204P (LIF Pst, RedBxs, 2PB, 36 Bxs)</v>
          </cell>
          <cell r="E1125" t="str">
            <v>70350</v>
          </cell>
          <cell r="F1125" t="str">
            <v>72036</v>
          </cell>
          <cell r="G1125" t="str">
            <v>30%</v>
          </cell>
          <cell r="H1125" t="str">
            <v>2 X 8509 (12-8 4 X 1.25 OL)</v>
          </cell>
          <cell r="I1125" t="str">
            <v>8040 (54 mm 142 GA X 3.125 FT)</v>
          </cell>
          <cell r="J1125" t="str">
            <v>8034 (100 mm 200 GA X 3.125 FT)</v>
          </cell>
          <cell r="K1125">
            <v>1.7917199999999995</v>
          </cell>
          <cell r="L1125">
            <v>0.7678799999999999</v>
          </cell>
          <cell r="M1125">
            <v>36</v>
          </cell>
          <cell r="N1125" t="str">
            <v>NS</v>
          </cell>
          <cell r="O1125">
            <v>35.75</v>
          </cell>
          <cell r="P1125">
            <v>36</v>
          </cell>
          <cell r="Q1125">
            <v>36.25</v>
          </cell>
          <cell r="R1125">
            <v>2.4488750000000001</v>
          </cell>
          <cell r="S1125">
            <v>2.5595999999999997</v>
          </cell>
          <cell r="T1125">
            <v>2.6716250000000001</v>
          </cell>
          <cell r="U1125">
            <v>1111.78925</v>
          </cell>
          <cell r="V1125">
            <v>1162.0583999999999</v>
          </cell>
          <cell r="W1125">
            <v>1212.9177500000001</v>
          </cell>
          <cell r="X1125" t="str">
            <v>8467/8466 (39"/2 pc)</v>
          </cell>
          <cell r="Y1125" t="str">
            <v>39"/ 2 pc</v>
          </cell>
          <cell r="Z1125">
            <v>2.8</v>
          </cell>
          <cell r="AA1125">
            <v>20</v>
          </cell>
          <cell r="AB1125">
            <v>48.977500000000006</v>
          </cell>
          <cell r="AC1125">
            <v>51.191999999999993</v>
          </cell>
          <cell r="AD1125">
            <v>53.432500000000005</v>
          </cell>
          <cell r="AE1125">
            <v>51.777500000000003</v>
          </cell>
          <cell r="AF1125">
            <v>53.99199999999999</v>
          </cell>
          <cell r="AG1125">
            <v>56.232500000000002</v>
          </cell>
          <cell r="AH1125" t="str">
            <v xml:space="preserve">2 X 8126 (4.625 FT/Box) </v>
          </cell>
          <cell r="AI1125">
            <v>2</v>
          </cell>
          <cell r="AJ1125" t="str">
            <v>(6X6)+0=36</v>
          </cell>
          <cell r="AK1125">
            <v>6</v>
          </cell>
          <cell r="AL1125">
            <v>6</v>
          </cell>
          <cell r="AM1125">
            <v>0</v>
          </cell>
          <cell r="AN1125">
            <v>36</v>
          </cell>
          <cell r="AO1125" t="str">
            <v>8914 (48 X 44)</v>
          </cell>
          <cell r="AP1125" t="str">
            <v>48X44</v>
          </cell>
          <cell r="AQ1125">
            <v>55</v>
          </cell>
          <cell r="AR1125">
            <v>0</v>
          </cell>
          <cell r="AS1125" t="str">
            <v>8051 (1 White) and 8305 (1 6 mil poly bag)</v>
          </cell>
          <cell r="AT1125">
            <v>0</v>
          </cell>
          <cell r="AU1125">
            <v>0</v>
          </cell>
          <cell r="AV1125" t="str">
            <v>8051 (1 White)</v>
          </cell>
          <cell r="AW1125" t="str">
            <v>8050 (160FT Clear)</v>
          </cell>
          <cell r="AX1125">
            <v>1998.7119999999995</v>
          </cell>
          <cell r="AY1125">
            <v>720</v>
          </cell>
          <cell r="AZ1125">
            <v>2.7759888888888882</v>
          </cell>
          <cell r="BA1125" t="str">
            <v>GT Request 6/21/02.  Each cartridge gets Part No. 8510 Parachute Clip 28 mm.  Place white pallet cover on pallet, place boxes on pallet, place a 2nd white pallet cover over boxes, place 6 mil poly bag over pallet and stretchwrap.</v>
          </cell>
          <cell r="BB1125"/>
          <cell r="BC1125">
            <v>335041</v>
          </cell>
          <cell r="BD1125" t="str">
            <v>Yellow</v>
          </cell>
          <cell r="BE1125" t="str">
            <v xml:space="preserve">28915 M0204P </v>
          </cell>
          <cell r="BF1125" t="str">
            <v>12 months (+/- 5 days) from date of manufacture</v>
          </cell>
          <cell r="BG1125" t="str">
            <v>Slow</v>
          </cell>
          <cell r="BH1125" t="str">
            <v>28 mm</v>
          </cell>
          <cell r="BI1125" t="str">
            <v>*NS</v>
          </cell>
          <cell r="BJ1125" t="str">
            <v>915 mm</v>
          </cell>
          <cell r="BK1125" t="str">
            <v>*NS</v>
          </cell>
          <cell r="BL1125" t="str">
            <v>I, II, III</v>
          </cell>
          <cell r="BM1125" t="str">
            <v>*NS</v>
          </cell>
          <cell r="BN1125" t="str">
            <v>*NS</v>
          </cell>
          <cell r="BO1125">
            <v>85</v>
          </cell>
          <cell r="BP1125" t="str">
            <v>B or G</v>
          </cell>
          <cell r="BQ1125">
            <v>5100</v>
          </cell>
          <cell r="BR1125">
            <v>60</v>
          </cell>
        </row>
        <row r="1126">
          <cell r="C1126">
            <v>335070</v>
          </cell>
          <cell r="D1126" t="str">
            <v>28915 M35P (LIF Paste, Redstp, 2PB, 36 Bxs)</v>
          </cell>
          <cell r="E1126" t="str">
            <v>70274</v>
          </cell>
          <cell r="F1126" t="str">
            <v>72036</v>
          </cell>
          <cell r="G1126" t="str">
            <v>30%</v>
          </cell>
          <cell r="H1126" t="str">
            <v>2 X 8509 (12-8 4 X 1.25 OL)</v>
          </cell>
          <cell r="I1126" t="str">
            <v>8040 (54 mm 142 GA X 3.125 FT)</v>
          </cell>
          <cell r="J1126" t="str">
            <v>8034 (100 mm 200 GA X 3.125 FT)</v>
          </cell>
          <cell r="K1126">
            <v>1.7917199999999995</v>
          </cell>
          <cell r="L1126">
            <v>0.7678799999999999</v>
          </cell>
          <cell r="M1126">
            <v>36</v>
          </cell>
          <cell r="N1126" t="str">
            <v>NS</v>
          </cell>
          <cell r="O1126">
            <v>35.75</v>
          </cell>
          <cell r="P1126">
            <v>36</v>
          </cell>
          <cell r="Q1126">
            <v>36.25</v>
          </cell>
          <cell r="R1126">
            <v>2.4488750000000001</v>
          </cell>
          <cell r="S1126">
            <v>2.5595999999999997</v>
          </cell>
          <cell r="T1126">
            <v>2.6716250000000001</v>
          </cell>
          <cell r="U1126">
            <v>1111.78925</v>
          </cell>
          <cell r="V1126">
            <v>1162.0583999999999</v>
          </cell>
          <cell r="W1126">
            <v>1212.9177500000001</v>
          </cell>
          <cell r="X1126" t="str">
            <v>8465/8466 (39"/2 pc)</v>
          </cell>
          <cell r="Y1126" t="str">
            <v>39"/ 2 pc</v>
          </cell>
          <cell r="Z1126">
            <v>2.8</v>
          </cell>
          <cell r="AA1126">
            <v>20</v>
          </cell>
          <cell r="AB1126">
            <v>48.977500000000006</v>
          </cell>
          <cell r="AC1126">
            <v>51.191999999999993</v>
          </cell>
          <cell r="AD1126">
            <v>53.432500000000005</v>
          </cell>
          <cell r="AE1126">
            <v>51.777500000000003</v>
          </cell>
          <cell r="AF1126">
            <v>53.99199999999999</v>
          </cell>
          <cell r="AG1126">
            <v>56.232500000000002</v>
          </cell>
          <cell r="AH1126" t="str">
            <v xml:space="preserve">2 X 8126 (4.625 FT/Box) </v>
          </cell>
          <cell r="AI1126">
            <v>2</v>
          </cell>
          <cell r="AJ1126" t="str">
            <v>(6X6)+0=36</v>
          </cell>
          <cell r="AK1126">
            <v>6</v>
          </cell>
          <cell r="AL1126">
            <v>6</v>
          </cell>
          <cell r="AM1126">
            <v>0</v>
          </cell>
          <cell r="AN1126">
            <v>36</v>
          </cell>
          <cell r="AO1126" t="str">
            <v>8914 (48 X 44)</v>
          </cell>
          <cell r="AP1126" t="str">
            <v>48X44</v>
          </cell>
          <cell r="AQ1126">
            <v>55</v>
          </cell>
          <cell r="AR1126">
            <v>0</v>
          </cell>
          <cell r="AS1126" t="str">
            <v>8051 (1 White) and 8305 (1 6 mil poly bag)</v>
          </cell>
          <cell r="AT1126">
            <v>0</v>
          </cell>
          <cell r="AU1126">
            <v>0</v>
          </cell>
          <cell r="AV1126" t="str">
            <v>8051 (1 White)</v>
          </cell>
          <cell r="AW1126" t="str">
            <v>8050 (160FT Clear)</v>
          </cell>
          <cell r="AX1126">
            <v>1998.7119999999995</v>
          </cell>
          <cell r="AY1126">
            <v>720</v>
          </cell>
          <cell r="AZ1126">
            <v>2.7759888888888882</v>
          </cell>
          <cell r="BA1126" t="str">
            <v>GT Request 6/21/02.  Each cartridge is to get a Red stripe.  Each cartridge gets Part No. 8510 Parachute Clip 28 mm.  Place white pallet cover on pallet, place boxes on pallet, place a 2nd white pallet cover over boxes, place 6 mil poly bag over pallet an</v>
          </cell>
          <cell r="BB1126"/>
          <cell r="BC1126">
            <v>335070</v>
          </cell>
          <cell r="BD1126" t="str">
            <v>Blue</v>
          </cell>
          <cell r="BE1126" t="str">
            <v xml:space="preserve">28915 M35P </v>
          </cell>
          <cell r="BF1126" t="str">
            <v>12 months (+/- 5 days) from date of manufacture</v>
          </cell>
          <cell r="BG1126" t="str">
            <v>Fast</v>
          </cell>
          <cell r="BH1126" t="str">
            <v>28 mm</v>
          </cell>
          <cell r="BI1126" t="str">
            <v>*NS</v>
          </cell>
          <cell r="BJ1126" t="str">
            <v>915 mm</v>
          </cell>
          <cell r="BK1126" t="str">
            <v>*NS</v>
          </cell>
          <cell r="BL1126" t="str">
            <v>I, II, III</v>
          </cell>
          <cell r="BM1126" t="str">
            <v>*NS</v>
          </cell>
          <cell r="BN1126" t="str">
            <v>*NS</v>
          </cell>
          <cell r="BO1126">
            <v>85</v>
          </cell>
          <cell r="BP1126" t="str">
            <v>B or G</v>
          </cell>
          <cell r="BQ1126">
            <v>5100</v>
          </cell>
          <cell r="BR1126">
            <v>60</v>
          </cell>
        </row>
        <row r="1127">
          <cell r="C1127">
            <v>339025</v>
          </cell>
          <cell r="D1127" t="str">
            <v>30300 M0204 (LIF Paste, 2PB, 75 Bxs)</v>
          </cell>
          <cell r="E1127" t="str">
            <v>70350</v>
          </cell>
          <cell r="F1127" t="str">
            <v>72036</v>
          </cell>
          <cell r="G1127" t="str">
            <v>30%</v>
          </cell>
          <cell r="H1127" t="str">
            <v>2 X 8509 (12-8 4 X 1.25 OL)</v>
          </cell>
          <cell r="I1127" t="str">
            <v>8040 (54 mm 142 GA X 1.105 FT)</v>
          </cell>
          <cell r="J1127" t="str">
            <v>8042 (106 mm 200 GA X 1.105 FT)</v>
          </cell>
          <cell r="K1127">
            <v>0.67115999999999998</v>
          </cell>
          <cell r="L1127">
            <v>0.28764000000000001</v>
          </cell>
          <cell r="M1127">
            <v>11.75</v>
          </cell>
          <cell r="N1127" t="str">
            <v>NS</v>
          </cell>
          <cell r="O1127">
            <v>11.5</v>
          </cell>
          <cell r="P1127">
            <v>11.75</v>
          </cell>
          <cell r="Q1127">
            <v>12</v>
          </cell>
          <cell r="R1127">
            <v>0.90734999999999999</v>
          </cell>
          <cell r="S1127">
            <v>0.9588000000000001</v>
          </cell>
          <cell r="T1127">
            <v>1.0116000000000001</v>
          </cell>
          <cell r="U1127">
            <v>411.93689999999998</v>
          </cell>
          <cell r="V1127">
            <v>435.29520000000002</v>
          </cell>
          <cell r="W1127">
            <v>459.26640000000003</v>
          </cell>
          <cell r="X1127" t="str">
            <v>8405/8406 (13"/2 pc)</v>
          </cell>
          <cell r="Y1127" t="str">
            <v>13"/ 2 pc</v>
          </cell>
          <cell r="Z1127">
            <v>1.1000000000000001</v>
          </cell>
          <cell r="AA1127">
            <v>35</v>
          </cell>
          <cell r="AB1127">
            <v>31.757249999999999</v>
          </cell>
          <cell r="AC1127">
            <v>33.558000000000007</v>
          </cell>
          <cell r="AD1127">
            <v>35.405999999999999</v>
          </cell>
          <cell r="AE1127">
            <v>32.857250000000001</v>
          </cell>
          <cell r="AF1127">
            <v>34.658000000000008</v>
          </cell>
          <cell r="AG1127">
            <v>36.506</v>
          </cell>
          <cell r="AH1127" t="str">
            <v>1 X 8126 (2.417 FT/Box)</v>
          </cell>
          <cell r="AI1127">
            <v>1</v>
          </cell>
          <cell r="AJ1127" t="str">
            <v>(15X5)+0=75</v>
          </cell>
          <cell r="AK1127">
            <v>15</v>
          </cell>
          <cell r="AL1127">
            <v>5</v>
          </cell>
          <cell r="AM1127">
            <v>0</v>
          </cell>
          <cell r="AN1127">
            <v>75</v>
          </cell>
          <cell r="AO1127" t="str">
            <v>8914 (48 X 44)</v>
          </cell>
          <cell r="AP1127" t="str">
            <v>48X44</v>
          </cell>
          <cell r="AQ1127">
            <v>55</v>
          </cell>
          <cell r="AR1127">
            <v>0</v>
          </cell>
          <cell r="AS1127" t="str">
            <v>8051 (1 White) and 8305 (1 6 mil poly bag)</v>
          </cell>
          <cell r="AT1127">
            <v>0</v>
          </cell>
          <cell r="AU1127">
            <v>0</v>
          </cell>
          <cell r="AV1127" t="str">
            <v>8051 (1 White)</v>
          </cell>
          <cell r="AW1127" t="str">
            <v>8050 (334FT Clear)</v>
          </cell>
          <cell r="AX1127">
            <v>2654.3500000000008</v>
          </cell>
          <cell r="AY1127">
            <v>2625</v>
          </cell>
          <cell r="AZ1127">
            <v>1.0111809523809527</v>
          </cell>
          <cell r="BA1127" t="str">
            <v>GT Request 6/21/02.  Place white pallet cover on pallet, place boxes on pallet, place a 2nd white pallet cover over boxes, place 6 mil poly bag over pallet and stretchwrap.</v>
          </cell>
          <cell r="BB1127"/>
          <cell r="BC1127">
            <v>339025</v>
          </cell>
          <cell r="BD1127" t="str">
            <v>Yellow</v>
          </cell>
          <cell r="BE1127" t="str">
            <v xml:space="preserve">30300 M0204 </v>
          </cell>
          <cell r="BF1127" t="str">
            <v>12 months (+/- 5 days) from date of manufacture</v>
          </cell>
          <cell r="BG1127" t="str">
            <v xml:space="preserve">Slow </v>
          </cell>
          <cell r="BH1127" t="str">
            <v>30 mm</v>
          </cell>
          <cell r="BI1127" t="str">
            <v>*NS</v>
          </cell>
          <cell r="BJ1127" t="str">
            <v>300 mm</v>
          </cell>
          <cell r="BK1127" t="str">
            <v>*NS</v>
          </cell>
          <cell r="BL1127" t="str">
            <v>I, II, III</v>
          </cell>
          <cell r="BM1127" t="str">
            <v>*NS</v>
          </cell>
          <cell r="BN1127" t="str">
            <v>*NS</v>
          </cell>
          <cell r="BO1127">
            <v>0</v>
          </cell>
          <cell r="BP1127" t="str">
            <v>B or G</v>
          </cell>
          <cell r="BQ1127">
            <v>0</v>
          </cell>
          <cell r="BR1127">
            <v>34.270833333333336</v>
          </cell>
        </row>
        <row r="1128">
          <cell r="C1128">
            <v>339059</v>
          </cell>
          <cell r="D1128" t="str">
            <v>30610 M90 (LIF, 2PB, 48 Bxs, VPL)</v>
          </cell>
          <cell r="E1128" t="str">
            <v>70329</v>
          </cell>
          <cell r="F1128" t="str">
            <v>72036</v>
          </cell>
          <cell r="G1128" t="str">
            <v>30%</v>
          </cell>
          <cell r="H1128" t="str">
            <v>2 X 8509 (12-8 4 X 1.25 OL)</v>
          </cell>
          <cell r="I1128" t="str">
            <v>8040 (54 mm 142 GA X 2.125 FT)</v>
          </cell>
          <cell r="J1128" t="str">
            <v>8042 (106 mm 200 GA X 2.125 FT)</v>
          </cell>
          <cell r="K1128">
            <v>1.3708800000000001</v>
          </cell>
          <cell r="L1128">
            <v>0.58752000000000004</v>
          </cell>
          <cell r="M1128">
            <v>24</v>
          </cell>
          <cell r="N1128" t="str">
            <v>NS</v>
          </cell>
          <cell r="O1128">
            <v>23.75</v>
          </cell>
          <cell r="P1128">
            <v>24</v>
          </cell>
          <cell r="Q1128">
            <v>24.25</v>
          </cell>
          <cell r="R1128">
            <v>1.873875</v>
          </cell>
          <cell r="S1128">
            <v>1.9584000000000001</v>
          </cell>
          <cell r="T1128">
            <v>2.0442749999999998</v>
          </cell>
          <cell r="U1128">
            <v>850.73924999999997</v>
          </cell>
          <cell r="V1128">
            <v>889.11360000000002</v>
          </cell>
          <cell r="W1128">
            <v>928.10084999999992</v>
          </cell>
          <cell r="X1128" t="str">
            <v>8427/8428 (25"/2 pc)</v>
          </cell>
          <cell r="Y1128" t="str">
            <v>25"/ 2 pc</v>
          </cell>
          <cell r="Z1128">
            <v>2.5</v>
          </cell>
          <cell r="AA1128">
            <v>25</v>
          </cell>
          <cell r="AB1128">
            <v>46.846874999999997</v>
          </cell>
          <cell r="AC1128">
            <v>48.96</v>
          </cell>
          <cell r="AD1128">
            <v>51.106874999999995</v>
          </cell>
          <cell r="AE1128">
            <v>49.346874999999997</v>
          </cell>
          <cell r="AF1128">
            <v>51.46</v>
          </cell>
          <cell r="AG1128">
            <v>53.606874999999995</v>
          </cell>
          <cell r="AH1128" t="str">
            <v>2 X 8126 (4.833 FT/Box)</v>
          </cell>
          <cell r="AI1128">
            <v>2</v>
          </cell>
          <cell r="AJ1128" t="str">
            <v>(8X6)+0=48</v>
          </cell>
          <cell r="AK1128">
            <v>8</v>
          </cell>
          <cell r="AL1128">
            <v>6</v>
          </cell>
          <cell r="AM1128">
            <v>0</v>
          </cell>
          <cell r="AN1128">
            <v>48</v>
          </cell>
          <cell r="AO1128" t="str">
            <v>8909 (44 X 44)</v>
          </cell>
          <cell r="AP1128" t="str">
            <v>44X44</v>
          </cell>
          <cell r="AQ1128">
            <v>55</v>
          </cell>
          <cell r="AR1128">
            <v>0</v>
          </cell>
          <cell r="AS1128" t="str">
            <v>8051 (1 White) and 8305 (1 6 mil poly bag)</v>
          </cell>
          <cell r="AT1128">
            <v>0</v>
          </cell>
          <cell r="AU1128">
            <v>0</v>
          </cell>
          <cell r="AV1128" t="str">
            <v>8051 (1 White)</v>
          </cell>
          <cell r="AW1128" t="str">
            <v>8050 (223FT Clear)</v>
          </cell>
          <cell r="AX1128">
            <v>2525.08</v>
          </cell>
          <cell r="AY1128">
            <v>1200</v>
          </cell>
          <cell r="AZ1128">
            <v>2.1042333333333332</v>
          </cell>
          <cell r="BA1128" t="str">
            <v>Minova USA Inc. request to change packaging 10/1/06. "VPL"</v>
          </cell>
          <cell r="BB1128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28">
            <v>339059</v>
          </cell>
          <cell r="BD1128" t="str">
            <v>Yellow</v>
          </cell>
          <cell r="BE1128" t="str">
            <v xml:space="preserve">30610 M90 </v>
          </cell>
          <cell r="BF1128" t="str">
            <v>12 months (+/- 5 days) from date of manufacture</v>
          </cell>
          <cell r="BG1128" t="str">
            <v>Slow</v>
          </cell>
          <cell r="BH1128" t="str">
            <v>30 mm</v>
          </cell>
          <cell r="BI1128" t="str">
            <v>*NS</v>
          </cell>
          <cell r="BJ1128" t="str">
            <v>610 mm</v>
          </cell>
          <cell r="BK1128" t="str">
            <v>*NS</v>
          </cell>
          <cell r="BL1128" t="str">
            <v>I, II, III</v>
          </cell>
          <cell r="BM1128" t="str">
            <v>*NS</v>
          </cell>
          <cell r="BN1128" t="str">
            <v>*NS</v>
          </cell>
          <cell r="BO1128">
            <v>0</v>
          </cell>
          <cell r="BP1128" t="str">
            <v>B or G</v>
          </cell>
          <cell r="BQ1128">
            <v>0</v>
          </cell>
          <cell r="BR1128">
            <v>50</v>
          </cell>
        </row>
        <row r="1129">
          <cell r="C1129">
            <v>340070</v>
          </cell>
          <cell r="D1129" t="str">
            <v>32610 M1530 (LIF, 2PB, 48 Bxs, VPL)</v>
          </cell>
          <cell r="E1129" t="str">
            <v>70360</v>
          </cell>
          <cell r="F1129" t="str">
            <v>72036</v>
          </cell>
          <cell r="G1129" t="str">
            <v>30%</v>
          </cell>
          <cell r="H1129" t="str">
            <v>2 X 8509 (12-8 4 X 1.25 OL)</v>
          </cell>
          <cell r="I1129" t="str">
            <v>8040 (54 mm 142 GA X 2.125 FT)</v>
          </cell>
          <cell r="J1129" t="str">
            <v>8036 (114 mm 200 GA X 2.125 FT)</v>
          </cell>
          <cell r="K1129">
            <v>1.5624</v>
          </cell>
          <cell r="L1129">
            <v>0.66960000000000008</v>
          </cell>
          <cell r="M1129">
            <v>24</v>
          </cell>
          <cell r="N1129" t="str">
            <v>NS</v>
          </cell>
          <cell r="O1129">
            <v>23.75</v>
          </cell>
          <cell r="P1129">
            <v>24</v>
          </cell>
          <cell r="Q1129">
            <v>24.25</v>
          </cell>
          <cell r="R1129">
            <v>2.1731249999999998</v>
          </cell>
          <cell r="S1129">
            <v>2.2320000000000002</v>
          </cell>
          <cell r="T1129">
            <v>2.2916249999999998</v>
          </cell>
          <cell r="U1129">
            <v>986.59874999999988</v>
          </cell>
          <cell r="V1129">
            <v>1013.3280000000001</v>
          </cell>
          <cell r="W1129">
            <v>1040.3977499999999</v>
          </cell>
          <cell r="X1129" t="str">
            <v>8427/8428 (25"/2 pc)</v>
          </cell>
          <cell r="Y1129" t="str">
            <v>25"/ 2 pc</v>
          </cell>
          <cell r="Z1129">
            <v>2.5</v>
          </cell>
          <cell r="AA1129">
            <v>25</v>
          </cell>
          <cell r="AB1129">
            <v>54.328124999999993</v>
          </cell>
          <cell r="AC1129">
            <v>55.800000000000004</v>
          </cell>
          <cell r="AD1129">
            <v>57.290624999999991</v>
          </cell>
          <cell r="AE1129">
            <v>56.828124999999993</v>
          </cell>
          <cell r="AF1129">
            <v>58.300000000000004</v>
          </cell>
          <cell r="AG1129">
            <v>59.790624999999991</v>
          </cell>
          <cell r="AH1129" t="str">
            <v>2 X 8126 (4.833 FT/Box)</v>
          </cell>
          <cell r="AI1129">
            <v>2</v>
          </cell>
          <cell r="AJ1129" t="str">
            <v>(8X6)+0=48</v>
          </cell>
          <cell r="AK1129">
            <v>8</v>
          </cell>
          <cell r="AL1129">
            <v>6</v>
          </cell>
          <cell r="AM1129">
            <v>0</v>
          </cell>
          <cell r="AN1129">
            <v>48</v>
          </cell>
          <cell r="AO1129" t="str">
            <v>8909 (44 X 44)</v>
          </cell>
          <cell r="AP1129" t="str">
            <v>44X44</v>
          </cell>
          <cell r="AQ1129">
            <v>55</v>
          </cell>
          <cell r="AR1129">
            <v>0</v>
          </cell>
          <cell r="AS1129" t="str">
            <v>8051 (1 White) and 8305 (1 6 mil poly bag)</v>
          </cell>
          <cell r="AT1129">
            <v>0</v>
          </cell>
          <cell r="AU1129">
            <v>0</v>
          </cell>
          <cell r="AV1129" t="str">
            <v>8051 (1 White)</v>
          </cell>
          <cell r="AW1129" t="str">
            <v>8050 (223FT Clear)</v>
          </cell>
          <cell r="AX1129">
            <v>2853.4</v>
          </cell>
          <cell r="AY1129">
            <v>1200</v>
          </cell>
          <cell r="AZ1129">
            <v>2.3778333333333332</v>
          </cell>
          <cell r="BA1129" t="str">
            <v>Minova USA Inc. request to change packaging 10/1/06. "VPL"</v>
          </cell>
          <cell r="BB1129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29">
            <v>340070</v>
          </cell>
          <cell r="BD1129" t="str">
            <v>White</v>
          </cell>
          <cell r="BE1129" t="str">
            <v>32610 M1530</v>
          </cell>
          <cell r="BF1129" t="str">
            <v>12 months (+/- 5 days) from date of manufacture</v>
          </cell>
          <cell r="BG1129" t="str">
            <v>Super Slow</v>
          </cell>
          <cell r="BH1129" t="str">
            <v>32 mm</v>
          </cell>
          <cell r="BI1129" t="str">
            <v>*NS</v>
          </cell>
          <cell r="BJ1129" t="str">
            <v>610 mm</v>
          </cell>
          <cell r="BK1129" t="str">
            <v>*NS</v>
          </cell>
          <cell r="BL1129" t="str">
            <v>I, II, III</v>
          </cell>
          <cell r="BM1129" t="str">
            <v>*NS</v>
          </cell>
          <cell r="BN1129" t="str">
            <v>*NS</v>
          </cell>
          <cell r="BO1129">
            <v>98</v>
          </cell>
          <cell r="BP1129" t="str">
            <v>B or G</v>
          </cell>
          <cell r="BQ1129">
            <v>5880</v>
          </cell>
          <cell r="BR1129">
            <v>50</v>
          </cell>
        </row>
        <row r="1130">
          <cell r="C1130">
            <v>340072</v>
          </cell>
          <cell r="D1130" t="str">
            <v>32610 M35 (LIF, Redstp, 2PB, 48 Bxs, VPL)</v>
          </cell>
          <cell r="E1130" t="str">
            <v>70274</v>
          </cell>
          <cell r="F1130" t="str">
            <v>72036</v>
          </cell>
          <cell r="G1130" t="str">
            <v>30%</v>
          </cell>
          <cell r="H1130" t="str">
            <v>2 X 8509 (12-8 4 X 1.25 OL)</v>
          </cell>
          <cell r="I1130" t="str">
            <v>8040 (54 mm 142 GA X 2.125 FT)</v>
          </cell>
          <cell r="J1130" t="str">
            <v>8036 (114 mm 200 GA X 2.125 FT)</v>
          </cell>
          <cell r="K1130">
            <v>1.5624</v>
          </cell>
          <cell r="L1130">
            <v>0.66960000000000008</v>
          </cell>
          <cell r="M1130">
            <v>24</v>
          </cell>
          <cell r="N1130" t="str">
            <v>NS</v>
          </cell>
          <cell r="O1130">
            <v>23.75</v>
          </cell>
          <cell r="P1130">
            <v>24</v>
          </cell>
          <cell r="Q1130">
            <v>24.25</v>
          </cell>
          <cell r="R1130">
            <v>2.1731249999999998</v>
          </cell>
          <cell r="S1130">
            <v>2.2320000000000002</v>
          </cell>
          <cell r="T1130">
            <v>2.2916249999999998</v>
          </cell>
          <cell r="U1130">
            <v>986.59874999999988</v>
          </cell>
          <cell r="V1130">
            <v>1013.3280000000001</v>
          </cell>
          <cell r="W1130">
            <v>1040.3977499999999</v>
          </cell>
          <cell r="X1130" t="str">
            <v>8427/8428 (25"/2 pc)</v>
          </cell>
          <cell r="Y1130" t="str">
            <v>25"/ 2 pc</v>
          </cell>
          <cell r="Z1130">
            <v>2.5</v>
          </cell>
          <cell r="AA1130">
            <v>25</v>
          </cell>
          <cell r="AB1130">
            <v>54.328124999999993</v>
          </cell>
          <cell r="AC1130">
            <v>55.800000000000004</v>
          </cell>
          <cell r="AD1130">
            <v>57.290624999999991</v>
          </cell>
          <cell r="AE1130">
            <v>56.828124999999993</v>
          </cell>
          <cell r="AF1130">
            <v>58.300000000000004</v>
          </cell>
          <cell r="AG1130">
            <v>59.790624999999991</v>
          </cell>
          <cell r="AH1130" t="str">
            <v>2 X 8126 (4.833 FT/Box)</v>
          </cell>
          <cell r="AI1130">
            <v>2</v>
          </cell>
          <cell r="AJ1130" t="str">
            <v>(8X6)+0=48</v>
          </cell>
          <cell r="AK1130">
            <v>8</v>
          </cell>
          <cell r="AL1130">
            <v>6</v>
          </cell>
          <cell r="AM1130">
            <v>0</v>
          </cell>
          <cell r="AN1130">
            <v>48</v>
          </cell>
          <cell r="AO1130" t="str">
            <v>8909 (44 X 44)</v>
          </cell>
          <cell r="AP1130" t="str">
            <v>44X44</v>
          </cell>
          <cell r="AQ1130">
            <v>55</v>
          </cell>
          <cell r="AR1130">
            <v>0</v>
          </cell>
          <cell r="AS1130" t="str">
            <v>8051 (1 White) and 8305 (1 6 mil poly bag)</v>
          </cell>
          <cell r="AT1130">
            <v>0</v>
          </cell>
          <cell r="AU1130">
            <v>0</v>
          </cell>
          <cell r="AV1130" t="str">
            <v>8051 (1 White)</v>
          </cell>
          <cell r="AW1130" t="str">
            <v>8050 (223FT Clear)</v>
          </cell>
          <cell r="AX1130">
            <v>2853.4</v>
          </cell>
          <cell r="AY1130">
            <v>1200</v>
          </cell>
          <cell r="AZ1130">
            <v>2.3778333333333332</v>
          </cell>
          <cell r="BA1130" t="str">
            <v>Minova USA Inc. request to change packaging 10/1/06. "VPL"</v>
          </cell>
          <cell r="BB1130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0">
            <v>340072</v>
          </cell>
          <cell r="BD1130" t="str">
            <v>Blue</v>
          </cell>
          <cell r="BE1130" t="str">
            <v>32610 M35</v>
          </cell>
          <cell r="BF1130" t="str">
            <v>12 months (+/- 5 days) from date of manufacture</v>
          </cell>
          <cell r="BG1130" t="str">
            <v>Fast</v>
          </cell>
          <cell r="BH1130" t="str">
            <v>32 mm</v>
          </cell>
          <cell r="BI1130" t="str">
            <v>*NS</v>
          </cell>
          <cell r="BJ1130" t="str">
            <v>610 mm</v>
          </cell>
          <cell r="BK1130" t="str">
            <v>*NS</v>
          </cell>
          <cell r="BL1130" t="str">
            <v>I, II, III</v>
          </cell>
          <cell r="BM1130" t="str">
            <v>*NS</v>
          </cell>
          <cell r="BN1130" t="str">
            <v>*NS</v>
          </cell>
          <cell r="BO1130">
            <v>98</v>
          </cell>
          <cell r="BP1130" t="str">
            <v>B or G</v>
          </cell>
          <cell r="BQ1130">
            <v>5880</v>
          </cell>
          <cell r="BR1130">
            <v>50</v>
          </cell>
        </row>
        <row r="1131">
          <cell r="C1131">
            <v>350060</v>
          </cell>
          <cell r="D1131" t="str">
            <v>35610 M35 (LIF, Redstp, 2PB, 48 Bxs, VPL)</v>
          </cell>
          <cell r="E1131" t="str">
            <v>70274</v>
          </cell>
          <cell r="F1131" t="str">
            <v>72036</v>
          </cell>
          <cell r="G1131" t="str">
            <v>30%</v>
          </cell>
          <cell r="H1131" t="str">
            <v>2 X 8509 (12-8 4 X 1.25 OL)</v>
          </cell>
          <cell r="I1131" t="str">
            <v>8054 (62 mm 142 GA X 2.146 FT)</v>
          </cell>
          <cell r="J1131" t="str">
            <v>8056 (124 mm 200 GA X 2.146 FT)</v>
          </cell>
          <cell r="K1131">
            <v>1.8648</v>
          </cell>
          <cell r="L1131">
            <v>0.79920000000000002</v>
          </cell>
          <cell r="M1131">
            <v>24</v>
          </cell>
          <cell r="N1131" t="str">
            <v>NS</v>
          </cell>
          <cell r="O1131">
            <v>23.75</v>
          </cell>
          <cell r="P1131">
            <v>24</v>
          </cell>
          <cell r="Q1131">
            <v>24.25</v>
          </cell>
          <cell r="R1131">
            <v>2.5246250000000003</v>
          </cell>
          <cell r="S1131">
            <v>2.6640000000000001</v>
          </cell>
          <cell r="T1131">
            <v>2.8081499999999999</v>
          </cell>
          <cell r="U1131">
            <v>1146.1797500000002</v>
          </cell>
          <cell r="V1131">
            <v>1209.4560000000001</v>
          </cell>
          <cell r="W1131">
            <v>1274.9001000000001</v>
          </cell>
          <cell r="X1131" t="str">
            <v>8427/8428 (25"/2 pc)</v>
          </cell>
          <cell r="Y1131" t="str">
            <v>25"/ 2 pc</v>
          </cell>
          <cell r="Z1131">
            <v>2.5</v>
          </cell>
          <cell r="AA1131">
            <v>20</v>
          </cell>
          <cell r="AB1131">
            <v>50.492500000000007</v>
          </cell>
          <cell r="AC1131">
            <v>53.28</v>
          </cell>
          <cell r="AD1131">
            <v>56.162999999999997</v>
          </cell>
          <cell r="AE1131">
            <v>52.992500000000007</v>
          </cell>
          <cell r="AF1131">
            <v>55.78</v>
          </cell>
          <cell r="AG1131">
            <v>58.662999999999997</v>
          </cell>
          <cell r="AH1131" t="str">
            <v>2 X 8126 (4.833 FT/Box)</v>
          </cell>
          <cell r="AI1131">
            <v>2</v>
          </cell>
          <cell r="AJ1131" t="str">
            <v>(8X6)+0=48</v>
          </cell>
          <cell r="AK1131">
            <v>8</v>
          </cell>
          <cell r="AL1131">
            <v>6</v>
          </cell>
          <cell r="AM1131">
            <v>0</v>
          </cell>
          <cell r="AN1131">
            <v>48</v>
          </cell>
          <cell r="AO1131" t="str">
            <v>8909 (44 X 44)</v>
          </cell>
          <cell r="AP1131" t="str">
            <v>44X44</v>
          </cell>
          <cell r="AQ1131">
            <v>55</v>
          </cell>
          <cell r="AR1131">
            <v>0</v>
          </cell>
          <cell r="AS1131" t="str">
            <v>8051 (1 White) and 8305 (1 6 mil poly bag)</v>
          </cell>
          <cell r="AT1131">
            <v>0</v>
          </cell>
          <cell r="AU1131">
            <v>0</v>
          </cell>
          <cell r="AV1131" t="str">
            <v>8051 (1 White)</v>
          </cell>
          <cell r="AW1131" t="str">
            <v>8050 (223FT Clear)</v>
          </cell>
          <cell r="AX1131">
            <v>2732.44</v>
          </cell>
          <cell r="AY1131">
            <v>960</v>
          </cell>
          <cell r="AZ1131">
            <v>2.8462916666666667</v>
          </cell>
          <cell r="BA1131" t="str">
            <v>Minova USA Inc. request to change packaging 10/1/06. "VPL"</v>
          </cell>
          <cell r="BB1131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1">
            <v>350060</v>
          </cell>
          <cell r="BD1131" t="str">
            <v>Blue</v>
          </cell>
          <cell r="BE1131" t="str">
            <v xml:space="preserve">35610 M35 </v>
          </cell>
          <cell r="BF1131" t="str">
            <v>12 months (+/- 5 days) from date of manufacture</v>
          </cell>
          <cell r="BG1131" t="str">
            <v>Fast</v>
          </cell>
          <cell r="BH1131" t="str">
            <v>35 mm</v>
          </cell>
          <cell r="BI1131" t="str">
            <v>*NS</v>
          </cell>
          <cell r="BJ1131" t="str">
            <v>610 mm</v>
          </cell>
          <cell r="BK1131" t="str">
            <v>*NS</v>
          </cell>
          <cell r="BL1131" t="str">
            <v>I, II, III</v>
          </cell>
          <cell r="BM1131" t="str">
            <v>*NS</v>
          </cell>
          <cell r="BN1131" t="str">
            <v>*NS</v>
          </cell>
          <cell r="BO1131">
            <v>98</v>
          </cell>
          <cell r="BP1131" t="str">
            <v>B or G</v>
          </cell>
          <cell r="BQ1131">
            <v>5880</v>
          </cell>
          <cell r="BR1131">
            <v>40</v>
          </cell>
        </row>
        <row r="1132">
          <cell r="C1132">
            <v>350061</v>
          </cell>
          <cell r="D1132" t="str">
            <v>35610 M0204 (2PB, 48 Bxs, VPL)</v>
          </cell>
          <cell r="E1132" t="str">
            <v>70350</v>
          </cell>
          <cell r="F1132" t="str">
            <v>72036</v>
          </cell>
          <cell r="G1132" t="str">
            <v>30%</v>
          </cell>
          <cell r="H1132" t="str">
            <v>2 X 8509 (12-8 4 X 1.25 OL)</v>
          </cell>
          <cell r="I1132" t="str">
            <v>8054 (62 mm 142 GA X 2.146 FT)</v>
          </cell>
          <cell r="J1132" t="str">
            <v>8056 (124 mm 200 GA X 2.146 FT)</v>
          </cell>
          <cell r="K1132">
            <v>1.8648</v>
          </cell>
          <cell r="L1132">
            <v>0.79920000000000002</v>
          </cell>
          <cell r="M1132">
            <v>24</v>
          </cell>
          <cell r="N1132" t="str">
            <v>NS</v>
          </cell>
          <cell r="O1132">
            <v>23.75</v>
          </cell>
          <cell r="P1132">
            <v>24</v>
          </cell>
          <cell r="Q1132">
            <v>24.25</v>
          </cell>
          <cell r="R1132">
            <v>2.5246250000000003</v>
          </cell>
          <cell r="S1132">
            <v>2.6640000000000001</v>
          </cell>
          <cell r="T1132">
            <v>2.8081499999999999</v>
          </cell>
          <cell r="U1132">
            <v>1146.1797500000002</v>
          </cell>
          <cell r="V1132">
            <v>1209.4560000000001</v>
          </cell>
          <cell r="W1132">
            <v>1274.9001000000001</v>
          </cell>
          <cell r="X1132" t="str">
            <v>8427/8428 (25"/2 pc)</v>
          </cell>
          <cell r="Y1132" t="str">
            <v>25"/ 2 pc</v>
          </cell>
          <cell r="Z1132">
            <v>2.5</v>
          </cell>
          <cell r="AA1132">
            <v>20</v>
          </cell>
          <cell r="AB1132">
            <v>50.492500000000007</v>
          </cell>
          <cell r="AC1132">
            <v>53.28</v>
          </cell>
          <cell r="AD1132">
            <v>56.162999999999997</v>
          </cell>
          <cell r="AE1132">
            <v>52.992500000000007</v>
          </cell>
          <cell r="AF1132">
            <v>55.78</v>
          </cell>
          <cell r="AG1132">
            <v>58.662999999999997</v>
          </cell>
          <cell r="AH1132" t="str">
            <v>2 X 8126 (4.833 FT/Box)</v>
          </cell>
          <cell r="AI1132">
            <v>2</v>
          </cell>
          <cell r="AJ1132" t="str">
            <v>(8X6)+0=48</v>
          </cell>
          <cell r="AK1132">
            <v>8</v>
          </cell>
          <cell r="AL1132">
            <v>6</v>
          </cell>
          <cell r="AM1132">
            <v>0</v>
          </cell>
          <cell r="AN1132">
            <v>48</v>
          </cell>
          <cell r="AO1132" t="str">
            <v>8909 (44 X 44)</v>
          </cell>
          <cell r="AP1132" t="str">
            <v>44X44</v>
          </cell>
          <cell r="AQ1132">
            <v>55</v>
          </cell>
          <cell r="AR1132">
            <v>0</v>
          </cell>
          <cell r="AS1132" t="str">
            <v>8051 (1 White) and 8305 (1 6 mil poly bag)</v>
          </cell>
          <cell r="AT1132">
            <v>0</v>
          </cell>
          <cell r="AU1132">
            <v>0</v>
          </cell>
          <cell r="AV1132" t="str">
            <v>8051 (1 White)</v>
          </cell>
          <cell r="AW1132" t="str">
            <v>8050 (223FT Clear)</v>
          </cell>
          <cell r="AX1132">
            <v>2732.44</v>
          </cell>
          <cell r="AY1132">
            <v>960</v>
          </cell>
          <cell r="AZ1132">
            <v>2.8462916666666667</v>
          </cell>
          <cell r="BA1132" t="str">
            <v>Minova request 11/20/08.</v>
          </cell>
          <cell r="BB1132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2">
            <v>350061</v>
          </cell>
          <cell r="BD1132" t="str">
            <v>Yellow</v>
          </cell>
          <cell r="BE1132" t="str">
            <v>35610 M0204</v>
          </cell>
          <cell r="BF1132" t="str">
            <v>12 months (+/- 5 days) from date of manufacture</v>
          </cell>
          <cell r="BG1132" t="str">
            <v>Slow</v>
          </cell>
          <cell r="BH1132" t="str">
            <v>35 mm</v>
          </cell>
          <cell r="BI1132" t="str">
            <v>*NS</v>
          </cell>
          <cell r="BJ1132" t="str">
            <v>610 mm</v>
          </cell>
          <cell r="BK1132" t="str">
            <v>*NS</v>
          </cell>
          <cell r="BL1132" t="str">
            <v>I, II, III</v>
          </cell>
          <cell r="BM1132" t="str">
            <v>*NS</v>
          </cell>
          <cell r="BN1132" t="str">
            <v>*NS</v>
          </cell>
          <cell r="BO1132">
            <v>98</v>
          </cell>
          <cell r="BP1132" t="str">
            <v>B or G</v>
          </cell>
          <cell r="BQ1132">
            <v>5880</v>
          </cell>
          <cell r="BR1132">
            <v>40</v>
          </cell>
        </row>
        <row r="1133">
          <cell r="C1133">
            <v>350064</v>
          </cell>
          <cell r="D1133" t="str">
            <v>35610 M90 (LIF, 2PB, 48 Bxs, VPL)</v>
          </cell>
          <cell r="E1133" t="str">
            <v>70329</v>
          </cell>
          <cell r="F1133" t="str">
            <v>72036</v>
          </cell>
          <cell r="G1133" t="str">
            <v>30%</v>
          </cell>
          <cell r="H1133" t="str">
            <v>2 X 8509 (12-8 4 X 1.25 OL)</v>
          </cell>
          <cell r="I1133" t="str">
            <v>8054 (62 mm 142 GA X 2.146 FT)</v>
          </cell>
          <cell r="J1133" t="str">
            <v>8056 (124 mm 200 GA X 2.146 FT)</v>
          </cell>
          <cell r="K1133">
            <v>1.8648</v>
          </cell>
          <cell r="L1133">
            <v>0.79920000000000002</v>
          </cell>
          <cell r="M1133">
            <v>24</v>
          </cell>
          <cell r="N1133" t="str">
            <v>NS</v>
          </cell>
          <cell r="O1133">
            <v>23.75</v>
          </cell>
          <cell r="P1133">
            <v>24</v>
          </cell>
          <cell r="Q1133">
            <v>24.25</v>
          </cell>
          <cell r="R1133">
            <v>2.5246250000000003</v>
          </cell>
          <cell r="S1133">
            <v>2.6640000000000001</v>
          </cell>
          <cell r="T1133">
            <v>2.8081499999999999</v>
          </cell>
          <cell r="U1133">
            <v>1146.1797500000002</v>
          </cell>
          <cell r="V1133">
            <v>1209.4560000000001</v>
          </cell>
          <cell r="W1133">
            <v>1274.9001000000001</v>
          </cell>
          <cell r="X1133" t="str">
            <v>8427/8428 (25"/2 pc)</v>
          </cell>
          <cell r="Y1133" t="str">
            <v>25"/ 2 pc</v>
          </cell>
          <cell r="Z1133">
            <v>2.5</v>
          </cell>
          <cell r="AA1133">
            <v>20</v>
          </cell>
          <cell r="AB1133">
            <v>50.492500000000007</v>
          </cell>
          <cell r="AC1133">
            <v>53.28</v>
          </cell>
          <cell r="AD1133">
            <v>56.162999999999997</v>
          </cell>
          <cell r="AE1133">
            <v>52.992500000000007</v>
          </cell>
          <cell r="AF1133">
            <v>55.78</v>
          </cell>
          <cell r="AG1133">
            <v>58.662999999999997</v>
          </cell>
          <cell r="AH1133" t="str">
            <v>2 X 8126 (4.833 FT/Box)</v>
          </cell>
          <cell r="AI1133">
            <v>2</v>
          </cell>
          <cell r="AJ1133" t="str">
            <v>(8X6)+0=48</v>
          </cell>
          <cell r="AK1133">
            <v>8</v>
          </cell>
          <cell r="AL1133">
            <v>6</v>
          </cell>
          <cell r="AM1133">
            <v>0</v>
          </cell>
          <cell r="AN1133">
            <v>48</v>
          </cell>
          <cell r="AO1133" t="str">
            <v>8909 (44 X 44)</v>
          </cell>
          <cell r="AP1133" t="str">
            <v>44X44</v>
          </cell>
          <cell r="AQ1133">
            <v>55</v>
          </cell>
          <cell r="AR1133">
            <v>0</v>
          </cell>
          <cell r="AS1133" t="str">
            <v>8051 (1 White) and 8305 (1 6 mil poly bag)</v>
          </cell>
          <cell r="AT1133">
            <v>0</v>
          </cell>
          <cell r="AU1133">
            <v>0</v>
          </cell>
          <cell r="AV1133" t="str">
            <v>8051 (1 White)</v>
          </cell>
          <cell r="AW1133" t="str">
            <v>8050 (223FT Clear)</v>
          </cell>
          <cell r="AX1133">
            <v>2732.44</v>
          </cell>
          <cell r="AY1133">
            <v>960</v>
          </cell>
          <cell r="AZ1133">
            <v>2.8462916666666667</v>
          </cell>
          <cell r="BA1133" t="str">
            <v>Minova USA Inc. request to change packaging 10/1/06. "VPL"</v>
          </cell>
          <cell r="BB1133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3">
            <v>350064</v>
          </cell>
          <cell r="BD1133" t="str">
            <v>Yellow</v>
          </cell>
          <cell r="BE1133" t="str">
            <v>35610 M90</v>
          </cell>
          <cell r="BF1133" t="str">
            <v>12 months (+/- 5 days) from date of manufacture</v>
          </cell>
          <cell r="BG1133" t="str">
            <v>Slow</v>
          </cell>
          <cell r="BH1133" t="str">
            <v>35 mm</v>
          </cell>
          <cell r="BI1133" t="str">
            <v>*NS</v>
          </cell>
          <cell r="BJ1133" t="str">
            <v>610 mm</v>
          </cell>
          <cell r="BK1133" t="str">
            <v>*NS</v>
          </cell>
          <cell r="BL1133" t="str">
            <v>I, II, III</v>
          </cell>
          <cell r="BM1133" t="str">
            <v>*NS</v>
          </cell>
          <cell r="BN1133" t="str">
            <v>*NS</v>
          </cell>
          <cell r="BO1133">
            <v>98</v>
          </cell>
          <cell r="BP1133" t="str">
            <v>B or G</v>
          </cell>
          <cell r="BQ1133">
            <v>5880</v>
          </cell>
          <cell r="BR1133">
            <v>40</v>
          </cell>
        </row>
        <row r="1134">
          <cell r="C1134">
            <v>350070</v>
          </cell>
          <cell r="D1134" t="str">
            <v>35610 M1530 (LIF, 2PB, 48 Bxs, VPL)</v>
          </cell>
          <cell r="E1134" t="str">
            <v>70360</v>
          </cell>
          <cell r="F1134" t="str">
            <v>72036</v>
          </cell>
          <cell r="G1134" t="str">
            <v>30%</v>
          </cell>
          <cell r="H1134" t="str">
            <v>2 X 8509 (12-8 4 X 1.25 OL)</v>
          </cell>
          <cell r="I1134" t="str">
            <v>8054 (62 mm 142 GA X 2.146 FT)</v>
          </cell>
          <cell r="J1134" t="str">
            <v>8056 (124 mm 200 GA X 2.146 FT)</v>
          </cell>
          <cell r="K1134">
            <v>1.8648</v>
          </cell>
          <cell r="L1134">
            <v>0.79920000000000002</v>
          </cell>
          <cell r="M1134">
            <v>24</v>
          </cell>
          <cell r="N1134" t="str">
            <v>NS</v>
          </cell>
          <cell r="O1134">
            <v>23.75</v>
          </cell>
          <cell r="P1134">
            <v>24</v>
          </cell>
          <cell r="Q1134">
            <v>24.25</v>
          </cell>
          <cell r="R1134">
            <v>2.5246250000000003</v>
          </cell>
          <cell r="S1134">
            <v>2.6640000000000001</v>
          </cell>
          <cell r="T1134">
            <v>2.8081499999999999</v>
          </cell>
          <cell r="U1134">
            <v>1146.1797500000002</v>
          </cell>
          <cell r="V1134">
            <v>1209.4560000000001</v>
          </cell>
          <cell r="W1134">
            <v>1274.9001000000001</v>
          </cell>
          <cell r="X1134" t="str">
            <v>8427/8428 (25"/2 pc)</v>
          </cell>
          <cell r="Y1134" t="str">
            <v>25"/ 2 pc</v>
          </cell>
          <cell r="Z1134">
            <v>2.5</v>
          </cell>
          <cell r="AA1134">
            <v>20</v>
          </cell>
          <cell r="AB1134">
            <v>50.492500000000007</v>
          </cell>
          <cell r="AC1134">
            <v>53.28</v>
          </cell>
          <cell r="AD1134">
            <v>56.162999999999997</v>
          </cell>
          <cell r="AE1134">
            <v>52.992500000000007</v>
          </cell>
          <cell r="AF1134">
            <v>55.78</v>
          </cell>
          <cell r="AG1134">
            <v>58.662999999999997</v>
          </cell>
          <cell r="AH1134" t="str">
            <v>2 X 8126 (4.833 FT/Box)</v>
          </cell>
          <cell r="AI1134">
            <v>2</v>
          </cell>
          <cell r="AJ1134" t="str">
            <v>(8X6)+0=48</v>
          </cell>
          <cell r="AK1134">
            <v>8</v>
          </cell>
          <cell r="AL1134">
            <v>6</v>
          </cell>
          <cell r="AM1134">
            <v>0</v>
          </cell>
          <cell r="AN1134">
            <v>48</v>
          </cell>
          <cell r="AO1134" t="str">
            <v>8909 (44 X 44)</v>
          </cell>
          <cell r="AP1134" t="str">
            <v>44X44</v>
          </cell>
          <cell r="AQ1134">
            <v>55</v>
          </cell>
          <cell r="AR1134">
            <v>0</v>
          </cell>
          <cell r="AS1134" t="str">
            <v>8051 (1 White) and 8305 (1 6 mil poly bag)</v>
          </cell>
          <cell r="AT1134">
            <v>0</v>
          </cell>
          <cell r="AU1134">
            <v>0</v>
          </cell>
          <cell r="AV1134" t="str">
            <v>8051 (1 White)</v>
          </cell>
          <cell r="AW1134" t="str">
            <v>8050 (223FT Clear)</v>
          </cell>
          <cell r="AX1134">
            <v>2732.44</v>
          </cell>
          <cell r="AY1134">
            <v>960</v>
          </cell>
          <cell r="AZ1134">
            <v>2.8462916666666667</v>
          </cell>
          <cell r="BA1134" t="str">
            <v>Minova USA Inc. request to change packaging 10/1/06. "VPL"</v>
          </cell>
          <cell r="BB1134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4">
            <v>350070</v>
          </cell>
          <cell r="BD1134" t="str">
            <v>White</v>
          </cell>
          <cell r="BE1134" t="str">
            <v xml:space="preserve">35610 M1530 </v>
          </cell>
          <cell r="BF1134" t="str">
            <v>12 months (+/- 5 days) from date of manufacture</v>
          </cell>
          <cell r="BG1134" t="str">
            <v>Super Slow</v>
          </cell>
          <cell r="BH1134" t="str">
            <v>35 mm</v>
          </cell>
          <cell r="BI1134" t="str">
            <v>*NS</v>
          </cell>
          <cell r="BJ1134" t="str">
            <v>610 mm</v>
          </cell>
          <cell r="BK1134" t="str">
            <v>*NS</v>
          </cell>
          <cell r="BL1134" t="str">
            <v>I, II, III</v>
          </cell>
          <cell r="BM1134" t="str">
            <v>*NS</v>
          </cell>
          <cell r="BN1134" t="str">
            <v>*NS</v>
          </cell>
          <cell r="BO1134">
            <v>98</v>
          </cell>
          <cell r="BP1134" t="str">
            <v>B or G</v>
          </cell>
          <cell r="BQ1134">
            <v>5880</v>
          </cell>
          <cell r="BR1134">
            <v>40</v>
          </cell>
        </row>
        <row r="1135">
          <cell r="C1135">
            <v>282035</v>
          </cell>
          <cell r="D1135" t="str">
            <v>3236 VLIF0204 (2PB, 25 Bxs)</v>
          </cell>
          <cell r="E1135" t="str">
            <v>70348</v>
          </cell>
          <cell r="F1135" t="str">
            <v>72036</v>
          </cell>
          <cell r="G1135" t="str">
            <v>30%</v>
          </cell>
          <cell r="H1135" t="str">
            <v>2 X 8509 (12-8 4 X 1.25 OL)</v>
          </cell>
          <cell r="I1135" t="str">
            <v>8040 (54 mm 142 GA X 3.125 FT)</v>
          </cell>
          <cell r="J1135" t="str">
            <v>8036 (114 mm 200 GA X 3.125 FT)</v>
          </cell>
          <cell r="K1135">
            <v>2.3435999999999999</v>
          </cell>
          <cell r="L1135">
            <v>1.0044</v>
          </cell>
          <cell r="M1135">
            <v>36</v>
          </cell>
          <cell r="N1135">
            <v>43.24848808362426</v>
          </cell>
          <cell r="O1135">
            <v>35.75</v>
          </cell>
          <cell r="P1135">
            <v>36</v>
          </cell>
          <cell r="Q1135">
            <v>36.25</v>
          </cell>
          <cell r="R1135">
            <v>3.2711250000000001</v>
          </cell>
          <cell r="S1135">
            <v>3.3479999999999999</v>
          </cell>
          <cell r="T1135">
            <v>3.4256250000000001</v>
          </cell>
          <cell r="U1135">
            <v>1485.0907500000001</v>
          </cell>
          <cell r="V1135">
            <v>1519.992</v>
          </cell>
          <cell r="W1135">
            <v>1555.2337500000001</v>
          </cell>
          <cell r="X1135" t="str">
            <v>8465/8466 (39"/2 pc)</v>
          </cell>
          <cell r="Y1135" t="str">
            <v>39"/ 2 pc</v>
          </cell>
          <cell r="Z1135">
            <v>2.8</v>
          </cell>
          <cell r="AA1135">
            <v>15</v>
          </cell>
          <cell r="AB1135">
            <v>49.066875000000003</v>
          </cell>
          <cell r="AC1135">
            <v>50.22</v>
          </cell>
          <cell r="AD1135">
            <v>51.384375000000006</v>
          </cell>
          <cell r="AE1135">
            <v>51.866875</v>
          </cell>
          <cell r="AF1135">
            <v>53.019999999999996</v>
          </cell>
          <cell r="AG1135">
            <v>54.184375000000003</v>
          </cell>
          <cell r="AH1135" t="str">
            <v xml:space="preserve">2 X 8126 (4.625 FT/Box) </v>
          </cell>
          <cell r="AI1135">
            <v>2</v>
          </cell>
          <cell r="AJ1135" t="str">
            <v>(5X5)+0=25</v>
          </cell>
          <cell r="AK1135">
            <v>5</v>
          </cell>
          <cell r="AL1135">
            <v>5</v>
          </cell>
          <cell r="AM1135">
            <v>0</v>
          </cell>
          <cell r="AN1135">
            <v>25</v>
          </cell>
          <cell r="AO1135" t="str">
            <v>8914 (48 X 44)</v>
          </cell>
          <cell r="AP1135" t="str">
            <v>48X44</v>
          </cell>
          <cell r="AQ1135">
            <v>55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 t="str">
            <v>8051 (1 White)</v>
          </cell>
          <cell r="AW1135" t="str">
            <v>8050 (111FT Clear)</v>
          </cell>
          <cell r="AX1135">
            <v>1380.5</v>
          </cell>
          <cell r="AY1135">
            <v>375</v>
          </cell>
          <cell r="AZ1135">
            <v>3.6813333333333333</v>
          </cell>
          <cell r="BA1135" t="str">
            <v>Produced in GK now</v>
          </cell>
          <cell r="BB1135"/>
          <cell r="BC1135">
            <v>282035</v>
          </cell>
          <cell r="BD1135" t="str">
            <v>Yellow</v>
          </cell>
          <cell r="BE1135" t="str">
            <v>3236 VLIF0204</v>
          </cell>
          <cell r="BF1135" t="str">
            <v>12 months (+/- 5 days) from date of manufacture</v>
          </cell>
          <cell r="BG1135" t="str">
            <v>Slow</v>
          </cell>
          <cell r="BH1135" t="str">
            <v>32 mm</v>
          </cell>
          <cell r="BI1135" t="str">
            <v>1 3/8 in</v>
          </cell>
          <cell r="BJ1135" t="str">
            <v>36 in</v>
          </cell>
          <cell r="BK1135" t="str">
            <v>7/8 in</v>
          </cell>
          <cell r="BL1135" t="str">
            <v>I, II, III</v>
          </cell>
          <cell r="BM1135">
            <v>3.604040673635355</v>
          </cell>
          <cell r="BN1135">
            <v>54</v>
          </cell>
          <cell r="BO1135">
            <v>98</v>
          </cell>
          <cell r="BP1135" t="str">
            <v>B or G</v>
          </cell>
          <cell r="BQ1135">
            <v>5880</v>
          </cell>
          <cell r="BR1135">
            <v>45</v>
          </cell>
        </row>
        <row r="1136"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 t="str">
            <v xml:space="preserve"> 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</row>
        <row r="1137"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 t="str">
            <v xml:space="preserve"> 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</row>
        <row r="1138">
          <cell r="C1138">
            <v>131034</v>
          </cell>
          <cell r="D1138" t="str">
            <v>2312 M50 (2PB, 75 Bxs)(GJ)</v>
          </cell>
          <cell r="E1138" t="str">
            <v>70425</v>
          </cell>
          <cell r="F1138" t="str">
            <v>72038</v>
          </cell>
          <cell r="G1138" t="str">
            <v>30%</v>
          </cell>
          <cell r="H1138" t="str">
            <v>2 X 8509 (12-8 4 X 1.25 OL)</v>
          </cell>
          <cell r="I1138" t="str">
            <v>8030 (38 mm 142 GA X 1.105 FT)</v>
          </cell>
          <cell r="J1138" t="str">
            <v>8032 (84 mm 200 GA X 1.105 FT)</v>
          </cell>
          <cell r="K1138">
            <v>0.40235999999999994</v>
          </cell>
          <cell r="L1138">
            <v>0.17243999999999998</v>
          </cell>
          <cell r="M1138">
            <v>12</v>
          </cell>
          <cell r="N1138">
            <v>15.872402410117449</v>
          </cell>
          <cell r="O1138">
            <v>11.75</v>
          </cell>
          <cell r="P1138">
            <v>12</v>
          </cell>
          <cell r="Q1138">
            <v>12.25</v>
          </cell>
          <cell r="R1138">
            <v>0.55107499999999998</v>
          </cell>
          <cell r="S1138">
            <v>0.57479999999999998</v>
          </cell>
          <cell r="T1138">
            <v>0.59902500000000003</v>
          </cell>
          <cell r="U1138">
            <v>250.18805</v>
          </cell>
          <cell r="V1138">
            <v>260.95920000000001</v>
          </cell>
          <cell r="W1138">
            <v>271.95735000000002</v>
          </cell>
          <cell r="X1138" t="str">
            <v>8405/8406 (13"/2 pc)</v>
          </cell>
          <cell r="Y1138" t="str">
            <v>13"/ 2 pc</v>
          </cell>
          <cell r="Z1138">
            <v>1.1000000000000001</v>
          </cell>
          <cell r="AA1138">
            <v>50</v>
          </cell>
          <cell r="AB1138">
            <v>27.553750000000001</v>
          </cell>
          <cell r="AC1138">
            <v>28.74</v>
          </cell>
          <cell r="AD1138">
            <v>29.951250000000002</v>
          </cell>
          <cell r="AE1138">
            <v>28.653750000000002</v>
          </cell>
          <cell r="AF1138">
            <v>29.84</v>
          </cell>
          <cell r="AG1138">
            <v>31.051250000000003</v>
          </cell>
          <cell r="AH1138" t="str">
            <v>1 X 8126 (2.417 FT/Box)</v>
          </cell>
          <cell r="AI1138">
            <v>1</v>
          </cell>
          <cell r="AJ1138" t="str">
            <v>(15X5)+0=75</v>
          </cell>
          <cell r="AK1138">
            <v>15</v>
          </cell>
          <cell r="AL1138">
            <v>5</v>
          </cell>
          <cell r="AM1138">
            <v>0</v>
          </cell>
          <cell r="AN1138">
            <v>75</v>
          </cell>
          <cell r="AO1138" t="str">
            <v>8904 (45 X 42)</v>
          </cell>
          <cell r="AP1138" t="str">
            <v>45X42</v>
          </cell>
          <cell r="AQ1138">
            <v>55</v>
          </cell>
          <cell r="AR1138" t="str">
            <v>8123 (4)</v>
          </cell>
          <cell r="AS1138">
            <v>0</v>
          </cell>
          <cell r="AT1138" t="str">
            <v>8121 (2 X 16FT)</v>
          </cell>
          <cell r="AU1138">
            <v>2</v>
          </cell>
          <cell r="AV1138" t="str">
            <v>8051 (1 White)</v>
          </cell>
          <cell r="AW1138" t="str">
            <v>8050 (334FT Clear)</v>
          </cell>
          <cell r="AX1138">
            <v>2293</v>
          </cell>
          <cell r="AY1138">
            <v>3750</v>
          </cell>
          <cell r="AZ1138">
            <v>0.61146666666666671</v>
          </cell>
          <cell r="BA1138" t="str">
            <v>GJ Request 7/31/02.</v>
          </cell>
          <cell r="BB1138"/>
          <cell r="BC1138">
            <v>131034</v>
          </cell>
          <cell r="BD1138" t="str">
            <v>Green</v>
          </cell>
          <cell r="BE1138" t="str">
            <v>2312 M50</v>
          </cell>
          <cell r="BF1138" t="str">
            <v>12 months (+/- 5 days) from date of manufacture</v>
          </cell>
          <cell r="BG1138" t="str">
            <v>Medium</v>
          </cell>
          <cell r="BH1138" t="str">
            <v>23 mm</v>
          </cell>
          <cell r="BI1138" t="str">
            <v>1 in</v>
          </cell>
          <cell r="BJ1138" t="str">
            <v xml:space="preserve">12 in </v>
          </cell>
          <cell r="BK1138" t="str">
            <v>3/4 in</v>
          </cell>
          <cell r="BL1138" t="str">
            <v>I, II, III</v>
          </cell>
          <cell r="BM1138">
            <v>1.3227002008431208</v>
          </cell>
          <cell r="BN1138">
            <v>65</v>
          </cell>
          <cell r="BO1138">
            <v>0</v>
          </cell>
          <cell r="BP1138" t="str">
            <v>J</v>
          </cell>
          <cell r="BQ1138">
            <v>50</v>
          </cell>
          <cell r="BR1138">
            <v>31375</v>
          </cell>
        </row>
        <row r="1139">
          <cell r="C1139">
            <v>131035</v>
          </cell>
          <cell r="D1139" t="str">
            <v>2312 LIF0204 (2PB, 75 Bxs)(GJ)</v>
          </cell>
          <cell r="E1139" t="str">
            <v>70414</v>
          </cell>
          <cell r="F1139" t="str">
            <v>72038</v>
          </cell>
          <cell r="G1139" t="str">
            <v>30%</v>
          </cell>
          <cell r="H1139" t="str">
            <v>2 X 8509 (12-8 4 X 1.25 OL)</v>
          </cell>
          <cell r="I1139" t="str">
            <v>8030 (38 mm 142 GA X 1.105 FT)</v>
          </cell>
          <cell r="J1139" t="str">
            <v>8032 (84 mm 200 GA X 1.105 FT)</v>
          </cell>
          <cell r="K1139">
            <v>0.40235999999999994</v>
          </cell>
          <cell r="L1139">
            <v>0.17243999999999998</v>
          </cell>
          <cell r="M1139">
            <v>12</v>
          </cell>
          <cell r="N1139">
            <v>15.872402410117449</v>
          </cell>
          <cell r="O1139">
            <v>11.75</v>
          </cell>
          <cell r="P1139">
            <v>12</v>
          </cell>
          <cell r="Q1139">
            <v>12.25</v>
          </cell>
          <cell r="R1139">
            <v>0.55107499999999998</v>
          </cell>
          <cell r="S1139">
            <v>0.57479999999999998</v>
          </cell>
          <cell r="T1139">
            <v>0.59902500000000003</v>
          </cell>
          <cell r="U1139">
            <v>250.18805</v>
          </cell>
          <cell r="V1139">
            <v>260.95920000000001</v>
          </cell>
          <cell r="W1139">
            <v>271.95735000000002</v>
          </cell>
          <cell r="X1139" t="str">
            <v>8405/8406 (13"/2 pc)</v>
          </cell>
          <cell r="Y1139" t="str">
            <v>13"/ 2 pc</v>
          </cell>
          <cell r="Z1139">
            <v>1.1000000000000001</v>
          </cell>
          <cell r="AA1139">
            <v>50</v>
          </cell>
          <cell r="AB1139">
            <v>27.553750000000001</v>
          </cell>
          <cell r="AC1139">
            <v>28.74</v>
          </cell>
          <cell r="AD1139">
            <v>29.951250000000002</v>
          </cell>
          <cell r="AE1139">
            <v>28.653750000000002</v>
          </cell>
          <cell r="AF1139">
            <v>29.84</v>
          </cell>
          <cell r="AG1139">
            <v>31.051250000000003</v>
          </cell>
          <cell r="AH1139" t="str">
            <v>1 X 8126 (2.417 FT/Box)</v>
          </cell>
          <cell r="AI1139">
            <v>1</v>
          </cell>
          <cell r="AJ1139" t="str">
            <v>(15X5)+0=75</v>
          </cell>
          <cell r="AK1139">
            <v>15</v>
          </cell>
          <cell r="AL1139">
            <v>5</v>
          </cell>
          <cell r="AM1139">
            <v>0</v>
          </cell>
          <cell r="AN1139">
            <v>75</v>
          </cell>
          <cell r="AO1139" t="str">
            <v>8904 (45 X 42)</v>
          </cell>
          <cell r="AP1139" t="str">
            <v>45X42</v>
          </cell>
          <cell r="AQ1139">
            <v>55</v>
          </cell>
          <cell r="AR1139" t="str">
            <v>8123 (4)</v>
          </cell>
          <cell r="AS1139">
            <v>0</v>
          </cell>
          <cell r="AT1139" t="str">
            <v>8121 (2 X 16FT)</v>
          </cell>
          <cell r="AU1139">
            <v>2</v>
          </cell>
          <cell r="AV1139" t="str">
            <v>8051 (1 White)</v>
          </cell>
          <cell r="AW1139" t="str">
            <v>8050 (334FT Clear)</v>
          </cell>
          <cell r="AX1139">
            <v>2293</v>
          </cell>
          <cell r="AY1139">
            <v>3750</v>
          </cell>
          <cell r="AZ1139">
            <v>0.61146666666666671</v>
          </cell>
          <cell r="BA1139" t="str">
            <v>GJ Request 6/13/02.A.</v>
          </cell>
          <cell r="BB1139"/>
          <cell r="BC1139">
            <v>131035</v>
          </cell>
          <cell r="BD1139" t="str">
            <v>Yellow</v>
          </cell>
          <cell r="BE1139" t="str">
            <v>2312 LIF0204</v>
          </cell>
          <cell r="BF1139" t="str">
            <v>12 months (+/- 5 days) from date of manufacture</v>
          </cell>
          <cell r="BG1139" t="str">
            <v>Slow</v>
          </cell>
          <cell r="BH1139" t="str">
            <v>23 mm</v>
          </cell>
          <cell r="BI1139" t="str">
            <v>1 in</v>
          </cell>
          <cell r="BJ1139" t="str">
            <v xml:space="preserve">12 in </v>
          </cell>
          <cell r="BK1139" t="str">
            <v>3/4 in</v>
          </cell>
          <cell r="BL1139" t="str">
            <v>I, II, III</v>
          </cell>
          <cell r="BM1139">
            <v>1.3227002008431208</v>
          </cell>
          <cell r="BN1139">
            <v>65</v>
          </cell>
          <cell r="BO1139">
            <v>0</v>
          </cell>
          <cell r="BP1139" t="str">
            <v>J</v>
          </cell>
          <cell r="BQ1139">
            <v>50</v>
          </cell>
          <cell r="BR1139">
            <v>31375</v>
          </cell>
        </row>
        <row r="1140">
          <cell r="C1140">
            <v>131037</v>
          </cell>
          <cell r="D1140" t="str">
            <v>2312 M90 (2PB, 75 Bxs)(GJ)</v>
          </cell>
          <cell r="E1140" t="str">
            <v>70429</v>
          </cell>
          <cell r="F1140" t="str">
            <v>72038</v>
          </cell>
          <cell r="G1140" t="str">
            <v>30%</v>
          </cell>
          <cell r="H1140" t="str">
            <v>2 X 8509 (12-8 4 X 1.25 OL)</v>
          </cell>
          <cell r="I1140" t="str">
            <v>8030 (38 mm 142 GA X 1.105 FT)</v>
          </cell>
          <cell r="J1140" t="str">
            <v>8032 (84 mm 200 GA X 1.105 FT)</v>
          </cell>
          <cell r="K1140">
            <v>0.40235999999999994</v>
          </cell>
          <cell r="L1140">
            <v>0.17243999999999998</v>
          </cell>
          <cell r="M1140">
            <v>12</v>
          </cell>
          <cell r="N1140">
            <v>15.872402410117449</v>
          </cell>
          <cell r="O1140">
            <v>11.75</v>
          </cell>
          <cell r="P1140">
            <v>12</v>
          </cell>
          <cell r="Q1140">
            <v>12.25</v>
          </cell>
          <cell r="R1140">
            <v>0.55107499999999998</v>
          </cell>
          <cell r="S1140">
            <v>0.57479999999999998</v>
          </cell>
          <cell r="T1140">
            <v>0.59902500000000003</v>
          </cell>
          <cell r="U1140">
            <v>250.18805</v>
          </cell>
          <cell r="V1140">
            <v>260.95920000000001</v>
          </cell>
          <cell r="W1140">
            <v>271.95735000000002</v>
          </cell>
          <cell r="X1140" t="str">
            <v>8405/8406 (13"/2 pc)</v>
          </cell>
          <cell r="Y1140" t="str">
            <v>13"/ 2 pc</v>
          </cell>
          <cell r="Z1140">
            <v>1.1000000000000001</v>
          </cell>
          <cell r="AA1140">
            <v>50</v>
          </cell>
          <cell r="AB1140">
            <v>27.553750000000001</v>
          </cell>
          <cell r="AC1140">
            <v>28.74</v>
          </cell>
          <cell r="AD1140">
            <v>29.951250000000002</v>
          </cell>
          <cell r="AE1140">
            <v>28.653750000000002</v>
          </cell>
          <cell r="AF1140">
            <v>29.84</v>
          </cell>
          <cell r="AG1140">
            <v>31.051250000000003</v>
          </cell>
          <cell r="AH1140" t="str">
            <v>1 X 8126 (2.417 FT/Box)</v>
          </cell>
          <cell r="AI1140">
            <v>1</v>
          </cell>
          <cell r="AJ1140" t="str">
            <v>(15X5)+0=75</v>
          </cell>
          <cell r="AK1140">
            <v>15</v>
          </cell>
          <cell r="AL1140">
            <v>5</v>
          </cell>
          <cell r="AM1140">
            <v>0</v>
          </cell>
          <cell r="AN1140">
            <v>75</v>
          </cell>
          <cell r="AO1140" t="str">
            <v>8904 (45 X 42)</v>
          </cell>
          <cell r="AP1140" t="str">
            <v>45X42</v>
          </cell>
          <cell r="AQ1140">
            <v>55</v>
          </cell>
          <cell r="AR1140" t="str">
            <v>8123 (4)</v>
          </cell>
          <cell r="AS1140">
            <v>0</v>
          </cell>
          <cell r="AT1140" t="str">
            <v>8121 (2 X 16FT)</v>
          </cell>
          <cell r="AU1140">
            <v>2</v>
          </cell>
          <cell r="AV1140" t="str">
            <v>8051 (1 White)</v>
          </cell>
          <cell r="AW1140" t="str">
            <v>8050 (334FT Clear)</v>
          </cell>
          <cell r="AX1140">
            <v>2293</v>
          </cell>
          <cell r="AY1140">
            <v>3750</v>
          </cell>
          <cell r="AZ1140">
            <v>0.61146666666666671</v>
          </cell>
          <cell r="BA1140" t="str">
            <v>GJ Request 2/27/04.A.</v>
          </cell>
          <cell r="BB1140"/>
          <cell r="BC1140">
            <v>131037</v>
          </cell>
          <cell r="BD1140" t="str">
            <v>Yellow</v>
          </cell>
          <cell r="BE1140" t="str">
            <v>2312 M90</v>
          </cell>
          <cell r="BF1140" t="str">
            <v>12 months (+/- 5 days) from date of manufacture</v>
          </cell>
          <cell r="BG1140" t="str">
            <v>Slow</v>
          </cell>
          <cell r="BH1140" t="str">
            <v>23 mm</v>
          </cell>
          <cell r="BI1140" t="str">
            <v>1 in</v>
          </cell>
          <cell r="BJ1140" t="str">
            <v xml:space="preserve">12 in </v>
          </cell>
          <cell r="BK1140" t="str">
            <v>3/4 in</v>
          </cell>
          <cell r="BL1140" t="str">
            <v>I, II, III</v>
          </cell>
          <cell r="BM1140">
            <v>1.3227002008431208</v>
          </cell>
          <cell r="BN1140">
            <v>65</v>
          </cell>
          <cell r="BO1140">
            <v>0</v>
          </cell>
          <cell r="BP1140" t="str">
            <v>J</v>
          </cell>
          <cell r="BQ1140">
            <v>50</v>
          </cell>
          <cell r="BR1140">
            <v>31375</v>
          </cell>
        </row>
        <row r="1141">
          <cell r="C1141">
            <v>131038</v>
          </cell>
          <cell r="D1141" t="str">
            <v>2312 H90 (2PB, 75 Bxs)(GJ)</v>
          </cell>
          <cell r="E1141" t="str">
            <v>70440</v>
          </cell>
          <cell r="F1141" t="str">
            <v>72038</v>
          </cell>
          <cell r="G1141" t="str">
            <v>30%</v>
          </cell>
          <cell r="H1141" t="str">
            <v>2 X 8509 (12-8 4 X 1.25 OL)</v>
          </cell>
          <cell r="I1141" t="str">
            <v>8030 (38 mm 142 GA X 1.105 FT)</v>
          </cell>
          <cell r="J1141" t="str">
            <v>8032 (84 mm 200 GA X 1.105 FT)</v>
          </cell>
          <cell r="K1141">
            <v>0.40235999999999994</v>
          </cell>
          <cell r="L1141">
            <v>0.17243999999999998</v>
          </cell>
          <cell r="M1141">
            <v>12</v>
          </cell>
          <cell r="N1141">
            <v>15.872402410117449</v>
          </cell>
          <cell r="O1141">
            <v>11.75</v>
          </cell>
          <cell r="P1141">
            <v>12</v>
          </cell>
          <cell r="Q1141">
            <v>12.25</v>
          </cell>
          <cell r="R1141">
            <v>0.55107499999999998</v>
          </cell>
          <cell r="S1141">
            <v>0.57479999999999998</v>
          </cell>
          <cell r="T1141">
            <v>0.59902500000000003</v>
          </cell>
          <cell r="U1141">
            <v>250.18805</v>
          </cell>
          <cell r="V1141">
            <v>260.95920000000001</v>
          </cell>
          <cell r="W1141">
            <v>271.95735000000002</v>
          </cell>
          <cell r="X1141" t="str">
            <v>8405/8406 (13"/2 pc)</v>
          </cell>
          <cell r="Y1141" t="str">
            <v>13"/ 2 pc</v>
          </cell>
          <cell r="Z1141">
            <v>1.1000000000000001</v>
          </cell>
          <cell r="AA1141">
            <v>50</v>
          </cell>
          <cell r="AB1141">
            <v>27.553750000000001</v>
          </cell>
          <cell r="AC1141">
            <v>28.74</v>
          </cell>
          <cell r="AD1141">
            <v>29.951250000000002</v>
          </cell>
          <cell r="AE1141">
            <v>28.653750000000002</v>
          </cell>
          <cell r="AF1141">
            <v>29.84</v>
          </cell>
          <cell r="AG1141">
            <v>31.051250000000003</v>
          </cell>
          <cell r="AH1141" t="str">
            <v>1 X 8126 (2.417 FT/Box)</v>
          </cell>
          <cell r="AI1141">
            <v>1</v>
          </cell>
          <cell r="AJ1141" t="str">
            <v>(15X5)+0=75</v>
          </cell>
          <cell r="AK1141">
            <v>15</v>
          </cell>
          <cell r="AL1141">
            <v>5</v>
          </cell>
          <cell r="AM1141">
            <v>0</v>
          </cell>
          <cell r="AN1141">
            <v>75</v>
          </cell>
          <cell r="AO1141" t="str">
            <v>8904 (45 X 42)</v>
          </cell>
          <cell r="AP1141" t="str">
            <v>45X42</v>
          </cell>
          <cell r="AQ1141">
            <v>55</v>
          </cell>
          <cell r="AR1141" t="str">
            <v>8123 (4)</v>
          </cell>
          <cell r="AS1141">
            <v>0</v>
          </cell>
          <cell r="AT1141" t="str">
            <v>8121 (2 X 16FT)</v>
          </cell>
          <cell r="AU1141">
            <v>2</v>
          </cell>
          <cell r="AV1141" t="str">
            <v>8051 (1 White)</v>
          </cell>
          <cell r="AW1141" t="str">
            <v>8050 (334FT Clear)</v>
          </cell>
          <cell r="AX1141">
            <v>2293</v>
          </cell>
          <cell r="AY1141">
            <v>3750</v>
          </cell>
          <cell r="AZ1141">
            <v>0.61146666666666671</v>
          </cell>
          <cell r="BA1141" t="str">
            <v>Minova USA Inc. request 6/30/04.</v>
          </cell>
          <cell r="BB1141"/>
          <cell r="BC1141">
            <v>131038</v>
          </cell>
          <cell r="BD1141" t="str">
            <v>Yellow</v>
          </cell>
          <cell r="BE1141" t="str">
            <v>2312 H90</v>
          </cell>
          <cell r="BF1141" t="str">
            <v>12 months (+/- 5 days) from date of manufacture</v>
          </cell>
          <cell r="BG1141" t="str">
            <v>Slow</v>
          </cell>
          <cell r="BH1141" t="str">
            <v>23 mm</v>
          </cell>
          <cell r="BI1141" t="str">
            <v>1 in</v>
          </cell>
          <cell r="BJ1141" t="str">
            <v xml:space="preserve">12 in </v>
          </cell>
          <cell r="BK1141" t="str">
            <v>3/4 in</v>
          </cell>
          <cell r="BL1141" t="str">
            <v>I, II, III</v>
          </cell>
          <cell r="BM1141">
            <v>1.3227002008431208</v>
          </cell>
          <cell r="BN1141">
            <v>65</v>
          </cell>
          <cell r="BO1141">
            <v>0</v>
          </cell>
          <cell r="BP1141" t="str">
            <v>J</v>
          </cell>
          <cell r="BQ1141">
            <v>50</v>
          </cell>
          <cell r="BR1141">
            <v>31375</v>
          </cell>
        </row>
        <row r="1142">
          <cell r="C1142">
            <v>131039</v>
          </cell>
          <cell r="D1142" t="str">
            <v>2312 M20 (2PB, 75 Bxs)(GJ)</v>
          </cell>
          <cell r="E1142" t="str">
            <v>70402</v>
          </cell>
          <cell r="F1142" t="str">
            <v>72038</v>
          </cell>
          <cell r="G1142" t="str">
            <v>30%</v>
          </cell>
          <cell r="H1142" t="str">
            <v>2 X 8509 (12-8 4 X 1.25 OL)</v>
          </cell>
          <cell r="I1142" t="str">
            <v>8030 (38 mm 142 GA X 1.105 FT)</v>
          </cell>
          <cell r="J1142" t="str">
            <v>8032 (84 mm 200 GA X 1.105 FT)</v>
          </cell>
          <cell r="K1142">
            <v>0.40235999999999994</v>
          </cell>
          <cell r="L1142">
            <v>0.17243999999999998</v>
          </cell>
          <cell r="M1142">
            <v>12</v>
          </cell>
          <cell r="N1142">
            <v>15.872402410117449</v>
          </cell>
          <cell r="O1142">
            <v>11.75</v>
          </cell>
          <cell r="P1142">
            <v>12</v>
          </cell>
          <cell r="Q1142">
            <v>12.25</v>
          </cell>
          <cell r="R1142">
            <v>0.55107499999999998</v>
          </cell>
          <cell r="S1142">
            <v>0.57479999999999998</v>
          </cell>
          <cell r="T1142">
            <v>0.59902500000000003</v>
          </cell>
          <cell r="U1142">
            <v>250.18805</v>
          </cell>
          <cell r="V1142">
            <v>260.95920000000001</v>
          </cell>
          <cell r="W1142">
            <v>271.95735000000002</v>
          </cell>
          <cell r="X1142" t="str">
            <v>8405/8406 (13"/2 pc)</v>
          </cell>
          <cell r="Y1142" t="str">
            <v>13"/ 2 pc</v>
          </cell>
          <cell r="Z1142">
            <v>1.1000000000000001</v>
          </cell>
          <cell r="AA1142">
            <v>50</v>
          </cell>
          <cell r="AB1142">
            <v>27.553750000000001</v>
          </cell>
          <cell r="AC1142">
            <v>28.74</v>
          </cell>
          <cell r="AD1142">
            <v>29.951250000000002</v>
          </cell>
          <cell r="AE1142">
            <v>28.653750000000002</v>
          </cell>
          <cell r="AF1142">
            <v>29.84</v>
          </cell>
          <cell r="AG1142">
            <v>31.051250000000003</v>
          </cell>
          <cell r="AH1142" t="str">
            <v>1 X 8126 (2.417 FT/Box)</v>
          </cell>
          <cell r="AI1142">
            <v>1</v>
          </cell>
          <cell r="AJ1142" t="str">
            <v>(15X5)+0=75</v>
          </cell>
          <cell r="AK1142">
            <v>15</v>
          </cell>
          <cell r="AL1142">
            <v>5</v>
          </cell>
          <cell r="AM1142">
            <v>0</v>
          </cell>
          <cell r="AN1142">
            <v>75</v>
          </cell>
          <cell r="AO1142" t="str">
            <v>8904 (45 X 42)</v>
          </cell>
          <cell r="AP1142" t="str">
            <v>45X42</v>
          </cell>
          <cell r="AQ1142">
            <v>55</v>
          </cell>
          <cell r="AR1142" t="str">
            <v>8123 (4)</v>
          </cell>
          <cell r="AS1142">
            <v>0</v>
          </cell>
          <cell r="AT1142" t="str">
            <v>8121 (2 X 16FT)</v>
          </cell>
          <cell r="AU1142">
            <v>2</v>
          </cell>
          <cell r="AV1142" t="str">
            <v>8051 (1 White)</v>
          </cell>
          <cell r="AW1142" t="str">
            <v>8050 (334FT Clear)</v>
          </cell>
          <cell r="AX1142">
            <v>2293</v>
          </cell>
          <cell r="AY1142">
            <v>3750</v>
          </cell>
          <cell r="AZ1142">
            <v>0.61146666666666671</v>
          </cell>
          <cell r="BA1142" t="str">
            <v>GJ Request 9/24/04.</v>
          </cell>
          <cell r="BB1142"/>
          <cell r="BC1142">
            <v>131039</v>
          </cell>
          <cell r="BD1142" t="str">
            <v>Orange</v>
          </cell>
          <cell r="BE1142" t="str">
            <v>2312 M20</v>
          </cell>
          <cell r="BF1142" t="str">
            <v>12 months (+/- 5 days) from date of manufacture</v>
          </cell>
          <cell r="BG1142" t="str">
            <v>X-Fast</v>
          </cell>
          <cell r="BH1142" t="str">
            <v>23 mm</v>
          </cell>
          <cell r="BI1142" t="str">
            <v>1 in</v>
          </cell>
          <cell r="BJ1142" t="str">
            <v xml:space="preserve">12 in </v>
          </cell>
          <cell r="BK1142" t="str">
            <v>3/4 in</v>
          </cell>
          <cell r="BL1142" t="str">
            <v>I, II, III</v>
          </cell>
          <cell r="BM1142">
            <v>1.3227002008431208</v>
          </cell>
          <cell r="BN1142">
            <v>65</v>
          </cell>
          <cell r="BO1142">
            <v>0</v>
          </cell>
          <cell r="BP1142" t="str">
            <v>J</v>
          </cell>
          <cell r="BQ1142">
            <v>50</v>
          </cell>
          <cell r="BR1142">
            <v>31375</v>
          </cell>
        </row>
        <row r="1143">
          <cell r="C1143">
            <v>131043</v>
          </cell>
          <cell r="D1143" t="str">
            <v>2312 M1530 (2PB, 75 Bxs)(GJ)</v>
          </cell>
          <cell r="E1143" t="str">
            <v>70460</v>
          </cell>
          <cell r="F1143" t="str">
            <v>72038</v>
          </cell>
          <cell r="G1143" t="str">
            <v>30%</v>
          </cell>
          <cell r="H1143" t="str">
            <v>2 X 8509 (12-8 4 X 1.25 OL)</v>
          </cell>
          <cell r="I1143" t="str">
            <v>8030 (38 mm 142 GA X 1.105 FT)</v>
          </cell>
          <cell r="J1143" t="str">
            <v>8032 (84 mm 200 GA X 1.105 FT)</v>
          </cell>
          <cell r="K1143">
            <v>0.40235999999999994</v>
          </cell>
          <cell r="L1143">
            <v>0.17243999999999998</v>
          </cell>
          <cell r="M1143">
            <v>12</v>
          </cell>
          <cell r="N1143">
            <v>15.872402410117449</v>
          </cell>
          <cell r="O1143">
            <v>11.75</v>
          </cell>
          <cell r="P1143">
            <v>12</v>
          </cell>
          <cell r="Q1143">
            <v>12.25</v>
          </cell>
          <cell r="R1143">
            <v>0.55107499999999998</v>
          </cell>
          <cell r="S1143">
            <v>0.57479999999999998</v>
          </cell>
          <cell r="T1143">
            <v>0.59902500000000003</v>
          </cell>
          <cell r="U1143">
            <v>250.18805</v>
          </cell>
          <cell r="V1143">
            <v>260.95920000000001</v>
          </cell>
          <cell r="W1143">
            <v>271.95735000000002</v>
          </cell>
          <cell r="X1143" t="str">
            <v>8405/8406 (13"/2 pc)</v>
          </cell>
          <cell r="Y1143" t="str">
            <v>13"/ 2 pc</v>
          </cell>
          <cell r="Z1143">
            <v>1.1000000000000001</v>
          </cell>
          <cell r="AA1143">
            <v>50</v>
          </cell>
          <cell r="AB1143">
            <v>27.553750000000001</v>
          </cell>
          <cell r="AC1143">
            <v>28.74</v>
          </cell>
          <cell r="AD1143">
            <v>29.951250000000002</v>
          </cell>
          <cell r="AE1143">
            <v>28.653750000000002</v>
          </cell>
          <cell r="AF1143">
            <v>29.84</v>
          </cell>
          <cell r="AG1143">
            <v>31.051250000000003</v>
          </cell>
          <cell r="AH1143" t="str">
            <v>1 X 8126 (2.417 FT/Box)</v>
          </cell>
          <cell r="AI1143">
            <v>1</v>
          </cell>
          <cell r="AJ1143" t="str">
            <v>(15X5)+0=75</v>
          </cell>
          <cell r="AK1143">
            <v>15</v>
          </cell>
          <cell r="AL1143">
            <v>5</v>
          </cell>
          <cell r="AM1143">
            <v>0</v>
          </cell>
          <cell r="AN1143">
            <v>75</v>
          </cell>
          <cell r="AO1143" t="str">
            <v>8904 (45 X 42)</v>
          </cell>
          <cell r="AP1143" t="str">
            <v>45X42</v>
          </cell>
          <cell r="AQ1143">
            <v>55</v>
          </cell>
          <cell r="AR1143" t="str">
            <v>8123 (4)</v>
          </cell>
          <cell r="AS1143">
            <v>0</v>
          </cell>
          <cell r="AT1143" t="str">
            <v>8121 (2 X 16FT)</v>
          </cell>
          <cell r="AU1143">
            <v>2</v>
          </cell>
          <cell r="AV1143" t="str">
            <v>8051 (1 White)</v>
          </cell>
          <cell r="AW1143" t="str">
            <v>8050 (334FT Clear)</v>
          </cell>
          <cell r="AX1143">
            <v>2293</v>
          </cell>
          <cell r="AY1143">
            <v>3750</v>
          </cell>
          <cell r="AZ1143">
            <v>0.61146666666666671</v>
          </cell>
          <cell r="BA1143" t="str">
            <v>Minova USA Inc. request 11/12/03.</v>
          </cell>
          <cell r="BB1143"/>
          <cell r="BC1143">
            <v>131043</v>
          </cell>
          <cell r="BD1143" t="str">
            <v>White</v>
          </cell>
          <cell r="BE1143" t="str">
            <v>2312 M1530</v>
          </cell>
          <cell r="BF1143" t="str">
            <v>12 months (+/- 5 days) from date of manufacture</v>
          </cell>
          <cell r="BG1143" t="str">
            <v>Super Slow</v>
          </cell>
          <cell r="BH1143" t="str">
            <v>23 mm</v>
          </cell>
          <cell r="BI1143" t="str">
            <v>1 in</v>
          </cell>
          <cell r="BJ1143" t="str">
            <v xml:space="preserve">12 in </v>
          </cell>
          <cell r="BK1143" t="str">
            <v>3/4 in</v>
          </cell>
          <cell r="BL1143" t="str">
            <v>I, II, III</v>
          </cell>
          <cell r="BM1143">
            <v>1.3227002008431208</v>
          </cell>
          <cell r="BN1143">
            <v>65</v>
          </cell>
          <cell r="BO1143">
            <v>0</v>
          </cell>
          <cell r="BP1143" t="str">
            <v>J</v>
          </cell>
          <cell r="BQ1143">
            <v>50</v>
          </cell>
          <cell r="BR1143">
            <v>31375</v>
          </cell>
        </row>
        <row r="1144">
          <cell r="C1144">
            <v>131044</v>
          </cell>
          <cell r="D1144" t="str">
            <v>2312 M0204 (2PB, 75 Bxs)(GJ)</v>
          </cell>
          <cell r="E1144" t="str">
            <v>70450</v>
          </cell>
          <cell r="F1144" t="str">
            <v>72038</v>
          </cell>
          <cell r="G1144" t="str">
            <v>30%</v>
          </cell>
          <cell r="H1144" t="str">
            <v>2 X 8509 (12-8 4 X 1.25 OL)</v>
          </cell>
          <cell r="I1144" t="str">
            <v>8030 (38 mm 142 GA X 1.105 FT)</v>
          </cell>
          <cell r="J1144" t="str">
            <v>8032 (84 mm 200 GA X 1.105 FT)</v>
          </cell>
          <cell r="K1144">
            <v>0.40235999999999994</v>
          </cell>
          <cell r="L1144">
            <v>0.17243999999999998</v>
          </cell>
          <cell r="M1144">
            <v>12</v>
          </cell>
          <cell r="N1144">
            <v>15.872402410117449</v>
          </cell>
          <cell r="O1144">
            <v>11.75</v>
          </cell>
          <cell r="P1144">
            <v>12</v>
          </cell>
          <cell r="Q1144">
            <v>12.25</v>
          </cell>
          <cell r="R1144">
            <v>0.55107499999999998</v>
          </cell>
          <cell r="S1144">
            <v>0.57479999999999998</v>
          </cell>
          <cell r="T1144">
            <v>0.59902500000000003</v>
          </cell>
          <cell r="U1144">
            <v>250.18805</v>
          </cell>
          <cell r="V1144">
            <v>260.95920000000001</v>
          </cell>
          <cell r="W1144">
            <v>271.95735000000002</v>
          </cell>
          <cell r="X1144" t="str">
            <v>8405/8406 (13"/2 pc)</v>
          </cell>
          <cell r="Y1144" t="str">
            <v>13"/ 2 pc</v>
          </cell>
          <cell r="Z1144">
            <v>1.1000000000000001</v>
          </cell>
          <cell r="AA1144">
            <v>50</v>
          </cell>
          <cell r="AB1144">
            <v>27.553750000000001</v>
          </cell>
          <cell r="AC1144">
            <v>28.74</v>
          </cell>
          <cell r="AD1144">
            <v>29.951250000000002</v>
          </cell>
          <cell r="AE1144">
            <v>28.653750000000002</v>
          </cell>
          <cell r="AF1144">
            <v>29.84</v>
          </cell>
          <cell r="AG1144">
            <v>31.051250000000003</v>
          </cell>
          <cell r="AH1144" t="str">
            <v>1 X 8126 (2.417 FT/Box)</v>
          </cell>
          <cell r="AI1144">
            <v>1</v>
          </cell>
          <cell r="AJ1144" t="str">
            <v>(15X5)+0=75</v>
          </cell>
          <cell r="AK1144">
            <v>15</v>
          </cell>
          <cell r="AL1144">
            <v>5</v>
          </cell>
          <cell r="AM1144">
            <v>0</v>
          </cell>
          <cell r="AN1144">
            <v>75</v>
          </cell>
          <cell r="AO1144" t="str">
            <v>8904 (45 X 42)</v>
          </cell>
          <cell r="AP1144" t="str">
            <v>45X42</v>
          </cell>
          <cell r="AQ1144">
            <v>55</v>
          </cell>
          <cell r="AR1144" t="str">
            <v>8123 (4)</v>
          </cell>
          <cell r="AS1144">
            <v>0</v>
          </cell>
          <cell r="AT1144" t="str">
            <v>8121 (2 X 16FT)</v>
          </cell>
          <cell r="AU1144">
            <v>2</v>
          </cell>
          <cell r="AV1144" t="str">
            <v>8051 (1 White)</v>
          </cell>
          <cell r="AW1144" t="str">
            <v>8050 (334FT Clear)</v>
          </cell>
          <cell r="AX1144">
            <v>2293</v>
          </cell>
          <cell r="AY1144">
            <v>3750</v>
          </cell>
          <cell r="AZ1144">
            <v>0.61146666666666671</v>
          </cell>
          <cell r="BA1144" t="str">
            <v>GJ Request 8/27/01.A.</v>
          </cell>
          <cell r="BB1144"/>
          <cell r="BC1144">
            <v>131044</v>
          </cell>
          <cell r="BD1144" t="str">
            <v>Yellow</v>
          </cell>
          <cell r="BE1144" t="str">
            <v>2312 M0204</v>
          </cell>
          <cell r="BF1144" t="str">
            <v>12 months (+/- 5 days) from date of manufacture</v>
          </cell>
          <cell r="BG1144" t="str">
            <v>Slow</v>
          </cell>
          <cell r="BH1144" t="str">
            <v>23 mm</v>
          </cell>
          <cell r="BI1144" t="str">
            <v>1 in</v>
          </cell>
          <cell r="BJ1144" t="str">
            <v xml:space="preserve">12 in </v>
          </cell>
          <cell r="BK1144" t="str">
            <v>3/4 in</v>
          </cell>
          <cell r="BL1144" t="str">
            <v>I, II, III</v>
          </cell>
          <cell r="BM1144">
            <v>1.3227002008431208</v>
          </cell>
          <cell r="BN1144">
            <v>65</v>
          </cell>
          <cell r="BO1144">
            <v>0</v>
          </cell>
          <cell r="BP1144" t="str">
            <v>J</v>
          </cell>
          <cell r="BQ1144">
            <v>50</v>
          </cell>
          <cell r="BR1144">
            <v>31375</v>
          </cell>
        </row>
        <row r="1145">
          <cell r="C1145">
            <v>131045</v>
          </cell>
          <cell r="D1145" t="str">
            <v>2312 M0510 (2PB, 75 Bxs)(GJ)</v>
          </cell>
          <cell r="E1145" t="str">
            <v>70457</v>
          </cell>
          <cell r="F1145" t="str">
            <v>72038</v>
          </cell>
          <cell r="G1145" t="str">
            <v>30%</v>
          </cell>
          <cell r="H1145" t="str">
            <v>2 X 8509 (12-8 4 X 1.25 OL)</v>
          </cell>
          <cell r="I1145" t="str">
            <v>8030 (38 mm 142 GA X 1.105 FT)</v>
          </cell>
          <cell r="J1145" t="str">
            <v>8032 (84 mm 200 GA X 1.105 FT)</v>
          </cell>
          <cell r="K1145">
            <v>0.40235999999999994</v>
          </cell>
          <cell r="L1145">
            <v>0.17243999999999998</v>
          </cell>
          <cell r="M1145">
            <v>12</v>
          </cell>
          <cell r="N1145">
            <v>15.872402410117449</v>
          </cell>
          <cell r="O1145">
            <v>11.75</v>
          </cell>
          <cell r="P1145">
            <v>12</v>
          </cell>
          <cell r="Q1145">
            <v>12.25</v>
          </cell>
          <cell r="R1145">
            <v>0.55107499999999998</v>
          </cell>
          <cell r="S1145">
            <v>0.57479999999999998</v>
          </cell>
          <cell r="T1145">
            <v>0.59902500000000003</v>
          </cell>
          <cell r="U1145">
            <v>250.18805</v>
          </cell>
          <cell r="V1145">
            <v>260.95920000000001</v>
          </cell>
          <cell r="W1145">
            <v>271.95735000000002</v>
          </cell>
          <cell r="X1145" t="str">
            <v>8405/8406 (13"/2 pc)</v>
          </cell>
          <cell r="Y1145" t="str">
            <v>13"/ 2 pc</v>
          </cell>
          <cell r="Z1145">
            <v>1.1000000000000001</v>
          </cell>
          <cell r="AA1145">
            <v>50</v>
          </cell>
          <cell r="AB1145">
            <v>27.553750000000001</v>
          </cell>
          <cell r="AC1145">
            <v>28.74</v>
          </cell>
          <cell r="AD1145">
            <v>29.951250000000002</v>
          </cell>
          <cell r="AE1145">
            <v>28.653750000000002</v>
          </cell>
          <cell r="AF1145">
            <v>29.84</v>
          </cell>
          <cell r="AG1145">
            <v>31.051250000000003</v>
          </cell>
          <cell r="AH1145" t="str">
            <v>1 X 8126 (2.417 FT/Box)</v>
          </cell>
          <cell r="AI1145">
            <v>1</v>
          </cell>
          <cell r="AJ1145" t="str">
            <v>(15X5)+0=75</v>
          </cell>
          <cell r="AK1145">
            <v>15</v>
          </cell>
          <cell r="AL1145">
            <v>5</v>
          </cell>
          <cell r="AM1145">
            <v>0</v>
          </cell>
          <cell r="AN1145">
            <v>75</v>
          </cell>
          <cell r="AO1145" t="str">
            <v>8904 (45 X 42)</v>
          </cell>
          <cell r="AP1145" t="str">
            <v>45X42</v>
          </cell>
          <cell r="AQ1145">
            <v>55</v>
          </cell>
          <cell r="AR1145" t="str">
            <v>8123 (4)</v>
          </cell>
          <cell r="AS1145">
            <v>0</v>
          </cell>
          <cell r="AT1145" t="str">
            <v>8121 (2 X 16FT)</v>
          </cell>
          <cell r="AU1145">
            <v>2</v>
          </cell>
          <cell r="AV1145" t="str">
            <v>8051 (1 White)</v>
          </cell>
          <cell r="AW1145" t="str">
            <v>8050 (334FT Clear)</v>
          </cell>
          <cell r="AX1145">
            <v>2293</v>
          </cell>
          <cell r="AY1145">
            <v>3750</v>
          </cell>
          <cell r="AZ1145">
            <v>0.61146666666666671</v>
          </cell>
          <cell r="BA1145" t="str">
            <v>GJ Request 4/18/06.</v>
          </cell>
          <cell r="BB1145"/>
          <cell r="BC1145">
            <v>131045</v>
          </cell>
          <cell r="BD1145" t="str">
            <v>White</v>
          </cell>
          <cell r="BE1145" t="str">
            <v>2312 M0510</v>
          </cell>
          <cell r="BF1145" t="str">
            <v>12 months (+/- 5 days) from date of manufacture</v>
          </cell>
          <cell r="BG1145" t="str">
            <v>X-Slow</v>
          </cell>
          <cell r="BH1145" t="str">
            <v>23 mm</v>
          </cell>
          <cell r="BI1145" t="str">
            <v>1 in</v>
          </cell>
          <cell r="BJ1145" t="str">
            <v xml:space="preserve">12 in </v>
          </cell>
          <cell r="BK1145" t="str">
            <v>3/4 in</v>
          </cell>
          <cell r="BL1145" t="str">
            <v>I, II, III</v>
          </cell>
          <cell r="BM1145">
            <v>1.3227002008431208</v>
          </cell>
          <cell r="BN1145">
            <v>65</v>
          </cell>
          <cell r="BO1145">
            <v>0</v>
          </cell>
          <cell r="BP1145" t="str">
            <v>J</v>
          </cell>
          <cell r="BQ1145">
            <v>50</v>
          </cell>
          <cell r="BR1145">
            <v>31375</v>
          </cell>
        </row>
        <row r="1146">
          <cell r="C1146">
            <v>131068</v>
          </cell>
          <cell r="D1146" t="str">
            <v>2312 H37 (2PB, 75 Bxs)(GJ)</v>
          </cell>
          <cell r="E1146" t="str">
            <v>70497</v>
          </cell>
          <cell r="F1146" t="str">
            <v>72038</v>
          </cell>
          <cell r="G1146" t="str">
            <v>30%</v>
          </cell>
          <cell r="H1146" t="str">
            <v>2 X 8509 (12-8 4 X 1.25 OL)</v>
          </cell>
          <cell r="I1146" t="str">
            <v>8030 (38 mm 142 GA X 1.105 FT)</v>
          </cell>
          <cell r="J1146" t="str">
            <v>8032 (84 mm 200 GA X 1.105 FT)</v>
          </cell>
          <cell r="K1146">
            <v>0.40235999999999994</v>
          </cell>
          <cell r="L1146">
            <v>0.17243999999999998</v>
          </cell>
          <cell r="M1146">
            <v>12</v>
          </cell>
          <cell r="N1146">
            <v>15.872402410117449</v>
          </cell>
          <cell r="O1146">
            <v>11.75</v>
          </cell>
          <cell r="P1146">
            <v>12</v>
          </cell>
          <cell r="Q1146">
            <v>12.25</v>
          </cell>
          <cell r="R1146">
            <v>0.55107499999999998</v>
          </cell>
          <cell r="S1146">
            <v>0.57479999999999998</v>
          </cell>
          <cell r="T1146">
            <v>0.59902500000000003</v>
          </cell>
          <cell r="U1146">
            <v>250.18805</v>
          </cell>
          <cell r="V1146">
            <v>260.95920000000001</v>
          </cell>
          <cell r="W1146">
            <v>271.95735000000002</v>
          </cell>
          <cell r="X1146" t="str">
            <v>8405/8406 (13"/2 pc)</v>
          </cell>
          <cell r="Y1146" t="str">
            <v>13"/ 2 pc</v>
          </cell>
          <cell r="Z1146">
            <v>1.1000000000000001</v>
          </cell>
          <cell r="AA1146">
            <v>50</v>
          </cell>
          <cell r="AB1146">
            <v>27.553750000000001</v>
          </cell>
          <cell r="AC1146">
            <v>28.74</v>
          </cell>
          <cell r="AD1146">
            <v>29.951250000000002</v>
          </cell>
          <cell r="AE1146">
            <v>28.653750000000002</v>
          </cell>
          <cell r="AF1146">
            <v>29.84</v>
          </cell>
          <cell r="AG1146">
            <v>31.051250000000003</v>
          </cell>
          <cell r="AH1146" t="str">
            <v>1 X 8126 (2.417 FT/Box)</v>
          </cell>
          <cell r="AI1146">
            <v>1</v>
          </cell>
          <cell r="AJ1146" t="str">
            <v>(15X5)+0=75</v>
          </cell>
          <cell r="AK1146">
            <v>15</v>
          </cell>
          <cell r="AL1146">
            <v>5</v>
          </cell>
          <cell r="AM1146">
            <v>0</v>
          </cell>
          <cell r="AN1146">
            <v>75</v>
          </cell>
          <cell r="AO1146" t="str">
            <v>8904 (45 X 42)</v>
          </cell>
          <cell r="AP1146" t="str">
            <v>45X42</v>
          </cell>
          <cell r="AQ1146">
            <v>55</v>
          </cell>
          <cell r="AR1146" t="str">
            <v>8123 (4)</v>
          </cell>
          <cell r="AS1146">
            <v>0</v>
          </cell>
          <cell r="AT1146" t="str">
            <v>8121 (2 X 16FT)</v>
          </cell>
          <cell r="AU1146">
            <v>2</v>
          </cell>
          <cell r="AV1146" t="str">
            <v>8051 (1 White)</v>
          </cell>
          <cell r="AW1146" t="str">
            <v>8050 (334FT Clear)</v>
          </cell>
          <cell r="AX1146">
            <v>2293</v>
          </cell>
          <cell r="AY1146">
            <v>3750</v>
          </cell>
          <cell r="AZ1146">
            <v>0.61146666666666671</v>
          </cell>
          <cell r="BA1146" t="str">
            <v>GJ Request 5/13/02.</v>
          </cell>
          <cell r="BB1146"/>
          <cell r="BC1146">
            <v>131068</v>
          </cell>
          <cell r="BD1146" t="str">
            <v>Blue</v>
          </cell>
          <cell r="BE1146" t="str">
            <v>2312 H37</v>
          </cell>
          <cell r="BF1146" t="str">
            <v>12 months (+/- 5 days) from date of manufacture</v>
          </cell>
          <cell r="BG1146" t="str">
            <v>Fast</v>
          </cell>
          <cell r="BH1146" t="str">
            <v>23 mm</v>
          </cell>
          <cell r="BI1146" t="str">
            <v>1 in</v>
          </cell>
          <cell r="BJ1146" t="str">
            <v xml:space="preserve">12 in </v>
          </cell>
          <cell r="BK1146" t="str">
            <v>3/4 in</v>
          </cell>
          <cell r="BL1146" t="str">
            <v>I, II, III</v>
          </cell>
          <cell r="BM1146">
            <v>1.3227002008431208</v>
          </cell>
          <cell r="BN1146">
            <v>65</v>
          </cell>
          <cell r="BO1146">
            <v>0</v>
          </cell>
          <cell r="BP1146" t="str">
            <v>J</v>
          </cell>
          <cell r="BQ1146">
            <v>50</v>
          </cell>
          <cell r="BR1146">
            <v>31375</v>
          </cell>
        </row>
        <row r="1147">
          <cell r="C1147">
            <v>131075</v>
          </cell>
          <cell r="D1147" t="str">
            <v>2312 H50 (2PB, 75 Bxs)(GJ)</v>
          </cell>
          <cell r="E1147" t="str">
            <v>70420</v>
          </cell>
          <cell r="F1147" t="str">
            <v>72038</v>
          </cell>
          <cell r="G1147" t="str">
            <v>30%</v>
          </cell>
          <cell r="H1147" t="str">
            <v>2 X 8509 (12-8 4 X 1.25 OL)</v>
          </cell>
          <cell r="I1147" t="str">
            <v>8030 (38 mm 142 GA X 1.105 FT)</v>
          </cell>
          <cell r="J1147" t="str">
            <v>8032 (84 mm 200 GA X 1.105 FT)</v>
          </cell>
          <cell r="K1147">
            <v>0.40235999999999994</v>
          </cell>
          <cell r="L1147">
            <v>0.17243999999999998</v>
          </cell>
          <cell r="M1147">
            <v>12</v>
          </cell>
          <cell r="N1147">
            <v>15.872402410117449</v>
          </cell>
          <cell r="O1147">
            <v>11.75</v>
          </cell>
          <cell r="P1147">
            <v>12</v>
          </cell>
          <cell r="Q1147">
            <v>12.25</v>
          </cell>
          <cell r="R1147">
            <v>0.55107499999999998</v>
          </cell>
          <cell r="S1147">
            <v>0.57479999999999998</v>
          </cell>
          <cell r="T1147">
            <v>0.59902500000000003</v>
          </cell>
          <cell r="U1147">
            <v>250.18805</v>
          </cell>
          <cell r="V1147">
            <v>260.95920000000001</v>
          </cell>
          <cell r="W1147">
            <v>271.95735000000002</v>
          </cell>
          <cell r="X1147" t="str">
            <v>8405/8406 (13"/2 pc)</v>
          </cell>
          <cell r="Y1147" t="str">
            <v>13"/ 2 pc</v>
          </cell>
          <cell r="Z1147">
            <v>1.1000000000000001</v>
          </cell>
          <cell r="AA1147">
            <v>50</v>
          </cell>
          <cell r="AB1147">
            <v>27.553750000000001</v>
          </cell>
          <cell r="AC1147">
            <v>28.74</v>
          </cell>
          <cell r="AD1147">
            <v>29.951250000000002</v>
          </cell>
          <cell r="AE1147">
            <v>28.653750000000002</v>
          </cell>
          <cell r="AF1147">
            <v>29.84</v>
          </cell>
          <cell r="AG1147">
            <v>31.051250000000003</v>
          </cell>
          <cell r="AH1147" t="str">
            <v>1 X 8126 (2.417 FT/Box)</v>
          </cell>
          <cell r="AI1147">
            <v>1</v>
          </cell>
          <cell r="AJ1147" t="str">
            <v>(15X5)+0=75</v>
          </cell>
          <cell r="AK1147">
            <v>15</v>
          </cell>
          <cell r="AL1147">
            <v>5</v>
          </cell>
          <cell r="AM1147">
            <v>0</v>
          </cell>
          <cell r="AN1147">
            <v>75</v>
          </cell>
          <cell r="AO1147" t="str">
            <v>8904 (45 X 42)</v>
          </cell>
          <cell r="AP1147" t="str">
            <v>45X42</v>
          </cell>
          <cell r="AQ1147">
            <v>55</v>
          </cell>
          <cell r="AR1147" t="str">
            <v>8123 (4)</v>
          </cell>
          <cell r="AS1147">
            <v>0</v>
          </cell>
          <cell r="AT1147" t="str">
            <v>8121 (2 X 16FT)</v>
          </cell>
          <cell r="AU1147">
            <v>2</v>
          </cell>
          <cell r="AV1147" t="str">
            <v>8051 (1 White)</v>
          </cell>
          <cell r="AW1147" t="str">
            <v>8050 (334FT Clear)</v>
          </cell>
          <cell r="AX1147">
            <v>2293</v>
          </cell>
          <cell r="AY1147">
            <v>3750</v>
          </cell>
          <cell r="AZ1147">
            <v>0.61146666666666671</v>
          </cell>
          <cell r="BA1147" t="str">
            <v>GJ Request 5/13/02.</v>
          </cell>
          <cell r="BB1147"/>
          <cell r="BC1147">
            <v>131075</v>
          </cell>
          <cell r="BD1147" t="str">
            <v>Green</v>
          </cell>
          <cell r="BE1147" t="str">
            <v>2312 H50</v>
          </cell>
          <cell r="BF1147" t="str">
            <v>12 months (+/- 5 days) from date of manufacture</v>
          </cell>
          <cell r="BG1147" t="str">
            <v>Medium</v>
          </cell>
          <cell r="BH1147" t="str">
            <v>23 mm</v>
          </cell>
          <cell r="BI1147" t="str">
            <v>1 in</v>
          </cell>
          <cell r="BJ1147" t="str">
            <v xml:space="preserve">12 in </v>
          </cell>
          <cell r="BK1147" t="str">
            <v>3/4 in</v>
          </cell>
          <cell r="BL1147" t="str">
            <v>I, II, III</v>
          </cell>
          <cell r="BM1147">
            <v>1.3227002008431208</v>
          </cell>
          <cell r="BN1147">
            <v>65</v>
          </cell>
          <cell r="BO1147">
            <v>0</v>
          </cell>
          <cell r="BP1147" t="str">
            <v>J</v>
          </cell>
          <cell r="BQ1147">
            <v>50</v>
          </cell>
          <cell r="BR1147">
            <v>31375</v>
          </cell>
        </row>
        <row r="1148">
          <cell r="C1148">
            <v>131080</v>
          </cell>
          <cell r="D1148" t="str">
            <v>2312 LIF37 (2PB, 75 Bxs)(GJ)</v>
          </cell>
          <cell r="E1148" t="str">
            <v>70315</v>
          </cell>
          <cell r="F1148" t="str">
            <v>72038</v>
          </cell>
          <cell r="G1148" t="str">
            <v>30%</v>
          </cell>
          <cell r="H1148" t="str">
            <v>2 X 8509 (12-8 4 X 1.25 OL)</v>
          </cell>
          <cell r="I1148" t="str">
            <v>8030 (38 mm 142 GA X 1.105 FT)</v>
          </cell>
          <cell r="J1148" t="str">
            <v>8032 (84 mm 200 GA X 1.105 FT)</v>
          </cell>
          <cell r="K1148">
            <v>0.40235999999999994</v>
          </cell>
          <cell r="L1148">
            <v>0.17243999999999998</v>
          </cell>
          <cell r="M1148">
            <v>12</v>
          </cell>
          <cell r="N1148">
            <v>15.872402410117449</v>
          </cell>
          <cell r="O1148">
            <v>11.75</v>
          </cell>
          <cell r="P1148">
            <v>12</v>
          </cell>
          <cell r="Q1148">
            <v>12.25</v>
          </cell>
          <cell r="R1148">
            <v>0.55107499999999998</v>
          </cell>
          <cell r="S1148">
            <v>0.57479999999999998</v>
          </cell>
          <cell r="T1148">
            <v>0.59902500000000003</v>
          </cell>
          <cell r="U1148">
            <v>250.18805</v>
          </cell>
          <cell r="V1148">
            <v>260.95920000000001</v>
          </cell>
          <cell r="W1148">
            <v>271.95735000000002</v>
          </cell>
          <cell r="X1148" t="str">
            <v>8405/8406 (13"/2 pc)</v>
          </cell>
          <cell r="Y1148" t="str">
            <v>13"/ 2 pc</v>
          </cell>
          <cell r="Z1148">
            <v>1.1000000000000001</v>
          </cell>
          <cell r="AA1148">
            <v>50</v>
          </cell>
          <cell r="AB1148">
            <v>27.553750000000001</v>
          </cell>
          <cell r="AC1148">
            <v>28.74</v>
          </cell>
          <cell r="AD1148">
            <v>29.951250000000002</v>
          </cell>
          <cell r="AE1148">
            <v>28.653750000000002</v>
          </cell>
          <cell r="AF1148">
            <v>29.84</v>
          </cell>
          <cell r="AG1148">
            <v>31.051250000000003</v>
          </cell>
          <cell r="AH1148" t="str">
            <v>1 X 8126 (2.417 FT/Box)</v>
          </cell>
          <cell r="AI1148">
            <v>1</v>
          </cell>
          <cell r="AJ1148" t="str">
            <v>(15X5)+0=75</v>
          </cell>
          <cell r="AK1148">
            <v>15</v>
          </cell>
          <cell r="AL1148">
            <v>5</v>
          </cell>
          <cell r="AM1148">
            <v>0</v>
          </cell>
          <cell r="AN1148">
            <v>75</v>
          </cell>
          <cell r="AO1148" t="str">
            <v>8904 (45 X 42)</v>
          </cell>
          <cell r="AP1148" t="str">
            <v>45X42</v>
          </cell>
          <cell r="AQ1148">
            <v>55</v>
          </cell>
          <cell r="AR1148" t="str">
            <v>8123 (4)</v>
          </cell>
          <cell r="AS1148">
            <v>0</v>
          </cell>
          <cell r="AT1148" t="str">
            <v>8121 (2 X 16FT)</v>
          </cell>
          <cell r="AU1148">
            <v>2</v>
          </cell>
          <cell r="AV1148" t="str">
            <v>8051 (1 White)</v>
          </cell>
          <cell r="AW1148" t="str">
            <v>8050 (334FT Clear)</v>
          </cell>
          <cell r="AX1148">
            <v>2293</v>
          </cell>
          <cell r="AY1148">
            <v>3750</v>
          </cell>
          <cell r="AZ1148">
            <v>0.61146666666666671</v>
          </cell>
          <cell r="BA1148" t="str">
            <v>GJ Request 4/6/06.</v>
          </cell>
          <cell r="BB1148"/>
          <cell r="BC1148">
            <v>131080</v>
          </cell>
          <cell r="BD1148" t="str">
            <v>Blue</v>
          </cell>
          <cell r="BE1148" t="str">
            <v>2312 LIF37</v>
          </cell>
          <cell r="BF1148" t="str">
            <v>12 months (+/- 5 days) from date of manufacture</v>
          </cell>
          <cell r="BG1148" t="str">
            <v>Fast</v>
          </cell>
          <cell r="BH1148" t="str">
            <v>23 mm</v>
          </cell>
          <cell r="BI1148" t="str">
            <v>1 in</v>
          </cell>
          <cell r="BJ1148" t="str">
            <v xml:space="preserve">12 in </v>
          </cell>
          <cell r="BK1148" t="str">
            <v>3/4 in</v>
          </cell>
          <cell r="BL1148" t="str">
            <v>I, II, III</v>
          </cell>
          <cell r="BM1148">
            <v>1.3227002008431208</v>
          </cell>
          <cell r="BN1148">
            <v>65</v>
          </cell>
          <cell r="BO1148">
            <v>0</v>
          </cell>
          <cell r="BP1148" t="str">
            <v>J</v>
          </cell>
          <cell r="BQ1148">
            <v>50</v>
          </cell>
          <cell r="BR1148">
            <v>31375</v>
          </cell>
        </row>
        <row r="1149">
          <cell r="C1149">
            <v>131081</v>
          </cell>
          <cell r="D1149" t="str">
            <v>2312 LIF50 (2PB, 75 Bxs)(GJ)</v>
          </cell>
          <cell r="E1149" t="str">
            <v>70419</v>
          </cell>
          <cell r="F1149" t="str">
            <v>72038</v>
          </cell>
          <cell r="G1149" t="str">
            <v>30%</v>
          </cell>
          <cell r="H1149" t="str">
            <v>2 X 8509 (12-8 4 X 1.25 OL)</v>
          </cell>
          <cell r="I1149" t="str">
            <v>8030 (38 mm 142 GA X 1.105 FT)</v>
          </cell>
          <cell r="J1149" t="str">
            <v>8032 (84 mm 200 GA X 1.105 FT)</v>
          </cell>
          <cell r="K1149">
            <v>0.40235999999999994</v>
          </cell>
          <cell r="L1149">
            <v>0.17243999999999998</v>
          </cell>
          <cell r="M1149">
            <v>12</v>
          </cell>
          <cell r="N1149">
            <v>15.872402410117449</v>
          </cell>
          <cell r="O1149">
            <v>11.75</v>
          </cell>
          <cell r="P1149">
            <v>12</v>
          </cell>
          <cell r="Q1149">
            <v>12.25</v>
          </cell>
          <cell r="R1149">
            <v>0.55107499999999998</v>
          </cell>
          <cell r="S1149">
            <v>0.57479999999999998</v>
          </cell>
          <cell r="T1149">
            <v>0.59902500000000003</v>
          </cell>
          <cell r="U1149">
            <v>250.18805</v>
          </cell>
          <cell r="V1149">
            <v>260.95920000000001</v>
          </cell>
          <cell r="W1149">
            <v>271.95735000000002</v>
          </cell>
          <cell r="X1149" t="str">
            <v>8405/8406 (13"/2 pc)</v>
          </cell>
          <cell r="Y1149" t="str">
            <v>13"/ 2 pc</v>
          </cell>
          <cell r="Z1149">
            <v>1.1000000000000001</v>
          </cell>
          <cell r="AA1149">
            <v>50</v>
          </cell>
          <cell r="AB1149">
            <v>27.553750000000001</v>
          </cell>
          <cell r="AC1149">
            <v>28.74</v>
          </cell>
          <cell r="AD1149">
            <v>29.951250000000002</v>
          </cell>
          <cell r="AE1149">
            <v>28.653750000000002</v>
          </cell>
          <cell r="AF1149">
            <v>29.84</v>
          </cell>
          <cell r="AG1149">
            <v>31.051250000000003</v>
          </cell>
          <cell r="AH1149" t="str">
            <v>1 X 8126 (2.417 FT/Box)</v>
          </cell>
          <cell r="AI1149">
            <v>1</v>
          </cell>
          <cell r="AJ1149" t="str">
            <v>(15X5)+0=75</v>
          </cell>
          <cell r="AK1149">
            <v>15</v>
          </cell>
          <cell r="AL1149">
            <v>5</v>
          </cell>
          <cell r="AM1149">
            <v>0</v>
          </cell>
          <cell r="AN1149">
            <v>75</v>
          </cell>
          <cell r="AO1149" t="str">
            <v>8904 (45 X 42)</v>
          </cell>
          <cell r="AP1149" t="str">
            <v>45X42</v>
          </cell>
          <cell r="AQ1149">
            <v>55</v>
          </cell>
          <cell r="AR1149" t="str">
            <v>8123 (4)</v>
          </cell>
          <cell r="AS1149">
            <v>0</v>
          </cell>
          <cell r="AT1149" t="str">
            <v>8121 (2 X 16FT)</v>
          </cell>
          <cell r="AU1149">
            <v>2</v>
          </cell>
          <cell r="AV1149" t="str">
            <v>8051 (1 White)</v>
          </cell>
          <cell r="AW1149" t="str">
            <v>8050 (334FT Clear)</v>
          </cell>
          <cell r="AX1149">
            <v>2293</v>
          </cell>
          <cell r="AY1149">
            <v>3750</v>
          </cell>
          <cell r="AZ1149">
            <v>0.61146666666666671</v>
          </cell>
          <cell r="BA1149" t="str">
            <v>GJ Request 2/14/11.</v>
          </cell>
          <cell r="BB1149"/>
          <cell r="BC1149">
            <v>131081</v>
          </cell>
          <cell r="BD1149" t="str">
            <v>Green</v>
          </cell>
          <cell r="BE1149" t="str">
            <v>2312 LIF50</v>
          </cell>
          <cell r="BF1149" t="str">
            <v>12 months (+/- 5 days) from date of manufacture</v>
          </cell>
          <cell r="BG1149" t="str">
            <v>Medium</v>
          </cell>
          <cell r="BH1149" t="str">
            <v>23 mm</v>
          </cell>
          <cell r="BI1149" t="str">
            <v>1 in</v>
          </cell>
          <cell r="BJ1149" t="str">
            <v xml:space="preserve">12 in </v>
          </cell>
          <cell r="BK1149" t="str">
            <v>3/4 in</v>
          </cell>
          <cell r="BL1149" t="str">
            <v>I, II, III</v>
          </cell>
          <cell r="BM1149">
            <v>1.3227002008431208</v>
          </cell>
          <cell r="BN1149">
            <v>65</v>
          </cell>
          <cell r="BO1149">
            <v>0</v>
          </cell>
          <cell r="BP1149" t="str">
            <v>J</v>
          </cell>
          <cell r="BQ1149">
            <v>50</v>
          </cell>
          <cell r="BR1149">
            <v>31375</v>
          </cell>
        </row>
        <row r="1150">
          <cell r="C1150">
            <v>131082</v>
          </cell>
          <cell r="D1150" t="str">
            <v>2312 LIF90 (2PB, 75 Bxs)(GJ)</v>
          </cell>
          <cell r="E1150" t="str">
            <v>70412</v>
          </cell>
          <cell r="F1150" t="str">
            <v>72038</v>
          </cell>
          <cell r="G1150" t="str">
            <v>30%</v>
          </cell>
          <cell r="H1150" t="str">
            <v>2 X 8509 (12-8 4 X 1.25 OL)</v>
          </cell>
          <cell r="I1150" t="str">
            <v>8030 (38 mm 142 GA X 1.105 FT)</v>
          </cell>
          <cell r="J1150" t="str">
            <v>8032 (84 mm 200 GA X 1.105 FT)</v>
          </cell>
          <cell r="K1150">
            <v>0.40235999999999994</v>
          </cell>
          <cell r="L1150">
            <v>0.17243999999999998</v>
          </cell>
          <cell r="M1150">
            <v>12</v>
          </cell>
          <cell r="N1150">
            <v>15.872402410117449</v>
          </cell>
          <cell r="O1150">
            <v>11.75</v>
          </cell>
          <cell r="P1150">
            <v>12</v>
          </cell>
          <cell r="Q1150">
            <v>12.25</v>
          </cell>
          <cell r="R1150">
            <v>0.55107499999999998</v>
          </cell>
          <cell r="S1150">
            <v>0.57479999999999998</v>
          </cell>
          <cell r="T1150">
            <v>0.59902500000000003</v>
          </cell>
          <cell r="U1150">
            <v>250.18805</v>
          </cell>
          <cell r="V1150">
            <v>260.95920000000001</v>
          </cell>
          <cell r="W1150">
            <v>271.95735000000002</v>
          </cell>
          <cell r="X1150" t="str">
            <v>8405/8406 (13"/2 pc)</v>
          </cell>
          <cell r="Y1150" t="str">
            <v>13"/ 2 pc</v>
          </cell>
          <cell r="Z1150">
            <v>1.1000000000000001</v>
          </cell>
          <cell r="AA1150">
            <v>50</v>
          </cell>
          <cell r="AB1150">
            <v>27.553750000000001</v>
          </cell>
          <cell r="AC1150">
            <v>28.74</v>
          </cell>
          <cell r="AD1150">
            <v>29.951250000000002</v>
          </cell>
          <cell r="AE1150">
            <v>28.653750000000002</v>
          </cell>
          <cell r="AF1150">
            <v>29.84</v>
          </cell>
          <cell r="AG1150">
            <v>31.051250000000003</v>
          </cell>
          <cell r="AH1150" t="str">
            <v>1 X 8126 (2.417 FT/Box)</v>
          </cell>
          <cell r="AI1150">
            <v>1</v>
          </cell>
          <cell r="AJ1150" t="str">
            <v>(15X5)+0=75</v>
          </cell>
          <cell r="AK1150">
            <v>15</v>
          </cell>
          <cell r="AL1150">
            <v>5</v>
          </cell>
          <cell r="AM1150">
            <v>0</v>
          </cell>
          <cell r="AN1150">
            <v>75</v>
          </cell>
          <cell r="AO1150" t="str">
            <v>8904 (45 X 42)</v>
          </cell>
          <cell r="AP1150" t="str">
            <v>45X42</v>
          </cell>
          <cell r="AQ1150">
            <v>55</v>
          </cell>
          <cell r="AR1150" t="str">
            <v>8123 (4)</v>
          </cell>
          <cell r="AS1150">
            <v>0</v>
          </cell>
          <cell r="AT1150" t="str">
            <v>8121 (2 X 16FT)</v>
          </cell>
          <cell r="AU1150">
            <v>2</v>
          </cell>
          <cell r="AV1150" t="str">
            <v>8051 (1 White)</v>
          </cell>
          <cell r="AW1150" t="str">
            <v>8050 (334FT Clear)</v>
          </cell>
          <cell r="AX1150">
            <v>2293</v>
          </cell>
          <cell r="AY1150">
            <v>3750</v>
          </cell>
          <cell r="AZ1150">
            <v>0.61146666666666671</v>
          </cell>
          <cell r="BA1150" t="str">
            <v>GJ request 5/11/07.</v>
          </cell>
          <cell r="BB1150"/>
          <cell r="BC1150">
            <v>131082</v>
          </cell>
          <cell r="BD1150" t="str">
            <v>Yellow</v>
          </cell>
          <cell r="BE1150" t="str">
            <v>2312 LIF90</v>
          </cell>
          <cell r="BF1150" t="str">
            <v>12 months (+/- 5 days) from date of manufacture</v>
          </cell>
          <cell r="BG1150" t="str">
            <v>Slow</v>
          </cell>
          <cell r="BH1150" t="str">
            <v>23 mm</v>
          </cell>
          <cell r="BI1150" t="str">
            <v>1 in</v>
          </cell>
          <cell r="BJ1150" t="str">
            <v xml:space="preserve">12 in </v>
          </cell>
          <cell r="BK1150" t="str">
            <v>3/4 in</v>
          </cell>
          <cell r="BL1150" t="str">
            <v>I, II, III</v>
          </cell>
          <cell r="BM1150">
            <v>1.3227002008431208</v>
          </cell>
          <cell r="BN1150">
            <v>65</v>
          </cell>
          <cell r="BO1150">
            <v>0</v>
          </cell>
          <cell r="BP1150" t="str">
            <v>J</v>
          </cell>
          <cell r="BQ1150">
            <v>50</v>
          </cell>
          <cell r="BR1150">
            <v>31375</v>
          </cell>
        </row>
        <row r="1151">
          <cell r="C1151">
            <v>131083</v>
          </cell>
          <cell r="D1151" t="str">
            <v>2312 LIF1530 (2PB, 75 Bxs)(GJ)</v>
          </cell>
          <cell r="E1151" t="str">
            <v>70362</v>
          </cell>
          <cell r="F1151" t="str">
            <v>72038</v>
          </cell>
          <cell r="G1151" t="str">
            <v>30%</v>
          </cell>
          <cell r="H1151" t="str">
            <v>2 X 8509 (12-8 4 X 1.25 OL)</v>
          </cell>
          <cell r="I1151" t="str">
            <v>8030 (38 mm 142 GA X 1.105 FT)</v>
          </cell>
          <cell r="J1151" t="str">
            <v>8032 (84 mm 200 GA X 1.105 FT)</v>
          </cell>
          <cell r="K1151">
            <v>0.40235999999999994</v>
          </cell>
          <cell r="L1151">
            <v>0.17243999999999998</v>
          </cell>
          <cell r="M1151">
            <v>12</v>
          </cell>
          <cell r="N1151">
            <v>15.872402410117449</v>
          </cell>
          <cell r="O1151">
            <v>11.75</v>
          </cell>
          <cell r="P1151">
            <v>12</v>
          </cell>
          <cell r="Q1151">
            <v>12.25</v>
          </cell>
          <cell r="R1151">
            <v>0.55107499999999998</v>
          </cell>
          <cell r="S1151">
            <v>0.57479999999999998</v>
          </cell>
          <cell r="T1151">
            <v>0.59902500000000003</v>
          </cell>
          <cell r="U1151">
            <v>250.18805</v>
          </cell>
          <cell r="V1151">
            <v>260.95920000000001</v>
          </cell>
          <cell r="W1151">
            <v>271.95735000000002</v>
          </cell>
          <cell r="X1151" t="str">
            <v>8405/8406 (13"/2 pc)</v>
          </cell>
          <cell r="Y1151" t="str">
            <v>13"/ 2 pc</v>
          </cell>
          <cell r="Z1151">
            <v>1.1000000000000001</v>
          </cell>
          <cell r="AA1151">
            <v>50</v>
          </cell>
          <cell r="AB1151">
            <v>27.553750000000001</v>
          </cell>
          <cell r="AC1151">
            <v>28.74</v>
          </cell>
          <cell r="AD1151">
            <v>29.951250000000002</v>
          </cell>
          <cell r="AE1151">
            <v>28.653750000000002</v>
          </cell>
          <cell r="AF1151">
            <v>29.84</v>
          </cell>
          <cell r="AG1151">
            <v>31.051250000000003</v>
          </cell>
          <cell r="AH1151" t="str">
            <v>1 X 8126 (2.417 FT/Box)</v>
          </cell>
          <cell r="AI1151">
            <v>1</v>
          </cell>
          <cell r="AJ1151" t="str">
            <v>(15X5)+0=75</v>
          </cell>
          <cell r="AK1151">
            <v>15</v>
          </cell>
          <cell r="AL1151">
            <v>5</v>
          </cell>
          <cell r="AM1151">
            <v>0</v>
          </cell>
          <cell r="AN1151">
            <v>75</v>
          </cell>
          <cell r="AO1151" t="str">
            <v>8904 (45 X 42)</v>
          </cell>
          <cell r="AP1151" t="str">
            <v>45X42</v>
          </cell>
          <cell r="AQ1151">
            <v>55</v>
          </cell>
          <cell r="AR1151" t="str">
            <v>8123 (4)</v>
          </cell>
          <cell r="AS1151">
            <v>0</v>
          </cell>
          <cell r="AT1151" t="str">
            <v>8121 (2 X 16FT)</v>
          </cell>
          <cell r="AU1151">
            <v>2</v>
          </cell>
          <cell r="AV1151" t="str">
            <v>8051 (1 White)</v>
          </cell>
          <cell r="AW1151" t="str">
            <v>8050 (334FT Clear)</v>
          </cell>
          <cell r="AX1151">
            <v>2293</v>
          </cell>
          <cell r="AY1151">
            <v>3750</v>
          </cell>
          <cell r="AZ1151">
            <v>0.61146666666666671</v>
          </cell>
          <cell r="BA1151" t="str">
            <v>Minova request 7/27/10.</v>
          </cell>
          <cell r="BB1151"/>
          <cell r="BC1151">
            <v>131083</v>
          </cell>
          <cell r="BD1151" t="str">
            <v>White</v>
          </cell>
          <cell r="BE1151" t="str">
            <v>2312 LIF1530</v>
          </cell>
          <cell r="BF1151" t="str">
            <v>12 months (+/- 5 days) from date of manufacture</v>
          </cell>
          <cell r="BG1151" t="str">
            <v>Super Slow</v>
          </cell>
          <cell r="BH1151" t="str">
            <v>23 mm</v>
          </cell>
          <cell r="BI1151" t="str">
            <v>1 in</v>
          </cell>
          <cell r="BJ1151" t="str">
            <v xml:space="preserve">12 in </v>
          </cell>
          <cell r="BK1151" t="str">
            <v>3/4 in</v>
          </cell>
          <cell r="BL1151" t="str">
            <v>I, II, III</v>
          </cell>
          <cell r="BM1151">
            <v>1.3227002008431208</v>
          </cell>
          <cell r="BN1151">
            <v>65</v>
          </cell>
          <cell r="BO1151">
            <v>0</v>
          </cell>
          <cell r="BP1151" t="str">
            <v>J</v>
          </cell>
          <cell r="BQ1151">
            <v>50</v>
          </cell>
          <cell r="BR1151">
            <v>31375</v>
          </cell>
        </row>
        <row r="1152">
          <cell r="C1152">
            <v>132024</v>
          </cell>
          <cell r="D1152" t="str">
            <v>A23 2' M0204 (2PB, 50 Bxs)(GJ)</v>
          </cell>
          <cell r="E1152" t="str">
            <v>70450</v>
          </cell>
          <cell r="F1152" t="str">
            <v>72038</v>
          </cell>
          <cell r="G1152" t="str">
            <v>30%</v>
          </cell>
          <cell r="H1152" t="str">
            <v>2 X 8509 (12-8 4 X 1.25 OL)</v>
          </cell>
          <cell r="I1152" t="str">
            <v>8030 (38 mm 142 GA X 1.542 FT)</v>
          </cell>
          <cell r="J1152" t="str">
            <v>8032 (84 mm 200 GA X 1.542 FT)</v>
          </cell>
          <cell r="K1152">
            <v>0.57839249999999998</v>
          </cell>
          <cell r="L1152">
            <v>0.24788249999999998</v>
          </cell>
          <cell r="M1152">
            <v>17.072846567967694</v>
          </cell>
          <cell r="N1152">
            <v>24</v>
          </cell>
          <cell r="O1152">
            <v>17</v>
          </cell>
          <cell r="P1152">
            <v>17.25</v>
          </cell>
          <cell r="Q1152">
            <v>17.5</v>
          </cell>
          <cell r="R1152">
            <v>0.7972999999999999</v>
          </cell>
          <cell r="S1152">
            <v>0.82627499999999998</v>
          </cell>
          <cell r="T1152">
            <v>0.85575000000000001</v>
          </cell>
          <cell r="U1152">
            <v>361.97419999999994</v>
          </cell>
          <cell r="V1152">
            <v>375.12885</v>
          </cell>
          <cell r="W1152">
            <v>388.51049999999998</v>
          </cell>
          <cell r="X1152" t="str">
            <v>8425/8426 (22"/ 2 pc)</v>
          </cell>
          <cell r="Y1152" t="str">
            <v>22"/ 2 pc</v>
          </cell>
          <cell r="Z1152">
            <v>2</v>
          </cell>
          <cell r="AA1152">
            <v>50</v>
          </cell>
          <cell r="AB1152">
            <v>39.864999999999995</v>
          </cell>
          <cell r="AC1152">
            <v>41.313749999999999</v>
          </cell>
          <cell r="AD1152">
            <v>42.787500000000001</v>
          </cell>
          <cell r="AE1152">
            <v>41.864999999999995</v>
          </cell>
          <cell r="AF1152">
            <v>43.313749999999999</v>
          </cell>
          <cell r="AG1152">
            <v>44.787500000000001</v>
          </cell>
          <cell r="AH1152" t="str">
            <v>2 X 8126 (4.833 FT/Box)</v>
          </cell>
          <cell r="AI1152">
            <v>2</v>
          </cell>
          <cell r="AJ1152" t="str">
            <v>(8X6)+2=50</v>
          </cell>
          <cell r="AK1152">
            <v>8</v>
          </cell>
          <cell r="AL1152">
            <v>6</v>
          </cell>
          <cell r="AM1152">
            <v>2</v>
          </cell>
          <cell r="AN1152">
            <v>50</v>
          </cell>
          <cell r="AO1152" t="str">
            <v>8914 (48 X 42)</v>
          </cell>
          <cell r="AP1152" t="str">
            <v>48X42</v>
          </cell>
          <cell r="AQ1152">
            <v>55</v>
          </cell>
          <cell r="AR1152" t="str">
            <v>8123 (4)</v>
          </cell>
          <cell r="AS1152">
            <v>0</v>
          </cell>
          <cell r="AT1152" t="str">
            <v>8121 (2 X 16FT)</v>
          </cell>
          <cell r="AU1152">
            <v>2</v>
          </cell>
          <cell r="AV1152" t="str">
            <v>8051 (1 White)</v>
          </cell>
          <cell r="AW1152" t="str">
            <v>8050 (223FT Clear)</v>
          </cell>
          <cell r="AX1152">
            <v>2220.6875</v>
          </cell>
          <cell r="AY1152">
            <v>2500</v>
          </cell>
          <cell r="AZ1152">
            <v>0.88827500000000004</v>
          </cell>
          <cell r="BA1152" t="str">
            <v>GJ Request 8/28/01.</v>
          </cell>
          <cell r="BB1152"/>
          <cell r="BC1152">
            <v>132024</v>
          </cell>
          <cell r="BD1152" t="str">
            <v>Yellow</v>
          </cell>
          <cell r="BE1152" t="str">
            <v>A23 2' M0204</v>
          </cell>
          <cell r="BF1152" t="str">
            <v>12 months (+/- 5 days) from date of manufacture</v>
          </cell>
          <cell r="BG1152" t="str">
            <v xml:space="preserve">Slow </v>
          </cell>
          <cell r="BH1152" t="str">
            <v>23 mm</v>
          </cell>
          <cell r="BI1152" t="str">
            <v>1 in</v>
          </cell>
          <cell r="BJ1152" t="str">
            <v>17 1/4 in</v>
          </cell>
          <cell r="BK1152" t="str">
            <v>3/4 in</v>
          </cell>
          <cell r="BL1152" t="str">
            <v>I, II, III</v>
          </cell>
          <cell r="BM1152">
            <v>2</v>
          </cell>
          <cell r="BN1152">
            <v>100</v>
          </cell>
          <cell r="BO1152">
            <v>0</v>
          </cell>
          <cell r="BP1152" t="str">
            <v>J</v>
          </cell>
          <cell r="BQ1152">
            <v>50</v>
          </cell>
          <cell r="BR1152">
            <v>32253</v>
          </cell>
        </row>
        <row r="1153">
          <cell r="C1153">
            <v>132027</v>
          </cell>
          <cell r="D1153" t="str">
            <v>A23 2' M90 (2PB, 50 Bxs)(GJ)</v>
          </cell>
          <cell r="E1153" t="str">
            <v>70429</v>
          </cell>
          <cell r="F1153" t="str">
            <v>72038</v>
          </cell>
          <cell r="G1153" t="str">
            <v>30%</v>
          </cell>
          <cell r="H1153" t="str">
            <v>2 X 8509 (12-8 4 X 1.25 OL)</v>
          </cell>
          <cell r="I1153" t="str">
            <v>8030 (38 mm 142 GA X 1.542 FT)</v>
          </cell>
          <cell r="J1153" t="str">
            <v>8032 (84 mm 200 GA X 1.542 FT)</v>
          </cell>
          <cell r="K1153">
            <v>0.57839249999999998</v>
          </cell>
          <cell r="L1153">
            <v>0.24788249999999998</v>
          </cell>
          <cell r="M1153">
            <v>17.072846567967694</v>
          </cell>
          <cell r="N1153">
            <v>24</v>
          </cell>
          <cell r="O1153">
            <v>17</v>
          </cell>
          <cell r="P1153">
            <v>17.25</v>
          </cell>
          <cell r="Q1153">
            <v>17.5</v>
          </cell>
          <cell r="R1153">
            <v>0.7972999999999999</v>
          </cell>
          <cell r="S1153">
            <v>0.82627499999999998</v>
          </cell>
          <cell r="T1153">
            <v>0.85575000000000001</v>
          </cell>
          <cell r="U1153">
            <v>361.97419999999994</v>
          </cell>
          <cell r="V1153">
            <v>375.12885</v>
          </cell>
          <cell r="W1153">
            <v>388.51049999999998</v>
          </cell>
          <cell r="X1153" t="str">
            <v>8425/8426 (22"/ 2 pc)</v>
          </cell>
          <cell r="Y1153" t="str">
            <v>22"/ 2 pc</v>
          </cell>
          <cell r="Z1153">
            <v>2</v>
          </cell>
          <cell r="AA1153">
            <v>50</v>
          </cell>
          <cell r="AB1153">
            <v>39.864999999999995</v>
          </cell>
          <cell r="AC1153">
            <v>41.313749999999999</v>
          </cell>
          <cell r="AD1153">
            <v>42.787500000000001</v>
          </cell>
          <cell r="AE1153">
            <v>41.864999999999995</v>
          </cell>
          <cell r="AF1153">
            <v>43.313749999999999</v>
          </cell>
          <cell r="AG1153">
            <v>44.787500000000001</v>
          </cell>
          <cell r="AH1153" t="str">
            <v>2 X 8126 (4.833 FT/Box)</v>
          </cell>
          <cell r="AI1153">
            <v>2</v>
          </cell>
          <cell r="AJ1153" t="str">
            <v>(8X6)+2=50</v>
          </cell>
          <cell r="AK1153">
            <v>8</v>
          </cell>
          <cell r="AL1153">
            <v>6</v>
          </cell>
          <cell r="AM1153">
            <v>2</v>
          </cell>
          <cell r="AN1153">
            <v>50</v>
          </cell>
          <cell r="AO1153" t="str">
            <v>8914 (48 X 42)</v>
          </cell>
          <cell r="AP1153" t="str">
            <v>48X42</v>
          </cell>
          <cell r="AQ1153">
            <v>55</v>
          </cell>
          <cell r="AR1153" t="str">
            <v>8123 (4)</v>
          </cell>
          <cell r="AS1153">
            <v>0</v>
          </cell>
          <cell r="AT1153" t="str">
            <v>8121 (2 X 16FT)</v>
          </cell>
          <cell r="AU1153">
            <v>2</v>
          </cell>
          <cell r="AV1153" t="str">
            <v>8051 (1 White)</v>
          </cell>
          <cell r="AW1153" t="str">
            <v>8050 (223FT Clear)</v>
          </cell>
          <cell r="AX1153">
            <v>2220.6875</v>
          </cell>
          <cell r="AY1153">
            <v>2500</v>
          </cell>
          <cell r="AZ1153">
            <v>0.88827500000000004</v>
          </cell>
          <cell r="BA1153" t="str">
            <v>GJ Request 9/21/05.</v>
          </cell>
          <cell r="BB1153"/>
          <cell r="BC1153">
            <v>132027</v>
          </cell>
          <cell r="BD1153" t="str">
            <v>Yellow</v>
          </cell>
          <cell r="BE1153" t="str">
            <v>A23 2' M90</v>
          </cell>
          <cell r="BF1153" t="str">
            <v>12 months (+/- 5 days) from date of manufacture</v>
          </cell>
          <cell r="BG1153" t="str">
            <v xml:space="preserve">Slow </v>
          </cell>
          <cell r="BH1153" t="str">
            <v>23 mm</v>
          </cell>
          <cell r="BI1153" t="str">
            <v>1 in</v>
          </cell>
          <cell r="BJ1153" t="str">
            <v>17 1/4 in</v>
          </cell>
          <cell r="BK1153" t="str">
            <v>3/4 in</v>
          </cell>
          <cell r="BL1153" t="str">
            <v>I, II, III</v>
          </cell>
          <cell r="BM1153">
            <v>2</v>
          </cell>
          <cell r="BN1153">
            <v>100</v>
          </cell>
          <cell r="BO1153">
            <v>0</v>
          </cell>
          <cell r="BP1153" t="str">
            <v>J</v>
          </cell>
          <cell r="BQ1153">
            <v>50</v>
          </cell>
          <cell r="BR1153">
            <v>32253</v>
          </cell>
        </row>
        <row r="1154">
          <cell r="C1154">
            <v>132064</v>
          </cell>
          <cell r="D1154" t="str">
            <v>A23 2' H20 (2PB, 50 Bxs)(GJ)</v>
          </cell>
          <cell r="E1154" t="str">
            <v>70401</v>
          </cell>
          <cell r="F1154" t="str">
            <v>72038</v>
          </cell>
          <cell r="G1154" t="str">
            <v>30%</v>
          </cell>
          <cell r="H1154" t="str">
            <v>2 X 8509 (12-8 4 X 1.25 OL)</v>
          </cell>
          <cell r="I1154" t="str">
            <v>8030 (38 mm 142 GA X 1.542 FT)</v>
          </cell>
          <cell r="J1154" t="str">
            <v>8032 (84 mm 200 GA X 1.542 FT)</v>
          </cell>
          <cell r="K1154">
            <v>0.57839249999999998</v>
          </cell>
          <cell r="L1154">
            <v>0.24788249999999998</v>
          </cell>
          <cell r="M1154">
            <v>17.072846567967694</v>
          </cell>
          <cell r="N1154">
            <v>24</v>
          </cell>
          <cell r="O1154">
            <v>17</v>
          </cell>
          <cell r="P1154">
            <v>17.25</v>
          </cell>
          <cell r="Q1154">
            <v>17.5</v>
          </cell>
          <cell r="R1154">
            <v>0.7972999999999999</v>
          </cell>
          <cell r="S1154">
            <v>0.82627499999999998</v>
          </cell>
          <cell r="T1154">
            <v>0.85575000000000001</v>
          </cell>
          <cell r="U1154">
            <v>361.97419999999994</v>
          </cell>
          <cell r="V1154">
            <v>375.12885</v>
          </cell>
          <cell r="W1154">
            <v>388.51049999999998</v>
          </cell>
          <cell r="X1154" t="str">
            <v>8425/8426 (22"/ 2 pc)</v>
          </cell>
          <cell r="Y1154" t="str">
            <v>22"/ 2 pc</v>
          </cell>
          <cell r="Z1154">
            <v>2</v>
          </cell>
          <cell r="AA1154">
            <v>50</v>
          </cell>
          <cell r="AB1154">
            <v>39.864999999999995</v>
          </cell>
          <cell r="AC1154">
            <v>41.313749999999999</v>
          </cell>
          <cell r="AD1154">
            <v>42.787500000000001</v>
          </cell>
          <cell r="AE1154">
            <v>41.864999999999995</v>
          </cell>
          <cell r="AF1154">
            <v>43.313749999999999</v>
          </cell>
          <cell r="AG1154">
            <v>44.787500000000001</v>
          </cell>
          <cell r="AH1154" t="str">
            <v>2 X 8126 (4.833 FT/Box)</v>
          </cell>
          <cell r="AI1154">
            <v>2</v>
          </cell>
          <cell r="AJ1154" t="str">
            <v>(8X6)+2=50</v>
          </cell>
          <cell r="AK1154">
            <v>8</v>
          </cell>
          <cell r="AL1154">
            <v>6</v>
          </cell>
          <cell r="AM1154">
            <v>2</v>
          </cell>
          <cell r="AN1154">
            <v>50</v>
          </cell>
          <cell r="AO1154" t="str">
            <v>8914 (48 X 42)</v>
          </cell>
          <cell r="AP1154" t="str">
            <v>48X42</v>
          </cell>
          <cell r="AQ1154">
            <v>55</v>
          </cell>
          <cell r="AR1154" t="str">
            <v>8123 (4)</v>
          </cell>
          <cell r="AS1154">
            <v>0</v>
          </cell>
          <cell r="AT1154" t="str">
            <v>8121 (2 X 16FT)</v>
          </cell>
          <cell r="AU1154">
            <v>2</v>
          </cell>
          <cell r="AV1154" t="str">
            <v>8051 (1 White)</v>
          </cell>
          <cell r="AW1154" t="str">
            <v>8050 (223FT Clear)</v>
          </cell>
          <cell r="AX1154">
            <v>2220.6875</v>
          </cell>
          <cell r="AY1154">
            <v>2500</v>
          </cell>
          <cell r="AZ1154">
            <v>0.88827500000000004</v>
          </cell>
          <cell r="BA1154" t="str">
            <v>GJ Updated Information 3/29/05.</v>
          </cell>
          <cell r="BB1154"/>
          <cell r="BC1154">
            <v>132064</v>
          </cell>
          <cell r="BD1154" t="str">
            <v xml:space="preserve">Orange </v>
          </cell>
          <cell r="BE1154" t="str">
            <v xml:space="preserve">A23 2' H20 </v>
          </cell>
          <cell r="BF1154" t="str">
            <v>12 months (+/- 5 days) from date of manufacture</v>
          </cell>
          <cell r="BG1154" t="str">
            <v xml:space="preserve">X-Fast </v>
          </cell>
          <cell r="BH1154" t="str">
            <v>23 mm</v>
          </cell>
          <cell r="BI1154" t="str">
            <v>1 in</v>
          </cell>
          <cell r="BJ1154" t="str">
            <v>17 1/4 in</v>
          </cell>
          <cell r="BK1154" t="str">
            <v>3/4 in</v>
          </cell>
          <cell r="BL1154" t="str">
            <v>I, II, III</v>
          </cell>
          <cell r="BM1154">
            <v>2</v>
          </cell>
          <cell r="BN1154">
            <v>100</v>
          </cell>
          <cell r="BO1154">
            <v>0</v>
          </cell>
          <cell r="BP1154" t="str">
            <v>J</v>
          </cell>
          <cell r="BQ1154">
            <v>50</v>
          </cell>
          <cell r="BR1154">
            <v>32253</v>
          </cell>
        </row>
        <row r="1155">
          <cell r="C1155">
            <v>132066</v>
          </cell>
          <cell r="D1155" t="str">
            <v>A23 2' H35 (2PB, 50 Bxs)(GJ)</v>
          </cell>
          <cell r="E1155" t="str">
            <v>70400</v>
          </cell>
          <cell r="F1155" t="str">
            <v>72038</v>
          </cell>
          <cell r="G1155" t="str">
            <v>30%</v>
          </cell>
          <cell r="H1155" t="str">
            <v>2 X 8509 (12-8 4 X 1.25 OL)</v>
          </cell>
          <cell r="I1155" t="str">
            <v>8030 (38 mm 142 GA X 1.542 FT)</v>
          </cell>
          <cell r="J1155" t="str">
            <v>8032 (84 mm 200 GA X 1.542 FT)</v>
          </cell>
          <cell r="K1155">
            <v>0.57839249999999998</v>
          </cell>
          <cell r="L1155">
            <v>0.24788249999999998</v>
          </cell>
          <cell r="M1155">
            <v>17.072846567967694</v>
          </cell>
          <cell r="N1155">
            <v>24</v>
          </cell>
          <cell r="O1155">
            <v>17</v>
          </cell>
          <cell r="P1155">
            <v>17.25</v>
          </cell>
          <cell r="Q1155">
            <v>17.5</v>
          </cell>
          <cell r="R1155">
            <v>0.7972999999999999</v>
          </cell>
          <cell r="S1155">
            <v>0.82627499999999998</v>
          </cell>
          <cell r="T1155">
            <v>0.85575000000000001</v>
          </cell>
          <cell r="U1155">
            <v>361.97419999999994</v>
          </cell>
          <cell r="V1155">
            <v>375.12885</v>
          </cell>
          <cell r="W1155">
            <v>388.51049999999998</v>
          </cell>
          <cell r="X1155" t="str">
            <v>8425/8426 (22"/ 2 pc)</v>
          </cell>
          <cell r="Y1155" t="str">
            <v>22"/ 2 pc</v>
          </cell>
          <cell r="Z1155">
            <v>2</v>
          </cell>
          <cell r="AA1155">
            <v>50</v>
          </cell>
          <cell r="AB1155">
            <v>39.864999999999995</v>
          </cell>
          <cell r="AC1155">
            <v>41.313749999999999</v>
          </cell>
          <cell r="AD1155">
            <v>42.787500000000001</v>
          </cell>
          <cell r="AE1155">
            <v>41.864999999999995</v>
          </cell>
          <cell r="AF1155">
            <v>43.313749999999999</v>
          </cell>
          <cell r="AG1155">
            <v>44.787500000000001</v>
          </cell>
          <cell r="AH1155" t="str">
            <v>2 X 8126 (4.833 FT/Box)</v>
          </cell>
          <cell r="AI1155">
            <v>2</v>
          </cell>
          <cell r="AJ1155" t="str">
            <v>(8X6)+2=50</v>
          </cell>
          <cell r="AK1155">
            <v>8</v>
          </cell>
          <cell r="AL1155">
            <v>6</v>
          </cell>
          <cell r="AM1155">
            <v>2</v>
          </cell>
          <cell r="AN1155">
            <v>50</v>
          </cell>
          <cell r="AO1155" t="str">
            <v>8914 (48 X 42)</v>
          </cell>
          <cell r="AP1155" t="str">
            <v>48X42</v>
          </cell>
          <cell r="AQ1155">
            <v>55</v>
          </cell>
          <cell r="AR1155" t="str">
            <v>8123 (4)</v>
          </cell>
          <cell r="AS1155">
            <v>0</v>
          </cell>
          <cell r="AT1155" t="str">
            <v>8121 (2 X 16FT)</v>
          </cell>
          <cell r="AU1155">
            <v>2</v>
          </cell>
          <cell r="AV1155" t="str">
            <v>8051 (1 White)</v>
          </cell>
          <cell r="AW1155" t="str">
            <v>8050 (223FT Clear)</v>
          </cell>
          <cell r="AX1155">
            <v>2220.6875</v>
          </cell>
          <cell r="AY1155">
            <v>2500</v>
          </cell>
          <cell r="AZ1155">
            <v>0.88827500000000004</v>
          </cell>
          <cell r="BA1155" t="str">
            <v xml:space="preserve">GJ Request 6/21/02. </v>
          </cell>
          <cell r="BB1155"/>
          <cell r="BC1155">
            <v>132066</v>
          </cell>
          <cell r="BD1155" t="str">
            <v>Blue</v>
          </cell>
          <cell r="BE1155" t="str">
            <v xml:space="preserve">A23 2' H35 </v>
          </cell>
          <cell r="BF1155" t="str">
            <v>12 months (+/- 5 days) from date of manufacture</v>
          </cell>
          <cell r="BG1155" t="str">
            <v>Fast</v>
          </cell>
          <cell r="BH1155" t="str">
            <v>23 mm</v>
          </cell>
          <cell r="BI1155" t="str">
            <v>1 in</v>
          </cell>
          <cell r="BJ1155" t="str">
            <v>17 1/4 in</v>
          </cell>
          <cell r="BK1155" t="str">
            <v>3/4 in</v>
          </cell>
          <cell r="BL1155" t="str">
            <v>I, II, III</v>
          </cell>
          <cell r="BM1155">
            <v>2</v>
          </cell>
          <cell r="BN1155">
            <v>100</v>
          </cell>
          <cell r="BO1155">
            <v>0</v>
          </cell>
          <cell r="BP1155" t="str">
            <v>J</v>
          </cell>
          <cell r="BQ1155">
            <v>50</v>
          </cell>
          <cell r="BR1155">
            <v>32253</v>
          </cell>
        </row>
        <row r="1156">
          <cell r="C1156">
            <v>132080</v>
          </cell>
          <cell r="D1156" t="str">
            <v>A23 2' LIF0204 (2PB, 50 Bxs)(GJ)</v>
          </cell>
          <cell r="E1156" t="str">
            <v>70414</v>
          </cell>
          <cell r="F1156" t="str">
            <v>72038</v>
          </cell>
          <cell r="G1156" t="str">
            <v>30%</v>
          </cell>
          <cell r="H1156" t="str">
            <v>2 X 8509 (12-8 4 X 1.25 OL)</v>
          </cell>
          <cell r="I1156" t="str">
            <v>8030 (38 mm 142 GA X 1.542 FT)</v>
          </cell>
          <cell r="J1156" t="str">
            <v>8032 (84 mm 200 GA X 1.542 FT)</v>
          </cell>
          <cell r="K1156">
            <v>0.57839249999999998</v>
          </cell>
          <cell r="L1156">
            <v>0.24788249999999998</v>
          </cell>
          <cell r="M1156">
            <v>17.072846567967694</v>
          </cell>
          <cell r="N1156">
            <v>24</v>
          </cell>
          <cell r="O1156">
            <v>17</v>
          </cell>
          <cell r="P1156">
            <v>17.25</v>
          </cell>
          <cell r="Q1156">
            <v>17.5</v>
          </cell>
          <cell r="R1156">
            <v>0.7972999999999999</v>
          </cell>
          <cell r="S1156">
            <v>0.82627499999999998</v>
          </cell>
          <cell r="T1156">
            <v>0.85575000000000001</v>
          </cell>
          <cell r="U1156">
            <v>361.97419999999994</v>
          </cell>
          <cell r="V1156">
            <v>375.12885</v>
          </cell>
          <cell r="W1156">
            <v>388.51049999999998</v>
          </cell>
          <cell r="X1156" t="str">
            <v>8425/8426 (22"/ 2 pc)</v>
          </cell>
          <cell r="Y1156" t="str">
            <v>22"/ 2 pc</v>
          </cell>
          <cell r="Z1156">
            <v>2</v>
          </cell>
          <cell r="AA1156">
            <v>50</v>
          </cell>
          <cell r="AB1156">
            <v>39.864999999999995</v>
          </cell>
          <cell r="AC1156">
            <v>41.313749999999999</v>
          </cell>
          <cell r="AD1156">
            <v>42.787500000000001</v>
          </cell>
          <cell r="AE1156">
            <v>41.864999999999995</v>
          </cell>
          <cell r="AF1156">
            <v>43.313749999999999</v>
          </cell>
          <cell r="AG1156">
            <v>44.787500000000001</v>
          </cell>
          <cell r="AH1156" t="str">
            <v>2 X 8126 (4.833 FT/Box)</v>
          </cell>
          <cell r="AI1156">
            <v>2</v>
          </cell>
          <cell r="AJ1156" t="str">
            <v>(8X6)+2=50</v>
          </cell>
          <cell r="AK1156">
            <v>8</v>
          </cell>
          <cell r="AL1156">
            <v>6</v>
          </cell>
          <cell r="AM1156">
            <v>2</v>
          </cell>
          <cell r="AN1156">
            <v>50</v>
          </cell>
          <cell r="AO1156" t="str">
            <v>8914 (48 X 42)</v>
          </cell>
          <cell r="AP1156" t="str">
            <v>48X42</v>
          </cell>
          <cell r="AQ1156">
            <v>55</v>
          </cell>
          <cell r="AR1156" t="str">
            <v>8123 (4)</v>
          </cell>
          <cell r="AS1156">
            <v>0</v>
          </cell>
          <cell r="AT1156" t="str">
            <v>8121 (2 X 16FT)</v>
          </cell>
          <cell r="AU1156">
            <v>2</v>
          </cell>
          <cell r="AV1156" t="str">
            <v>8051 (1 White)</v>
          </cell>
          <cell r="AW1156" t="str">
            <v>8050 (223FT Clear)</v>
          </cell>
          <cell r="AX1156">
            <v>2220.6875</v>
          </cell>
          <cell r="AY1156">
            <v>2500</v>
          </cell>
          <cell r="AZ1156">
            <v>0.88827500000000004</v>
          </cell>
          <cell r="BA1156" t="str">
            <v>GJ Request 6/13/02.B.</v>
          </cell>
          <cell r="BB1156"/>
          <cell r="BC1156">
            <v>132080</v>
          </cell>
          <cell r="BD1156" t="str">
            <v>Yellow</v>
          </cell>
          <cell r="BE1156" t="str">
            <v>A23 2' LIF0204</v>
          </cell>
          <cell r="BF1156" t="str">
            <v>12 months (+/- 5 days) from date of manufacture</v>
          </cell>
          <cell r="BG1156" t="str">
            <v xml:space="preserve">Slow </v>
          </cell>
          <cell r="BH1156" t="str">
            <v>23 mm</v>
          </cell>
          <cell r="BI1156" t="str">
            <v>1 in</v>
          </cell>
          <cell r="BJ1156" t="str">
            <v>17 1/4 in</v>
          </cell>
          <cell r="BK1156" t="str">
            <v>3/4 in</v>
          </cell>
          <cell r="BL1156" t="str">
            <v>I, II, III</v>
          </cell>
          <cell r="BM1156">
            <v>2</v>
          </cell>
          <cell r="BN1156">
            <v>100</v>
          </cell>
          <cell r="BO1156">
            <v>0</v>
          </cell>
          <cell r="BP1156" t="str">
            <v>J</v>
          </cell>
          <cell r="BQ1156">
            <v>50</v>
          </cell>
          <cell r="BR1156">
            <v>32253</v>
          </cell>
        </row>
        <row r="1157">
          <cell r="C1157">
            <v>133020</v>
          </cell>
          <cell r="D1157" t="str">
            <v>2318 H90 (2PB, 50 Bxs)(GJ)</v>
          </cell>
          <cell r="E1157" t="str">
            <v>70440</v>
          </cell>
          <cell r="F1157" t="str">
            <v>72038</v>
          </cell>
          <cell r="G1157" t="str">
            <v>30%</v>
          </cell>
          <cell r="H1157" t="str">
            <v>2 X 8509 (12-8 4 X 1.25 OL)</v>
          </cell>
          <cell r="I1157" t="str">
            <v>8030 (38 mm 142 GA X 1.605 FT)</v>
          </cell>
          <cell r="J1157" t="str">
            <v>8032 (84 mm 200 GA X 1.605 FT)</v>
          </cell>
          <cell r="K1157">
            <v>0.60353999999999997</v>
          </cell>
          <cell r="L1157">
            <v>0.25866</v>
          </cell>
          <cell r="M1157">
            <v>18</v>
          </cell>
          <cell r="N1157">
            <v>25.034881748159204</v>
          </cell>
          <cell r="O1157">
            <v>17.75</v>
          </cell>
          <cell r="P1157">
            <v>18</v>
          </cell>
          <cell r="Q1157">
            <v>18.25</v>
          </cell>
          <cell r="R1157">
            <v>0.83247499999999997</v>
          </cell>
          <cell r="S1157">
            <v>0.86219999999999997</v>
          </cell>
          <cell r="T1157">
            <v>0.89242500000000002</v>
          </cell>
          <cell r="U1157">
            <v>377.94364999999999</v>
          </cell>
          <cell r="V1157">
            <v>391.43879999999996</v>
          </cell>
          <cell r="W1157">
            <v>405.16095000000001</v>
          </cell>
          <cell r="X1157" t="str">
            <v>8425/8426 (22"/ 2 pc)</v>
          </cell>
          <cell r="Y1157" t="str">
            <v>22"/ 2 pc</v>
          </cell>
          <cell r="Z1157">
            <v>2</v>
          </cell>
          <cell r="AA1157">
            <v>50</v>
          </cell>
          <cell r="AB1157">
            <v>41.623750000000001</v>
          </cell>
          <cell r="AC1157">
            <v>43.11</v>
          </cell>
          <cell r="AD1157">
            <v>44.621250000000003</v>
          </cell>
          <cell r="AE1157">
            <v>43.623750000000001</v>
          </cell>
          <cell r="AF1157">
            <v>45.11</v>
          </cell>
          <cell r="AG1157">
            <v>46.621250000000003</v>
          </cell>
          <cell r="AH1157" t="str">
            <v>2 X 8126 (4.833 FT/Box)</v>
          </cell>
          <cell r="AI1157">
            <v>2</v>
          </cell>
          <cell r="AJ1157" t="str">
            <v>(8X6)+2=50</v>
          </cell>
          <cell r="AK1157">
            <v>8</v>
          </cell>
          <cell r="AL1157">
            <v>6</v>
          </cell>
          <cell r="AM1157">
            <v>2</v>
          </cell>
          <cell r="AN1157">
            <v>50</v>
          </cell>
          <cell r="AO1157" t="str">
            <v>8914 (48 X 42)</v>
          </cell>
          <cell r="AP1157" t="str">
            <v>48X42</v>
          </cell>
          <cell r="AQ1157">
            <v>55</v>
          </cell>
          <cell r="AR1157" t="str">
            <v>8123 (4)</v>
          </cell>
          <cell r="AS1157">
            <v>0</v>
          </cell>
          <cell r="AT1157" t="str">
            <v>8121 (2 X 16FT)</v>
          </cell>
          <cell r="AU1157">
            <v>2</v>
          </cell>
          <cell r="AV1157" t="str">
            <v>8051 (1 White)</v>
          </cell>
          <cell r="AW1157" t="str">
            <v>8050 (223FT Clear)</v>
          </cell>
          <cell r="AX1157">
            <v>2310.5</v>
          </cell>
          <cell r="AY1157">
            <v>2500</v>
          </cell>
          <cell r="AZ1157">
            <v>0.92420000000000002</v>
          </cell>
          <cell r="BA1157" t="str">
            <v>GJ Request 1/24/02.</v>
          </cell>
          <cell r="BB1157"/>
          <cell r="BC1157">
            <v>133020</v>
          </cell>
          <cell r="BD1157" t="str">
            <v>Yellow</v>
          </cell>
          <cell r="BE1157" t="str">
            <v>2318 H90</v>
          </cell>
          <cell r="BF1157" t="str">
            <v>12 months (+/- 5 days) from date of manufacture</v>
          </cell>
          <cell r="BG1157" t="str">
            <v>Slow</v>
          </cell>
          <cell r="BH1157" t="str">
            <v>23 mm</v>
          </cell>
          <cell r="BI1157" t="str">
            <v>1 in</v>
          </cell>
          <cell r="BJ1157" t="str">
            <v>18 in</v>
          </cell>
          <cell r="BK1157" t="str">
            <v>3/4 in</v>
          </cell>
          <cell r="BL1157" t="str">
            <v>I, II, III</v>
          </cell>
          <cell r="BM1157">
            <v>2.0862401456799335</v>
          </cell>
          <cell r="BN1157">
            <v>105</v>
          </cell>
          <cell r="BO1157">
            <v>0</v>
          </cell>
          <cell r="BP1157" t="str">
            <v>J</v>
          </cell>
          <cell r="BQ1157">
            <v>50</v>
          </cell>
          <cell r="BR1157">
            <v>32253</v>
          </cell>
        </row>
        <row r="1158">
          <cell r="C1158">
            <v>133025</v>
          </cell>
          <cell r="D1158" t="str">
            <v>2318 LIF0510 (2PB, 50 Bxs)(GJ)</v>
          </cell>
          <cell r="E1158" t="str">
            <v>70428</v>
          </cell>
          <cell r="F1158" t="str">
            <v>72038</v>
          </cell>
          <cell r="G1158" t="str">
            <v>30%</v>
          </cell>
          <cell r="H1158" t="str">
            <v>2 X 8509 (12-8 4 X 1.25 OL)</v>
          </cell>
          <cell r="I1158" t="str">
            <v>8030 (38 mm 142 GA X 1.605 FT)</v>
          </cell>
          <cell r="J1158" t="str">
            <v>8032 (84 mm 200 GA X 1.605 FT)</v>
          </cell>
          <cell r="K1158">
            <v>0.60353999999999997</v>
          </cell>
          <cell r="L1158">
            <v>0.25866</v>
          </cell>
          <cell r="M1158">
            <v>18</v>
          </cell>
          <cell r="N1158">
            <v>25.034881748159204</v>
          </cell>
          <cell r="O1158">
            <v>17.75</v>
          </cell>
          <cell r="P1158">
            <v>18</v>
          </cell>
          <cell r="Q1158">
            <v>18.25</v>
          </cell>
          <cell r="R1158">
            <v>0.83247499999999997</v>
          </cell>
          <cell r="S1158">
            <v>0.86219999999999997</v>
          </cell>
          <cell r="T1158">
            <v>0.89242500000000002</v>
          </cell>
          <cell r="U1158">
            <v>377.94364999999999</v>
          </cell>
          <cell r="V1158">
            <v>391.43879999999996</v>
          </cell>
          <cell r="W1158">
            <v>405.16095000000001</v>
          </cell>
          <cell r="X1158" t="str">
            <v>8425/8426 (22"/ 2 pc)</v>
          </cell>
          <cell r="Y1158" t="str">
            <v>22"/ 2 pc</v>
          </cell>
          <cell r="Z1158">
            <v>2</v>
          </cell>
          <cell r="AA1158">
            <v>50</v>
          </cell>
          <cell r="AB1158">
            <v>41.623750000000001</v>
          </cell>
          <cell r="AC1158">
            <v>43.11</v>
          </cell>
          <cell r="AD1158">
            <v>44.621250000000003</v>
          </cell>
          <cell r="AE1158">
            <v>43.623750000000001</v>
          </cell>
          <cell r="AF1158">
            <v>45.11</v>
          </cell>
          <cell r="AG1158">
            <v>46.621250000000003</v>
          </cell>
          <cell r="AH1158" t="str">
            <v>2 X 8126 (4.833 FT/Box)</v>
          </cell>
          <cell r="AI1158">
            <v>2</v>
          </cell>
          <cell r="AJ1158" t="str">
            <v>(8X6)+2=50</v>
          </cell>
          <cell r="AK1158">
            <v>8</v>
          </cell>
          <cell r="AL1158">
            <v>6</v>
          </cell>
          <cell r="AM1158">
            <v>2</v>
          </cell>
          <cell r="AN1158">
            <v>50</v>
          </cell>
          <cell r="AO1158" t="str">
            <v>8914 (48 X 42)</v>
          </cell>
          <cell r="AP1158" t="str">
            <v>48X42</v>
          </cell>
          <cell r="AQ1158">
            <v>55</v>
          </cell>
          <cell r="AR1158" t="str">
            <v>8123 (4)</v>
          </cell>
          <cell r="AS1158">
            <v>0</v>
          </cell>
          <cell r="AT1158" t="str">
            <v>8121 (2 X 16FT)</v>
          </cell>
          <cell r="AU1158">
            <v>2</v>
          </cell>
          <cell r="AV1158" t="str">
            <v>8051 (1 White)</v>
          </cell>
          <cell r="AW1158" t="str">
            <v>8050 (223FT Clear)</v>
          </cell>
          <cell r="AX1158">
            <v>2310.5</v>
          </cell>
          <cell r="AY1158">
            <v>2500</v>
          </cell>
          <cell r="AZ1158">
            <v>0.92420000000000002</v>
          </cell>
          <cell r="BA1158" t="str">
            <v>Request 7/31/06.</v>
          </cell>
          <cell r="BB1158"/>
          <cell r="BC1158">
            <v>133025</v>
          </cell>
          <cell r="BD1158" t="str">
            <v>White</v>
          </cell>
          <cell r="BE1158" t="str">
            <v>2318 LIF0510</v>
          </cell>
          <cell r="BF1158" t="str">
            <v>12 months (+/- 5 days) from date of manufacture</v>
          </cell>
          <cell r="BG1158" t="str">
            <v>X-Slow</v>
          </cell>
          <cell r="BH1158" t="str">
            <v>23 mm</v>
          </cell>
          <cell r="BI1158" t="str">
            <v>1 in</v>
          </cell>
          <cell r="BJ1158" t="str">
            <v>18 in</v>
          </cell>
          <cell r="BK1158" t="str">
            <v>3/4 in</v>
          </cell>
          <cell r="BL1158" t="str">
            <v>I, II, III</v>
          </cell>
          <cell r="BM1158">
            <v>2.0862401456799335</v>
          </cell>
          <cell r="BN1158">
            <v>105</v>
          </cell>
          <cell r="BO1158">
            <v>0</v>
          </cell>
          <cell r="BP1158" t="str">
            <v>J</v>
          </cell>
          <cell r="BQ1158">
            <v>50</v>
          </cell>
          <cell r="BR1158">
            <v>32253</v>
          </cell>
        </row>
        <row r="1159">
          <cell r="C1159">
            <v>133026</v>
          </cell>
          <cell r="D1159" t="str">
            <v>2318 LIF1530 (2PB, 50 Bxs)(GJ)</v>
          </cell>
          <cell r="E1159" t="str">
            <v>70362</v>
          </cell>
          <cell r="F1159" t="str">
            <v>72038</v>
          </cell>
          <cell r="G1159" t="str">
            <v>30%</v>
          </cell>
          <cell r="H1159" t="str">
            <v>2 X 8509 (12-8 4 X 1.25 OL)</v>
          </cell>
          <cell r="I1159" t="str">
            <v>8030 (38 mm 142 GA X 1.605 FT)</v>
          </cell>
          <cell r="J1159" t="str">
            <v>8032 (84 mm 200 GA X 1.605 FT)</v>
          </cell>
          <cell r="K1159">
            <v>0.60353999999999997</v>
          </cell>
          <cell r="L1159">
            <v>0.25866</v>
          </cell>
          <cell r="M1159">
            <v>18</v>
          </cell>
          <cell r="N1159">
            <v>25.034881748159204</v>
          </cell>
          <cell r="O1159">
            <v>17.75</v>
          </cell>
          <cell r="P1159">
            <v>18</v>
          </cell>
          <cell r="Q1159">
            <v>18.25</v>
          </cell>
          <cell r="R1159">
            <v>0.83247499999999997</v>
          </cell>
          <cell r="S1159">
            <v>0.86219999999999997</v>
          </cell>
          <cell r="T1159">
            <v>0.89242500000000002</v>
          </cell>
          <cell r="U1159">
            <v>377.94364999999999</v>
          </cell>
          <cell r="V1159">
            <v>391.43879999999996</v>
          </cell>
          <cell r="W1159">
            <v>405.16095000000001</v>
          </cell>
          <cell r="X1159" t="str">
            <v>8425/8426 (22"/ 2 pc)</v>
          </cell>
          <cell r="Y1159" t="str">
            <v>22"/ 2 pc</v>
          </cell>
          <cell r="Z1159">
            <v>2</v>
          </cell>
          <cell r="AA1159">
            <v>50</v>
          </cell>
          <cell r="AB1159">
            <v>41.623750000000001</v>
          </cell>
          <cell r="AC1159">
            <v>43.11</v>
          </cell>
          <cell r="AD1159">
            <v>44.621250000000003</v>
          </cell>
          <cell r="AE1159">
            <v>43.623750000000001</v>
          </cell>
          <cell r="AF1159">
            <v>45.11</v>
          </cell>
          <cell r="AG1159">
            <v>46.621250000000003</v>
          </cell>
          <cell r="AH1159" t="str">
            <v>2 X 8126 (4.833 FT/Box)</v>
          </cell>
          <cell r="AI1159">
            <v>2</v>
          </cell>
          <cell r="AJ1159" t="str">
            <v>(8X6)+2=50</v>
          </cell>
          <cell r="AK1159">
            <v>8</v>
          </cell>
          <cell r="AL1159">
            <v>6</v>
          </cell>
          <cell r="AM1159">
            <v>2</v>
          </cell>
          <cell r="AN1159">
            <v>50</v>
          </cell>
          <cell r="AO1159" t="str">
            <v>8914 (48 X 42)</v>
          </cell>
          <cell r="AP1159" t="str">
            <v>48X42</v>
          </cell>
          <cell r="AQ1159">
            <v>55</v>
          </cell>
          <cell r="AR1159" t="str">
            <v>8123 (4)</v>
          </cell>
          <cell r="AS1159">
            <v>0</v>
          </cell>
          <cell r="AT1159" t="str">
            <v>8121 (2 X 16FT)</v>
          </cell>
          <cell r="AU1159">
            <v>2</v>
          </cell>
          <cell r="AV1159" t="str">
            <v>8051 (1 White)</v>
          </cell>
          <cell r="AW1159" t="str">
            <v>8050 (223FT Clear)</v>
          </cell>
          <cell r="AX1159">
            <v>2310.5</v>
          </cell>
          <cell r="AY1159">
            <v>2500</v>
          </cell>
          <cell r="AZ1159">
            <v>0.92420000000000002</v>
          </cell>
          <cell r="BA1159" t="str">
            <v>Request 7/31/06.</v>
          </cell>
          <cell r="BB1159"/>
          <cell r="BC1159">
            <v>133026</v>
          </cell>
          <cell r="BD1159" t="str">
            <v>White</v>
          </cell>
          <cell r="BE1159" t="str">
            <v>2318 LIF1530</v>
          </cell>
          <cell r="BF1159" t="str">
            <v>12 months (+/- 5 days) from date of manufacture</v>
          </cell>
          <cell r="BG1159" t="str">
            <v>Super Slow</v>
          </cell>
          <cell r="BH1159" t="str">
            <v>23 mm</v>
          </cell>
          <cell r="BI1159" t="str">
            <v>1 in</v>
          </cell>
          <cell r="BJ1159" t="str">
            <v>18 in</v>
          </cell>
          <cell r="BK1159" t="str">
            <v>3/4 in</v>
          </cell>
          <cell r="BL1159" t="str">
            <v>I, II, III</v>
          </cell>
          <cell r="BM1159">
            <v>2.0862401456799335</v>
          </cell>
          <cell r="BN1159">
            <v>105</v>
          </cell>
          <cell r="BO1159">
            <v>0</v>
          </cell>
          <cell r="BP1159" t="str">
            <v>J</v>
          </cell>
          <cell r="BQ1159">
            <v>50</v>
          </cell>
          <cell r="BR1159">
            <v>32253</v>
          </cell>
        </row>
        <row r="1160">
          <cell r="C1160">
            <v>133030</v>
          </cell>
          <cell r="D1160" t="str">
            <v>2318 M50 (2PB, 50 Bxs)(GJ)</v>
          </cell>
          <cell r="E1160" t="str">
            <v>70425</v>
          </cell>
          <cell r="F1160" t="str">
            <v>72038</v>
          </cell>
          <cell r="G1160" t="str">
            <v>30%</v>
          </cell>
          <cell r="H1160" t="str">
            <v>2 X 8509 (12-8 4 X 1.25 OL)</v>
          </cell>
          <cell r="I1160" t="str">
            <v>8030 (38 mm 142 GA X 1.605 FT)</v>
          </cell>
          <cell r="J1160" t="str">
            <v>8032 (84 mm 200 GA X 1.605 FT)</v>
          </cell>
          <cell r="K1160">
            <v>0.60353999999999997</v>
          </cell>
          <cell r="L1160">
            <v>0.25866</v>
          </cell>
          <cell r="M1160">
            <v>18</v>
          </cell>
          <cell r="N1160">
            <v>25.034881748159204</v>
          </cell>
          <cell r="O1160">
            <v>17.75</v>
          </cell>
          <cell r="P1160">
            <v>18</v>
          </cell>
          <cell r="Q1160">
            <v>18.25</v>
          </cell>
          <cell r="R1160">
            <v>0.83247499999999997</v>
          </cell>
          <cell r="S1160">
            <v>0.86219999999999997</v>
          </cell>
          <cell r="T1160">
            <v>0.89242500000000002</v>
          </cell>
          <cell r="U1160">
            <v>377.94364999999999</v>
          </cell>
          <cell r="V1160">
            <v>391.43879999999996</v>
          </cell>
          <cell r="W1160">
            <v>405.16095000000001</v>
          </cell>
          <cell r="X1160" t="str">
            <v>8425/8426 (22"/ 2 pc)</v>
          </cell>
          <cell r="Y1160" t="str">
            <v>22"/ 2 pc</v>
          </cell>
          <cell r="Z1160">
            <v>2</v>
          </cell>
          <cell r="AA1160">
            <v>50</v>
          </cell>
          <cell r="AB1160">
            <v>41.623750000000001</v>
          </cell>
          <cell r="AC1160">
            <v>43.11</v>
          </cell>
          <cell r="AD1160">
            <v>44.621250000000003</v>
          </cell>
          <cell r="AE1160">
            <v>43.623750000000001</v>
          </cell>
          <cell r="AF1160">
            <v>45.11</v>
          </cell>
          <cell r="AG1160">
            <v>46.621250000000003</v>
          </cell>
          <cell r="AH1160" t="str">
            <v>2 X 8126 (4.833 FT/Box)</v>
          </cell>
          <cell r="AI1160">
            <v>2</v>
          </cell>
          <cell r="AJ1160" t="str">
            <v>(8X6)+2=50</v>
          </cell>
          <cell r="AK1160">
            <v>8</v>
          </cell>
          <cell r="AL1160">
            <v>6</v>
          </cell>
          <cell r="AM1160">
            <v>2</v>
          </cell>
          <cell r="AN1160">
            <v>50</v>
          </cell>
          <cell r="AO1160" t="str">
            <v>8914 (48 X 42)</v>
          </cell>
          <cell r="AP1160" t="str">
            <v>48X42</v>
          </cell>
          <cell r="AQ1160">
            <v>55</v>
          </cell>
          <cell r="AR1160" t="str">
            <v>8123 (4)</v>
          </cell>
          <cell r="AS1160">
            <v>0</v>
          </cell>
          <cell r="AT1160" t="str">
            <v>8121 (2 X 16FT)</v>
          </cell>
          <cell r="AU1160">
            <v>2</v>
          </cell>
          <cell r="AV1160" t="str">
            <v>8051 (1 White)</v>
          </cell>
          <cell r="AW1160" t="str">
            <v>8050 (223FT Clear)</v>
          </cell>
          <cell r="AX1160">
            <v>2310.5</v>
          </cell>
          <cell r="AY1160">
            <v>2500</v>
          </cell>
          <cell r="AZ1160">
            <v>0.92420000000000002</v>
          </cell>
          <cell r="BA1160" t="str">
            <v>GJ Request 3/25/02.A.</v>
          </cell>
          <cell r="BB1160"/>
          <cell r="BC1160">
            <v>133030</v>
          </cell>
          <cell r="BD1160" t="str">
            <v>Green</v>
          </cell>
          <cell r="BE1160" t="str">
            <v>2318 M50</v>
          </cell>
          <cell r="BF1160" t="str">
            <v>12 months (+/- 5 days) from date of manufacture</v>
          </cell>
          <cell r="BG1160" t="str">
            <v>Medium</v>
          </cell>
          <cell r="BH1160" t="str">
            <v>23 mm</v>
          </cell>
          <cell r="BI1160" t="str">
            <v>1 in</v>
          </cell>
          <cell r="BJ1160" t="str">
            <v>18 in</v>
          </cell>
          <cell r="BK1160" t="str">
            <v>3/4 in</v>
          </cell>
          <cell r="BL1160" t="str">
            <v>I, II, III</v>
          </cell>
          <cell r="BM1160">
            <v>2.0862401456799335</v>
          </cell>
          <cell r="BN1160">
            <v>105</v>
          </cell>
          <cell r="BO1160">
            <v>0</v>
          </cell>
          <cell r="BP1160" t="str">
            <v>J</v>
          </cell>
          <cell r="BQ1160">
            <v>50</v>
          </cell>
          <cell r="BR1160">
            <v>32253</v>
          </cell>
        </row>
        <row r="1161">
          <cell r="C1161">
            <v>135070</v>
          </cell>
          <cell r="D1161" t="str">
            <v>2320 LIF37 (2PB, 50 Bxs)(GJ)</v>
          </cell>
          <cell r="E1161" t="str">
            <v>70315</v>
          </cell>
          <cell r="F1161" t="str">
            <v>72038</v>
          </cell>
          <cell r="G1161" t="str">
            <v>30%</v>
          </cell>
          <cell r="H1161" t="str">
            <v>2 X 8509 (12-8 4 X 1.25 OL)</v>
          </cell>
          <cell r="I1161" t="str">
            <v>8030 (38 mm 142 GA X 1.771 FT)</v>
          </cell>
          <cell r="J1161" t="str">
            <v>8032 (84 mm 200 GA X 1.771 FT)</v>
          </cell>
          <cell r="K1161">
            <v>0.67059999999999997</v>
          </cell>
          <cell r="L1161">
            <v>0.28739999999999999</v>
          </cell>
          <cell r="M1161">
            <v>20</v>
          </cell>
          <cell r="N1161">
            <v>28.089041527506456</v>
          </cell>
          <cell r="O1161">
            <v>19.75</v>
          </cell>
          <cell r="P1161">
            <v>20</v>
          </cell>
          <cell r="Q1161">
            <v>20.25</v>
          </cell>
          <cell r="R1161">
            <v>0.92627499999999996</v>
          </cell>
          <cell r="S1161">
            <v>0.95799999999999996</v>
          </cell>
          <cell r="T1161">
            <v>0.99022500000000002</v>
          </cell>
          <cell r="U1161">
            <v>420.52884999999998</v>
          </cell>
          <cell r="V1161">
            <v>434.93199999999996</v>
          </cell>
          <cell r="W1161">
            <v>449.56215000000003</v>
          </cell>
          <cell r="X1161" t="str">
            <v>8425/8426 (22"/ 2 pc)</v>
          </cell>
          <cell r="Y1161" t="str">
            <v>22"/ 2 pc</v>
          </cell>
          <cell r="Z1161">
            <v>2</v>
          </cell>
          <cell r="AA1161">
            <v>50</v>
          </cell>
          <cell r="AB1161">
            <v>46.313749999999999</v>
          </cell>
          <cell r="AC1161">
            <v>47.9</v>
          </cell>
          <cell r="AD1161">
            <v>49.511250000000004</v>
          </cell>
          <cell r="AE1161">
            <v>48.313749999999999</v>
          </cell>
          <cell r="AF1161">
            <v>49.9</v>
          </cell>
          <cell r="AG1161">
            <v>51.511250000000004</v>
          </cell>
          <cell r="AH1161" t="str">
            <v>2 X 8126 (4.833 FT/Box)</v>
          </cell>
          <cell r="AI1161">
            <v>2</v>
          </cell>
          <cell r="AJ1161" t="str">
            <v>(8X6)+2=50</v>
          </cell>
          <cell r="AK1161">
            <v>8</v>
          </cell>
          <cell r="AL1161">
            <v>6</v>
          </cell>
          <cell r="AM1161">
            <v>2</v>
          </cell>
          <cell r="AN1161">
            <v>50</v>
          </cell>
          <cell r="AO1161" t="str">
            <v>8914 (48 X 42)</v>
          </cell>
          <cell r="AP1161" t="str">
            <v>48X42</v>
          </cell>
          <cell r="AQ1161">
            <v>55</v>
          </cell>
          <cell r="AR1161" t="str">
            <v>8123 (4)</v>
          </cell>
          <cell r="AS1161">
            <v>0</v>
          </cell>
          <cell r="AT1161" t="str">
            <v>8121 (2 X 16FT)</v>
          </cell>
          <cell r="AU1161">
            <v>2</v>
          </cell>
          <cell r="AV1161" t="str">
            <v>8051 (1 White)</v>
          </cell>
          <cell r="AW1161" t="str">
            <v>8050 (223FT Clear)</v>
          </cell>
          <cell r="AX1161">
            <v>2550</v>
          </cell>
          <cell r="AY1161">
            <v>2500</v>
          </cell>
          <cell r="AZ1161">
            <v>1.02</v>
          </cell>
          <cell r="BA1161" t="str">
            <v>GJ Request 9/7/01.C.</v>
          </cell>
          <cell r="BB1161"/>
          <cell r="BC1161">
            <v>135070</v>
          </cell>
          <cell r="BD1161" t="str">
            <v>Blue</v>
          </cell>
          <cell r="BE1161" t="str">
            <v>2320 LIF37</v>
          </cell>
          <cell r="BF1161" t="str">
            <v>12 months (+/- 5 days) from date of manufacture</v>
          </cell>
          <cell r="BG1161" t="str">
            <v>Fast</v>
          </cell>
          <cell r="BH1161" t="str">
            <v>23 mm</v>
          </cell>
          <cell r="BI1161" t="str">
            <v>1 in</v>
          </cell>
          <cell r="BJ1161" t="str">
            <v>20 in</v>
          </cell>
          <cell r="BK1161" t="str">
            <v>3/4 in</v>
          </cell>
          <cell r="BL1161" t="str">
            <v>I, II, III</v>
          </cell>
          <cell r="BM1161">
            <v>2.340753460625538</v>
          </cell>
          <cell r="BN1161">
            <v>115</v>
          </cell>
          <cell r="BO1161">
            <v>0</v>
          </cell>
          <cell r="BP1161" t="str">
            <v>J</v>
          </cell>
          <cell r="BQ1161">
            <v>50</v>
          </cell>
          <cell r="BR1161">
            <v>32253</v>
          </cell>
        </row>
        <row r="1162">
          <cell r="C1162">
            <v>135071</v>
          </cell>
          <cell r="D1162" t="str">
            <v>2320 M0204 (2PB, 50 Bxs)(GJ)</v>
          </cell>
          <cell r="E1162" t="str">
            <v>70450</v>
          </cell>
          <cell r="F1162" t="str">
            <v>72038</v>
          </cell>
          <cell r="G1162" t="str">
            <v>30%</v>
          </cell>
          <cell r="H1162" t="str">
            <v>2 X 8509 (12-8 4 X 1.25 OL)</v>
          </cell>
          <cell r="I1162" t="str">
            <v>8030 (38 mm 142 GA X 1.771 FT)</v>
          </cell>
          <cell r="J1162" t="str">
            <v>8032 (84 mm 200 GA X 1.771 FT)</v>
          </cell>
          <cell r="K1162">
            <v>0.67059999999999997</v>
          </cell>
          <cell r="L1162">
            <v>0.28739999999999999</v>
          </cell>
          <cell r="M1162">
            <v>20</v>
          </cell>
          <cell r="N1162">
            <v>28.089041527506456</v>
          </cell>
          <cell r="O1162">
            <v>19.75</v>
          </cell>
          <cell r="P1162">
            <v>20</v>
          </cell>
          <cell r="Q1162">
            <v>20.25</v>
          </cell>
          <cell r="R1162">
            <v>0.92627499999999996</v>
          </cell>
          <cell r="S1162">
            <v>0.95799999999999996</v>
          </cell>
          <cell r="T1162">
            <v>0.99022500000000002</v>
          </cell>
          <cell r="U1162">
            <v>420.52884999999998</v>
          </cell>
          <cell r="V1162">
            <v>434.93199999999996</v>
          </cell>
          <cell r="W1162">
            <v>449.56215000000003</v>
          </cell>
          <cell r="X1162" t="str">
            <v>8425/8426 (22"/ 2 pc)</v>
          </cell>
          <cell r="Y1162" t="str">
            <v>22"/ 2 pc</v>
          </cell>
          <cell r="Z1162">
            <v>2</v>
          </cell>
          <cell r="AA1162">
            <v>50</v>
          </cell>
          <cell r="AB1162">
            <v>46.313749999999999</v>
          </cell>
          <cell r="AC1162">
            <v>47.9</v>
          </cell>
          <cell r="AD1162">
            <v>49.511250000000004</v>
          </cell>
          <cell r="AE1162">
            <v>48.313749999999999</v>
          </cell>
          <cell r="AF1162">
            <v>49.9</v>
          </cell>
          <cell r="AG1162">
            <v>51.511250000000004</v>
          </cell>
          <cell r="AH1162" t="str">
            <v>2 X 8126 (4.833 FT/Box)</v>
          </cell>
          <cell r="AI1162">
            <v>2</v>
          </cell>
          <cell r="AJ1162" t="str">
            <v>(8X6)+2=50</v>
          </cell>
          <cell r="AK1162">
            <v>8</v>
          </cell>
          <cell r="AL1162">
            <v>6</v>
          </cell>
          <cell r="AM1162">
            <v>2</v>
          </cell>
          <cell r="AN1162">
            <v>50</v>
          </cell>
          <cell r="AO1162" t="str">
            <v>8914 (48 X 42)</v>
          </cell>
          <cell r="AP1162" t="str">
            <v>48X42</v>
          </cell>
          <cell r="AQ1162">
            <v>55</v>
          </cell>
          <cell r="AR1162" t="str">
            <v>8123 (4)</v>
          </cell>
          <cell r="AS1162">
            <v>0</v>
          </cell>
          <cell r="AT1162" t="str">
            <v>8121 (2 X 16FT)</v>
          </cell>
          <cell r="AU1162">
            <v>2</v>
          </cell>
          <cell r="AV1162" t="str">
            <v>8051 (1 White)</v>
          </cell>
          <cell r="AW1162" t="str">
            <v>8050 (223FT Clear)</v>
          </cell>
          <cell r="AX1162">
            <v>2550</v>
          </cell>
          <cell r="AY1162">
            <v>2500</v>
          </cell>
          <cell r="AZ1162">
            <v>1.02</v>
          </cell>
          <cell r="BA1162" t="str">
            <v>GJ Request 5/7/02.B.</v>
          </cell>
          <cell r="BB1162"/>
          <cell r="BC1162">
            <v>135071</v>
          </cell>
          <cell r="BD1162" t="str">
            <v>Yellow</v>
          </cell>
          <cell r="BE1162" t="str">
            <v>2320 M0204</v>
          </cell>
          <cell r="BF1162" t="str">
            <v>12 months (+/- 5 days) from date of manufacture</v>
          </cell>
          <cell r="BG1162" t="str">
            <v>Slow</v>
          </cell>
          <cell r="BH1162" t="str">
            <v>23 mm</v>
          </cell>
          <cell r="BI1162" t="str">
            <v>1 in</v>
          </cell>
          <cell r="BJ1162" t="str">
            <v>20 in</v>
          </cell>
          <cell r="BK1162" t="str">
            <v>3/4 in</v>
          </cell>
          <cell r="BL1162" t="str">
            <v>I, II, III</v>
          </cell>
          <cell r="BM1162">
            <v>2.340753460625538</v>
          </cell>
          <cell r="BN1162">
            <v>115</v>
          </cell>
          <cell r="BO1162">
            <v>0</v>
          </cell>
          <cell r="BP1162" t="str">
            <v>J</v>
          </cell>
          <cell r="BQ1162">
            <v>50</v>
          </cell>
          <cell r="BR1162">
            <v>32253</v>
          </cell>
        </row>
        <row r="1163">
          <cell r="C1163">
            <v>135072</v>
          </cell>
          <cell r="D1163" t="str">
            <v>2320 M0510 (2PB, 50 Bxs)(GJ)</v>
          </cell>
          <cell r="E1163" t="str">
            <v>70457</v>
          </cell>
          <cell r="F1163" t="str">
            <v>72038</v>
          </cell>
          <cell r="G1163" t="str">
            <v>30%</v>
          </cell>
          <cell r="H1163" t="str">
            <v>2 X 8509 (12-8 4 X 1.25 OL)</v>
          </cell>
          <cell r="I1163" t="str">
            <v>8030 (38 mm 142 GA X 1.771 FT)</v>
          </cell>
          <cell r="J1163" t="str">
            <v>8032 (84 mm 200 GA X 1.771 FT)</v>
          </cell>
          <cell r="K1163">
            <v>0.67059999999999997</v>
          </cell>
          <cell r="L1163">
            <v>0.28739999999999999</v>
          </cell>
          <cell r="M1163">
            <v>20</v>
          </cell>
          <cell r="N1163">
            <v>28.089041527506456</v>
          </cell>
          <cell r="O1163">
            <v>19.75</v>
          </cell>
          <cell r="P1163">
            <v>20</v>
          </cell>
          <cell r="Q1163">
            <v>20.25</v>
          </cell>
          <cell r="R1163">
            <v>0.92627499999999996</v>
          </cell>
          <cell r="S1163">
            <v>0.95799999999999996</v>
          </cell>
          <cell r="T1163">
            <v>0.99022500000000002</v>
          </cell>
          <cell r="U1163">
            <v>420.52884999999998</v>
          </cell>
          <cell r="V1163">
            <v>434.93199999999996</v>
          </cell>
          <cell r="W1163">
            <v>449.56215000000003</v>
          </cell>
          <cell r="X1163" t="str">
            <v>8425/8426 (22"/ 2 pc)</v>
          </cell>
          <cell r="Y1163" t="str">
            <v>22"/ 2 pc</v>
          </cell>
          <cell r="Z1163">
            <v>2</v>
          </cell>
          <cell r="AA1163">
            <v>50</v>
          </cell>
          <cell r="AB1163">
            <v>46.313749999999999</v>
          </cell>
          <cell r="AC1163">
            <v>47.9</v>
          </cell>
          <cell r="AD1163">
            <v>49.511250000000004</v>
          </cell>
          <cell r="AE1163">
            <v>48.313749999999999</v>
          </cell>
          <cell r="AF1163">
            <v>49.9</v>
          </cell>
          <cell r="AG1163">
            <v>51.511250000000004</v>
          </cell>
          <cell r="AH1163" t="str">
            <v>2 X 8126 (4.833 FT/Box)</v>
          </cell>
          <cell r="AI1163">
            <v>2</v>
          </cell>
          <cell r="AJ1163" t="str">
            <v>(8X6)+2=50</v>
          </cell>
          <cell r="AK1163">
            <v>8</v>
          </cell>
          <cell r="AL1163">
            <v>6</v>
          </cell>
          <cell r="AM1163">
            <v>2</v>
          </cell>
          <cell r="AN1163">
            <v>50</v>
          </cell>
          <cell r="AO1163" t="str">
            <v>8914 (48 X 42)</v>
          </cell>
          <cell r="AP1163" t="str">
            <v>48X42</v>
          </cell>
          <cell r="AQ1163">
            <v>55</v>
          </cell>
          <cell r="AR1163" t="str">
            <v>8123 (4)</v>
          </cell>
          <cell r="AS1163">
            <v>0</v>
          </cell>
          <cell r="AT1163" t="str">
            <v>8121 (2 X 16FT)</v>
          </cell>
          <cell r="AU1163">
            <v>2</v>
          </cell>
          <cell r="AV1163" t="str">
            <v>8051 (1 White)</v>
          </cell>
          <cell r="AW1163" t="str">
            <v>8050 (223FT Clear)</v>
          </cell>
          <cell r="AX1163">
            <v>2550</v>
          </cell>
          <cell r="AY1163">
            <v>2500</v>
          </cell>
          <cell r="AZ1163">
            <v>1.02</v>
          </cell>
          <cell r="BA1163" t="str">
            <v>GJ Request 9/24/04.</v>
          </cell>
          <cell r="BB1163"/>
          <cell r="BC1163">
            <v>135072</v>
          </cell>
          <cell r="BD1163" t="str">
            <v>White</v>
          </cell>
          <cell r="BE1163" t="str">
            <v>2320 M0510</v>
          </cell>
          <cell r="BF1163" t="str">
            <v>12 months (+/- 5 days) from date of manufacture</v>
          </cell>
          <cell r="BG1163" t="str">
            <v>X-Slow</v>
          </cell>
          <cell r="BH1163" t="str">
            <v>23 mm</v>
          </cell>
          <cell r="BI1163" t="str">
            <v>1 in</v>
          </cell>
          <cell r="BJ1163" t="str">
            <v>20 in</v>
          </cell>
          <cell r="BK1163" t="str">
            <v>3/4 in</v>
          </cell>
          <cell r="BL1163" t="str">
            <v>I, II, III</v>
          </cell>
          <cell r="BM1163">
            <v>2.340753460625538</v>
          </cell>
          <cell r="BN1163">
            <v>115</v>
          </cell>
          <cell r="BO1163">
            <v>0</v>
          </cell>
          <cell r="BP1163" t="str">
            <v>J</v>
          </cell>
          <cell r="BQ1163">
            <v>50</v>
          </cell>
          <cell r="BR1163">
            <v>32253</v>
          </cell>
        </row>
        <row r="1164">
          <cell r="C1164">
            <v>135076</v>
          </cell>
          <cell r="D1164" t="str">
            <v>2320 H35 (2PB, 50 Bxs)(GJ)</v>
          </cell>
          <cell r="E1164" t="str">
            <v>70400</v>
          </cell>
          <cell r="F1164" t="str">
            <v>72038</v>
          </cell>
          <cell r="G1164" t="str">
            <v>30%</v>
          </cell>
          <cell r="H1164" t="str">
            <v>2 X 8509 (12-8 4 X 1.25 OL)</v>
          </cell>
          <cell r="I1164" t="str">
            <v>8030 (38 mm 142 GA X 1.771 FT)</v>
          </cell>
          <cell r="J1164" t="str">
            <v>8032 (84 mm 200 GA X 1.771 FT)</v>
          </cell>
          <cell r="K1164">
            <v>0.67059999999999997</v>
          </cell>
          <cell r="L1164">
            <v>0.28739999999999999</v>
          </cell>
          <cell r="M1164">
            <v>20</v>
          </cell>
          <cell r="N1164">
            <v>28.089041527506456</v>
          </cell>
          <cell r="O1164">
            <v>19.75</v>
          </cell>
          <cell r="P1164">
            <v>20</v>
          </cell>
          <cell r="Q1164">
            <v>20.25</v>
          </cell>
          <cell r="R1164">
            <v>0.92627499999999996</v>
          </cell>
          <cell r="S1164">
            <v>0.95799999999999996</v>
          </cell>
          <cell r="T1164">
            <v>0.99022500000000002</v>
          </cell>
          <cell r="U1164">
            <v>420.52884999999998</v>
          </cell>
          <cell r="V1164">
            <v>434.93199999999996</v>
          </cell>
          <cell r="W1164">
            <v>449.56215000000003</v>
          </cell>
          <cell r="X1164" t="str">
            <v>8425/8426 (22"/ 2 pc)</v>
          </cell>
          <cell r="Y1164" t="str">
            <v>22"/ 2 pc</v>
          </cell>
          <cell r="Z1164">
            <v>2</v>
          </cell>
          <cell r="AA1164">
            <v>50</v>
          </cell>
          <cell r="AB1164">
            <v>46.313749999999999</v>
          </cell>
          <cell r="AC1164">
            <v>47.9</v>
          </cell>
          <cell r="AD1164">
            <v>49.511250000000004</v>
          </cell>
          <cell r="AE1164">
            <v>48.313749999999999</v>
          </cell>
          <cell r="AF1164">
            <v>49.9</v>
          </cell>
          <cell r="AG1164">
            <v>51.511250000000004</v>
          </cell>
          <cell r="AH1164" t="str">
            <v>2 X 8126 (4.833 FT/Box)</v>
          </cell>
          <cell r="AI1164">
            <v>2</v>
          </cell>
          <cell r="AJ1164" t="str">
            <v>(8X6)+2=50</v>
          </cell>
          <cell r="AK1164">
            <v>8</v>
          </cell>
          <cell r="AL1164">
            <v>6</v>
          </cell>
          <cell r="AM1164">
            <v>2</v>
          </cell>
          <cell r="AN1164">
            <v>50</v>
          </cell>
          <cell r="AO1164" t="str">
            <v>8914 (48 X 42)</v>
          </cell>
          <cell r="AP1164" t="str">
            <v>48X42</v>
          </cell>
          <cell r="AQ1164">
            <v>55</v>
          </cell>
          <cell r="AR1164" t="str">
            <v>8123 (4)</v>
          </cell>
          <cell r="AS1164">
            <v>0</v>
          </cell>
          <cell r="AT1164" t="str">
            <v>8121 (2 X 16FT)</v>
          </cell>
          <cell r="AU1164">
            <v>2</v>
          </cell>
          <cell r="AV1164" t="str">
            <v>8051 (1 White)</v>
          </cell>
          <cell r="AW1164" t="str">
            <v>8050 (223FT Clear)</v>
          </cell>
          <cell r="AX1164">
            <v>2550</v>
          </cell>
          <cell r="AY1164">
            <v>2500</v>
          </cell>
          <cell r="AZ1164">
            <v>1.02</v>
          </cell>
          <cell r="BA1164" t="str">
            <v>GJ Request 5/7/02.A.</v>
          </cell>
          <cell r="BB1164"/>
          <cell r="BC1164">
            <v>135076</v>
          </cell>
          <cell r="BD1164" t="str">
            <v>Blue</v>
          </cell>
          <cell r="BE1164" t="str">
            <v>2320 H35</v>
          </cell>
          <cell r="BF1164" t="str">
            <v>12 months (+/- 5 days) from date of manufacture</v>
          </cell>
          <cell r="BG1164" t="str">
            <v>Fast</v>
          </cell>
          <cell r="BH1164" t="str">
            <v>23 mm</v>
          </cell>
          <cell r="BI1164" t="str">
            <v>1 in</v>
          </cell>
          <cell r="BJ1164" t="str">
            <v>20 in</v>
          </cell>
          <cell r="BK1164" t="str">
            <v>3/4 in</v>
          </cell>
          <cell r="BL1164" t="str">
            <v>I, II, III</v>
          </cell>
          <cell r="BM1164">
            <v>2.340753460625538</v>
          </cell>
          <cell r="BN1164">
            <v>115</v>
          </cell>
          <cell r="BO1164">
            <v>0</v>
          </cell>
          <cell r="BP1164" t="str">
            <v>J</v>
          </cell>
          <cell r="BQ1164">
            <v>50</v>
          </cell>
          <cell r="BR1164">
            <v>32253</v>
          </cell>
        </row>
        <row r="1165">
          <cell r="C1165">
            <v>137063</v>
          </cell>
          <cell r="D1165" t="str">
            <v>A23 2.5 H35 (2PB, 50 Bxs)(GJ)</v>
          </cell>
          <cell r="E1165" t="str">
            <v>70400</v>
          </cell>
          <cell r="F1165" t="str">
            <v>72038</v>
          </cell>
          <cell r="G1165" t="str">
            <v>30%</v>
          </cell>
          <cell r="H1165" t="str">
            <v>2 X 8509 (12-8 4 X 1.25 OL)</v>
          </cell>
          <cell r="I1165" t="str">
            <v>8030 (38 mm 142 GA X 1.875 FT)</v>
          </cell>
          <cell r="J1165" t="str">
            <v>8032 (84 mm 200 GA X 1.875 FT)</v>
          </cell>
          <cell r="K1165">
            <v>0.71251249999999988</v>
          </cell>
          <cell r="L1165">
            <v>0.30536249999999993</v>
          </cell>
          <cell r="M1165">
            <v>21.001999999999999</v>
          </cell>
          <cell r="N1165">
            <v>30</v>
          </cell>
          <cell r="O1165">
            <v>21</v>
          </cell>
          <cell r="P1165">
            <v>21.25</v>
          </cell>
          <cell r="Q1165">
            <v>21.5</v>
          </cell>
          <cell r="R1165">
            <v>0.98489999999999989</v>
          </cell>
          <cell r="S1165">
            <v>1.0178749999999999</v>
          </cell>
          <cell r="T1165">
            <v>1.05135</v>
          </cell>
          <cell r="U1165">
            <v>447.14459999999997</v>
          </cell>
          <cell r="V1165">
            <v>462.11524999999995</v>
          </cell>
          <cell r="W1165">
            <v>477.31290000000001</v>
          </cell>
          <cell r="X1165" t="str">
            <v>8425/8426 (22"/ 2 pc)</v>
          </cell>
          <cell r="Y1165" t="str">
            <v>22"/ 2 pc</v>
          </cell>
          <cell r="Z1165">
            <v>2</v>
          </cell>
          <cell r="AA1165">
            <v>50</v>
          </cell>
          <cell r="AB1165">
            <v>49.244999999999997</v>
          </cell>
          <cell r="AC1165">
            <v>50.89374999999999</v>
          </cell>
          <cell r="AD1165">
            <v>52.567500000000003</v>
          </cell>
          <cell r="AE1165">
            <v>51.244999999999997</v>
          </cell>
          <cell r="AF1165">
            <v>52.89374999999999</v>
          </cell>
          <cell r="AG1165">
            <v>54.567500000000003</v>
          </cell>
          <cell r="AH1165" t="str">
            <v>2 X 8126 (4.833 FT/Box)</v>
          </cell>
          <cell r="AI1165">
            <v>2</v>
          </cell>
          <cell r="AJ1165" t="str">
            <v>(8X6)+2=50</v>
          </cell>
          <cell r="AK1165">
            <v>8</v>
          </cell>
          <cell r="AL1165">
            <v>6</v>
          </cell>
          <cell r="AM1165">
            <v>2</v>
          </cell>
          <cell r="AN1165">
            <v>50</v>
          </cell>
          <cell r="AO1165" t="str">
            <v>8914 (48 X 42)</v>
          </cell>
          <cell r="AP1165" t="str">
            <v>48X42</v>
          </cell>
          <cell r="AQ1165">
            <v>55</v>
          </cell>
          <cell r="AR1165" t="str">
            <v>8123 (4)</v>
          </cell>
          <cell r="AS1165">
            <v>0</v>
          </cell>
          <cell r="AT1165" t="str">
            <v>8121 (2 X 16FT)</v>
          </cell>
          <cell r="AU1165">
            <v>2</v>
          </cell>
          <cell r="AV1165" t="str">
            <v>8051 (1 White)</v>
          </cell>
          <cell r="AW1165" t="str">
            <v>8050 (223FT Clear)</v>
          </cell>
          <cell r="AX1165">
            <v>2699.6874999999995</v>
          </cell>
          <cell r="AY1165">
            <v>2500</v>
          </cell>
          <cell r="AZ1165">
            <v>1.0798749999999999</v>
          </cell>
          <cell r="BA1165" t="str">
            <v>GJ Request 3/15/05.</v>
          </cell>
          <cell r="BB1165"/>
          <cell r="BC1165">
            <v>137063</v>
          </cell>
          <cell r="BD1165" t="str">
            <v>Blue</v>
          </cell>
          <cell r="BE1165" t="str">
            <v>A23 2.5' H35</v>
          </cell>
          <cell r="BF1165" t="str">
            <v>12 months (+/- 5 days) from date of manufacture</v>
          </cell>
          <cell r="BG1165" t="str">
            <v>Fast</v>
          </cell>
          <cell r="BH1165" t="str">
            <v>23 mm</v>
          </cell>
          <cell r="BI1165" t="str">
            <v>1 in</v>
          </cell>
          <cell r="BJ1165" t="str">
            <v>21 1/4 in</v>
          </cell>
          <cell r="BK1165" t="str">
            <v>3/4 in</v>
          </cell>
          <cell r="BL1165" t="str">
            <v>I, II, III</v>
          </cell>
          <cell r="BM1165">
            <v>2.5</v>
          </cell>
          <cell r="BN1165">
            <v>125</v>
          </cell>
          <cell r="BO1165">
            <v>0</v>
          </cell>
          <cell r="BP1165" t="str">
            <v>J</v>
          </cell>
          <cell r="BQ1165">
            <v>50</v>
          </cell>
          <cell r="BR1165">
            <v>32253</v>
          </cell>
        </row>
        <row r="1166">
          <cell r="C1166">
            <v>138027</v>
          </cell>
          <cell r="D1166" t="str">
            <v>2324 LIF20 (2PB, 40 Bxs, VPL)(GJ)</v>
          </cell>
          <cell r="E1166" t="str">
            <v>70417</v>
          </cell>
          <cell r="F1166" t="str">
            <v>72038</v>
          </cell>
          <cell r="G1166" t="str">
            <v>30%</v>
          </cell>
          <cell r="H1166" t="str">
            <v>2 X 8509 (12-8 4 X 1.25 OL)</v>
          </cell>
          <cell r="I1166" t="str">
            <v>8030 (38 mm 142 GA X 2.105 FT)</v>
          </cell>
          <cell r="J1166" t="str">
            <v>8032 (84 mm 200 GA X 2.105 FT)</v>
          </cell>
          <cell r="K1166">
            <v>0.80471999999999988</v>
          </cell>
          <cell r="L1166">
            <v>0.34487999999999996</v>
          </cell>
          <cell r="M1166">
            <v>24</v>
          </cell>
          <cell r="N1166">
            <v>34.197361086200956</v>
          </cell>
          <cell r="O1166">
            <v>23.75</v>
          </cell>
          <cell r="P1166">
            <v>24</v>
          </cell>
          <cell r="Q1166">
            <v>24.25</v>
          </cell>
          <cell r="R1166">
            <v>1.1138749999999999</v>
          </cell>
          <cell r="S1166">
            <v>1.1496</v>
          </cell>
          <cell r="T1166">
            <v>1.1858249999999999</v>
          </cell>
          <cell r="U1166">
            <v>505.69924999999995</v>
          </cell>
          <cell r="V1166">
            <v>521.91840000000002</v>
          </cell>
          <cell r="W1166">
            <v>538.36455000000001</v>
          </cell>
          <cell r="X1166" t="str">
            <v>8427/8428 (25"/2 pc)</v>
          </cell>
          <cell r="Y1166" t="str">
            <v>25"/ 2 pc</v>
          </cell>
          <cell r="Z1166">
            <v>2.5</v>
          </cell>
          <cell r="AA1166">
            <v>50</v>
          </cell>
          <cell r="AB1166">
            <v>55.693749999999994</v>
          </cell>
          <cell r="AC1166">
            <v>57.48</v>
          </cell>
          <cell r="AD1166">
            <v>59.291249999999998</v>
          </cell>
          <cell r="AE1166">
            <v>58.193749999999994</v>
          </cell>
          <cell r="AF1166">
            <v>59.98</v>
          </cell>
          <cell r="AG1166">
            <v>61.791249999999998</v>
          </cell>
          <cell r="AH1166" t="str">
            <v>2 X 8126 (4.854 FT/Box)</v>
          </cell>
          <cell r="AI1166">
            <v>2</v>
          </cell>
          <cell r="AJ1166" t="str">
            <v>(8X5)+0=40</v>
          </cell>
          <cell r="AK1166">
            <v>8</v>
          </cell>
          <cell r="AL1166">
            <v>5</v>
          </cell>
          <cell r="AM1166">
            <v>0</v>
          </cell>
          <cell r="AN1166">
            <v>40</v>
          </cell>
          <cell r="AO1166" t="str">
            <v>8908 (45 X 44)</v>
          </cell>
          <cell r="AP1166" t="str">
            <v>45X44</v>
          </cell>
          <cell r="AQ1166">
            <v>55</v>
          </cell>
          <cell r="AR1166" t="str">
            <v>8123 (2)</v>
          </cell>
          <cell r="AS1166">
            <v>0</v>
          </cell>
          <cell r="AT1166" t="str">
            <v>8121 (2 X 16FT)</v>
          </cell>
          <cell r="AU1166">
            <v>2</v>
          </cell>
          <cell r="AV1166" t="str">
            <v>8051 (1 White)</v>
          </cell>
          <cell r="AW1166" t="str">
            <v>8050 (134FT Clear)</v>
          </cell>
          <cell r="AX1166">
            <v>2454.1999999999998</v>
          </cell>
          <cell r="AY1166">
            <v>2000</v>
          </cell>
          <cell r="AZ1166">
            <v>1.2270999999999999</v>
          </cell>
          <cell r="BA1166" t="str">
            <v>GJ Request to change packaging.(25" boxes for all 24" cartridges)</v>
          </cell>
          <cell r="BB1166" t="str">
            <v>Each pallet gets an additional Void In Pallet label to be placed on top-center of wrapped pallet.</v>
          </cell>
          <cell r="BC1166">
            <v>138027</v>
          </cell>
          <cell r="BD1166" t="str">
            <v>Orange</v>
          </cell>
          <cell r="BE1166" t="str">
            <v xml:space="preserve">2324 LIF20 </v>
          </cell>
          <cell r="BF1166" t="str">
            <v>12 months (+/- 5 days) from date of manufacture</v>
          </cell>
          <cell r="BG1166" t="str">
            <v>X-Fast</v>
          </cell>
          <cell r="BH1166" t="str">
            <v>23 mm</v>
          </cell>
          <cell r="BI1166" t="str">
            <v>1 in</v>
          </cell>
          <cell r="BJ1166" t="str">
            <v>24 in</v>
          </cell>
          <cell r="BK1166" t="str">
            <v>3/4 in</v>
          </cell>
          <cell r="BL1166" t="str">
            <v>I, II, III</v>
          </cell>
          <cell r="BM1166">
            <v>2.8497800905167465</v>
          </cell>
          <cell r="BN1166">
            <v>140</v>
          </cell>
          <cell r="BO1166">
            <v>0</v>
          </cell>
          <cell r="BP1166" t="str">
            <v>J</v>
          </cell>
          <cell r="BQ1166">
            <v>50</v>
          </cell>
          <cell r="BR1166">
            <v>32540</v>
          </cell>
        </row>
        <row r="1167">
          <cell r="C1167">
            <v>138029</v>
          </cell>
          <cell r="D1167" t="str">
            <v>2324 LIF20 (SWP, 1500 Pcs)(GJ)</v>
          </cell>
          <cell r="E1167" t="str">
            <v>70417</v>
          </cell>
          <cell r="F1167" t="str">
            <v>72038</v>
          </cell>
          <cell r="G1167" t="str">
            <v>30%</v>
          </cell>
          <cell r="H1167" t="str">
            <v>2 X 8509 (12-8 4 X 1.25 OL)</v>
          </cell>
          <cell r="I1167" t="str">
            <v>8030 (38 mm 142 GA X 2.105 FT)</v>
          </cell>
          <cell r="J1167" t="str">
            <v>8032 (84 mm 200 GA X 2.105 FT)</v>
          </cell>
          <cell r="K1167">
            <v>0.80471999999999988</v>
          </cell>
          <cell r="L1167">
            <v>0.34487999999999996</v>
          </cell>
          <cell r="M1167">
            <v>24</v>
          </cell>
          <cell r="N1167">
            <v>34.197361086200956</v>
          </cell>
          <cell r="O1167">
            <v>23.75</v>
          </cell>
          <cell r="P1167">
            <v>24</v>
          </cell>
          <cell r="Q1167">
            <v>24.25</v>
          </cell>
          <cell r="R1167">
            <v>1.1138749999999999</v>
          </cell>
          <cell r="S1167">
            <v>1.1496</v>
          </cell>
          <cell r="T1167">
            <v>1.1858249999999999</v>
          </cell>
          <cell r="U1167">
            <v>505.69924999999995</v>
          </cell>
          <cell r="V1167">
            <v>521.91840000000002</v>
          </cell>
          <cell r="W1167">
            <v>538.36455000000001</v>
          </cell>
          <cell r="X1167" t="str">
            <v>8053 (5" X 150GA X 27FT)</v>
          </cell>
          <cell r="Y1167" t="str">
            <v>SW (27 FT)</v>
          </cell>
          <cell r="Z1167">
            <v>0.1</v>
          </cell>
          <cell r="AA1167">
            <v>25</v>
          </cell>
          <cell r="AB1167">
            <v>27.846874999999997</v>
          </cell>
          <cell r="AC1167">
            <v>28.74</v>
          </cell>
          <cell r="AD1167">
            <v>29.645624999999999</v>
          </cell>
          <cell r="AE1167">
            <v>27.946874999999999</v>
          </cell>
          <cell r="AF1167">
            <v>28.84</v>
          </cell>
          <cell r="AG1167">
            <v>29.745625</v>
          </cell>
          <cell r="AH1167" t="str">
            <v xml:space="preserve">8059 (27 FT/Bundle) </v>
          </cell>
          <cell r="AI1167" t="str">
            <v>SW</v>
          </cell>
          <cell r="AJ1167" t="str">
            <v>60 SW</v>
          </cell>
          <cell r="AK1167" t="str">
            <v>Stack</v>
          </cell>
          <cell r="AL1167" t="str">
            <v>Pyramid</v>
          </cell>
          <cell r="AM1167" t="str">
            <v>On Pallet</v>
          </cell>
          <cell r="AN1167">
            <v>60</v>
          </cell>
          <cell r="AO1167" t="str">
            <v>8912 (56 X 42)</v>
          </cell>
          <cell r="AP1167" t="str">
            <v>56X42</v>
          </cell>
          <cell r="AQ1167">
            <v>55</v>
          </cell>
          <cell r="AR1167" t="str">
            <v>8133 (2)</v>
          </cell>
          <cell r="AS1167" t="str">
            <v>2 X 8114 (Pad)</v>
          </cell>
          <cell r="AT1167">
            <v>0</v>
          </cell>
          <cell r="AU1167">
            <v>0</v>
          </cell>
          <cell r="AV1167" t="str">
            <v>8051 (1 White)</v>
          </cell>
          <cell r="AW1167" t="str">
            <v>8052 (134FT White)</v>
          </cell>
          <cell r="AX1167">
            <v>1785.4</v>
          </cell>
          <cell r="AY1167">
            <v>1500</v>
          </cell>
          <cell r="AZ1167">
            <v>1.1902666666666668</v>
          </cell>
          <cell r="BA1167" t="str">
            <v>GJ Request 4/9/07. Each bundle gets Part No. 8132 8.5 X 11 inch bundle sheet.</v>
          </cell>
          <cell r="BB1167"/>
          <cell r="BC1167">
            <v>138029</v>
          </cell>
          <cell r="BD1167" t="str">
            <v>Orange</v>
          </cell>
          <cell r="BE1167" t="str">
            <v xml:space="preserve">2324 LIF20 </v>
          </cell>
          <cell r="BF1167" t="str">
            <v>12 months (+/- 5 days) from date of manufacture</v>
          </cell>
          <cell r="BG1167" t="str">
            <v>X-Fast</v>
          </cell>
          <cell r="BH1167" t="str">
            <v>23 mm</v>
          </cell>
          <cell r="BI1167" t="str">
            <v>1 in</v>
          </cell>
          <cell r="BJ1167" t="str">
            <v>24 in</v>
          </cell>
          <cell r="BK1167" t="str">
            <v>3/4 in</v>
          </cell>
          <cell r="BL1167" t="str">
            <v>I, II, III</v>
          </cell>
          <cell r="BM1167">
            <v>2.8497800905167465</v>
          </cell>
          <cell r="BN1167">
            <v>70</v>
          </cell>
          <cell r="BO1167">
            <v>0</v>
          </cell>
          <cell r="BP1167" t="str">
            <v>J</v>
          </cell>
          <cell r="BQ1167">
            <v>25</v>
          </cell>
          <cell r="BR1167">
            <v>35660</v>
          </cell>
        </row>
        <row r="1168">
          <cell r="C1168">
            <v>138031</v>
          </cell>
          <cell r="D1168" t="str">
            <v>2324 M35 (2PB, 40 Bxs, VPL)(GJ)</v>
          </cell>
          <cell r="E1168" t="str">
            <v>70474</v>
          </cell>
          <cell r="F1168" t="str">
            <v>72038</v>
          </cell>
          <cell r="G1168" t="str">
            <v>30%</v>
          </cell>
          <cell r="H1168" t="str">
            <v>2 X 8509 (12-8 4 X 1.25 OL)</v>
          </cell>
          <cell r="I1168" t="str">
            <v>8030 (38 mm 142 GA X 2.105 FT)</v>
          </cell>
          <cell r="J1168" t="str">
            <v>8032 (84 mm 200 GA X 2.105 FT)</v>
          </cell>
          <cell r="K1168">
            <v>0.80471999999999988</v>
          </cell>
          <cell r="L1168">
            <v>0.34487999999999996</v>
          </cell>
          <cell r="M1168">
            <v>24</v>
          </cell>
          <cell r="N1168">
            <v>34.197361086200956</v>
          </cell>
          <cell r="O1168">
            <v>23.75</v>
          </cell>
          <cell r="P1168">
            <v>24</v>
          </cell>
          <cell r="Q1168">
            <v>24.25</v>
          </cell>
          <cell r="R1168">
            <v>1.1138749999999999</v>
          </cell>
          <cell r="S1168">
            <v>1.1496</v>
          </cell>
          <cell r="T1168">
            <v>1.1858249999999999</v>
          </cell>
          <cell r="U1168">
            <v>505.69924999999995</v>
          </cell>
          <cell r="V1168">
            <v>521.91840000000002</v>
          </cell>
          <cell r="W1168">
            <v>538.36455000000001</v>
          </cell>
          <cell r="X1168" t="str">
            <v>8427/8428 (25"/2 pc)</v>
          </cell>
          <cell r="Y1168" t="str">
            <v>25"/ 2 pc</v>
          </cell>
          <cell r="Z1168">
            <v>2.5</v>
          </cell>
          <cell r="AA1168">
            <v>40</v>
          </cell>
          <cell r="AB1168">
            <v>44.555</v>
          </cell>
          <cell r="AC1168">
            <v>45.983999999999995</v>
          </cell>
          <cell r="AD1168">
            <v>47.432999999999993</v>
          </cell>
          <cell r="AE1168">
            <v>47.055</v>
          </cell>
          <cell r="AF1168">
            <v>48.483999999999995</v>
          </cell>
          <cell r="AG1168">
            <v>49.932999999999993</v>
          </cell>
          <cell r="AH1168" t="str">
            <v>2 X 8126 (4.854 FT/Box)</v>
          </cell>
          <cell r="AI1168">
            <v>2</v>
          </cell>
          <cell r="AJ1168" t="str">
            <v>(8X5)+0=40</v>
          </cell>
          <cell r="AK1168">
            <v>8</v>
          </cell>
          <cell r="AL1168">
            <v>5</v>
          </cell>
          <cell r="AM1168">
            <v>0</v>
          </cell>
          <cell r="AN1168">
            <v>40</v>
          </cell>
          <cell r="AO1168" t="str">
            <v>8908 (45 X 44)</v>
          </cell>
          <cell r="AP1168" t="str">
            <v>45X44</v>
          </cell>
          <cell r="AQ1168">
            <v>55</v>
          </cell>
          <cell r="AR1168" t="str">
            <v>8123 (2)</v>
          </cell>
          <cell r="AS1168">
            <v>0</v>
          </cell>
          <cell r="AT1168" t="str">
            <v>8121 (2 X 16FT)</v>
          </cell>
          <cell r="AU1168">
            <v>2</v>
          </cell>
          <cell r="AV1168" t="str">
            <v>8051 (1 White)</v>
          </cell>
          <cell r="AW1168" t="str">
            <v>8050 (134FT Clear)</v>
          </cell>
          <cell r="AX1168">
            <v>1994.3599999999997</v>
          </cell>
          <cell r="AY1168">
            <v>1600</v>
          </cell>
          <cell r="AZ1168">
            <v>1.2464749999999998</v>
          </cell>
          <cell r="BA1168" t="str">
            <v>D.B. request 9-20-13.</v>
          </cell>
          <cell r="BB1168" t="str">
            <v>Each pallet gets an additional Void In Pallet label to be placed on top-center of wrapped pallet.</v>
          </cell>
          <cell r="BC1168">
            <v>138031</v>
          </cell>
          <cell r="BD1168" t="str">
            <v>Blue</v>
          </cell>
          <cell r="BE1168" t="str">
            <v>2324 M35</v>
          </cell>
          <cell r="BF1168" t="str">
            <v>12 months (+/- 5 days) from date of manufacture</v>
          </cell>
          <cell r="BG1168" t="str">
            <v>Fast</v>
          </cell>
          <cell r="BH1168" t="str">
            <v>23 mm</v>
          </cell>
          <cell r="BI1168" t="str">
            <v>1 in</v>
          </cell>
          <cell r="BJ1168" t="str">
            <v>24 in</v>
          </cell>
          <cell r="BK1168" t="str">
            <v>3/4 in</v>
          </cell>
          <cell r="BL1168" t="str">
            <v>I, II, III</v>
          </cell>
          <cell r="BM1168">
            <v>2.8497800905167465</v>
          </cell>
          <cell r="BN1168">
            <v>112</v>
          </cell>
          <cell r="BO1168">
            <v>0</v>
          </cell>
          <cell r="BP1168" t="str">
            <v>J</v>
          </cell>
          <cell r="BQ1168">
            <v>40</v>
          </cell>
          <cell r="BR1168">
            <v>32540</v>
          </cell>
        </row>
        <row r="1169">
          <cell r="C1169">
            <v>138032</v>
          </cell>
          <cell r="D1169" t="str">
            <v>2324 M50 (2PB, 40 Bxs, VPL)(GJ)</v>
          </cell>
          <cell r="E1169" t="str">
            <v>70425</v>
          </cell>
          <cell r="F1169" t="str">
            <v>72038</v>
          </cell>
          <cell r="G1169" t="str">
            <v>30%</v>
          </cell>
          <cell r="H1169" t="str">
            <v>2 X 8509 (12-8 4 X 1.25 OL)</v>
          </cell>
          <cell r="I1169" t="str">
            <v>8030 (38 mm 142 GA X 2.105 FT)</v>
          </cell>
          <cell r="J1169" t="str">
            <v>8032 (84 mm 200 GA X 2.105 FT)</v>
          </cell>
          <cell r="K1169">
            <v>0.80471999999999988</v>
          </cell>
          <cell r="L1169">
            <v>0.34487999999999996</v>
          </cell>
          <cell r="M1169">
            <v>24</v>
          </cell>
          <cell r="N1169">
            <v>34.197361086200956</v>
          </cell>
          <cell r="O1169">
            <v>23.75</v>
          </cell>
          <cell r="P1169">
            <v>24</v>
          </cell>
          <cell r="Q1169">
            <v>24.25</v>
          </cell>
          <cell r="R1169">
            <v>1.1138749999999999</v>
          </cell>
          <cell r="S1169">
            <v>1.1496</v>
          </cell>
          <cell r="T1169">
            <v>1.1858249999999999</v>
          </cell>
          <cell r="U1169">
            <v>505.69924999999995</v>
          </cell>
          <cell r="V1169">
            <v>521.91840000000002</v>
          </cell>
          <cell r="W1169">
            <v>538.36455000000001</v>
          </cell>
          <cell r="X1169" t="str">
            <v>8427/8428 (25"/2 pc)</v>
          </cell>
          <cell r="Y1169" t="str">
            <v>25"/ 2 pc</v>
          </cell>
          <cell r="Z1169">
            <v>2.5</v>
          </cell>
          <cell r="AA1169">
            <v>50</v>
          </cell>
          <cell r="AB1169">
            <v>55.693749999999994</v>
          </cell>
          <cell r="AC1169">
            <v>57.48</v>
          </cell>
          <cell r="AD1169">
            <v>59.291249999999998</v>
          </cell>
          <cell r="AE1169">
            <v>58.193749999999994</v>
          </cell>
          <cell r="AF1169">
            <v>59.98</v>
          </cell>
          <cell r="AG1169">
            <v>61.791249999999998</v>
          </cell>
          <cell r="AH1169" t="str">
            <v>2 X 8126 (4.854 FT/Box)</v>
          </cell>
          <cell r="AI1169">
            <v>2</v>
          </cell>
          <cell r="AJ1169" t="str">
            <v>(8X5)+0=40</v>
          </cell>
          <cell r="AK1169">
            <v>8</v>
          </cell>
          <cell r="AL1169">
            <v>5</v>
          </cell>
          <cell r="AM1169">
            <v>0</v>
          </cell>
          <cell r="AN1169">
            <v>40</v>
          </cell>
          <cell r="AO1169" t="str">
            <v>8908 (45 X 44)</v>
          </cell>
          <cell r="AP1169" t="str">
            <v>45X44</v>
          </cell>
          <cell r="AQ1169">
            <v>55</v>
          </cell>
          <cell r="AR1169" t="str">
            <v>8123 (2)</v>
          </cell>
          <cell r="AS1169">
            <v>0</v>
          </cell>
          <cell r="AT1169" t="str">
            <v>8121 (2 X 16FT)</v>
          </cell>
          <cell r="AU1169">
            <v>2</v>
          </cell>
          <cell r="AV1169" t="str">
            <v>8051 (1 White)</v>
          </cell>
          <cell r="AW1169" t="str">
            <v>8050 (134FT Clear)</v>
          </cell>
          <cell r="AX1169">
            <v>2454.1999999999998</v>
          </cell>
          <cell r="AY1169">
            <v>2000</v>
          </cell>
          <cell r="AZ1169">
            <v>1.2270999999999999</v>
          </cell>
          <cell r="BA1169" t="str">
            <v>GJ Request to change packaging.(25" boxes for all 24" cartridges)</v>
          </cell>
          <cell r="BB1169" t="str">
            <v>Each pallet gets an additional Void In Pallet label to be placed on top-center of wrapped pallet.</v>
          </cell>
          <cell r="BC1169">
            <v>138032</v>
          </cell>
          <cell r="BD1169" t="str">
            <v>Green</v>
          </cell>
          <cell r="BE1169" t="str">
            <v xml:space="preserve">2324 M50 </v>
          </cell>
          <cell r="BF1169" t="str">
            <v>12 months (+/- 5 days) from date of manufacture</v>
          </cell>
          <cell r="BG1169" t="str">
            <v xml:space="preserve">Medium </v>
          </cell>
          <cell r="BH1169" t="str">
            <v>23 mm</v>
          </cell>
          <cell r="BI1169" t="str">
            <v>1 in</v>
          </cell>
          <cell r="BJ1169" t="str">
            <v>24 in</v>
          </cell>
          <cell r="BK1169" t="str">
            <v>3/4 in</v>
          </cell>
          <cell r="BL1169" t="str">
            <v>I, II, III</v>
          </cell>
          <cell r="BM1169">
            <v>2.8497800905167465</v>
          </cell>
          <cell r="BN1169">
            <v>140</v>
          </cell>
          <cell r="BO1169">
            <v>0</v>
          </cell>
          <cell r="BP1169" t="str">
            <v>J</v>
          </cell>
          <cell r="BQ1169">
            <v>50</v>
          </cell>
          <cell r="BR1169">
            <v>32540</v>
          </cell>
        </row>
        <row r="1170">
          <cell r="C1170">
            <v>138039</v>
          </cell>
          <cell r="D1170" t="str">
            <v>2324 M0204 (2PB, 40 Bxs, VPL)(GJ)</v>
          </cell>
          <cell r="E1170" t="str">
            <v>70450</v>
          </cell>
          <cell r="F1170" t="str">
            <v>72038</v>
          </cell>
          <cell r="G1170" t="str">
            <v>30%</v>
          </cell>
          <cell r="H1170" t="str">
            <v>2 X 8509 (12-8 4 X 1.25 OL)</v>
          </cell>
          <cell r="I1170" t="str">
            <v>8030 (38 mm 142 GA X 2.105 FT)</v>
          </cell>
          <cell r="J1170" t="str">
            <v>8032 (84 mm 200 GA X 2.105 FT)</v>
          </cell>
          <cell r="K1170">
            <v>0.80471999999999988</v>
          </cell>
          <cell r="L1170">
            <v>0.34487999999999996</v>
          </cell>
          <cell r="M1170">
            <v>24</v>
          </cell>
          <cell r="N1170">
            <v>34.197361086200956</v>
          </cell>
          <cell r="O1170">
            <v>23.75</v>
          </cell>
          <cell r="P1170">
            <v>24</v>
          </cell>
          <cell r="Q1170">
            <v>24.25</v>
          </cell>
          <cell r="R1170">
            <v>1.1138749999999999</v>
          </cell>
          <cell r="S1170">
            <v>1.1496</v>
          </cell>
          <cell r="T1170">
            <v>1.1858249999999999</v>
          </cell>
          <cell r="U1170">
            <v>505.69924999999995</v>
          </cell>
          <cell r="V1170">
            <v>521.91840000000002</v>
          </cell>
          <cell r="W1170">
            <v>538.36455000000001</v>
          </cell>
          <cell r="X1170" t="str">
            <v>8427/8428 (25"/2 pc)</v>
          </cell>
          <cell r="Y1170" t="str">
            <v>25"/ 2 pc</v>
          </cell>
          <cell r="Z1170">
            <v>2.5</v>
          </cell>
          <cell r="AA1170">
            <v>50</v>
          </cell>
          <cell r="AB1170">
            <v>55.693749999999994</v>
          </cell>
          <cell r="AC1170">
            <v>57.48</v>
          </cell>
          <cell r="AD1170">
            <v>59.291249999999998</v>
          </cell>
          <cell r="AE1170">
            <v>58.193749999999994</v>
          </cell>
          <cell r="AF1170">
            <v>59.98</v>
          </cell>
          <cell r="AG1170">
            <v>61.791249999999998</v>
          </cell>
          <cell r="AH1170" t="str">
            <v>2 X 8126 (4.854 FT/Box)</v>
          </cell>
          <cell r="AI1170">
            <v>2</v>
          </cell>
          <cell r="AJ1170" t="str">
            <v>(8X5)+0=40</v>
          </cell>
          <cell r="AK1170">
            <v>8</v>
          </cell>
          <cell r="AL1170">
            <v>5</v>
          </cell>
          <cell r="AM1170">
            <v>0</v>
          </cell>
          <cell r="AN1170">
            <v>40</v>
          </cell>
          <cell r="AO1170" t="str">
            <v>8908 (45 X 44)</v>
          </cell>
          <cell r="AP1170" t="str">
            <v>45X44</v>
          </cell>
          <cell r="AQ1170">
            <v>55</v>
          </cell>
          <cell r="AR1170" t="str">
            <v>8123 (2)</v>
          </cell>
          <cell r="AS1170">
            <v>0</v>
          </cell>
          <cell r="AT1170" t="str">
            <v>8121 (2 X 16FT)</v>
          </cell>
          <cell r="AU1170">
            <v>2</v>
          </cell>
          <cell r="AV1170" t="str">
            <v>8051 (1 White)</v>
          </cell>
          <cell r="AW1170" t="str">
            <v>8050 (134FT Clear)</v>
          </cell>
          <cell r="AX1170">
            <v>2454.1999999999998</v>
          </cell>
          <cell r="AY1170">
            <v>2000</v>
          </cell>
          <cell r="AZ1170">
            <v>1.2270999999999999</v>
          </cell>
          <cell r="BA1170" t="str">
            <v>GJ Request to change packaging.(25" boxes for all 24" cartridges)</v>
          </cell>
          <cell r="BB1170" t="str">
            <v>Each pallet gets an additional Void In Pallet label to be placed on top-center of wrapped pallet.</v>
          </cell>
          <cell r="BC1170">
            <v>138039</v>
          </cell>
          <cell r="BD1170" t="str">
            <v>Yellow</v>
          </cell>
          <cell r="BE1170" t="str">
            <v>2324 M0204</v>
          </cell>
          <cell r="BF1170" t="str">
            <v>12 months (+/- 5 days) from date of manufacture</v>
          </cell>
          <cell r="BG1170" t="str">
            <v>Slow</v>
          </cell>
          <cell r="BH1170" t="str">
            <v>23 mm</v>
          </cell>
          <cell r="BI1170" t="str">
            <v>1 in</v>
          </cell>
          <cell r="BJ1170" t="str">
            <v>24 in</v>
          </cell>
          <cell r="BK1170" t="str">
            <v>3/4 in</v>
          </cell>
          <cell r="BL1170" t="str">
            <v>I, II, III</v>
          </cell>
          <cell r="BM1170">
            <v>2.8497800905167465</v>
          </cell>
          <cell r="BN1170">
            <v>140</v>
          </cell>
          <cell r="BO1170">
            <v>0</v>
          </cell>
          <cell r="BP1170" t="str">
            <v>J</v>
          </cell>
          <cell r="BQ1170">
            <v>50</v>
          </cell>
          <cell r="BR1170">
            <v>32540</v>
          </cell>
        </row>
        <row r="1171">
          <cell r="C1171">
            <v>138040</v>
          </cell>
          <cell r="D1171" t="str">
            <v>2324 M0510 (2PB, 40 Bxs, VPL)(GJ)</v>
          </cell>
          <cell r="E1171" t="str">
            <v>70457</v>
          </cell>
          <cell r="F1171" t="str">
            <v>72038</v>
          </cell>
          <cell r="G1171" t="str">
            <v>30%</v>
          </cell>
          <cell r="H1171" t="str">
            <v>2 X 8509 (12-8 4 X 1.25 OL)</v>
          </cell>
          <cell r="I1171" t="str">
            <v>8030 (38 mm 142 GA X 2.105 FT)</v>
          </cell>
          <cell r="J1171" t="str">
            <v>8032 (84 mm 200 GA X 2.105 FT)</v>
          </cell>
          <cell r="K1171">
            <v>0.80471999999999988</v>
          </cell>
          <cell r="L1171">
            <v>0.34487999999999996</v>
          </cell>
          <cell r="M1171">
            <v>24</v>
          </cell>
          <cell r="N1171">
            <v>34.197361086200956</v>
          </cell>
          <cell r="O1171">
            <v>23.75</v>
          </cell>
          <cell r="P1171">
            <v>24</v>
          </cell>
          <cell r="Q1171">
            <v>24.25</v>
          </cell>
          <cell r="R1171">
            <v>1.1138749999999999</v>
          </cell>
          <cell r="S1171">
            <v>1.1496</v>
          </cell>
          <cell r="T1171">
            <v>1.1858249999999999</v>
          </cell>
          <cell r="U1171">
            <v>505.69924999999995</v>
          </cell>
          <cell r="V1171">
            <v>521.91840000000002</v>
          </cell>
          <cell r="W1171">
            <v>538.36455000000001</v>
          </cell>
          <cell r="X1171" t="str">
            <v>8427/8428 (25"/2 pc)</v>
          </cell>
          <cell r="Y1171" t="str">
            <v>25"/ 2 pc</v>
          </cell>
          <cell r="Z1171">
            <v>2.5</v>
          </cell>
          <cell r="AA1171">
            <v>50</v>
          </cell>
          <cell r="AB1171">
            <v>55.693749999999994</v>
          </cell>
          <cell r="AC1171">
            <v>57.48</v>
          </cell>
          <cell r="AD1171">
            <v>59.291249999999998</v>
          </cell>
          <cell r="AE1171">
            <v>58.193749999999994</v>
          </cell>
          <cell r="AF1171">
            <v>59.98</v>
          </cell>
          <cell r="AG1171">
            <v>61.791249999999998</v>
          </cell>
          <cell r="AH1171" t="str">
            <v>2 X 8126 (4.854 FT/Box)</v>
          </cell>
          <cell r="AI1171">
            <v>2</v>
          </cell>
          <cell r="AJ1171" t="str">
            <v>(8X5)+0=40</v>
          </cell>
          <cell r="AK1171">
            <v>8</v>
          </cell>
          <cell r="AL1171">
            <v>5</v>
          </cell>
          <cell r="AM1171">
            <v>0</v>
          </cell>
          <cell r="AN1171">
            <v>40</v>
          </cell>
          <cell r="AO1171" t="str">
            <v>8908 (45 X 44)</v>
          </cell>
          <cell r="AP1171" t="str">
            <v>45X44</v>
          </cell>
          <cell r="AQ1171">
            <v>55</v>
          </cell>
          <cell r="AR1171" t="str">
            <v>8123 (2)</v>
          </cell>
          <cell r="AS1171">
            <v>0</v>
          </cell>
          <cell r="AT1171" t="str">
            <v>8121 (2 X 16FT)</v>
          </cell>
          <cell r="AU1171">
            <v>2</v>
          </cell>
          <cell r="AV1171" t="str">
            <v>8051 (1 White)</v>
          </cell>
          <cell r="AW1171" t="str">
            <v>8050 (134FT Clear)</v>
          </cell>
          <cell r="AX1171">
            <v>2454.1999999999998</v>
          </cell>
          <cell r="AY1171">
            <v>2000</v>
          </cell>
          <cell r="AZ1171">
            <v>1.2270999999999999</v>
          </cell>
          <cell r="BA1171" t="str">
            <v>GJ Request to change packaging.(25" boxes for all 24" cartridges)</v>
          </cell>
          <cell r="BB1171" t="str">
            <v>Each pallet gets an additional Void In Pallet label to be placed on top-center of wrapped pallet.</v>
          </cell>
          <cell r="BC1171">
            <v>138040</v>
          </cell>
          <cell r="BD1171" t="str">
            <v>White</v>
          </cell>
          <cell r="BE1171" t="str">
            <v>2324 M0510</v>
          </cell>
          <cell r="BF1171" t="str">
            <v>12 months (+/- 5 days) from date of manufacture</v>
          </cell>
          <cell r="BG1171" t="str">
            <v>X-Slow</v>
          </cell>
          <cell r="BH1171" t="str">
            <v>23 mm</v>
          </cell>
          <cell r="BI1171" t="str">
            <v>1 in</v>
          </cell>
          <cell r="BJ1171" t="str">
            <v>24 in</v>
          </cell>
          <cell r="BK1171" t="str">
            <v>3/4 in</v>
          </cell>
          <cell r="BL1171" t="str">
            <v>I, II, III</v>
          </cell>
          <cell r="BM1171">
            <v>2.8497800905167465</v>
          </cell>
          <cell r="BN1171">
            <v>140</v>
          </cell>
          <cell r="BO1171">
            <v>0</v>
          </cell>
          <cell r="BP1171" t="str">
            <v>J</v>
          </cell>
          <cell r="BQ1171">
            <v>50</v>
          </cell>
          <cell r="BR1171">
            <v>32540</v>
          </cell>
        </row>
        <row r="1172">
          <cell r="C1172">
            <v>138043</v>
          </cell>
          <cell r="D1172" t="str">
            <v>2330 M37 (2PB, 30 Bxs)(GJ)</v>
          </cell>
          <cell r="E1172" t="str">
            <v>70499</v>
          </cell>
          <cell r="F1172" t="str">
            <v>72038</v>
          </cell>
          <cell r="G1172" t="str">
            <v>30%</v>
          </cell>
          <cell r="H1172" t="str">
            <v>2 X 8509 (12-8 4 X 1.25 OL)</v>
          </cell>
          <cell r="I1172" t="str">
            <v>8030 (38 mm 142 GA X 2.605 FT)</v>
          </cell>
          <cell r="J1172" t="str">
            <v>8032 (84 mm 200 GA X 2.605 FT)</v>
          </cell>
          <cell r="K1172">
            <v>1.0058999999999998</v>
          </cell>
          <cell r="L1172">
            <v>0.43109999999999993</v>
          </cell>
          <cell r="M1172">
            <v>30</v>
          </cell>
          <cell r="N1172">
            <v>43.359840424242705</v>
          </cell>
          <cell r="O1172">
            <v>29.75</v>
          </cell>
          <cell r="P1172">
            <v>30</v>
          </cell>
          <cell r="Q1172">
            <v>30.25</v>
          </cell>
          <cell r="R1172">
            <v>1.3952749999999998</v>
          </cell>
          <cell r="S1172">
            <v>1.4369999999999998</v>
          </cell>
          <cell r="T1172">
            <v>1.479225</v>
          </cell>
          <cell r="U1172">
            <v>633.45484999999996</v>
          </cell>
          <cell r="V1172">
            <v>652.39799999999991</v>
          </cell>
          <cell r="W1172">
            <v>671.56815000000006</v>
          </cell>
          <cell r="X1172" t="str">
            <v>8445/8446 (31"/2 pc)</v>
          </cell>
          <cell r="Y1172" t="str">
            <v>31"/ 2 pc</v>
          </cell>
          <cell r="Z1172">
            <v>2.5</v>
          </cell>
          <cell r="AA1172">
            <v>50</v>
          </cell>
          <cell r="AB1172">
            <v>69.763749999999987</v>
          </cell>
          <cell r="AC1172">
            <v>71.849999999999994</v>
          </cell>
          <cell r="AD1172">
            <v>73.961250000000007</v>
          </cell>
          <cell r="AE1172">
            <v>72.263749999999987</v>
          </cell>
          <cell r="AF1172">
            <v>74.349999999999994</v>
          </cell>
          <cell r="AG1172">
            <v>76.461250000000007</v>
          </cell>
          <cell r="AH1172" t="str">
            <v>2 X 8126 (4.854 FT/Box)</v>
          </cell>
          <cell r="AI1172">
            <v>2</v>
          </cell>
          <cell r="AJ1172" t="str">
            <v>(6X5)+0=30</v>
          </cell>
          <cell r="AK1172">
            <v>6</v>
          </cell>
          <cell r="AL1172">
            <v>5</v>
          </cell>
          <cell r="AM1172">
            <v>0</v>
          </cell>
          <cell r="AN1172">
            <v>30</v>
          </cell>
          <cell r="AO1172" t="str">
            <v>8905 (42 X 45)</v>
          </cell>
          <cell r="AP1172" t="str">
            <v>42X45</v>
          </cell>
          <cell r="AQ1172">
            <v>55</v>
          </cell>
          <cell r="AR1172" t="str">
            <v>8123 (2)</v>
          </cell>
          <cell r="AS1172">
            <v>0</v>
          </cell>
          <cell r="AT1172" t="str">
            <v>8121 (2 X 16FT)</v>
          </cell>
          <cell r="AU1172">
            <v>2</v>
          </cell>
          <cell r="AV1172" t="str">
            <v>8051 (1 White)</v>
          </cell>
          <cell r="AW1172" t="str">
            <v>8050 (134FT Clear)</v>
          </cell>
          <cell r="AX1172">
            <v>2285.5</v>
          </cell>
          <cell r="AY1172">
            <v>1500</v>
          </cell>
          <cell r="AZ1172">
            <v>1.5236666666666667</v>
          </cell>
          <cell r="BA1172" t="str">
            <v>GJ Request to change packaging.(31" boxes to 42X45 pallet 3/22/06)</v>
          </cell>
          <cell r="BB1172"/>
          <cell r="BC1172">
            <v>138043</v>
          </cell>
          <cell r="BD1172" t="str">
            <v>Blue</v>
          </cell>
          <cell r="BE1172" t="str">
            <v>2330 M37</v>
          </cell>
          <cell r="BF1172" t="str">
            <v>12 months (+/- 5 days) from date of manufacture</v>
          </cell>
          <cell r="BG1172" t="str">
            <v>Fast</v>
          </cell>
          <cell r="BH1172" t="str">
            <v>23 mm</v>
          </cell>
          <cell r="BI1172" t="str">
            <v>1 in</v>
          </cell>
          <cell r="BJ1172" t="str">
            <v>30 in</v>
          </cell>
          <cell r="BK1172" t="str">
            <v>3/4 in</v>
          </cell>
          <cell r="BL1172" t="str">
            <v>I, II, III</v>
          </cell>
          <cell r="BM1172">
            <v>3.6133200353535586</v>
          </cell>
          <cell r="BN1172">
            <v>180</v>
          </cell>
          <cell r="BO1172">
            <v>0</v>
          </cell>
          <cell r="BP1172" t="str">
            <v>J</v>
          </cell>
          <cell r="BQ1172">
            <v>50</v>
          </cell>
          <cell r="BR1172">
            <v>33130</v>
          </cell>
        </row>
        <row r="1173">
          <cell r="C1173">
            <v>138045</v>
          </cell>
          <cell r="D1173" t="str">
            <v>2330 M35 (2PB, 30 Bxs)(GJ)</v>
          </cell>
          <cell r="E1173" t="str">
            <v>70474</v>
          </cell>
          <cell r="F1173" t="str">
            <v>72038</v>
          </cell>
          <cell r="G1173" t="str">
            <v>30%</v>
          </cell>
          <cell r="H1173" t="str">
            <v>2 X 8509 (12-8 4 X 1.25 OL)</v>
          </cell>
          <cell r="I1173" t="str">
            <v>8030 (38 mm 142 GA X 2.605 FT)</v>
          </cell>
          <cell r="J1173" t="str">
            <v>8032 (84 mm 200 GA X 2.605 FT)</v>
          </cell>
          <cell r="K1173">
            <v>1.0058999999999998</v>
          </cell>
          <cell r="L1173">
            <v>0.43109999999999993</v>
          </cell>
          <cell r="M1173">
            <v>30</v>
          </cell>
          <cell r="N1173">
            <v>43.359840424242705</v>
          </cell>
          <cell r="O1173">
            <v>29.75</v>
          </cell>
          <cell r="P1173">
            <v>30</v>
          </cell>
          <cell r="Q1173">
            <v>30.25</v>
          </cell>
          <cell r="R1173">
            <v>1.3952749999999998</v>
          </cell>
          <cell r="S1173">
            <v>1.4369999999999998</v>
          </cell>
          <cell r="T1173">
            <v>1.479225</v>
          </cell>
          <cell r="U1173">
            <v>633.45484999999996</v>
          </cell>
          <cell r="V1173">
            <v>652.39799999999991</v>
          </cell>
          <cell r="W1173">
            <v>671.56815000000006</v>
          </cell>
          <cell r="X1173" t="str">
            <v>8445/8446 (31"/2 pc)</v>
          </cell>
          <cell r="Y1173" t="str">
            <v>31"/ 2 pc</v>
          </cell>
          <cell r="Z1173">
            <v>2.5</v>
          </cell>
          <cell r="AA1173">
            <v>50</v>
          </cell>
          <cell r="AB1173">
            <v>69.763749999999987</v>
          </cell>
          <cell r="AC1173">
            <v>71.849999999999994</v>
          </cell>
          <cell r="AD1173">
            <v>73.961250000000007</v>
          </cell>
          <cell r="AE1173">
            <v>72.263749999999987</v>
          </cell>
          <cell r="AF1173">
            <v>74.349999999999994</v>
          </cell>
          <cell r="AG1173">
            <v>76.461250000000007</v>
          </cell>
          <cell r="AH1173" t="str">
            <v>2 X 8126 (4.854 FT/Box)</v>
          </cell>
          <cell r="AI1173">
            <v>2</v>
          </cell>
          <cell r="AJ1173" t="str">
            <v>(6X5)+0=30</v>
          </cell>
          <cell r="AK1173">
            <v>6</v>
          </cell>
          <cell r="AL1173">
            <v>5</v>
          </cell>
          <cell r="AM1173">
            <v>0</v>
          </cell>
          <cell r="AN1173">
            <v>30</v>
          </cell>
          <cell r="AO1173" t="str">
            <v>8905 (42 X 45)</v>
          </cell>
          <cell r="AP1173" t="str">
            <v>42X45</v>
          </cell>
          <cell r="AQ1173">
            <v>55</v>
          </cell>
          <cell r="AR1173" t="str">
            <v>8123 (2)</v>
          </cell>
          <cell r="AS1173">
            <v>0</v>
          </cell>
          <cell r="AT1173" t="str">
            <v>8121 (2 X 16FT)</v>
          </cell>
          <cell r="AU1173">
            <v>2</v>
          </cell>
          <cell r="AV1173" t="str">
            <v>8051 (1 White)</v>
          </cell>
          <cell r="AW1173" t="str">
            <v>8050 (134FT Clear)</v>
          </cell>
          <cell r="AX1173">
            <v>2285.5</v>
          </cell>
          <cell r="AY1173">
            <v>1500</v>
          </cell>
          <cell r="AZ1173">
            <v>1.5236666666666667</v>
          </cell>
          <cell r="BA1173" t="str">
            <v>GJ Request to change packaging.(31" boxes to 42X45 pallet 3/22/06)</v>
          </cell>
          <cell r="BB1173"/>
          <cell r="BC1173">
            <v>138045</v>
          </cell>
          <cell r="BD1173" t="str">
            <v>Blue</v>
          </cell>
          <cell r="BE1173" t="str">
            <v>2330 M35</v>
          </cell>
          <cell r="BF1173" t="str">
            <v>12 months (+/- 5 days) from date of manufacture</v>
          </cell>
          <cell r="BG1173" t="str">
            <v>Fast</v>
          </cell>
          <cell r="BH1173" t="str">
            <v>23 mm</v>
          </cell>
          <cell r="BI1173" t="str">
            <v>1 in</v>
          </cell>
          <cell r="BJ1173" t="str">
            <v>30 in</v>
          </cell>
          <cell r="BK1173" t="str">
            <v>3/4 in</v>
          </cell>
          <cell r="BL1173" t="str">
            <v>I, II, III</v>
          </cell>
          <cell r="BM1173">
            <v>3.6133200353535586</v>
          </cell>
          <cell r="BN1173">
            <v>180</v>
          </cell>
          <cell r="BO1173">
            <v>0</v>
          </cell>
          <cell r="BP1173" t="str">
            <v>J</v>
          </cell>
          <cell r="BQ1173">
            <v>50</v>
          </cell>
          <cell r="BR1173">
            <v>33130</v>
          </cell>
        </row>
        <row r="1174">
          <cell r="C1174">
            <v>138048</v>
          </cell>
          <cell r="D1174" t="str">
            <v>2330 LIF0204 (2PB, 30 Bxs)(GJ)</v>
          </cell>
          <cell r="E1174" t="str">
            <v>70414</v>
          </cell>
          <cell r="F1174" t="str">
            <v>72038</v>
          </cell>
          <cell r="G1174" t="str">
            <v>30%</v>
          </cell>
          <cell r="H1174" t="str">
            <v>2 X 8509 (12-8 4 X 1.25 OL)</v>
          </cell>
          <cell r="I1174" t="str">
            <v>8030 (38 mm 142 GA X 2.605 FT)</v>
          </cell>
          <cell r="J1174" t="str">
            <v>8032 (84 mm 200 GA X 2.605 FT)</v>
          </cell>
          <cell r="K1174">
            <v>1.0058999999999998</v>
          </cell>
          <cell r="L1174">
            <v>0.43109999999999993</v>
          </cell>
          <cell r="M1174">
            <v>30</v>
          </cell>
          <cell r="N1174">
            <v>43.359840424242705</v>
          </cell>
          <cell r="O1174">
            <v>29.75</v>
          </cell>
          <cell r="P1174">
            <v>30</v>
          </cell>
          <cell r="Q1174">
            <v>30.25</v>
          </cell>
          <cell r="R1174">
            <v>1.3952749999999998</v>
          </cell>
          <cell r="S1174">
            <v>1.4369999999999998</v>
          </cell>
          <cell r="T1174">
            <v>1.479225</v>
          </cell>
          <cell r="U1174">
            <v>633.45484999999996</v>
          </cell>
          <cell r="V1174">
            <v>652.39799999999991</v>
          </cell>
          <cell r="W1174">
            <v>671.56815000000006</v>
          </cell>
          <cell r="X1174" t="str">
            <v>8445/8446 (31"/2 pc)</v>
          </cell>
          <cell r="Y1174" t="str">
            <v>31"/ 2 pc</v>
          </cell>
          <cell r="Z1174">
            <v>2.5</v>
          </cell>
          <cell r="AA1174">
            <v>50</v>
          </cell>
          <cell r="AB1174">
            <v>69.763749999999987</v>
          </cell>
          <cell r="AC1174">
            <v>71.849999999999994</v>
          </cell>
          <cell r="AD1174">
            <v>73.961250000000007</v>
          </cell>
          <cell r="AE1174">
            <v>72.263749999999987</v>
          </cell>
          <cell r="AF1174">
            <v>74.349999999999994</v>
          </cell>
          <cell r="AG1174">
            <v>76.461250000000007</v>
          </cell>
          <cell r="AH1174" t="str">
            <v>2 X 8126 (4.854 FT/Box)</v>
          </cell>
          <cell r="AI1174">
            <v>2</v>
          </cell>
          <cell r="AJ1174" t="str">
            <v>(6X5)+0=30</v>
          </cell>
          <cell r="AK1174">
            <v>6</v>
          </cell>
          <cell r="AL1174">
            <v>5</v>
          </cell>
          <cell r="AM1174">
            <v>0</v>
          </cell>
          <cell r="AN1174">
            <v>30</v>
          </cell>
          <cell r="AO1174" t="str">
            <v>8905 (42 X 45)</v>
          </cell>
          <cell r="AP1174" t="str">
            <v>42X45</v>
          </cell>
          <cell r="AQ1174">
            <v>55</v>
          </cell>
          <cell r="AR1174" t="str">
            <v>8123 (2)</v>
          </cell>
          <cell r="AS1174">
            <v>0</v>
          </cell>
          <cell r="AT1174" t="str">
            <v>8121 (2 X 16FT)</v>
          </cell>
          <cell r="AU1174">
            <v>2</v>
          </cell>
          <cell r="AV1174" t="str">
            <v>8051 (1 White)</v>
          </cell>
          <cell r="AW1174" t="str">
            <v>8050 (134FT Clear)</v>
          </cell>
          <cell r="AX1174">
            <v>2285.5</v>
          </cell>
          <cell r="AY1174">
            <v>1500</v>
          </cell>
          <cell r="AZ1174">
            <v>1.5236666666666667</v>
          </cell>
          <cell r="BA1174" t="str">
            <v>GJ Request 9/20/06.</v>
          </cell>
          <cell r="BB1174"/>
          <cell r="BC1174">
            <v>138048</v>
          </cell>
          <cell r="BD1174" t="str">
            <v>Yellow</v>
          </cell>
          <cell r="BE1174" t="str">
            <v>2330 LIF0204</v>
          </cell>
          <cell r="BF1174" t="str">
            <v>12 months (+/- 5 days) from date of manufacture</v>
          </cell>
          <cell r="BG1174" t="str">
            <v>Slow</v>
          </cell>
          <cell r="BH1174" t="str">
            <v>23 mm</v>
          </cell>
          <cell r="BI1174" t="str">
            <v>1 in</v>
          </cell>
          <cell r="BJ1174" t="str">
            <v>30 in</v>
          </cell>
          <cell r="BK1174" t="str">
            <v>3/4 in</v>
          </cell>
          <cell r="BL1174" t="str">
            <v>I, II, III</v>
          </cell>
          <cell r="BM1174">
            <v>3.6133200353535586</v>
          </cell>
          <cell r="BN1174">
            <v>180</v>
          </cell>
          <cell r="BO1174">
            <v>0</v>
          </cell>
          <cell r="BP1174" t="str">
            <v>J</v>
          </cell>
          <cell r="BQ1174">
            <v>50</v>
          </cell>
          <cell r="BR1174">
            <v>33130</v>
          </cell>
        </row>
        <row r="1175">
          <cell r="C1175">
            <v>138049</v>
          </cell>
          <cell r="D1175" t="str">
            <v>2330 LIF0204 (SWP, 1500 Pcs) (GJ)</v>
          </cell>
          <cell r="E1175" t="str">
            <v>70414</v>
          </cell>
          <cell r="F1175" t="str">
            <v>72038</v>
          </cell>
          <cell r="G1175" t="str">
            <v>30%</v>
          </cell>
          <cell r="H1175" t="str">
            <v>2 X 8509 (12-8 4 X 1.25 OL)</v>
          </cell>
          <cell r="I1175" t="str">
            <v>8030 (38 mm 142 GA X 2.605 FT)</v>
          </cell>
          <cell r="J1175" t="str">
            <v>8032 (84 mm 200 GA X 2.605 FT)</v>
          </cell>
          <cell r="K1175">
            <v>1.0058999999999998</v>
          </cell>
          <cell r="L1175">
            <v>0.43109999999999993</v>
          </cell>
          <cell r="M1175">
            <v>30</v>
          </cell>
          <cell r="N1175">
            <v>43.359840424242705</v>
          </cell>
          <cell r="O1175">
            <v>29.75</v>
          </cell>
          <cell r="P1175">
            <v>30</v>
          </cell>
          <cell r="Q1175">
            <v>30.25</v>
          </cell>
          <cell r="R1175">
            <v>1.3952749999999998</v>
          </cell>
          <cell r="S1175">
            <v>1.4369999999999998</v>
          </cell>
          <cell r="T1175">
            <v>1.479225</v>
          </cell>
          <cell r="U1175">
            <v>633.45484999999996</v>
          </cell>
          <cell r="V1175">
            <v>652.39799999999991</v>
          </cell>
          <cell r="W1175">
            <v>671.56815000000006</v>
          </cell>
          <cell r="X1175" t="str">
            <v>8053 (5" X 150GA X 32FT)</v>
          </cell>
          <cell r="Y1175" t="str">
            <v>SW (32 FT)</v>
          </cell>
          <cell r="Z1175">
            <v>0.1</v>
          </cell>
          <cell r="AA1175">
            <v>25</v>
          </cell>
          <cell r="AB1175">
            <v>34.881874999999994</v>
          </cell>
          <cell r="AC1175">
            <v>35.924999999999997</v>
          </cell>
          <cell r="AD1175">
            <v>36.980625000000003</v>
          </cell>
          <cell r="AE1175">
            <v>34.981874999999995</v>
          </cell>
          <cell r="AF1175">
            <v>36.024999999999999</v>
          </cell>
          <cell r="AG1175">
            <v>37.080625000000005</v>
          </cell>
          <cell r="AH1175" t="str">
            <v>8059 (32FT/Bundle)</v>
          </cell>
          <cell r="AI1175" t="str">
            <v>SW</v>
          </cell>
          <cell r="AJ1175" t="str">
            <v>60 SW</v>
          </cell>
          <cell r="AK1175" t="str">
            <v xml:space="preserve">Stack </v>
          </cell>
          <cell r="AL1175" t="str">
            <v>Pyramid</v>
          </cell>
          <cell r="AM1175" t="str">
            <v>On Pallet</v>
          </cell>
          <cell r="AN1175">
            <v>60</v>
          </cell>
          <cell r="AO1175" t="str">
            <v>8919 (64 X 46)</v>
          </cell>
          <cell r="AP1175" t="str">
            <v>64X46</v>
          </cell>
          <cell r="AQ1175">
            <v>55</v>
          </cell>
          <cell r="AR1175" t="str">
            <v>8133 (2)</v>
          </cell>
          <cell r="AS1175" t="str">
            <v>2 X 8114 (Pad)</v>
          </cell>
          <cell r="AT1175">
            <v>0</v>
          </cell>
          <cell r="AU1175">
            <v>0</v>
          </cell>
          <cell r="AV1175" t="str">
            <v>8051 (1 White)</v>
          </cell>
          <cell r="AW1175" t="str">
            <v>8052 (352FT White)</v>
          </cell>
          <cell r="AX1175">
            <v>2216.5</v>
          </cell>
          <cell r="AY1175">
            <v>1500</v>
          </cell>
          <cell r="AZ1175">
            <v>1.4776666666666667</v>
          </cell>
          <cell r="BA1175" t="str">
            <v xml:space="preserve">GJ Request 9/7/01.B.  Each bundle gets Part No. 8132 8.5 X 11 inch bundle sheet. </v>
          </cell>
          <cell r="BB1175"/>
          <cell r="BC1175">
            <v>138049</v>
          </cell>
          <cell r="BD1175" t="str">
            <v>Yellow</v>
          </cell>
          <cell r="BE1175" t="str">
            <v>2330 LIF0204</v>
          </cell>
          <cell r="BF1175" t="str">
            <v>12 months (+/- 5 days) from date of manufacture</v>
          </cell>
          <cell r="BG1175" t="str">
            <v>Slow</v>
          </cell>
          <cell r="BH1175" t="str">
            <v>23 mm</v>
          </cell>
          <cell r="BI1175" t="str">
            <v>1 in</v>
          </cell>
          <cell r="BJ1175" t="str">
            <v>30 in</v>
          </cell>
          <cell r="BK1175" t="str">
            <v>3/4 in</v>
          </cell>
          <cell r="BL1175" t="str">
            <v>I, II, III</v>
          </cell>
          <cell r="BM1175">
            <v>3.6133200353535586</v>
          </cell>
          <cell r="BN1175">
            <v>90</v>
          </cell>
          <cell r="BO1175">
            <v>0</v>
          </cell>
          <cell r="BP1175" t="str">
            <v>J</v>
          </cell>
          <cell r="BQ1175">
            <v>25</v>
          </cell>
          <cell r="BR1175">
            <v>36460</v>
          </cell>
        </row>
        <row r="1176">
          <cell r="C1176">
            <v>138050</v>
          </cell>
          <cell r="D1176" t="str">
            <v>2330 LIF37 (2PB, 30 Bxs)(GJ)</v>
          </cell>
          <cell r="E1176" t="str">
            <v>70315</v>
          </cell>
          <cell r="F1176" t="str">
            <v>72038</v>
          </cell>
          <cell r="G1176" t="str">
            <v>30%</v>
          </cell>
          <cell r="H1176" t="str">
            <v>2 X 8509 (12-8 4 X 1.25 OL)</v>
          </cell>
          <cell r="I1176" t="str">
            <v>8030 (38 mm 142 GA X 2.605 FT)</v>
          </cell>
          <cell r="J1176" t="str">
            <v>8032 (84 mm 200 GA X 2.605 FT)</v>
          </cell>
          <cell r="K1176">
            <v>1.0058999999999998</v>
          </cell>
          <cell r="L1176">
            <v>0.43109999999999993</v>
          </cell>
          <cell r="M1176">
            <v>30</v>
          </cell>
          <cell r="N1176">
            <v>43.359840424242705</v>
          </cell>
          <cell r="O1176">
            <v>29.75</v>
          </cell>
          <cell r="P1176">
            <v>30</v>
          </cell>
          <cell r="Q1176">
            <v>30.25</v>
          </cell>
          <cell r="R1176">
            <v>1.3952749999999998</v>
          </cell>
          <cell r="S1176">
            <v>1.4369999999999998</v>
          </cell>
          <cell r="T1176">
            <v>1.479225</v>
          </cell>
          <cell r="U1176">
            <v>633.45484999999996</v>
          </cell>
          <cell r="V1176">
            <v>652.39799999999991</v>
          </cell>
          <cell r="W1176">
            <v>671.56815000000006</v>
          </cell>
          <cell r="X1176" t="str">
            <v>8445/8446 (31"/2 pc)</v>
          </cell>
          <cell r="Y1176" t="str">
            <v>31"/ 2 pc</v>
          </cell>
          <cell r="Z1176">
            <v>2.5</v>
          </cell>
          <cell r="AA1176">
            <v>50</v>
          </cell>
          <cell r="AB1176">
            <v>69.763749999999987</v>
          </cell>
          <cell r="AC1176">
            <v>71.849999999999994</v>
          </cell>
          <cell r="AD1176">
            <v>73.961250000000007</v>
          </cell>
          <cell r="AE1176">
            <v>72.263749999999987</v>
          </cell>
          <cell r="AF1176">
            <v>74.349999999999994</v>
          </cell>
          <cell r="AG1176">
            <v>76.461250000000007</v>
          </cell>
          <cell r="AH1176" t="str">
            <v>2 X 8126 (4.854 FT/Box)</v>
          </cell>
          <cell r="AI1176">
            <v>2</v>
          </cell>
          <cell r="AJ1176" t="str">
            <v>(6X5)+0=30</v>
          </cell>
          <cell r="AK1176">
            <v>6</v>
          </cell>
          <cell r="AL1176">
            <v>5</v>
          </cell>
          <cell r="AM1176">
            <v>0</v>
          </cell>
          <cell r="AN1176">
            <v>30</v>
          </cell>
          <cell r="AO1176" t="str">
            <v>8905 (42 X 45)</v>
          </cell>
          <cell r="AP1176" t="str">
            <v>42X45</v>
          </cell>
          <cell r="AQ1176">
            <v>55</v>
          </cell>
          <cell r="AR1176" t="str">
            <v>8123 (2)</v>
          </cell>
          <cell r="AS1176">
            <v>0</v>
          </cell>
          <cell r="AT1176" t="str">
            <v>8121 (2 X 16FT)</v>
          </cell>
          <cell r="AU1176">
            <v>2</v>
          </cell>
          <cell r="AV1176" t="str">
            <v>8051 (1 White)</v>
          </cell>
          <cell r="AW1176" t="str">
            <v>8050 (134FT Clear)</v>
          </cell>
          <cell r="AX1176">
            <v>2285.5</v>
          </cell>
          <cell r="AY1176">
            <v>1500</v>
          </cell>
          <cell r="AZ1176">
            <v>1.5236666666666667</v>
          </cell>
          <cell r="BA1176" t="str">
            <v>GJ Request to change packaging.(31" boxes to 42X45 pallet 3/22/06)</v>
          </cell>
          <cell r="BB1176"/>
          <cell r="BC1176">
            <v>138050</v>
          </cell>
          <cell r="BD1176" t="str">
            <v>Blue</v>
          </cell>
          <cell r="BE1176" t="str">
            <v>2330 LIF37</v>
          </cell>
          <cell r="BF1176" t="str">
            <v>12 months (+/- 5 days) from date of manufacture</v>
          </cell>
          <cell r="BG1176" t="str">
            <v>Fast</v>
          </cell>
          <cell r="BH1176" t="str">
            <v>23 mm</v>
          </cell>
          <cell r="BI1176" t="str">
            <v>1 in</v>
          </cell>
          <cell r="BJ1176" t="str">
            <v>30 in</v>
          </cell>
          <cell r="BK1176" t="str">
            <v>3/4 in</v>
          </cell>
          <cell r="BL1176" t="str">
            <v>I, II, III</v>
          </cell>
          <cell r="BM1176">
            <v>3.6133200353535586</v>
          </cell>
          <cell r="BN1176">
            <v>180</v>
          </cell>
          <cell r="BO1176">
            <v>0</v>
          </cell>
          <cell r="BP1176" t="str">
            <v>J</v>
          </cell>
          <cell r="BQ1176">
            <v>50</v>
          </cell>
          <cell r="BR1176">
            <v>33130</v>
          </cell>
        </row>
        <row r="1177">
          <cell r="C1177">
            <v>138051</v>
          </cell>
          <cell r="D1177" t="str">
            <v>2330 LIF35 (2PB, 30 Bxs)(GJ)</v>
          </cell>
          <cell r="E1177" t="str">
            <v>70411</v>
          </cell>
          <cell r="F1177" t="str">
            <v>72038</v>
          </cell>
          <cell r="G1177" t="str">
            <v>30%</v>
          </cell>
          <cell r="H1177" t="str">
            <v>2 X 8509 (12-8 4 X 1.25 OL)</v>
          </cell>
          <cell r="I1177" t="str">
            <v>8030 (38 mm 142 GA X 2.605 FT)</v>
          </cell>
          <cell r="J1177" t="str">
            <v>8032 (84 mm 200 GA X 2.605 FT)</v>
          </cell>
          <cell r="K1177">
            <v>1.0058999999999998</v>
          </cell>
          <cell r="L1177">
            <v>0.43109999999999993</v>
          </cell>
          <cell r="M1177">
            <v>30</v>
          </cell>
          <cell r="N1177">
            <v>43.359840424242705</v>
          </cell>
          <cell r="O1177">
            <v>29.75</v>
          </cell>
          <cell r="P1177">
            <v>30</v>
          </cell>
          <cell r="Q1177">
            <v>30.25</v>
          </cell>
          <cell r="R1177">
            <v>1.3952749999999998</v>
          </cell>
          <cell r="S1177">
            <v>1.4369999999999998</v>
          </cell>
          <cell r="T1177">
            <v>1.479225</v>
          </cell>
          <cell r="U1177">
            <v>633.45484999999996</v>
          </cell>
          <cell r="V1177">
            <v>652.39799999999991</v>
          </cell>
          <cell r="W1177">
            <v>671.56815000000006</v>
          </cell>
          <cell r="X1177" t="str">
            <v>8445/8446 (31"/2 pc)</v>
          </cell>
          <cell r="Y1177" t="str">
            <v>31"/ 2 pc</v>
          </cell>
          <cell r="Z1177">
            <v>2.5</v>
          </cell>
          <cell r="AA1177">
            <v>50</v>
          </cell>
          <cell r="AB1177">
            <v>69.763749999999987</v>
          </cell>
          <cell r="AC1177">
            <v>71.849999999999994</v>
          </cell>
          <cell r="AD1177">
            <v>73.961250000000007</v>
          </cell>
          <cell r="AE1177">
            <v>72.263749999999987</v>
          </cell>
          <cell r="AF1177">
            <v>74.349999999999994</v>
          </cell>
          <cell r="AG1177">
            <v>76.461250000000007</v>
          </cell>
          <cell r="AH1177" t="str">
            <v>2 X 8126 (4.854 FT/Box)</v>
          </cell>
          <cell r="AI1177">
            <v>2</v>
          </cell>
          <cell r="AJ1177" t="str">
            <v>(6X5)+0=30</v>
          </cell>
          <cell r="AK1177">
            <v>6</v>
          </cell>
          <cell r="AL1177">
            <v>5</v>
          </cell>
          <cell r="AM1177">
            <v>0</v>
          </cell>
          <cell r="AN1177">
            <v>30</v>
          </cell>
          <cell r="AO1177" t="str">
            <v>8905 (42 X 45)</v>
          </cell>
          <cell r="AP1177" t="str">
            <v>42X45</v>
          </cell>
          <cell r="AQ1177">
            <v>55</v>
          </cell>
          <cell r="AR1177" t="str">
            <v>8123 (2)</v>
          </cell>
          <cell r="AS1177">
            <v>0</v>
          </cell>
          <cell r="AT1177" t="str">
            <v>8121 (2 X 16FT)</v>
          </cell>
          <cell r="AU1177">
            <v>2</v>
          </cell>
          <cell r="AV1177" t="str">
            <v>8051 (1 White)</v>
          </cell>
          <cell r="AW1177" t="str">
            <v>8050 (134FT Clear)</v>
          </cell>
          <cell r="AX1177">
            <v>2285.5</v>
          </cell>
          <cell r="AY1177">
            <v>1500</v>
          </cell>
          <cell r="AZ1177">
            <v>1.5236666666666667</v>
          </cell>
          <cell r="BA1177" t="str">
            <v>GJ Request to change packaging.(31" boxes to 42X45 pallet 3/22/06)</v>
          </cell>
          <cell r="BB1177"/>
          <cell r="BC1177">
            <v>138051</v>
          </cell>
          <cell r="BD1177" t="str">
            <v>Blue</v>
          </cell>
          <cell r="BE1177" t="str">
            <v>2330 LIF35</v>
          </cell>
          <cell r="BF1177" t="str">
            <v>12 months (+/- 5 days) from date of manufacture</v>
          </cell>
          <cell r="BG1177" t="str">
            <v>Fast</v>
          </cell>
          <cell r="BH1177" t="str">
            <v>23 mm</v>
          </cell>
          <cell r="BI1177" t="str">
            <v>1 in</v>
          </cell>
          <cell r="BJ1177" t="str">
            <v>30 in</v>
          </cell>
          <cell r="BK1177" t="str">
            <v>3/4 in</v>
          </cell>
          <cell r="BL1177" t="str">
            <v>I, II, III</v>
          </cell>
          <cell r="BM1177">
            <v>3.6133200353535586</v>
          </cell>
          <cell r="BN1177">
            <v>180</v>
          </cell>
          <cell r="BO1177">
            <v>0</v>
          </cell>
          <cell r="BP1177" t="str">
            <v>J</v>
          </cell>
          <cell r="BQ1177">
            <v>50</v>
          </cell>
          <cell r="BR1177">
            <v>33130</v>
          </cell>
        </row>
        <row r="1178">
          <cell r="C1178">
            <v>138052</v>
          </cell>
          <cell r="D1178" t="str">
            <v>2330 LIF50 (2PB, 30 Bxs)(GJ)</v>
          </cell>
          <cell r="E1178" t="str">
            <v>70419</v>
          </cell>
          <cell r="F1178" t="str">
            <v>72038</v>
          </cell>
          <cell r="G1178" t="str">
            <v>30%</v>
          </cell>
          <cell r="H1178" t="str">
            <v>2 X 8509 (12-8 4 X 1.25 OL)</v>
          </cell>
          <cell r="I1178" t="str">
            <v>8030 (38 mm 142 GA X 2.605 FT)</v>
          </cell>
          <cell r="J1178" t="str">
            <v>8032 (84 mm 200 GA X 2.605 FT)</v>
          </cell>
          <cell r="K1178">
            <v>1.0058999999999998</v>
          </cell>
          <cell r="L1178">
            <v>0.43109999999999993</v>
          </cell>
          <cell r="M1178">
            <v>30</v>
          </cell>
          <cell r="N1178">
            <v>43.359840424242705</v>
          </cell>
          <cell r="O1178">
            <v>29.75</v>
          </cell>
          <cell r="P1178">
            <v>30</v>
          </cell>
          <cell r="Q1178">
            <v>30.25</v>
          </cell>
          <cell r="R1178">
            <v>1.3952749999999998</v>
          </cell>
          <cell r="S1178">
            <v>1.4369999999999998</v>
          </cell>
          <cell r="T1178">
            <v>1.479225</v>
          </cell>
          <cell r="U1178">
            <v>633.45484999999996</v>
          </cell>
          <cell r="V1178">
            <v>652.39799999999991</v>
          </cell>
          <cell r="W1178">
            <v>671.56815000000006</v>
          </cell>
          <cell r="X1178" t="str">
            <v>8445/8446 (31"/2 pc)</v>
          </cell>
          <cell r="Y1178" t="str">
            <v>31"/ 2 pc</v>
          </cell>
          <cell r="Z1178">
            <v>2.5</v>
          </cell>
          <cell r="AA1178">
            <v>50</v>
          </cell>
          <cell r="AB1178">
            <v>69.763749999999987</v>
          </cell>
          <cell r="AC1178">
            <v>71.849999999999994</v>
          </cell>
          <cell r="AD1178">
            <v>73.961250000000007</v>
          </cell>
          <cell r="AE1178">
            <v>72.263749999999987</v>
          </cell>
          <cell r="AF1178">
            <v>74.349999999999994</v>
          </cell>
          <cell r="AG1178">
            <v>76.461250000000007</v>
          </cell>
          <cell r="AH1178" t="str">
            <v>2 X 8126 (4.854 FT/Box)</v>
          </cell>
          <cell r="AI1178">
            <v>2</v>
          </cell>
          <cell r="AJ1178" t="str">
            <v>(6X5)+0=30</v>
          </cell>
          <cell r="AK1178">
            <v>6</v>
          </cell>
          <cell r="AL1178">
            <v>5</v>
          </cell>
          <cell r="AM1178">
            <v>0</v>
          </cell>
          <cell r="AN1178">
            <v>30</v>
          </cell>
          <cell r="AO1178" t="str">
            <v>8905 (42 X 45)</v>
          </cell>
          <cell r="AP1178" t="str">
            <v>42X45</v>
          </cell>
          <cell r="AQ1178">
            <v>55</v>
          </cell>
          <cell r="AR1178" t="str">
            <v>8123 (2)</v>
          </cell>
          <cell r="AS1178">
            <v>0</v>
          </cell>
          <cell r="AT1178" t="str">
            <v>8121 (2 X 16FT)</v>
          </cell>
          <cell r="AU1178">
            <v>2</v>
          </cell>
          <cell r="AV1178" t="str">
            <v>8051 (1 White)</v>
          </cell>
          <cell r="AW1178" t="str">
            <v>8050 (134FT Clear)</v>
          </cell>
          <cell r="AX1178">
            <v>2285.5</v>
          </cell>
          <cell r="AY1178">
            <v>1500</v>
          </cell>
          <cell r="AZ1178">
            <v>1.5236666666666667</v>
          </cell>
          <cell r="BA1178" t="str">
            <v>GJ Request to change packaging.(31" boxes to 42X45 pallet 3/22/06)</v>
          </cell>
          <cell r="BB1178"/>
          <cell r="BC1178">
            <v>138052</v>
          </cell>
          <cell r="BD1178" t="str">
            <v>Green</v>
          </cell>
          <cell r="BE1178" t="str">
            <v>2330 LIF50</v>
          </cell>
          <cell r="BF1178" t="str">
            <v>12 months (+/- 5 days) from date of manufacture</v>
          </cell>
          <cell r="BG1178" t="str">
            <v>Medium</v>
          </cell>
          <cell r="BH1178" t="str">
            <v>23 mm</v>
          </cell>
          <cell r="BI1178" t="str">
            <v>1 in</v>
          </cell>
          <cell r="BJ1178" t="str">
            <v>30 in</v>
          </cell>
          <cell r="BK1178" t="str">
            <v>3/4 in</v>
          </cell>
          <cell r="BL1178" t="str">
            <v>I, II, III</v>
          </cell>
          <cell r="BM1178">
            <v>3.6133200353535586</v>
          </cell>
          <cell r="BN1178">
            <v>180</v>
          </cell>
          <cell r="BO1178">
            <v>0</v>
          </cell>
          <cell r="BP1178" t="str">
            <v>J</v>
          </cell>
          <cell r="BQ1178">
            <v>50</v>
          </cell>
          <cell r="BR1178">
            <v>33130</v>
          </cell>
        </row>
        <row r="1179">
          <cell r="C1179">
            <v>138053</v>
          </cell>
          <cell r="D1179" t="str">
            <v>2330 LIF50 (SWP, 1500 Pcs) (GJ)</v>
          </cell>
          <cell r="E1179" t="str">
            <v>70419</v>
          </cell>
          <cell r="F1179" t="str">
            <v>72038</v>
          </cell>
          <cell r="G1179" t="str">
            <v>30%</v>
          </cell>
          <cell r="H1179" t="str">
            <v>2 X 8509 (12-8 4 X 1.25 OL)</v>
          </cell>
          <cell r="I1179" t="str">
            <v>8030 (38 mm 142 GA X 2.605 FT)</v>
          </cell>
          <cell r="J1179" t="str">
            <v>8032 (84 mm 200 GA X 2.605 FT)</v>
          </cell>
          <cell r="K1179">
            <v>1.0058999999999998</v>
          </cell>
          <cell r="L1179">
            <v>0.43109999999999993</v>
          </cell>
          <cell r="M1179">
            <v>30</v>
          </cell>
          <cell r="N1179">
            <v>43.359840424242705</v>
          </cell>
          <cell r="O1179">
            <v>29.75</v>
          </cell>
          <cell r="P1179">
            <v>30</v>
          </cell>
          <cell r="Q1179">
            <v>30.25</v>
          </cell>
          <cell r="R1179">
            <v>1.3952749999999998</v>
          </cell>
          <cell r="S1179">
            <v>1.4369999999999998</v>
          </cell>
          <cell r="T1179">
            <v>1.479225</v>
          </cell>
          <cell r="U1179">
            <v>633.45484999999996</v>
          </cell>
          <cell r="V1179">
            <v>652.39799999999991</v>
          </cell>
          <cell r="W1179">
            <v>671.56815000000006</v>
          </cell>
          <cell r="X1179" t="str">
            <v>8053 (5" X 150GA X 32FT)</v>
          </cell>
          <cell r="Y1179" t="str">
            <v>SW (32 FT)</v>
          </cell>
          <cell r="Z1179">
            <v>0.1</v>
          </cell>
          <cell r="AA1179">
            <v>25</v>
          </cell>
          <cell r="AB1179">
            <v>34.881874999999994</v>
          </cell>
          <cell r="AC1179">
            <v>35.924999999999997</v>
          </cell>
          <cell r="AD1179">
            <v>36.980625000000003</v>
          </cell>
          <cell r="AE1179">
            <v>34.981874999999995</v>
          </cell>
          <cell r="AF1179">
            <v>36.024999999999999</v>
          </cell>
          <cell r="AG1179">
            <v>37.080625000000005</v>
          </cell>
          <cell r="AH1179" t="str">
            <v>8059 (32FT/Bundle)</v>
          </cell>
          <cell r="AI1179" t="str">
            <v>SW</v>
          </cell>
          <cell r="AJ1179" t="str">
            <v>60 SW</v>
          </cell>
          <cell r="AK1179" t="str">
            <v xml:space="preserve">Stack </v>
          </cell>
          <cell r="AL1179" t="str">
            <v>Pyramid</v>
          </cell>
          <cell r="AM1179" t="str">
            <v>On Pallet</v>
          </cell>
          <cell r="AN1179">
            <v>60</v>
          </cell>
          <cell r="AO1179" t="str">
            <v>8919 (64 X 46)</v>
          </cell>
          <cell r="AP1179" t="str">
            <v>64X46</v>
          </cell>
          <cell r="AQ1179">
            <v>55</v>
          </cell>
          <cell r="AR1179" t="str">
            <v>8133 (2)</v>
          </cell>
          <cell r="AS1179" t="str">
            <v>2 X 8114 (Pad)</v>
          </cell>
          <cell r="AT1179">
            <v>0</v>
          </cell>
          <cell r="AU1179">
            <v>0</v>
          </cell>
          <cell r="AV1179" t="str">
            <v>8051 (1 White)</v>
          </cell>
          <cell r="AW1179" t="str">
            <v>8052 (352FT White)</v>
          </cell>
          <cell r="AX1179">
            <v>2216.5</v>
          </cell>
          <cell r="AY1179">
            <v>1500</v>
          </cell>
          <cell r="AZ1179">
            <v>1.4776666666666667</v>
          </cell>
          <cell r="BA1179" t="str">
            <v>GJ Request 7/11/06. Each bundle gets Part No. 8132 8.5 X 11 inch bundle sheet.</v>
          </cell>
          <cell r="BB1179"/>
          <cell r="BC1179">
            <v>138053</v>
          </cell>
          <cell r="BD1179" t="str">
            <v>Green</v>
          </cell>
          <cell r="BE1179" t="str">
            <v>2330 LIF50</v>
          </cell>
          <cell r="BF1179" t="str">
            <v>12 months (+/- 5 days) from date of manufacture</v>
          </cell>
          <cell r="BG1179" t="str">
            <v>Medium</v>
          </cell>
          <cell r="BH1179" t="str">
            <v>23 mm</v>
          </cell>
          <cell r="BI1179" t="str">
            <v>1 in</v>
          </cell>
          <cell r="BJ1179" t="str">
            <v>30 in</v>
          </cell>
          <cell r="BK1179" t="str">
            <v>3/4 in</v>
          </cell>
          <cell r="BL1179" t="str">
            <v>I, II, III</v>
          </cell>
          <cell r="BM1179">
            <v>3.6133200353535586</v>
          </cell>
          <cell r="BN1179">
            <v>90</v>
          </cell>
          <cell r="BO1179">
            <v>0</v>
          </cell>
          <cell r="BP1179" t="str">
            <v>J</v>
          </cell>
          <cell r="BQ1179">
            <v>25</v>
          </cell>
          <cell r="BR1179">
            <v>36460</v>
          </cell>
        </row>
        <row r="1180">
          <cell r="C1180">
            <v>138054</v>
          </cell>
          <cell r="D1180" t="str">
            <v>2330 LIF20 (SWP, 1500 Pcs) (GJ)</v>
          </cell>
          <cell r="E1180" t="str">
            <v>70417</v>
          </cell>
          <cell r="F1180" t="str">
            <v>72038</v>
          </cell>
          <cell r="G1180" t="str">
            <v>30%</v>
          </cell>
          <cell r="H1180" t="str">
            <v>2 X 8509 (12-8 4 X 1.25 OL)</v>
          </cell>
          <cell r="I1180" t="str">
            <v>8030 (38 mm 142 GA X 2.605 FT)</v>
          </cell>
          <cell r="J1180" t="str">
            <v>8032 (84 mm 200 GA X 2.605 FT)</v>
          </cell>
          <cell r="K1180">
            <v>1.0058999999999998</v>
          </cell>
          <cell r="L1180">
            <v>0.43109999999999993</v>
          </cell>
          <cell r="M1180">
            <v>30</v>
          </cell>
          <cell r="N1180">
            <v>43.359840424242705</v>
          </cell>
          <cell r="O1180">
            <v>29.75</v>
          </cell>
          <cell r="P1180">
            <v>30</v>
          </cell>
          <cell r="Q1180">
            <v>30.25</v>
          </cell>
          <cell r="R1180">
            <v>1.3952749999999998</v>
          </cell>
          <cell r="S1180">
            <v>1.4369999999999998</v>
          </cell>
          <cell r="T1180">
            <v>1.479225</v>
          </cell>
          <cell r="U1180">
            <v>633.45484999999996</v>
          </cell>
          <cell r="V1180">
            <v>652.39799999999991</v>
          </cell>
          <cell r="W1180">
            <v>671.56815000000006</v>
          </cell>
          <cell r="X1180" t="str">
            <v>8053 (5" X 150GA X 32FT)</v>
          </cell>
          <cell r="Y1180" t="str">
            <v>SW (32 FT)</v>
          </cell>
          <cell r="Z1180">
            <v>0.1</v>
          </cell>
          <cell r="AA1180">
            <v>25</v>
          </cell>
          <cell r="AB1180">
            <v>34.881874999999994</v>
          </cell>
          <cell r="AC1180">
            <v>35.924999999999997</v>
          </cell>
          <cell r="AD1180">
            <v>36.980625000000003</v>
          </cell>
          <cell r="AE1180">
            <v>34.981874999999995</v>
          </cell>
          <cell r="AF1180">
            <v>36.024999999999999</v>
          </cell>
          <cell r="AG1180">
            <v>37.080625000000005</v>
          </cell>
          <cell r="AH1180" t="str">
            <v>8059 (32FT/Bundle)</v>
          </cell>
          <cell r="AI1180" t="str">
            <v>SW</v>
          </cell>
          <cell r="AJ1180" t="str">
            <v>60 SW</v>
          </cell>
          <cell r="AK1180" t="str">
            <v xml:space="preserve">Stack </v>
          </cell>
          <cell r="AL1180" t="str">
            <v>Pyramid</v>
          </cell>
          <cell r="AM1180" t="str">
            <v>On Pallet</v>
          </cell>
          <cell r="AN1180">
            <v>60</v>
          </cell>
          <cell r="AO1180" t="str">
            <v>8919 (64 X 46)</v>
          </cell>
          <cell r="AP1180" t="str">
            <v>64X46</v>
          </cell>
          <cell r="AQ1180">
            <v>55</v>
          </cell>
          <cell r="AR1180" t="str">
            <v>8133 (2)</v>
          </cell>
          <cell r="AS1180" t="str">
            <v>2 X 8114 (Pad)</v>
          </cell>
          <cell r="AT1180">
            <v>0</v>
          </cell>
          <cell r="AU1180">
            <v>0</v>
          </cell>
          <cell r="AV1180" t="str">
            <v>8051 (1 White)</v>
          </cell>
          <cell r="AW1180" t="str">
            <v>8052 (352FT White)</v>
          </cell>
          <cell r="AX1180">
            <v>2216.5</v>
          </cell>
          <cell r="AY1180">
            <v>1500</v>
          </cell>
          <cell r="AZ1180">
            <v>1.4776666666666667</v>
          </cell>
          <cell r="BA1180" t="str">
            <v xml:space="preserve">Request 8/2/07.  Each bundle gets Part No. 8132 8.5 X 11 inch bundle sheet. </v>
          </cell>
          <cell r="BB1180"/>
          <cell r="BC1180">
            <v>138054</v>
          </cell>
          <cell r="BD1180" t="str">
            <v>Orange</v>
          </cell>
          <cell r="BE1180" t="str">
            <v>2330 LIF20</v>
          </cell>
          <cell r="BF1180" t="str">
            <v>12 months (+/- 5 days) from date of manufacture</v>
          </cell>
          <cell r="BG1180" t="str">
            <v>X-Fast</v>
          </cell>
          <cell r="BH1180" t="str">
            <v>23 mm</v>
          </cell>
          <cell r="BI1180" t="str">
            <v>1 in</v>
          </cell>
          <cell r="BJ1180" t="str">
            <v>30 in</v>
          </cell>
          <cell r="BK1180" t="str">
            <v>3/4 in</v>
          </cell>
          <cell r="BL1180" t="str">
            <v>I, II, III</v>
          </cell>
          <cell r="BM1180">
            <v>3.6133200353535586</v>
          </cell>
          <cell r="BN1180">
            <v>90</v>
          </cell>
          <cell r="BO1180">
            <v>0</v>
          </cell>
          <cell r="BP1180" t="str">
            <v>J</v>
          </cell>
          <cell r="BQ1180">
            <v>25</v>
          </cell>
          <cell r="BR1180">
            <v>36460</v>
          </cell>
        </row>
        <row r="1181">
          <cell r="C1181">
            <v>138055</v>
          </cell>
          <cell r="D1181" t="str">
            <v>2330 LIF20 (2PB, 30 Bxs)(GJ)</v>
          </cell>
          <cell r="E1181" t="str">
            <v>70417</v>
          </cell>
          <cell r="F1181" t="str">
            <v>72038</v>
          </cell>
          <cell r="G1181" t="str">
            <v>30%</v>
          </cell>
          <cell r="H1181" t="str">
            <v>2 X 8509 (12-8 4 X 1.25 OL)</v>
          </cell>
          <cell r="I1181" t="str">
            <v>8030 (38 mm 142 GA X 2.605 FT)</v>
          </cell>
          <cell r="J1181" t="str">
            <v>8032 (84 mm 200 GA X 2.605 FT)</v>
          </cell>
          <cell r="K1181">
            <v>1.0058999999999998</v>
          </cell>
          <cell r="L1181">
            <v>0.43109999999999993</v>
          </cell>
          <cell r="M1181">
            <v>30</v>
          </cell>
          <cell r="N1181">
            <v>43.359840424242705</v>
          </cell>
          <cell r="O1181">
            <v>29.75</v>
          </cell>
          <cell r="P1181">
            <v>30</v>
          </cell>
          <cell r="Q1181">
            <v>30.25</v>
          </cell>
          <cell r="R1181">
            <v>1.3952749999999998</v>
          </cell>
          <cell r="S1181">
            <v>1.4369999999999998</v>
          </cell>
          <cell r="T1181">
            <v>1.479225</v>
          </cell>
          <cell r="U1181">
            <v>633.45484999999996</v>
          </cell>
          <cell r="V1181">
            <v>652.39799999999991</v>
          </cell>
          <cell r="W1181">
            <v>671.56815000000006</v>
          </cell>
          <cell r="X1181" t="str">
            <v>8445/8446 (31"/2 pc)</v>
          </cell>
          <cell r="Y1181" t="str">
            <v>31"/ 2 pc</v>
          </cell>
          <cell r="Z1181">
            <v>2.5</v>
          </cell>
          <cell r="AA1181">
            <v>50</v>
          </cell>
          <cell r="AB1181">
            <v>69.763749999999987</v>
          </cell>
          <cell r="AC1181">
            <v>71.849999999999994</v>
          </cell>
          <cell r="AD1181">
            <v>73.961250000000007</v>
          </cell>
          <cell r="AE1181">
            <v>72.263749999999987</v>
          </cell>
          <cell r="AF1181">
            <v>74.349999999999994</v>
          </cell>
          <cell r="AG1181">
            <v>76.461250000000007</v>
          </cell>
          <cell r="AH1181" t="str">
            <v>2 X 8126 (4.854 FT/Box)</v>
          </cell>
          <cell r="AI1181">
            <v>2</v>
          </cell>
          <cell r="AJ1181" t="str">
            <v>(6X5)+0=30</v>
          </cell>
          <cell r="AK1181">
            <v>6</v>
          </cell>
          <cell r="AL1181">
            <v>5</v>
          </cell>
          <cell r="AM1181">
            <v>0</v>
          </cell>
          <cell r="AN1181">
            <v>30</v>
          </cell>
          <cell r="AO1181" t="str">
            <v>8905 (42 X 45)</v>
          </cell>
          <cell r="AP1181" t="str">
            <v>42X45</v>
          </cell>
          <cell r="AQ1181">
            <v>55</v>
          </cell>
          <cell r="AR1181" t="str">
            <v>8123 (2)</v>
          </cell>
          <cell r="AS1181">
            <v>0</v>
          </cell>
          <cell r="AT1181" t="str">
            <v>8121 (2 X 16FT)</v>
          </cell>
          <cell r="AU1181">
            <v>2</v>
          </cell>
          <cell r="AV1181" t="str">
            <v>8051 (1 White)</v>
          </cell>
          <cell r="AW1181" t="str">
            <v>8050 (134FT Clear)</v>
          </cell>
          <cell r="AX1181">
            <v>2285.5</v>
          </cell>
          <cell r="AY1181">
            <v>1500</v>
          </cell>
          <cell r="AZ1181">
            <v>1.5236666666666667</v>
          </cell>
          <cell r="BA1181" t="str">
            <v>GJ Request 8/23/07.</v>
          </cell>
          <cell r="BB1181"/>
          <cell r="BC1181">
            <v>138055</v>
          </cell>
          <cell r="BD1181" t="str">
            <v>Orange</v>
          </cell>
          <cell r="BE1181" t="str">
            <v>2330 LIF20</v>
          </cell>
          <cell r="BF1181" t="str">
            <v>12 months (+/- 5 days) from date of manufacture</v>
          </cell>
          <cell r="BG1181" t="str">
            <v>X-Fast</v>
          </cell>
          <cell r="BH1181" t="str">
            <v>23 mm</v>
          </cell>
          <cell r="BI1181" t="str">
            <v>1 in</v>
          </cell>
          <cell r="BJ1181" t="str">
            <v>30 in</v>
          </cell>
          <cell r="BK1181" t="str">
            <v>3/4 in</v>
          </cell>
          <cell r="BL1181" t="str">
            <v>I, II, III</v>
          </cell>
          <cell r="BM1181">
            <v>3.6133200353535586</v>
          </cell>
          <cell r="BN1181">
            <v>180</v>
          </cell>
          <cell r="BO1181">
            <v>0</v>
          </cell>
          <cell r="BP1181" t="str">
            <v>J</v>
          </cell>
          <cell r="BQ1181">
            <v>50</v>
          </cell>
          <cell r="BR1181">
            <v>33130</v>
          </cell>
        </row>
        <row r="1182">
          <cell r="C1182">
            <v>138056</v>
          </cell>
          <cell r="D1182" t="str">
            <v>2330 LIF37 (SWP, 1500 Pcs)(GJ)</v>
          </cell>
          <cell r="E1182" t="str">
            <v>70315</v>
          </cell>
          <cell r="F1182" t="str">
            <v>72038</v>
          </cell>
          <cell r="G1182" t="str">
            <v>30%</v>
          </cell>
          <cell r="H1182" t="str">
            <v>2 X 8509 (12-8 4 X 1.25 OL)</v>
          </cell>
          <cell r="I1182" t="str">
            <v>8030 (38 mm 142 GA X 2.605 FT)</v>
          </cell>
          <cell r="J1182" t="str">
            <v>8032 (84 mm 200 GA X 2.605 FT)</v>
          </cell>
          <cell r="K1182">
            <v>1.0058999999999998</v>
          </cell>
          <cell r="L1182">
            <v>0.43109999999999993</v>
          </cell>
          <cell r="M1182">
            <v>30</v>
          </cell>
          <cell r="N1182">
            <v>43.359840424242705</v>
          </cell>
          <cell r="O1182">
            <v>29.75</v>
          </cell>
          <cell r="P1182">
            <v>30</v>
          </cell>
          <cell r="Q1182">
            <v>30.25</v>
          </cell>
          <cell r="R1182">
            <v>1.3952749999999998</v>
          </cell>
          <cell r="S1182">
            <v>1.4369999999999998</v>
          </cell>
          <cell r="T1182">
            <v>1.479225</v>
          </cell>
          <cell r="U1182">
            <v>633.45484999999996</v>
          </cell>
          <cell r="V1182">
            <v>652.39799999999991</v>
          </cell>
          <cell r="W1182">
            <v>671.56815000000006</v>
          </cell>
          <cell r="X1182" t="str">
            <v>8053 (5" X 150GA X 32FT)</v>
          </cell>
          <cell r="Y1182" t="str">
            <v>SW (32 FT)</v>
          </cell>
          <cell r="Z1182">
            <v>0.1</v>
          </cell>
          <cell r="AA1182">
            <v>25</v>
          </cell>
          <cell r="AB1182">
            <v>34.881874999999994</v>
          </cell>
          <cell r="AC1182">
            <v>35.924999999999997</v>
          </cell>
          <cell r="AD1182">
            <v>36.980625000000003</v>
          </cell>
          <cell r="AE1182">
            <v>34.981874999999995</v>
          </cell>
          <cell r="AF1182">
            <v>36.024999999999999</v>
          </cell>
          <cell r="AG1182">
            <v>37.080625000000005</v>
          </cell>
          <cell r="AH1182" t="str">
            <v>8059 (32FT/Bundle)</v>
          </cell>
          <cell r="AI1182" t="str">
            <v>SW</v>
          </cell>
          <cell r="AJ1182" t="str">
            <v>60 SW</v>
          </cell>
          <cell r="AK1182" t="str">
            <v xml:space="preserve">Stack </v>
          </cell>
          <cell r="AL1182" t="str">
            <v>Pyramid</v>
          </cell>
          <cell r="AM1182" t="str">
            <v>On Pallet</v>
          </cell>
          <cell r="AN1182">
            <v>60</v>
          </cell>
          <cell r="AO1182" t="str">
            <v>8919 (64 X 46)</v>
          </cell>
          <cell r="AP1182" t="str">
            <v>64X46</v>
          </cell>
          <cell r="AQ1182">
            <v>55</v>
          </cell>
          <cell r="AR1182" t="str">
            <v>8123 (2)</v>
          </cell>
          <cell r="AS1182" t="str">
            <v>2 X 8114 (Pad)</v>
          </cell>
          <cell r="AT1182">
            <v>0</v>
          </cell>
          <cell r="AU1182">
            <v>0</v>
          </cell>
          <cell r="AV1182" t="str">
            <v>8051 (1 White)</v>
          </cell>
          <cell r="AW1182" t="str">
            <v>8052 (352FT White)</v>
          </cell>
          <cell r="AX1182">
            <v>2216.5</v>
          </cell>
          <cell r="AY1182">
            <v>1500</v>
          </cell>
          <cell r="AZ1182">
            <v>1.4776666666666667</v>
          </cell>
          <cell r="BA1182" t="str">
            <v>GJ Request 6/29/09.</v>
          </cell>
          <cell r="BB1182"/>
          <cell r="BC1182">
            <v>138056</v>
          </cell>
          <cell r="BD1182" t="str">
            <v>Blue</v>
          </cell>
          <cell r="BE1182" t="str">
            <v>2330 LIF37</v>
          </cell>
          <cell r="BF1182" t="str">
            <v>12 months (+/- 5 days) from date of manufacture</v>
          </cell>
          <cell r="BG1182" t="str">
            <v>Fast</v>
          </cell>
          <cell r="BH1182" t="str">
            <v>23 mm</v>
          </cell>
          <cell r="BI1182" t="str">
            <v>1 in</v>
          </cell>
          <cell r="BJ1182" t="str">
            <v>30 in</v>
          </cell>
          <cell r="BK1182" t="str">
            <v>3/4 in</v>
          </cell>
          <cell r="BL1182" t="str">
            <v>I, II, III</v>
          </cell>
          <cell r="BM1182">
            <v>3.6133200353535586</v>
          </cell>
          <cell r="BN1182">
            <v>90</v>
          </cell>
          <cell r="BO1182">
            <v>0</v>
          </cell>
          <cell r="BP1182" t="str">
            <v>J</v>
          </cell>
          <cell r="BQ1182">
            <v>25</v>
          </cell>
          <cell r="BR1182">
            <v>36460</v>
          </cell>
        </row>
        <row r="1183">
          <cell r="C1183">
            <v>138057</v>
          </cell>
          <cell r="D1183" t="str">
            <v>2330 LIF40 (2PB, 30 Bxs)(GJ)</v>
          </cell>
          <cell r="E1183" t="str">
            <v>70331</v>
          </cell>
          <cell r="F1183" t="str">
            <v>72038</v>
          </cell>
          <cell r="G1183" t="str">
            <v>30%</v>
          </cell>
          <cell r="H1183" t="str">
            <v>2 X 8509 (12-8 4 X 1.25 OL)</v>
          </cell>
          <cell r="I1183" t="str">
            <v>8030 (38 mm 142 GA X 2.605 FT)</v>
          </cell>
          <cell r="J1183" t="str">
            <v>8032 (84 mm 200 GA X 2.605 FT)</v>
          </cell>
          <cell r="K1183">
            <v>1.0058999999999998</v>
          </cell>
          <cell r="L1183">
            <v>0.43109999999999993</v>
          </cell>
          <cell r="M1183">
            <v>30</v>
          </cell>
          <cell r="N1183">
            <v>43.359840424242705</v>
          </cell>
          <cell r="O1183">
            <v>29.75</v>
          </cell>
          <cell r="P1183">
            <v>30</v>
          </cell>
          <cell r="Q1183">
            <v>30.25</v>
          </cell>
          <cell r="R1183">
            <v>1.3952749999999998</v>
          </cell>
          <cell r="S1183">
            <v>1.4369999999999998</v>
          </cell>
          <cell r="T1183">
            <v>1.479225</v>
          </cell>
          <cell r="U1183">
            <v>633.45484999999996</v>
          </cell>
          <cell r="V1183">
            <v>652.39799999999991</v>
          </cell>
          <cell r="W1183">
            <v>671.56815000000006</v>
          </cell>
          <cell r="X1183" t="str">
            <v>8445/8446 (31"/2 pc)</v>
          </cell>
          <cell r="Y1183" t="str">
            <v>31"/ 2 pc</v>
          </cell>
          <cell r="Z1183">
            <v>2.5</v>
          </cell>
          <cell r="AA1183">
            <v>50</v>
          </cell>
          <cell r="AB1183">
            <v>69.763749999999987</v>
          </cell>
          <cell r="AC1183">
            <v>71.849999999999994</v>
          </cell>
          <cell r="AD1183">
            <v>73.961250000000007</v>
          </cell>
          <cell r="AE1183">
            <v>72.263749999999987</v>
          </cell>
          <cell r="AF1183">
            <v>74.349999999999994</v>
          </cell>
          <cell r="AG1183">
            <v>76.461250000000007</v>
          </cell>
          <cell r="AH1183" t="str">
            <v>2 X 8126 (4.854 FT/Box)</v>
          </cell>
          <cell r="AI1183">
            <v>2</v>
          </cell>
          <cell r="AJ1183" t="str">
            <v>(6X5)+0=30</v>
          </cell>
          <cell r="AK1183">
            <v>6</v>
          </cell>
          <cell r="AL1183">
            <v>5</v>
          </cell>
          <cell r="AM1183">
            <v>0</v>
          </cell>
          <cell r="AN1183">
            <v>30</v>
          </cell>
          <cell r="AO1183" t="str">
            <v>8905 (42 X 45)</v>
          </cell>
          <cell r="AP1183" t="str">
            <v>42X45</v>
          </cell>
          <cell r="AQ1183">
            <v>55</v>
          </cell>
          <cell r="AR1183" t="str">
            <v>8123 (2)</v>
          </cell>
          <cell r="AS1183">
            <v>0</v>
          </cell>
          <cell r="AT1183" t="str">
            <v>8121 (2 X 16FT)</v>
          </cell>
          <cell r="AU1183">
            <v>2</v>
          </cell>
          <cell r="AV1183" t="str">
            <v>8051 (1 White)</v>
          </cell>
          <cell r="AW1183" t="str">
            <v>8050 (134FT Clear)</v>
          </cell>
          <cell r="AX1183">
            <v>2285.5</v>
          </cell>
          <cell r="AY1183">
            <v>1500</v>
          </cell>
          <cell r="AZ1183">
            <v>1.5236666666666667</v>
          </cell>
          <cell r="BA1183" t="str">
            <v>GJ Request 1/4/10.</v>
          </cell>
          <cell r="BB1183"/>
          <cell r="BC1183">
            <v>138057</v>
          </cell>
          <cell r="BD1183" t="str">
            <v>Blue</v>
          </cell>
          <cell r="BE1183" t="str">
            <v>2330 LIF40</v>
          </cell>
          <cell r="BF1183" t="str">
            <v>12 months (+/- 5 days) from date of manufacture</v>
          </cell>
          <cell r="BG1183" t="str">
            <v>Fast</v>
          </cell>
          <cell r="BH1183" t="str">
            <v>23 mm</v>
          </cell>
          <cell r="BI1183" t="str">
            <v>1 in</v>
          </cell>
          <cell r="BJ1183" t="str">
            <v>30 in</v>
          </cell>
          <cell r="BK1183" t="str">
            <v>3/4 in</v>
          </cell>
          <cell r="BL1183" t="str">
            <v>I, II, III</v>
          </cell>
          <cell r="BM1183">
            <v>3.6133200353535586</v>
          </cell>
          <cell r="BN1183">
            <v>180</v>
          </cell>
          <cell r="BO1183">
            <v>0</v>
          </cell>
          <cell r="BP1183" t="str">
            <v>J</v>
          </cell>
          <cell r="BQ1183">
            <v>50</v>
          </cell>
          <cell r="BR1183">
            <v>33130</v>
          </cell>
        </row>
        <row r="1184">
          <cell r="C1184">
            <v>138083</v>
          </cell>
          <cell r="D1184" t="str">
            <v>2328 LIF35 (2PB, 30 Bxs)(GJ)</v>
          </cell>
          <cell r="E1184" t="str">
            <v>70411</v>
          </cell>
          <cell r="F1184" t="str">
            <v>72038</v>
          </cell>
          <cell r="G1184" t="str">
            <v>30%</v>
          </cell>
          <cell r="H1184" t="str">
            <v>2 X 8509 (12-8 4 X 1.25 OL)</v>
          </cell>
          <cell r="I1184" t="str">
            <v>8030 (38 mm 142 GA X 2.438 FT)</v>
          </cell>
          <cell r="J1184" t="str">
            <v>8032 (84 mm 200 GA X 2.438 FT)</v>
          </cell>
          <cell r="K1184">
            <v>0.9388399999999999</v>
          </cell>
          <cell r="L1184">
            <v>0.40236</v>
          </cell>
          <cell r="M1184">
            <v>28</v>
          </cell>
          <cell r="N1184">
            <v>40.30568064489546</v>
          </cell>
          <cell r="O1184">
            <v>27.75</v>
          </cell>
          <cell r="P1184">
            <v>28</v>
          </cell>
          <cell r="Q1184">
            <v>28.25</v>
          </cell>
          <cell r="R1184">
            <v>1.3014749999999999</v>
          </cell>
          <cell r="S1184">
            <v>1.3411999999999999</v>
          </cell>
          <cell r="T1184">
            <v>1.3814249999999999</v>
          </cell>
          <cell r="U1184">
            <v>590.86964999999998</v>
          </cell>
          <cell r="V1184">
            <v>608.90480000000002</v>
          </cell>
          <cell r="W1184">
            <v>627.16694999999993</v>
          </cell>
          <cell r="X1184" t="str">
            <v>8445/8446 (31"/2 pc)</v>
          </cell>
          <cell r="Y1184" t="str">
            <v>31"/ 2 pc</v>
          </cell>
          <cell r="Z1184">
            <v>2.5</v>
          </cell>
          <cell r="AA1184">
            <v>50</v>
          </cell>
          <cell r="AB1184">
            <v>65.07374999999999</v>
          </cell>
          <cell r="AC1184">
            <v>67.06</v>
          </cell>
          <cell r="AD1184">
            <v>69.071249999999992</v>
          </cell>
          <cell r="AE1184">
            <v>67.57374999999999</v>
          </cell>
          <cell r="AF1184">
            <v>69.56</v>
          </cell>
          <cell r="AG1184">
            <v>71.571249999999992</v>
          </cell>
          <cell r="AH1184" t="str">
            <v>2 X 8126 (4.854 FT/Box)</v>
          </cell>
          <cell r="AI1184">
            <v>2</v>
          </cell>
          <cell r="AJ1184" t="str">
            <v>(6X5)+0=30</v>
          </cell>
          <cell r="AK1184">
            <v>6</v>
          </cell>
          <cell r="AL1184">
            <v>5</v>
          </cell>
          <cell r="AM1184">
            <v>0</v>
          </cell>
          <cell r="AN1184">
            <v>30</v>
          </cell>
          <cell r="AO1184" t="str">
            <v>8905 (42 X 45)</v>
          </cell>
          <cell r="AP1184" t="str">
            <v>42X45</v>
          </cell>
          <cell r="AQ1184">
            <v>55</v>
          </cell>
          <cell r="AR1184" t="str">
            <v>8123 (2)</v>
          </cell>
          <cell r="AS1184">
            <v>0</v>
          </cell>
          <cell r="AT1184" t="str">
            <v>8121 (2 X 16FT)</v>
          </cell>
          <cell r="AU1184">
            <v>2</v>
          </cell>
          <cell r="AV1184" t="str">
            <v>8051 (1 White)</v>
          </cell>
          <cell r="AW1184" t="str">
            <v>8050 (134FT Clear)</v>
          </cell>
          <cell r="AX1184">
            <v>2141.8000000000002</v>
          </cell>
          <cell r="AY1184">
            <v>1500</v>
          </cell>
          <cell r="AZ1184">
            <v>1.4278666666666668</v>
          </cell>
          <cell r="BA1184" t="str">
            <v>Minova Request 9/11/09.</v>
          </cell>
          <cell r="BB1184"/>
          <cell r="BC1184">
            <v>138083</v>
          </cell>
          <cell r="BD1184" t="str">
            <v>Blue</v>
          </cell>
          <cell r="BE1184" t="str">
            <v>2328 LIF35</v>
          </cell>
          <cell r="BF1184" t="str">
            <v>12 months (+/- 5 days) from date of manufacture</v>
          </cell>
          <cell r="BG1184" t="str">
            <v>Fast</v>
          </cell>
          <cell r="BH1184" t="str">
            <v>23 mm</v>
          </cell>
          <cell r="BI1184" t="str">
            <v>1 in</v>
          </cell>
          <cell r="BJ1184" t="str">
            <v>28 in</v>
          </cell>
          <cell r="BK1184" t="str">
            <v>3/4 in</v>
          </cell>
          <cell r="BL1184" t="str">
            <v>I, II, III</v>
          </cell>
          <cell r="BM1184">
            <v>3.358806720407955</v>
          </cell>
          <cell r="BN1184">
            <v>102</v>
          </cell>
          <cell r="BO1184">
            <v>0</v>
          </cell>
          <cell r="BP1184" t="str">
            <v>J</v>
          </cell>
          <cell r="BQ1184">
            <v>50</v>
          </cell>
          <cell r="BR1184">
            <v>33130</v>
          </cell>
        </row>
        <row r="1185">
          <cell r="C1185">
            <v>139027</v>
          </cell>
          <cell r="D1185" t="str">
            <v>A23 3' M35 (2PB, 15 Bxs) (GJ)</v>
          </cell>
          <cell r="E1185" t="str">
            <v>70474</v>
          </cell>
          <cell r="F1185" t="str">
            <v>72038</v>
          </cell>
          <cell r="G1185" t="str">
            <v>30%</v>
          </cell>
          <cell r="H1185" t="str">
            <v>2 X 8509 (12-8 4 X 1.25 OL)</v>
          </cell>
          <cell r="I1185" t="str">
            <v>8030 (38 mm 142 GA X 2.198 FT)</v>
          </cell>
          <cell r="J1185" t="str">
            <v>8032 (84 mm 200 GA X 2.198 FT)</v>
          </cell>
          <cell r="K1185">
            <v>0.84244125000000003</v>
          </cell>
          <cell r="L1185">
            <v>0.36104625000000001</v>
          </cell>
          <cell r="M1185">
            <v>24.931248254145611</v>
          </cell>
          <cell r="N1185">
            <v>36</v>
          </cell>
          <cell r="O1185">
            <v>24.875</v>
          </cell>
          <cell r="P1185">
            <v>25.125</v>
          </cell>
          <cell r="Q1185">
            <v>25.375</v>
          </cell>
          <cell r="R1185">
            <v>1.1666375</v>
          </cell>
          <cell r="S1185">
            <v>1.2034875</v>
          </cell>
          <cell r="T1185">
            <v>1.2408375</v>
          </cell>
          <cell r="U1185">
            <v>529.65342499999997</v>
          </cell>
          <cell r="V1185">
            <v>546.38332500000001</v>
          </cell>
          <cell r="W1185">
            <v>563.34022500000003</v>
          </cell>
          <cell r="X1185" t="str">
            <v>8445/8446 (31"/2 pc)</v>
          </cell>
          <cell r="Y1185" t="str">
            <v>31"/ 2 pc</v>
          </cell>
          <cell r="Z1185">
            <v>2.5</v>
          </cell>
          <cell r="AA1185">
            <v>50</v>
          </cell>
          <cell r="AB1185">
            <v>58.331874999999997</v>
          </cell>
          <cell r="AC1185">
            <v>60.174375000000005</v>
          </cell>
          <cell r="AD1185">
            <v>62.041875000000005</v>
          </cell>
          <cell r="AE1185">
            <v>60.831874999999997</v>
          </cell>
          <cell r="AF1185">
            <v>62.674375000000005</v>
          </cell>
          <cell r="AG1185">
            <v>64.541875000000005</v>
          </cell>
          <cell r="AH1185" t="str">
            <v>2 X 8126 (4.854 FT/Box)</v>
          </cell>
          <cell r="AI1185">
            <v>2</v>
          </cell>
          <cell r="AJ1185" t="str">
            <v>(5X3)+0=15</v>
          </cell>
          <cell r="AK1185">
            <v>5</v>
          </cell>
          <cell r="AL1185">
            <v>3</v>
          </cell>
          <cell r="AM1185">
            <v>0</v>
          </cell>
          <cell r="AN1185">
            <v>15</v>
          </cell>
          <cell r="AO1185" t="str">
            <v>8905 (42 X 45)</v>
          </cell>
          <cell r="AP1185" t="str">
            <v>42X45</v>
          </cell>
          <cell r="AQ1185">
            <v>55</v>
          </cell>
          <cell r="AR1185" t="str">
            <v>8123 (2)</v>
          </cell>
          <cell r="AS1185">
            <v>0</v>
          </cell>
          <cell r="AT1185" t="str">
            <v>8121 (2 X 16FT)</v>
          </cell>
          <cell r="AU1185">
            <v>2</v>
          </cell>
          <cell r="AV1185" t="str">
            <v>8051 (1 White)</v>
          </cell>
          <cell r="AW1185" t="str">
            <v>8050 (67FT Clear)</v>
          </cell>
          <cell r="AX1185">
            <v>995.11562500000002</v>
          </cell>
          <cell r="AY1185">
            <v>750</v>
          </cell>
          <cell r="AZ1185">
            <v>1.3268208333333333</v>
          </cell>
          <cell r="BA1185" t="str">
            <v>GJ Request to change packaging.(31" boxes to 42X45 pallet 3/22/06)</v>
          </cell>
          <cell r="BB1185"/>
          <cell r="BC1185">
            <v>139027</v>
          </cell>
          <cell r="BD1185" t="str">
            <v>Blue</v>
          </cell>
          <cell r="BE1185" t="str">
            <v xml:space="preserve">A23 3' M35 </v>
          </cell>
          <cell r="BF1185" t="str">
            <v>12 months (+/- 5 days) from date of manufacture</v>
          </cell>
          <cell r="BG1185" t="str">
            <v>Fast</v>
          </cell>
          <cell r="BH1185" t="str">
            <v>23 mm</v>
          </cell>
          <cell r="BI1185" t="str">
            <v>1 in</v>
          </cell>
          <cell r="BJ1185" t="str">
            <v>25 1/8 in</v>
          </cell>
          <cell r="BK1185" t="str">
            <v>3/4 in</v>
          </cell>
          <cell r="BL1185" t="str">
            <v>I, II, III</v>
          </cell>
          <cell r="BM1185">
            <v>3</v>
          </cell>
          <cell r="BN1185">
            <v>150</v>
          </cell>
          <cell r="BO1185">
            <v>0</v>
          </cell>
          <cell r="BP1185" t="str">
            <v>J</v>
          </cell>
          <cell r="BQ1185">
            <v>50</v>
          </cell>
          <cell r="BR1185">
            <v>33132</v>
          </cell>
        </row>
        <row r="1186">
          <cell r="C1186">
            <v>139034</v>
          </cell>
          <cell r="D1186" t="str">
            <v>A23 3' M50 (SWP, 1500 Pcs) (GJ)</v>
          </cell>
          <cell r="E1186" t="str">
            <v>70425</v>
          </cell>
          <cell r="F1186" t="str">
            <v>72038</v>
          </cell>
          <cell r="G1186" t="str">
            <v>30%</v>
          </cell>
          <cell r="H1186" t="str">
            <v>2 X 8509 (12-8 4 X 1.25 OL)</v>
          </cell>
          <cell r="I1186" t="str">
            <v>8030 (38 mm 142 GA X 2.198 FT)</v>
          </cell>
          <cell r="J1186" t="str">
            <v>8032 (84 mm 200 GA X 2.198 FT)</v>
          </cell>
          <cell r="K1186">
            <v>0.84244125000000003</v>
          </cell>
          <cell r="L1186">
            <v>0.36104625000000001</v>
          </cell>
          <cell r="M1186">
            <v>24.931248254145611</v>
          </cell>
          <cell r="N1186">
            <v>36</v>
          </cell>
          <cell r="O1186">
            <v>24.875</v>
          </cell>
          <cell r="P1186">
            <v>25.125</v>
          </cell>
          <cell r="Q1186">
            <v>25.375</v>
          </cell>
          <cell r="R1186">
            <v>1.1666375</v>
          </cell>
          <cell r="S1186">
            <v>1.2034875</v>
          </cell>
          <cell r="T1186">
            <v>1.2408375</v>
          </cell>
          <cell r="U1186">
            <v>529.65342499999997</v>
          </cell>
          <cell r="V1186">
            <v>546.38332500000001</v>
          </cell>
          <cell r="W1186">
            <v>563.34022500000003</v>
          </cell>
          <cell r="X1186" t="str">
            <v>8053 (5" X 150GA X 27FT)</v>
          </cell>
          <cell r="Y1186" t="str">
            <v>SW (27 FT)</v>
          </cell>
          <cell r="Z1186">
            <v>0.1</v>
          </cell>
          <cell r="AA1186">
            <v>25</v>
          </cell>
          <cell r="AB1186">
            <v>29.165937499999998</v>
          </cell>
          <cell r="AC1186">
            <v>30.087187500000002</v>
          </cell>
          <cell r="AD1186">
            <v>31.020937500000002</v>
          </cell>
          <cell r="AE1186">
            <v>29.2659375</v>
          </cell>
          <cell r="AF1186">
            <v>30.187187500000004</v>
          </cell>
          <cell r="AG1186">
            <v>31.120937500000004</v>
          </cell>
          <cell r="AH1186" t="str">
            <v xml:space="preserve">8059 (27 FT/Bundle) </v>
          </cell>
          <cell r="AI1186" t="str">
            <v>SW</v>
          </cell>
          <cell r="AJ1186" t="str">
            <v>60 SW</v>
          </cell>
          <cell r="AK1186" t="str">
            <v xml:space="preserve">Stack </v>
          </cell>
          <cell r="AL1186" t="str">
            <v xml:space="preserve">Pyramid </v>
          </cell>
          <cell r="AM1186" t="str">
            <v>On Pallet</v>
          </cell>
          <cell r="AN1186">
            <v>60</v>
          </cell>
          <cell r="AO1186" t="str">
            <v>8912 (56 X 42)</v>
          </cell>
          <cell r="AP1186" t="str">
            <v>56X42</v>
          </cell>
          <cell r="AQ1186">
            <v>55</v>
          </cell>
          <cell r="AR1186" t="str">
            <v>8133 (2)</v>
          </cell>
          <cell r="AS1186" t="str">
            <v>2 X 8114 (Pad)</v>
          </cell>
          <cell r="AT1186">
            <v>0</v>
          </cell>
          <cell r="AU1186">
            <v>0</v>
          </cell>
          <cell r="AV1186" t="str">
            <v>8051 (1 White)</v>
          </cell>
          <cell r="AW1186" t="str">
            <v>8052 (134FT White)</v>
          </cell>
          <cell r="AX1186">
            <v>1866.2312500000003</v>
          </cell>
          <cell r="AY1186">
            <v>1500</v>
          </cell>
          <cell r="AZ1186">
            <v>1.2441541666666669</v>
          </cell>
          <cell r="BA1186" t="str">
            <v xml:space="preserve">GJ Request 2/18/04.  Each bundle gets Part No. 8132 8.5 X 11 inch bundle sheet. </v>
          </cell>
          <cell r="BB1186"/>
          <cell r="BC1186">
            <v>139034</v>
          </cell>
          <cell r="BD1186" t="str">
            <v>Green</v>
          </cell>
          <cell r="BE1186" t="str">
            <v>A23 3' M50</v>
          </cell>
          <cell r="BF1186" t="str">
            <v>12 months (+/- 5 days) from date of manufacture</v>
          </cell>
          <cell r="BG1186" t="str">
            <v>Medium</v>
          </cell>
          <cell r="BH1186" t="str">
            <v>23 mm</v>
          </cell>
          <cell r="BI1186" t="str">
            <v>1 in</v>
          </cell>
          <cell r="BJ1186" t="str">
            <v>25 1/8 in</v>
          </cell>
          <cell r="BK1186" t="str">
            <v>3/4 in</v>
          </cell>
          <cell r="BL1186" t="str">
            <v>I, II, III</v>
          </cell>
          <cell r="BM1186">
            <v>3</v>
          </cell>
          <cell r="BN1186">
            <v>75</v>
          </cell>
          <cell r="BO1186">
            <v>0</v>
          </cell>
          <cell r="BP1186" t="str">
            <v>J</v>
          </cell>
          <cell r="BQ1186">
            <v>25</v>
          </cell>
          <cell r="BR1186">
            <v>35660</v>
          </cell>
        </row>
        <row r="1187">
          <cell r="C1187">
            <v>139063</v>
          </cell>
          <cell r="D1187" t="str">
            <v>A23 3' H35 (2PB, 30 Bxs)(GJ)</v>
          </cell>
          <cell r="E1187" t="str">
            <v>70400</v>
          </cell>
          <cell r="F1187" t="str">
            <v>72038</v>
          </cell>
          <cell r="G1187" t="str">
            <v>30%</v>
          </cell>
          <cell r="H1187" t="str">
            <v>2 X 8509 (12-8 4 X 1.25 OL)</v>
          </cell>
          <cell r="I1187" t="str">
            <v>8030 (38 mm 142 GA X 2.198 FT)</v>
          </cell>
          <cell r="J1187" t="str">
            <v>8032 (84 mm 200 GA X 2.198 FT)</v>
          </cell>
          <cell r="K1187">
            <v>0.84244125000000003</v>
          </cell>
          <cell r="L1187">
            <v>0.36104625000000001</v>
          </cell>
          <cell r="M1187">
            <v>24.931248254145611</v>
          </cell>
          <cell r="N1187">
            <v>36</v>
          </cell>
          <cell r="O1187">
            <v>24.875</v>
          </cell>
          <cell r="P1187">
            <v>25.125</v>
          </cell>
          <cell r="Q1187">
            <v>25.375</v>
          </cell>
          <cell r="R1187">
            <v>1.1666375</v>
          </cell>
          <cell r="S1187">
            <v>1.2034875</v>
          </cell>
          <cell r="T1187">
            <v>1.2408375</v>
          </cell>
          <cell r="U1187">
            <v>529.65342499999997</v>
          </cell>
          <cell r="V1187">
            <v>546.38332500000001</v>
          </cell>
          <cell r="W1187">
            <v>563.34022500000003</v>
          </cell>
          <cell r="X1187" t="str">
            <v>8445/8446 (31"/2 pc)</v>
          </cell>
          <cell r="Y1187" t="str">
            <v>31"/ 2 pc</v>
          </cell>
          <cell r="Z1187">
            <v>2.5</v>
          </cell>
          <cell r="AA1187">
            <v>50</v>
          </cell>
          <cell r="AB1187">
            <v>58.331874999999997</v>
          </cell>
          <cell r="AC1187">
            <v>60.174375000000005</v>
          </cell>
          <cell r="AD1187">
            <v>62.041875000000005</v>
          </cell>
          <cell r="AE1187">
            <v>60.831874999999997</v>
          </cell>
          <cell r="AF1187">
            <v>62.674375000000005</v>
          </cell>
          <cell r="AG1187">
            <v>64.541875000000005</v>
          </cell>
          <cell r="AH1187" t="str">
            <v>2 X 8126 (4.854 FT/Box)</v>
          </cell>
          <cell r="AI1187">
            <v>2</v>
          </cell>
          <cell r="AJ1187" t="str">
            <v>(6X5)+0=30</v>
          </cell>
          <cell r="AK1187">
            <v>6</v>
          </cell>
          <cell r="AL1187">
            <v>5</v>
          </cell>
          <cell r="AM1187">
            <v>0</v>
          </cell>
          <cell r="AN1187">
            <v>30</v>
          </cell>
          <cell r="AO1187" t="str">
            <v>8905 (42 X 45)</v>
          </cell>
          <cell r="AP1187" t="str">
            <v>42X45</v>
          </cell>
          <cell r="AQ1187">
            <v>55</v>
          </cell>
          <cell r="AR1187" t="str">
            <v>8123 (2)</v>
          </cell>
          <cell r="AS1187">
            <v>0</v>
          </cell>
          <cell r="AT1187" t="str">
            <v>8121 (2 X 16FT)</v>
          </cell>
          <cell r="AU1187">
            <v>2</v>
          </cell>
          <cell r="AV1187" t="str">
            <v>8051 (1 White)</v>
          </cell>
          <cell r="AW1187" t="str">
            <v>8050 (134FT Clear)</v>
          </cell>
          <cell r="AX1187">
            <v>1935.23125</v>
          </cell>
          <cell r="AY1187">
            <v>1500</v>
          </cell>
          <cell r="AZ1187">
            <v>1.2901541666666667</v>
          </cell>
          <cell r="BA1187" t="str">
            <v>GJ Request to change packaging.(31" boxes to 42X45 pallet 3/22/06)</v>
          </cell>
          <cell r="BB1187"/>
          <cell r="BC1187">
            <v>139063</v>
          </cell>
          <cell r="BD1187" t="str">
            <v>Blue</v>
          </cell>
          <cell r="BE1187" t="str">
            <v xml:space="preserve">A23 3' H35 </v>
          </cell>
          <cell r="BF1187" t="str">
            <v>12 months (+/- 5 days) from date of manufacture</v>
          </cell>
          <cell r="BG1187" t="str">
            <v>Fast</v>
          </cell>
          <cell r="BH1187" t="str">
            <v>23 mm</v>
          </cell>
          <cell r="BI1187" t="str">
            <v>1 in</v>
          </cell>
          <cell r="BJ1187" t="str">
            <v>25 1/8 in</v>
          </cell>
          <cell r="BK1187" t="str">
            <v>3/4 in</v>
          </cell>
          <cell r="BL1187" t="str">
            <v>I, II, III</v>
          </cell>
          <cell r="BM1187">
            <v>3</v>
          </cell>
          <cell r="BN1187">
            <v>150</v>
          </cell>
          <cell r="BO1187">
            <v>0</v>
          </cell>
          <cell r="BP1187" t="str">
            <v>J</v>
          </cell>
          <cell r="BQ1187">
            <v>50</v>
          </cell>
          <cell r="BR1187">
            <v>33130</v>
          </cell>
        </row>
        <row r="1188">
          <cell r="C1188">
            <v>139068</v>
          </cell>
          <cell r="D1188" t="str">
            <v>A23 3' H37 (2PB, 30 Bxs)(GJ)</v>
          </cell>
          <cell r="E1188" t="str">
            <v>70497</v>
          </cell>
          <cell r="F1188" t="str">
            <v>72038</v>
          </cell>
          <cell r="G1188" t="str">
            <v>30%</v>
          </cell>
          <cell r="H1188" t="str">
            <v>2 X 8509 (12-8 4 X 1.25 OL)</v>
          </cell>
          <cell r="I1188" t="str">
            <v>8030 (38 mm 142 GA X 2.198 FT)</v>
          </cell>
          <cell r="J1188" t="str">
            <v>8032 (84 mm 200 GA X 2.198 FT)</v>
          </cell>
          <cell r="K1188">
            <v>0.84244125000000003</v>
          </cell>
          <cell r="L1188">
            <v>0.36104625000000001</v>
          </cell>
          <cell r="M1188">
            <v>24.931248254145611</v>
          </cell>
          <cell r="N1188">
            <v>36</v>
          </cell>
          <cell r="O1188">
            <v>24.875</v>
          </cell>
          <cell r="P1188">
            <v>25.125</v>
          </cell>
          <cell r="Q1188">
            <v>25.375</v>
          </cell>
          <cell r="R1188">
            <v>1.1666375</v>
          </cell>
          <cell r="S1188">
            <v>1.2034875</v>
          </cell>
          <cell r="T1188">
            <v>1.2408375</v>
          </cell>
          <cell r="U1188">
            <v>529.65342499999997</v>
          </cell>
          <cell r="V1188">
            <v>546.38332500000001</v>
          </cell>
          <cell r="W1188">
            <v>563.34022500000003</v>
          </cell>
          <cell r="X1188" t="str">
            <v>8445/8446 (31"/2 pc)</v>
          </cell>
          <cell r="Y1188" t="str">
            <v>31"/ 2 pc</v>
          </cell>
          <cell r="Z1188">
            <v>2.5</v>
          </cell>
          <cell r="AA1188">
            <v>50</v>
          </cell>
          <cell r="AB1188">
            <v>58.331874999999997</v>
          </cell>
          <cell r="AC1188">
            <v>60.174375000000005</v>
          </cell>
          <cell r="AD1188">
            <v>62.041875000000005</v>
          </cell>
          <cell r="AE1188">
            <v>60.831874999999997</v>
          </cell>
          <cell r="AF1188">
            <v>62.674375000000005</v>
          </cell>
          <cell r="AG1188">
            <v>64.541875000000005</v>
          </cell>
          <cell r="AH1188" t="str">
            <v>2 X 8126 (4.854 FT/Box)</v>
          </cell>
          <cell r="AI1188">
            <v>2</v>
          </cell>
          <cell r="AJ1188" t="str">
            <v>(6X5)+0=30</v>
          </cell>
          <cell r="AK1188">
            <v>6</v>
          </cell>
          <cell r="AL1188">
            <v>5</v>
          </cell>
          <cell r="AM1188">
            <v>0</v>
          </cell>
          <cell r="AN1188">
            <v>30</v>
          </cell>
          <cell r="AO1188" t="str">
            <v>8905 (42 X 45)</v>
          </cell>
          <cell r="AP1188" t="str">
            <v>42X45</v>
          </cell>
          <cell r="AQ1188">
            <v>55</v>
          </cell>
          <cell r="AR1188" t="str">
            <v>8123 (2)</v>
          </cell>
          <cell r="AS1188">
            <v>0</v>
          </cell>
          <cell r="AT1188" t="str">
            <v>8121 (2 X 16FT)</v>
          </cell>
          <cell r="AU1188">
            <v>2</v>
          </cell>
          <cell r="AV1188" t="str">
            <v>8051 (1 White)</v>
          </cell>
          <cell r="AW1188" t="str">
            <v>8050 (134FT Clear)</v>
          </cell>
          <cell r="AX1188">
            <v>1935.23125</v>
          </cell>
          <cell r="AY1188">
            <v>1500</v>
          </cell>
          <cell r="AZ1188">
            <v>1.2901541666666667</v>
          </cell>
          <cell r="BA1188" t="str">
            <v>GJ Request to change packaging.(31" boxes to 42X45 pallet 3/22/06)</v>
          </cell>
          <cell r="BB1188"/>
          <cell r="BC1188">
            <v>139068</v>
          </cell>
          <cell r="BD1188" t="str">
            <v>Blue</v>
          </cell>
          <cell r="BE1188" t="str">
            <v xml:space="preserve">A23 3' H37 </v>
          </cell>
          <cell r="BF1188" t="str">
            <v>12 months (+/- 5 days) from date of manufacture</v>
          </cell>
          <cell r="BG1188" t="str">
            <v>Fast</v>
          </cell>
          <cell r="BH1188" t="str">
            <v>23 mm</v>
          </cell>
          <cell r="BI1188" t="str">
            <v>1 in</v>
          </cell>
          <cell r="BJ1188" t="str">
            <v>25 1/8 in</v>
          </cell>
          <cell r="BK1188" t="str">
            <v>3/4 in</v>
          </cell>
          <cell r="BL1188" t="str">
            <v>I, II, III</v>
          </cell>
          <cell r="BM1188">
            <v>3</v>
          </cell>
          <cell r="BN1188">
            <v>150</v>
          </cell>
          <cell r="BO1188">
            <v>0</v>
          </cell>
          <cell r="BP1188" t="str">
            <v>J</v>
          </cell>
          <cell r="BQ1188">
            <v>50</v>
          </cell>
          <cell r="BR1188">
            <v>33130</v>
          </cell>
        </row>
        <row r="1189">
          <cell r="C1189">
            <v>139069</v>
          </cell>
          <cell r="D1189" t="str">
            <v>A23 3' H37 (SWP, 1500 Pcs) (GJ)</v>
          </cell>
          <cell r="E1189" t="str">
            <v>70497</v>
          </cell>
          <cell r="F1189" t="str">
            <v>72038</v>
          </cell>
          <cell r="G1189" t="str">
            <v>30%</v>
          </cell>
          <cell r="H1189" t="str">
            <v>2 X 8509 (12-8 4 X 1.25 OL)</v>
          </cell>
          <cell r="I1189" t="str">
            <v>8030 (38 mm 142 GA X 2.198 FT)</v>
          </cell>
          <cell r="J1189" t="str">
            <v>8032 (84 mm 200 GA X 2.198 FT)</v>
          </cell>
          <cell r="K1189">
            <v>0.84244125000000003</v>
          </cell>
          <cell r="L1189">
            <v>0.36104625000000001</v>
          </cell>
          <cell r="M1189">
            <v>24.931248254145611</v>
          </cell>
          <cell r="N1189">
            <v>36</v>
          </cell>
          <cell r="O1189">
            <v>24.875</v>
          </cell>
          <cell r="P1189">
            <v>25.125</v>
          </cell>
          <cell r="Q1189">
            <v>25.375</v>
          </cell>
          <cell r="R1189">
            <v>1.1666375</v>
          </cell>
          <cell r="S1189">
            <v>1.2034875</v>
          </cell>
          <cell r="T1189">
            <v>1.2408375</v>
          </cell>
          <cell r="U1189">
            <v>529.65342499999997</v>
          </cell>
          <cell r="V1189">
            <v>546.38332500000001</v>
          </cell>
          <cell r="W1189">
            <v>563.34022500000003</v>
          </cell>
          <cell r="X1189" t="str">
            <v>8053 (5" X 150GA X 27FT)</v>
          </cell>
          <cell r="Y1189" t="str">
            <v>SW (27 FT)</v>
          </cell>
          <cell r="Z1189">
            <v>0.1</v>
          </cell>
          <cell r="AA1189">
            <v>25</v>
          </cell>
          <cell r="AB1189">
            <v>29.165937499999998</v>
          </cell>
          <cell r="AC1189">
            <v>30.087187500000002</v>
          </cell>
          <cell r="AD1189">
            <v>31.020937500000002</v>
          </cell>
          <cell r="AE1189">
            <v>29.2659375</v>
          </cell>
          <cell r="AF1189">
            <v>30.187187500000004</v>
          </cell>
          <cell r="AG1189">
            <v>31.120937500000004</v>
          </cell>
          <cell r="AH1189" t="str">
            <v xml:space="preserve">8059 (27 FT/Bundle) </v>
          </cell>
          <cell r="AI1189" t="str">
            <v>SW</v>
          </cell>
          <cell r="AJ1189" t="str">
            <v>60 SW</v>
          </cell>
          <cell r="AK1189" t="str">
            <v xml:space="preserve">Stack </v>
          </cell>
          <cell r="AL1189" t="str">
            <v xml:space="preserve">Pyramid </v>
          </cell>
          <cell r="AM1189" t="str">
            <v>On Pallet</v>
          </cell>
          <cell r="AN1189">
            <v>60</v>
          </cell>
          <cell r="AO1189" t="str">
            <v>8912 (56 X 42)</v>
          </cell>
          <cell r="AP1189" t="str">
            <v>56X42</v>
          </cell>
          <cell r="AQ1189">
            <v>55</v>
          </cell>
          <cell r="AR1189" t="str">
            <v>8133 (2)</v>
          </cell>
          <cell r="AS1189" t="str">
            <v>2 X 8114 (Pad)</v>
          </cell>
          <cell r="AT1189">
            <v>0</v>
          </cell>
          <cell r="AU1189">
            <v>0</v>
          </cell>
          <cell r="AV1189" t="str">
            <v>8051 (1 White)</v>
          </cell>
          <cell r="AW1189" t="str">
            <v>8052 (134FT White)</v>
          </cell>
          <cell r="AX1189">
            <v>1866.2312500000003</v>
          </cell>
          <cell r="AY1189">
            <v>1500</v>
          </cell>
          <cell r="AZ1189">
            <v>1.2441541666666669</v>
          </cell>
          <cell r="BA1189" t="str">
            <v xml:space="preserve">GJ Request 6/21/02.  Each bundle gets Part No. 8132 8.5 X 11 inch bundle sheet. </v>
          </cell>
          <cell r="BB1189"/>
          <cell r="BC1189">
            <v>139069</v>
          </cell>
          <cell r="BD1189" t="str">
            <v>Blue</v>
          </cell>
          <cell r="BE1189" t="str">
            <v xml:space="preserve">A23 3' H37 </v>
          </cell>
          <cell r="BF1189" t="str">
            <v>12 months (+/- 5 days) from date of manufacture</v>
          </cell>
          <cell r="BG1189" t="str">
            <v>Fast</v>
          </cell>
          <cell r="BH1189" t="str">
            <v>23 mm</v>
          </cell>
          <cell r="BI1189" t="str">
            <v>1 in</v>
          </cell>
          <cell r="BJ1189" t="str">
            <v>25 1/8 in</v>
          </cell>
          <cell r="BK1189" t="str">
            <v>3/4 in</v>
          </cell>
          <cell r="BL1189" t="str">
            <v>I, II, III</v>
          </cell>
          <cell r="BM1189">
            <v>3</v>
          </cell>
          <cell r="BN1189">
            <v>75</v>
          </cell>
          <cell r="BO1189">
            <v>0</v>
          </cell>
          <cell r="BP1189" t="str">
            <v>J</v>
          </cell>
          <cell r="BQ1189">
            <v>25</v>
          </cell>
          <cell r="BR1189">
            <v>35660</v>
          </cell>
        </row>
        <row r="1190">
          <cell r="C1190">
            <v>139074</v>
          </cell>
          <cell r="D1190" t="str">
            <v>A23 3' LIF50 (2PB, 30 Bxs)(GJ)</v>
          </cell>
          <cell r="E1190" t="str">
            <v>70419</v>
          </cell>
          <cell r="F1190" t="str">
            <v>72038</v>
          </cell>
          <cell r="G1190" t="str">
            <v>30%</v>
          </cell>
          <cell r="H1190" t="str">
            <v>2 X 8509 (12-8 4 X 1.25 OL)</v>
          </cell>
          <cell r="I1190" t="str">
            <v>8030 (38 mm 142 GA X 2.198 FT)</v>
          </cell>
          <cell r="J1190" t="str">
            <v>8032 (84 mm 200 GA X 2.198 FT)</v>
          </cell>
          <cell r="K1190">
            <v>0.84244125000000003</v>
          </cell>
          <cell r="L1190">
            <v>0.36104625000000001</v>
          </cell>
          <cell r="M1190">
            <v>24.931248254145611</v>
          </cell>
          <cell r="N1190">
            <v>36</v>
          </cell>
          <cell r="O1190">
            <v>24.875</v>
          </cell>
          <cell r="P1190">
            <v>25.125</v>
          </cell>
          <cell r="Q1190">
            <v>25.375</v>
          </cell>
          <cell r="R1190">
            <v>1.1666375</v>
          </cell>
          <cell r="S1190">
            <v>1.2034875</v>
          </cell>
          <cell r="T1190">
            <v>1.2408375</v>
          </cell>
          <cell r="U1190">
            <v>529.65342499999997</v>
          </cell>
          <cell r="V1190">
            <v>546.38332500000001</v>
          </cell>
          <cell r="W1190">
            <v>563.34022500000003</v>
          </cell>
          <cell r="X1190" t="str">
            <v>8445/8446 (31"/2 pc)</v>
          </cell>
          <cell r="Y1190" t="str">
            <v>31"/ 2 pc</v>
          </cell>
          <cell r="Z1190">
            <v>2.5</v>
          </cell>
          <cell r="AA1190">
            <v>50</v>
          </cell>
          <cell r="AB1190">
            <v>58.331874999999997</v>
          </cell>
          <cell r="AC1190">
            <v>60.174375000000005</v>
          </cell>
          <cell r="AD1190">
            <v>62.041875000000005</v>
          </cell>
          <cell r="AE1190">
            <v>60.831874999999997</v>
          </cell>
          <cell r="AF1190">
            <v>62.674375000000005</v>
          </cell>
          <cell r="AG1190">
            <v>64.541875000000005</v>
          </cell>
          <cell r="AH1190" t="str">
            <v>2 X 8126 (4.854 FT/Box)</v>
          </cell>
          <cell r="AI1190">
            <v>2</v>
          </cell>
          <cell r="AJ1190" t="str">
            <v>(6X5)+0=30</v>
          </cell>
          <cell r="AK1190">
            <v>6</v>
          </cell>
          <cell r="AL1190">
            <v>5</v>
          </cell>
          <cell r="AM1190">
            <v>0</v>
          </cell>
          <cell r="AN1190">
            <v>30</v>
          </cell>
          <cell r="AO1190" t="str">
            <v>8905 (42 X 45)</v>
          </cell>
          <cell r="AP1190" t="str">
            <v>42X45</v>
          </cell>
          <cell r="AQ1190">
            <v>55</v>
          </cell>
          <cell r="AR1190" t="str">
            <v>8123 (2)</v>
          </cell>
          <cell r="AS1190">
            <v>0</v>
          </cell>
          <cell r="AT1190" t="str">
            <v>8121 (2 X 16FT)</v>
          </cell>
          <cell r="AU1190">
            <v>2</v>
          </cell>
          <cell r="AV1190" t="str">
            <v>8051 (1 White)</v>
          </cell>
          <cell r="AW1190" t="str">
            <v>8050 (134FT Clear)</v>
          </cell>
          <cell r="AX1190">
            <v>1935.23125</v>
          </cell>
          <cell r="AY1190">
            <v>1500</v>
          </cell>
          <cell r="AZ1190">
            <v>1.2901541666666667</v>
          </cell>
          <cell r="BA1190" t="str">
            <v>GJ Request 6/18/07.</v>
          </cell>
          <cell r="BB1190"/>
          <cell r="BC1190">
            <v>139074</v>
          </cell>
          <cell r="BD1190" t="str">
            <v>Green</v>
          </cell>
          <cell r="BE1190" t="str">
            <v>A23 3' LIF50</v>
          </cell>
          <cell r="BF1190" t="str">
            <v>12 months (+/- 5 days) from date of manufacture</v>
          </cell>
          <cell r="BG1190" t="str">
            <v>Medium</v>
          </cell>
          <cell r="BH1190" t="str">
            <v>23 mm</v>
          </cell>
          <cell r="BI1190" t="str">
            <v>1 in</v>
          </cell>
          <cell r="BJ1190" t="str">
            <v>25 1/8 in</v>
          </cell>
          <cell r="BK1190" t="str">
            <v>3/4 in</v>
          </cell>
          <cell r="BL1190" t="str">
            <v>I, II, III</v>
          </cell>
          <cell r="BM1190">
            <v>3</v>
          </cell>
          <cell r="BN1190">
            <v>150</v>
          </cell>
          <cell r="BO1190">
            <v>0</v>
          </cell>
          <cell r="BP1190" t="str">
            <v>J</v>
          </cell>
          <cell r="BQ1190">
            <v>50</v>
          </cell>
          <cell r="BR1190">
            <v>33130</v>
          </cell>
        </row>
        <row r="1191">
          <cell r="C1191">
            <v>139078</v>
          </cell>
          <cell r="D1191" t="str">
            <v>A23 3' LIF37 (SWP, 1500 Pcs) (GJ)</v>
          </cell>
          <cell r="E1191" t="str">
            <v>70315</v>
          </cell>
          <cell r="F1191" t="str">
            <v>72038</v>
          </cell>
          <cell r="G1191" t="str">
            <v>30%</v>
          </cell>
          <cell r="H1191" t="str">
            <v>2 X 8509 (12-8 4 X 1.25 OL)</v>
          </cell>
          <cell r="I1191" t="str">
            <v>8030 (38 mm 142 GA X 2.198 FT)</v>
          </cell>
          <cell r="J1191" t="str">
            <v>8032 (84 mm 200 GA X 2.198 FT)</v>
          </cell>
          <cell r="K1191">
            <v>0.84244125000000003</v>
          </cell>
          <cell r="L1191">
            <v>0.36104625000000001</v>
          </cell>
          <cell r="M1191">
            <v>24.931248254145611</v>
          </cell>
          <cell r="N1191">
            <v>36</v>
          </cell>
          <cell r="O1191">
            <v>24.875</v>
          </cell>
          <cell r="P1191">
            <v>25.125</v>
          </cell>
          <cell r="Q1191">
            <v>25.375</v>
          </cell>
          <cell r="R1191">
            <v>1.1666375</v>
          </cell>
          <cell r="S1191">
            <v>1.2034875</v>
          </cell>
          <cell r="T1191">
            <v>1.2408375</v>
          </cell>
          <cell r="U1191">
            <v>529.65342499999997</v>
          </cell>
          <cell r="V1191">
            <v>546.38332500000001</v>
          </cell>
          <cell r="W1191">
            <v>563.34022500000003</v>
          </cell>
          <cell r="X1191" t="str">
            <v>8053 (5" X 150GA X 27FT)</v>
          </cell>
          <cell r="Y1191" t="str">
            <v>SW (27 FT)</v>
          </cell>
          <cell r="Z1191">
            <v>0.1</v>
          </cell>
          <cell r="AA1191">
            <v>25</v>
          </cell>
          <cell r="AB1191">
            <v>29.165937499999998</v>
          </cell>
          <cell r="AC1191">
            <v>30.087187500000002</v>
          </cell>
          <cell r="AD1191">
            <v>31.020937500000002</v>
          </cell>
          <cell r="AE1191">
            <v>29.2659375</v>
          </cell>
          <cell r="AF1191">
            <v>30.187187500000004</v>
          </cell>
          <cell r="AG1191">
            <v>31.120937500000004</v>
          </cell>
          <cell r="AH1191" t="str">
            <v xml:space="preserve">8059 (27 FT/Bundle) </v>
          </cell>
          <cell r="AI1191" t="str">
            <v>SW</v>
          </cell>
          <cell r="AJ1191" t="str">
            <v>60 SW</v>
          </cell>
          <cell r="AK1191" t="str">
            <v xml:space="preserve">Stack </v>
          </cell>
          <cell r="AL1191" t="str">
            <v xml:space="preserve">Pyramid </v>
          </cell>
          <cell r="AM1191" t="str">
            <v>On Pallet</v>
          </cell>
          <cell r="AN1191">
            <v>60</v>
          </cell>
          <cell r="AO1191" t="str">
            <v>8912 (56 X 42)</v>
          </cell>
          <cell r="AP1191" t="str">
            <v>56X42</v>
          </cell>
          <cell r="AQ1191">
            <v>55</v>
          </cell>
          <cell r="AR1191" t="str">
            <v>8133 (2)</v>
          </cell>
          <cell r="AS1191" t="str">
            <v>2 X 8114 (Pad)</v>
          </cell>
          <cell r="AT1191">
            <v>0</v>
          </cell>
          <cell r="AU1191">
            <v>0</v>
          </cell>
          <cell r="AV1191" t="str">
            <v>8051 (1 White)</v>
          </cell>
          <cell r="AW1191" t="str">
            <v>8052 (134FT White)</v>
          </cell>
          <cell r="AX1191">
            <v>1866.2312500000003</v>
          </cell>
          <cell r="AY1191">
            <v>1500</v>
          </cell>
          <cell r="AZ1191">
            <v>1.2441541666666669</v>
          </cell>
          <cell r="BA1191" t="str">
            <v>GJ Request 6/2/11.  Each bundle gets Part No. 8132 8.5 X 11 inch bundle sheet.</v>
          </cell>
          <cell r="BB1191"/>
          <cell r="BC1191">
            <v>139078</v>
          </cell>
          <cell r="BD1191" t="str">
            <v>Blue</v>
          </cell>
          <cell r="BE1191" t="str">
            <v>A23 3' LIF37</v>
          </cell>
          <cell r="BF1191" t="str">
            <v>12 months (+/- 5 days) from date of manufacture</v>
          </cell>
          <cell r="BG1191" t="str">
            <v>Fast</v>
          </cell>
          <cell r="BH1191" t="str">
            <v>23 mm</v>
          </cell>
          <cell r="BI1191" t="str">
            <v>1 in</v>
          </cell>
          <cell r="BJ1191" t="str">
            <v>25 1/8 in</v>
          </cell>
          <cell r="BK1191" t="str">
            <v>3/4 in</v>
          </cell>
          <cell r="BL1191" t="str">
            <v>I, II, III</v>
          </cell>
          <cell r="BM1191">
            <v>3</v>
          </cell>
          <cell r="BN1191">
            <v>75</v>
          </cell>
          <cell r="BO1191">
            <v>0</v>
          </cell>
          <cell r="BP1191" t="str">
            <v>J</v>
          </cell>
          <cell r="BQ1191">
            <v>25</v>
          </cell>
          <cell r="BR1191">
            <v>35660</v>
          </cell>
        </row>
        <row r="1192">
          <cell r="C1192">
            <v>143033</v>
          </cell>
          <cell r="D1192" t="str">
            <v>A23 4' M50 (2PB, 25 Bxs)(GJ)</v>
          </cell>
          <cell r="E1192" t="str">
            <v>70425</v>
          </cell>
          <cell r="F1192" t="str">
            <v>72038</v>
          </cell>
          <cell r="G1192" t="str">
            <v>30%</v>
          </cell>
          <cell r="H1192" t="str">
            <v>2 X 8509 (12-8 4 X 1.25 OL)</v>
          </cell>
          <cell r="I1192" t="str">
            <v>8030 (38 mm 142 GA X 2.855 FT)</v>
          </cell>
          <cell r="J1192" t="str">
            <v>8032 (84 mm 200 GA X 2.855 FT)</v>
          </cell>
          <cell r="K1192">
            <v>1.10649</v>
          </cell>
          <cell r="L1192">
            <v>0.47420999999999996</v>
          </cell>
          <cell r="M1192">
            <v>32.789649940323521</v>
          </cell>
          <cell r="N1192">
            <v>48</v>
          </cell>
          <cell r="O1192">
            <v>32.75</v>
          </cell>
          <cell r="P1192">
            <v>33</v>
          </cell>
          <cell r="Q1192">
            <v>33.25</v>
          </cell>
          <cell r="R1192">
            <v>1.5359749999999999</v>
          </cell>
          <cell r="S1192">
            <v>1.5807</v>
          </cell>
          <cell r="T1192">
            <v>1.6259250000000001</v>
          </cell>
          <cell r="U1192">
            <v>697.33264999999994</v>
          </cell>
          <cell r="V1192">
            <v>717.63779999999997</v>
          </cell>
          <cell r="W1192">
            <v>738.16995000000009</v>
          </cell>
          <cell r="X1192" t="str">
            <v>8465/8466 (39"/2 pc)</v>
          </cell>
          <cell r="Y1192" t="str">
            <v>39"/ 2 pc</v>
          </cell>
          <cell r="Z1192">
            <v>2.8</v>
          </cell>
          <cell r="AA1192">
            <v>40</v>
          </cell>
          <cell r="AB1192">
            <v>61.438999999999993</v>
          </cell>
          <cell r="AC1192">
            <v>63.228000000000002</v>
          </cell>
          <cell r="AD1192">
            <v>65.037000000000006</v>
          </cell>
          <cell r="AE1192">
            <v>64.23899999999999</v>
          </cell>
          <cell r="AF1192">
            <v>66.028000000000006</v>
          </cell>
          <cell r="AG1192">
            <v>67.837000000000003</v>
          </cell>
          <cell r="AH1192" t="str">
            <v xml:space="preserve">2 X 8126 (4.625 FT/Box) </v>
          </cell>
          <cell r="AI1192">
            <v>2</v>
          </cell>
          <cell r="AJ1192" t="str">
            <v>(5X5)+0=25</v>
          </cell>
          <cell r="AK1192">
            <v>5</v>
          </cell>
          <cell r="AL1192">
            <v>5</v>
          </cell>
          <cell r="AM1192">
            <v>0</v>
          </cell>
          <cell r="AN1192">
            <v>25</v>
          </cell>
          <cell r="AO1192" t="str">
            <v>8904 (45 X 42)</v>
          </cell>
          <cell r="AP1192" t="str">
            <v>45X42</v>
          </cell>
          <cell r="AQ1192">
            <v>55</v>
          </cell>
          <cell r="AR1192" t="str">
            <v>8123 (4)</v>
          </cell>
          <cell r="AS1192">
            <v>0</v>
          </cell>
          <cell r="AT1192" t="str">
            <v>8121 (2 X 16FT)</v>
          </cell>
          <cell r="AU1192">
            <v>2</v>
          </cell>
          <cell r="AV1192" t="str">
            <v>8051 (1 White)</v>
          </cell>
          <cell r="AW1192" t="str">
            <v>8050 (111FT Clear)</v>
          </cell>
          <cell r="AX1192">
            <v>1705.7</v>
          </cell>
          <cell r="AY1192">
            <v>1000</v>
          </cell>
          <cell r="AZ1192">
            <v>1.7057</v>
          </cell>
          <cell r="BA1192" t="str">
            <v xml:space="preserve">GJ Request 6/21/02. </v>
          </cell>
          <cell r="BB1192"/>
          <cell r="BC1192">
            <v>143033</v>
          </cell>
          <cell r="BD1192" t="str">
            <v>Green</v>
          </cell>
          <cell r="BE1192" t="str">
            <v>A23 4' M50</v>
          </cell>
          <cell r="BF1192" t="str">
            <v>12 months (+/- 5 days) from date of manufacture</v>
          </cell>
          <cell r="BG1192" t="str">
            <v>Medium</v>
          </cell>
          <cell r="BH1192" t="str">
            <v>23 mm</v>
          </cell>
          <cell r="BI1192" t="str">
            <v>1 in</v>
          </cell>
          <cell r="BJ1192" t="str">
            <v>33 in</v>
          </cell>
          <cell r="BK1192" t="str">
            <v>3/4 in</v>
          </cell>
          <cell r="BL1192" t="str">
            <v>I, II, III</v>
          </cell>
          <cell r="BM1192">
            <v>4</v>
          </cell>
          <cell r="BN1192">
            <v>160</v>
          </cell>
          <cell r="BO1192">
            <v>0</v>
          </cell>
          <cell r="BP1192" t="str">
            <v>J</v>
          </cell>
          <cell r="BQ1192">
            <v>40</v>
          </cell>
          <cell r="BR1192">
            <v>33925</v>
          </cell>
        </row>
        <row r="1193">
          <cell r="C1193">
            <v>143034</v>
          </cell>
          <cell r="D1193" t="str">
            <v>A23 4' M50 (SWS, 1000 Pcs) (GJ)</v>
          </cell>
          <cell r="E1193" t="str">
            <v>70425</v>
          </cell>
          <cell r="F1193" t="str">
            <v>72038</v>
          </cell>
          <cell r="G1193" t="str">
            <v>30%</v>
          </cell>
          <cell r="H1193" t="str">
            <v>2 X 8509 (12-8 4 X 1.25 OL)</v>
          </cell>
          <cell r="I1193" t="str">
            <v>8030 (38 mm 142 GA X 2.855 FT)</v>
          </cell>
          <cell r="J1193" t="str">
            <v>8032 (84 mm 200 GA X 2.855 FT)</v>
          </cell>
          <cell r="K1193">
            <v>1.10649</v>
          </cell>
          <cell r="L1193">
            <v>0.47420999999999996</v>
          </cell>
          <cell r="M1193">
            <v>32.789649940323521</v>
          </cell>
          <cell r="N1193">
            <v>48</v>
          </cell>
          <cell r="O1193">
            <v>32.75</v>
          </cell>
          <cell r="P1193">
            <v>33</v>
          </cell>
          <cell r="Q1193">
            <v>33.25</v>
          </cell>
          <cell r="R1193">
            <v>1.5359749999999999</v>
          </cell>
          <cell r="S1193">
            <v>1.5807</v>
          </cell>
          <cell r="T1193">
            <v>1.6259250000000001</v>
          </cell>
          <cell r="U1193">
            <v>697.33264999999994</v>
          </cell>
          <cell r="V1193">
            <v>717.63779999999997</v>
          </cell>
          <cell r="W1193">
            <v>738.16995000000009</v>
          </cell>
          <cell r="X1193" t="str">
            <v>8053 (5" X 150GA X 35FT)</v>
          </cell>
          <cell r="Y1193" t="str">
            <v>SW (35 FT)</v>
          </cell>
          <cell r="Z1193">
            <v>0.1</v>
          </cell>
          <cell r="AA1193">
            <v>25</v>
          </cell>
          <cell r="AB1193">
            <v>38.399374999999999</v>
          </cell>
          <cell r="AC1193">
            <v>39.517499999999998</v>
          </cell>
          <cell r="AD1193">
            <v>40.648125</v>
          </cell>
          <cell r="AE1193">
            <v>38.499375000000001</v>
          </cell>
          <cell r="AF1193">
            <v>39.6175</v>
          </cell>
          <cell r="AG1193">
            <v>40.748125000000002</v>
          </cell>
          <cell r="AH1193" t="str">
            <v>8053 (35 FT/Bundle)</v>
          </cell>
          <cell r="AI1193" t="str">
            <v>SW</v>
          </cell>
          <cell r="AJ1193" t="str">
            <v xml:space="preserve">10 X 4 = 40 SW </v>
          </cell>
          <cell r="AK1193" t="str">
            <v xml:space="preserve">Stack </v>
          </cell>
          <cell r="AL1193" t="str">
            <v xml:space="preserve">Square </v>
          </cell>
          <cell r="AM1193" t="str">
            <v>On Pallet</v>
          </cell>
          <cell r="AN1193">
            <v>40</v>
          </cell>
          <cell r="AO1193" t="str">
            <v>8904 (45 X 42)</v>
          </cell>
          <cell r="AP1193" t="str">
            <v>45X42</v>
          </cell>
          <cell r="AQ1193">
            <v>55</v>
          </cell>
          <cell r="AR1193" t="str">
            <v>8133 (2)</v>
          </cell>
          <cell r="AS1193" t="str">
            <v>1 X 8114 (Pad)</v>
          </cell>
          <cell r="AT1193">
            <v>0</v>
          </cell>
          <cell r="AU1193">
            <v>0</v>
          </cell>
          <cell r="AV1193" t="str">
            <v>8051 (1 White)</v>
          </cell>
          <cell r="AW1193" t="str">
            <v>8052 (440FT White)</v>
          </cell>
          <cell r="AX1193">
            <v>1639.7</v>
          </cell>
          <cell r="AY1193">
            <v>1000</v>
          </cell>
          <cell r="AZ1193">
            <v>1.6396999999999999</v>
          </cell>
          <cell r="BA1193" t="str">
            <v xml:space="preserve">Minova USA Inc. request 2/17/04.  Each bundle gets Part No. 8132 8.5 X 11 inch bundle sheet.  </v>
          </cell>
          <cell r="BB1193" t="str">
            <v xml:space="preserve">Stack square on pallet.  Rotate each layer 180 degrees.   </v>
          </cell>
          <cell r="BC1193">
            <v>143034</v>
          </cell>
          <cell r="BD1193" t="str">
            <v>Green</v>
          </cell>
          <cell r="BE1193" t="str">
            <v>A23 4' M50</v>
          </cell>
          <cell r="BF1193" t="str">
            <v>12 months (+/- 5 days) from date of manufacture</v>
          </cell>
          <cell r="BG1193" t="str">
            <v xml:space="preserve">Medium </v>
          </cell>
          <cell r="BH1193" t="str">
            <v>23 mm</v>
          </cell>
          <cell r="BI1193" t="str">
            <v>1 in</v>
          </cell>
          <cell r="BJ1193" t="str">
            <v>33 in</v>
          </cell>
          <cell r="BK1193" t="str">
            <v>3/4 in</v>
          </cell>
          <cell r="BL1193" t="str">
            <v>I, II, III</v>
          </cell>
          <cell r="BM1193">
            <v>4</v>
          </cell>
          <cell r="BN1193">
            <v>100</v>
          </cell>
          <cell r="BO1193">
            <v>0</v>
          </cell>
          <cell r="BP1193" t="str">
            <v>J</v>
          </cell>
          <cell r="BQ1193">
            <v>25</v>
          </cell>
          <cell r="BR1193">
            <v>35359</v>
          </cell>
        </row>
        <row r="1194">
          <cell r="C1194">
            <v>143064</v>
          </cell>
          <cell r="D1194" t="str">
            <v>A23 4' H35 (2PB, 25 Bxs)(GJ)</v>
          </cell>
          <cell r="E1194" t="str">
            <v>70400</v>
          </cell>
          <cell r="F1194" t="str">
            <v>72038</v>
          </cell>
          <cell r="G1194" t="str">
            <v>30%</v>
          </cell>
          <cell r="H1194" t="str">
            <v>2 X 8509 (12-8 4 X 1.25 OL)</v>
          </cell>
          <cell r="I1194" t="str">
            <v>8030 (38 mm 142 GA X 2.855 FT)</v>
          </cell>
          <cell r="J1194" t="str">
            <v>8032 (84 mm 200 GA X 2.855 FT)</v>
          </cell>
          <cell r="K1194">
            <v>1.10649</v>
          </cell>
          <cell r="L1194">
            <v>0.47420999999999996</v>
          </cell>
          <cell r="M1194">
            <v>32.789649940323521</v>
          </cell>
          <cell r="N1194">
            <v>48</v>
          </cell>
          <cell r="O1194">
            <v>32.75</v>
          </cell>
          <cell r="P1194">
            <v>33</v>
          </cell>
          <cell r="Q1194">
            <v>33.25</v>
          </cell>
          <cell r="R1194">
            <v>1.5359749999999999</v>
          </cell>
          <cell r="S1194">
            <v>1.5807</v>
          </cell>
          <cell r="T1194">
            <v>1.6259250000000001</v>
          </cell>
          <cell r="U1194">
            <v>697.33264999999994</v>
          </cell>
          <cell r="V1194">
            <v>717.63779999999997</v>
          </cell>
          <cell r="W1194">
            <v>738.16995000000009</v>
          </cell>
          <cell r="X1194" t="str">
            <v>8465/8466 (39"/2 pc)</v>
          </cell>
          <cell r="Y1194" t="str">
            <v>39"/ 2 pc</v>
          </cell>
          <cell r="Z1194">
            <v>2.8</v>
          </cell>
          <cell r="AA1194">
            <v>40</v>
          </cell>
          <cell r="AB1194">
            <v>61.438999999999993</v>
          </cell>
          <cell r="AC1194">
            <v>63.228000000000002</v>
          </cell>
          <cell r="AD1194">
            <v>65.037000000000006</v>
          </cell>
          <cell r="AE1194">
            <v>64.23899999999999</v>
          </cell>
          <cell r="AF1194">
            <v>66.028000000000006</v>
          </cell>
          <cell r="AG1194">
            <v>67.837000000000003</v>
          </cell>
          <cell r="AH1194" t="str">
            <v xml:space="preserve">2 X 8126 (4.625 FT/Box) </v>
          </cell>
          <cell r="AI1194">
            <v>2</v>
          </cell>
          <cell r="AJ1194" t="str">
            <v>(5X5)+0=25</v>
          </cell>
          <cell r="AK1194">
            <v>5</v>
          </cell>
          <cell r="AL1194">
            <v>5</v>
          </cell>
          <cell r="AM1194">
            <v>0</v>
          </cell>
          <cell r="AN1194">
            <v>25</v>
          </cell>
          <cell r="AO1194" t="str">
            <v>8904 (45 X 42)</v>
          </cell>
          <cell r="AP1194" t="str">
            <v>45X42</v>
          </cell>
          <cell r="AQ1194">
            <v>55</v>
          </cell>
          <cell r="AR1194" t="str">
            <v>8123 (4)</v>
          </cell>
          <cell r="AS1194">
            <v>0</v>
          </cell>
          <cell r="AT1194" t="str">
            <v>8121 (2 X 16FT)</v>
          </cell>
          <cell r="AU1194">
            <v>2</v>
          </cell>
          <cell r="AV1194" t="str">
            <v>8051 (1 White)</v>
          </cell>
          <cell r="AW1194" t="str">
            <v>8050 (111FT Clear)</v>
          </cell>
          <cell r="AX1194">
            <v>1705.7</v>
          </cell>
          <cell r="AY1194">
            <v>1000</v>
          </cell>
          <cell r="AZ1194">
            <v>1.7057</v>
          </cell>
          <cell r="BA1194" t="str">
            <v xml:space="preserve">GJ Request 6/21/02. </v>
          </cell>
          <cell r="BB1194"/>
          <cell r="BC1194">
            <v>143064</v>
          </cell>
          <cell r="BD1194" t="str">
            <v>Blue</v>
          </cell>
          <cell r="BE1194" t="str">
            <v xml:space="preserve">A23 4' H35 </v>
          </cell>
          <cell r="BF1194" t="str">
            <v>12 months (+/- 5 days) from date of manufacture</v>
          </cell>
          <cell r="BG1194" t="str">
            <v>Fast</v>
          </cell>
          <cell r="BH1194" t="str">
            <v>23 mm</v>
          </cell>
          <cell r="BI1194" t="str">
            <v>1 in</v>
          </cell>
          <cell r="BJ1194" t="str">
            <v>33 in</v>
          </cell>
          <cell r="BK1194" t="str">
            <v>3/4 in</v>
          </cell>
          <cell r="BL1194" t="str">
            <v>I, II, III</v>
          </cell>
          <cell r="BM1194">
            <v>4</v>
          </cell>
          <cell r="BN1194">
            <v>160</v>
          </cell>
          <cell r="BO1194">
            <v>0</v>
          </cell>
          <cell r="BP1194" t="str">
            <v>J</v>
          </cell>
          <cell r="BQ1194">
            <v>40</v>
          </cell>
          <cell r="BR1194">
            <v>33925</v>
          </cell>
        </row>
        <row r="1195">
          <cell r="C1195">
            <v>143067</v>
          </cell>
          <cell r="D1195" t="str">
            <v>A23 4' LIF0204 (2PB, 25 Bxs)(GJ)</v>
          </cell>
          <cell r="E1195" t="str">
            <v>70414</v>
          </cell>
          <cell r="F1195" t="str">
            <v>72038</v>
          </cell>
          <cell r="G1195" t="str">
            <v>30%</v>
          </cell>
          <cell r="H1195" t="str">
            <v>2 X 8509 (12-8 4 X 1.25 OL)</v>
          </cell>
          <cell r="I1195" t="str">
            <v>8030 (38 mm 142 GA X 2.855 FT)</v>
          </cell>
          <cell r="J1195" t="str">
            <v>8032 (84 mm 200 GA X 2.855 FT)</v>
          </cell>
          <cell r="K1195">
            <v>1.10649</v>
          </cell>
          <cell r="L1195">
            <v>0.47420999999999996</v>
          </cell>
          <cell r="M1195">
            <v>32.789649940323521</v>
          </cell>
          <cell r="N1195">
            <v>48</v>
          </cell>
          <cell r="O1195">
            <v>32.75</v>
          </cell>
          <cell r="P1195">
            <v>33</v>
          </cell>
          <cell r="Q1195">
            <v>33.25</v>
          </cell>
          <cell r="R1195">
            <v>1.5359749999999999</v>
          </cell>
          <cell r="S1195">
            <v>1.5807</v>
          </cell>
          <cell r="T1195">
            <v>1.6259250000000001</v>
          </cell>
          <cell r="U1195">
            <v>697.33264999999994</v>
          </cell>
          <cell r="V1195">
            <v>717.63779999999997</v>
          </cell>
          <cell r="W1195">
            <v>738.16995000000009</v>
          </cell>
          <cell r="X1195" t="str">
            <v>8465/8466 (39"/2 pc)</v>
          </cell>
          <cell r="Y1195" t="str">
            <v>39"/ 2 pc</v>
          </cell>
          <cell r="Z1195">
            <v>2.8</v>
          </cell>
          <cell r="AA1195">
            <v>40</v>
          </cell>
          <cell r="AB1195">
            <v>61.438999999999993</v>
          </cell>
          <cell r="AC1195">
            <v>63.228000000000002</v>
          </cell>
          <cell r="AD1195">
            <v>65.037000000000006</v>
          </cell>
          <cell r="AE1195">
            <v>64.23899999999999</v>
          </cell>
          <cell r="AF1195">
            <v>66.028000000000006</v>
          </cell>
          <cell r="AG1195">
            <v>67.837000000000003</v>
          </cell>
          <cell r="AH1195" t="str">
            <v xml:space="preserve">2 X 8126 (4.625 FT/Box) </v>
          </cell>
          <cell r="AI1195">
            <v>2</v>
          </cell>
          <cell r="AJ1195" t="str">
            <v>(5X5)+0=25</v>
          </cell>
          <cell r="AK1195">
            <v>5</v>
          </cell>
          <cell r="AL1195">
            <v>5</v>
          </cell>
          <cell r="AM1195">
            <v>0</v>
          </cell>
          <cell r="AN1195">
            <v>25</v>
          </cell>
          <cell r="AO1195" t="str">
            <v>8904 (45 X 42)</v>
          </cell>
          <cell r="AP1195" t="str">
            <v>45X42</v>
          </cell>
          <cell r="AQ1195">
            <v>55</v>
          </cell>
          <cell r="AR1195" t="str">
            <v>8123 (4)</v>
          </cell>
          <cell r="AS1195">
            <v>0</v>
          </cell>
          <cell r="AT1195" t="str">
            <v>8121 (2 X 16FT)</v>
          </cell>
          <cell r="AU1195">
            <v>2</v>
          </cell>
          <cell r="AV1195" t="str">
            <v>8051 (1 White)</v>
          </cell>
          <cell r="AW1195" t="str">
            <v>8050 (111FT Clear)</v>
          </cell>
          <cell r="AX1195">
            <v>1705.7</v>
          </cell>
          <cell r="AY1195">
            <v>1000</v>
          </cell>
          <cell r="AZ1195">
            <v>1.7057</v>
          </cell>
          <cell r="BA1195" t="str">
            <v xml:space="preserve">GJ Request 8/26/03. </v>
          </cell>
          <cell r="BB1195"/>
          <cell r="BC1195">
            <v>143067</v>
          </cell>
          <cell r="BD1195" t="str">
            <v>Yellow</v>
          </cell>
          <cell r="BE1195" t="str">
            <v xml:space="preserve">A23 4' LIF0204 </v>
          </cell>
          <cell r="BF1195" t="str">
            <v>12 months (+/- 5 days) from date of manufacture</v>
          </cell>
          <cell r="BG1195" t="str">
            <v>Slow</v>
          </cell>
          <cell r="BH1195" t="str">
            <v>23 mm</v>
          </cell>
          <cell r="BI1195" t="str">
            <v>1 in</v>
          </cell>
          <cell r="BJ1195" t="str">
            <v>33 in</v>
          </cell>
          <cell r="BK1195" t="str">
            <v>3/4 in</v>
          </cell>
          <cell r="BL1195" t="str">
            <v>I, II, III</v>
          </cell>
          <cell r="BM1195">
            <v>4</v>
          </cell>
          <cell r="BN1195">
            <v>160</v>
          </cell>
          <cell r="BO1195">
            <v>0</v>
          </cell>
          <cell r="BP1195" t="str">
            <v>J</v>
          </cell>
          <cell r="BQ1195">
            <v>40</v>
          </cell>
          <cell r="BR1195">
            <v>33925</v>
          </cell>
        </row>
        <row r="1196">
          <cell r="C1196">
            <v>143068</v>
          </cell>
          <cell r="D1196" t="str">
            <v>A23 4' H35 (SWP, 1000 Pcs) (GJ)</v>
          </cell>
          <cell r="E1196" t="str">
            <v>70400</v>
          </cell>
          <cell r="F1196" t="str">
            <v>72038</v>
          </cell>
          <cell r="G1196" t="str">
            <v>30%</v>
          </cell>
          <cell r="H1196" t="str">
            <v>2 X 8509 (12-8 4 X 1.25 OL)</v>
          </cell>
          <cell r="I1196" t="str">
            <v>8030 (38 mm 142 GA X 2.855 FT)</v>
          </cell>
          <cell r="J1196" t="str">
            <v>8032 (84 mm 200 GA X 2.855 FT)</v>
          </cell>
          <cell r="K1196">
            <v>1.10649</v>
          </cell>
          <cell r="L1196">
            <v>0.47420999999999996</v>
          </cell>
          <cell r="M1196">
            <v>32.789649940323521</v>
          </cell>
          <cell r="N1196">
            <v>48</v>
          </cell>
          <cell r="O1196">
            <v>32.75</v>
          </cell>
          <cell r="P1196">
            <v>33</v>
          </cell>
          <cell r="Q1196">
            <v>33.25</v>
          </cell>
          <cell r="R1196">
            <v>1.5359749999999999</v>
          </cell>
          <cell r="S1196">
            <v>1.5807</v>
          </cell>
          <cell r="T1196">
            <v>1.6259250000000001</v>
          </cell>
          <cell r="U1196">
            <v>697.33264999999994</v>
          </cell>
          <cell r="V1196">
            <v>717.63779999999997</v>
          </cell>
          <cell r="W1196">
            <v>738.16995000000009</v>
          </cell>
          <cell r="X1196" t="str">
            <v>8053 (5" X 150GA X 35FT)</v>
          </cell>
          <cell r="Y1196" t="str">
            <v>SW (35 FT)</v>
          </cell>
          <cell r="Z1196">
            <v>0.1</v>
          </cell>
          <cell r="AA1196">
            <v>25</v>
          </cell>
          <cell r="AB1196">
            <v>38.399374999999999</v>
          </cell>
          <cell r="AC1196">
            <v>39.517499999999998</v>
          </cell>
          <cell r="AD1196">
            <v>40.648125</v>
          </cell>
          <cell r="AE1196">
            <v>38.499375000000001</v>
          </cell>
          <cell r="AF1196">
            <v>39.6175</v>
          </cell>
          <cell r="AG1196">
            <v>40.748125000000002</v>
          </cell>
          <cell r="AH1196" t="str">
            <v>8053 (35 FT/Bundle)</v>
          </cell>
          <cell r="AI1196" t="str">
            <v>SW</v>
          </cell>
          <cell r="AJ1196" t="str">
            <v xml:space="preserve">40 SW </v>
          </cell>
          <cell r="AK1196" t="str">
            <v xml:space="preserve">Stack </v>
          </cell>
          <cell r="AL1196" t="str">
            <v xml:space="preserve">Pyramid </v>
          </cell>
          <cell r="AM1196" t="str">
            <v>On Pallet</v>
          </cell>
          <cell r="AN1196">
            <v>40</v>
          </cell>
          <cell r="AO1196" t="str">
            <v>8904 (45 X 42)</v>
          </cell>
          <cell r="AP1196" t="str">
            <v>45X42</v>
          </cell>
          <cell r="AQ1196">
            <v>55</v>
          </cell>
          <cell r="AR1196" t="str">
            <v>8133 (2)</v>
          </cell>
          <cell r="AS1196" t="str">
            <v>1 X 8114 (Pad)</v>
          </cell>
          <cell r="AT1196">
            <v>0</v>
          </cell>
          <cell r="AU1196">
            <v>0</v>
          </cell>
          <cell r="AV1196" t="str">
            <v>8051 (1 White)</v>
          </cell>
          <cell r="AW1196" t="str">
            <v>8052 (440FT White)</v>
          </cell>
          <cell r="AX1196">
            <v>1639.7</v>
          </cell>
          <cell r="AY1196">
            <v>1000</v>
          </cell>
          <cell r="AZ1196">
            <v>1.6396999999999999</v>
          </cell>
          <cell r="BA1196" t="str">
            <v xml:space="preserve">Minova USA Inc. request 3/11/04.  Each bundle gets Part No. 8132 8.5 X 11 inch bundle sheet.  </v>
          </cell>
          <cell r="BB1196">
            <v>0</v>
          </cell>
          <cell r="BC1196">
            <v>143068</v>
          </cell>
          <cell r="BD1196" t="str">
            <v>Blue</v>
          </cell>
          <cell r="BE1196" t="str">
            <v xml:space="preserve">A23 4' H35 </v>
          </cell>
          <cell r="BF1196" t="str">
            <v>12 months (+/- 5 days) from date of manufacture</v>
          </cell>
          <cell r="BG1196" t="str">
            <v>Fast</v>
          </cell>
          <cell r="BH1196" t="str">
            <v>23 mm</v>
          </cell>
          <cell r="BI1196" t="str">
            <v>1 in</v>
          </cell>
          <cell r="BJ1196" t="str">
            <v>33 in</v>
          </cell>
          <cell r="BK1196" t="str">
            <v>3/4 in</v>
          </cell>
          <cell r="BL1196" t="str">
            <v>I, II, III</v>
          </cell>
          <cell r="BM1196">
            <v>4</v>
          </cell>
          <cell r="BN1196">
            <v>100</v>
          </cell>
          <cell r="BO1196">
            <v>0</v>
          </cell>
          <cell r="BP1196" t="str">
            <v>J</v>
          </cell>
          <cell r="BQ1196">
            <v>25</v>
          </cell>
          <cell r="BR1196">
            <v>34540</v>
          </cell>
        </row>
        <row r="1197">
          <cell r="C1197">
            <v>143079</v>
          </cell>
          <cell r="D1197" t="str">
            <v>A23 4' LIF40 (2PB, 25 Bxs)(GJ)</v>
          </cell>
          <cell r="E1197" t="str">
            <v>70331</v>
          </cell>
          <cell r="F1197" t="str">
            <v>72038</v>
          </cell>
          <cell r="G1197" t="str">
            <v>30%</v>
          </cell>
          <cell r="H1197" t="str">
            <v>2 X 8509 (12-8 4 X 1.25 OL)</v>
          </cell>
          <cell r="I1197" t="str">
            <v>8030 (38 mm 142 GA X 2.855 FT)</v>
          </cell>
          <cell r="J1197" t="str">
            <v>8032 (84 mm 200 GA X 2.855 FT)</v>
          </cell>
          <cell r="K1197">
            <v>1.10649</v>
          </cell>
          <cell r="L1197">
            <v>0.47420999999999996</v>
          </cell>
          <cell r="M1197">
            <v>32.789649940323521</v>
          </cell>
          <cell r="N1197">
            <v>48</v>
          </cell>
          <cell r="O1197">
            <v>32.75</v>
          </cell>
          <cell r="P1197">
            <v>33</v>
          </cell>
          <cell r="Q1197">
            <v>33.25</v>
          </cell>
          <cell r="R1197">
            <v>1.5359749999999999</v>
          </cell>
          <cell r="S1197">
            <v>1.5807</v>
          </cell>
          <cell r="T1197">
            <v>1.6259250000000001</v>
          </cell>
          <cell r="U1197">
            <v>697.33264999999994</v>
          </cell>
          <cell r="V1197">
            <v>717.63779999999997</v>
          </cell>
          <cell r="W1197">
            <v>738.16995000000009</v>
          </cell>
          <cell r="X1197" t="str">
            <v>8465/8466 (39"/2 pc)</v>
          </cell>
          <cell r="Y1197" t="str">
            <v>39"/ 2 pc</v>
          </cell>
          <cell r="Z1197">
            <v>2.8</v>
          </cell>
          <cell r="AA1197">
            <v>40</v>
          </cell>
          <cell r="AB1197">
            <v>61.438999999999993</v>
          </cell>
          <cell r="AC1197">
            <v>63.228000000000002</v>
          </cell>
          <cell r="AD1197">
            <v>65.037000000000006</v>
          </cell>
          <cell r="AE1197">
            <v>64.23899999999999</v>
          </cell>
          <cell r="AF1197">
            <v>66.028000000000006</v>
          </cell>
          <cell r="AG1197">
            <v>67.837000000000003</v>
          </cell>
          <cell r="AH1197" t="str">
            <v xml:space="preserve">2 X 8126 (4.625 FT/Box) </v>
          </cell>
          <cell r="AI1197">
            <v>2</v>
          </cell>
          <cell r="AJ1197" t="str">
            <v>(5X5)+0=25</v>
          </cell>
          <cell r="AK1197">
            <v>5</v>
          </cell>
          <cell r="AL1197">
            <v>5</v>
          </cell>
          <cell r="AM1197">
            <v>0</v>
          </cell>
          <cell r="AN1197">
            <v>25</v>
          </cell>
          <cell r="AO1197" t="str">
            <v>8904 (45 X 42)</v>
          </cell>
          <cell r="AP1197" t="str">
            <v>45X42</v>
          </cell>
          <cell r="AQ1197">
            <v>55</v>
          </cell>
          <cell r="AR1197" t="str">
            <v>8123 (4)</v>
          </cell>
          <cell r="AS1197">
            <v>0</v>
          </cell>
          <cell r="AT1197" t="str">
            <v>8121 (2 X 16FT)</v>
          </cell>
          <cell r="AU1197">
            <v>2</v>
          </cell>
          <cell r="AV1197" t="str">
            <v>8051 (1 White)</v>
          </cell>
          <cell r="AW1197" t="str">
            <v>8050 (111FT Clear)</v>
          </cell>
          <cell r="AX1197">
            <v>1705.7</v>
          </cell>
          <cell r="AY1197">
            <v>1000</v>
          </cell>
          <cell r="AZ1197">
            <v>1.7057</v>
          </cell>
          <cell r="BA1197" t="str">
            <v xml:space="preserve">GJ Request 5/20/05. </v>
          </cell>
          <cell r="BB1197"/>
          <cell r="BC1197">
            <v>143079</v>
          </cell>
          <cell r="BD1197" t="str">
            <v>Blue</v>
          </cell>
          <cell r="BE1197" t="str">
            <v xml:space="preserve">A23 4' LIF40 </v>
          </cell>
          <cell r="BF1197" t="str">
            <v>12 months (+/- 5 days) from date of manufacture</v>
          </cell>
          <cell r="BG1197" t="str">
            <v>Fast</v>
          </cell>
          <cell r="BH1197" t="str">
            <v>23 mm</v>
          </cell>
          <cell r="BI1197" t="str">
            <v>1 in</v>
          </cell>
          <cell r="BJ1197" t="str">
            <v>33 in</v>
          </cell>
          <cell r="BK1197" t="str">
            <v>3/4 in</v>
          </cell>
          <cell r="BL1197" t="str">
            <v>I, II, III</v>
          </cell>
          <cell r="BM1197">
            <v>4</v>
          </cell>
          <cell r="BN1197">
            <v>160</v>
          </cell>
          <cell r="BO1197">
            <v>0</v>
          </cell>
          <cell r="BP1197" t="str">
            <v>J</v>
          </cell>
          <cell r="BQ1197">
            <v>40</v>
          </cell>
          <cell r="BR1197">
            <v>33925</v>
          </cell>
        </row>
        <row r="1198">
          <cell r="C1198">
            <v>145018</v>
          </cell>
          <cell r="D1198" t="str">
            <v>2333 LIF0204P (2PB, 25 Bxs)(GJ)</v>
          </cell>
          <cell r="E1198" t="str">
            <v>70414</v>
          </cell>
          <cell r="F1198" t="str">
            <v>72038</v>
          </cell>
          <cell r="G1198" t="str">
            <v>30%</v>
          </cell>
          <cell r="H1198" t="str">
            <v>2 X 8509 (12-8 4 X 1.25 OL)</v>
          </cell>
          <cell r="I1198" t="str">
            <v>8030 (38 mm 142 GA X 2.855 FT)</v>
          </cell>
          <cell r="J1198" t="str">
            <v>8032 (84 mm 200 GA X 2.855 FT)</v>
          </cell>
          <cell r="K1198">
            <v>1.10649</v>
          </cell>
          <cell r="L1198">
            <v>0.47420999999999996</v>
          </cell>
          <cell r="M1198">
            <v>33</v>
          </cell>
          <cell r="N1198">
            <v>47.941080093263594</v>
          </cell>
          <cell r="O1198">
            <v>32.75</v>
          </cell>
          <cell r="P1198">
            <v>33</v>
          </cell>
          <cell r="Q1198">
            <v>33.25</v>
          </cell>
          <cell r="R1198">
            <v>1.5359749999999999</v>
          </cell>
          <cell r="S1198">
            <v>1.5807</v>
          </cell>
          <cell r="T1198">
            <v>1.6259250000000001</v>
          </cell>
          <cell r="U1198">
            <v>697.33264999999994</v>
          </cell>
          <cell r="V1198">
            <v>717.63779999999997</v>
          </cell>
          <cell r="W1198">
            <v>738.16995000000009</v>
          </cell>
          <cell r="X1198" t="str">
            <v>8465/8466 (39"/2 pc)</v>
          </cell>
          <cell r="Y1198" t="str">
            <v>39"/ 2 pc</v>
          </cell>
          <cell r="Z1198">
            <v>2.8</v>
          </cell>
          <cell r="AA1198">
            <v>40</v>
          </cell>
          <cell r="AB1198">
            <v>61.438999999999993</v>
          </cell>
          <cell r="AC1198">
            <v>63.228000000000002</v>
          </cell>
          <cell r="AD1198">
            <v>65.037000000000006</v>
          </cell>
          <cell r="AE1198">
            <v>64.23899999999999</v>
          </cell>
          <cell r="AF1198">
            <v>66.028000000000006</v>
          </cell>
          <cell r="AG1198">
            <v>67.837000000000003</v>
          </cell>
          <cell r="AH1198" t="str">
            <v xml:space="preserve">2 X 8126 (4.625 FT/Box) </v>
          </cell>
          <cell r="AI1198">
            <v>2</v>
          </cell>
          <cell r="AJ1198" t="str">
            <v>(5X5)+0=25</v>
          </cell>
          <cell r="AK1198">
            <v>5</v>
          </cell>
          <cell r="AL1198">
            <v>5</v>
          </cell>
          <cell r="AM1198">
            <v>0</v>
          </cell>
          <cell r="AN1198">
            <v>25</v>
          </cell>
          <cell r="AO1198" t="str">
            <v>8904 (45 X 42)</v>
          </cell>
          <cell r="AP1198" t="str">
            <v>45X42</v>
          </cell>
          <cell r="AQ1198">
            <v>55</v>
          </cell>
          <cell r="AR1198" t="str">
            <v>8123 (4)</v>
          </cell>
          <cell r="AS1198">
            <v>0</v>
          </cell>
          <cell r="AT1198" t="str">
            <v>8121 (2 X 16FT)</v>
          </cell>
          <cell r="AU1198">
            <v>2</v>
          </cell>
          <cell r="AV1198" t="str">
            <v>8051 (1 White)</v>
          </cell>
          <cell r="AW1198" t="str">
            <v>8050 (111FT Clear)</v>
          </cell>
          <cell r="AX1198">
            <v>1705.7</v>
          </cell>
          <cell r="AY1198">
            <v>1000</v>
          </cell>
          <cell r="AZ1198">
            <v>1.7057</v>
          </cell>
          <cell r="BA1198" t="str">
            <v xml:space="preserve">GJ Request 2/21/02.B. Each cartridge gets Part No. 8508 23 mm parachute clip. </v>
          </cell>
          <cell r="BB1198"/>
          <cell r="BC1198">
            <v>145018</v>
          </cell>
          <cell r="BD1198" t="str">
            <v>Yellow</v>
          </cell>
          <cell r="BE1198" t="str">
            <v>2333 LIF0204P</v>
          </cell>
          <cell r="BF1198" t="str">
            <v>12 months (+/- 5 days) from date of manufacture</v>
          </cell>
          <cell r="BG1198" t="str">
            <v>Slow</v>
          </cell>
          <cell r="BH1198" t="str">
            <v>23 mm</v>
          </cell>
          <cell r="BI1198" t="str">
            <v>1 in</v>
          </cell>
          <cell r="BJ1198" t="str">
            <v>33 in</v>
          </cell>
          <cell r="BK1198" t="str">
            <v>3/4 in</v>
          </cell>
          <cell r="BL1198" t="str">
            <v>I, II, III</v>
          </cell>
          <cell r="BM1198">
            <v>3.995090007771966</v>
          </cell>
          <cell r="BN1198">
            <v>160</v>
          </cell>
          <cell r="BO1198">
            <v>0</v>
          </cell>
          <cell r="BP1198" t="str">
            <v>J</v>
          </cell>
          <cell r="BQ1198">
            <v>40</v>
          </cell>
          <cell r="BR1198">
            <v>33925</v>
          </cell>
        </row>
        <row r="1199">
          <cell r="C1199">
            <v>145020</v>
          </cell>
          <cell r="D1199" t="str">
            <v>2333 LIF37P (2PB, 25 Bxs)(GJ)</v>
          </cell>
          <cell r="E1199" t="str">
            <v>70315</v>
          </cell>
          <cell r="F1199" t="str">
            <v>72038</v>
          </cell>
          <cell r="G1199" t="str">
            <v>30%</v>
          </cell>
          <cell r="H1199" t="str">
            <v>2 X 8509 (12-8 4 X 1.25 OL)</v>
          </cell>
          <cell r="I1199" t="str">
            <v>8030 (38 mm 142 GA X 2.855 FT)</v>
          </cell>
          <cell r="J1199" t="str">
            <v>8032 (84 mm 200 GA X 2.855 FT)</v>
          </cell>
          <cell r="K1199">
            <v>1.10649</v>
          </cell>
          <cell r="L1199">
            <v>0.47420999999999996</v>
          </cell>
          <cell r="M1199">
            <v>33</v>
          </cell>
          <cell r="N1199">
            <v>47.941080093263594</v>
          </cell>
          <cell r="O1199">
            <v>32.75</v>
          </cell>
          <cell r="P1199">
            <v>33</v>
          </cell>
          <cell r="Q1199">
            <v>33.25</v>
          </cell>
          <cell r="R1199">
            <v>1.5359749999999999</v>
          </cell>
          <cell r="S1199">
            <v>1.5807</v>
          </cell>
          <cell r="T1199">
            <v>1.6259250000000001</v>
          </cell>
          <cell r="U1199">
            <v>697.33264999999994</v>
          </cell>
          <cell r="V1199">
            <v>717.63779999999997</v>
          </cell>
          <cell r="W1199">
            <v>738.16995000000009</v>
          </cell>
          <cell r="X1199" t="str">
            <v>8465/8466 (39"/2 pc)</v>
          </cell>
          <cell r="Y1199" t="str">
            <v>39"/ 2 pc</v>
          </cell>
          <cell r="Z1199">
            <v>2.8</v>
          </cell>
          <cell r="AA1199">
            <v>40</v>
          </cell>
          <cell r="AB1199">
            <v>61.438999999999993</v>
          </cell>
          <cell r="AC1199">
            <v>63.228000000000002</v>
          </cell>
          <cell r="AD1199">
            <v>65.037000000000006</v>
          </cell>
          <cell r="AE1199">
            <v>64.23899999999999</v>
          </cell>
          <cell r="AF1199">
            <v>66.028000000000006</v>
          </cell>
          <cell r="AG1199">
            <v>67.837000000000003</v>
          </cell>
          <cell r="AH1199" t="str">
            <v xml:space="preserve">2 X 8126 (4.625 FT/Box) </v>
          </cell>
          <cell r="AI1199">
            <v>2</v>
          </cell>
          <cell r="AJ1199" t="str">
            <v>(5X5)+0=25</v>
          </cell>
          <cell r="AK1199">
            <v>5</v>
          </cell>
          <cell r="AL1199">
            <v>5</v>
          </cell>
          <cell r="AM1199">
            <v>0</v>
          </cell>
          <cell r="AN1199">
            <v>25</v>
          </cell>
          <cell r="AO1199" t="str">
            <v>8904 (45 X 42)</v>
          </cell>
          <cell r="AP1199" t="str">
            <v>45X42</v>
          </cell>
          <cell r="AQ1199">
            <v>55</v>
          </cell>
          <cell r="AR1199" t="str">
            <v>8123 (4)</v>
          </cell>
          <cell r="AS1199">
            <v>0</v>
          </cell>
          <cell r="AT1199" t="str">
            <v>8121 (2 X 16FT)</v>
          </cell>
          <cell r="AU1199">
            <v>2</v>
          </cell>
          <cell r="AV1199" t="str">
            <v>8051 (1 White)</v>
          </cell>
          <cell r="AW1199" t="str">
            <v>8050 (111FT Clear)</v>
          </cell>
          <cell r="AX1199">
            <v>1705.7</v>
          </cell>
          <cell r="AY1199">
            <v>1000</v>
          </cell>
          <cell r="AZ1199">
            <v>1.7057</v>
          </cell>
          <cell r="BA1199" t="str">
            <v xml:space="preserve">GJ Request 2/21/02.A. Each cartridge gets Part No. 8508 23 mm parachute clip. </v>
          </cell>
          <cell r="BB1199"/>
          <cell r="BC1199">
            <v>145020</v>
          </cell>
          <cell r="BD1199" t="str">
            <v>Blue</v>
          </cell>
          <cell r="BE1199" t="str">
            <v>2333 LIF37P</v>
          </cell>
          <cell r="BF1199" t="str">
            <v>12 months (+/- 5 days) from date of manufacture</v>
          </cell>
          <cell r="BG1199" t="str">
            <v>Fast</v>
          </cell>
          <cell r="BH1199" t="str">
            <v>23 mm</v>
          </cell>
          <cell r="BI1199" t="str">
            <v>1 in</v>
          </cell>
          <cell r="BJ1199" t="str">
            <v>33 in</v>
          </cell>
          <cell r="BK1199" t="str">
            <v>3/4 in</v>
          </cell>
          <cell r="BL1199" t="str">
            <v>I, II, III</v>
          </cell>
          <cell r="BM1199">
            <v>3.995090007771966</v>
          </cell>
          <cell r="BN1199">
            <v>160</v>
          </cell>
          <cell r="BO1199">
            <v>0</v>
          </cell>
          <cell r="BP1199" t="str">
            <v>J</v>
          </cell>
          <cell r="BQ1199">
            <v>40</v>
          </cell>
          <cell r="BR1199">
            <v>33925</v>
          </cell>
        </row>
        <row r="1200">
          <cell r="C1200">
            <v>145048</v>
          </cell>
          <cell r="D1200" t="str">
            <v>2336 VLIF0204 (2PB, 25 Bxs)(GJ)</v>
          </cell>
          <cell r="E1200" t="str">
            <v>70349</v>
          </cell>
          <cell r="F1200" t="str">
            <v>72038</v>
          </cell>
          <cell r="G1200" t="str">
            <v>30%</v>
          </cell>
          <cell r="H1200" t="str">
            <v>2 X 8509 (12-8 4 X 1.25 OL)</v>
          </cell>
          <cell r="I1200" t="str">
            <v>8030 (38 mm 142 GA X 3.105 FT)</v>
          </cell>
          <cell r="J1200" t="str">
            <v>8032 (84 mm 200 GA X 3.105 FT)</v>
          </cell>
          <cell r="K1200">
            <v>1.2070799999999999</v>
          </cell>
          <cell r="L1200">
            <v>0.51732</v>
          </cell>
          <cell r="M1200">
            <v>36</v>
          </cell>
          <cell r="N1200">
            <v>52.522319762284468</v>
          </cell>
          <cell r="O1200">
            <v>35.75</v>
          </cell>
          <cell r="P1200">
            <v>36</v>
          </cell>
          <cell r="Q1200">
            <v>36.25</v>
          </cell>
          <cell r="R1200">
            <v>1.6766749999999999</v>
          </cell>
          <cell r="S1200">
            <v>1.7243999999999999</v>
          </cell>
          <cell r="T1200">
            <v>1.7726249999999999</v>
          </cell>
          <cell r="U1200">
            <v>761.21044999999992</v>
          </cell>
          <cell r="V1200">
            <v>782.87759999999992</v>
          </cell>
          <cell r="W1200">
            <v>804.77175</v>
          </cell>
          <cell r="X1200" t="str">
            <v>8465/8466 (39"/2 pc)</v>
          </cell>
          <cell r="Y1200" t="str">
            <v>39"/ 2 pc</v>
          </cell>
          <cell r="Z1200">
            <v>2.8</v>
          </cell>
          <cell r="AA1200">
            <v>40</v>
          </cell>
          <cell r="AB1200">
            <v>67.066999999999993</v>
          </cell>
          <cell r="AC1200">
            <v>68.975999999999999</v>
          </cell>
          <cell r="AD1200">
            <v>70.905000000000001</v>
          </cell>
          <cell r="AE1200">
            <v>69.86699999999999</v>
          </cell>
          <cell r="AF1200">
            <v>71.775999999999996</v>
          </cell>
          <cell r="AG1200">
            <v>73.704999999999998</v>
          </cell>
          <cell r="AH1200" t="str">
            <v xml:space="preserve">2 X 8126 (4.625 FT/Box) </v>
          </cell>
          <cell r="AI1200">
            <v>2</v>
          </cell>
          <cell r="AJ1200" t="str">
            <v>(5X5)+0=25</v>
          </cell>
          <cell r="AK1200">
            <v>5</v>
          </cell>
          <cell r="AL1200">
            <v>5</v>
          </cell>
          <cell r="AM1200">
            <v>0</v>
          </cell>
          <cell r="AN1200">
            <v>25</v>
          </cell>
          <cell r="AO1200" t="str">
            <v>8904 (45 X 42)</v>
          </cell>
          <cell r="AP1200" t="str">
            <v>45X42</v>
          </cell>
          <cell r="AQ1200">
            <v>55</v>
          </cell>
          <cell r="AR1200" t="str">
            <v>8123 (4)</v>
          </cell>
          <cell r="AS1200">
            <v>0</v>
          </cell>
          <cell r="AT1200" t="str">
            <v>8121 (2 X 16FT)</v>
          </cell>
          <cell r="AU1200">
            <v>2</v>
          </cell>
          <cell r="AV1200" t="str">
            <v>8051 (1 White)</v>
          </cell>
          <cell r="AW1200" t="str">
            <v>8050 (111FT Clear)</v>
          </cell>
          <cell r="AX1200">
            <v>1849.3999999999999</v>
          </cell>
          <cell r="AY1200">
            <v>1000</v>
          </cell>
          <cell r="AZ1200">
            <v>1.8493999999999999</v>
          </cell>
          <cell r="BA1200" t="str">
            <v>GJ Request 10/1/12.</v>
          </cell>
          <cell r="BB1200"/>
          <cell r="BC1200">
            <v>145048</v>
          </cell>
          <cell r="BD1200" t="str">
            <v>Yellow</v>
          </cell>
          <cell r="BE1200" t="str">
            <v>2336 VLIF0204</v>
          </cell>
          <cell r="BF1200" t="str">
            <v>12 months (+/- 5 days) from date of manufacture</v>
          </cell>
          <cell r="BG1200" t="str">
            <v>Slow</v>
          </cell>
          <cell r="BH1200" t="str">
            <v>23 mm</v>
          </cell>
          <cell r="BI1200" t="str">
            <v>1 in</v>
          </cell>
          <cell r="BJ1200" t="str">
            <v>36 in</v>
          </cell>
          <cell r="BK1200" t="str">
            <v>3/4 in</v>
          </cell>
          <cell r="BL1200" t="str">
            <v>I, II, III</v>
          </cell>
          <cell r="BM1200">
            <v>4.376859980190372</v>
          </cell>
          <cell r="BN1200">
            <v>176</v>
          </cell>
          <cell r="BO1200">
            <v>0</v>
          </cell>
          <cell r="BP1200" t="str">
            <v>J</v>
          </cell>
          <cell r="BQ1200">
            <v>40</v>
          </cell>
          <cell r="BR1200">
            <v>33925</v>
          </cell>
        </row>
        <row r="1201">
          <cell r="C1201">
            <v>145050</v>
          </cell>
          <cell r="D1201" t="str">
            <v>2336 H35 (2PB, 25 Bxs)(GJ)</v>
          </cell>
          <cell r="E1201" t="str">
            <v>70400</v>
          </cell>
          <cell r="F1201" t="str">
            <v>72038</v>
          </cell>
          <cell r="G1201" t="str">
            <v>30%</v>
          </cell>
          <cell r="H1201" t="str">
            <v>2 X 8509 (12-8 4 X 1.25 OL)</v>
          </cell>
          <cell r="I1201" t="str">
            <v>8030 (38 mm 142 GA X 3.105 FT)</v>
          </cell>
          <cell r="J1201" t="str">
            <v>8032 (84 mm 200 GA X 3.105 FT)</v>
          </cell>
          <cell r="K1201">
            <v>1.2070799999999999</v>
          </cell>
          <cell r="L1201">
            <v>0.51732</v>
          </cell>
          <cell r="M1201">
            <v>36</v>
          </cell>
          <cell r="N1201">
            <v>52.522319762284468</v>
          </cell>
          <cell r="O1201">
            <v>35.75</v>
          </cell>
          <cell r="P1201">
            <v>36</v>
          </cell>
          <cell r="Q1201">
            <v>36.25</v>
          </cell>
          <cell r="R1201">
            <v>1.6766749999999999</v>
          </cell>
          <cell r="S1201">
            <v>1.7243999999999999</v>
          </cell>
          <cell r="T1201">
            <v>1.7726249999999999</v>
          </cell>
          <cell r="U1201">
            <v>761.21044999999992</v>
          </cell>
          <cell r="V1201">
            <v>782.87759999999992</v>
          </cell>
          <cell r="W1201">
            <v>804.77175</v>
          </cell>
          <cell r="X1201" t="str">
            <v>8465/8466 (39"/2 pc)</v>
          </cell>
          <cell r="Y1201" t="str">
            <v>39"/ 2 pc</v>
          </cell>
          <cell r="Z1201">
            <v>2.8</v>
          </cell>
          <cell r="AA1201">
            <v>40</v>
          </cell>
          <cell r="AB1201">
            <v>67.066999999999993</v>
          </cell>
          <cell r="AC1201">
            <v>68.975999999999999</v>
          </cell>
          <cell r="AD1201">
            <v>70.905000000000001</v>
          </cell>
          <cell r="AE1201">
            <v>69.86699999999999</v>
          </cell>
          <cell r="AF1201">
            <v>71.775999999999996</v>
          </cell>
          <cell r="AG1201">
            <v>73.704999999999998</v>
          </cell>
          <cell r="AH1201" t="str">
            <v xml:space="preserve">2 X 8126 (4.625 FT/Box) </v>
          </cell>
          <cell r="AI1201">
            <v>2</v>
          </cell>
          <cell r="AJ1201" t="str">
            <v>(5X5)+0=25</v>
          </cell>
          <cell r="AK1201">
            <v>5</v>
          </cell>
          <cell r="AL1201">
            <v>5</v>
          </cell>
          <cell r="AM1201">
            <v>0</v>
          </cell>
          <cell r="AN1201">
            <v>25</v>
          </cell>
          <cell r="AO1201" t="str">
            <v>8904 (45 X 42)</v>
          </cell>
          <cell r="AP1201" t="str">
            <v>45X42</v>
          </cell>
          <cell r="AQ1201">
            <v>55</v>
          </cell>
          <cell r="AR1201" t="str">
            <v>8123 (4)</v>
          </cell>
          <cell r="AS1201">
            <v>0</v>
          </cell>
          <cell r="AT1201" t="str">
            <v>8121 (2 X 16FT)</v>
          </cell>
          <cell r="AU1201">
            <v>2</v>
          </cell>
          <cell r="AV1201" t="str">
            <v>8051 (1 White)</v>
          </cell>
          <cell r="AW1201" t="str">
            <v>8050 (111FT Clear)</v>
          </cell>
          <cell r="AX1201">
            <v>1849.3999999999999</v>
          </cell>
          <cell r="AY1201">
            <v>1000</v>
          </cell>
          <cell r="AZ1201">
            <v>1.8493999999999999</v>
          </cell>
          <cell r="BA1201" t="str">
            <v>GJ Request 4/8/03.</v>
          </cell>
          <cell r="BB1201"/>
          <cell r="BC1201">
            <v>145050</v>
          </cell>
          <cell r="BD1201" t="str">
            <v>Blue</v>
          </cell>
          <cell r="BE1201" t="str">
            <v>2336 H35</v>
          </cell>
          <cell r="BF1201" t="str">
            <v>12 months (+/- 5 days) from date of manufacture</v>
          </cell>
          <cell r="BG1201" t="str">
            <v>Fast</v>
          </cell>
          <cell r="BH1201" t="str">
            <v>23 mm</v>
          </cell>
          <cell r="BI1201" t="str">
            <v>1 in</v>
          </cell>
          <cell r="BJ1201" t="str">
            <v>36 in</v>
          </cell>
          <cell r="BK1201" t="str">
            <v>3/4 in</v>
          </cell>
          <cell r="BL1201" t="str">
            <v>I, II, III</v>
          </cell>
          <cell r="BM1201">
            <v>4.376859980190372</v>
          </cell>
          <cell r="BN1201">
            <v>176</v>
          </cell>
          <cell r="BO1201">
            <v>0</v>
          </cell>
          <cell r="BP1201" t="str">
            <v>J</v>
          </cell>
          <cell r="BQ1201">
            <v>40</v>
          </cell>
          <cell r="BR1201">
            <v>33925</v>
          </cell>
        </row>
        <row r="1202">
          <cell r="C1202">
            <v>145052</v>
          </cell>
          <cell r="D1202" t="str">
            <v>2336 H50 (2PB, 25 Bxs)(GJ)</v>
          </cell>
          <cell r="E1202" t="str">
            <v>70420</v>
          </cell>
          <cell r="F1202" t="str">
            <v>72038</v>
          </cell>
          <cell r="G1202" t="str">
            <v>30%</v>
          </cell>
          <cell r="H1202" t="str">
            <v>2 X 8509 (12-8 4 X 1.25 OL)</v>
          </cell>
          <cell r="I1202" t="str">
            <v>8030 (38 mm 142 GA X 3.105 FT)</v>
          </cell>
          <cell r="J1202" t="str">
            <v>8032 (84 mm 200 GA X 3.105 FT)</v>
          </cell>
          <cell r="K1202">
            <v>1.2070799999999999</v>
          </cell>
          <cell r="L1202">
            <v>0.51732</v>
          </cell>
          <cell r="M1202">
            <v>36</v>
          </cell>
          <cell r="N1202">
            <v>52.522319762284468</v>
          </cell>
          <cell r="O1202">
            <v>35.75</v>
          </cell>
          <cell r="P1202">
            <v>36</v>
          </cell>
          <cell r="Q1202">
            <v>36.25</v>
          </cell>
          <cell r="R1202">
            <v>1.6766749999999999</v>
          </cell>
          <cell r="S1202">
            <v>1.7243999999999999</v>
          </cell>
          <cell r="T1202">
            <v>1.7726249999999999</v>
          </cell>
          <cell r="U1202">
            <v>761.21044999999992</v>
          </cell>
          <cell r="V1202">
            <v>782.87759999999992</v>
          </cell>
          <cell r="W1202">
            <v>804.77175</v>
          </cell>
          <cell r="X1202" t="str">
            <v>8465/8466 (39"/2 pc)</v>
          </cell>
          <cell r="Y1202" t="str">
            <v>39"/ 2 pc</v>
          </cell>
          <cell r="Z1202">
            <v>2.8</v>
          </cell>
          <cell r="AA1202">
            <v>40</v>
          </cell>
          <cell r="AB1202">
            <v>67.066999999999993</v>
          </cell>
          <cell r="AC1202">
            <v>68.975999999999999</v>
          </cell>
          <cell r="AD1202">
            <v>70.905000000000001</v>
          </cell>
          <cell r="AE1202">
            <v>69.86699999999999</v>
          </cell>
          <cell r="AF1202">
            <v>71.775999999999996</v>
          </cell>
          <cell r="AG1202">
            <v>73.704999999999998</v>
          </cell>
          <cell r="AH1202" t="str">
            <v xml:space="preserve">2 X 8126 (4.625 FT/Box) </v>
          </cell>
          <cell r="AI1202">
            <v>2</v>
          </cell>
          <cell r="AJ1202" t="str">
            <v>(5X5)+0=25</v>
          </cell>
          <cell r="AK1202">
            <v>5</v>
          </cell>
          <cell r="AL1202">
            <v>5</v>
          </cell>
          <cell r="AM1202">
            <v>0</v>
          </cell>
          <cell r="AN1202">
            <v>25</v>
          </cell>
          <cell r="AO1202" t="str">
            <v>8904 (45 X 42)</v>
          </cell>
          <cell r="AP1202" t="str">
            <v>45X42</v>
          </cell>
          <cell r="AQ1202">
            <v>55</v>
          </cell>
          <cell r="AR1202" t="str">
            <v>8123 (4)</v>
          </cell>
          <cell r="AS1202">
            <v>0</v>
          </cell>
          <cell r="AT1202" t="str">
            <v>8121 (2 X 16FT)</v>
          </cell>
          <cell r="AU1202">
            <v>2</v>
          </cell>
          <cell r="AV1202" t="str">
            <v>8051 (1 White)</v>
          </cell>
          <cell r="AW1202" t="str">
            <v>8050 (111FT Clear)</v>
          </cell>
          <cell r="AX1202">
            <v>1849.3999999999999</v>
          </cell>
          <cell r="AY1202">
            <v>1000</v>
          </cell>
          <cell r="AZ1202">
            <v>1.8493999999999999</v>
          </cell>
          <cell r="BA1202" t="str">
            <v>GJ Request 10/20/04.</v>
          </cell>
          <cell r="BB1202"/>
          <cell r="BC1202">
            <v>145052</v>
          </cell>
          <cell r="BD1202" t="str">
            <v>Green</v>
          </cell>
          <cell r="BE1202" t="str">
            <v>2336 H50</v>
          </cell>
          <cell r="BF1202" t="str">
            <v>12 months (+/- 5 days) from date of manufacture</v>
          </cell>
          <cell r="BG1202" t="str">
            <v>Medium</v>
          </cell>
          <cell r="BH1202" t="str">
            <v>23 mm</v>
          </cell>
          <cell r="BI1202" t="str">
            <v>1 in</v>
          </cell>
          <cell r="BJ1202" t="str">
            <v>36 in</v>
          </cell>
          <cell r="BK1202" t="str">
            <v>3/4 in</v>
          </cell>
          <cell r="BL1202" t="str">
            <v>I, II, III</v>
          </cell>
          <cell r="BM1202">
            <v>4.376859980190372</v>
          </cell>
          <cell r="BN1202">
            <v>176</v>
          </cell>
          <cell r="BO1202">
            <v>0</v>
          </cell>
          <cell r="BP1202" t="str">
            <v>J</v>
          </cell>
          <cell r="BQ1202">
            <v>40</v>
          </cell>
          <cell r="BR1202">
            <v>33925</v>
          </cell>
        </row>
        <row r="1203">
          <cell r="C1203">
            <v>145053</v>
          </cell>
          <cell r="D1203" t="str">
            <v>2336 LIF0204 (2PB, 25 Bxs)(GJ)</v>
          </cell>
          <cell r="E1203" t="str">
            <v>70414</v>
          </cell>
          <cell r="F1203" t="str">
            <v>72038</v>
          </cell>
          <cell r="G1203" t="str">
            <v>30%</v>
          </cell>
          <cell r="H1203" t="str">
            <v>2 X 8509 (12-8 4 X 1.25 OL)</v>
          </cell>
          <cell r="I1203" t="str">
            <v>8030 (38 mm 142 GA X 3.105 FT)</v>
          </cell>
          <cell r="J1203" t="str">
            <v>8032 (84 mm 200 GA X 3.105 FT)</v>
          </cell>
          <cell r="K1203">
            <v>1.2070799999999999</v>
          </cell>
          <cell r="L1203">
            <v>0.51732</v>
          </cell>
          <cell r="M1203">
            <v>36</v>
          </cell>
          <cell r="N1203">
            <v>52.522319762284468</v>
          </cell>
          <cell r="O1203">
            <v>35.75</v>
          </cell>
          <cell r="P1203">
            <v>36</v>
          </cell>
          <cell r="Q1203">
            <v>36.25</v>
          </cell>
          <cell r="R1203">
            <v>1.6766749999999999</v>
          </cell>
          <cell r="S1203">
            <v>1.7243999999999999</v>
          </cell>
          <cell r="T1203">
            <v>1.7726249999999999</v>
          </cell>
          <cell r="U1203">
            <v>761.21044999999992</v>
          </cell>
          <cell r="V1203">
            <v>782.87759999999992</v>
          </cell>
          <cell r="W1203">
            <v>804.77175</v>
          </cell>
          <cell r="X1203" t="str">
            <v>8465/8466 (39"/2 pc)</v>
          </cell>
          <cell r="Y1203" t="str">
            <v>39"/ 2 pc</v>
          </cell>
          <cell r="Z1203">
            <v>2.8</v>
          </cell>
          <cell r="AA1203">
            <v>40</v>
          </cell>
          <cell r="AB1203">
            <v>67.066999999999993</v>
          </cell>
          <cell r="AC1203">
            <v>68.975999999999999</v>
          </cell>
          <cell r="AD1203">
            <v>70.905000000000001</v>
          </cell>
          <cell r="AE1203">
            <v>69.86699999999999</v>
          </cell>
          <cell r="AF1203">
            <v>71.775999999999996</v>
          </cell>
          <cell r="AG1203">
            <v>73.704999999999998</v>
          </cell>
          <cell r="AH1203" t="str">
            <v xml:space="preserve">2 X 8126 (4.625 FT/Box) </v>
          </cell>
          <cell r="AI1203">
            <v>2</v>
          </cell>
          <cell r="AJ1203" t="str">
            <v>(5X5)+0=25</v>
          </cell>
          <cell r="AK1203">
            <v>5</v>
          </cell>
          <cell r="AL1203">
            <v>5</v>
          </cell>
          <cell r="AM1203">
            <v>0</v>
          </cell>
          <cell r="AN1203">
            <v>25</v>
          </cell>
          <cell r="AO1203" t="str">
            <v>8904 (45 X 42)</v>
          </cell>
          <cell r="AP1203" t="str">
            <v>45X42</v>
          </cell>
          <cell r="AQ1203">
            <v>55</v>
          </cell>
          <cell r="AR1203" t="str">
            <v>8123 (4)</v>
          </cell>
          <cell r="AS1203">
            <v>0</v>
          </cell>
          <cell r="AT1203" t="str">
            <v>8121 (2 X 16FT)</v>
          </cell>
          <cell r="AU1203">
            <v>2</v>
          </cell>
          <cell r="AV1203" t="str">
            <v>8051 (1 White)</v>
          </cell>
          <cell r="AW1203" t="str">
            <v>8050 (111FT Clear)</v>
          </cell>
          <cell r="AX1203">
            <v>1849.3999999999999</v>
          </cell>
          <cell r="AY1203">
            <v>1000</v>
          </cell>
          <cell r="AZ1203">
            <v>1.8493999999999999</v>
          </cell>
          <cell r="BA1203" t="str">
            <v>GJ Request 8/23/07.</v>
          </cell>
          <cell r="BB1203"/>
          <cell r="BC1203">
            <v>145053</v>
          </cell>
          <cell r="BD1203" t="str">
            <v>Yellow</v>
          </cell>
          <cell r="BE1203" t="str">
            <v>2336 LIF0204</v>
          </cell>
          <cell r="BF1203" t="str">
            <v>12 months (+/- 5 days) from date of manufacture</v>
          </cell>
          <cell r="BG1203" t="str">
            <v>Slow</v>
          </cell>
          <cell r="BH1203" t="str">
            <v>23 mm</v>
          </cell>
          <cell r="BI1203" t="str">
            <v>1 in</v>
          </cell>
          <cell r="BJ1203" t="str">
            <v>36 in</v>
          </cell>
          <cell r="BK1203" t="str">
            <v>3/4 in</v>
          </cell>
          <cell r="BL1203" t="str">
            <v>I, II, III</v>
          </cell>
          <cell r="BM1203">
            <v>4.376859980190372</v>
          </cell>
          <cell r="BN1203">
            <v>176</v>
          </cell>
          <cell r="BO1203">
            <v>0</v>
          </cell>
          <cell r="BP1203" t="str">
            <v>J</v>
          </cell>
          <cell r="BQ1203">
            <v>40</v>
          </cell>
          <cell r="BR1203">
            <v>33925</v>
          </cell>
        </row>
        <row r="1204">
          <cell r="C1204">
            <v>145054</v>
          </cell>
          <cell r="D1204" t="str">
            <v>2336 LIF0204 (SWS, 1000 Pcs) (GJ)</v>
          </cell>
          <cell r="E1204" t="str">
            <v>70414</v>
          </cell>
          <cell r="F1204" t="str">
            <v>72038</v>
          </cell>
          <cell r="G1204" t="str">
            <v>30%</v>
          </cell>
          <cell r="H1204" t="str">
            <v>2 X 8509 (12-8 4 X 1.25 OL)</v>
          </cell>
          <cell r="I1204" t="str">
            <v>8030 (38 mm 142 GA X 3.105 FT)</v>
          </cell>
          <cell r="J1204" t="str">
            <v>8032 (84 mm 200 GA X 3.105 FT)</v>
          </cell>
          <cell r="K1204">
            <v>1.2070799999999999</v>
          </cell>
          <cell r="L1204">
            <v>0.51732</v>
          </cell>
          <cell r="M1204">
            <v>36</v>
          </cell>
          <cell r="N1204">
            <v>52.522319762284468</v>
          </cell>
          <cell r="O1204">
            <v>35.75</v>
          </cell>
          <cell r="P1204">
            <v>36</v>
          </cell>
          <cell r="Q1204">
            <v>36.25</v>
          </cell>
          <cell r="R1204">
            <v>1.6766749999999999</v>
          </cell>
          <cell r="S1204">
            <v>1.7243999999999999</v>
          </cell>
          <cell r="T1204">
            <v>1.7726249999999999</v>
          </cell>
          <cell r="U1204">
            <v>761.21044999999992</v>
          </cell>
          <cell r="V1204">
            <v>782.87759999999992</v>
          </cell>
          <cell r="W1204">
            <v>804.77175</v>
          </cell>
          <cell r="X1204" t="str">
            <v>8053 (5" X 150GA X 35FT)</v>
          </cell>
          <cell r="Y1204" t="str">
            <v>SW (35 FT)</v>
          </cell>
          <cell r="Z1204">
            <v>0.1</v>
          </cell>
          <cell r="AA1204">
            <v>20</v>
          </cell>
          <cell r="AB1204">
            <v>33.533499999999997</v>
          </cell>
          <cell r="AC1204">
            <v>34.488</v>
          </cell>
          <cell r="AD1204">
            <v>35.452500000000001</v>
          </cell>
          <cell r="AE1204">
            <v>33.633499999999998</v>
          </cell>
          <cell r="AF1204">
            <v>34.588000000000001</v>
          </cell>
          <cell r="AG1204">
            <v>35.552500000000002</v>
          </cell>
          <cell r="AH1204" t="str">
            <v>8053 (35 FT/Bundle)</v>
          </cell>
          <cell r="AI1204" t="str">
            <v>SW</v>
          </cell>
          <cell r="AJ1204" t="str">
            <v xml:space="preserve">10 X 5 = 50 SW </v>
          </cell>
          <cell r="AK1204" t="str">
            <v xml:space="preserve">Stack </v>
          </cell>
          <cell r="AL1204" t="str">
            <v xml:space="preserve">Square </v>
          </cell>
          <cell r="AM1204" t="str">
            <v>On Pallet</v>
          </cell>
          <cell r="AN1204">
            <v>50</v>
          </cell>
          <cell r="AO1204" t="str">
            <v>8904 (45 X 42)</v>
          </cell>
          <cell r="AP1204" t="str">
            <v>45X42</v>
          </cell>
          <cell r="AQ1204">
            <v>55</v>
          </cell>
          <cell r="AR1204" t="str">
            <v>8133 (2)</v>
          </cell>
          <cell r="AS1204" t="str">
            <v>1 X 8114 (Pad)</v>
          </cell>
          <cell r="AT1204">
            <v>0</v>
          </cell>
          <cell r="AU1204">
            <v>0</v>
          </cell>
          <cell r="AV1204" t="str">
            <v>8051 (1 White)</v>
          </cell>
          <cell r="AW1204" t="str">
            <v>8052 (440FT White)</v>
          </cell>
          <cell r="AX1204">
            <v>1784.4</v>
          </cell>
          <cell r="AY1204">
            <v>1000</v>
          </cell>
          <cell r="AZ1204">
            <v>1.7844</v>
          </cell>
          <cell r="BA1204" t="str">
            <v xml:space="preserve">Request 8/2/07.  Each bundle gets Part No. 8132 8.5 X 11 inch bundle sheet.  </v>
          </cell>
          <cell r="BB1204" t="str">
            <v xml:space="preserve">Stack square on pallet.  Rotate each layer 180 degrees.   </v>
          </cell>
          <cell r="BC1204">
            <v>145054</v>
          </cell>
          <cell r="BD1204" t="str">
            <v>Yellow</v>
          </cell>
          <cell r="BE1204" t="str">
            <v xml:space="preserve">2336 LIF0204 </v>
          </cell>
          <cell r="BF1204" t="str">
            <v>12 months (+/- 5 days) from date of manufacture</v>
          </cell>
          <cell r="BG1204" t="str">
            <v>Slow</v>
          </cell>
          <cell r="BH1204" t="str">
            <v>23 mm</v>
          </cell>
          <cell r="BI1204" t="str">
            <v>1 in</v>
          </cell>
          <cell r="BJ1204" t="str">
            <v>36 in</v>
          </cell>
          <cell r="BK1204" t="str">
            <v>3/4 in</v>
          </cell>
          <cell r="BL1204" t="str">
            <v>I, II, III</v>
          </cell>
          <cell r="BM1204">
            <v>4.376859980190372</v>
          </cell>
          <cell r="BN1204">
            <v>88</v>
          </cell>
          <cell r="BO1204">
            <v>0</v>
          </cell>
          <cell r="BP1204" t="str">
            <v>J</v>
          </cell>
          <cell r="BQ1204">
            <v>20</v>
          </cell>
          <cell r="BR1204">
            <v>35353</v>
          </cell>
        </row>
        <row r="1205">
          <cell r="C1205">
            <v>145055</v>
          </cell>
          <cell r="D1205" t="str">
            <v>2336 M0510 (2PB, 25 Bxs)(GJ)</v>
          </cell>
          <cell r="E1205" t="str">
            <v>70457</v>
          </cell>
          <cell r="F1205" t="str">
            <v>72038</v>
          </cell>
          <cell r="G1205" t="str">
            <v>30%</v>
          </cell>
          <cell r="H1205" t="str">
            <v>2 X 8509 (12-8 4 X 1.25 OL)</v>
          </cell>
          <cell r="I1205" t="str">
            <v>8030 (38 mm 142 GA X 3.105 FT)</v>
          </cell>
          <cell r="J1205" t="str">
            <v>8032 (84 mm 200 GA X 3.105 FT)</v>
          </cell>
          <cell r="K1205">
            <v>1.2070799999999999</v>
          </cell>
          <cell r="L1205">
            <v>0.51732</v>
          </cell>
          <cell r="M1205">
            <v>36</v>
          </cell>
          <cell r="N1205">
            <v>52.522319762284468</v>
          </cell>
          <cell r="O1205">
            <v>35.75</v>
          </cell>
          <cell r="P1205">
            <v>36</v>
          </cell>
          <cell r="Q1205">
            <v>36.25</v>
          </cell>
          <cell r="R1205">
            <v>1.6766749999999999</v>
          </cell>
          <cell r="S1205">
            <v>1.7243999999999999</v>
          </cell>
          <cell r="T1205">
            <v>1.7726249999999999</v>
          </cell>
          <cell r="U1205">
            <v>761.21044999999992</v>
          </cell>
          <cell r="V1205">
            <v>782.87759999999992</v>
          </cell>
          <cell r="W1205">
            <v>804.77175</v>
          </cell>
          <cell r="X1205" t="str">
            <v>8465/8466 (39"/2 pc)</v>
          </cell>
          <cell r="Y1205" t="str">
            <v>39"/ 2 pc</v>
          </cell>
          <cell r="Z1205">
            <v>2.8</v>
          </cell>
          <cell r="AA1205">
            <v>40</v>
          </cell>
          <cell r="AB1205">
            <v>67.066999999999993</v>
          </cell>
          <cell r="AC1205">
            <v>68.975999999999999</v>
          </cell>
          <cell r="AD1205">
            <v>70.905000000000001</v>
          </cell>
          <cell r="AE1205">
            <v>69.86699999999999</v>
          </cell>
          <cell r="AF1205">
            <v>71.775999999999996</v>
          </cell>
          <cell r="AG1205">
            <v>73.704999999999998</v>
          </cell>
          <cell r="AH1205" t="str">
            <v xml:space="preserve">2 X 8126 (4.625 FT/Box) </v>
          </cell>
          <cell r="AI1205">
            <v>2</v>
          </cell>
          <cell r="AJ1205" t="str">
            <v>(5X5)+0=25</v>
          </cell>
          <cell r="AK1205">
            <v>5</v>
          </cell>
          <cell r="AL1205">
            <v>5</v>
          </cell>
          <cell r="AM1205">
            <v>0</v>
          </cell>
          <cell r="AN1205">
            <v>25</v>
          </cell>
          <cell r="AO1205" t="str">
            <v>8904 (45 X 42)</v>
          </cell>
          <cell r="AP1205" t="str">
            <v>45X42</v>
          </cell>
          <cell r="AQ1205">
            <v>55</v>
          </cell>
          <cell r="AR1205" t="str">
            <v>8123 (4)</v>
          </cell>
          <cell r="AS1205">
            <v>0</v>
          </cell>
          <cell r="AT1205" t="str">
            <v>8121 (2 X 16FT)</v>
          </cell>
          <cell r="AU1205">
            <v>2</v>
          </cell>
          <cell r="AV1205" t="str">
            <v>8051 (1 White)</v>
          </cell>
          <cell r="AW1205" t="str">
            <v>8050 (111FT Clear)</v>
          </cell>
          <cell r="AX1205">
            <v>1849.3999999999999</v>
          </cell>
          <cell r="AY1205">
            <v>1000</v>
          </cell>
          <cell r="AZ1205">
            <v>1.8493999999999999</v>
          </cell>
          <cell r="BA1205" t="str">
            <v xml:space="preserve">GJ Request 6/21/02. </v>
          </cell>
          <cell r="BB1205"/>
          <cell r="BC1205">
            <v>145055</v>
          </cell>
          <cell r="BD1205" t="str">
            <v>White</v>
          </cell>
          <cell r="BE1205" t="str">
            <v xml:space="preserve">2336 M0510 </v>
          </cell>
          <cell r="BF1205" t="str">
            <v>12 months (+/- 5 days) from date of manufacture</v>
          </cell>
          <cell r="BG1205" t="str">
            <v>X-Slow</v>
          </cell>
          <cell r="BH1205" t="str">
            <v>23 mm</v>
          </cell>
          <cell r="BI1205" t="str">
            <v>1 in</v>
          </cell>
          <cell r="BJ1205" t="str">
            <v>36 in</v>
          </cell>
          <cell r="BK1205" t="str">
            <v>3/4 in</v>
          </cell>
          <cell r="BL1205" t="str">
            <v>I, II, III</v>
          </cell>
          <cell r="BM1205">
            <v>4.376859980190372</v>
          </cell>
          <cell r="BN1205">
            <v>176</v>
          </cell>
          <cell r="BO1205">
            <v>0</v>
          </cell>
          <cell r="BP1205" t="str">
            <v>J</v>
          </cell>
          <cell r="BQ1205">
            <v>40</v>
          </cell>
          <cell r="BR1205">
            <v>33925</v>
          </cell>
        </row>
        <row r="1206">
          <cell r="C1206">
            <v>145058</v>
          </cell>
          <cell r="D1206" t="str">
            <v>2338 LIF0204 (SWP, 840 Pcs) (GJ)</v>
          </cell>
          <cell r="E1206" t="str">
            <v>70414</v>
          </cell>
          <cell r="F1206" t="str">
            <v>72038</v>
          </cell>
          <cell r="G1206" t="str">
            <v>30%</v>
          </cell>
          <cell r="H1206" t="str">
            <v>2 X 8509 (12-8 4 X 1.25 OL)</v>
          </cell>
          <cell r="I1206" t="str">
            <v>8030 (38 mm 142 GA X 3.271 FT)</v>
          </cell>
          <cell r="J1206" t="str">
            <v>8032 (84 mm 200 GA X 3.271 FT)</v>
          </cell>
          <cell r="K1206">
            <v>1.2741399999999998</v>
          </cell>
          <cell r="L1206">
            <v>0.54605999999999988</v>
          </cell>
          <cell r="M1206">
            <v>38</v>
          </cell>
          <cell r="N1206">
            <v>55.576479541631713</v>
          </cell>
          <cell r="O1206">
            <v>37.75</v>
          </cell>
          <cell r="P1206">
            <v>38</v>
          </cell>
          <cell r="Q1206">
            <v>38.25</v>
          </cell>
          <cell r="R1206">
            <v>1.7704749999999998</v>
          </cell>
          <cell r="S1206">
            <v>1.8201999999999998</v>
          </cell>
          <cell r="T1206">
            <v>1.870425</v>
          </cell>
          <cell r="U1206">
            <v>803.79564999999991</v>
          </cell>
          <cell r="V1206">
            <v>826.37079999999992</v>
          </cell>
          <cell r="W1206">
            <v>849.17295000000001</v>
          </cell>
          <cell r="X1206" t="str">
            <v>8053 (5" X 150GA X 44FT)</v>
          </cell>
          <cell r="Y1206" t="str">
            <v>SW (44 FT)</v>
          </cell>
          <cell r="Z1206">
            <v>0.1</v>
          </cell>
          <cell r="AA1206">
            <v>20</v>
          </cell>
          <cell r="AB1206">
            <v>35.409499999999994</v>
          </cell>
          <cell r="AC1206">
            <v>36.403999999999996</v>
          </cell>
          <cell r="AD1206">
            <v>37.408500000000004</v>
          </cell>
          <cell r="AE1206">
            <v>35.509499999999996</v>
          </cell>
          <cell r="AF1206">
            <v>36.503999999999998</v>
          </cell>
          <cell r="AG1206">
            <v>37.508500000000005</v>
          </cell>
          <cell r="AH1206" t="str">
            <v xml:space="preserve">8059 (44 FT/Bundle) </v>
          </cell>
          <cell r="AI1206" t="str">
            <v>SW</v>
          </cell>
          <cell r="AJ1206" t="str">
            <v>42 SW</v>
          </cell>
          <cell r="AK1206" t="str">
            <v>Stack</v>
          </cell>
          <cell r="AL1206" t="str">
            <v>Pyramid</v>
          </cell>
          <cell r="AM1206" t="str">
            <v>On Pallet</v>
          </cell>
          <cell r="AN1206">
            <v>42</v>
          </cell>
          <cell r="AO1206" t="str">
            <v>8914 (48 X 42)</v>
          </cell>
          <cell r="AP1206" t="str">
            <v>48X42</v>
          </cell>
          <cell r="AQ1206">
            <v>55</v>
          </cell>
          <cell r="AR1206" t="str">
            <v>8133 (2)</v>
          </cell>
          <cell r="AS1206" t="str">
            <v>2 X 8114 (Pad)</v>
          </cell>
          <cell r="AT1206">
            <v>0</v>
          </cell>
          <cell r="AU1206">
            <v>0</v>
          </cell>
          <cell r="AV1206" t="str">
            <v>8051 (1 White)</v>
          </cell>
          <cell r="AW1206" t="str">
            <v>8052 (107FT White)</v>
          </cell>
          <cell r="AX1206">
            <v>1588.1679999999999</v>
          </cell>
          <cell r="AY1206">
            <v>840</v>
          </cell>
          <cell r="AZ1206">
            <v>1.8906761904761904</v>
          </cell>
          <cell r="BA1206" t="str">
            <v>GJ Request 4/9/07. Each bundle gets Part No. 8132 8.5 X 11 inch bundle sheet.</v>
          </cell>
          <cell r="BB1206"/>
          <cell r="BC1206">
            <v>145058</v>
          </cell>
          <cell r="BD1206" t="str">
            <v>Yellow</v>
          </cell>
          <cell r="BE1206" t="str">
            <v>2338 LIF0204</v>
          </cell>
          <cell r="BF1206" t="str">
            <v>12 months (+/- 5 days) from date of manufacture</v>
          </cell>
          <cell r="BG1206" t="str">
            <v>Slow</v>
          </cell>
          <cell r="BH1206" t="str">
            <v>23 mm</v>
          </cell>
          <cell r="BI1206" t="str">
            <v>1 in</v>
          </cell>
          <cell r="BJ1206" t="str">
            <v>38 in</v>
          </cell>
          <cell r="BK1206" t="str">
            <v>3/4 in</v>
          </cell>
          <cell r="BL1206" t="str">
            <v>I, II, III</v>
          </cell>
          <cell r="BM1206">
            <v>4.6313732951359761</v>
          </cell>
          <cell r="BN1206">
            <v>92</v>
          </cell>
          <cell r="BO1206">
            <v>0</v>
          </cell>
          <cell r="BP1206" t="str">
            <v>J</v>
          </cell>
          <cell r="BQ1206">
            <v>20</v>
          </cell>
          <cell r="BR1206">
            <v>34842</v>
          </cell>
        </row>
        <row r="1207">
          <cell r="C1207">
            <v>145060</v>
          </cell>
          <cell r="D1207" t="str">
            <v>2340 LIF37 (SWP, 840 Pcs) (GJ)</v>
          </cell>
          <cell r="E1207" t="str">
            <v>70315</v>
          </cell>
          <cell r="F1207" t="str">
            <v>72038</v>
          </cell>
          <cell r="G1207" t="str">
            <v>30%</v>
          </cell>
          <cell r="H1207" t="str">
            <v>2 X 8509 (12-8 4 X 1.25 OL)</v>
          </cell>
          <cell r="I1207" t="str">
            <v>8030 (38 mm 142 GA X 3.438 FT)</v>
          </cell>
          <cell r="J1207" t="str">
            <v>8032 (84 mm 200 GA X 3.438 FT)</v>
          </cell>
          <cell r="K1207">
            <v>1.3411999999999999</v>
          </cell>
          <cell r="L1207">
            <v>0.57479999999999998</v>
          </cell>
          <cell r="M1207">
            <v>40</v>
          </cell>
          <cell r="N1207">
            <v>58.630639320978972</v>
          </cell>
          <cell r="O1207">
            <v>39.75</v>
          </cell>
          <cell r="P1207">
            <v>40</v>
          </cell>
          <cell r="Q1207">
            <v>40.25</v>
          </cell>
          <cell r="R1207">
            <v>1.8642749999999999</v>
          </cell>
          <cell r="S1207">
            <v>1.9159999999999999</v>
          </cell>
          <cell r="T1207">
            <v>1.9682249999999999</v>
          </cell>
          <cell r="U1207">
            <v>846.38085000000001</v>
          </cell>
          <cell r="V1207">
            <v>869.86399999999992</v>
          </cell>
          <cell r="W1207">
            <v>893.57414999999992</v>
          </cell>
          <cell r="X1207" t="str">
            <v>8053 (5" X 150GA X 44FT)</v>
          </cell>
          <cell r="Y1207" t="str">
            <v>SW (44 FT)</v>
          </cell>
          <cell r="Z1207">
            <v>0.1</v>
          </cell>
          <cell r="AA1207">
            <v>20</v>
          </cell>
          <cell r="AB1207">
            <v>37.285499999999999</v>
          </cell>
          <cell r="AC1207">
            <v>38.32</v>
          </cell>
          <cell r="AD1207">
            <v>39.3645</v>
          </cell>
          <cell r="AE1207">
            <v>37.3855</v>
          </cell>
          <cell r="AF1207">
            <v>38.42</v>
          </cell>
          <cell r="AG1207">
            <v>39.464500000000001</v>
          </cell>
          <cell r="AH1207" t="str">
            <v xml:space="preserve">8059 (44 FT/Bundle) </v>
          </cell>
          <cell r="AI1207" t="str">
            <v>SW</v>
          </cell>
          <cell r="AJ1207" t="str">
            <v>42 SW</v>
          </cell>
          <cell r="AK1207" t="str">
            <v>Stack</v>
          </cell>
          <cell r="AL1207" t="str">
            <v>Pyramid</v>
          </cell>
          <cell r="AM1207" t="str">
            <v>On Pallet</v>
          </cell>
          <cell r="AN1207">
            <v>42</v>
          </cell>
          <cell r="AO1207" t="str">
            <v>8914 (48 X 42)</v>
          </cell>
          <cell r="AP1207" t="str">
            <v>48X42</v>
          </cell>
          <cell r="AQ1207">
            <v>55</v>
          </cell>
          <cell r="AR1207" t="str">
            <v>8133 (2)</v>
          </cell>
          <cell r="AS1207" t="str">
            <v>2 X 8114 (Pad)</v>
          </cell>
          <cell r="AT1207">
            <v>0</v>
          </cell>
          <cell r="AU1207">
            <v>0</v>
          </cell>
          <cell r="AV1207" t="str">
            <v>8051 (1 White)</v>
          </cell>
          <cell r="AW1207" t="str">
            <v>8052 (107FT White)</v>
          </cell>
          <cell r="AX1207">
            <v>1668.64</v>
          </cell>
          <cell r="AY1207">
            <v>840</v>
          </cell>
          <cell r="AZ1207">
            <v>1.9864761904761905</v>
          </cell>
          <cell r="BA1207" t="str">
            <v>GJ Request 2/7/05. Each bundle gets Part No. 8132 8.5 X 11 inch bundle sheet.</v>
          </cell>
          <cell r="BB1207"/>
          <cell r="BC1207">
            <v>145060</v>
          </cell>
          <cell r="BD1207" t="str">
            <v>Blue</v>
          </cell>
          <cell r="BE1207" t="str">
            <v>2340 LIF37</v>
          </cell>
          <cell r="BF1207" t="str">
            <v>12 months (+/- 5 days) from date of manufacture</v>
          </cell>
          <cell r="BG1207" t="str">
            <v>Fast</v>
          </cell>
          <cell r="BH1207" t="str">
            <v>23 mm</v>
          </cell>
          <cell r="BI1207" t="str">
            <v>1 in</v>
          </cell>
          <cell r="BJ1207" t="str">
            <v>40 in</v>
          </cell>
          <cell r="BK1207" t="str">
            <v>3/4 in</v>
          </cell>
          <cell r="BL1207" t="str">
            <v>I, II, III</v>
          </cell>
          <cell r="BM1207">
            <v>4.885886610081581</v>
          </cell>
          <cell r="BN1207">
            <v>122.5</v>
          </cell>
          <cell r="BO1207">
            <v>0</v>
          </cell>
          <cell r="BP1207" t="str">
            <v>J</v>
          </cell>
          <cell r="BQ1207">
            <v>20</v>
          </cell>
          <cell r="BR1207">
            <v>34842</v>
          </cell>
        </row>
        <row r="1208">
          <cell r="C1208">
            <v>145063</v>
          </cell>
          <cell r="D1208" t="str">
            <v>2338 LIF0204 (2PB, 25 Bxs) (GJ)</v>
          </cell>
          <cell r="E1208" t="str">
            <v>70414</v>
          </cell>
          <cell r="F1208" t="str">
            <v>72038</v>
          </cell>
          <cell r="G1208" t="str">
            <v>30%</v>
          </cell>
          <cell r="H1208" t="str">
            <v>2 X 8509 (12-8 4 X 1.25 OL)</v>
          </cell>
          <cell r="I1208" t="str">
            <v>8030 (38 mm 142 GA X 3.271 FT)</v>
          </cell>
          <cell r="J1208" t="str">
            <v>8032 (84 mm 200 GA X 3.271 FT)</v>
          </cell>
          <cell r="K1208">
            <v>1.2741399999999998</v>
          </cell>
          <cell r="L1208">
            <v>0.54605999999999988</v>
          </cell>
          <cell r="M1208">
            <v>38</v>
          </cell>
          <cell r="N1208">
            <v>55.576479541631713</v>
          </cell>
          <cell r="O1208">
            <v>37.75</v>
          </cell>
          <cell r="P1208">
            <v>38</v>
          </cell>
          <cell r="Q1208">
            <v>38.25</v>
          </cell>
          <cell r="R1208">
            <v>1.7704749999999998</v>
          </cell>
          <cell r="S1208">
            <v>1.8201999999999998</v>
          </cell>
          <cell r="T1208">
            <v>1.870425</v>
          </cell>
          <cell r="U1208">
            <v>803.79564999999991</v>
          </cell>
          <cell r="V1208">
            <v>826.37079999999992</v>
          </cell>
          <cell r="W1208">
            <v>849.17295000000001</v>
          </cell>
          <cell r="X1208" t="str">
            <v>8465/8466 (39"/2 pc)</v>
          </cell>
          <cell r="Y1208" t="str">
            <v>39"/ 2 pc</v>
          </cell>
          <cell r="Z1208">
            <v>2.8</v>
          </cell>
          <cell r="AA1208">
            <v>40</v>
          </cell>
          <cell r="AB1208">
            <v>70.818999999999988</v>
          </cell>
          <cell r="AC1208">
            <v>72.807999999999993</v>
          </cell>
          <cell r="AD1208">
            <v>74.817000000000007</v>
          </cell>
          <cell r="AE1208">
            <v>73.618999999999986</v>
          </cell>
          <cell r="AF1208">
            <v>75.60799999999999</v>
          </cell>
          <cell r="AG1208">
            <v>77.617000000000004</v>
          </cell>
          <cell r="AH1208" t="str">
            <v xml:space="preserve">2 X 8126 (4.625 FT/Box) </v>
          </cell>
          <cell r="AI1208">
            <v>2</v>
          </cell>
          <cell r="AJ1208" t="str">
            <v>(5X5)+0=25</v>
          </cell>
          <cell r="AK1208">
            <v>5</v>
          </cell>
          <cell r="AL1208">
            <v>5</v>
          </cell>
          <cell r="AM1208">
            <v>0</v>
          </cell>
          <cell r="AN1208">
            <v>25</v>
          </cell>
          <cell r="AO1208" t="str">
            <v>8904 (45 X 42)</v>
          </cell>
          <cell r="AP1208" t="str">
            <v>45X42</v>
          </cell>
          <cell r="AQ1208">
            <v>55</v>
          </cell>
          <cell r="AR1208" t="str">
            <v>8123 (4)</v>
          </cell>
          <cell r="AS1208">
            <v>0</v>
          </cell>
          <cell r="AT1208" t="str">
            <v>8121 (2 X 16FT)</v>
          </cell>
          <cell r="AU1208">
            <v>2</v>
          </cell>
          <cell r="AV1208" t="str">
            <v>8051 (1 White)</v>
          </cell>
          <cell r="AW1208" t="str">
            <v>8050 (111FT Clear)</v>
          </cell>
          <cell r="AX1208">
            <v>1945.1999999999998</v>
          </cell>
          <cell r="AY1208">
            <v>1000</v>
          </cell>
          <cell r="AZ1208">
            <v>1.9451999999999998</v>
          </cell>
          <cell r="BA1208" t="str">
            <v>GJ Request 2/10/11.</v>
          </cell>
          <cell r="BB1208"/>
          <cell r="BC1208">
            <v>145063</v>
          </cell>
          <cell r="BD1208" t="str">
            <v>Yellow</v>
          </cell>
          <cell r="BE1208" t="str">
            <v>2338 LIF0204</v>
          </cell>
          <cell r="BF1208" t="str">
            <v>12 months (+/- 5 days) from date of manufacture</v>
          </cell>
          <cell r="BG1208" t="str">
            <v>Slow</v>
          </cell>
          <cell r="BH1208" t="str">
            <v>23 mm</v>
          </cell>
          <cell r="BI1208" t="str">
            <v>1 in</v>
          </cell>
          <cell r="BJ1208" t="str">
            <v>38 in</v>
          </cell>
          <cell r="BK1208" t="str">
            <v>3/4 in</v>
          </cell>
          <cell r="BL1208" t="str">
            <v>I, II, III</v>
          </cell>
          <cell r="BM1208">
            <v>4.6313732951359761</v>
          </cell>
          <cell r="BN1208">
            <v>184</v>
          </cell>
          <cell r="BO1208">
            <v>0</v>
          </cell>
          <cell r="BP1208" t="str">
            <v>J</v>
          </cell>
          <cell r="BQ1208">
            <v>40</v>
          </cell>
          <cell r="BR1208">
            <v>33925</v>
          </cell>
        </row>
        <row r="1209">
          <cell r="C1209">
            <v>145064</v>
          </cell>
          <cell r="D1209" t="str">
            <v>2337 LIF37 (2PB, 25 Bxs)(GJ)</v>
          </cell>
          <cell r="E1209" t="str">
            <v>70315</v>
          </cell>
          <cell r="F1209" t="str">
            <v>72038</v>
          </cell>
          <cell r="G1209" t="str">
            <v>30%</v>
          </cell>
          <cell r="H1209" t="str">
            <v>2 X 8509 (12-8 4 X 1.25 OL)</v>
          </cell>
          <cell r="I1209" t="str">
            <v>8030 (38 mm 142 GA X 3.188 FT)</v>
          </cell>
          <cell r="J1209" t="str">
            <v>8032 (84 mm 200 GA X 3.188 FT)</v>
          </cell>
          <cell r="K1209">
            <v>1.24061</v>
          </cell>
          <cell r="L1209">
            <v>0.53169</v>
          </cell>
          <cell r="M1209">
            <v>37</v>
          </cell>
          <cell r="N1209">
            <v>54.049399651958097</v>
          </cell>
          <cell r="O1209">
            <v>36.75</v>
          </cell>
          <cell r="P1209">
            <v>37</v>
          </cell>
          <cell r="Q1209">
            <v>37.25</v>
          </cell>
          <cell r="R1209">
            <v>1.7235749999999999</v>
          </cell>
          <cell r="S1209">
            <v>1.7723</v>
          </cell>
          <cell r="T1209">
            <v>1.8215250000000001</v>
          </cell>
          <cell r="U1209">
            <v>782.50304999999992</v>
          </cell>
          <cell r="V1209">
            <v>804.62419999999997</v>
          </cell>
          <cell r="W1209">
            <v>826.97235000000001</v>
          </cell>
          <cell r="X1209" t="str">
            <v>8465/8466 (39"/2 pc)</v>
          </cell>
          <cell r="Y1209" t="str">
            <v>39"/ 2 pc</v>
          </cell>
          <cell r="Z1209">
            <v>2.8</v>
          </cell>
          <cell r="AA1209">
            <v>40</v>
          </cell>
          <cell r="AB1209">
            <v>68.942999999999998</v>
          </cell>
          <cell r="AC1209">
            <v>70.891999999999996</v>
          </cell>
          <cell r="AD1209">
            <v>72.861000000000004</v>
          </cell>
          <cell r="AE1209">
            <v>71.742999999999995</v>
          </cell>
          <cell r="AF1209">
            <v>73.691999999999993</v>
          </cell>
          <cell r="AG1209">
            <v>75.661000000000001</v>
          </cell>
          <cell r="AH1209" t="str">
            <v xml:space="preserve">2 X 8126 (4.625 FT/Box) </v>
          </cell>
          <cell r="AI1209">
            <v>2</v>
          </cell>
          <cell r="AJ1209" t="str">
            <v>(5X5)+0=25</v>
          </cell>
          <cell r="AK1209">
            <v>5</v>
          </cell>
          <cell r="AL1209">
            <v>5</v>
          </cell>
          <cell r="AM1209">
            <v>0</v>
          </cell>
          <cell r="AN1209">
            <v>25</v>
          </cell>
          <cell r="AO1209" t="str">
            <v>8904 (45 X 42)</v>
          </cell>
          <cell r="AP1209" t="str">
            <v>45X42</v>
          </cell>
          <cell r="AQ1209">
            <v>55</v>
          </cell>
          <cell r="AR1209" t="str">
            <v>8123 (4)</v>
          </cell>
          <cell r="AS1209">
            <v>0</v>
          </cell>
          <cell r="AT1209" t="str">
            <v>8121 (2 X 16FT)</v>
          </cell>
          <cell r="AU1209">
            <v>2</v>
          </cell>
          <cell r="AV1209" t="str">
            <v>8051 (1 White)</v>
          </cell>
          <cell r="AW1209" t="str">
            <v>8050 (111FT Clear)</v>
          </cell>
          <cell r="AX1209">
            <v>1897.2999999999997</v>
          </cell>
          <cell r="AY1209">
            <v>1000</v>
          </cell>
          <cell r="AZ1209">
            <v>1.8972999999999998</v>
          </cell>
          <cell r="BA1209" t="str">
            <v>GJ Request 2/15/11.</v>
          </cell>
          <cell r="BB1209"/>
          <cell r="BC1209">
            <v>145064</v>
          </cell>
          <cell r="BD1209" t="str">
            <v>Blue</v>
          </cell>
          <cell r="BE1209" t="str">
            <v>2337 LIF37</v>
          </cell>
          <cell r="BF1209" t="str">
            <v>12 months (+/- 5 days) from date of manufacture</v>
          </cell>
          <cell r="BG1209" t="str">
            <v>Fast</v>
          </cell>
          <cell r="BH1209" t="str">
            <v>23 mm</v>
          </cell>
          <cell r="BI1209" t="str">
            <v>1 in</v>
          </cell>
          <cell r="BJ1209" t="str">
            <v>37 in</v>
          </cell>
          <cell r="BK1209" t="str">
            <v>3/4 in</v>
          </cell>
          <cell r="BL1209" t="str">
            <v>I, II, III</v>
          </cell>
          <cell r="BM1209">
            <v>4.5041166376631745</v>
          </cell>
          <cell r="BN1209">
            <v>180</v>
          </cell>
          <cell r="BO1209">
            <v>0</v>
          </cell>
          <cell r="BP1209" t="str">
            <v>J</v>
          </cell>
          <cell r="BQ1209">
            <v>40</v>
          </cell>
          <cell r="BR1209">
            <v>33925</v>
          </cell>
        </row>
        <row r="1210">
          <cell r="C1210">
            <v>145068</v>
          </cell>
          <cell r="D1210" t="str">
            <v>2336 LIF37 (2PB, 25 Bxs)(GJ)</v>
          </cell>
          <cell r="E1210" t="str">
            <v>70315</v>
          </cell>
          <cell r="F1210" t="str">
            <v>72038</v>
          </cell>
          <cell r="G1210" t="str">
            <v>30%</v>
          </cell>
          <cell r="H1210" t="str">
            <v>2 X 8509 (12-8 4 X 1.25 OL)</v>
          </cell>
          <cell r="I1210" t="str">
            <v>8030 (38 mm 142 GA X 3.105 FT)</v>
          </cell>
          <cell r="J1210" t="str">
            <v>8032 (84 mm 200 GA X 3.105 FT)</v>
          </cell>
          <cell r="K1210">
            <v>1.2070799999999999</v>
          </cell>
          <cell r="L1210">
            <v>0.51732</v>
          </cell>
          <cell r="M1210">
            <v>36</v>
          </cell>
          <cell r="N1210">
            <v>52.522319762284468</v>
          </cell>
          <cell r="O1210">
            <v>35.75</v>
          </cell>
          <cell r="P1210">
            <v>36</v>
          </cell>
          <cell r="Q1210">
            <v>36.25</v>
          </cell>
          <cell r="R1210">
            <v>1.6766749999999999</v>
          </cell>
          <cell r="S1210">
            <v>1.7243999999999999</v>
          </cell>
          <cell r="T1210">
            <v>1.7726249999999999</v>
          </cell>
          <cell r="U1210">
            <v>761.21044999999992</v>
          </cell>
          <cell r="V1210">
            <v>782.87759999999992</v>
          </cell>
          <cell r="W1210">
            <v>804.77175</v>
          </cell>
          <cell r="X1210" t="str">
            <v>8465/8466 (39"/2 pc)</v>
          </cell>
          <cell r="Y1210" t="str">
            <v>39"/ 2 pc</v>
          </cell>
          <cell r="Z1210">
            <v>2.8</v>
          </cell>
          <cell r="AA1210">
            <v>40</v>
          </cell>
          <cell r="AB1210">
            <v>67.066999999999993</v>
          </cell>
          <cell r="AC1210">
            <v>68.975999999999999</v>
          </cell>
          <cell r="AD1210">
            <v>70.905000000000001</v>
          </cell>
          <cell r="AE1210">
            <v>69.86699999999999</v>
          </cell>
          <cell r="AF1210">
            <v>71.775999999999996</v>
          </cell>
          <cell r="AG1210">
            <v>73.704999999999998</v>
          </cell>
          <cell r="AH1210" t="str">
            <v xml:space="preserve">2 X 8126 (4.625 FT/Box) </v>
          </cell>
          <cell r="AI1210">
            <v>2</v>
          </cell>
          <cell r="AJ1210" t="str">
            <v>(5X5)+0=25</v>
          </cell>
          <cell r="AK1210">
            <v>5</v>
          </cell>
          <cell r="AL1210">
            <v>5</v>
          </cell>
          <cell r="AM1210">
            <v>0</v>
          </cell>
          <cell r="AN1210">
            <v>25</v>
          </cell>
          <cell r="AO1210" t="str">
            <v>8904 (45 X 42)</v>
          </cell>
          <cell r="AP1210" t="str">
            <v>45X42</v>
          </cell>
          <cell r="AQ1210">
            <v>55</v>
          </cell>
          <cell r="AR1210" t="str">
            <v>8123 (4)</v>
          </cell>
          <cell r="AS1210">
            <v>0</v>
          </cell>
          <cell r="AT1210" t="str">
            <v>8121 (2 X 16FT)</v>
          </cell>
          <cell r="AU1210">
            <v>2</v>
          </cell>
          <cell r="AV1210" t="str">
            <v>8051 (1 White)</v>
          </cell>
          <cell r="AW1210" t="str">
            <v>8050 (111FT Clear)</v>
          </cell>
          <cell r="AX1210">
            <v>1849.3999999999999</v>
          </cell>
          <cell r="AY1210">
            <v>1000</v>
          </cell>
          <cell r="AZ1210">
            <v>1.8493999999999999</v>
          </cell>
          <cell r="BA1210" t="str">
            <v>GJ Request 7/15/11.</v>
          </cell>
          <cell r="BB1210"/>
          <cell r="BC1210">
            <v>145068</v>
          </cell>
          <cell r="BD1210" t="str">
            <v>Blue</v>
          </cell>
          <cell r="BE1210" t="str">
            <v>2336 LIF37</v>
          </cell>
          <cell r="BF1210" t="str">
            <v>12 months (+/- 5 days) from date of manufacture</v>
          </cell>
          <cell r="BG1210" t="str">
            <v>Fast</v>
          </cell>
          <cell r="BH1210" t="str">
            <v>23 mm</v>
          </cell>
          <cell r="BI1210" t="str">
            <v>1 in</v>
          </cell>
          <cell r="BJ1210" t="str">
            <v>36 in</v>
          </cell>
          <cell r="BK1210" t="str">
            <v>3/4 in</v>
          </cell>
          <cell r="BL1210" t="str">
            <v>I, II, III</v>
          </cell>
          <cell r="BM1210">
            <v>4.376859980190372</v>
          </cell>
          <cell r="BN1210">
            <v>176</v>
          </cell>
          <cell r="BO1210">
            <v>0</v>
          </cell>
          <cell r="BP1210" t="str">
            <v>J</v>
          </cell>
          <cell r="BQ1210">
            <v>40</v>
          </cell>
          <cell r="BR1210">
            <v>33925</v>
          </cell>
        </row>
        <row r="1211">
          <cell r="C1211">
            <v>145070</v>
          </cell>
          <cell r="D1211" t="str">
            <v>2340 M0204 (2PB, 42 Bxs)(GJ)</v>
          </cell>
          <cell r="E1211" t="str">
            <v>70450</v>
          </cell>
          <cell r="F1211" t="str">
            <v>72038</v>
          </cell>
          <cell r="G1211" t="str">
            <v>30%</v>
          </cell>
          <cell r="H1211" t="str">
            <v>2 X 8509 (12-8 4 X 1.25 OL)</v>
          </cell>
          <cell r="I1211" t="str">
            <v>8030 (38 mm 142 GA X 3.438 FT)</v>
          </cell>
          <cell r="J1211" t="str">
            <v>8032 (84 mm 200 GA X 3.438 FT)</v>
          </cell>
          <cell r="K1211">
            <v>1.3411999999999999</v>
          </cell>
          <cell r="L1211">
            <v>0.57479999999999998</v>
          </cell>
          <cell r="M1211">
            <v>40</v>
          </cell>
          <cell r="N1211">
            <v>58.630639320978972</v>
          </cell>
          <cell r="O1211">
            <v>39.75</v>
          </cell>
          <cell r="P1211">
            <v>40</v>
          </cell>
          <cell r="Q1211">
            <v>40.25</v>
          </cell>
          <cell r="R1211">
            <v>1.8642749999999999</v>
          </cell>
          <cell r="S1211">
            <v>1.9159999999999999</v>
          </cell>
          <cell r="T1211">
            <v>1.9682249999999999</v>
          </cell>
          <cell r="U1211">
            <v>846.38085000000001</v>
          </cell>
          <cell r="V1211">
            <v>869.86399999999992</v>
          </cell>
          <cell r="W1211">
            <v>893.57414999999992</v>
          </cell>
          <cell r="X1211" t="str">
            <v>8470/8471 (47"/2 pc)</v>
          </cell>
          <cell r="Y1211" t="str">
            <v>47"/ 2 pc</v>
          </cell>
          <cell r="Z1211">
            <v>2.5</v>
          </cell>
          <cell r="AA1211">
            <v>25</v>
          </cell>
          <cell r="AB1211">
            <v>46.606874999999995</v>
          </cell>
          <cell r="AC1211">
            <v>47.9</v>
          </cell>
          <cell r="AD1211">
            <v>49.205624999999998</v>
          </cell>
          <cell r="AE1211">
            <v>49.106874999999995</v>
          </cell>
          <cell r="AF1211">
            <v>50.4</v>
          </cell>
          <cell r="AG1211">
            <v>51.705624999999998</v>
          </cell>
          <cell r="AH1211" t="str">
            <v>2 X 8126 (3.792 FT/Box)</v>
          </cell>
          <cell r="AI1211">
            <v>2</v>
          </cell>
          <cell r="AJ1211" t="str">
            <v>(6X7)+0=42</v>
          </cell>
          <cell r="AK1211">
            <v>6</v>
          </cell>
          <cell r="AL1211">
            <v>7</v>
          </cell>
          <cell r="AM1211">
            <v>0</v>
          </cell>
          <cell r="AN1211">
            <v>42</v>
          </cell>
          <cell r="AO1211" t="str">
            <v>8914 (48 X 42)</v>
          </cell>
          <cell r="AP1211" t="str">
            <v>48X42</v>
          </cell>
          <cell r="AQ1211">
            <v>55</v>
          </cell>
          <cell r="AR1211" t="str">
            <v>8123 (9)</v>
          </cell>
          <cell r="AS1211">
            <v>0</v>
          </cell>
          <cell r="AT1211" t="str">
            <v>8121 (4 X 16FT)</v>
          </cell>
          <cell r="AU1211">
            <v>4</v>
          </cell>
          <cell r="AV1211" t="str">
            <v>8051 (1 White)</v>
          </cell>
          <cell r="AW1211" t="str">
            <v>8050 (160FT Clear)</v>
          </cell>
          <cell r="AX1211">
            <v>2171.7999999999997</v>
          </cell>
          <cell r="AY1211">
            <v>1050</v>
          </cell>
          <cell r="AZ1211">
            <v>2.0683809523809522</v>
          </cell>
          <cell r="BA1211" t="str">
            <v xml:space="preserve">GJ Request 1/9/03. </v>
          </cell>
          <cell r="BB1211"/>
          <cell r="BC1211">
            <v>145070</v>
          </cell>
          <cell r="BD1211" t="str">
            <v>Yellow</v>
          </cell>
          <cell r="BE1211" t="str">
            <v>2340 M0204</v>
          </cell>
          <cell r="BF1211" t="str">
            <v>12 months (+/- 5 days) from date of manufacture</v>
          </cell>
          <cell r="BG1211" t="str">
            <v>Slow</v>
          </cell>
          <cell r="BH1211" t="str">
            <v>23 mm</v>
          </cell>
          <cell r="BI1211" t="str">
            <v>1 in</v>
          </cell>
          <cell r="BJ1211" t="str">
            <v>40 in</v>
          </cell>
          <cell r="BK1211" t="str">
            <v>3/4 in</v>
          </cell>
          <cell r="BL1211" t="str">
            <v>I, II, III</v>
          </cell>
          <cell r="BM1211">
            <v>4.885886610081581</v>
          </cell>
          <cell r="BN1211">
            <v>122.5</v>
          </cell>
          <cell r="BO1211">
            <v>0</v>
          </cell>
          <cell r="BP1211" t="str">
            <v>J</v>
          </cell>
          <cell r="BQ1211">
            <v>25</v>
          </cell>
          <cell r="BR1211">
            <v>34742</v>
          </cell>
        </row>
        <row r="1212">
          <cell r="C1212">
            <v>145076</v>
          </cell>
          <cell r="D1212" t="str">
            <v>2340 LIF50P (2PB, 42 Bxs) (GJ)</v>
          </cell>
          <cell r="E1212" t="str">
            <v>70319</v>
          </cell>
          <cell r="F1212" t="str">
            <v>72036</v>
          </cell>
          <cell r="G1212" t="str">
            <v>30%</v>
          </cell>
          <cell r="H1212" t="str">
            <v>2 X 8509 (12-8 4 X 1.25 OL)</v>
          </cell>
          <cell r="I1212" t="str">
            <v>8030 (38 mm 142 GA X 3.438 FT)</v>
          </cell>
          <cell r="J1212" t="str">
            <v>8032 (84 mm 200 GA X 3.438 FT)</v>
          </cell>
          <cell r="K1212">
            <v>1.3411999999999999</v>
          </cell>
          <cell r="L1212">
            <v>0.57479999999999998</v>
          </cell>
          <cell r="M1212">
            <v>40</v>
          </cell>
          <cell r="N1212">
            <v>58.630639320978972</v>
          </cell>
          <cell r="O1212">
            <v>39.75</v>
          </cell>
          <cell r="P1212">
            <v>40</v>
          </cell>
          <cell r="Q1212">
            <v>40.25</v>
          </cell>
          <cell r="R1212">
            <v>1.8642749999999999</v>
          </cell>
          <cell r="S1212">
            <v>1.9159999999999999</v>
          </cell>
          <cell r="T1212">
            <v>1.9682249999999999</v>
          </cell>
          <cell r="U1212">
            <v>846.38085000000001</v>
          </cell>
          <cell r="V1212">
            <v>869.86399999999992</v>
          </cell>
          <cell r="W1212">
            <v>893.57414999999992</v>
          </cell>
          <cell r="X1212" t="str">
            <v>8470/8471 (47"/2 pc)</v>
          </cell>
          <cell r="Y1212" t="str">
            <v>47"/ 2 pc</v>
          </cell>
          <cell r="Z1212">
            <v>2.5</v>
          </cell>
          <cell r="AA1212">
            <v>25</v>
          </cell>
          <cell r="AB1212">
            <v>46.606874999999995</v>
          </cell>
          <cell r="AC1212">
            <v>47.9</v>
          </cell>
          <cell r="AD1212">
            <v>49.205624999999998</v>
          </cell>
          <cell r="AE1212">
            <v>49.106874999999995</v>
          </cell>
          <cell r="AF1212">
            <v>50.4</v>
          </cell>
          <cell r="AG1212">
            <v>51.705624999999998</v>
          </cell>
          <cell r="AH1212" t="str">
            <v>2 X 8126 (3.792 FT/Box)</v>
          </cell>
          <cell r="AI1212">
            <v>2</v>
          </cell>
          <cell r="AJ1212" t="str">
            <v>(6X7)+0=42</v>
          </cell>
          <cell r="AK1212">
            <v>6</v>
          </cell>
          <cell r="AL1212">
            <v>7</v>
          </cell>
          <cell r="AM1212">
            <v>0</v>
          </cell>
          <cell r="AN1212">
            <v>42</v>
          </cell>
          <cell r="AO1212" t="str">
            <v>8914 (48 X 44)</v>
          </cell>
          <cell r="AP1212" t="str">
            <v>48X42</v>
          </cell>
          <cell r="AQ1212">
            <v>55</v>
          </cell>
          <cell r="AR1212" t="str">
            <v>8123 (9)</v>
          </cell>
          <cell r="AS1212">
            <v>0</v>
          </cell>
          <cell r="AT1212" t="str">
            <v>8121 (4 X 16FT)</v>
          </cell>
          <cell r="AU1212">
            <v>4</v>
          </cell>
          <cell r="AV1212" t="str">
            <v>8051 (1 White)</v>
          </cell>
          <cell r="AW1212" t="str">
            <v>8050 (160FT Clear)</v>
          </cell>
          <cell r="AX1212">
            <v>2171.7999999999997</v>
          </cell>
          <cell r="AY1212">
            <v>1050</v>
          </cell>
          <cell r="AZ1212">
            <v>2.0683809523809522</v>
          </cell>
          <cell r="BA1212" t="str">
            <v>Minova Request 8/22/13.  Each cartridge gets Part No. 8508 Parachute Clip.</v>
          </cell>
          <cell r="BB1212"/>
          <cell r="BC1212">
            <v>145076</v>
          </cell>
          <cell r="BD1212" t="str">
            <v>Green</v>
          </cell>
          <cell r="BE1212" t="str">
            <v>2340 LIF50P</v>
          </cell>
          <cell r="BF1212" t="str">
            <v>12 months (+/- 5 days) from date of manufacture</v>
          </cell>
          <cell r="BG1212" t="str">
            <v xml:space="preserve">Medium </v>
          </cell>
          <cell r="BH1212" t="str">
            <v>23 mm</v>
          </cell>
          <cell r="BI1212" t="str">
            <v>1 in</v>
          </cell>
          <cell r="BJ1212" t="str">
            <v>40 in</v>
          </cell>
          <cell r="BK1212" t="str">
            <v>3/4 in</v>
          </cell>
          <cell r="BL1212" t="str">
            <v>I, II, III</v>
          </cell>
          <cell r="BM1212">
            <v>4.885886610081581</v>
          </cell>
          <cell r="BN1212">
            <v>122.5</v>
          </cell>
          <cell r="BO1212">
            <v>0</v>
          </cell>
          <cell r="BP1212" t="str">
            <v>J</v>
          </cell>
          <cell r="BQ1212">
            <v>25</v>
          </cell>
          <cell r="BR1212">
            <v>34742</v>
          </cell>
        </row>
        <row r="1213">
          <cell r="C1213">
            <v>147024</v>
          </cell>
          <cell r="D1213" t="str">
            <v>A23 4.5' LIF37 (2PB, 25 Bxs)(GJ)</v>
          </cell>
          <cell r="E1213" t="str">
            <v>70315</v>
          </cell>
          <cell r="F1213" t="str">
            <v>72038</v>
          </cell>
          <cell r="G1213" t="str">
            <v>30%</v>
          </cell>
          <cell r="H1213" t="str">
            <v>2 X 8509 (12-8 4 X 1.25 OL)</v>
          </cell>
          <cell r="I1213" t="str">
            <v>8030 (38 mm 142 GA X 3.178 FT)</v>
          </cell>
          <cell r="J1213" t="str">
            <v>8032 (84 mm 200 GA X 3.178 FT)</v>
          </cell>
          <cell r="K1213">
            <v>1.2364187499999999</v>
          </cell>
          <cell r="L1213">
            <v>0.52989374999999994</v>
          </cell>
          <cell r="M1213">
            <v>36.718850783412478</v>
          </cell>
          <cell r="N1213">
            <v>54</v>
          </cell>
          <cell r="O1213">
            <v>36.625</v>
          </cell>
          <cell r="P1213">
            <v>36.875</v>
          </cell>
          <cell r="Q1213">
            <v>37.125</v>
          </cell>
          <cell r="R1213">
            <v>1.7177125</v>
          </cell>
          <cell r="S1213">
            <v>1.7663125</v>
          </cell>
          <cell r="T1213">
            <v>1.8154124999999999</v>
          </cell>
          <cell r="U1213">
            <v>779.84147499999995</v>
          </cell>
          <cell r="V1213">
            <v>801.90587499999992</v>
          </cell>
          <cell r="W1213">
            <v>824.19727499999999</v>
          </cell>
          <cell r="X1213" t="str">
            <v>8465/8466 (39"/2 pc)</v>
          </cell>
          <cell r="Y1213" t="str">
            <v>39"/ 2 pc</v>
          </cell>
          <cell r="Z1213">
            <v>2.8</v>
          </cell>
          <cell r="AA1213">
            <v>40</v>
          </cell>
          <cell r="AB1213">
            <v>68.708500000000001</v>
          </cell>
          <cell r="AC1213">
            <v>70.652500000000003</v>
          </cell>
          <cell r="AD1213">
            <v>72.616500000000002</v>
          </cell>
          <cell r="AE1213">
            <v>71.508499999999998</v>
          </cell>
          <cell r="AF1213">
            <v>73.452500000000001</v>
          </cell>
          <cell r="AG1213">
            <v>75.416499999999999</v>
          </cell>
          <cell r="AH1213" t="str">
            <v xml:space="preserve">2 X 8126 (4.625 FT/Box) </v>
          </cell>
          <cell r="AI1213">
            <v>2</v>
          </cell>
          <cell r="AJ1213" t="str">
            <v>(5X5)+0=25</v>
          </cell>
          <cell r="AK1213">
            <v>5</v>
          </cell>
          <cell r="AL1213">
            <v>5</v>
          </cell>
          <cell r="AM1213">
            <v>0</v>
          </cell>
          <cell r="AN1213">
            <v>25</v>
          </cell>
          <cell r="AO1213" t="str">
            <v>8904 (45 X 42)</v>
          </cell>
          <cell r="AP1213" t="str">
            <v>45X42</v>
          </cell>
          <cell r="AQ1213">
            <v>55</v>
          </cell>
          <cell r="AR1213" t="str">
            <v>8123 (4)</v>
          </cell>
          <cell r="AS1213">
            <v>0</v>
          </cell>
          <cell r="AT1213" t="str">
            <v>8121 (2 X 16FT)</v>
          </cell>
          <cell r="AU1213">
            <v>2</v>
          </cell>
          <cell r="AV1213" t="str">
            <v>8051 (1 White)</v>
          </cell>
          <cell r="AW1213" t="str">
            <v>8050 (111FT Clear)</v>
          </cell>
          <cell r="AX1213">
            <v>1891.3125</v>
          </cell>
          <cell r="AY1213">
            <v>1000</v>
          </cell>
          <cell r="AZ1213">
            <v>1.8913125</v>
          </cell>
          <cell r="BA1213" t="str">
            <v xml:space="preserve">GJ Request 12/16/02.A. </v>
          </cell>
          <cell r="BB1213"/>
          <cell r="BC1213">
            <v>147024</v>
          </cell>
          <cell r="BD1213" t="str">
            <v>Blue</v>
          </cell>
          <cell r="BE1213" t="str">
            <v>A23 4.5' LIF37</v>
          </cell>
          <cell r="BF1213" t="str">
            <v>12 months (+/- 5 days) from date of manufacture</v>
          </cell>
          <cell r="BG1213" t="str">
            <v>Fast</v>
          </cell>
          <cell r="BH1213" t="str">
            <v>23 mm</v>
          </cell>
          <cell r="BI1213" t="str">
            <v>1 in</v>
          </cell>
          <cell r="BJ1213" t="str">
            <v>36 7/8 in</v>
          </cell>
          <cell r="BK1213" t="str">
            <v>3/4 in</v>
          </cell>
          <cell r="BL1213" t="str">
            <v>I, II, III</v>
          </cell>
          <cell r="BM1213">
            <v>4.5</v>
          </cell>
          <cell r="BN1213">
            <v>180</v>
          </cell>
          <cell r="BO1213">
            <v>0</v>
          </cell>
          <cell r="BP1213" t="str">
            <v>J</v>
          </cell>
          <cell r="BQ1213">
            <v>40</v>
          </cell>
          <cell r="BR1213">
            <v>33925</v>
          </cell>
        </row>
        <row r="1214">
          <cell r="C1214">
            <v>147025</v>
          </cell>
          <cell r="D1214" t="str">
            <v>A23 4.5' LIF50 (2PB, 25 Bxs)(GJ)</v>
          </cell>
          <cell r="E1214" t="str">
            <v>70419</v>
          </cell>
          <cell r="F1214" t="str">
            <v>72038</v>
          </cell>
          <cell r="G1214" t="str">
            <v>30%</v>
          </cell>
          <cell r="H1214" t="str">
            <v>2 X 8509 (12-8 4 X 1.25 OL)</v>
          </cell>
          <cell r="I1214" t="str">
            <v>8030 (38 mm 142 GA X 3.178 FT)</v>
          </cell>
          <cell r="J1214" t="str">
            <v>8032 (84 mm 200 GA X 3.178 FT)</v>
          </cell>
          <cell r="K1214">
            <v>1.2364187499999999</v>
          </cell>
          <cell r="L1214">
            <v>0.52989374999999994</v>
          </cell>
          <cell r="M1214">
            <v>36.718850783412478</v>
          </cell>
          <cell r="N1214">
            <v>54</v>
          </cell>
          <cell r="O1214">
            <v>36.625</v>
          </cell>
          <cell r="P1214">
            <v>36.875</v>
          </cell>
          <cell r="Q1214">
            <v>37.125</v>
          </cell>
          <cell r="R1214">
            <v>1.7177125</v>
          </cell>
          <cell r="S1214">
            <v>1.7663125</v>
          </cell>
          <cell r="T1214">
            <v>1.8154124999999999</v>
          </cell>
          <cell r="U1214">
            <v>779.84147499999995</v>
          </cell>
          <cell r="V1214">
            <v>801.90587499999992</v>
          </cell>
          <cell r="W1214">
            <v>824.19727499999999</v>
          </cell>
          <cell r="X1214" t="str">
            <v>8465/8466 (39"/2 pc)</v>
          </cell>
          <cell r="Y1214" t="str">
            <v>39"/ 2 pc</v>
          </cell>
          <cell r="Z1214">
            <v>2.8</v>
          </cell>
          <cell r="AA1214">
            <v>40</v>
          </cell>
          <cell r="AB1214">
            <v>68.708500000000001</v>
          </cell>
          <cell r="AC1214">
            <v>70.652500000000003</v>
          </cell>
          <cell r="AD1214">
            <v>72.616500000000002</v>
          </cell>
          <cell r="AE1214">
            <v>71.508499999999998</v>
          </cell>
          <cell r="AF1214">
            <v>73.452500000000001</v>
          </cell>
          <cell r="AG1214">
            <v>75.416499999999999</v>
          </cell>
          <cell r="AH1214" t="str">
            <v xml:space="preserve">2 X 8126 (4.625 FT/Box) </v>
          </cell>
          <cell r="AI1214">
            <v>2</v>
          </cell>
          <cell r="AJ1214" t="str">
            <v>(5X5)+0=25</v>
          </cell>
          <cell r="AK1214">
            <v>5</v>
          </cell>
          <cell r="AL1214">
            <v>5</v>
          </cell>
          <cell r="AM1214">
            <v>0</v>
          </cell>
          <cell r="AN1214">
            <v>25</v>
          </cell>
          <cell r="AO1214" t="str">
            <v>8904 (45 X 42)</v>
          </cell>
          <cell r="AP1214" t="str">
            <v>45X42</v>
          </cell>
          <cell r="AQ1214">
            <v>55</v>
          </cell>
          <cell r="AR1214" t="str">
            <v>8123 (4)</v>
          </cell>
          <cell r="AS1214">
            <v>0</v>
          </cell>
          <cell r="AT1214" t="str">
            <v>8121 (2 X 16FT)</v>
          </cell>
          <cell r="AU1214">
            <v>2</v>
          </cell>
          <cell r="AV1214" t="str">
            <v>8051 (1 White)</v>
          </cell>
          <cell r="AW1214" t="str">
            <v>8050 (111FT Clear)</v>
          </cell>
          <cell r="AX1214">
            <v>1891.3125</v>
          </cell>
          <cell r="AY1214">
            <v>1000</v>
          </cell>
          <cell r="AZ1214">
            <v>1.8913125</v>
          </cell>
          <cell r="BA1214" t="str">
            <v xml:space="preserve">GJ Request 7/15/03. </v>
          </cell>
          <cell r="BB1214"/>
          <cell r="BC1214">
            <v>147025</v>
          </cell>
          <cell r="BD1214" t="str">
            <v>Green</v>
          </cell>
          <cell r="BE1214" t="str">
            <v xml:space="preserve">A23 4.5' LIF50 </v>
          </cell>
          <cell r="BF1214" t="str">
            <v>12 months (+/- 5 days) from date of manufacture</v>
          </cell>
          <cell r="BG1214" t="str">
            <v xml:space="preserve">Medium </v>
          </cell>
          <cell r="BH1214" t="str">
            <v>23 mm</v>
          </cell>
          <cell r="BI1214" t="str">
            <v>1 in</v>
          </cell>
          <cell r="BJ1214" t="str">
            <v>36 7/8 in</v>
          </cell>
          <cell r="BK1214" t="str">
            <v>3/4 in</v>
          </cell>
          <cell r="BL1214" t="str">
            <v>I, II, III</v>
          </cell>
          <cell r="BM1214">
            <v>4.5</v>
          </cell>
          <cell r="BN1214">
            <v>180</v>
          </cell>
          <cell r="BO1214">
            <v>0</v>
          </cell>
          <cell r="BP1214" t="str">
            <v>J</v>
          </cell>
          <cell r="BQ1214">
            <v>40</v>
          </cell>
          <cell r="BR1214">
            <v>33925</v>
          </cell>
        </row>
        <row r="1215">
          <cell r="C1215">
            <v>147032</v>
          </cell>
          <cell r="D1215" t="str">
            <v>A23 4.5' M50 (2PB, 25 Bxs)(GJ)</v>
          </cell>
          <cell r="E1215" t="str">
            <v>70425</v>
          </cell>
          <cell r="F1215" t="str">
            <v>72038</v>
          </cell>
          <cell r="G1215" t="str">
            <v>30%</v>
          </cell>
          <cell r="H1215" t="str">
            <v>2 X 8509 (12-8 4 X 1.25 OL)</v>
          </cell>
          <cell r="I1215" t="str">
            <v>8030 (38 mm 142 GA X 3.178 FT)</v>
          </cell>
          <cell r="J1215" t="str">
            <v>8032 (84 mm 200 GA X 3.178 FT)</v>
          </cell>
          <cell r="K1215">
            <v>1.2364187499999999</v>
          </cell>
          <cell r="L1215">
            <v>0.52989374999999994</v>
          </cell>
          <cell r="M1215">
            <v>36.718850783412478</v>
          </cell>
          <cell r="N1215">
            <v>54</v>
          </cell>
          <cell r="O1215">
            <v>36.625</v>
          </cell>
          <cell r="P1215">
            <v>36.875</v>
          </cell>
          <cell r="Q1215">
            <v>37.125</v>
          </cell>
          <cell r="R1215">
            <v>1.7177125</v>
          </cell>
          <cell r="S1215">
            <v>1.7663125</v>
          </cell>
          <cell r="T1215">
            <v>1.8154124999999999</v>
          </cell>
          <cell r="U1215">
            <v>779.84147499999995</v>
          </cell>
          <cell r="V1215">
            <v>801.90587499999992</v>
          </cell>
          <cell r="W1215">
            <v>824.19727499999999</v>
          </cell>
          <cell r="X1215" t="str">
            <v>8465/8466 (39"/2 pc)</v>
          </cell>
          <cell r="Y1215" t="str">
            <v>39"/ 2 pc</v>
          </cell>
          <cell r="Z1215">
            <v>2.8</v>
          </cell>
          <cell r="AA1215">
            <v>40</v>
          </cell>
          <cell r="AB1215">
            <v>68.708500000000001</v>
          </cell>
          <cell r="AC1215">
            <v>70.652500000000003</v>
          </cell>
          <cell r="AD1215">
            <v>72.616500000000002</v>
          </cell>
          <cell r="AE1215">
            <v>71.508499999999998</v>
          </cell>
          <cell r="AF1215">
            <v>73.452500000000001</v>
          </cell>
          <cell r="AG1215">
            <v>75.416499999999999</v>
          </cell>
          <cell r="AH1215" t="str">
            <v xml:space="preserve">2 X 8126 (4.625 FT/Box) </v>
          </cell>
          <cell r="AI1215">
            <v>2</v>
          </cell>
          <cell r="AJ1215" t="str">
            <v>(5X5)+0=25</v>
          </cell>
          <cell r="AK1215">
            <v>5</v>
          </cell>
          <cell r="AL1215">
            <v>5</v>
          </cell>
          <cell r="AM1215">
            <v>0</v>
          </cell>
          <cell r="AN1215">
            <v>25</v>
          </cell>
          <cell r="AO1215" t="str">
            <v>8904 (45 X 42)</v>
          </cell>
          <cell r="AP1215" t="str">
            <v>45X42</v>
          </cell>
          <cell r="AQ1215">
            <v>55</v>
          </cell>
          <cell r="AR1215" t="str">
            <v>8123 (4)</v>
          </cell>
          <cell r="AS1215">
            <v>0</v>
          </cell>
          <cell r="AT1215" t="str">
            <v>8121 (2 X 16FT)</v>
          </cell>
          <cell r="AU1215">
            <v>2</v>
          </cell>
          <cell r="AV1215" t="str">
            <v>8051 (1 White)</v>
          </cell>
          <cell r="AW1215" t="str">
            <v>8050 (111FT Clear)</v>
          </cell>
          <cell r="AX1215">
            <v>1891.3125</v>
          </cell>
          <cell r="AY1215">
            <v>1000</v>
          </cell>
          <cell r="AZ1215">
            <v>1.8913125</v>
          </cell>
          <cell r="BA1215" t="str">
            <v xml:space="preserve">GJ Request 6/21/02. </v>
          </cell>
          <cell r="BB1215"/>
          <cell r="BC1215">
            <v>147032</v>
          </cell>
          <cell r="BD1215" t="str">
            <v>Green</v>
          </cell>
          <cell r="BE1215" t="str">
            <v xml:space="preserve">A23 4.5' M50 </v>
          </cell>
          <cell r="BF1215" t="str">
            <v>12 months (+/- 5 days) from date of manufacture</v>
          </cell>
          <cell r="BG1215" t="str">
            <v xml:space="preserve">Medium </v>
          </cell>
          <cell r="BH1215" t="str">
            <v>23 mm</v>
          </cell>
          <cell r="BI1215" t="str">
            <v>1 in</v>
          </cell>
          <cell r="BJ1215" t="str">
            <v>36 7/8 in</v>
          </cell>
          <cell r="BK1215" t="str">
            <v>3/4 in</v>
          </cell>
          <cell r="BL1215" t="str">
            <v>I, II, III</v>
          </cell>
          <cell r="BM1215">
            <v>4.5</v>
          </cell>
          <cell r="BN1215">
            <v>180</v>
          </cell>
          <cell r="BO1215">
            <v>0</v>
          </cell>
          <cell r="BP1215" t="str">
            <v>J</v>
          </cell>
          <cell r="BQ1215">
            <v>40</v>
          </cell>
          <cell r="BR1215">
            <v>33925</v>
          </cell>
        </row>
        <row r="1216">
          <cell r="C1216">
            <v>147033</v>
          </cell>
          <cell r="D1216" t="str">
            <v>A23 8' LIF50 (2PB, 42 Bxs)(GJ)</v>
          </cell>
          <cell r="E1216" t="str">
            <v>70419</v>
          </cell>
          <cell r="F1216" t="str">
            <v>72038</v>
          </cell>
          <cell r="G1216" t="str">
            <v>30%</v>
          </cell>
          <cell r="H1216" t="str">
            <v>2 X 8509 (12-8 4 X 1.25 OL)</v>
          </cell>
          <cell r="I1216" t="str">
            <v>8030 (38 mm 142 GA X 5.469 FT)</v>
          </cell>
          <cell r="J1216" t="str">
            <v>8032 (84 mm 200 GA X 5.469 FT)</v>
          </cell>
          <cell r="K1216">
            <v>2.1584937499999999</v>
          </cell>
          <cell r="L1216">
            <v>0.92506874999999988</v>
          </cell>
          <cell r="M1216">
            <v>64.223256685035167</v>
          </cell>
          <cell r="N1216">
            <v>96</v>
          </cell>
          <cell r="O1216">
            <v>64.125</v>
          </cell>
          <cell r="P1216">
            <v>64.375</v>
          </cell>
          <cell r="Q1216">
            <v>64.625</v>
          </cell>
          <cell r="R1216">
            <v>3.0074624999999999</v>
          </cell>
          <cell r="S1216">
            <v>3.0835624999999998</v>
          </cell>
          <cell r="T1216">
            <v>3.1601624999999998</v>
          </cell>
          <cell r="U1216">
            <v>1365.3879749999999</v>
          </cell>
          <cell r="V1216">
            <v>1399.937375</v>
          </cell>
          <cell r="W1216">
            <v>1434.7137749999999</v>
          </cell>
          <cell r="X1216" t="str">
            <v>8495/8496 (72"/2 pc)</v>
          </cell>
          <cell r="Y1216" t="str">
            <v>72"/ 2 pc</v>
          </cell>
          <cell r="Z1216">
            <v>2.7</v>
          </cell>
          <cell r="AA1216">
            <v>15</v>
          </cell>
          <cell r="AB1216">
            <v>45.111937499999996</v>
          </cell>
          <cell r="AC1216">
            <v>46.253437499999997</v>
          </cell>
          <cell r="AD1216">
            <v>47.402437499999998</v>
          </cell>
          <cell r="AE1216">
            <v>47.811937499999999</v>
          </cell>
          <cell r="AF1216">
            <v>48.9534375</v>
          </cell>
          <cell r="AG1216">
            <v>50.102437500000001</v>
          </cell>
          <cell r="AH1216" t="str">
            <v>4 X 8126 (7.125 FT/Box)</v>
          </cell>
          <cell r="AI1216">
            <v>4</v>
          </cell>
          <cell r="AJ1216" t="str">
            <v>(6X7)+0=42</v>
          </cell>
          <cell r="AK1216">
            <v>6</v>
          </cell>
          <cell r="AL1216">
            <v>7</v>
          </cell>
          <cell r="AM1216">
            <v>0</v>
          </cell>
          <cell r="AN1216">
            <v>42</v>
          </cell>
          <cell r="AO1216" t="str">
            <v>8916 (72 X 42)</v>
          </cell>
          <cell r="AP1216" t="str">
            <v>72X42</v>
          </cell>
          <cell r="AQ1216">
            <v>55</v>
          </cell>
          <cell r="AR1216" t="str">
            <v>8123 (12)</v>
          </cell>
          <cell r="AS1216">
            <v>0</v>
          </cell>
          <cell r="AT1216" t="str">
            <v>8121 (4 X 16FT)</v>
          </cell>
          <cell r="AU1216">
            <v>4</v>
          </cell>
          <cell r="AV1216" t="str">
            <v>8051 (1 White)</v>
          </cell>
          <cell r="AW1216" t="str">
            <v>8050 (112FT Clear)</v>
          </cell>
          <cell r="AX1216">
            <v>2111.0443749999999</v>
          </cell>
          <cell r="AY1216">
            <v>630</v>
          </cell>
          <cell r="AZ1216">
            <v>3.3508640873015874</v>
          </cell>
          <cell r="BA1216" t="str">
            <v>GJ Request 2/21/11.</v>
          </cell>
          <cell r="BB1216"/>
          <cell r="BC1216">
            <v>147033</v>
          </cell>
          <cell r="BD1216" t="str">
            <v>Green</v>
          </cell>
          <cell r="BE1216" t="str">
            <v>A23 8' LIF50</v>
          </cell>
          <cell r="BF1216" t="str">
            <v>12 months (+/- 5 days) from date of manufacture</v>
          </cell>
          <cell r="BG1216" t="str">
            <v>Medium</v>
          </cell>
          <cell r="BH1216" t="str">
            <v>23 mm</v>
          </cell>
          <cell r="BI1216" t="str">
            <v>1 in</v>
          </cell>
          <cell r="BJ1216" t="str">
            <v>64 3/8 in</v>
          </cell>
          <cell r="BK1216" t="str">
            <v>3/4 in</v>
          </cell>
          <cell r="BL1216" t="str">
            <v>I, II, III</v>
          </cell>
          <cell r="BM1216">
            <v>8</v>
          </cell>
          <cell r="BN1216">
            <v>120</v>
          </cell>
          <cell r="BO1216">
            <v>0</v>
          </cell>
          <cell r="BP1216" t="str">
            <v>J</v>
          </cell>
          <cell r="BQ1216">
            <v>15</v>
          </cell>
          <cell r="BR1216">
            <v>37242</v>
          </cell>
        </row>
        <row r="1217">
          <cell r="C1217">
            <v>151026</v>
          </cell>
          <cell r="D1217" t="str">
            <v>A23 5' M35P (2PB, 42 Bxs)(GJ)</v>
          </cell>
          <cell r="E1217" t="str">
            <v>70474</v>
          </cell>
          <cell r="F1217" t="str">
            <v>72038</v>
          </cell>
          <cell r="G1217" t="str">
            <v>30%</v>
          </cell>
          <cell r="H1217" t="str">
            <v>2 X 8509 (12-8 4 X 1.25 OL)</v>
          </cell>
          <cell r="I1217" t="str">
            <v>8030 (38 mm 142 GA X 3.511 FT)</v>
          </cell>
          <cell r="J1217" t="str">
            <v>8032 (84 mm 200 GA X 3.511 FT)</v>
          </cell>
          <cell r="K1217">
            <v>1.3705387499999999</v>
          </cell>
          <cell r="L1217">
            <v>0.58737374999999992</v>
          </cell>
          <cell r="M1217">
            <v>40.648051626501442</v>
          </cell>
          <cell r="N1217">
            <v>60</v>
          </cell>
          <cell r="O1217">
            <v>40.625</v>
          </cell>
          <cell r="P1217">
            <v>40.875</v>
          </cell>
          <cell r="Q1217">
            <v>41.125</v>
          </cell>
          <cell r="R1217">
            <v>1.9053125</v>
          </cell>
          <cell r="S1217">
            <v>1.9579124999999999</v>
          </cell>
          <cell r="T1217">
            <v>2.0110125000000001</v>
          </cell>
          <cell r="U1217">
            <v>865.01187500000003</v>
          </cell>
          <cell r="V1217">
            <v>888.89227499999993</v>
          </cell>
          <cell r="W1217">
            <v>912.99967500000002</v>
          </cell>
          <cell r="X1217" t="str">
            <v>8470/8471 (47"/2 pc)</v>
          </cell>
          <cell r="Y1217" t="str">
            <v>47"/ 2 pc</v>
          </cell>
          <cell r="Z1217">
            <v>2.5</v>
          </cell>
          <cell r="AA1217">
            <v>25</v>
          </cell>
          <cell r="AB1217">
            <v>47.6328125</v>
          </cell>
          <cell r="AC1217">
            <v>48.947812499999998</v>
          </cell>
          <cell r="AD1217">
            <v>50.275312500000005</v>
          </cell>
          <cell r="AE1217">
            <v>50.1328125</v>
          </cell>
          <cell r="AF1217">
            <v>51.447812499999998</v>
          </cell>
          <cell r="AG1217">
            <v>52.775312500000005</v>
          </cell>
          <cell r="AH1217" t="str">
            <v>2 X 8126 (3.792 FT/Box)</v>
          </cell>
          <cell r="AI1217">
            <v>2</v>
          </cell>
          <cell r="AJ1217" t="str">
            <v>(6X7)+0=42</v>
          </cell>
          <cell r="AK1217">
            <v>6</v>
          </cell>
          <cell r="AL1217">
            <v>7</v>
          </cell>
          <cell r="AM1217">
            <v>0</v>
          </cell>
          <cell r="AN1217">
            <v>42</v>
          </cell>
          <cell r="AO1217" t="str">
            <v>8914 (48 X 42)</v>
          </cell>
          <cell r="AP1217" t="str">
            <v>48X42</v>
          </cell>
          <cell r="AQ1217">
            <v>55</v>
          </cell>
          <cell r="AR1217" t="str">
            <v>8123 (9)</v>
          </cell>
          <cell r="AS1217">
            <v>0</v>
          </cell>
          <cell r="AT1217" t="str">
            <v>8121 (4 X 16FT)</v>
          </cell>
          <cell r="AU1217">
            <v>4</v>
          </cell>
          <cell r="AV1217" t="str">
            <v>8051 (1 White)</v>
          </cell>
          <cell r="AW1217" t="str">
            <v>8050 (160FT Clear)</v>
          </cell>
          <cell r="AX1217">
            <v>2215.808125</v>
          </cell>
          <cell r="AY1217">
            <v>1050</v>
          </cell>
          <cell r="AZ1217">
            <v>2.1102934523809522</v>
          </cell>
          <cell r="BA1217" t="str">
            <v xml:space="preserve">GJ Request 6/21/02.  Each cartridge gets Part No. 8508 23 mm parachute clip.  </v>
          </cell>
          <cell r="BB1217"/>
          <cell r="BC1217">
            <v>151026</v>
          </cell>
          <cell r="BD1217" t="str">
            <v>Blue</v>
          </cell>
          <cell r="BE1217" t="str">
            <v xml:space="preserve">A23 5' M35P </v>
          </cell>
          <cell r="BF1217" t="str">
            <v>12 months (+/- 5 days) from date of manufacture</v>
          </cell>
          <cell r="BG1217" t="str">
            <v>Fast</v>
          </cell>
          <cell r="BH1217" t="str">
            <v>23 mm</v>
          </cell>
          <cell r="BI1217" t="str">
            <v>1 in</v>
          </cell>
          <cell r="BJ1217" t="str">
            <v>40 7/8 in</v>
          </cell>
          <cell r="BK1217" t="str">
            <v>3/4 in</v>
          </cell>
          <cell r="BL1217" t="str">
            <v>I, II, III</v>
          </cell>
          <cell r="BM1217">
            <v>5</v>
          </cell>
          <cell r="BN1217">
            <v>125</v>
          </cell>
          <cell r="BO1217">
            <v>0</v>
          </cell>
          <cell r="BP1217" t="str">
            <v>J</v>
          </cell>
          <cell r="BQ1217">
            <v>25</v>
          </cell>
          <cell r="BR1217">
            <v>34742</v>
          </cell>
        </row>
        <row r="1218">
          <cell r="C1218">
            <v>151033</v>
          </cell>
          <cell r="D1218" t="str">
            <v>A23 5' M50 (2PB, 42 Bxs)(GJ)</v>
          </cell>
          <cell r="E1218" t="str">
            <v>70425</v>
          </cell>
          <cell r="F1218" t="str">
            <v>72038</v>
          </cell>
          <cell r="G1218" t="str">
            <v>30%</v>
          </cell>
          <cell r="H1218" t="str">
            <v>2 X 8509 (12-8 4 X 1.25 OL)</v>
          </cell>
          <cell r="I1218" t="str">
            <v>8030 (38 mm 142 GA X 3.511 FT)</v>
          </cell>
          <cell r="J1218" t="str">
            <v>8032 (84 mm 200 GA X 3.511 FT)</v>
          </cell>
          <cell r="K1218">
            <v>1.3705387499999999</v>
          </cell>
          <cell r="L1218">
            <v>0.58737374999999992</v>
          </cell>
          <cell r="M1218">
            <v>40.648051626501442</v>
          </cell>
          <cell r="N1218">
            <v>60</v>
          </cell>
          <cell r="O1218">
            <v>40.625</v>
          </cell>
          <cell r="P1218">
            <v>40.875</v>
          </cell>
          <cell r="Q1218">
            <v>41.125</v>
          </cell>
          <cell r="R1218">
            <v>1.9053125</v>
          </cell>
          <cell r="S1218">
            <v>1.9579124999999999</v>
          </cell>
          <cell r="T1218">
            <v>2.0110125000000001</v>
          </cell>
          <cell r="U1218">
            <v>865.01187500000003</v>
          </cell>
          <cell r="V1218">
            <v>888.89227499999993</v>
          </cell>
          <cell r="W1218">
            <v>912.99967500000002</v>
          </cell>
          <cell r="X1218" t="str">
            <v>8470/8471 (47"/2 pc)</v>
          </cell>
          <cell r="Y1218" t="str">
            <v>47"/ 2 pc</v>
          </cell>
          <cell r="Z1218">
            <v>2.5</v>
          </cell>
          <cell r="AA1218">
            <v>25</v>
          </cell>
          <cell r="AB1218">
            <v>47.6328125</v>
          </cell>
          <cell r="AC1218">
            <v>48.947812499999998</v>
          </cell>
          <cell r="AD1218">
            <v>50.275312500000005</v>
          </cell>
          <cell r="AE1218">
            <v>50.1328125</v>
          </cell>
          <cell r="AF1218">
            <v>51.447812499999998</v>
          </cell>
          <cell r="AG1218">
            <v>52.775312500000005</v>
          </cell>
          <cell r="AH1218" t="str">
            <v>2 X 8126 (3.792 FT/Box)</v>
          </cell>
          <cell r="AI1218">
            <v>2</v>
          </cell>
          <cell r="AJ1218" t="str">
            <v>(6X7)+0=42</v>
          </cell>
          <cell r="AK1218">
            <v>6</v>
          </cell>
          <cell r="AL1218">
            <v>7</v>
          </cell>
          <cell r="AM1218">
            <v>0</v>
          </cell>
          <cell r="AN1218">
            <v>42</v>
          </cell>
          <cell r="AO1218" t="str">
            <v>8914 (48 X 42)</v>
          </cell>
          <cell r="AP1218" t="str">
            <v>48X42</v>
          </cell>
          <cell r="AQ1218">
            <v>55</v>
          </cell>
          <cell r="AR1218" t="str">
            <v>8123 (9)</v>
          </cell>
          <cell r="AS1218">
            <v>0</v>
          </cell>
          <cell r="AT1218" t="str">
            <v>8121 (4 X 16FT)</v>
          </cell>
          <cell r="AU1218">
            <v>4</v>
          </cell>
          <cell r="AV1218" t="str">
            <v>8051 (1 White)</v>
          </cell>
          <cell r="AW1218" t="str">
            <v>8050 (160FT Clear)</v>
          </cell>
          <cell r="AX1218">
            <v>2215.808125</v>
          </cell>
          <cell r="AY1218">
            <v>1050</v>
          </cell>
          <cell r="AZ1218">
            <v>2.1102934523809522</v>
          </cell>
          <cell r="BA1218" t="str">
            <v xml:space="preserve">GJ Request 6/21/02. </v>
          </cell>
          <cell r="BB1218"/>
          <cell r="BC1218">
            <v>151033</v>
          </cell>
          <cell r="BD1218" t="str">
            <v>Green</v>
          </cell>
          <cell r="BE1218" t="str">
            <v>A23 5' M50</v>
          </cell>
          <cell r="BF1218" t="str">
            <v>12 months (+/- 5 days) from date of manufacture</v>
          </cell>
          <cell r="BG1218" t="str">
            <v>Medium</v>
          </cell>
          <cell r="BH1218" t="str">
            <v>23 mm</v>
          </cell>
          <cell r="BI1218" t="str">
            <v>1 in</v>
          </cell>
          <cell r="BJ1218" t="str">
            <v>40 7/8 in</v>
          </cell>
          <cell r="BK1218" t="str">
            <v>3/4 in</v>
          </cell>
          <cell r="BL1218" t="str">
            <v>I, II, III</v>
          </cell>
          <cell r="BM1218">
            <v>5</v>
          </cell>
          <cell r="BN1218">
            <v>125</v>
          </cell>
          <cell r="BO1218">
            <v>0</v>
          </cell>
          <cell r="BP1218" t="str">
            <v>J</v>
          </cell>
          <cell r="BQ1218">
            <v>25</v>
          </cell>
          <cell r="BR1218">
            <v>34742</v>
          </cell>
        </row>
        <row r="1219">
          <cell r="C1219">
            <v>151035</v>
          </cell>
          <cell r="D1219" t="str">
            <v>A23 5' M35 (2PB, 42 Bxs)(GJ)</v>
          </cell>
          <cell r="E1219" t="str">
            <v>70474</v>
          </cell>
          <cell r="F1219" t="str">
            <v>72038</v>
          </cell>
          <cell r="G1219" t="str">
            <v>30%</v>
          </cell>
          <cell r="H1219" t="str">
            <v>2 X 8509 (12-8 4 X 1.25 OL)</v>
          </cell>
          <cell r="I1219" t="str">
            <v>8030 (38 mm 142 GA X 3.511 FT)</v>
          </cell>
          <cell r="J1219" t="str">
            <v>8032 (84 mm 200 GA X 3.511 FT)</v>
          </cell>
          <cell r="K1219">
            <v>1.3705387499999999</v>
          </cell>
          <cell r="L1219">
            <v>0.58737374999999992</v>
          </cell>
          <cell r="M1219">
            <v>40.648051626501442</v>
          </cell>
          <cell r="N1219">
            <v>60</v>
          </cell>
          <cell r="O1219">
            <v>40.625</v>
          </cell>
          <cell r="P1219">
            <v>40.875</v>
          </cell>
          <cell r="Q1219">
            <v>41.125</v>
          </cell>
          <cell r="R1219">
            <v>1.9053125</v>
          </cell>
          <cell r="S1219">
            <v>1.9579124999999999</v>
          </cell>
          <cell r="T1219">
            <v>2.0110125000000001</v>
          </cell>
          <cell r="U1219">
            <v>865.01187500000003</v>
          </cell>
          <cell r="V1219">
            <v>888.89227499999993</v>
          </cell>
          <cell r="W1219">
            <v>912.99967500000002</v>
          </cell>
          <cell r="X1219" t="str">
            <v>8470/8471 (47"/2 pc)</v>
          </cell>
          <cell r="Y1219" t="str">
            <v>47"/ 2 pc</v>
          </cell>
          <cell r="Z1219">
            <v>2.5</v>
          </cell>
          <cell r="AA1219">
            <v>25</v>
          </cell>
          <cell r="AB1219">
            <v>47.6328125</v>
          </cell>
          <cell r="AC1219">
            <v>48.947812499999998</v>
          </cell>
          <cell r="AD1219">
            <v>50.275312500000005</v>
          </cell>
          <cell r="AE1219">
            <v>50.1328125</v>
          </cell>
          <cell r="AF1219">
            <v>51.447812499999998</v>
          </cell>
          <cell r="AG1219">
            <v>52.775312500000005</v>
          </cell>
          <cell r="AH1219" t="str">
            <v>2 X 8126 (3.792 FT/Box)</v>
          </cell>
          <cell r="AI1219">
            <v>2</v>
          </cell>
          <cell r="AJ1219" t="str">
            <v>(6X7)+0=42</v>
          </cell>
          <cell r="AK1219">
            <v>6</v>
          </cell>
          <cell r="AL1219">
            <v>7</v>
          </cell>
          <cell r="AM1219">
            <v>0</v>
          </cell>
          <cell r="AN1219">
            <v>42</v>
          </cell>
          <cell r="AO1219" t="str">
            <v>8914 (48 X 42)</v>
          </cell>
          <cell r="AP1219" t="str">
            <v>48X42</v>
          </cell>
          <cell r="AQ1219">
            <v>55</v>
          </cell>
          <cell r="AR1219" t="str">
            <v>8123 (9)</v>
          </cell>
          <cell r="AS1219">
            <v>0</v>
          </cell>
          <cell r="AT1219" t="str">
            <v>8121 (4 X 16FT)</v>
          </cell>
          <cell r="AU1219">
            <v>4</v>
          </cell>
          <cell r="AV1219" t="str">
            <v>8051 (1 White)</v>
          </cell>
          <cell r="AW1219" t="str">
            <v>8050 (160FT Clear)</v>
          </cell>
          <cell r="AX1219">
            <v>2215.808125</v>
          </cell>
          <cell r="AY1219">
            <v>1050</v>
          </cell>
          <cell r="AZ1219">
            <v>2.1102934523809522</v>
          </cell>
          <cell r="BA1219" t="str">
            <v>GJ Request 8/22/05.</v>
          </cell>
          <cell r="BB1219"/>
          <cell r="BC1219">
            <v>151035</v>
          </cell>
          <cell r="BD1219" t="str">
            <v>Blue</v>
          </cell>
          <cell r="BE1219" t="str">
            <v>A23 5' M35</v>
          </cell>
          <cell r="BF1219" t="str">
            <v>12 months (+/- 5 days) from date of manufacture</v>
          </cell>
          <cell r="BG1219" t="str">
            <v>Fast</v>
          </cell>
          <cell r="BH1219" t="str">
            <v>23 mm</v>
          </cell>
          <cell r="BI1219" t="str">
            <v>1 in</v>
          </cell>
          <cell r="BJ1219" t="str">
            <v>40 7/8 in</v>
          </cell>
          <cell r="BK1219" t="str">
            <v>3/4 in</v>
          </cell>
          <cell r="BL1219" t="str">
            <v>I, II, III</v>
          </cell>
          <cell r="BM1219">
            <v>5</v>
          </cell>
          <cell r="BN1219">
            <v>125</v>
          </cell>
          <cell r="BO1219">
            <v>0</v>
          </cell>
          <cell r="BP1219" t="str">
            <v>J</v>
          </cell>
          <cell r="BQ1219">
            <v>25</v>
          </cell>
          <cell r="BR1219">
            <v>34742</v>
          </cell>
        </row>
        <row r="1220">
          <cell r="C1220">
            <v>151064</v>
          </cell>
          <cell r="D1220" t="str">
            <v>A23 5' H35 (2PB, 42 Bxs)(GJ)</v>
          </cell>
          <cell r="E1220" t="str">
            <v>70400</v>
          </cell>
          <cell r="F1220" t="str">
            <v>72038</v>
          </cell>
          <cell r="G1220" t="str">
            <v>30%</v>
          </cell>
          <cell r="H1220" t="str">
            <v>2 X 8509 (12-8 4 X 1.25 OL)</v>
          </cell>
          <cell r="I1220" t="str">
            <v>8030 (38 mm 142 GA X 3.511 FT)</v>
          </cell>
          <cell r="J1220" t="str">
            <v>8032 (84 mm 200 GA X 3.511 FT)</v>
          </cell>
          <cell r="K1220">
            <v>1.3705387499999999</v>
          </cell>
          <cell r="L1220">
            <v>0.58737374999999992</v>
          </cell>
          <cell r="M1220">
            <v>40.648051626501442</v>
          </cell>
          <cell r="N1220">
            <v>60</v>
          </cell>
          <cell r="O1220">
            <v>40.625</v>
          </cell>
          <cell r="P1220">
            <v>40.875</v>
          </cell>
          <cell r="Q1220">
            <v>41.125</v>
          </cell>
          <cell r="R1220">
            <v>1.9053125</v>
          </cell>
          <cell r="S1220">
            <v>1.9579124999999999</v>
          </cell>
          <cell r="T1220">
            <v>2.0110125000000001</v>
          </cell>
          <cell r="U1220">
            <v>865.01187500000003</v>
          </cell>
          <cell r="V1220">
            <v>888.89227499999993</v>
          </cell>
          <cell r="W1220">
            <v>912.99967500000002</v>
          </cell>
          <cell r="X1220" t="str">
            <v>8470/8471 (47"/2 pc)</v>
          </cell>
          <cell r="Y1220" t="str">
            <v>47"/ 2 pc</v>
          </cell>
          <cell r="Z1220">
            <v>2.5</v>
          </cell>
          <cell r="AA1220">
            <v>25</v>
          </cell>
          <cell r="AB1220">
            <v>47.6328125</v>
          </cell>
          <cell r="AC1220">
            <v>48.947812499999998</v>
          </cell>
          <cell r="AD1220">
            <v>50.275312500000005</v>
          </cell>
          <cell r="AE1220">
            <v>50.1328125</v>
          </cell>
          <cell r="AF1220">
            <v>51.447812499999998</v>
          </cell>
          <cell r="AG1220">
            <v>52.775312500000005</v>
          </cell>
          <cell r="AH1220" t="str">
            <v>2 X 8126 (3.792 FT/Box)</v>
          </cell>
          <cell r="AI1220">
            <v>2</v>
          </cell>
          <cell r="AJ1220" t="str">
            <v>(6X7)+0=42</v>
          </cell>
          <cell r="AK1220">
            <v>6</v>
          </cell>
          <cell r="AL1220">
            <v>7</v>
          </cell>
          <cell r="AM1220">
            <v>0</v>
          </cell>
          <cell r="AN1220">
            <v>42</v>
          </cell>
          <cell r="AO1220" t="str">
            <v>8914 (48 X 42)</v>
          </cell>
          <cell r="AP1220" t="str">
            <v>48X42</v>
          </cell>
          <cell r="AQ1220">
            <v>55</v>
          </cell>
          <cell r="AR1220" t="str">
            <v>8123 (9)</v>
          </cell>
          <cell r="AS1220">
            <v>0</v>
          </cell>
          <cell r="AT1220" t="str">
            <v>8121 (4 X 16FT)</v>
          </cell>
          <cell r="AU1220">
            <v>4</v>
          </cell>
          <cell r="AV1220" t="str">
            <v>8051 (1 White)</v>
          </cell>
          <cell r="AW1220" t="str">
            <v>8050 (160FT Clear)</v>
          </cell>
          <cell r="AX1220">
            <v>2215.808125</v>
          </cell>
          <cell r="AY1220">
            <v>1050</v>
          </cell>
          <cell r="AZ1220">
            <v>2.1102934523809522</v>
          </cell>
          <cell r="BA1220" t="str">
            <v xml:space="preserve">GJ Request 6/21/02. </v>
          </cell>
          <cell r="BB1220"/>
          <cell r="BC1220">
            <v>151064</v>
          </cell>
          <cell r="BD1220" t="str">
            <v>Blue</v>
          </cell>
          <cell r="BE1220" t="str">
            <v xml:space="preserve">A23 5' H35 </v>
          </cell>
          <cell r="BF1220" t="str">
            <v>12 months (+/- 5 days) from date of manufacture</v>
          </cell>
          <cell r="BG1220" t="str">
            <v>Fast</v>
          </cell>
          <cell r="BH1220" t="str">
            <v>23 mm</v>
          </cell>
          <cell r="BI1220" t="str">
            <v>1 in</v>
          </cell>
          <cell r="BJ1220" t="str">
            <v>40 7/8 in</v>
          </cell>
          <cell r="BK1220" t="str">
            <v>3/4 in</v>
          </cell>
          <cell r="BL1220" t="str">
            <v>I, II, III</v>
          </cell>
          <cell r="BM1220">
            <v>5</v>
          </cell>
          <cell r="BN1220">
            <v>125</v>
          </cell>
          <cell r="BO1220">
            <v>0</v>
          </cell>
          <cell r="BP1220" t="str">
            <v>J</v>
          </cell>
          <cell r="BQ1220">
            <v>25</v>
          </cell>
          <cell r="BR1220">
            <v>34742</v>
          </cell>
        </row>
        <row r="1221">
          <cell r="C1221">
            <v>151066</v>
          </cell>
          <cell r="D1221" t="str">
            <v>A23 5' H37 (SWP, 1000 Pcs) (GJ)</v>
          </cell>
          <cell r="E1221" t="str">
            <v>70497</v>
          </cell>
          <cell r="F1221" t="str">
            <v>72038</v>
          </cell>
          <cell r="G1221" t="str">
            <v>30%</v>
          </cell>
          <cell r="H1221" t="str">
            <v>2 X 8509 (12-8 4 X 1.25 OL)</v>
          </cell>
          <cell r="I1221" t="str">
            <v>8030 (38 mm 142 GA X 3.511 FT)</v>
          </cell>
          <cell r="J1221" t="str">
            <v>8032 (84 mm 200 GA X 3.511 FT)</v>
          </cell>
          <cell r="K1221">
            <v>1.3705387499999999</v>
          </cell>
          <cell r="L1221">
            <v>0.58737374999999992</v>
          </cell>
          <cell r="M1221">
            <v>40.648051626501442</v>
          </cell>
          <cell r="N1221">
            <v>60</v>
          </cell>
          <cell r="O1221">
            <v>40.625</v>
          </cell>
          <cell r="P1221">
            <v>40.875</v>
          </cell>
          <cell r="Q1221">
            <v>41.125</v>
          </cell>
          <cell r="R1221">
            <v>1.9053125</v>
          </cell>
          <cell r="S1221">
            <v>1.9579124999999999</v>
          </cell>
          <cell r="T1221">
            <v>2.0110125000000001</v>
          </cell>
          <cell r="U1221">
            <v>865.01187500000003</v>
          </cell>
          <cell r="V1221">
            <v>888.89227499999993</v>
          </cell>
          <cell r="W1221">
            <v>912.99967500000002</v>
          </cell>
          <cell r="X1221" t="str">
            <v>8053 (5" X 150GA X 44FT)</v>
          </cell>
          <cell r="Y1221" t="str">
            <v>SW (44 FT)</v>
          </cell>
          <cell r="Z1221">
            <v>0.1</v>
          </cell>
          <cell r="AA1221">
            <v>25</v>
          </cell>
          <cell r="AB1221">
            <v>47.6328125</v>
          </cell>
          <cell r="AC1221">
            <v>48.947812499999998</v>
          </cell>
          <cell r="AD1221">
            <v>50.275312500000005</v>
          </cell>
          <cell r="AE1221">
            <v>47.732812500000001</v>
          </cell>
          <cell r="AF1221">
            <v>49.047812499999999</v>
          </cell>
          <cell r="AG1221">
            <v>50.375312500000007</v>
          </cell>
          <cell r="AH1221" t="str">
            <v xml:space="preserve">8059 (44 FT/Bundle) </v>
          </cell>
          <cell r="AI1221" t="str">
            <v>SW</v>
          </cell>
          <cell r="AJ1221" t="str">
            <v>40 SW</v>
          </cell>
          <cell r="AK1221" t="str">
            <v>Stack</v>
          </cell>
          <cell r="AL1221" t="str">
            <v xml:space="preserve">Pyramid </v>
          </cell>
          <cell r="AM1221" t="str">
            <v>On Pallet</v>
          </cell>
          <cell r="AN1221">
            <v>40</v>
          </cell>
          <cell r="AO1221" t="str">
            <v>8904 (45 X 42)</v>
          </cell>
          <cell r="AP1221" t="str">
            <v>45X42</v>
          </cell>
          <cell r="AQ1221">
            <v>55</v>
          </cell>
          <cell r="AR1221" t="str">
            <v>8133 (2)</v>
          </cell>
          <cell r="AS1221" t="str">
            <v>2 X 8114 (Pad)</v>
          </cell>
          <cell r="AT1221">
            <v>0</v>
          </cell>
          <cell r="AU1221">
            <v>0</v>
          </cell>
          <cell r="AV1221" t="str">
            <v>8051 (1 White)</v>
          </cell>
          <cell r="AW1221" t="str">
            <v>8052 (152FT White)</v>
          </cell>
          <cell r="AX1221">
            <v>2016.9124999999999</v>
          </cell>
          <cell r="AY1221">
            <v>1000</v>
          </cell>
          <cell r="AZ1221">
            <v>2.0169125000000001</v>
          </cell>
          <cell r="BA1221" t="str">
            <v xml:space="preserve">GJ Request 6/21/02.  Each bundle gets Part No. 8132 8.5 X 11 inch bundle sheet. </v>
          </cell>
          <cell r="BB1221"/>
          <cell r="BC1221">
            <v>151066</v>
          </cell>
          <cell r="BD1221" t="str">
            <v>Blue</v>
          </cell>
          <cell r="BE1221" t="str">
            <v xml:space="preserve">A23 5' H37 </v>
          </cell>
          <cell r="BF1221" t="str">
            <v>12 months (+/- 5 days) from date of manufacture</v>
          </cell>
          <cell r="BG1221" t="str">
            <v>Fast</v>
          </cell>
          <cell r="BH1221" t="str">
            <v>23 mm</v>
          </cell>
          <cell r="BI1221" t="str">
            <v>1 in</v>
          </cell>
          <cell r="BJ1221" t="str">
            <v>40 7/8 in</v>
          </cell>
          <cell r="BK1221" t="str">
            <v>3/4 in</v>
          </cell>
          <cell r="BL1221" t="str">
            <v>I, II, III</v>
          </cell>
          <cell r="BM1221">
            <v>5</v>
          </cell>
          <cell r="BN1221">
            <v>125</v>
          </cell>
          <cell r="BO1221">
            <v>0</v>
          </cell>
          <cell r="BP1221" t="str">
            <v>J</v>
          </cell>
          <cell r="BQ1221">
            <v>25</v>
          </cell>
          <cell r="BR1221">
            <v>34540</v>
          </cell>
        </row>
        <row r="1222">
          <cell r="C1222">
            <v>151068</v>
          </cell>
          <cell r="D1222" t="str">
            <v>A23 5' LIF35 (SWS, 700 Pcs) (GJ)</v>
          </cell>
          <cell r="E1222" t="str">
            <v>70411</v>
          </cell>
          <cell r="F1222" t="str">
            <v>72038</v>
          </cell>
          <cell r="G1222" t="str">
            <v>30%</v>
          </cell>
          <cell r="H1222" t="str">
            <v>2 X 8509 (12-8 4 X 1.25 OL)</v>
          </cell>
          <cell r="I1222" t="str">
            <v>8030 (38 mm 142 GA X 3.511 FT)</v>
          </cell>
          <cell r="J1222" t="str">
            <v>8032 (84 mm 200 GA X 3.511 FT)</v>
          </cell>
          <cell r="K1222">
            <v>1.3705387499999999</v>
          </cell>
          <cell r="L1222">
            <v>0.58737374999999992</v>
          </cell>
          <cell r="M1222">
            <v>40.648051626501442</v>
          </cell>
          <cell r="N1222">
            <v>60</v>
          </cell>
          <cell r="O1222">
            <v>40.625</v>
          </cell>
          <cell r="P1222">
            <v>40.875</v>
          </cell>
          <cell r="Q1222">
            <v>41.125</v>
          </cell>
          <cell r="R1222">
            <v>1.9053125</v>
          </cell>
          <cell r="S1222">
            <v>1.9579124999999999</v>
          </cell>
          <cell r="T1222">
            <v>2.0110125000000001</v>
          </cell>
          <cell r="U1222">
            <v>865.01187500000003</v>
          </cell>
          <cell r="V1222">
            <v>888.89227499999993</v>
          </cell>
          <cell r="W1222">
            <v>912.99967500000002</v>
          </cell>
          <cell r="X1222" t="str">
            <v>8053 (5" X 150GA X 44FT)</v>
          </cell>
          <cell r="Y1222" t="str">
            <v>SW (44 FT)</v>
          </cell>
          <cell r="Z1222">
            <v>0.1</v>
          </cell>
          <cell r="AA1222">
            <v>25</v>
          </cell>
          <cell r="AB1222">
            <v>47.6328125</v>
          </cell>
          <cell r="AC1222">
            <v>48.947812499999998</v>
          </cell>
          <cell r="AD1222">
            <v>50.275312500000005</v>
          </cell>
          <cell r="AE1222">
            <v>47.732812500000001</v>
          </cell>
          <cell r="AF1222">
            <v>49.047812499999999</v>
          </cell>
          <cell r="AG1222">
            <v>50.375312500000007</v>
          </cell>
          <cell r="AH1222" t="str">
            <v xml:space="preserve">8059 (44 FT/Bundle) </v>
          </cell>
          <cell r="AI1222" t="str">
            <v>SW</v>
          </cell>
          <cell r="AJ1222" t="str">
            <v>10 X 2 + 8 = 28 SW</v>
          </cell>
          <cell r="AK1222" t="str">
            <v xml:space="preserve">Stack </v>
          </cell>
          <cell r="AL1222" t="str">
            <v xml:space="preserve">Square </v>
          </cell>
          <cell r="AM1222" t="str">
            <v>On Pallet</v>
          </cell>
          <cell r="AN1222">
            <v>28</v>
          </cell>
          <cell r="AO1222" t="str">
            <v>8914 (48 X 42)</v>
          </cell>
          <cell r="AP1222" t="str">
            <v>48X42</v>
          </cell>
          <cell r="AQ1222">
            <v>55</v>
          </cell>
          <cell r="AR1222" t="str">
            <v>8133 (2)</v>
          </cell>
          <cell r="AS1222" t="str">
            <v>2 X 8114 (Pad)</v>
          </cell>
          <cell r="AT1222">
            <v>0</v>
          </cell>
          <cell r="AU1222">
            <v>0</v>
          </cell>
          <cell r="AV1222" t="str">
            <v>8051 (1 White)</v>
          </cell>
          <cell r="AW1222" t="str">
            <v>8052 (107FT White)</v>
          </cell>
          <cell r="AX1222">
            <v>1428.3387499999999</v>
          </cell>
          <cell r="AY1222">
            <v>700</v>
          </cell>
          <cell r="AZ1222">
            <v>2.0404839285714282</v>
          </cell>
          <cell r="BA1222" t="str">
            <v>GJ Request 11/3/11.  Each bundle gets Part No. 8132 8.5 X 11 inch bundle sheet.</v>
          </cell>
          <cell r="BB1222"/>
          <cell r="BC1222">
            <v>151068</v>
          </cell>
          <cell r="BD1222" t="str">
            <v>Blue</v>
          </cell>
          <cell r="BE1222" t="str">
            <v>A23 5' LIF35</v>
          </cell>
          <cell r="BF1222" t="str">
            <v>12 months (+/- 5 days) from date of manufacture</v>
          </cell>
          <cell r="BG1222" t="str">
            <v>Fast</v>
          </cell>
          <cell r="BH1222" t="str">
            <v>23 mm</v>
          </cell>
          <cell r="BI1222" t="str">
            <v>1 in</v>
          </cell>
          <cell r="BJ1222" t="str">
            <v>40 7/8 in</v>
          </cell>
          <cell r="BK1222" t="str">
            <v>3/4 in</v>
          </cell>
          <cell r="BL1222" t="str">
            <v>I, II, III</v>
          </cell>
          <cell r="BM1222">
            <v>5</v>
          </cell>
          <cell r="BN1222">
            <v>125</v>
          </cell>
          <cell r="BO1222">
            <v>0</v>
          </cell>
          <cell r="BP1222" t="str">
            <v>J</v>
          </cell>
          <cell r="BQ1222">
            <v>25</v>
          </cell>
          <cell r="BR1222">
            <v>0</v>
          </cell>
        </row>
        <row r="1223">
          <cell r="C1223">
            <v>151069</v>
          </cell>
          <cell r="D1223" t="str">
            <v>A23 5' M37 (2PB, 42 Bxs)(GJ)</v>
          </cell>
          <cell r="E1223" t="str">
            <v>70499</v>
          </cell>
          <cell r="F1223" t="str">
            <v>72038</v>
          </cell>
          <cell r="G1223" t="str">
            <v>30%</v>
          </cell>
          <cell r="H1223" t="str">
            <v>2 X 8509 (12-8 4 X 1.25 OL)</v>
          </cell>
          <cell r="I1223" t="str">
            <v>8030 (38 mm 142 GA X 3.511 FT)</v>
          </cell>
          <cell r="J1223" t="str">
            <v>8032 (84 mm 200 GA X 3.511 FT)</v>
          </cell>
          <cell r="K1223">
            <v>1.3705387499999999</v>
          </cell>
          <cell r="L1223">
            <v>0.58737374999999992</v>
          </cell>
          <cell r="M1223">
            <v>40.648051626501442</v>
          </cell>
          <cell r="N1223">
            <v>60</v>
          </cell>
          <cell r="O1223">
            <v>40.625</v>
          </cell>
          <cell r="P1223">
            <v>40.875</v>
          </cell>
          <cell r="Q1223">
            <v>41.125</v>
          </cell>
          <cell r="R1223">
            <v>1.9053125</v>
          </cell>
          <cell r="S1223">
            <v>1.9579124999999999</v>
          </cell>
          <cell r="T1223">
            <v>2.0110125000000001</v>
          </cell>
          <cell r="U1223">
            <v>865.01187500000003</v>
          </cell>
          <cell r="V1223">
            <v>888.89227499999993</v>
          </cell>
          <cell r="W1223">
            <v>912.99967500000002</v>
          </cell>
          <cell r="X1223" t="str">
            <v>8470/8471 (47"/2 pc)</v>
          </cell>
          <cell r="Y1223" t="str">
            <v>47"/ 2 pc</v>
          </cell>
          <cell r="Z1223">
            <v>2.5</v>
          </cell>
          <cell r="AA1223">
            <v>25</v>
          </cell>
          <cell r="AB1223">
            <v>47.6328125</v>
          </cell>
          <cell r="AC1223">
            <v>48.947812499999998</v>
          </cell>
          <cell r="AD1223">
            <v>50.275312500000005</v>
          </cell>
          <cell r="AE1223">
            <v>50.1328125</v>
          </cell>
          <cell r="AF1223">
            <v>51.447812499999998</v>
          </cell>
          <cell r="AG1223">
            <v>52.775312500000005</v>
          </cell>
          <cell r="AH1223" t="str">
            <v>2 X 8126 (3.792 FT/Box)</v>
          </cell>
          <cell r="AI1223">
            <v>2</v>
          </cell>
          <cell r="AJ1223" t="str">
            <v>(6X7)+0=42</v>
          </cell>
          <cell r="AK1223">
            <v>6</v>
          </cell>
          <cell r="AL1223">
            <v>7</v>
          </cell>
          <cell r="AM1223">
            <v>0</v>
          </cell>
          <cell r="AN1223">
            <v>42</v>
          </cell>
          <cell r="AO1223" t="str">
            <v>8914 (48 X 42)</v>
          </cell>
          <cell r="AP1223" t="str">
            <v>48X42</v>
          </cell>
          <cell r="AQ1223">
            <v>55</v>
          </cell>
          <cell r="AR1223" t="str">
            <v>8123 (9)</v>
          </cell>
          <cell r="AS1223">
            <v>0</v>
          </cell>
          <cell r="AT1223" t="str">
            <v>8121 (4 X 16FT)</v>
          </cell>
          <cell r="AU1223">
            <v>4</v>
          </cell>
          <cell r="AV1223" t="str">
            <v>8051 (1 White)</v>
          </cell>
          <cell r="AW1223" t="str">
            <v>8050 (160FT Clear)</v>
          </cell>
          <cell r="AX1223">
            <v>2215.808125</v>
          </cell>
          <cell r="AY1223">
            <v>1050</v>
          </cell>
          <cell r="AZ1223">
            <v>2.1102934523809522</v>
          </cell>
          <cell r="BA1223" t="str">
            <v xml:space="preserve">GJ Request 6/21/02. </v>
          </cell>
          <cell r="BB1223"/>
          <cell r="BC1223">
            <v>151069</v>
          </cell>
          <cell r="BD1223" t="str">
            <v>Blue</v>
          </cell>
          <cell r="BE1223" t="str">
            <v xml:space="preserve">A23 5' M37 </v>
          </cell>
          <cell r="BF1223" t="str">
            <v>12 months (+/- 5 days) from date of manufacture</v>
          </cell>
          <cell r="BG1223" t="str">
            <v>Fast</v>
          </cell>
          <cell r="BH1223" t="str">
            <v>23 mm</v>
          </cell>
          <cell r="BI1223" t="str">
            <v>1 in</v>
          </cell>
          <cell r="BJ1223" t="str">
            <v>40 7/8 in</v>
          </cell>
          <cell r="BK1223" t="str">
            <v>3/4 in</v>
          </cell>
          <cell r="BL1223" t="str">
            <v>I, II, III</v>
          </cell>
          <cell r="BM1223">
            <v>5</v>
          </cell>
          <cell r="BN1223">
            <v>125</v>
          </cell>
          <cell r="BO1223">
            <v>0</v>
          </cell>
          <cell r="BP1223" t="str">
            <v>J</v>
          </cell>
          <cell r="BQ1223">
            <v>25</v>
          </cell>
          <cell r="BR1223">
            <v>34742</v>
          </cell>
        </row>
        <row r="1224">
          <cell r="C1224">
            <v>151070</v>
          </cell>
          <cell r="D1224" t="str">
            <v>A23 5' H37 (2PB, 42 Bxs)(GJ)</v>
          </cell>
          <cell r="E1224" t="str">
            <v>70497</v>
          </cell>
          <cell r="F1224" t="str">
            <v>72038</v>
          </cell>
          <cell r="G1224" t="str">
            <v>30%</v>
          </cell>
          <cell r="H1224" t="str">
            <v>2 X 8509 (12-8 4 X 1.25 OL)</v>
          </cell>
          <cell r="I1224" t="str">
            <v>8030 (38 mm 142 GA X 3.511 FT)</v>
          </cell>
          <cell r="J1224" t="str">
            <v>8032 (84 mm 200 GA X 3.511 FT)</v>
          </cell>
          <cell r="K1224">
            <v>1.3705387499999999</v>
          </cell>
          <cell r="L1224">
            <v>0.58737374999999992</v>
          </cell>
          <cell r="M1224">
            <v>40.648051626501442</v>
          </cell>
          <cell r="N1224">
            <v>60</v>
          </cell>
          <cell r="O1224">
            <v>40.625</v>
          </cell>
          <cell r="P1224">
            <v>40.875</v>
          </cell>
          <cell r="Q1224">
            <v>41.125</v>
          </cell>
          <cell r="R1224">
            <v>1.9053125</v>
          </cell>
          <cell r="S1224">
            <v>1.9579124999999999</v>
          </cell>
          <cell r="T1224">
            <v>2.0110125000000001</v>
          </cell>
          <cell r="U1224">
            <v>865.01187500000003</v>
          </cell>
          <cell r="V1224">
            <v>888.89227499999993</v>
          </cell>
          <cell r="W1224">
            <v>912.99967500000002</v>
          </cell>
          <cell r="X1224" t="str">
            <v>8470/8471 (47"/2 pc)</v>
          </cell>
          <cell r="Y1224" t="str">
            <v>47"/ 2 pc</v>
          </cell>
          <cell r="Z1224">
            <v>2.5</v>
          </cell>
          <cell r="AA1224">
            <v>25</v>
          </cell>
          <cell r="AB1224">
            <v>47.6328125</v>
          </cell>
          <cell r="AC1224">
            <v>48.947812499999998</v>
          </cell>
          <cell r="AD1224">
            <v>50.275312500000005</v>
          </cell>
          <cell r="AE1224">
            <v>50.1328125</v>
          </cell>
          <cell r="AF1224">
            <v>51.447812499999998</v>
          </cell>
          <cell r="AG1224">
            <v>52.775312500000005</v>
          </cell>
          <cell r="AH1224" t="str">
            <v>2 X 8126 (3.792 FT/Box)</v>
          </cell>
          <cell r="AI1224">
            <v>2</v>
          </cell>
          <cell r="AJ1224" t="str">
            <v>(6X7)+0=42</v>
          </cell>
          <cell r="AK1224">
            <v>6</v>
          </cell>
          <cell r="AL1224">
            <v>7</v>
          </cell>
          <cell r="AM1224">
            <v>0</v>
          </cell>
          <cell r="AN1224">
            <v>42</v>
          </cell>
          <cell r="AO1224" t="str">
            <v>8914 (48 X 42)</v>
          </cell>
          <cell r="AP1224" t="str">
            <v>48X42</v>
          </cell>
          <cell r="AQ1224">
            <v>55</v>
          </cell>
          <cell r="AR1224" t="str">
            <v>8123 (9)</v>
          </cell>
          <cell r="AS1224">
            <v>0</v>
          </cell>
          <cell r="AT1224" t="str">
            <v>8121 (4 X 16FT)</v>
          </cell>
          <cell r="AU1224">
            <v>4</v>
          </cell>
          <cell r="AV1224" t="str">
            <v>8051 (1 White)</v>
          </cell>
          <cell r="AW1224" t="str">
            <v>8050 (160FT Clear)</v>
          </cell>
          <cell r="AX1224">
            <v>2215.808125</v>
          </cell>
          <cell r="AY1224">
            <v>1050</v>
          </cell>
          <cell r="AZ1224">
            <v>2.1102934523809522</v>
          </cell>
          <cell r="BA1224" t="str">
            <v>GJ Request 3/6/12.</v>
          </cell>
          <cell r="BB1224"/>
          <cell r="BC1224">
            <v>151070</v>
          </cell>
          <cell r="BD1224" t="str">
            <v>Blue</v>
          </cell>
          <cell r="BE1224" t="str">
            <v xml:space="preserve">A23 5' H37 </v>
          </cell>
          <cell r="BF1224" t="str">
            <v>12 months (+/- 5 days) from date of manufacture</v>
          </cell>
          <cell r="BG1224" t="str">
            <v>Fast</v>
          </cell>
          <cell r="BH1224" t="str">
            <v>23 mm</v>
          </cell>
          <cell r="BI1224" t="str">
            <v>1 in</v>
          </cell>
          <cell r="BJ1224" t="str">
            <v>40 7/8 in</v>
          </cell>
          <cell r="BK1224" t="str">
            <v>3/4 in</v>
          </cell>
          <cell r="BL1224" t="str">
            <v>I, II, III</v>
          </cell>
          <cell r="BM1224">
            <v>5</v>
          </cell>
          <cell r="BN1224">
            <v>125</v>
          </cell>
          <cell r="BO1224">
            <v>0</v>
          </cell>
          <cell r="BP1224" t="str">
            <v>J</v>
          </cell>
          <cell r="BQ1224">
            <v>25</v>
          </cell>
          <cell r="BR1224">
            <v>34742</v>
          </cell>
        </row>
        <row r="1225">
          <cell r="C1225">
            <v>151071</v>
          </cell>
          <cell r="D1225" t="str">
            <v>A23 5' H35 (SWP, 700 Pcs) (GJ)</v>
          </cell>
          <cell r="E1225" t="str">
            <v>70400</v>
          </cell>
          <cell r="F1225" t="str">
            <v>72038</v>
          </cell>
          <cell r="G1225" t="str">
            <v>30%</v>
          </cell>
          <cell r="H1225" t="str">
            <v>2 X 8509 (12-8 4 X 1.25 OL)</v>
          </cell>
          <cell r="I1225" t="str">
            <v>8030 (38 mm 142 GA X 3.511 FT)</v>
          </cell>
          <cell r="J1225" t="str">
            <v>8032 (84 mm 200 GA X 3.511 FT)</v>
          </cell>
          <cell r="K1225">
            <v>1.3705387499999999</v>
          </cell>
          <cell r="L1225">
            <v>0.58737374999999992</v>
          </cell>
          <cell r="M1225">
            <v>40.648051626501442</v>
          </cell>
          <cell r="N1225">
            <v>60</v>
          </cell>
          <cell r="O1225">
            <v>40.625</v>
          </cell>
          <cell r="P1225">
            <v>40.875</v>
          </cell>
          <cell r="Q1225">
            <v>41.125</v>
          </cell>
          <cell r="R1225">
            <v>1.9053125</v>
          </cell>
          <cell r="S1225">
            <v>1.9579124999999999</v>
          </cell>
          <cell r="T1225">
            <v>2.0110125000000001</v>
          </cell>
          <cell r="U1225">
            <v>865.01187500000003</v>
          </cell>
          <cell r="V1225">
            <v>888.89227499999993</v>
          </cell>
          <cell r="W1225">
            <v>912.99967500000002</v>
          </cell>
          <cell r="X1225" t="str">
            <v>8053 (5" X 150GA X 44FT)</v>
          </cell>
          <cell r="Y1225" t="str">
            <v>SW (44 FT)</v>
          </cell>
          <cell r="Z1225">
            <v>0.1</v>
          </cell>
          <cell r="AA1225">
            <v>25</v>
          </cell>
          <cell r="AB1225">
            <v>47.6328125</v>
          </cell>
          <cell r="AC1225">
            <v>48.947812499999998</v>
          </cell>
          <cell r="AD1225">
            <v>50.275312500000005</v>
          </cell>
          <cell r="AE1225">
            <v>47.732812500000001</v>
          </cell>
          <cell r="AF1225">
            <v>49.047812499999999</v>
          </cell>
          <cell r="AG1225">
            <v>50.375312500000007</v>
          </cell>
          <cell r="AH1225" t="str">
            <v xml:space="preserve">8059 (44 FT/Bundle) </v>
          </cell>
          <cell r="AI1225" t="str">
            <v>SW</v>
          </cell>
          <cell r="AJ1225" t="str">
            <v>28 SW</v>
          </cell>
          <cell r="AK1225" t="str">
            <v xml:space="preserve">Stack </v>
          </cell>
          <cell r="AL1225" t="str">
            <v xml:space="preserve">Pyramid </v>
          </cell>
          <cell r="AM1225" t="str">
            <v>On Pallet</v>
          </cell>
          <cell r="AN1225">
            <v>28</v>
          </cell>
          <cell r="AO1225" t="str">
            <v>8914 (48 X 42)</v>
          </cell>
          <cell r="AP1225" t="str">
            <v>48X42</v>
          </cell>
          <cell r="AQ1225">
            <v>55</v>
          </cell>
          <cell r="AR1225" t="str">
            <v>8133 (2)</v>
          </cell>
          <cell r="AS1225" t="str">
            <v>2 X 8114 (Pad)</v>
          </cell>
          <cell r="AT1225">
            <v>0</v>
          </cell>
          <cell r="AU1225">
            <v>0</v>
          </cell>
          <cell r="AV1225" t="str">
            <v>8051 (1 White)</v>
          </cell>
          <cell r="AW1225" t="str">
            <v>8052 (107FT White)</v>
          </cell>
          <cell r="AX1225">
            <v>1428.3387499999999</v>
          </cell>
          <cell r="AY1225">
            <v>700</v>
          </cell>
          <cell r="AZ1225">
            <v>2.0404839285714282</v>
          </cell>
          <cell r="BA1225" t="str">
            <v xml:space="preserve">GJ Request 6/21/02.  Each bundle gets Part No. 8132 8.5 X 11 inch bundle sheet. </v>
          </cell>
          <cell r="BB1225"/>
          <cell r="BC1225">
            <v>151071</v>
          </cell>
          <cell r="BD1225" t="str">
            <v>Blue</v>
          </cell>
          <cell r="BE1225" t="str">
            <v xml:space="preserve">A23 5' H35 </v>
          </cell>
          <cell r="BF1225" t="str">
            <v>12 months (+/- 5 days) from date of manufacture</v>
          </cell>
          <cell r="BG1225" t="str">
            <v>Fast</v>
          </cell>
          <cell r="BH1225" t="str">
            <v>23 mm</v>
          </cell>
          <cell r="BI1225" t="str">
            <v>1 in</v>
          </cell>
          <cell r="BJ1225" t="str">
            <v>40 7/8 in</v>
          </cell>
          <cell r="BK1225" t="str">
            <v>3/4 in</v>
          </cell>
          <cell r="BL1225" t="str">
            <v>I, II, III</v>
          </cell>
          <cell r="BM1225">
            <v>5</v>
          </cell>
          <cell r="BN1225">
            <v>125</v>
          </cell>
          <cell r="BO1225">
            <v>0</v>
          </cell>
          <cell r="BP1225" t="str">
            <v>J</v>
          </cell>
          <cell r="BQ1225">
            <v>25</v>
          </cell>
          <cell r="BR1225">
            <v>34828</v>
          </cell>
        </row>
        <row r="1226">
          <cell r="C1226">
            <v>151075</v>
          </cell>
          <cell r="D1226" t="str">
            <v>A23 5' H50 (SWP, 700 Pcs) (GJ)</v>
          </cell>
          <cell r="E1226" t="str">
            <v>70420</v>
          </cell>
          <cell r="F1226" t="str">
            <v>72038</v>
          </cell>
          <cell r="G1226" t="str">
            <v>30%</v>
          </cell>
          <cell r="H1226" t="str">
            <v>2 X 8509 (12-8 4 X 1.25 OL)</v>
          </cell>
          <cell r="I1226" t="str">
            <v>8030 (38 mm 142 GA X 3.511 FT)</v>
          </cell>
          <cell r="J1226" t="str">
            <v>8032 (84 mm 200 GA X 3.511 FT)</v>
          </cell>
          <cell r="K1226">
            <v>1.3705387499999999</v>
          </cell>
          <cell r="L1226">
            <v>0.58737374999999992</v>
          </cell>
          <cell r="M1226">
            <v>40.648051626501442</v>
          </cell>
          <cell r="N1226">
            <v>60</v>
          </cell>
          <cell r="O1226">
            <v>40.625</v>
          </cell>
          <cell r="P1226">
            <v>40.875</v>
          </cell>
          <cell r="Q1226">
            <v>41.125</v>
          </cell>
          <cell r="R1226">
            <v>1.9053125</v>
          </cell>
          <cell r="S1226">
            <v>1.9579124999999999</v>
          </cell>
          <cell r="T1226">
            <v>2.0110125000000001</v>
          </cell>
          <cell r="U1226">
            <v>865.01187500000003</v>
          </cell>
          <cell r="V1226">
            <v>888.89227499999993</v>
          </cell>
          <cell r="W1226">
            <v>912.99967500000002</v>
          </cell>
          <cell r="X1226" t="str">
            <v>8053 (5" X 150GA X 44FT)</v>
          </cell>
          <cell r="Y1226" t="str">
            <v>SW (44 FT)</v>
          </cell>
          <cell r="Z1226">
            <v>0.1</v>
          </cell>
          <cell r="AA1226">
            <v>25</v>
          </cell>
          <cell r="AB1226">
            <v>47.6328125</v>
          </cell>
          <cell r="AC1226">
            <v>48.947812499999998</v>
          </cell>
          <cell r="AD1226">
            <v>50.275312500000005</v>
          </cell>
          <cell r="AE1226">
            <v>47.732812500000001</v>
          </cell>
          <cell r="AF1226">
            <v>49.047812499999999</v>
          </cell>
          <cell r="AG1226">
            <v>50.375312500000007</v>
          </cell>
          <cell r="AH1226" t="str">
            <v xml:space="preserve">8059 (44 FT/Bundle) </v>
          </cell>
          <cell r="AI1226" t="str">
            <v>SW</v>
          </cell>
          <cell r="AJ1226" t="str">
            <v>28 SW</v>
          </cell>
          <cell r="AK1226" t="str">
            <v xml:space="preserve">Stack </v>
          </cell>
          <cell r="AL1226" t="str">
            <v xml:space="preserve">Pyramid </v>
          </cell>
          <cell r="AM1226" t="str">
            <v>On Pallet</v>
          </cell>
          <cell r="AN1226">
            <v>28</v>
          </cell>
          <cell r="AO1226" t="str">
            <v>8914 (48 X 42)</v>
          </cell>
          <cell r="AP1226" t="str">
            <v>48X42</v>
          </cell>
          <cell r="AQ1226">
            <v>55</v>
          </cell>
          <cell r="AR1226" t="str">
            <v>8133 (2)</v>
          </cell>
          <cell r="AS1226" t="str">
            <v>2 X 8114 (Pad)</v>
          </cell>
          <cell r="AT1226">
            <v>0</v>
          </cell>
          <cell r="AU1226">
            <v>0</v>
          </cell>
          <cell r="AV1226" t="str">
            <v>8051 (1 White)</v>
          </cell>
          <cell r="AW1226" t="str">
            <v>8052 (107FT White)</v>
          </cell>
          <cell r="AX1226">
            <v>1428.3387499999999</v>
          </cell>
          <cell r="AY1226">
            <v>700</v>
          </cell>
          <cell r="AZ1226">
            <v>2.0404839285714282</v>
          </cell>
          <cell r="BA1226" t="str">
            <v xml:space="preserve">GJ Request 1/19/04.  Each bundle gets Part No. 8132 8.5 X 11 inch bundle sheet. </v>
          </cell>
          <cell r="BB1226"/>
          <cell r="BC1226">
            <v>151075</v>
          </cell>
          <cell r="BD1226" t="str">
            <v>Green</v>
          </cell>
          <cell r="BE1226" t="str">
            <v xml:space="preserve">A23 5' H50 </v>
          </cell>
          <cell r="BF1226" t="str">
            <v>12 months (+/- 5 days) from date of manufacture</v>
          </cell>
          <cell r="BG1226" t="str">
            <v>Medium</v>
          </cell>
          <cell r="BH1226" t="str">
            <v>23 mm</v>
          </cell>
          <cell r="BI1226" t="str">
            <v>1 in</v>
          </cell>
          <cell r="BJ1226" t="str">
            <v>40 7/8 in</v>
          </cell>
          <cell r="BK1226" t="str">
            <v>3/4 in</v>
          </cell>
          <cell r="BL1226" t="str">
            <v>I, II, III</v>
          </cell>
          <cell r="BM1226">
            <v>5</v>
          </cell>
          <cell r="BN1226">
            <v>125</v>
          </cell>
          <cell r="BO1226">
            <v>0</v>
          </cell>
          <cell r="BP1226" t="str">
            <v>J</v>
          </cell>
          <cell r="BQ1226">
            <v>25</v>
          </cell>
          <cell r="BR1226">
            <v>34828</v>
          </cell>
        </row>
        <row r="1227">
          <cell r="C1227">
            <v>151076</v>
          </cell>
          <cell r="D1227" t="str">
            <v>A23 5' H50 (2PB, 42 Bxs) (GJ)</v>
          </cell>
          <cell r="E1227" t="str">
            <v>70420</v>
          </cell>
          <cell r="F1227" t="str">
            <v>72038</v>
          </cell>
          <cell r="G1227" t="str">
            <v>30%</v>
          </cell>
          <cell r="H1227" t="str">
            <v>2 X 8509 (12-8 4 X 1.25 OL)</v>
          </cell>
          <cell r="I1227" t="str">
            <v>8030 (38 mm 142 GA X 3.511 FT)</v>
          </cell>
          <cell r="J1227" t="str">
            <v>8032 (84 mm 200 GA X 3.511 FT)</v>
          </cell>
          <cell r="K1227">
            <v>1.3705387499999999</v>
          </cell>
          <cell r="L1227">
            <v>0.58737374999999992</v>
          </cell>
          <cell r="M1227">
            <v>40.648051626501442</v>
          </cell>
          <cell r="N1227">
            <v>60</v>
          </cell>
          <cell r="O1227">
            <v>40.625</v>
          </cell>
          <cell r="P1227">
            <v>40.875</v>
          </cell>
          <cell r="Q1227">
            <v>41.125</v>
          </cell>
          <cell r="R1227">
            <v>1.9053125</v>
          </cell>
          <cell r="S1227">
            <v>1.9579124999999999</v>
          </cell>
          <cell r="T1227">
            <v>2.0110125000000001</v>
          </cell>
          <cell r="U1227">
            <v>865.01187500000003</v>
          </cell>
          <cell r="V1227">
            <v>888.89227499999993</v>
          </cell>
          <cell r="W1227">
            <v>912.99967500000002</v>
          </cell>
          <cell r="X1227" t="str">
            <v>8470/8471 (47"/2 pc)</v>
          </cell>
          <cell r="Y1227" t="str">
            <v>47"/ 2 pc</v>
          </cell>
          <cell r="Z1227">
            <v>2.5</v>
          </cell>
          <cell r="AA1227">
            <v>25</v>
          </cell>
          <cell r="AB1227">
            <v>47.6328125</v>
          </cell>
          <cell r="AC1227">
            <v>48.947812499999998</v>
          </cell>
          <cell r="AD1227">
            <v>50.275312500000005</v>
          </cell>
          <cell r="AE1227">
            <v>50.1328125</v>
          </cell>
          <cell r="AF1227">
            <v>51.447812499999998</v>
          </cell>
          <cell r="AG1227">
            <v>52.775312500000005</v>
          </cell>
          <cell r="AH1227" t="str">
            <v>2 X 8126 (3.792 FT/Box)</v>
          </cell>
          <cell r="AI1227">
            <v>2</v>
          </cell>
          <cell r="AJ1227" t="str">
            <v>(6X7)+0=42</v>
          </cell>
          <cell r="AK1227">
            <v>6</v>
          </cell>
          <cell r="AL1227">
            <v>7</v>
          </cell>
          <cell r="AM1227">
            <v>0</v>
          </cell>
          <cell r="AN1227">
            <v>42</v>
          </cell>
          <cell r="AO1227" t="str">
            <v>8914 (48 X 42)</v>
          </cell>
          <cell r="AP1227" t="str">
            <v>48X42</v>
          </cell>
          <cell r="AQ1227">
            <v>55</v>
          </cell>
          <cell r="AR1227" t="str">
            <v>8123 (9)</v>
          </cell>
          <cell r="AS1227">
            <v>0</v>
          </cell>
          <cell r="AT1227" t="str">
            <v>8121 (4 X 16FT)</v>
          </cell>
          <cell r="AU1227">
            <v>4</v>
          </cell>
          <cell r="AV1227" t="str">
            <v>8051 (1 White)</v>
          </cell>
          <cell r="AW1227" t="str">
            <v>8050 (160FT Clear)</v>
          </cell>
          <cell r="AX1227">
            <v>2215.808125</v>
          </cell>
          <cell r="AY1227">
            <v>1050</v>
          </cell>
          <cell r="AZ1227">
            <v>2.1102934523809522</v>
          </cell>
          <cell r="BA1227" t="str">
            <v>GJ Request 2/16/05.</v>
          </cell>
          <cell r="BB1227"/>
          <cell r="BC1227">
            <v>151076</v>
          </cell>
          <cell r="BD1227" t="str">
            <v>Green</v>
          </cell>
          <cell r="BE1227" t="str">
            <v>A23 5' H50</v>
          </cell>
          <cell r="BF1227" t="str">
            <v>12 months (+/- 5 days) from date of manufacture</v>
          </cell>
          <cell r="BG1227" t="str">
            <v xml:space="preserve">Medium </v>
          </cell>
          <cell r="BH1227" t="str">
            <v>23 mm</v>
          </cell>
          <cell r="BI1227" t="str">
            <v>1 in</v>
          </cell>
          <cell r="BJ1227" t="str">
            <v xml:space="preserve">40 7/8 in </v>
          </cell>
          <cell r="BK1227" t="str">
            <v>3/4 in</v>
          </cell>
          <cell r="BL1227" t="str">
            <v>I, II, III</v>
          </cell>
          <cell r="BM1227">
            <v>5</v>
          </cell>
          <cell r="BN1227">
            <v>125</v>
          </cell>
          <cell r="BO1227">
            <v>0</v>
          </cell>
          <cell r="BP1227" t="str">
            <v>J</v>
          </cell>
          <cell r="BQ1227">
            <v>25</v>
          </cell>
          <cell r="BR1227">
            <v>34742</v>
          </cell>
        </row>
        <row r="1228">
          <cell r="C1228">
            <v>151079</v>
          </cell>
          <cell r="D1228" t="str">
            <v>A23 5' LIF35P (2PB, 42 Bxs)(GJ)</v>
          </cell>
          <cell r="E1228" t="str">
            <v>70411</v>
          </cell>
          <cell r="F1228" t="str">
            <v>72038</v>
          </cell>
          <cell r="G1228" t="str">
            <v>30%</v>
          </cell>
          <cell r="H1228" t="str">
            <v>2 X 8509 (12-8 4 X 1.25 OL)</v>
          </cell>
          <cell r="I1228" t="str">
            <v>8030 (38 mm 142 GA X 3.511 FT)</v>
          </cell>
          <cell r="J1228" t="str">
            <v>8032 (84 mm 200 GA X 3.511 FT)</v>
          </cell>
          <cell r="K1228">
            <v>1.3705387499999999</v>
          </cell>
          <cell r="L1228">
            <v>0.58737374999999992</v>
          </cell>
          <cell r="M1228">
            <v>40.648051626501442</v>
          </cell>
          <cell r="N1228">
            <v>60</v>
          </cell>
          <cell r="O1228">
            <v>40.625</v>
          </cell>
          <cell r="P1228">
            <v>40.875</v>
          </cell>
          <cell r="Q1228">
            <v>41.125</v>
          </cell>
          <cell r="R1228">
            <v>1.9053125</v>
          </cell>
          <cell r="S1228">
            <v>1.9579124999999999</v>
          </cell>
          <cell r="T1228">
            <v>2.0110125000000001</v>
          </cell>
          <cell r="U1228">
            <v>865.01187500000003</v>
          </cell>
          <cell r="V1228">
            <v>888.89227499999993</v>
          </cell>
          <cell r="W1228">
            <v>912.99967500000002</v>
          </cell>
          <cell r="X1228" t="str">
            <v>8470/8471 (47"/2 pc)</v>
          </cell>
          <cell r="Y1228" t="str">
            <v>47"/ 2 pc</v>
          </cell>
          <cell r="Z1228">
            <v>2.5</v>
          </cell>
          <cell r="AA1228">
            <v>25</v>
          </cell>
          <cell r="AB1228">
            <v>47.6328125</v>
          </cell>
          <cell r="AC1228">
            <v>48.947812499999998</v>
          </cell>
          <cell r="AD1228">
            <v>50.275312500000005</v>
          </cell>
          <cell r="AE1228">
            <v>50.1328125</v>
          </cell>
          <cell r="AF1228">
            <v>51.447812499999998</v>
          </cell>
          <cell r="AG1228">
            <v>52.775312500000005</v>
          </cell>
          <cell r="AH1228" t="str">
            <v>2 X 8126 (3.792 FT/Box)</v>
          </cell>
          <cell r="AI1228">
            <v>2</v>
          </cell>
          <cell r="AJ1228" t="str">
            <v>(6X7)+0=42</v>
          </cell>
          <cell r="AK1228">
            <v>6</v>
          </cell>
          <cell r="AL1228">
            <v>7</v>
          </cell>
          <cell r="AM1228">
            <v>0</v>
          </cell>
          <cell r="AN1228">
            <v>42</v>
          </cell>
          <cell r="AO1228" t="str">
            <v>8914 (48 X 42)</v>
          </cell>
          <cell r="AP1228" t="str">
            <v>48X42</v>
          </cell>
          <cell r="AQ1228">
            <v>55</v>
          </cell>
          <cell r="AR1228" t="str">
            <v>8123 (9)</v>
          </cell>
          <cell r="AS1228">
            <v>0</v>
          </cell>
          <cell r="AT1228" t="str">
            <v>8121 (4 X 16FT)</v>
          </cell>
          <cell r="AU1228">
            <v>4</v>
          </cell>
          <cell r="AV1228" t="str">
            <v>8051 (1 White)</v>
          </cell>
          <cell r="AW1228" t="str">
            <v>8050 (160FT Clear)</v>
          </cell>
          <cell r="AX1228">
            <v>2215.808125</v>
          </cell>
          <cell r="AY1228">
            <v>1050</v>
          </cell>
          <cell r="AZ1228">
            <v>2.1102934523809522</v>
          </cell>
          <cell r="BA1228" t="str">
            <v>GB Request 7/9/13.</v>
          </cell>
          <cell r="BB1228" t="str">
            <v>Each cartridge gets Part No. 8508 23 mm parachute clip.</v>
          </cell>
          <cell r="BC1228">
            <v>151079</v>
          </cell>
          <cell r="BD1228" t="str">
            <v>Blue</v>
          </cell>
          <cell r="BE1228" t="str">
            <v>A23 5' LIF35P</v>
          </cell>
          <cell r="BF1228" t="str">
            <v>12 months (+/- 5 days) from date of manufacture</v>
          </cell>
          <cell r="BG1228" t="str">
            <v>Fast</v>
          </cell>
          <cell r="BH1228" t="str">
            <v>23 mm</v>
          </cell>
          <cell r="BI1228" t="str">
            <v>1 in</v>
          </cell>
          <cell r="BJ1228" t="str">
            <v>40 7/8 in</v>
          </cell>
          <cell r="BK1228" t="str">
            <v>3/4 in</v>
          </cell>
          <cell r="BL1228" t="str">
            <v>I, II, III</v>
          </cell>
          <cell r="BM1228">
            <v>5</v>
          </cell>
          <cell r="BN1228">
            <v>125</v>
          </cell>
          <cell r="BO1228">
            <v>0</v>
          </cell>
          <cell r="BP1228" t="str">
            <v>J</v>
          </cell>
          <cell r="BQ1228">
            <v>25</v>
          </cell>
          <cell r="BR1228">
            <v>34742</v>
          </cell>
        </row>
        <row r="1229">
          <cell r="C1229">
            <v>151080</v>
          </cell>
          <cell r="D1229" t="str">
            <v>A23 5' LIF35 (2PB, 42 Bxs)(GJ)</v>
          </cell>
          <cell r="E1229" t="str">
            <v>70411</v>
          </cell>
          <cell r="F1229" t="str">
            <v>72038</v>
          </cell>
          <cell r="G1229" t="str">
            <v>30%</v>
          </cell>
          <cell r="H1229" t="str">
            <v>2 X 8509 (12-8 4 X 1.25 OL)</v>
          </cell>
          <cell r="I1229" t="str">
            <v>8030 (38 mm 142 GA X 3.511 FT)</v>
          </cell>
          <cell r="J1229" t="str">
            <v>8032 (84 mm 200 GA X 3.511 FT)</v>
          </cell>
          <cell r="K1229">
            <v>1.3705387499999999</v>
          </cell>
          <cell r="L1229">
            <v>0.58737374999999992</v>
          </cell>
          <cell r="M1229">
            <v>40.648051626501442</v>
          </cell>
          <cell r="N1229">
            <v>60</v>
          </cell>
          <cell r="O1229">
            <v>40.625</v>
          </cell>
          <cell r="P1229">
            <v>40.875</v>
          </cell>
          <cell r="Q1229">
            <v>41.125</v>
          </cell>
          <cell r="R1229">
            <v>1.9053125</v>
          </cell>
          <cell r="S1229">
            <v>1.9579124999999999</v>
          </cell>
          <cell r="T1229">
            <v>2.0110125000000001</v>
          </cell>
          <cell r="U1229">
            <v>865.01187500000003</v>
          </cell>
          <cell r="V1229">
            <v>888.89227499999993</v>
          </cell>
          <cell r="W1229">
            <v>912.99967500000002</v>
          </cell>
          <cell r="X1229" t="str">
            <v>8470/8471 (47"/2 pc)</v>
          </cell>
          <cell r="Y1229" t="str">
            <v>47"/ 2 pc</v>
          </cell>
          <cell r="Z1229">
            <v>2.5</v>
          </cell>
          <cell r="AA1229">
            <v>25</v>
          </cell>
          <cell r="AB1229">
            <v>47.6328125</v>
          </cell>
          <cell r="AC1229">
            <v>48.947812499999998</v>
          </cell>
          <cell r="AD1229">
            <v>50.275312500000005</v>
          </cell>
          <cell r="AE1229">
            <v>50.1328125</v>
          </cell>
          <cell r="AF1229">
            <v>51.447812499999998</v>
          </cell>
          <cell r="AG1229">
            <v>52.775312500000005</v>
          </cell>
          <cell r="AH1229" t="str">
            <v>2 X 8126 (3.792 FT/Box)</v>
          </cell>
          <cell r="AI1229">
            <v>2</v>
          </cell>
          <cell r="AJ1229" t="str">
            <v>(6X7)+0=42</v>
          </cell>
          <cell r="AK1229">
            <v>6</v>
          </cell>
          <cell r="AL1229">
            <v>7</v>
          </cell>
          <cell r="AM1229">
            <v>0</v>
          </cell>
          <cell r="AN1229">
            <v>42</v>
          </cell>
          <cell r="AO1229" t="str">
            <v>8914 (48 X 42)</v>
          </cell>
          <cell r="AP1229" t="str">
            <v>48X42</v>
          </cell>
          <cell r="AQ1229">
            <v>55</v>
          </cell>
          <cell r="AR1229" t="str">
            <v>8123 (9)</v>
          </cell>
          <cell r="AS1229">
            <v>0</v>
          </cell>
          <cell r="AT1229" t="str">
            <v>8121 (4 X 16FT)</v>
          </cell>
          <cell r="AU1229">
            <v>4</v>
          </cell>
          <cell r="AV1229" t="str">
            <v>8051 (1 White)</v>
          </cell>
          <cell r="AW1229" t="str">
            <v>8050 (160FT Clear)</v>
          </cell>
          <cell r="AX1229">
            <v>2215.808125</v>
          </cell>
          <cell r="AY1229">
            <v>1050</v>
          </cell>
          <cell r="AZ1229">
            <v>2.1102934523809522</v>
          </cell>
          <cell r="BA1229" t="str">
            <v>GJ Request 2/4/05.</v>
          </cell>
          <cell r="BB1229"/>
          <cell r="BC1229">
            <v>151080</v>
          </cell>
          <cell r="BD1229" t="str">
            <v>Blue</v>
          </cell>
          <cell r="BE1229" t="str">
            <v>A23 5' LIF35</v>
          </cell>
          <cell r="BF1229" t="str">
            <v>12 months (+/- 5 days) from date of manufacture</v>
          </cell>
          <cell r="BG1229" t="str">
            <v>Fast</v>
          </cell>
          <cell r="BH1229" t="str">
            <v>23 mm</v>
          </cell>
          <cell r="BI1229" t="str">
            <v>1 in</v>
          </cell>
          <cell r="BJ1229" t="str">
            <v>40 7/8 in</v>
          </cell>
          <cell r="BK1229" t="str">
            <v>3/4 in</v>
          </cell>
          <cell r="BL1229" t="str">
            <v>I, II, III</v>
          </cell>
          <cell r="BM1229">
            <v>5</v>
          </cell>
          <cell r="BN1229">
            <v>125</v>
          </cell>
          <cell r="BO1229">
            <v>0</v>
          </cell>
          <cell r="BP1229" t="str">
            <v>J</v>
          </cell>
          <cell r="BQ1229">
            <v>25</v>
          </cell>
          <cell r="BR1229">
            <v>34742</v>
          </cell>
        </row>
        <row r="1230">
          <cell r="C1230">
            <v>151081</v>
          </cell>
          <cell r="D1230" t="str">
            <v>A23 5' LIF35 (SWP, 700 Pcs) (GJ)</v>
          </cell>
          <cell r="E1230" t="str">
            <v>70411</v>
          </cell>
          <cell r="F1230" t="str">
            <v>72038</v>
          </cell>
          <cell r="G1230" t="str">
            <v>30%</v>
          </cell>
          <cell r="H1230" t="str">
            <v>2 X 8509 (12-8 4 X 1.25 OL)</v>
          </cell>
          <cell r="I1230" t="str">
            <v>8030 (38 mm 142 GA X 3.511 FT)</v>
          </cell>
          <cell r="J1230" t="str">
            <v>8032 (84 mm 200 GA X 3.511 FT)</v>
          </cell>
          <cell r="K1230">
            <v>1.3705387499999999</v>
          </cell>
          <cell r="L1230">
            <v>0.58737374999999992</v>
          </cell>
          <cell r="M1230">
            <v>40.648051626501442</v>
          </cell>
          <cell r="N1230">
            <v>60</v>
          </cell>
          <cell r="O1230">
            <v>40.625</v>
          </cell>
          <cell r="P1230">
            <v>40.875</v>
          </cell>
          <cell r="Q1230">
            <v>41.125</v>
          </cell>
          <cell r="R1230">
            <v>1.9053125</v>
          </cell>
          <cell r="S1230">
            <v>1.9579124999999999</v>
          </cell>
          <cell r="T1230">
            <v>2.0110125000000001</v>
          </cell>
          <cell r="U1230">
            <v>865.01187500000003</v>
          </cell>
          <cell r="V1230">
            <v>888.89227499999993</v>
          </cell>
          <cell r="W1230">
            <v>912.99967500000002</v>
          </cell>
          <cell r="X1230" t="str">
            <v>8053 (5" X 150GA X 44FT)</v>
          </cell>
          <cell r="Y1230" t="str">
            <v>SW (44 FT)</v>
          </cell>
          <cell r="Z1230">
            <v>0.1</v>
          </cell>
          <cell r="AA1230">
            <v>25</v>
          </cell>
          <cell r="AB1230">
            <v>47.6328125</v>
          </cell>
          <cell r="AC1230">
            <v>48.947812499999998</v>
          </cell>
          <cell r="AD1230">
            <v>50.275312500000005</v>
          </cell>
          <cell r="AE1230">
            <v>47.732812500000001</v>
          </cell>
          <cell r="AF1230">
            <v>49.047812499999999</v>
          </cell>
          <cell r="AG1230">
            <v>50.375312500000007</v>
          </cell>
          <cell r="AH1230" t="str">
            <v xml:space="preserve">8059 (44 FT/Bundle) </v>
          </cell>
          <cell r="AI1230" t="str">
            <v>SW</v>
          </cell>
          <cell r="AJ1230" t="str">
            <v>28 SW</v>
          </cell>
          <cell r="AK1230" t="str">
            <v xml:space="preserve">Stack </v>
          </cell>
          <cell r="AL1230" t="str">
            <v xml:space="preserve">Pyramid </v>
          </cell>
          <cell r="AM1230" t="str">
            <v>On Pallet</v>
          </cell>
          <cell r="AN1230">
            <v>28</v>
          </cell>
          <cell r="AO1230" t="str">
            <v>8914 (48 X 42)</v>
          </cell>
          <cell r="AP1230" t="str">
            <v>48X42</v>
          </cell>
          <cell r="AQ1230">
            <v>55</v>
          </cell>
          <cell r="AR1230" t="str">
            <v>8133 (2)</v>
          </cell>
          <cell r="AS1230" t="str">
            <v>2 X 8114 (Pad)</v>
          </cell>
          <cell r="AT1230">
            <v>0</v>
          </cell>
          <cell r="AU1230">
            <v>0</v>
          </cell>
          <cell r="AV1230" t="str">
            <v>8051 (1 White)</v>
          </cell>
          <cell r="AW1230" t="str">
            <v>8052 (107FT White)</v>
          </cell>
          <cell r="AX1230">
            <v>1428.3387499999999</v>
          </cell>
          <cell r="AY1230">
            <v>700</v>
          </cell>
          <cell r="AZ1230">
            <v>2.0404839285714282</v>
          </cell>
          <cell r="BA1230" t="str">
            <v>GJ Request 5/21/07.  Each bundle gets Part No. 8132 8.5 X 11 inch bundle sheet.</v>
          </cell>
          <cell r="BB1230"/>
          <cell r="BC1230">
            <v>151081</v>
          </cell>
          <cell r="BD1230" t="str">
            <v>Blue</v>
          </cell>
          <cell r="BE1230" t="str">
            <v>A23 5' LIF35</v>
          </cell>
          <cell r="BF1230" t="str">
            <v>12 months (+/- 5 days) from date of manufacture</v>
          </cell>
          <cell r="BG1230" t="str">
            <v>Fast</v>
          </cell>
          <cell r="BH1230" t="str">
            <v>23 mm</v>
          </cell>
          <cell r="BI1230" t="str">
            <v>1 in</v>
          </cell>
          <cell r="BJ1230" t="str">
            <v>40 7/8 in</v>
          </cell>
          <cell r="BK1230" t="str">
            <v>3/4 in</v>
          </cell>
          <cell r="BL1230" t="str">
            <v>I, II, III</v>
          </cell>
          <cell r="BM1230">
            <v>5</v>
          </cell>
          <cell r="BN1230">
            <v>125</v>
          </cell>
          <cell r="BO1230">
            <v>0</v>
          </cell>
          <cell r="BP1230" t="str">
            <v>J</v>
          </cell>
          <cell r="BQ1230">
            <v>25</v>
          </cell>
          <cell r="BR1230">
            <v>34828</v>
          </cell>
        </row>
        <row r="1231">
          <cell r="C1231">
            <v>151082</v>
          </cell>
          <cell r="D1231" t="str">
            <v>A23 5' LIF37 (SWP, 1000 Pcs) (GJ)</v>
          </cell>
          <cell r="E1231" t="str">
            <v>70315</v>
          </cell>
          <cell r="F1231" t="str">
            <v>72038</v>
          </cell>
          <cell r="G1231" t="str">
            <v>30%</v>
          </cell>
          <cell r="H1231" t="str">
            <v>2 X 8509 (12-8 4 X 1.25 OL)</v>
          </cell>
          <cell r="I1231" t="str">
            <v>8030 (38 mm 142 GA X 3.511 FT)</v>
          </cell>
          <cell r="J1231" t="str">
            <v>8032 (84 mm 200 GA X 3.511 FT)</v>
          </cell>
          <cell r="K1231">
            <v>1.3705387499999999</v>
          </cell>
          <cell r="L1231">
            <v>0.58737374999999992</v>
          </cell>
          <cell r="M1231">
            <v>40.648051626501442</v>
          </cell>
          <cell r="N1231">
            <v>60</v>
          </cell>
          <cell r="O1231">
            <v>40.625</v>
          </cell>
          <cell r="P1231">
            <v>40.875</v>
          </cell>
          <cell r="Q1231">
            <v>41.125</v>
          </cell>
          <cell r="R1231">
            <v>1.9053125</v>
          </cell>
          <cell r="S1231">
            <v>1.9579124999999999</v>
          </cell>
          <cell r="T1231">
            <v>2.0110125000000001</v>
          </cell>
          <cell r="U1231">
            <v>865.01187500000003</v>
          </cell>
          <cell r="V1231">
            <v>888.89227499999993</v>
          </cell>
          <cell r="W1231">
            <v>912.99967500000002</v>
          </cell>
          <cell r="X1231" t="str">
            <v>8053 (5" X 150GA X 44FT)</v>
          </cell>
          <cell r="Y1231" t="str">
            <v>SW (44 FT)</v>
          </cell>
          <cell r="Z1231">
            <v>0.1</v>
          </cell>
          <cell r="AA1231">
            <v>25</v>
          </cell>
          <cell r="AB1231">
            <v>47.6328125</v>
          </cell>
          <cell r="AC1231">
            <v>48.947812499999998</v>
          </cell>
          <cell r="AD1231">
            <v>50.275312500000005</v>
          </cell>
          <cell r="AE1231">
            <v>47.732812500000001</v>
          </cell>
          <cell r="AF1231">
            <v>49.047812499999999</v>
          </cell>
          <cell r="AG1231">
            <v>50.375312500000007</v>
          </cell>
          <cell r="AH1231" t="str">
            <v xml:space="preserve">8059 (44 FT/Bundle) </v>
          </cell>
          <cell r="AI1231" t="str">
            <v>SW</v>
          </cell>
          <cell r="AJ1231" t="str">
            <v>40 SW</v>
          </cell>
          <cell r="AK1231" t="str">
            <v>Stack</v>
          </cell>
          <cell r="AL1231" t="str">
            <v xml:space="preserve">Pyramid </v>
          </cell>
          <cell r="AM1231" t="str">
            <v>On Pallet</v>
          </cell>
          <cell r="AN1231">
            <v>40</v>
          </cell>
          <cell r="AO1231" t="str">
            <v>8904 (45 X 42)</v>
          </cell>
          <cell r="AP1231" t="str">
            <v>45X42</v>
          </cell>
          <cell r="AQ1231">
            <v>55</v>
          </cell>
          <cell r="AR1231" t="str">
            <v>8133 (2)</v>
          </cell>
          <cell r="AS1231" t="str">
            <v>1 X 8114 (Pad)</v>
          </cell>
          <cell r="AT1231">
            <v>0</v>
          </cell>
          <cell r="AU1231">
            <v>0</v>
          </cell>
          <cell r="AV1231" t="str">
            <v>8051 (1 White)</v>
          </cell>
          <cell r="AW1231" t="str">
            <v>8052 (152FT White)</v>
          </cell>
          <cell r="AX1231">
            <v>2016.9124999999999</v>
          </cell>
          <cell r="AY1231">
            <v>1000</v>
          </cell>
          <cell r="AZ1231">
            <v>2.0169125000000001</v>
          </cell>
          <cell r="BA1231" t="str">
            <v>GJ Request 8/27/08. Each bundle gets Part No. 8132 8.5 X 11 inch bundle sheet.</v>
          </cell>
          <cell r="BB1231"/>
          <cell r="BC1231">
            <v>151082</v>
          </cell>
          <cell r="BD1231" t="str">
            <v>Blue</v>
          </cell>
          <cell r="BE1231" t="str">
            <v>A23 5' LIF37</v>
          </cell>
          <cell r="BF1231" t="str">
            <v>12 months (+/- 5 days) from date of manufacture</v>
          </cell>
          <cell r="BG1231" t="str">
            <v>Fast</v>
          </cell>
          <cell r="BH1231" t="str">
            <v>23 mm</v>
          </cell>
          <cell r="BI1231" t="str">
            <v>1 in</v>
          </cell>
          <cell r="BJ1231" t="str">
            <v>40 7/8 in</v>
          </cell>
          <cell r="BK1231" t="str">
            <v>3/4 in</v>
          </cell>
          <cell r="BL1231" t="str">
            <v>I, II, III</v>
          </cell>
          <cell r="BM1231">
            <v>5</v>
          </cell>
          <cell r="BN1231">
            <v>125</v>
          </cell>
          <cell r="BO1231">
            <v>0</v>
          </cell>
          <cell r="BP1231" t="str">
            <v>J</v>
          </cell>
          <cell r="BQ1231">
            <v>25</v>
          </cell>
          <cell r="BR1231">
            <v>34540</v>
          </cell>
        </row>
        <row r="1232">
          <cell r="C1232">
            <v>151083</v>
          </cell>
          <cell r="D1232" t="str">
            <v>A23 5' LIF50 (2PBLW, 42 Bxs) (GJ)</v>
          </cell>
          <cell r="E1232" t="str">
            <v>70419</v>
          </cell>
          <cell r="F1232" t="str">
            <v>72038</v>
          </cell>
          <cell r="G1232" t="str">
            <v>30%</v>
          </cell>
          <cell r="H1232" t="str">
            <v>2 X 8509 (12-8 4 X 1.25 OL)</v>
          </cell>
          <cell r="I1232" t="str">
            <v>8030 (38 mm 142 GA X 3.511 FT)</v>
          </cell>
          <cell r="J1232" t="str">
            <v>8032 (84 mm 200 GA X 3.511 FT)</v>
          </cell>
          <cell r="K1232">
            <v>1.3705387499999999</v>
          </cell>
          <cell r="L1232">
            <v>0.58737374999999992</v>
          </cell>
          <cell r="M1232">
            <v>40.648051626501442</v>
          </cell>
          <cell r="N1232">
            <v>60</v>
          </cell>
          <cell r="O1232">
            <v>40.625</v>
          </cell>
          <cell r="P1232">
            <v>40.875</v>
          </cell>
          <cell r="Q1232">
            <v>41.125</v>
          </cell>
          <cell r="R1232">
            <v>1.9053125</v>
          </cell>
          <cell r="S1232">
            <v>1.9579124999999999</v>
          </cell>
          <cell r="T1232">
            <v>2.0110125000000001</v>
          </cell>
          <cell r="U1232">
            <v>865.01187500000003</v>
          </cell>
          <cell r="V1232">
            <v>888.89227499999993</v>
          </cell>
          <cell r="W1232">
            <v>912.99967500000002</v>
          </cell>
          <cell r="X1232" t="str">
            <v>8470/8471 (47"/2 pc)</v>
          </cell>
          <cell r="Y1232" t="str">
            <v>47"/ 2 pc</v>
          </cell>
          <cell r="Z1232">
            <v>2.5</v>
          </cell>
          <cell r="AA1232">
            <v>20</v>
          </cell>
          <cell r="AB1232">
            <v>38.106250000000003</v>
          </cell>
          <cell r="AC1232">
            <v>39.158249999999995</v>
          </cell>
          <cell r="AD1232">
            <v>40.22025</v>
          </cell>
          <cell r="AE1232">
            <v>40.606250000000003</v>
          </cell>
          <cell r="AF1232">
            <v>41.658249999999995</v>
          </cell>
          <cell r="AG1232">
            <v>42.72025</v>
          </cell>
          <cell r="AH1232" t="str">
            <v>2 X 8126 (3.792 FT/Box)</v>
          </cell>
          <cell r="AI1232">
            <v>2</v>
          </cell>
          <cell r="AJ1232" t="str">
            <v>(6X7)+0=42</v>
          </cell>
          <cell r="AK1232">
            <v>6</v>
          </cell>
          <cell r="AL1232">
            <v>7</v>
          </cell>
          <cell r="AM1232">
            <v>0</v>
          </cell>
          <cell r="AN1232">
            <v>42</v>
          </cell>
          <cell r="AO1232" t="str">
            <v>8914 (48 X 42)</v>
          </cell>
          <cell r="AP1232" t="str">
            <v>48X42</v>
          </cell>
          <cell r="AQ1232">
            <v>55</v>
          </cell>
          <cell r="AR1232" t="str">
            <v>8123 (9)</v>
          </cell>
          <cell r="AS1232">
            <v>0</v>
          </cell>
          <cell r="AT1232" t="str">
            <v>8121 (4 X 16FT)</v>
          </cell>
          <cell r="AU1232">
            <v>4</v>
          </cell>
          <cell r="AV1232" t="str">
            <v>8051 (1 White)</v>
          </cell>
          <cell r="AW1232" t="str">
            <v>8050 (160FT Clear)</v>
          </cell>
          <cell r="AX1232">
            <v>1804.6464999999998</v>
          </cell>
          <cell r="AY1232">
            <v>840</v>
          </cell>
          <cell r="AZ1232">
            <v>2.1483886904761902</v>
          </cell>
          <cell r="BA1232" t="str">
            <v>GJ Request 5/23/08.</v>
          </cell>
          <cell r="BB1232"/>
          <cell r="BC1232">
            <v>151083</v>
          </cell>
          <cell r="BD1232" t="str">
            <v>Green</v>
          </cell>
          <cell r="BE1232" t="str">
            <v>A23 5' LIF50</v>
          </cell>
          <cell r="BF1232" t="str">
            <v>12 months (+/- 5 days) from date of manufacture</v>
          </cell>
          <cell r="BG1232" t="str">
            <v xml:space="preserve">Medium </v>
          </cell>
          <cell r="BH1232" t="str">
            <v>23 mm</v>
          </cell>
          <cell r="BI1232" t="str">
            <v>1 in</v>
          </cell>
          <cell r="BJ1232" t="str">
            <v xml:space="preserve">40 7/8 in </v>
          </cell>
          <cell r="BK1232" t="str">
            <v>3/4 in</v>
          </cell>
          <cell r="BL1232" t="str">
            <v>I, II, III</v>
          </cell>
          <cell r="BM1232">
            <v>5</v>
          </cell>
          <cell r="BN1232">
            <v>100</v>
          </cell>
          <cell r="BO1232">
            <v>0</v>
          </cell>
          <cell r="BP1232" t="str">
            <v>J</v>
          </cell>
          <cell r="BQ1232">
            <v>20</v>
          </cell>
          <cell r="BR1232">
            <v>34742</v>
          </cell>
        </row>
        <row r="1233">
          <cell r="C1233">
            <v>152036</v>
          </cell>
          <cell r="D1233" t="str">
            <v>2342 LIF0204 (SWP, 1000 Pcs) (GJ)</v>
          </cell>
          <cell r="E1233" t="str">
            <v>70414</v>
          </cell>
          <cell r="F1233" t="str">
            <v>72038</v>
          </cell>
          <cell r="G1233" t="str">
            <v>30%</v>
          </cell>
          <cell r="H1233" t="str">
            <v>2 X 8509 (12-8 4 X 1.25 OL)</v>
          </cell>
          <cell r="I1233" t="str">
            <v>8030 (38 mm 142 GA X 3.604 FT)</v>
          </cell>
          <cell r="J1233" t="str">
            <v>8032 (84 mm 200 GA X 3.604 FT)</v>
          </cell>
          <cell r="K1233">
            <v>1.4082599999999998</v>
          </cell>
          <cell r="L1233">
            <v>0.60353999999999997</v>
          </cell>
          <cell r="M1233">
            <v>42</v>
          </cell>
          <cell r="N1233">
            <v>61.684799100326224</v>
          </cell>
          <cell r="O1233">
            <v>41.75</v>
          </cell>
          <cell r="P1233">
            <v>42</v>
          </cell>
          <cell r="Q1233">
            <v>42.25</v>
          </cell>
          <cell r="R1233">
            <v>1.9580749999999998</v>
          </cell>
          <cell r="S1233">
            <v>2.0118</v>
          </cell>
          <cell r="T1233">
            <v>2.0660249999999998</v>
          </cell>
          <cell r="U1233">
            <v>888.96604999999988</v>
          </cell>
          <cell r="V1233">
            <v>913.35720000000003</v>
          </cell>
          <cell r="W1233">
            <v>937.97534999999993</v>
          </cell>
          <cell r="X1233" t="str">
            <v>8053 (5" X 150GA X 44FT)</v>
          </cell>
          <cell r="Y1233" t="str">
            <v>SW (44 FT)</v>
          </cell>
          <cell r="Z1233">
            <v>0.1</v>
          </cell>
          <cell r="AA1233">
            <v>25</v>
          </cell>
          <cell r="AB1233">
            <v>48.951874999999994</v>
          </cell>
          <cell r="AC1233">
            <v>50.295000000000002</v>
          </cell>
          <cell r="AD1233">
            <v>51.650624999999991</v>
          </cell>
          <cell r="AE1233">
            <v>49.051874999999995</v>
          </cell>
          <cell r="AF1233">
            <v>50.395000000000003</v>
          </cell>
          <cell r="AG1233">
            <v>51.750624999999992</v>
          </cell>
          <cell r="AH1233" t="str">
            <v xml:space="preserve">8059 (44 FT/Bundle) </v>
          </cell>
          <cell r="AI1233" t="str">
            <v>SW</v>
          </cell>
          <cell r="AJ1233" t="str">
            <v>40 SW</v>
          </cell>
          <cell r="AK1233" t="str">
            <v>Stack</v>
          </cell>
          <cell r="AL1233" t="str">
            <v xml:space="preserve">Pyramid </v>
          </cell>
          <cell r="AM1233" t="str">
            <v>On Pallet</v>
          </cell>
          <cell r="AN1233">
            <v>40</v>
          </cell>
          <cell r="AO1233" t="str">
            <v>8904 (45 X 42)</v>
          </cell>
          <cell r="AP1233" t="str">
            <v>45X42</v>
          </cell>
          <cell r="AQ1233">
            <v>55</v>
          </cell>
          <cell r="AR1233" t="str">
            <v>8133 (2)</v>
          </cell>
          <cell r="AS1233" t="str">
            <v>1 X 8114 (Pad)</v>
          </cell>
          <cell r="AT1233">
            <v>0</v>
          </cell>
          <cell r="AU1233">
            <v>0</v>
          </cell>
          <cell r="AV1233" t="str">
            <v>8051 (1 White)</v>
          </cell>
          <cell r="AW1233" t="str">
            <v>8052 (152FT White)</v>
          </cell>
          <cell r="AX1233">
            <v>2070.8000000000002</v>
          </cell>
          <cell r="AY1233">
            <v>1000</v>
          </cell>
          <cell r="AZ1233">
            <v>2.0708000000000002</v>
          </cell>
          <cell r="BA1233" t="str">
            <v>GJ Request 10/24/08. Each bundle gets Part No. 8132 8.5 X 11 inch bundle sheet.</v>
          </cell>
          <cell r="BB1233"/>
          <cell r="BC1233">
            <v>152036</v>
          </cell>
          <cell r="BD1233" t="str">
            <v>Yellow</v>
          </cell>
          <cell r="BE1233" t="str">
            <v>2342 LIF0204</v>
          </cell>
          <cell r="BF1233" t="str">
            <v>12 months (+/- 5 days) from date of manufacture</v>
          </cell>
          <cell r="BG1233" t="str">
            <v>Slow</v>
          </cell>
          <cell r="BH1233" t="str">
            <v>23 mm</v>
          </cell>
          <cell r="BI1233" t="str">
            <v>1 in</v>
          </cell>
          <cell r="BJ1233" t="str">
            <v>42 in</v>
          </cell>
          <cell r="BK1233" t="str">
            <v>3/4 in</v>
          </cell>
          <cell r="BL1233" t="str">
            <v>I, II, III</v>
          </cell>
          <cell r="BM1233">
            <v>5.140399925027185</v>
          </cell>
          <cell r="BN1233">
            <v>127.5</v>
          </cell>
          <cell r="BO1233">
            <v>0</v>
          </cell>
          <cell r="BP1233" t="str">
            <v>J</v>
          </cell>
          <cell r="BQ1233">
            <v>25</v>
          </cell>
          <cell r="BR1233">
            <v>34540</v>
          </cell>
        </row>
        <row r="1234">
          <cell r="C1234">
            <v>152038</v>
          </cell>
          <cell r="D1234" t="str">
            <v>2342 LIF20 (2PB, 42 Bxs)(GJ)</v>
          </cell>
          <cell r="E1234" t="str">
            <v>70417</v>
          </cell>
          <cell r="F1234" t="str">
            <v>72038</v>
          </cell>
          <cell r="G1234" t="str">
            <v>30%</v>
          </cell>
          <cell r="H1234" t="str">
            <v>2 X 8509 (12-8 4 X 1.25 OL)</v>
          </cell>
          <cell r="I1234" t="str">
            <v>8030 (38 mm 142 GA X 3.604 FT)</v>
          </cell>
          <cell r="J1234" t="str">
            <v>8032 (84 mm 200 GA X 3.604 FT)</v>
          </cell>
          <cell r="K1234">
            <v>1.4082599999999998</v>
          </cell>
          <cell r="L1234">
            <v>0.60353999999999997</v>
          </cell>
          <cell r="M1234">
            <v>42</v>
          </cell>
          <cell r="N1234">
            <v>61.684799100326224</v>
          </cell>
          <cell r="O1234">
            <v>41.75</v>
          </cell>
          <cell r="P1234">
            <v>42</v>
          </cell>
          <cell r="Q1234">
            <v>42.25</v>
          </cell>
          <cell r="R1234">
            <v>1.9580749999999998</v>
          </cell>
          <cell r="S1234">
            <v>2.0118</v>
          </cell>
          <cell r="T1234">
            <v>2.0660249999999998</v>
          </cell>
          <cell r="U1234">
            <v>888.96604999999988</v>
          </cell>
          <cell r="V1234">
            <v>913.35720000000003</v>
          </cell>
          <cell r="W1234">
            <v>937.97534999999993</v>
          </cell>
          <cell r="X1234" t="str">
            <v>8470/8471 (47"/2 pc)</v>
          </cell>
          <cell r="Y1234" t="str">
            <v>47"/ 2 pc</v>
          </cell>
          <cell r="Z1234">
            <v>2.5</v>
          </cell>
          <cell r="AA1234">
            <v>25</v>
          </cell>
          <cell r="AB1234">
            <v>48.951874999999994</v>
          </cell>
          <cell r="AC1234">
            <v>50.295000000000002</v>
          </cell>
          <cell r="AD1234">
            <v>51.650624999999991</v>
          </cell>
          <cell r="AE1234">
            <v>51.451874999999994</v>
          </cell>
          <cell r="AF1234">
            <v>52.795000000000002</v>
          </cell>
          <cell r="AG1234">
            <v>54.150624999999991</v>
          </cell>
          <cell r="AH1234" t="str">
            <v>2 X 8126 (3.792 FT/Box)</v>
          </cell>
          <cell r="AI1234">
            <v>2</v>
          </cell>
          <cell r="AJ1234" t="str">
            <v>(6X7)+0=42</v>
          </cell>
          <cell r="AK1234">
            <v>6</v>
          </cell>
          <cell r="AL1234">
            <v>7</v>
          </cell>
          <cell r="AM1234">
            <v>0</v>
          </cell>
          <cell r="AN1234">
            <v>42</v>
          </cell>
          <cell r="AO1234" t="str">
            <v>8914 (48 X 42)</v>
          </cell>
          <cell r="AP1234" t="str">
            <v>48X42</v>
          </cell>
          <cell r="AQ1234">
            <v>55</v>
          </cell>
          <cell r="AR1234" t="str">
            <v>8123 (9)</v>
          </cell>
          <cell r="AS1234">
            <v>0</v>
          </cell>
          <cell r="AT1234" t="str">
            <v>8121 (4 X 16FT)</v>
          </cell>
          <cell r="AU1234">
            <v>4</v>
          </cell>
          <cell r="AV1234" t="str">
            <v>8051 (1 White)</v>
          </cell>
          <cell r="AW1234" t="str">
            <v>8050 (160FT Clear)</v>
          </cell>
          <cell r="AX1234">
            <v>2272.39</v>
          </cell>
          <cell r="AY1234">
            <v>1050</v>
          </cell>
          <cell r="AZ1234">
            <v>2.1641809523809523</v>
          </cell>
          <cell r="BA1234" t="str">
            <v>GJ Request 3/7/07.</v>
          </cell>
          <cell r="BB1234"/>
          <cell r="BC1234">
            <v>152038</v>
          </cell>
          <cell r="BD1234" t="str">
            <v>Orange</v>
          </cell>
          <cell r="BE1234" t="str">
            <v>2342 LIF20</v>
          </cell>
          <cell r="BF1234" t="str">
            <v>12 months (+/- 5 days) from date of manufacture</v>
          </cell>
          <cell r="BG1234" t="str">
            <v>X-Fast</v>
          </cell>
          <cell r="BH1234" t="str">
            <v>23 mm</v>
          </cell>
          <cell r="BI1234" t="str">
            <v>1 in</v>
          </cell>
          <cell r="BJ1234" t="str">
            <v>42 in</v>
          </cell>
          <cell r="BK1234" t="str">
            <v>3/4 in</v>
          </cell>
          <cell r="BL1234" t="str">
            <v>I, II, III</v>
          </cell>
          <cell r="BM1234">
            <v>5.140399925027185</v>
          </cell>
          <cell r="BN1234">
            <v>127.5</v>
          </cell>
          <cell r="BO1234">
            <v>0</v>
          </cell>
          <cell r="BP1234" t="str">
            <v>J</v>
          </cell>
          <cell r="BQ1234">
            <v>25</v>
          </cell>
          <cell r="BR1234">
            <v>34742</v>
          </cell>
        </row>
        <row r="1235">
          <cell r="C1235">
            <v>152040</v>
          </cell>
          <cell r="D1235" t="str">
            <v>2342 LIF40 (2PB, 42 Bxs)(GJ)</v>
          </cell>
          <cell r="E1235" t="str">
            <v>70331</v>
          </cell>
          <cell r="F1235" t="str">
            <v>72038</v>
          </cell>
          <cell r="G1235" t="str">
            <v>30%</v>
          </cell>
          <cell r="H1235" t="str">
            <v>2 X 8509 (12-8 4 X 1.25 OL)</v>
          </cell>
          <cell r="I1235" t="str">
            <v>8030 (38 mm 142 GA X 3.604 FT)</v>
          </cell>
          <cell r="J1235" t="str">
            <v>8032 (84 mm 200 GA X 3.604 FT)</v>
          </cell>
          <cell r="K1235">
            <v>1.4082599999999998</v>
          </cell>
          <cell r="L1235">
            <v>0.60353999999999997</v>
          </cell>
          <cell r="M1235">
            <v>42</v>
          </cell>
          <cell r="N1235">
            <v>61.684799100326224</v>
          </cell>
          <cell r="O1235">
            <v>41.75</v>
          </cell>
          <cell r="P1235">
            <v>42</v>
          </cell>
          <cell r="Q1235">
            <v>42.25</v>
          </cell>
          <cell r="R1235">
            <v>1.9580749999999998</v>
          </cell>
          <cell r="S1235">
            <v>2.0118</v>
          </cell>
          <cell r="T1235">
            <v>2.0660249999999998</v>
          </cell>
          <cell r="U1235">
            <v>888.96604999999988</v>
          </cell>
          <cell r="V1235">
            <v>913.35720000000003</v>
          </cell>
          <cell r="W1235">
            <v>937.97534999999993</v>
          </cell>
          <cell r="X1235" t="str">
            <v>8470/8471 (47"/2 pc)</v>
          </cell>
          <cell r="Y1235" t="str">
            <v>47"/ 2 pc</v>
          </cell>
          <cell r="Z1235">
            <v>2.5</v>
          </cell>
          <cell r="AA1235">
            <v>25</v>
          </cell>
          <cell r="AB1235">
            <v>48.951874999999994</v>
          </cell>
          <cell r="AC1235">
            <v>50.295000000000002</v>
          </cell>
          <cell r="AD1235">
            <v>51.650624999999991</v>
          </cell>
          <cell r="AE1235">
            <v>51.451874999999994</v>
          </cell>
          <cell r="AF1235">
            <v>52.795000000000002</v>
          </cell>
          <cell r="AG1235">
            <v>54.150624999999991</v>
          </cell>
          <cell r="AH1235" t="str">
            <v>2 X 8126 (3.792 FT/Box)</v>
          </cell>
          <cell r="AI1235">
            <v>2</v>
          </cell>
          <cell r="AJ1235" t="str">
            <v>(6X7)+0=42</v>
          </cell>
          <cell r="AK1235">
            <v>6</v>
          </cell>
          <cell r="AL1235">
            <v>7</v>
          </cell>
          <cell r="AM1235">
            <v>0</v>
          </cell>
          <cell r="AN1235">
            <v>42</v>
          </cell>
          <cell r="AO1235" t="str">
            <v>8914 (48 X 42)</v>
          </cell>
          <cell r="AP1235" t="str">
            <v>48X42</v>
          </cell>
          <cell r="AQ1235">
            <v>55</v>
          </cell>
          <cell r="AR1235" t="str">
            <v>8123 (9)</v>
          </cell>
          <cell r="AS1235">
            <v>0</v>
          </cell>
          <cell r="AT1235" t="str">
            <v>8121 (4 X 16FT)</v>
          </cell>
          <cell r="AU1235">
            <v>4</v>
          </cell>
          <cell r="AV1235" t="str">
            <v>8051 (1 White)</v>
          </cell>
          <cell r="AW1235" t="str">
            <v>8050 (160FT Clear)</v>
          </cell>
          <cell r="AX1235">
            <v>2272.39</v>
          </cell>
          <cell r="AY1235">
            <v>1050</v>
          </cell>
          <cell r="AZ1235">
            <v>2.1641809523809523</v>
          </cell>
          <cell r="BA1235" t="str">
            <v>GJ Request 3/29/06.</v>
          </cell>
          <cell r="BB1235"/>
          <cell r="BC1235">
            <v>152040</v>
          </cell>
          <cell r="BD1235" t="str">
            <v>Blue</v>
          </cell>
          <cell r="BE1235" t="str">
            <v>2342 LIF40</v>
          </cell>
          <cell r="BF1235" t="str">
            <v>12 months (+/- 5 days) from date of manufacture</v>
          </cell>
          <cell r="BG1235" t="str">
            <v>Fast</v>
          </cell>
          <cell r="BH1235" t="str">
            <v>23 mm</v>
          </cell>
          <cell r="BI1235" t="str">
            <v>1 in</v>
          </cell>
          <cell r="BJ1235" t="str">
            <v>42 in</v>
          </cell>
          <cell r="BK1235" t="str">
            <v>3/4 in</v>
          </cell>
          <cell r="BL1235" t="str">
            <v>I, II, III</v>
          </cell>
          <cell r="BM1235">
            <v>5.140399925027185</v>
          </cell>
          <cell r="BN1235">
            <v>127.5</v>
          </cell>
          <cell r="BO1235">
            <v>0</v>
          </cell>
          <cell r="BP1235" t="str">
            <v>J</v>
          </cell>
          <cell r="BQ1235">
            <v>25</v>
          </cell>
          <cell r="BR1235">
            <v>34742</v>
          </cell>
        </row>
        <row r="1236">
          <cell r="C1236">
            <v>152047</v>
          </cell>
          <cell r="D1236" t="str">
            <v>2345 H37 (2PB, 42 Bxs)(GJ)</v>
          </cell>
          <cell r="E1236" t="str">
            <v>70497</v>
          </cell>
          <cell r="F1236" t="str">
            <v>72038</v>
          </cell>
          <cell r="G1236" t="str">
            <v>30%</v>
          </cell>
          <cell r="H1236" t="str">
            <v>2 X 8509 (12-8 4 X 1.25 OL)</v>
          </cell>
          <cell r="I1236" t="str">
            <v>8030 (38 mm 142 GA X 3.855 FT)</v>
          </cell>
          <cell r="J1236" t="str">
            <v>8032 (84 mm 200 GA X 3.855 FT)</v>
          </cell>
          <cell r="K1236">
            <v>1.5088499999999998</v>
          </cell>
          <cell r="L1236">
            <v>0.64664999999999995</v>
          </cell>
          <cell r="M1236">
            <v>45</v>
          </cell>
          <cell r="N1236">
            <v>66.266038769347105</v>
          </cell>
          <cell r="O1236">
            <v>44.75</v>
          </cell>
          <cell r="P1236">
            <v>45</v>
          </cell>
          <cell r="Q1236">
            <v>45.25</v>
          </cell>
          <cell r="R1236">
            <v>2.0987749999999998</v>
          </cell>
          <cell r="S1236">
            <v>2.1555</v>
          </cell>
          <cell r="T1236">
            <v>2.2127249999999998</v>
          </cell>
          <cell r="U1236">
            <v>952.84384999999997</v>
          </cell>
          <cell r="V1236">
            <v>978.59699999999998</v>
          </cell>
          <cell r="W1236">
            <v>1004.57715</v>
          </cell>
          <cell r="X1236" t="str">
            <v>8470/8471 (47"/2 pc)</v>
          </cell>
          <cell r="Y1236" t="str">
            <v>47"/ 2 pc</v>
          </cell>
          <cell r="Z1236">
            <v>2.5</v>
          </cell>
          <cell r="AA1236">
            <v>25</v>
          </cell>
          <cell r="AB1236">
            <v>52.469374999999999</v>
          </cell>
          <cell r="AC1236">
            <v>53.887500000000003</v>
          </cell>
          <cell r="AD1236">
            <v>55.318124999999995</v>
          </cell>
          <cell r="AE1236">
            <v>54.969374999999999</v>
          </cell>
          <cell r="AF1236">
            <v>56.387500000000003</v>
          </cell>
          <cell r="AG1236">
            <v>57.818124999999995</v>
          </cell>
          <cell r="AH1236" t="str">
            <v>2 X 8126 (3.792 FT/Box)</v>
          </cell>
          <cell r="AI1236">
            <v>2</v>
          </cell>
          <cell r="AJ1236" t="str">
            <v>(6X7)+0=42</v>
          </cell>
          <cell r="AK1236">
            <v>6</v>
          </cell>
          <cell r="AL1236">
            <v>7</v>
          </cell>
          <cell r="AM1236">
            <v>0</v>
          </cell>
          <cell r="AN1236">
            <v>42</v>
          </cell>
          <cell r="AO1236" t="str">
            <v>8914 (48 X 42)</v>
          </cell>
          <cell r="AP1236" t="str">
            <v>48X42</v>
          </cell>
          <cell r="AQ1236">
            <v>55</v>
          </cell>
          <cell r="AR1236" t="str">
            <v>8123 (9)</v>
          </cell>
          <cell r="AS1236">
            <v>0</v>
          </cell>
          <cell r="AT1236" t="str">
            <v>8121 (4 X 16FT)</v>
          </cell>
          <cell r="AU1236">
            <v>4</v>
          </cell>
          <cell r="AV1236" t="str">
            <v>8051 (1 White)</v>
          </cell>
          <cell r="AW1236" t="str">
            <v>8050 (160FT Clear)</v>
          </cell>
          <cell r="AX1236">
            <v>2423.2750000000001</v>
          </cell>
          <cell r="AY1236">
            <v>1050</v>
          </cell>
          <cell r="AZ1236">
            <v>2.3078809523809523</v>
          </cell>
          <cell r="BA1236" t="str">
            <v xml:space="preserve">GJ Request 6/21/02. </v>
          </cell>
          <cell r="BB1236"/>
          <cell r="BC1236">
            <v>152047</v>
          </cell>
          <cell r="BD1236" t="str">
            <v>Blue</v>
          </cell>
          <cell r="BE1236" t="str">
            <v xml:space="preserve">2345 H37 </v>
          </cell>
          <cell r="BF1236" t="str">
            <v>12 months (+/- 5 days) from date of manufacture</v>
          </cell>
          <cell r="BG1236" t="str">
            <v>Fast</v>
          </cell>
          <cell r="BH1236" t="str">
            <v>23 mm</v>
          </cell>
          <cell r="BI1236" t="str">
            <v>1 in</v>
          </cell>
          <cell r="BJ1236" t="str">
            <v>45 in</v>
          </cell>
          <cell r="BK1236" t="str">
            <v>3/4 in</v>
          </cell>
          <cell r="BL1236" t="str">
            <v>I, II, III</v>
          </cell>
          <cell r="BM1236">
            <v>5.5221698974455924</v>
          </cell>
          <cell r="BN1236">
            <v>137.5</v>
          </cell>
          <cell r="BO1236">
            <v>0</v>
          </cell>
          <cell r="BP1236" t="str">
            <v>J</v>
          </cell>
          <cell r="BQ1236">
            <v>25</v>
          </cell>
          <cell r="BR1236">
            <v>34742</v>
          </cell>
        </row>
        <row r="1237">
          <cell r="C1237">
            <v>152057</v>
          </cell>
          <cell r="D1237" t="str">
            <v>2346 LIF35 (2PB, 42 Bxs)(GJ)</v>
          </cell>
          <cell r="E1237" t="str">
            <v>70411</v>
          </cell>
          <cell r="F1237" t="str">
            <v>72038</v>
          </cell>
          <cell r="G1237" t="str">
            <v>30%</v>
          </cell>
          <cell r="H1237" t="str">
            <v>2 X 8509 (12-8 4 X 1.25 OL)</v>
          </cell>
          <cell r="I1237" t="str">
            <v>8030 (38 mm 142 GA X 3.938 FT)</v>
          </cell>
          <cell r="J1237" t="str">
            <v>8032 (84 mm 200 GA X 3.938 FT)</v>
          </cell>
          <cell r="K1237">
            <v>1.5423799999999999</v>
          </cell>
          <cell r="L1237">
            <v>0.66101999999999994</v>
          </cell>
          <cell r="M1237">
            <v>46</v>
          </cell>
          <cell r="N1237">
            <v>67.79311865902072</v>
          </cell>
          <cell r="O1237">
            <v>45.75</v>
          </cell>
          <cell r="P1237">
            <v>46</v>
          </cell>
          <cell r="Q1237">
            <v>46.25</v>
          </cell>
          <cell r="R1237">
            <v>2.1456749999999998</v>
          </cell>
          <cell r="S1237">
            <v>2.2033999999999998</v>
          </cell>
          <cell r="T1237">
            <v>2.261625</v>
          </cell>
          <cell r="U1237">
            <v>974.13644999999985</v>
          </cell>
          <cell r="V1237">
            <v>1000.3435999999999</v>
          </cell>
          <cell r="W1237">
            <v>1026.77775</v>
          </cell>
          <cell r="X1237" t="str">
            <v>8470/8471 (47"/2 pc)</v>
          </cell>
          <cell r="Y1237" t="str">
            <v>47"/ 2 pc</v>
          </cell>
          <cell r="Z1237">
            <v>2.5</v>
          </cell>
          <cell r="AA1237">
            <v>20</v>
          </cell>
          <cell r="AB1237">
            <v>42.913499999999999</v>
          </cell>
          <cell r="AC1237">
            <v>44.067999999999998</v>
          </cell>
          <cell r="AD1237">
            <v>45.232500000000002</v>
          </cell>
          <cell r="AE1237">
            <v>45.413499999999999</v>
          </cell>
          <cell r="AF1237">
            <v>46.567999999999998</v>
          </cell>
          <cell r="AG1237">
            <v>47.732500000000002</v>
          </cell>
          <cell r="AH1237" t="str">
            <v>2 X 8126 (3.792 FT/Box)</v>
          </cell>
          <cell r="AI1237">
            <v>2</v>
          </cell>
          <cell r="AJ1237" t="str">
            <v>(6X7)+0=42</v>
          </cell>
          <cell r="AK1237">
            <v>6</v>
          </cell>
          <cell r="AL1237">
            <v>7</v>
          </cell>
          <cell r="AM1237">
            <v>0</v>
          </cell>
          <cell r="AN1237">
            <v>42</v>
          </cell>
          <cell r="AO1237" t="str">
            <v>8914 (48 X 42)</v>
          </cell>
          <cell r="AP1237" t="str">
            <v>48X42</v>
          </cell>
          <cell r="AQ1237">
            <v>55</v>
          </cell>
          <cell r="AR1237" t="str">
            <v>8123 (9)</v>
          </cell>
          <cell r="AS1237">
            <v>0</v>
          </cell>
          <cell r="AT1237" t="str">
            <v>8121 (4 X 16FT)</v>
          </cell>
          <cell r="AU1237">
            <v>4</v>
          </cell>
          <cell r="AV1237" t="str">
            <v>8051 (1 White)</v>
          </cell>
          <cell r="AW1237" t="str">
            <v>8050 (160FT Clear)</v>
          </cell>
          <cell r="AX1237">
            <v>2010.856</v>
          </cell>
          <cell r="AY1237">
            <v>840</v>
          </cell>
          <cell r="AZ1237">
            <v>2.3938761904761905</v>
          </cell>
          <cell r="BA1237" t="str">
            <v>GJ request 11/21/11.</v>
          </cell>
          <cell r="BB1237"/>
          <cell r="BC1237">
            <v>152057</v>
          </cell>
          <cell r="BD1237" t="str">
            <v>Blue</v>
          </cell>
          <cell r="BE1237" t="str">
            <v>2346 LIF35</v>
          </cell>
          <cell r="BF1237" t="str">
            <v>12 months (+/- 5 days) from date of manufacture</v>
          </cell>
          <cell r="BG1237" t="str">
            <v>Fast</v>
          </cell>
          <cell r="BH1237" t="str">
            <v>23 mm</v>
          </cell>
          <cell r="BI1237" t="str">
            <v>1 in</v>
          </cell>
          <cell r="BJ1237" t="str">
            <v>46 in</v>
          </cell>
          <cell r="BK1237" t="str">
            <v>3/4 in</v>
          </cell>
          <cell r="BL1237" t="str">
            <v>I, II, III</v>
          </cell>
          <cell r="BM1237">
            <v>5.6494265549183931</v>
          </cell>
          <cell r="BN1237">
            <v>112</v>
          </cell>
          <cell r="BO1237">
            <v>0</v>
          </cell>
          <cell r="BP1237" t="str">
            <v>J</v>
          </cell>
          <cell r="BQ1237">
            <v>20</v>
          </cell>
          <cell r="BR1237">
            <v>34742</v>
          </cell>
        </row>
        <row r="1238">
          <cell r="C1238">
            <v>152058</v>
          </cell>
          <cell r="D1238" t="str">
            <v>2346 LIF35 (SWP, 700 Pcs) (GJ)</v>
          </cell>
          <cell r="E1238" t="str">
            <v>70411</v>
          </cell>
          <cell r="F1238" t="str">
            <v>72038</v>
          </cell>
          <cell r="G1238" t="str">
            <v>30%</v>
          </cell>
          <cell r="H1238" t="str">
            <v>2 X 8509 (12-8 4 X 1.25 OL)</v>
          </cell>
          <cell r="I1238" t="str">
            <v>8030 (38 mm 142 GA X 3.938 FT)</v>
          </cell>
          <cell r="J1238" t="str">
            <v>8032 (84 mm 200 GA X 3.938 FT)</v>
          </cell>
          <cell r="K1238">
            <v>1.5423799999999999</v>
          </cell>
          <cell r="L1238">
            <v>0.66101999999999994</v>
          </cell>
          <cell r="M1238">
            <v>46</v>
          </cell>
          <cell r="N1238">
            <v>67.79311865902072</v>
          </cell>
          <cell r="O1238">
            <v>45.75</v>
          </cell>
          <cell r="P1238">
            <v>46</v>
          </cell>
          <cell r="Q1238">
            <v>46.25</v>
          </cell>
          <cell r="R1238">
            <v>2.1456749999999998</v>
          </cell>
          <cell r="S1238">
            <v>2.2033999999999998</v>
          </cell>
          <cell r="T1238">
            <v>2.261625</v>
          </cell>
          <cell r="U1238">
            <v>974.13644999999985</v>
          </cell>
          <cell r="V1238">
            <v>1000.3435999999999</v>
          </cell>
          <cell r="W1238">
            <v>1026.77775</v>
          </cell>
          <cell r="X1238" t="str">
            <v>8053 (5" X 150GA X 44FT)</v>
          </cell>
          <cell r="Y1238" t="str">
            <v>SW (44 FT)</v>
          </cell>
          <cell r="Z1238">
            <v>0.1</v>
          </cell>
          <cell r="AA1238">
            <v>20</v>
          </cell>
          <cell r="AB1238">
            <v>42.913499999999999</v>
          </cell>
          <cell r="AC1238">
            <v>44.067999999999998</v>
          </cell>
          <cell r="AD1238">
            <v>45.232500000000002</v>
          </cell>
          <cell r="AE1238">
            <v>43.013500000000001</v>
          </cell>
          <cell r="AF1238">
            <v>44.167999999999999</v>
          </cell>
          <cell r="AG1238">
            <v>45.332500000000003</v>
          </cell>
          <cell r="AH1238" t="str">
            <v>8059 (44 FT/Bundle)</v>
          </cell>
          <cell r="AI1238" t="str">
            <v>SW</v>
          </cell>
          <cell r="AJ1238" t="str">
            <v>35 SW</v>
          </cell>
          <cell r="AK1238" t="str">
            <v>Stack</v>
          </cell>
          <cell r="AL1238" t="str">
            <v xml:space="preserve">Pyramid </v>
          </cell>
          <cell r="AM1238" t="str">
            <v>On Pallet</v>
          </cell>
          <cell r="AN1238">
            <v>35</v>
          </cell>
          <cell r="AO1238" t="str">
            <v>8914 (48 X 42)</v>
          </cell>
          <cell r="AP1238" t="str">
            <v>48X42</v>
          </cell>
          <cell r="AQ1238">
            <v>55</v>
          </cell>
          <cell r="AR1238" t="str">
            <v>8133 (2)</v>
          </cell>
          <cell r="AS1238" t="str">
            <v>2 X 8114 (Pad)</v>
          </cell>
          <cell r="AT1238">
            <v>0</v>
          </cell>
          <cell r="AU1238">
            <v>0</v>
          </cell>
          <cell r="AV1238" t="str">
            <v>8051 (1 White)</v>
          </cell>
          <cell r="AW1238" t="str">
            <v>8052 (160FT White)</v>
          </cell>
          <cell r="AX1238">
            <v>1600.8799999999999</v>
          </cell>
          <cell r="AY1238">
            <v>700</v>
          </cell>
          <cell r="AZ1238">
            <v>2.2869714285714284</v>
          </cell>
          <cell r="BA1238" t="str">
            <v>GJ Request 9/11/09. Each bundle gets Part No. 8132 8.5 X 11 inch bundle sheet.</v>
          </cell>
          <cell r="BB1238"/>
          <cell r="BC1238">
            <v>152058</v>
          </cell>
          <cell r="BD1238" t="str">
            <v>Blue</v>
          </cell>
          <cell r="BE1238" t="str">
            <v>2346 LIF35</v>
          </cell>
          <cell r="BF1238" t="str">
            <v>12 months (+/- 5 days) from date of manufacture</v>
          </cell>
          <cell r="BG1238" t="str">
            <v>Fast</v>
          </cell>
          <cell r="BH1238" t="str">
            <v>23 mm</v>
          </cell>
          <cell r="BI1238" t="str">
            <v>1 in</v>
          </cell>
          <cell r="BJ1238" t="str">
            <v>46 in</v>
          </cell>
          <cell r="BK1238" t="str">
            <v>3/4 in</v>
          </cell>
          <cell r="BL1238" t="str">
            <v>I, II, III</v>
          </cell>
          <cell r="BM1238">
            <v>5.6494265549183931</v>
          </cell>
          <cell r="BN1238">
            <v>112</v>
          </cell>
          <cell r="BO1238">
            <v>0</v>
          </cell>
          <cell r="BP1238" t="str">
            <v>J</v>
          </cell>
          <cell r="BQ1238">
            <v>20</v>
          </cell>
          <cell r="BR1238">
            <v>34835</v>
          </cell>
        </row>
        <row r="1239">
          <cell r="C1239">
            <v>152059</v>
          </cell>
          <cell r="D1239" t="str">
            <v>2346 LIF37P (2PB, 42 Bxs)(GJ)</v>
          </cell>
          <cell r="E1239" t="str">
            <v>70315</v>
          </cell>
          <cell r="F1239" t="str">
            <v>72038</v>
          </cell>
          <cell r="G1239" t="str">
            <v>30%</v>
          </cell>
          <cell r="H1239" t="str">
            <v>2 X 8509 (12-8 4 X 1.25 OL)</v>
          </cell>
          <cell r="I1239" t="str">
            <v>8030 (38 mm 142 GA X 3.938 FT)</v>
          </cell>
          <cell r="J1239" t="str">
            <v>8032 (84 mm 200 GA X 3.938 FT)</v>
          </cell>
          <cell r="K1239">
            <v>1.5423799999999999</v>
          </cell>
          <cell r="L1239">
            <v>0.66101999999999994</v>
          </cell>
          <cell r="M1239">
            <v>46</v>
          </cell>
          <cell r="N1239">
            <v>67.79311865902072</v>
          </cell>
          <cell r="O1239">
            <v>45.75</v>
          </cell>
          <cell r="P1239">
            <v>46</v>
          </cell>
          <cell r="Q1239">
            <v>46.25</v>
          </cell>
          <cell r="R1239">
            <v>2.1456749999999998</v>
          </cell>
          <cell r="S1239">
            <v>2.2033999999999998</v>
          </cell>
          <cell r="T1239">
            <v>2.261625</v>
          </cell>
          <cell r="U1239">
            <v>974.13644999999985</v>
          </cell>
          <cell r="V1239">
            <v>1000.3435999999999</v>
          </cell>
          <cell r="W1239">
            <v>1026.77775</v>
          </cell>
          <cell r="X1239" t="str">
            <v>8470/8471 (47"/2 pc)</v>
          </cell>
          <cell r="Y1239" t="str">
            <v>47"/ 2 pc</v>
          </cell>
          <cell r="Z1239">
            <v>2.5</v>
          </cell>
          <cell r="AA1239">
            <v>20</v>
          </cell>
          <cell r="AB1239">
            <v>42.913499999999999</v>
          </cell>
          <cell r="AC1239">
            <v>44.067999999999998</v>
          </cell>
          <cell r="AD1239">
            <v>45.232500000000002</v>
          </cell>
          <cell r="AE1239">
            <v>45.413499999999999</v>
          </cell>
          <cell r="AF1239">
            <v>46.567999999999998</v>
          </cell>
          <cell r="AG1239">
            <v>47.732500000000002</v>
          </cell>
          <cell r="AH1239" t="str">
            <v>2 X 8126 (3.792 FT/Box)</v>
          </cell>
          <cell r="AI1239">
            <v>2</v>
          </cell>
          <cell r="AJ1239" t="str">
            <v>(6X7)+0=42</v>
          </cell>
          <cell r="AK1239">
            <v>6</v>
          </cell>
          <cell r="AL1239">
            <v>7</v>
          </cell>
          <cell r="AM1239">
            <v>0</v>
          </cell>
          <cell r="AN1239">
            <v>42</v>
          </cell>
          <cell r="AO1239" t="str">
            <v>8914 (48 X 42)</v>
          </cell>
          <cell r="AP1239" t="str">
            <v>48X42</v>
          </cell>
          <cell r="AQ1239">
            <v>55</v>
          </cell>
          <cell r="AR1239" t="str">
            <v>8123 (9)</v>
          </cell>
          <cell r="AS1239">
            <v>0</v>
          </cell>
          <cell r="AT1239" t="str">
            <v>8121 (4 X 16FT)</v>
          </cell>
          <cell r="AU1239">
            <v>4</v>
          </cell>
          <cell r="AV1239" t="str">
            <v>8051 (1 White)</v>
          </cell>
          <cell r="AW1239" t="str">
            <v>8050 (160FT Clear)</v>
          </cell>
          <cell r="AX1239">
            <v>2010.856</v>
          </cell>
          <cell r="AY1239">
            <v>840</v>
          </cell>
          <cell r="AZ1239">
            <v>2.3938761904761905</v>
          </cell>
          <cell r="BA1239" t="str">
            <v>GJ Request 5/15/08. Each cartridge gets Part No. 8508 23 mm parachute clip.</v>
          </cell>
          <cell r="BB1239"/>
          <cell r="BC1239">
            <v>152059</v>
          </cell>
          <cell r="BD1239" t="str">
            <v>Blue</v>
          </cell>
          <cell r="BE1239" t="str">
            <v>2346 LIF37P</v>
          </cell>
          <cell r="BF1239" t="str">
            <v>12 months (+/- 5 days) from date of manufacture</v>
          </cell>
          <cell r="BG1239" t="str">
            <v>Fast</v>
          </cell>
          <cell r="BH1239" t="str">
            <v>23 mm</v>
          </cell>
          <cell r="BI1239" t="str">
            <v>1 in</v>
          </cell>
          <cell r="BJ1239" t="str">
            <v>46 in</v>
          </cell>
          <cell r="BK1239" t="str">
            <v>3/4 in</v>
          </cell>
          <cell r="BL1239" t="str">
            <v>I, II, III</v>
          </cell>
          <cell r="BM1239">
            <v>5.6494265549183931</v>
          </cell>
          <cell r="BN1239">
            <v>112</v>
          </cell>
          <cell r="BO1239">
            <v>0</v>
          </cell>
          <cell r="BP1239" t="str">
            <v>J</v>
          </cell>
          <cell r="BQ1239">
            <v>20</v>
          </cell>
          <cell r="BR1239">
            <v>34742</v>
          </cell>
        </row>
        <row r="1240">
          <cell r="C1240">
            <v>152060</v>
          </cell>
          <cell r="D1240" t="str">
            <v>2346 LIF37 (SWP, 840 Pcs) (GJ)</v>
          </cell>
          <cell r="E1240" t="str">
            <v>70315</v>
          </cell>
          <cell r="F1240" t="str">
            <v>72038</v>
          </cell>
          <cell r="G1240" t="str">
            <v>30%</v>
          </cell>
          <cell r="H1240" t="str">
            <v>2 X 8509 (12-8 4 X 1.25 OL)</v>
          </cell>
          <cell r="I1240" t="str">
            <v>8030 (38 mm 142 GA X 3.938 FT)</v>
          </cell>
          <cell r="J1240" t="str">
            <v>8032 (84 mm 200 GA X 3.938 FT)</v>
          </cell>
          <cell r="K1240">
            <v>1.5423799999999999</v>
          </cell>
          <cell r="L1240">
            <v>0.66101999999999994</v>
          </cell>
          <cell r="M1240">
            <v>46</v>
          </cell>
          <cell r="N1240">
            <v>67.79311865902072</v>
          </cell>
          <cell r="O1240">
            <v>45.75</v>
          </cell>
          <cell r="P1240">
            <v>46</v>
          </cell>
          <cell r="Q1240">
            <v>46.25</v>
          </cell>
          <cell r="R1240">
            <v>2.1456749999999998</v>
          </cell>
          <cell r="S1240">
            <v>2.2033999999999998</v>
          </cell>
          <cell r="T1240">
            <v>2.261625</v>
          </cell>
          <cell r="U1240">
            <v>974.13644999999985</v>
          </cell>
          <cell r="V1240">
            <v>1000.3435999999999</v>
          </cell>
          <cell r="W1240">
            <v>1026.77775</v>
          </cell>
          <cell r="X1240" t="str">
            <v>8053 (5" X 150GA X 44FT)</v>
          </cell>
          <cell r="Y1240" t="str">
            <v>SW (44 FT)</v>
          </cell>
          <cell r="Z1240">
            <v>0.1</v>
          </cell>
          <cell r="AA1240">
            <v>20</v>
          </cell>
          <cell r="AB1240">
            <v>42.913499999999999</v>
          </cell>
          <cell r="AC1240">
            <v>44.067999999999998</v>
          </cell>
          <cell r="AD1240">
            <v>45.232500000000002</v>
          </cell>
          <cell r="AE1240">
            <v>43.013500000000001</v>
          </cell>
          <cell r="AF1240">
            <v>44.167999999999999</v>
          </cell>
          <cell r="AG1240">
            <v>45.332500000000003</v>
          </cell>
          <cell r="AH1240" t="str">
            <v>8059 (44 FT/Bundle)</v>
          </cell>
          <cell r="AI1240" t="str">
            <v>SW</v>
          </cell>
          <cell r="AJ1240" t="str">
            <v>42 SW</v>
          </cell>
          <cell r="AK1240" t="str">
            <v>Stack</v>
          </cell>
          <cell r="AL1240" t="str">
            <v xml:space="preserve">Pyramid </v>
          </cell>
          <cell r="AM1240" t="str">
            <v>On Pallet</v>
          </cell>
          <cell r="AN1240">
            <v>42</v>
          </cell>
          <cell r="AO1240" t="str">
            <v>8914 (48 X 42)</v>
          </cell>
          <cell r="AP1240" t="str">
            <v>48X42</v>
          </cell>
          <cell r="AQ1240">
            <v>55</v>
          </cell>
          <cell r="AR1240" t="str">
            <v>8133 (2)</v>
          </cell>
          <cell r="AS1240" t="str">
            <v>2 X 8114 (Pad)</v>
          </cell>
          <cell r="AT1240">
            <v>0</v>
          </cell>
          <cell r="AU1240">
            <v>0</v>
          </cell>
          <cell r="AV1240" t="str">
            <v>8051 (1 White)</v>
          </cell>
          <cell r="AW1240" t="str">
            <v>8052 (160FT White)</v>
          </cell>
          <cell r="AX1240">
            <v>1910.056</v>
          </cell>
          <cell r="AY1240">
            <v>840</v>
          </cell>
          <cell r="AZ1240">
            <v>2.2738761904761904</v>
          </cell>
          <cell r="BA1240" t="str">
            <v xml:space="preserve">GJ Request 1/18/02.  Each bundle gets Part No. 8132 8.5 X 11 inch bundle sheet. </v>
          </cell>
          <cell r="BB1240"/>
          <cell r="BC1240">
            <v>152060</v>
          </cell>
          <cell r="BD1240" t="str">
            <v>Blue</v>
          </cell>
          <cell r="BE1240" t="str">
            <v xml:space="preserve">2346 LIF37 </v>
          </cell>
          <cell r="BF1240" t="str">
            <v>12 months (+/- 5 days) from date of manufacture</v>
          </cell>
          <cell r="BG1240" t="str">
            <v>Fast</v>
          </cell>
          <cell r="BH1240" t="str">
            <v>23 mm</v>
          </cell>
          <cell r="BI1240" t="str">
            <v>1 in</v>
          </cell>
          <cell r="BJ1240" t="str">
            <v>46 in</v>
          </cell>
          <cell r="BK1240" t="str">
            <v>3/4 in</v>
          </cell>
          <cell r="BL1240" t="str">
            <v>I, II, III</v>
          </cell>
          <cell r="BM1240">
            <v>5.6494265549183931</v>
          </cell>
          <cell r="BN1240">
            <v>112</v>
          </cell>
          <cell r="BO1240">
            <v>0</v>
          </cell>
          <cell r="BP1240" t="str">
            <v>J</v>
          </cell>
          <cell r="BQ1240">
            <v>20</v>
          </cell>
          <cell r="BR1240">
            <v>34842</v>
          </cell>
        </row>
        <row r="1241">
          <cell r="C1241">
            <v>152061</v>
          </cell>
          <cell r="D1241" t="str">
            <v>2346 LIF37 (2PB, 42 Bxs)(GJ)</v>
          </cell>
          <cell r="E1241" t="str">
            <v>70315</v>
          </cell>
          <cell r="F1241" t="str">
            <v>72038</v>
          </cell>
          <cell r="G1241" t="str">
            <v>30%</v>
          </cell>
          <cell r="H1241" t="str">
            <v>2 X 8509 (12-8 4 X 1.25 OL)</v>
          </cell>
          <cell r="I1241" t="str">
            <v>8030 (38 mm 142 GA X 3.938 FT)</v>
          </cell>
          <cell r="J1241" t="str">
            <v>8032 (84 mm 200 GA X 3.938 FT)</v>
          </cell>
          <cell r="K1241">
            <v>1.5423799999999999</v>
          </cell>
          <cell r="L1241">
            <v>0.66101999999999994</v>
          </cell>
          <cell r="M1241">
            <v>46</v>
          </cell>
          <cell r="N1241">
            <v>67.79311865902072</v>
          </cell>
          <cell r="O1241">
            <v>45.75</v>
          </cell>
          <cell r="P1241">
            <v>46</v>
          </cell>
          <cell r="Q1241">
            <v>46.25</v>
          </cell>
          <cell r="R1241">
            <v>2.1456749999999998</v>
          </cell>
          <cell r="S1241">
            <v>2.2033999999999998</v>
          </cell>
          <cell r="T1241">
            <v>2.261625</v>
          </cell>
          <cell r="U1241">
            <v>974.13644999999985</v>
          </cell>
          <cell r="V1241">
            <v>1000.3435999999999</v>
          </cell>
          <cell r="W1241">
            <v>1026.77775</v>
          </cell>
          <cell r="X1241" t="str">
            <v>8470/8471 (47"/2 pc)</v>
          </cell>
          <cell r="Y1241" t="str">
            <v>47"/ 2 pc</v>
          </cell>
          <cell r="Z1241">
            <v>2.5</v>
          </cell>
          <cell r="AA1241">
            <v>20</v>
          </cell>
          <cell r="AB1241">
            <v>42.913499999999999</v>
          </cell>
          <cell r="AC1241">
            <v>44.067999999999998</v>
          </cell>
          <cell r="AD1241">
            <v>45.232500000000002</v>
          </cell>
          <cell r="AE1241">
            <v>45.413499999999999</v>
          </cell>
          <cell r="AF1241">
            <v>46.567999999999998</v>
          </cell>
          <cell r="AG1241">
            <v>47.732500000000002</v>
          </cell>
          <cell r="AH1241" t="str">
            <v>2 X 8126 (3.792 FT/Box)</v>
          </cell>
          <cell r="AI1241">
            <v>2</v>
          </cell>
          <cell r="AJ1241" t="str">
            <v>(6X7)+0=42</v>
          </cell>
          <cell r="AK1241">
            <v>6</v>
          </cell>
          <cell r="AL1241">
            <v>7</v>
          </cell>
          <cell r="AM1241">
            <v>0</v>
          </cell>
          <cell r="AN1241">
            <v>42</v>
          </cell>
          <cell r="AO1241" t="str">
            <v>8914 (48 X 42)</v>
          </cell>
          <cell r="AP1241" t="str">
            <v>48X42</v>
          </cell>
          <cell r="AQ1241">
            <v>55</v>
          </cell>
          <cell r="AR1241" t="str">
            <v>8123 (9)</v>
          </cell>
          <cell r="AS1241">
            <v>0</v>
          </cell>
          <cell r="AT1241" t="str">
            <v>8121 (4 X 16FT)</v>
          </cell>
          <cell r="AU1241">
            <v>4</v>
          </cell>
          <cell r="AV1241" t="str">
            <v>8051 (1 White)</v>
          </cell>
          <cell r="AW1241" t="str">
            <v>8050 (160FT Clear)</v>
          </cell>
          <cell r="AX1241">
            <v>2010.856</v>
          </cell>
          <cell r="AY1241">
            <v>840</v>
          </cell>
          <cell r="AZ1241">
            <v>2.3938761904761905</v>
          </cell>
          <cell r="BA1241" t="str">
            <v>GJ request to change from 53" boxes to 47" boxes 3/15/06.</v>
          </cell>
          <cell r="BB1241"/>
          <cell r="BC1241">
            <v>152061</v>
          </cell>
          <cell r="BD1241" t="str">
            <v>Blue</v>
          </cell>
          <cell r="BE1241" t="str">
            <v>2346 LIF37</v>
          </cell>
          <cell r="BF1241" t="str">
            <v>12 months (+/- 5 days) from date of manufacture</v>
          </cell>
          <cell r="BG1241" t="str">
            <v>Fast</v>
          </cell>
          <cell r="BH1241" t="str">
            <v>23 mm</v>
          </cell>
          <cell r="BI1241" t="str">
            <v>1 in</v>
          </cell>
          <cell r="BJ1241" t="str">
            <v>46 in</v>
          </cell>
          <cell r="BK1241" t="str">
            <v>3/4 in</v>
          </cell>
          <cell r="BL1241" t="str">
            <v>I, II, III</v>
          </cell>
          <cell r="BM1241">
            <v>5.6494265549183931</v>
          </cell>
          <cell r="BN1241">
            <v>112</v>
          </cell>
          <cell r="BO1241">
            <v>0</v>
          </cell>
          <cell r="BP1241" t="str">
            <v>J</v>
          </cell>
          <cell r="BQ1241">
            <v>20</v>
          </cell>
          <cell r="BR1241">
            <v>34742</v>
          </cell>
        </row>
        <row r="1242">
          <cell r="C1242">
            <v>152062</v>
          </cell>
          <cell r="D1242" t="str">
            <v>2346 LIF40 (2PB, 42 Bxs)(GJ)</v>
          </cell>
          <cell r="E1242" t="str">
            <v>70331</v>
          </cell>
          <cell r="F1242" t="str">
            <v>72038</v>
          </cell>
          <cell r="G1242" t="str">
            <v>30%</v>
          </cell>
          <cell r="H1242" t="str">
            <v>2 X 8509 (12-8 4 X 1.25 OL)</v>
          </cell>
          <cell r="I1242" t="str">
            <v>8030 (38 mm 142 GA X 3.938 FT)</v>
          </cell>
          <cell r="J1242" t="str">
            <v>8032 (84 mm 200 GA X 3.938 FT)</v>
          </cell>
          <cell r="K1242">
            <v>1.5423799999999999</v>
          </cell>
          <cell r="L1242">
            <v>0.66101999999999994</v>
          </cell>
          <cell r="M1242">
            <v>46</v>
          </cell>
          <cell r="N1242">
            <v>67.79311865902072</v>
          </cell>
          <cell r="O1242">
            <v>45.75</v>
          </cell>
          <cell r="P1242">
            <v>46</v>
          </cell>
          <cell r="Q1242">
            <v>46.25</v>
          </cell>
          <cell r="R1242">
            <v>2.1456749999999998</v>
          </cell>
          <cell r="S1242">
            <v>2.2033999999999998</v>
          </cell>
          <cell r="T1242">
            <v>2.261625</v>
          </cell>
          <cell r="U1242">
            <v>974.13644999999985</v>
          </cell>
          <cell r="V1242">
            <v>1000.3435999999999</v>
          </cell>
          <cell r="W1242">
            <v>1026.77775</v>
          </cell>
          <cell r="X1242" t="str">
            <v>8470/8471 (47"/2 pc)</v>
          </cell>
          <cell r="Y1242" t="str">
            <v>47"/ 2 pc</v>
          </cell>
          <cell r="Z1242">
            <v>2.5</v>
          </cell>
          <cell r="AA1242">
            <v>20</v>
          </cell>
          <cell r="AB1242">
            <v>42.913499999999999</v>
          </cell>
          <cell r="AC1242">
            <v>44.067999999999998</v>
          </cell>
          <cell r="AD1242">
            <v>45.232500000000002</v>
          </cell>
          <cell r="AE1242">
            <v>45.413499999999999</v>
          </cell>
          <cell r="AF1242">
            <v>46.567999999999998</v>
          </cell>
          <cell r="AG1242">
            <v>47.732500000000002</v>
          </cell>
          <cell r="AH1242" t="str">
            <v>2 X 8126 (3.792 FT/Box)</v>
          </cell>
          <cell r="AI1242">
            <v>2</v>
          </cell>
          <cell r="AJ1242" t="str">
            <v>(6X7)+0=42</v>
          </cell>
          <cell r="AK1242">
            <v>6</v>
          </cell>
          <cell r="AL1242">
            <v>7</v>
          </cell>
          <cell r="AM1242">
            <v>0</v>
          </cell>
          <cell r="AN1242">
            <v>42</v>
          </cell>
          <cell r="AO1242" t="str">
            <v>8914 (48 X 42)</v>
          </cell>
          <cell r="AP1242" t="str">
            <v>48X42</v>
          </cell>
          <cell r="AQ1242">
            <v>55</v>
          </cell>
          <cell r="AR1242" t="str">
            <v>8123 (9)</v>
          </cell>
          <cell r="AS1242">
            <v>0</v>
          </cell>
          <cell r="AT1242" t="str">
            <v>8121 (4 X 16FT)</v>
          </cell>
          <cell r="AU1242">
            <v>4</v>
          </cell>
          <cell r="AV1242" t="str">
            <v>8051 (1 White)</v>
          </cell>
          <cell r="AW1242" t="str">
            <v>8050 (160FT Clear)</v>
          </cell>
          <cell r="AX1242">
            <v>2010.856</v>
          </cell>
          <cell r="AY1242">
            <v>840</v>
          </cell>
          <cell r="AZ1242">
            <v>2.3938761904761905</v>
          </cell>
          <cell r="BA1242" t="str">
            <v>GJ request 5/14/08.</v>
          </cell>
          <cell r="BB1242"/>
          <cell r="BC1242">
            <v>152062</v>
          </cell>
          <cell r="BD1242" t="str">
            <v>Blue</v>
          </cell>
          <cell r="BE1242" t="str">
            <v>2346 LIF40</v>
          </cell>
          <cell r="BF1242" t="str">
            <v>12 months (+/- 5 days) from date of manufacture</v>
          </cell>
          <cell r="BG1242" t="str">
            <v>Fast</v>
          </cell>
          <cell r="BH1242" t="str">
            <v>23 mm</v>
          </cell>
          <cell r="BI1242" t="str">
            <v>1 in</v>
          </cell>
          <cell r="BJ1242" t="str">
            <v>46 in</v>
          </cell>
          <cell r="BK1242" t="str">
            <v>3/4 in</v>
          </cell>
          <cell r="BL1242" t="str">
            <v>I, II, III</v>
          </cell>
          <cell r="BM1242">
            <v>5.6494265549183931</v>
          </cell>
          <cell r="BN1242">
            <v>112</v>
          </cell>
          <cell r="BO1242">
            <v>0</v>
          </cell>
          <cell r="BP1242" t="str">
            <v>J</v>
          </cell>
          <cell r="BQ1242">
            <v>20</v>
          </cell>
          <cell r="BR1242">
            <v>34742</v>
          </cell>
        </row>
        <row r="1243">
          <cell r="C1243">
            <v>152063</v>
          </cell>
          <cell r="D1243" t="str">
            <v>2346 LIF50 (SWP, 840 Pcs) (GJ)</v>
          </cell>
          <cell r="E1243" t="str">
            <v>70419</v>
          </cell>
          <cell r="F1243" t="str">
            <v>72038</v>
          </cell>
          <cell r="G1243" t="str">
            <v>30%</v>
          </cell>
          <cell r="H1243" t="str">
            <v>2 X 8509 (12-8 4 X 1.25 OL)</v>
          </cell>
          <cell r="I1243" t="str">
            <v>8030 (38 mm 142 GA X 3.938 FT)</v>
          </cell>
          <cell r="J1243" t="str">
            <v>8032 (84 mm 200 GA X 3.938 FT)</v>
          </cell>
          <cell r="K1243">
            <v>1.5423799999999999</v>
          </cell>
          <cell r="L1243">
            <v>0.66101999999999994</v>
          </cell>
          <cell r="M1243">
            <v>46</v>
          </cell>
          <cell r="N1243">
            <v>67.79311865902072</v>
          </cell>
          <cell r="O1243">
            <v>45.75</v>
          </cell>
          <cell r="P1243">
            <v>46</v>
          </cell>
          <cell r="Q1243">
            <v>46.25</v>
          </cell>
          <cell r="R1243">
            <v>2.1456749999999998</v>
          </cell>
          <cell r="S1243">
            <v>2.2033999999999998</v>
          </cell>
          <cell r="T1243">
            <v>2.261625</v>
          </cell>
          <cell r="U1243">
            <v>974.13644999999985</v>
          </cell>
          <cell r="V1243">
            <v>1000.3435999999999</v>
          </cell>
          <cell r="W1243">
            <v>1026.77775</v>
          </cell>
          <cell r="X1243" t="str">
            <v>8053 (5" X 150GA X 44FT)</v>
          </cell>
          <cell r="Y1243" t="str">
            <v>SW (44 FT)</v>
          </cell>
          <cell r="Z1243">
            <v>0.1</v>
          </cell>
          <cell r="AA1243">
            <v>20</v>
          </cell>
          <cell r="AB1243">
            <v>42.913499999999999</v>
          </cell>
          <cell r="AC1243">
            <v>44.067999999999998</v>
          </cell>
          <cell r="AD1243">
            <v>45.232500000000002</v>
          </cell>
          <cell r="AE1243">
            <v>43.013500000000001</v>
          </cell>
          <cell r="AF1243">
            <v>44.167999999999999</v>
          </cell>
          <cell r="AG1243">
            <v>45.332500000000003</v>
          </cell>
          <cell r="AH1243" t="str">
            <v>8059 (44 FT/Bundle)</v>
          </cell>
          <cell r="AI1243" t="str">
            <v>SW</v>
          </cell>
          <cell r="AJ1243" t="str">
            <v>42 SW</v>
          </cell>
          <cell r="AK1243" t="str">
            <v>Stack</v>
          </cell>
          <cell r="AL1243" t="str">
            <v xml:space="preserve">Pyramid </v>
          </cell>
          <cell r="AM1243" t="str">
            <v>On Pallet</v>
          </cell>
          <cell r="AN1243">
            <v>42</v>
          </cell>
          <cell r="AO1243" t="str">
            <v>8914 (48 X 42)</v>
          </cell>
          <cell r="AP1243" t="str">
            <v>48X42</v>
          </cell>
          <cell r="AQ1243">
            <v>55</v>
          </cell>
          <cell r="AR1243" t="str">
            <v>8133 (2)</v>
          </cell>
          <cell r="AS1243" t="str">
            <v>2 X 8114 (Pad)</v>
          </cell>
          <cell r="AT1243">
            <v>0</v>
          </cell>
          <cell r="AU1243">
            <v>0</v>
          </cell>
          <cell r="AV1243" t="str">
            <v>8051 (1 White)</v>
          </cell>
          <cell r="AW1243" t="str">
            <v>8052 (160FT White)</v>
          </cell>
          <cell r="AX1243">
            <v>1910.056</v>
          </cell>
          <cell r="AY1243">
            <v>840</v>
          </cell>
          <cell r="AZ1243">
            <v>2.2738761904761904</v>
          </cell>
          <cell r="BA1243" t="str">
            <v>GJ Request 3/5/07.  Each bundle gets Part No. 8132 8.5 X 11 inch bundle sheet.</v>
          </cell>
          <cell r="BB1243"/>
          <cell r="BC1243">
            <v>152063</v>
          </cell>
          <cell r="BD1243" t="str">
            <v>Green</v>
          </cell>
          <cell r="BE1243" t="str">
            <v>2346 LIF50</v>
          </cell>
          <cell r="BF1243" t="str">
            <v>12 months (+/- 5 days) from date of manufacture</v>
          </cell>
          <cell r="BG1243" t="str">
            <v>Medium</v>
          </cell>
          <cell r="BH1243" t="str">
            <v>23 mm</v>
          </cell>
          <cell r="BI1243" t="str">
            <v>1 in</v>
          </cell>
          <cell r="BJ1243" t="str">
            <v>46 in</v>
          </cell>
          <cell r="BK1243" t="str">
            <v>3/4 in</v>
          </cell>
          <cell r="BL1243" t="str">
            <v>I, II, III</v>
          </cell>
          <cell r="BM1243">
            <v>5.6494265549183931</v>
          </cell>
          <cell r="BN1243">
            <v>112</v>
          </cell>
          <cell r="BO1243">
            <v>0</v>
          </cell>
          <cell r="BP1243" t="str">
            <v>J</v>
          </cell>
          <cell r="BQ1243">
            <v>20</v>
          </cell>
          <cell r="BR1243">
            <v>34842</v>
          </cell>
        </row>
        <row r="1244">
          <cell r="C1244">
            <v>152064</v>
          </cell>
          <cell r="D1244" t="str">
            <v>2346 LIF50 (2PB, 42 Bxs)(GJ)</v>
          </cell>
          <cell r="E1244" t="str">
            <v>70419</v>
          </cell>
          <cell r="F1244" t="str">
            <v>72038</v>
          </cell>
          <cell r="G1244" t="str">
            <v>30%</v>
          </cell>
          <cell r="H1244" t="str">
            <v>2 X 8509 (12-8 4 X 1.25 OL)</v>
          </cell>
          <cell r="I1244" t="str">
            <v>8030 (38 mm 142 GA X 3.938 FT)</v>
          </cell>
          <cell r="J1244" t="str">
            <v>8032 (84 mm 200 GA X 3.938 FT)</v>
          </cell>
          <cell r="K1244">
            <v>1.5423799999999999</v>
          </cell>
          <cell r="L1244">
            <v>0.66101999999999994</v>
          </cell>
          <cell r="M1244">
            <v>46</v>
          </cell>
          <cell r="N1244">
            <v>67.79311865902072</v>
          </cell>
          <cell r="O1244">
            <v>45.75</v>
          </cell>
          <cell r="P1244">
            <v>46</v>
          </cell>
          <cell r="Q1244">
            <v>46.25</v>
          </cell>
          <cell r="R1244">
            <v>2.1456749999999998</v>
          </cell>
          <cell r="S1244">
            <v>2.2033999999999998</v>
          </cell>
          <cell r="T1244">
            <v>2.261625</v>
          </cell>
          <cell r="U1244">
            <v>974.13644999999985</v>
          </cell>
          <cell r="V1244">
            <v>1000.3435999999999</v>
          </cell>
          <cell r="W1244">
            <v>1026.77775</v>
          </cell>
          <cell r="X1244" t="str">
            <v>8470/8471 (47"/2 pc)</v>
          </cell>
          <cell r="Y1244" t="str">
            <v>47"/ 2 pc</v>
          </cell>
          <cell r="Z1244">
            <v>2.5</v>
          </cell>
          <cell r="AA1244">
            <v>20</v>
          </cell>
          <cell r="AB1244">
            <v>42.913499999999999</v>
          </cell>
          <cell r="AC1244">
            <v>44.067999999999998</v>
          </cell>
          <cell r="AD1244">
            <v>45.232500000000002</v>
          </cell>
          <cell r="AE1244">
            <v>45.413499999999999</v>
          </cell>
          <cell r="AF1244">
            <v>46.567999999999998</v>
          </cell>
          <cell r="AG1244">
            <v>47.732500000000002</v>
          </cell>
          <cell r="AH1244" t="str">
            <v>2 X 8126 (3.792 FT/Box)</v>
          </cell>
          <cell r="AI1244">
            <v>2</v>
          </cell>
          <cell r="AJ1244" t="str">
            <v>(6X7)+0=42</v>
          </cell>
          <cell r="AK1244">
            <v>6</v>
          </cell>
          <cell r="AL1244">
            <v>7</v>
          </cell>
          <cell r="AM1244">
            <v>0</v>
          </cell>
          <cell r="AN1244">
            <v>42</v>
          </cell>
          <cell r="AO1244" t="str">
            <v>8914 (48 X 42)</v>
          </cell>
          <cell r="AP1244" t="str">
            <v>48X42</v>
          </cell>
          <cell r="AQ1244">
            <v>55</v>
          </cell>
          <cell r="AR1244" t="str">
            <v>8123 (9)</v>
          </cell>
          <cell r="AS1244">
            <v>0</v>
          </cell>
          <cell r="AT1244" t="str">
            <v>8121 (4 X 16FT)</v>
          </cell>
          <cell r="AU1244">
            <v>4</v>
          </cell>
          <cell r="AV1244" t="str">
            <v>8051 (1 White)</v>
          </cell>
          <cell r="AW1244" t="str">
            <v>8050 (160FT Clear)</v>
          </cell>
          <cell r="AX1244">
            <v>2010.856</v>
          </cell>
          <cell r="AY1244">
            <v>840</v>
          </cell>
          <cell r="AZ1244">
            <v>2.3938761904761905</v>
          </cell>
          <cell r="BA1244" t="str">
            <v>GJ request to change from 53" boxes to 47" boxes 3/15/06.</v>
          </cell>
          <cell r="BB1244"/>
          <cell r="BC1244">
            <v>152064</v>
          </cell>
          <cell r="BD1244" t="str">
            <v>Green</v>
          </cell>
          <cell r="BE1244" t="str">
            <v>2346 LIF50</v>
          </cell>
          <cell r="BF1244" t="str">
            <v>12 months (+/- 5 days) from date of manufacture</v>
          </cell>
          <cell r="BG1244" t="str">
            <v>Medium</v>
          </cell>
          <cell r="BH1244" t="str">
            <v>23 mm</v>
          </cell>
          <cell r="BI1244" t="str">
            <v>1 in</v>
          </cell>
          <cell r="BJ1244" t="str">
            <v>46 in</v>
          </cell>
          <cell r="BK1244" t="str">
            <v>3/4 in</v>
          </cell>
          <cell r="BL1244" t="str">
            <v>I, II, III</v>
          </cell>
          <cell r="BM1244">
            <v>5.6494265549183931</v>
          </cell>
          <cell r="BN1244">
            <v>112</v>
          </cell>
          <cell r="BO1244">
            <v>0</v>
          </cell>
          <cell r="BP1244" t="str">
            <v>J</v>
          </cell>
          <cell r="BQ1244">
            <v>20</v>
          </cell>
          <cell r="BR1244">
            <v>34742</v>
          </cell>
        </row>
        <row r="1245">
          <cell r="C1245">
            <v>152066</v>
          </cell>
          <cell r="D1245" t="str">
            <v>2346 LIF90 (2PB, 42 Bxs)(GJ)</v>
          </cell>
          <cell r="E1245" t="str">
            <v>70412</v>
          </cell>
          <cell r="F1245" t="str">
            <v>72038</v>
          </cell>
          <cell r="G1245" t="str">
            <v>30%</v>
          </cell>
          <cell r="H1245" t="str">
            <v>2 X 8509 (12-8 4 X 1.25 OL)</v>
          </cell>
          <cell r="I1245" t="str">
            <v>8030 (38 mm 142 GA X 3.938 FT)</v>
          </cell>
          <cell r="J1245" t="str">
            <v>8032 (84 mm 200 GA X 3.938 FT)</v>
          </cell>
          <cell r="K1245">
            <v>1.5423799999999999</v>
          </cell>
          <cell r="L1245">
            <v>0.66101999999999994</v>
          </cell>
          <cell r="M1245">
            <v>46</v>
          </cell>
          <cell r="N1245">
            <v>67.79311865902072</v>
          </cell>
          <cell r="O1245">
            <v>45.75</v>
          </cell>
          <cell r="P1245">
            <v>46</v>
          </cell>
          <cell r="Q1245">
            <v>46.25</v>
          </cell>
          <cell r="R1245">
            <v>2.1456749999999998</v>
          </cell>
          <cell r="S1245">
            <v>2.2033999999999998</v>
          </cell>
          <cell r="T1245">
            <v>2.261625</v>
          </cell>
          <cell r="U1245">
            <v>974.13644999999985</v>
          </cell>
          <cell r="V1245">
            <v>1000.3435999999999</v>
          </cell>
          <cell r="W1245">
            <v>1026.77775</v>
          </cell>
          <cell r="X1245" t="str">
            <v>8470/8471 (47"/2 pc)</v>
          </cell>
          <cell r="Y1245" t="str">
            <v>47"/ 2 pc</v>
          </cell>
          <cell r="Z1245">
            <v>2.5</v>
          </cell>
          <cell r="AA1245">
            <v>20</v>
          </cell>
          <cell r="AB1245">
            <v>42.913499999999999</v>
          </cell>
          <cell r="AC1245">
            <v>44.067999999999998</v>
          </cell>
          <cell r="AD1245">
            <v>45.232500000000002</v>
          </cell>
          <cell r="AE1245">
            <v>45.413499999999999</v>
          </cell>
          <cell r="AF1245">
            <v>46.567999999999998</v>
          </cell>
          <cell r="AG1245">
            <v>47.732500000000002</v>
          </cell>
          <cell r="AH1245" t="str">
            <v>2 X 8126 (3.792 FT/Box)</v>
          </cell>
          <cell r="AI1245">
            <v>2</v>
          </cell>
          <cell r="AJ1245" t="str">
            <v>(6X7)+0=42</v>
          </cell>
          <cell r="AK1245">
            <v>6</v>
          </cell>
          <cell r="AL1245">
            <v>7</v>
          </cell>
          <cell r="AM1245">
            <v>0</v>
          </cell>
          <cell r="AN1245">
            <v>42</v>
          </cell>
          <cell r="AO1245" t="str">
            <v>8914 (48 X 42)</v>
          </cell>
          <cell r="AP1245" t="str">
            <v>48X42</v>
          </cell>
          <cell r="AQ1245">
            <v>55</v>
          </cell>
          <cell r="AR1245" t="str">
            <v>8123 (9)</v>
          </cell>
          <cell r="AS1245">
            <v>0</v>
          </cell>
          <cell r="AT1245" t="str">
            <v>8121 (4 X 16FT)</v>
          </cell>
          <cell r="AU1245">
            <v>4</v>
          </cell>
          <cell r="AV1245" t="str">
            <v>8051 (1 White)</v>
          </cell>
          <cell r="AW1245" t="str">
            <v>8050 (160FT Clear)</v>
          </cell>
          <cell r="AX1245">
            <v>2010.856</v>
          </cell>
          <cell r="AY1245">
            <v>840</v>
          </cell>
          <cell r="AZ1245">
            <v>2.3938761904761905</v>
          </cell>
          <cell r="BA1245" t="str">
            <v>GJ request 9/26/06.</v>
          </cell>
          <cell r="BB1245"/>
          <cell r="BC1245">
            <v>152066</v>
          </cell>
          <cell r="BD1245" t="str">
            <v>Yellow</v>
          </cell>
          <cell r="BE1245" t="str">
            <v>2346 LIF90</v>
          </cell>
          <cell r="BF1245" t="str">
            <v>12 months (+/- 5 days) from date of manufacture</v>
          </cell>
          <cell r="BG1245" t="str">
            <v>Slow</v>
          </cell>
          <cell r="BH1245" t="str">
            <v>23 mm</v>
          </cell>
          <cell r="BI1245" t="str">
            <v>1 in</v>
          </cell>
          <cell r="BJ1245" t="str">
            <v>46 in</v>
          </cell>
          <cell r="BK1245" t="str">
            <v>3/4 in</v>
          </cell>
          <cell r="BL1245" t="str">
            <v>I, II, III</v>
          </cell>
          <cell r="BM1245">
            <v>5.6494265549183931</v>
          </cell>
          <cell r="BN1245">
            <v>112</v>
          </cell>
          <cell r="BO1245">
            <v>0</v>
          </cell>
          <cell r="BP1245" t="str">
            <v>J</v>
          </cell>
          <cell r="BQ1245">
            <v>20</v>
          </cell>
          <cell r="BR1245">
            <v>34742</v>
          </cell>
        </row>
        <row r="1246">
          <cell r="C1246">
            <v>152067</v>
          </cell>
          <cell r="D1246" t="str">
            <v>2346 LIF40 (2PBSS, 25 Bxs)(GJ)</v>
          </cell>
          <cell r="E1246" t="str">
            <v>70331</v>
          </cell>
          <cell r="F1246" t="str">
            <v>72038</v>
          </cell>
          <cell r="G1246" t="str">
            <v>30%</v>
          </cell>
          <cell r="H1246" t="str">
            <v>2 X 8509 (12-8 4 X 1.25 OL)</v>
          </cell>
          <cell r="I1246" t="str">
            <v>8030 (38 mm 142 GA X 3.938 FT)</v>
          </cell>
          <cell r="J1246" t="str">
            <v>8032 (84 mm 200 GA X 3.938 FT)</v>
          </cell>
          <cell r="K1246">
            <v>1.5423799999999999</v>
          </cell>
          <cell r="L1246">
            <v>0.66101999999999994</v>
          </cell>
          <cell r="M1246">
            <v>46</v>
          </cell>
          <cell r="N1246">
            <v>67.79311865902072</v>
          </cell>
          <cell r="O1246">
            <v>45.75</v>
          </cell>
          <cell r="P1246">
            <v>46</v>
          </cell>
          <cell r="Q1246">
            <v>46.25</v>
          </cell>
          <cell r="R1246">
            <v>2.1456749999999998</v>
          </cell>
          <cell r="S1246">
            <v>2.2033999999999998</v>
          </cell>
          <cell r="T1246">
            <v>2.261625</v>
          </cell>
          <cell r="U1246">
            <v>974.13644999999985</v>
          </cell>
          <cell r="V1246">
            <v>1000.3435999999999</v>
          </cell>
          <cell r="W1246">
            <v>1026.77775</v>
          </cell>
          <cell r="X1246" t="str">
            <v>8470/8471 (47"/2 pc)</v>
          </cell>
          <cell r="Y1246" t="str">
            <v>47"/ 2 pc</v>
          </cell>
          <cell r="Z1246">
            <v>2.5</v>
          </cell>
          <cell r="AA1246">
            <v>20</v>
          </cell>
          <cell r="AB1246">
            <v>42.913499999999999</v>
          </cell>
          <cell r="AC1246">
            <v>44.067999999999998</v>
          </cell>
          <cell r="AD1246">
            <v>45.232500000000002</v>
          </cell>
          <cell r="AE1246">
            <v>45.413499999999999</v>
          </cell>
          <cell r="AF1246">
            <v>46.567999999999998</v>
          </cell>
          <cell r="AG1246">
            <v>47.732500000000002</v>
          </cell>
          <cell r="AH1246" t="str">
            <v>2 X 8126 (3.792 FT/Box)</v>
          </cell>
          <cell r="AI1246">
            <v>2</v>
          </cell>
          <cell r="AJ1246" t="str">
            <v>(5X5)+0=25</v>
          </cell>
          <cell r="AK1246">
            <v>5</v>
          </cell>
          <cell r="AL1246">
            <v>5</v>
          </cell>
          <cell r="AM1246">
            <v>0</v>
          </cell>
          <cell r="AN1246">
            <v>25</v>
          </cell>
          <cell r="AO1246" t="str">
            <v>8914 (48 X 42)</v>
          </cell>
          <cell r="AP1246" t="str">
            <v>48X42</v>
          </cell>
          <cell r="AQ1246">
            <v>55</v>
          </cell>
          <cell r="AR1246" t="str">
            <v>8123 (9)</v>
          </cell>
          <cell r="AS1246">
            <v>0</v>
          </cell>
          <cell r="AT1246" t="str">
            <v>8121 (4 X 16FT)</v>
          </cell>
          <cell r="AU1246">
            <v>4</v>
          </cell>
          <cell r="AV1246" t="str">
            <v>8051 (1 White)</v>
          </cell>
          <cell r="AW1246" t="str">
            <v>8050 (160FT Clear)</v>
          </cell>
          <cell r="AX1246">
            <v>1219.2</v>
          </cell>
          <cell r="AY1246">
            <v>500</v>
          </cell>
          <cell r="AZ1246">
            <v>2.4384000000000001</v>
          </cell>
          <cell r="BA1246" t="str">
            <v>GJ request 6/4/08.</v>
          </cell>
          <cell r="BB1246"/>
          <cell r="BC1246">
            <v>152067</v>
          </cell>
          <cell r="BD1246" t="str">
            <v>Blue</v>
          </cell>
          <cell r="BE1246" t="str">
            <v>2346 LIF40</v>
          </cell>
          <cell r="BF1246" t="str">
            <v>12 months (+/- 5 days) from date of manufacture</v>
          </cell>
          <cell r="BG1246" t="str">
            <v>Fast</v>
          </cell>
          <cell r="BH1246" t="str">
            <v>23 mm</v>
          </cell>
          <cell r="BI1246" t="str">
            <v>1 in</v>
          </cell>
          <cell r="BJ1246" t="str">
            <v>46 in</v>
          </cell>
          <cell r="BK1246" t="str">
            <v>3/4 in</v>
          </cell>
          <cell r="BL1246" t="str">
            <v>I, II, III</v>
          </cell>
          <cell r="BM1246">
            <v>5.6494265549183931</v>
          </cell>
          <cell r="BN1246">
            <v>112</v>
          </cell>
          <cell r="BO1246">
            <v>0</v>
          </cell>
          <cell r="BP1246" t="str">
            <v>J</v>
          </cell>
          <cell r="BQ1246">
            <v>20</v>
          </cell>
          <cell r="BR1246">
            <v>34725</v>
          </cell>
        </row>
        <row r="1247">
          <cell r="C1247">
            <v>153027</v>
          </cell>
          <cell r="D1247" t="str">
            <v>2348 LIF0204 (2PB, 42 Bxs)(GJ)</v>
          </cell>
          <cell r="E1247" t="str">
            <v>70414</v>
          </cell>
          <cell r="F1247" t="str">
            <v>72038</v>
          </cell>
          <cell r="G1247" t="str">
            <v>30%</v>
          </cell>
          <cell r="H1247" t="str">
            <v>2 X 8509 (12-8 4 X 1.25 OL)</v>
          </cell>
          <cell r="I1247" t="str">
            <v>8030 (38 mm 142 GA X 4.105 FT)</v>
          </cell>
          <cell r="J1247" t="str">
            <v>8032 (84 mm 200 GA X 4.105 FT)</v>
          </cell>
          <cell r="K1247">
            <v>1.6094399999999998</v>
          </cell>
          <cell r="L1247">
            <v>0.68975999999999993</v>
          </cell>
          <cell r="M1247">
            <v>48</v>
          </cell>
          <cell r="N1247">
            <v>70.847278438367979</v>
          </cell>
          <cell r="O1247">
            <v>47.75</v>
          </cell>
          <cell r="P1247">
            <v>48</v>
          </cell>
          <cell r="Q1247">
            <v>48.25</v>
          </cell>
          <cell r="R1247">
            <v>2.2394749999999997</v>
          </cell>
          <cell r="S1247">
            <v>2.2991999999999999</v>
          </cell>
          <cell r="T1247">
            <v>2.3594249999999999</v>
          </cell>
          <cell r="U1247">
            <v>1016.7216499999998</v>
          </cell>
          <cell r="V1247">
            <v>1043.8368</v>
          </cell>
          <cell r="W1247">
            <v>1071.17895</v>
          </cell>
          <cell r="X1247" t="str">
            <v>8472/8473 (53"/2 pc)</v>
          </cell>
          <cell r="Y1247" t="str">
            <v>53"/ 2 pc</v>
          </cell>
          <cell r="Z1247">
            <v>2</v>
          </cell>
          <cell r="AA1247">
            <v>25</v>
          </cell>
          <cell r="AB1247">
            <v>55.986874999999991</v>
          </cell>
          <cell r="AC1247">
            <v>57.48</v>
          </cell>
          <cell r="AD1247">
            <v>58.985624999999999</v>
          </cell>
          <cell r="AE1247">
            <v>57.986874999999991</v>
          </cell>
          <cell r="AF1247">
            <v>59.48</v>
          </cell>
          <cell r="AG1247">
            <v>60.985624999999999</v>
          </cell>
          <cell r="AH1247" t="str">
            <v>3 X 8126 (5.531 FT/Box)</v>
          </cell>
          <cell r="AI1247">
            <v>3</v>
          </cell>
          <cell r="AJ1247" t="str">
            <v>(6X7)+0=42</v>
          </cell>
          <cell r="AK1247">
            <v>6</v>
          </cell>
          <cell r="AL1247">
            <v>7</v>
          </cell>
          <cell r="AM1247">
            <v>0</v>
          </cell>
          <cell r="AN1247">
            <v>42</v>
          </cell>
          <cell r="AO1247" t="str">
            <v>8912 (56 X 42)</v>
          </cell>
          <cell r="AP1247" t="str">
            <v>56X42</v>
          </cell>
          <cell r="AQ1247">
            <v>55</v>
          </cell>
          <cell r="AR1247" t="str">
            <v>8123 (8)</v>
          </cell>
          <cell r="AS1247">
            <v>0</v>
          </cell>
          <cell r="AT1247" t="str">
            <v>8121 (4 X 16FT)</v>
          </cell>
          <cell r="AU1247">
            <v>4</v>
          </cell>
          <cell r="AV1247" t="str">
            <v>8051 (1 White)</v>
          </cell>
          <cell r="AW1247" t="str">
            <v>8050 (186FT Clear)</v>
          </cell>
          <cell r="AX1247">
            <v>2553.16</v>
          </cell>
          <cell r="AY1247">
            <v>1050</v>
          </cell>
          <cell r="AZ1247">
            <v>2.4315809523809522</v>
          </cell>
          <cell r="BA1247" t="str">
            <v>Request 8/30/07.</v>
          </cell>
          <cell r="BB1247"/>
          <cell r="BC1247">
            <v>153027</v>
          </cell>
          <cell r="BD1247" t="str">
            <v>Yellow</v>
          </cell>
          <cell r="BE1247" t="str">
            <v>2348 LIF0204</v>
          </cell>
          <cell r="BF1247" t="str">
            <v>12 months (+/- 5 days) from date of manufacture</v>
          </cell>
          <cell r="BG1247" t="str">
            <v>Slow</v>
          </cell>
          <cell r="BH1247" t="str">
            <v>23 mm</v>
          </cell>
          <cell r="BI1247" t="str">
            <v>1 in</v>
          </cell>
          <cell r="BJ1247" t="str">
            <v>48 in</v>
          </cell>
          <cell r="BK1247" t="str">
            <v>3/4 in</v>
          </cell>
          <cell r="BL1247" t="str">
            <v>I, II, III</v>
          </cell>
          <cell r="BM1247">
            <v>5.903939869863998</v>
          </cell>
          <cell r="BN1247">
            <v>147.5</v>
          </cell>
          <cell r="BO1247">
            <v>0</v>
          </cell>
          <cell r="BP1247" t="str">
            <v>J</v>
          </cell>
          <cell r="BQ1247">
            <v>25</v>
          </cell>
          <cell r="BR1247">
            <v>35342</v>
          </cell>
        </row>
        <row r="1248">
          <cell r="C1248">
            <v>153028</v>
          </cell>
          <cell r="D1248" t="str">
            <v>2348 LIF35 (2PB, 42 Bxs)(GJ)</v>
          </cell>
          <cell r="E1248" t="str">
            <v>70411</v>
          </cell>
          <cell r="F1248" t="str">
            <v>72038</v>
          </cell>
          <cell r="G1248" t="str">
            <v>30%</v>
          </cell>
          <cell r="H1248" t="str">
            <v>2 X 8509 (12-8 4 X 1.25 OL)</v>
          </cell>
          <cell r="I1248" t="str">
            <v>8030 (38 mm 142 GA X 4.105 FT)</v>
          </cell>
          <cell r="J1248" t="str">
            <v>8032 (84 mm 200 GA X 4.105 FT)</v>
          </cell>
          <cell r="K1248">
            <v>1.6094399999999998</v>
          </cell>
          <cell r="L1248">
            <v>0.68975999999999993</v>
          </cell>
          <cell r="M1248">
            <v>48</v>
          </cell>
          <cell r="N1248">
            <v>70.847278438367979</v>
          </cell>
          <cell r="O1248">
            <v>47.75</v>
          </cell>
          <cell r="P1248">
            <v>48</v>
          </cell>
          <cell r="Q1248">
            <v>48.25</v>
          </cell>
          <cell r="R1248">
            <v>2.2394749999999997</v>
          </cell>
          <cell r="S1248">
            <v>2.2991999999999999</v>
          </cell>
          <cell r="T1248">
            <v>2.3594249999999999</v>
          </cell>
          <cell r="U1248">
            <v>1016.7216499999998</v>
          </cell>
          <cell r="V1248">
            <v>1043.8368</v>
          </cell>
          <cell r="W1248">
            <v>1071.17895</v>
          </cell>
          <cell r="X1248" t="str">
            <v>8472/8473 (53"/2 pc)</v>
          </cell>
          <cell r="Y1248" t="str">
            <v>53"/ 2 pc</v>
          </cell>
          <cell r="Z1248">
            <v>2</v>
          </cell>
          <cell r="AA1248">
            <v>25</v>
          </cell>
          <cell r="AB1248">
            <v>55.986874999999991</v>
          </cell>
          <cell r="AC1248">
            <v>57.48</v>
          </cell>
          <cell r="AD1248">
            <v>58.985624999999999</v>
          </cell>
          <cell r="AE1248">
            <v>57.986874999999991</v>
          </cell>
          <cell r="AF1248">
            <v>59.48</v>
          </cell>
          <cell r="AG1248">
            <v>60.985624999999999</v>
          </cell>
          <cell r="AH1248" t="str">
            <v>3 X 8126 (5.531 FT/Box)</v>
          </cell>
          <cell r="AI1248">
            <v>3</v>
          </cell>
          <cell r="AJ1248" t="str">
            <v>(6X7)+0=42</v>
          </cell>
          <cell r="AK1248">
            <v>6</v>
          </cell>
          <cell r="AL1248">
            <v>7</v>
          </cell>
          <cell r="AM1248">
            <v>0</v>
          </cell>
          <cell r="AN1248">
            <v>42</v>
          </cell>
          <cell r="AO1248" t="str">
            <v>8912 (56 X 42)</v>
          </cell>
          <cell r="AP1248" t="str">
            <v>56X42</v>
          </cell>
          <cell r="AQ1248">
            <v>55</v>
          </cell>
          <cell r="AR1248" t="str">
            <v>8123 (8)</v>
          </cell>
          <cell r="AS1248">
            <v>0</v>
          </cell>
          <cell r="AT1248" t="str">
            <v>8121 (4 X 16FT)</v>
          </cell>
          <cell r="AU1248">
            <v>4</v>
          </cell>
          <cell r="AV1248" t="str">
            <v>8051 (1 White)</v>
          </cell>
          <cell r="AW1248" t="str">
            <v>8050 (186FT Clear)</v>
          </cell>
          <cell r="AX1248">
            <v>2553.16</v>
          </cell>
          <cell r="AY1248">
            <v>1050</v>
          </cell>
          <cell r="AZ1248">
            <v>2.4315809523809522</v>
          </cell>
          <cell r="BA1248" t="str">
            <v xml:space="preserve">GJ Request 9/25/02. </v>
          </cell>
          <cell r="BB1248"/>
          <cell r="BC1248">
            <v>153028</v>
          </cell>
          <cell r="BD1248" t="str">
            <v>Blue</v>
          </cell>
          <cell r="BE1248" t="str">
            <v xml:space="preserve">2348 LIF35 </v>
          </cell>
          <cell r="BF1248" t="str">
            <v>12 months (+/- 5 days) from date of manufacture</v>
          </cell>
          <cell r="BG1248" t="str">
            <v>Fast</v>
          </cell>
          <cell r="BH1248" t="str">
            <v>23 mm</v>
          </cell>
          <cell r="BI1248" t="str">
            <v>1 in</v>
          </cell>
          <cell r="BJ1248" t="str">
            <v>48 in</v>
          </cell>
          <cell r="BK1248" t="str">
            <v>3/4 in</v>
          </cell>
          <cell r="BL1248" t="str">
            <v>I, II, III</v>
          </cell>
          <cell r="BM1248">
            <v>5.903939869863998</v>
          </cell>
          <cell r="BN1248">
            <v>147.5</v>
          </cell>
          <cell r="BO1248">
            <v>0</v>
          </cell>
          <cell r="BP1248" t="str">
            <v>J</v>
          </cell>
          <cell r="BQ1248">
            <v>25</v>
          </cell>
          <cell r="BR1248">
            <v>35342</v>
          </cell>
        </row>
        <row r="1249">
          <cell r="C1249">
            <v>153029</v>
          </cell>
          <cell r="D1249" t="str">
            <v>2348 M0510 (2PB, 42 Bxs)(GJ)</v>
          </cell>
          <cell r="E1249" t="str">
            <v>70457</v>
          </cell>
          <cell r="F1249" t="str">
            <v>72038</v>
          </cell>
          <cell r="G1249" t="str">
            <v>30%</v>
          </cell>
          <cell r="H1249" t="str">
            <v>2 X 8509 (12-8 4 X 1.25 OL)</v>
          </cell>
          <cell r="I1249" t="str">
            <v>8030 (38 mm 142 GA X 4.105 FT)</v>
          </cell>
          <cell r="J1249" t="str">
            <v>8032 (84 mm 200 GA X 4.105 FT)</v>
          </cell>
          <cell r="K1249">
            <v>1.6094399999999998</v>
          </cell>
          <cell r="L1249">
            <v>0.68975999999999993</v>
          </cell>
          <cell r="M1249">
            <v>48</v>
          </cell>
          <cell r="N1249">
            <v>70.847278438367979</v>
          </cell>
          <cell r="O1249">
            <v>47.75</v>
          </cell>
          <cell r="P1249">
            <v>48</v>
          </cell>
          <cell r="Q1249">
            <v>48.25</v>
          </cell>
          <cell r="R1249">
            <v>2.2394749999999997</v>
          </cell>
          <cell r="S1249">
            <v>2.2991999999999999</v>
          </cell>
          <cell r="T1249">
            <v>2.3594249999999999</v>
          </cell>
          <cell r="U1249">
            <v>1016.7216499999998</v>
          </cell>
          <cell r="V1249">
            <v>1043.8368</v>
          </cell>
          <cell r="W1249">
            <v>1071.17895</v>
          </cell>
          <cell r="X1249" t="str">
            <v>8472/8473 (53"/2 pc)</v>
          </cell>
          <cell r="Y1249" t="str">
            <v>53"/ 2 pc</v>
          </cell>
          <cell r="Z1249">
            <v>2</v>
          </cell>
          <cell r="AA1249">
            <v>25</v>
          </cell>
          <cell r="AB1249">
            <v>55.986874999999991</v>
          </cell>
          <cell r="AC1249">
            <v>57.48</v>
          </cell>
          <cell r="AD1249">
            <v>58.985624999999999</v>
          </cell>
          <cell r="AE1249">
            <v>57.986874999999991</v>
          </cell>
          <cell r="AF1249">
            <v>59.48</v>
          </cell>
          <cell r="AG1249">
            <v>60.985624999999999</v>
          </cell>
          <cell r="AH1249" t="str">
            <v>3 X 8126 (5.531 FT/Box)</v>
          </cell>
          <cell r="AI1249">
            <v>3</v>
          </cell>
          <cell r="AJ1249" t="str">
            <v>(6X7)+0=42</v>
          </cell>
          <cell r="AK1249">
            <v>6</v>
          </cell>
          <cell r="AL1249">
            <v>7</v>
          </cell>
          <cell r="AM1249">
            <v>0</v>
          </cell>
          <cell r="AN1249">
            <v>42</v>
          </cell>
          <cell r="AO1249" t="str">
            <v>8912 (56 X 42)</v>
          </cell>
          <cell r="AP1249" t="str">
            <v>56X42</v>
          </cell>
          <cell r="AQ1249">
            <v>55</v>
          </cell>
          <cell r="AR1249" t="str">
            <v>8123 (8)</v>
          </cell>
          <cell r="AS1249">
            <v>0</v>
          </cell>
          <cell r="AT1249" t="str">
            <v>8121 (4 X 16FT)</v>
          </cell>
          <cell r="AU1249">
            <v>4</v>
          </cell>
          <cell r="AV1249" t="str">
            <v>8051 (1 White)</v>
          </cell>
          <cell r="AW1249" t="str">
            <v>8050 (186FT Clear)</v>
          </cell>
          <cell r="AX1249">
            <v>2553.16</v>
          </cell>
          <cell r="AY1249">
            <v>1050</v>
          </cell>
          <cell r="AZ1249">
            <v>2.4315809523809522</v>
          </cell>
          <cell r="BA1249" t="str">
            <v xml:space="preserve">GJ Request 12/4/02. </v>
          </cell>
          <cell r="BB1249"/>
          <cell r="BC1249">
            <v>153029</v>
          </cell>
          <cell r="BD1249" t="str">
            <v>White</v>
          </cell>
          <cell r="BE1249" t="str">
            <v xml:space="preserve">2348 M0510 </v>
          </cell>
          <cell r="BF1249" t="str">
            <v>12 months (+/- 5 days) from date of manufacture</v>
          </cell>
          <cell r="BG1249" t="str">
            <v>X-Slow</v>
          </cell>
          <cell r="BH1249" t="str">
            <v>23 mm</v>
          </cell>
          <cell r="BI1249" t="str">
            <v>1 in</v>
          </cell>
          <cell r="BJ1249" t="str">
            <v>48 in</v>
          </cell>
          <cell r="BK1249" t="str">
            <v>3/4 in</v>
          </cell>
          <cell r="BL1249" t="str">
            <v>I, II, III</v>
          </cell>
          <cell r="BM1249">
            <v>5.903939869863998</v>
          </cell>
          <cell r="BN1249">
            <v>147.5</v>
          </cell>
          <cell r="BO1249">
            <v>0</v>
          </cell>
          <cell r="BP1249" t="str">
            <v>J</v>
          </cell>
          <cell r="BQ1249">
            <v>25</v>
          </cell>
          <cell r="BR1249">
            <v>35342</v>
          </cell>
        </row>
        <row r="1250">
          <cell r="C1250">
            <v>154065</v>
          </cell>
          <cell r="D1250" t="str">
            <v>2351 VLIF40 (SWP, 750 Pcs) (GJ)</v>
          </cell>
          <cell r="E1250" t="str">
            <v>70356</v>
          </cell>
          <cell r="F1250" t="str">
            <v>72038</v>
          </cell>
          <cell r="G1250" t="str">
            <v>30%</v>
          </cell>
          <cell r="H1250" t="str">
            <v>2 X 8509 (12-8 4 X 1.25 OL)</v>
          </cell>
          <cell r="I1250" t="str">
            <v>8030 (38 mm 142 GA X 4.354 FT)</v>
          </cell>
          <cell r="J1250" t="str">
            <v>8032 (84 mm 200 GA X 4.354 FT)</v>
          </cell>
          <cell r="K1250">
            <v>1.7100299999999997</v>
          </cell>
          <cell r="L1250">
            <v>0.73286999999999991</v>
          </cell>
          <cell r="M1250">
            <v>51</v>
          </cell>
          <cell r="N1250">
            <v>75.428518107388854</v>
          </cell>
          <cell r="O1250">
            <v>50.75</v>
          </cell>
          <cell r="P1250">
            <v>51</v>
          </cell>
          <cell r="Q1250">
            <v>51.25</v>
          </cell>
          <cell r="R1250">
            <v>2.3801749999999999</v>
          </cell>
          <cell r="S1250">
            <v>2.4428999999999998</v>
          </cell>
          <cell r="T1250">
            <v>2.5061249999999999</v>
          </cell>
          <cell r="U1250">
            <v>1080.5994499999999</v>
          </cell>
          <cell r="V1250">
            <v>1109.0765999999999</v>
          </cell>
          <cell r="W1250">
            <v>1137.7807499999999</v>
          </cell>
          <cell r="X1250" t="str">
            <v>8053 (5" X 150GA X 40FT)</v>
          </cell>
          <cell r="Y1250" t="str">
            <v>SW (40 FT)</v>
          </cell>
          <cell r="Z1250">
            <v>0.1</v>
          </cell>
          <cell r="AA1250">
            <v>15</v>
          </cell>
          <cell r="AB1250">
            <v>35.702624999999998</v>
          </cell>
          <cell r="AC1250">
            <v>36.643499999999996</v>
          </cell>
          <cell r="AD1250">
            <v>37.591875000000002</v>
          </cell>
          <cell r="AE1250">
            <v>35.802624999999999</v>
          </cell>
          <cell r="AF1250">
            <v>36.743499999999997</v>
          </cell>
          <cell r="AG1250">
            <v>37.691875000000003</v>
          </cell>
          <cell r="AH1250" t="str">
            <v>8059 (40 FT/Bundle)</v>
          </cell>
          <cell r="AI1250" t="str">
            <v>SW</v>
          </cell>
          <cell r="AJ1250" t="str">
            <v>50 SW</v>
          </cell>
          <cell r="AK1250" t="str">
            <v xml:space="preserve">Stack </v>
          </cell>
          <cell r="AL1250" t="str">
            <v>Pyramid</v>
          </cell>
          <cell r="AM1250" t="str">
            <v>On Pallet</v>
          </cell>
          <cell r="AN1250">
            <v>50</v>
          </cell>
          <cell r="AO1250" t="str">
            <v>8912 (56 X 42)</v>
          </cell>
          <cell r="AP1250" t="str">
            <v>56X42</v>
          </cell>
          <cell r="AQ1250">
            <v>55</v>
          </cell>
          <cell r="AR1250" t="str">
            <v>8133 (2)</v>
          </cell>
          <cell r="AS1250" t="str">
            <v>2 X 8114 (Pad)</v>
          </cell>
          <cell r="AT1250">
            <v>0</v>
          </cell>
          <cell r="AU1250">
            <v>0</v>
          </cell>
          <cell r="AV1250" t="str">
            <v>8051 (1 White)</v>
          </cell>
          <cell r="AW1250" t="str">
            <v>8052 (160FT White)</v>
          </cell>
          <cell r="AX1250">
            <v>1892.175</v>
          </cell>
          <cell r="AY1250">
            <v>750</v>
          </cell>
          <cell r="AZ1250">
            <v>2.5228999999999999</v>
          </cell>
          <cell r="BA1250" t="str">
            <v>GJ Request 4/17/13. Each bundle gets Part No. 8132 8.5 X 11 inch bundle sheet.</v>
          </cell>
          <cell r="BB1250"/>
          <cell r="BC1250">
            <v>154065</v>
          </cell>
          <cell r="BD1250" t="str">
            <v>Blue</v>
          </cell>
          <cell r="BE1250" t="str">
            <v>2351 VLIF40</v>
          </cell>
          <cell r="BF1250" t="str">
            <v>12 months (+/- 5 days) from date of manufacture</v>
          </cell>
          <cell r="BG1250" t="str">
            <v>Fast</v>
          </cell>
          <cell r="BH1250" t="str">
            <v>23 mm</v>
          </cell>
          <cell r="BI1250" t="str">
            <v>1 in</v>
          </cell>
          <cell r="BJ1250" t="str">
            <v>51 in</v>
          </cell>
          <cell r="BK1250" t="str">
            <v>3/4 in</v>
          </cell>
          <cell r="BL1250" t="str">
            <v>I, II, III</v>
          </cell>
          <cell r="BM1250">
            <v>6.2857098422824045</v>
          </cell>
          <cell r="BN1250">
            <v>94.5</v>
          </cell>
          <cell r="BO1250">
            <v>0</v>
          </cell>
          <cell r="BP1250" t="str">
            <v>J</v>
          </cell>
          <cell r="BQ1250">
            <v>15</v>
          </cell>
          <cell r="BR1250">
            <v>35650</v>
          </cell>
        </row>
        <row r="1251">
          <cell r="C1251">
            <v>154066</v>
          </cell>
          <cell r="D1251" t="str">
            <v>2351 LIF37 (SWP, 750 Pcs) (GJ)</v>
          </cell>
          <cell r="E1251" t="str">
            <v>70315</v>
          </cell>
          <cell r="F1251" t="str">
            <v>72038</v>
          </cell>
          <cell r="G1251" t="str">
            <v>30%</v>
          </cell>
          <cell r="H1251" t="str">
            <v>2 X 8509 (12-8 4 X 1.25 OL)</v>
          </cell>
          <cell r="I1251" t="str">
            <v>8030 (38 mm 142 GA X 4.354 FT)</v>
          </cell>
          <cell r="J1251" t="str">
            <v>8032 (84 mm 200 GA X 4.354 FT)</v>
          </cell>
          <cell r="K1251">
            <v>1.7100299999999997</v>
          </cell>
          <cell r="L1251">
            <v>0.73286999999999991</v>
          </cell>
          <cell r="M1251">
            <v>51</v>
          </cell>
          <cell r="N1251">
            <v>75.428518107388854</v>
          </cell>
          <cell r="O1251">
            <v>50.75</v>
          </cell>
          <cell r="P1251">
            <v>51</v>
          </cell>
          <cell r="Q1251">
            <v>51.25</v>
          </cell>
          <cell r="R1251">
            <v>2.3801749999999999</v>
          </cell>
          <cell r="S1251">
            <v>2.4428999999999998</v>
          </cell>
          <cell r="T1251">
            <v>2.5061249999999999</v>
          </cell>
          <cell r="U1251">
            <v>1080.5994499999999</v>
          </cell>
          <cell r="V1251">
            <v>1109.0765999999999</v>
          </cell>
          <cell r="W1251">
            <v>1137.7807499999999</v>
          </cell>
          <cell r="X1251" t="str">
            <v>8053 (5" X 150GA X 40FT)</v>
          </cell>
          <cell r="Y1251" t="str">
            <v>SW (40 FT)</v>
          </cell>
          <cell r="Z1251">
            <v>0.1</v>
          </cell>
          <cell r="AA1251">
            <v>15</v>
          </cell>
          <cell r="AB1251">
            <v>35.702624999999998</v>
          </cell>
          <cell r="AC1251">
            <v>36.643499999999996</v>
          </cell>
          <cell r="AD1251">
            <v>37.591875000000002</v>
          </cell>
          <cell r="AE1251">
            <v>35.802624999999999</v>
          </cell>
          <cell r="AF1251">
            <v>36.743499999999997</v>
          </cell>
          <cell r="AG1251">
            <v>37.691875000000003</v>
          </cell>
          <cell r="AH1251" t="str">
            <v>8059 (40 FT/Bundle)</v>
          </cell>
          <cell r="AI1251" t="str">
            <v>SW</v>
          </cell>
          <cell r="AJ1251" t="str">
            <v>50 SW</v>
          </cell>
          <cell r="AK1251" t="str">
            <v xml:space="preserve">Stack </v>
          </cell>
          <cell r="AL1251" t="str">
            <v>Pyramid</v>
          </cell>
          <cell r="AM1251" t="str">
            <v>On Pallet</v>
          </cell>
          <cell r="AN1251">
            <v>50</v>
          </cell>
          <cell r="AO1251" t="str">
            <v>8912 (56 X 42)</v>
          </cell>
          <cell r="AP1251" t="str">
            <v>56X42</v>
          </cell>
          <cell r="AQ1251">
            <v>55</v>
          </cell>
          <cell r="AR1251" t="str">
            <v>8133 (2)</v>
          </cell>
          <cell r="AS1251" t="str">
            <v>2 X 8114 (Pad)</v>
          </cell>
          <cell r="AT1251">
            <v>0</v>
          </cell>
          <cell r="AU1251">
            <v>0</v>
          </cell>
          <cell r="AV1251" t="str">
            <v>8051 (1 White)</v>
          </cell>
          <cell r="AW1251" t="str">
            <v>8052 (160FT White)</v>
          </cell>
          <cell r="AX1251">
            <v>1892.175</v>
          </cell>
          <cell r="AY1251">
            <v>750</v>
          </cell>
          <cell r="AZ1251">
            <v>2.5228999999999999</v>
          </cell>
          <cell r="BA1251" t="str">
            <v>GJ Request 3/7/08. Each bundle gets Part No. 8132 8.5 X 11 inch bundle sheet.</v>
          </cell>
          <cell r="BB1251"/>
          <cell r="BC1251">
            <v>154066</v>
          </cell>
          <cell r="BD1251" t="str">
            <v>Blue</v>
          </cell>
          <cell r="BE1251" t="str">
            <v xml:space="preserve">2351 LIF37 </v>
          </cell>
          <cell r="BF1251" t="str">
            <v>12 months (+/- 5 days) from date of manufacture</v>
          </cell>
          <cell r="BG1251" t="str">
            <v>Fast</v>
          </cell>
          <cell r="BH1251" t="str">
            <v>23 mm</v>
          </cell>
          <cell r="BI1251" t="str">
            <v>1 in</v>
          </cell>
          <cell r="BJ1251" t="str">
            <v>51 in</v>
          </cell>
          <cell r="BK1251" t="str">
            <v>3/4 in</v>
          </cell>
          <cell r="BL1251" t="str">
            <v>I, II, III</v>
          </cell>
          <cell r="BM1251">
            <v>6.2857098422824045</v>
          </cell>
          <cell r="BN1251">
            <v>94.5</v>
          </cell>
          <cell r="BO1251">
            <v>0</v>
          </cell>
          <cell r="BP1251" t="str">
            <v>J</v>
          </cell>
          <cell r="BQ1251">
            <v>15</v>
          </cell>
          <cell r="BR1251">
            <v>35650</v>
          </cell>
        </row>
        <row r="1252">
          <cell r="C1252">
            <v>154070</v>
          </cell>
          <cell r="D1252" t="str">
            <v>2353 LIF37 (2PB, 30 Bxs)(GJ)</v>
          </cell>
          <cell r="E1252" t="str">
            <v>70315</v>
          </cell>
          <cell r="F1252" t="str">
            <v>72038</v>
          </cell>
          <cell r="G1252" t="str">
            <v>30%</v>
          </cell>
          <cell r="H1252" t="str">
            <v>2 X 8509 (12-8 4 X 1.25 OL)</v>
          </cell>
          <cell r="I1252" t="str">
            <v>8030 (38 mm 142 GA X 4.521 FT)</v>
          </cell>
          <cell r="J1252" t="str">
            <v>8032 (84 mm 200 GA X 4.521 FT)</v>
          </cell>
          <cell r="K1252">
            <v>1.7770899999999998</v>
          </cell>
          <cell r="L1252">
            <v>0.76161000000000001</v>
          </cell>
          <cell r="M1252">
            <v>53</v>
          </cell>
          <cell r="N1252">
            <v>78.482677886736113</v>
          </cell>
          <cell r="O1252">
            <v>52.75</v>
          </cell>
          <cell r="P1252">
            <v>53</v>
          </cell>
          <cell r="Q1252">
            <v>53.25</v>
          </cell>
          <cell r="R1252">
            <v>2.4739749999999998</v>
          </cell>
          <cell r="S1252">
            <v>2.5387</v>
          </cell>
          <cell r="T1252">
            <v>2.6039249999999998</v>
          </cell>
          <cell r="U1252">
            <v>1123.1846499999999</v>
          </cell>
          <cell r="V1252">
            <v>1152.5698</v>
          </cell>
          <cell r="W1252">
            <v>1182.1819499999999</v>
          </cell>
          <cell r="X1252" t="str">
            <v>8490/8491 (62"/2 pc)</v>
          </cell>
          <cell r="Y1252" t="str">
            <v>62"/ 2 pc</v>
          </cell>
          <cell r="Z1252">
            <v>2.4</v>
          </cell>
          <cell r="AA1252">
            <v>25</v>
          </cell>
          <cell r="AB1252">
            <v>61.849374999999995</v>
          </cell>
          <cell r="AC1252">
            <v>63.467500000000001</v>
          </cell>
          <cell r="AD1252">
            <v>65.098124999999996</v>
          </cell>
          <cell r="AE1252">
            <v>64.249375000000001</v>
          </cell>
          <cell r="AF1252">
            <v>65.867500000000007</v>
          </cell>
          <cell r="AG1252">
            <v>67.498125000000002</v>
          </cell>
          <cell r="AH1252" t="str">
            <v>4 X 8126 (7.125 FT/Box)</v>
          </cell>
          <cell r="AI1252">
            <v>4</v>
          </cell>
          <cell r="AJ1252" t="str">
            <v>(6X5)+0=30</v>
          </cell>
          <cell r="AK1252">
            <v>6</v>
          </cell>
          <cell r="AL1252">
            <v>5</v>
          </cell>
          <cell r="AM1252">
            <v>0</v>
          </cell>
          <cell r="AN1252">
            <v>30</v>
          </cell>
          <cell r="AO1252" t="str">
            <v>8911 (64 X 42)</v>
          </cell>
          <cell r="AP1252" t="str">
            <v>64X42</v>
          </cell>
          <cell r="AQ1252">
            <v>55</v>
          </cell>
          <cell r="AR1252" t="str">
            <v>8123 (8)</v>
          </cell>
          <cell r="AS1252">
            <v>0</v>
          </cell>
          <cell r="AT1252" t="str">
            <v>8121 (4 X 16FT)</v>
          </cell>
          <cell r="AU1252">
            <v>4</v>
          </cell>
          <cell r="AV1252" t="str">
            <v>8051 (1 White)</v>
          </cell>
          <cell r="AW1252" t="str">
            <v>8050 (140FT Clear)</v>
          </cell>
          <cell r="AX1252">
            <v>2031.0250000000001</v>
          </cell>
          <cell r="AY1252">
            <v>750</v>
          </cell>
          <cell r="AZ1252">
            <v>2.7080333333333333</v>
          </cell>
          <cell r="BA1252" t="str">
            <v>GJ Request 4/2/02.</v>
          </cell>
          <cell r="BB1252"/>
          <cell r="BC1252">
            <v>154070</v>
          </cell>
          <cell r="BD1252" t="str">
            <v>Blue</v>
          </cell>
          <cell r="BE1252" t="str">
            <v xml:space="preserve">2353 LIF37 </v>
          </cell>
          <cell r="BF1252" t="str">
            <v>12 months (+/- 5 days) from date of manufacture</v>
          </cell>
          <cell r="BG1252" t="str">
            <v>Fast</v>
          </cell>
          <cell r="BH1252" t="str">
            <v>23 mm</v>
          </cell>
          <cell r="BI1252" t="str">
            <v>1 in</v>
          </cell>
          <cell r="BJ1252" t="str">
            <v>53 in</v>
          </cell>
          <cell r="BK1252" t="str">
            <v>3/4 in</v>
          </cell>
          <cell r="BL1252" t="str">
            <v>I, II, III</v>
          </cell>
          <cell r="BM1252">
            <v>6.5402231572280094</v>
          </cell>
          <cell r="BN1252">
            <v>162.5</v>
          </cell>
          <cell r="BO1252">
            <v>0</v>
          </cell>
          <cell r="BP1252" t="str">
            <v>J</v>
          </cell>
          <cell r="BQ1252">
            <v>25</v>
          </cell>
          <cell r="BR1252">
            <v>36230</v>
          </cell>
        </row>
        <row r="1253">
          <cell r="C1253">
            <v>154071</v>
          </cell>
          <cell r="D1253" t="str">
            <v>2353 LIF50 (2PB, 30 Bxs)(GJ)</v>
          </cell>
          <cell r="E1253" t="str">
            <v>70419</v>
          </cell>
          <cell r="F1253" t="str">
            <v>72038</v>
          </cell>
          <cell r="G1253" t="str">
            <v>30%</v>
          </cell>
          <cell r="H1253" t="str">
            <v>2 X 8509 (12-8 4 X 1.25 OL)</v>
          </cell>
          <cell r="I1253" t="str">
            <v>8030 (38 mm 142 GA X 4.521 FT)</v>
          </cell>
          <cell r="J1253" t="str">
            <v>8032 (84 mm 200 GA X 4.521 FT)</v>
          </cell>
          <cell r="K1253">
            <v>1.7770899999999998</v>
          </cell>
          <cell r="L1253">
            <v>0.76161000000000001</v>
          </cell>
          <cell r="M1253">
            <v>53</v>
          </cell>
          <cell r="N1253">
            <v>78.482677886736113</v>
          </cell>
          <cell r="O1253">
            <v>52.75</v>
          </cell>
          <cell r="P1253">
            <v>53</v>
          </cell>
          <cell r="Q1253">
            <v>53.25</v>
          </cell>
          <cell r="R1253">
            <v>2.4739749999999998</v>
          </cell>
          <cell r="S1253">
            <v>2.5387</v>
          </cell>
          <cell r="T1253">
            <v>2.6039249999999998</v>
          </cell>
          <cell r="U1253">
            <v>1123.1846499999999</v>
          </cell>
          <cell r="V1253">
            <v>1152.5698</v>
          </cell>
          <cell r="W1253">
            <v>1182.1819499999999</v>
          </cell>
          <cell r="X1253" t="str">
            <v>8490/8491 (62"/2 pc)</v>
          </cell>
          <cell r="Y1253" t="str">
            <v>62"/ 2 pc</v>
          </cell>
          <cell r="Z1253">
            <v>2.4</v>
          </cell>
          <cell r="AA1253">
            <v>25</v>
          </cell>
          <cell r="AB1253">
            <v>61.849374999999995</v>
          </cell>
          <cell r="AC1253">
            <v>63.467500000000001</v>
          </cell>
          <cell r="AD1253">
            <v>65.098124999999996</v>
          </cell>
          <cell r="AE1253">
            <v>64.249375000000001</v>
          </cell>
          <cell r="AF1253">
            <v>65.867500000000007</v>
          </cell>
          <cell r="AG1253">
            <v>67.498125000000002</v>
          </cell>
          <cell r="AH1253" t="str">
            <v>4 X 8126 (7.125 FT/Box)</v>
          </cell>
          <cell r="AI1253">
            <v>4</v>
          </cell>
          <cell r="AJ1253" t="str">
            <v>(6X5)+0=30</v>
          </cell>
          <cell r="AK1253">
            <v>6</v>
          </cell>
          <cell r="AL1253">
            <v>5</v>
          </cell>
          <cell r="AM1253">
            <v>0</v>
          </cell>
          <cell r="AN1253">
            <v>30</v>
          </cell>
          <cell r="AO1253" t="str">
            <v>8911 (64 X 42)</v>
          </cell>
          <cell r="AP1253" t="str">
            <v>64X42</v>
          </cell>
          <cell r="AQ1253">
            <v>55</v>
          </cell>
          <cell r="AR1253" t="str">
            <v>8123 (8)</v>
          </cell>
          <cell r="AS1253">
            <v>0</v>
          </cell>
          <cell r="AT1253" t="str">
            <v>8121 (4 X 16FT)</v>
          </cell>
          <cell r="AU1253">
            <v>4</v>
          </cell>
          <cell r="AV1253" t="str">
            <v>8051 (1 White)</v>
          </cell>
          <cell r="AW1253" t="str">
            <v>8050 (140FT Clear)</v>
          </cell>
          <cell r="AX1253">
            <v>2031.0250000000001</v>
          </cell>
          <cell r="AY1253">
            <v>750</v>
          </cell>
          <cell r="AZ1253">
            <v>2.7080333333333333</v>
          </cell>
          <cell r="BA1253" t="str">
            <v>GJ Request 7/24/06.</v>
          </cell>
          <cell r="BB1253"/>
          <cell r="BC1253">
            <v>154071</v>
          </cell>
          <cell r="BD1253" t="str">
            <v>Green</v>
          </cell>
          <cell r="BE1253" t="str">
            <v>2353 LIF50</v>
          </cell>
          <cell r="BF1253" t="str">
            <v>12 months (+/- 5 days) from date of manufacture</v>
          </cell>
          <cell r="BG1253" t="str">
            <v>Medium</v>
          </cell>
          <cell r="BH1253" t="str">
            <v>23 mm</v>
          </cell>
          <cell r="BI1253" t="str">
            <v>1 in</v>
          </cell>
          <cell r="BJ1253" t="str">
            <v>53 in</v>
          </cell>
          <cell r="BK1253" t="str">
            <v>3/4 in</v>
          </cell>
          <cell r="BL1253" t="str">
            <v>I, II, III</v>
          </cell>
          <cell r="BM1253">
            <v>6.5402231572280094</v>
          </cell>
          <cell r="BN1253">
            <v>162.5</v>
          </cell>
          <cell r="BO1253">
            <v>0</v>
          </cell>
          <cell r="BP1253" t="str">
            <v>J</v>
          </cell>
          <cell r="BQ1253">
            <v>25</v>
          </cell>
          <cell r="BR1253">
            <v>36230</v>
          </cell>
        </row>
        <row r="1254">
          <cell r="C1254">
            <v>154072</v>
          </cell>
          <cell r="D1254" t="str">
            <v>2353 LIF90 (2PB, 30 Bxs)(GJ)</v>
          </cell>
          <cell r="E1254" t="str">
            <v>70412</v>
          </cell>
          <cell r="F1254" t="str">
            <v>72038</v>
          </cell>
          <cell r="G1254" t="str">
            <v>30%</v>
          </cell>
          <cell r="H1254" t="str">
            <v>2 X 8509 (12-8 4 X 1.25 OL)</v>
          </cell>
          <cell r="I1254" t="str">
            <v>8030 (38 mm 142 GA X 4.521 FT)</v>
          </cell>
          <cell r="J1254" t="str">
            <v>8032 (84 mm 200 GA X 4.521 FT)</v>
          </cell>
          <cell r="K1254">
            <v>1.7770899999999998</v>
          </cell>
          <cell r="L1254">
            <v>0.76161000000000001</v>
          </cell>
          <cell r="M1254">
            <v>53</v>
          </cell>
          <cell r="N1254">
            <v>78.482677886736113</v>
          </cell>
          <cell r="O1254">
            <v>52.75</v>
          </cell>
          <cell r="P1254">
            <v>53</v>
          </cell>
          <cell r="Q1254">
            <v>53.25</v>
          </cell>
          <cell r="R1254">
            <v>2.4739749999999998</v>
          </cell>
          <cell r="S1254">
            <v>2.5387</v>
          </cell>
          <cell r="T1254">
            <v>2.6039249999999998</v>
          </cell>
          <cell r="U1254">
            <v>1123.1846499999999</v>
          </cell>
          <cell r="V1254">
            <v>1152.5698</v>
          </cell>
          <cell r="W1254">
            <v>1182.1819499999999</v>
          </cell>
          <cell r="X1254" t="str">
            <v>8490/8491 (62"/2 pc)</v>
          </cell>
          <cell r="Y1254" t="str">
            <v>62"/ 2 pc</v>
          </cell>
          <cell r="Z1254">
            <v>2.4</v>
          </cell>
          <cell r="AA1254">
            <v>25</v>
          </cell>
          <cell r="AB1254">
            <v>61.849374999999995</v>
          </cell>
          <cell r="AC1254">
            <v>63.467500000000001</v>
          </cell>
          <cell r="AD1254">
            <v>65.098124999999996</v>
          </cell>
          <cell r="AE1254">
            <v>64.249375000000001</v>
          </cell>
          <cell r="AF1254">
            <v>65.867500000000007</v>
          </cell>
          <cell r="AG1254">
            <v>67.498125000000002</v>
          </cell>
          <cell r="AH1254" t="str">
            <v>4 X 8126 (7.125 FT/Box)</v>
          </cell>
          <cell r="AI1254">
            <v>4</v>
          </cell>
          <cell r="AJ1254" t="str">
            <v>(6X5)+0=30</v>
          </cell>
          <cell r="AK1254">
            <v>6</v>
          </cell>
          <cell r="AL1254">
            <v>5</v>
          </cell>
          <cell r="AM1254">
            <v>0</v>
          </cell>
          <cell r="AN1254">
            <v>30</v>
          </cell>
          <cell r="AO1254" t="str">
            <v>8911 (64 X 42)</v>
          </cell>
          <cell r="AP1254" t="str">
            <v>64X42</v>
          </cell>
          <cell r="AQ1254">
            <v>55</v>
          </cell>
          <cell r="AR1254" t="str">
            <v>8123 (8)</v>
          </cell>
          <cell r="AS1254">
            <v>0</v>
          </cell>
          <cell r="AT1254" t="str">
            <v>8121 (4 X 16FT)</v>
          </cell>
          <cell r="AU1254">
            <v>4</v>
          </cell>
          <cell r="AV1254" t="str">
            <v>8051 (1 White)</v>
          </cell>
          <cell r="AW1254" t="str">
            <v>8050 (140FT Clear)</v>
          </cell>
          <cell r="AX1254">
            <v>2031.0250000000001</v>
          </cell>
          <cell r="AY1254">
            <v>750</v>
          </cell>
          <cell r="AZ1254">
            <v>2.7080333333333333</v>
          </cell>
          <cell r="BA1254" t="str">
            <v>GJ Request 5/5/04.</v>
          </cell>
          <cell r="BB1254"/>
          <cell r="BC1254">
            <v>154072</v>
          </cell>
          <cell r="BD1254" t="str">
            <v>Yellow</v>
          </cell>
          <cell r="BE1254" t="str">
            <v>2353 LIF90</v>
          </cell>
          <cell r="BF1254" t="str">
            <v>12 months (+/- 5 days) from date of manufacture</v>
          </cell>
          <cell r="BG1254" t="str">
            <v>Slow</v>
          </cell>
          <cell r="BH1254" t="str">
            <v>23 mm</v>
          </cell>
          <cell r="BI1254" t="str">
            <v>1 in</v>
          </cell>
          <cell r="BJ1254" t="str">
            <v>53 in</v>
          </cell>
          <cell r="BK1254" t="str">
            <v>3/4 in</v>
          </cell>
          <cell r="BL1254" t="str">
            <v>I, II, III</v>
          </cell>
          <cell r="BM1254">
            <v>6.5402231572280094</v>
          </cell>
          <cell r="BN1254">
            <v>162.5</v>
          </cell>
          <cell r="BO1254">
            <v>0</v>
          </cell>
          <cell r="BP1254" t="str">
            <v>J</v>
          </cell>
          <cell r="BQ1254">
            <v>25</v>
          </cell>
          <cell r="BR1254">
            <v>36230</v>
          </cell>
        </row>
        <row r="1255">
          <cell r="C1255">
            <v>154079</v>
          </cell>
          <cell r="D1255" t="str">
            <v>2354 LIF37 (2PB, 30 Bxs)(GJ)</v>
          </cell>
          <cell r="E1255" t="str">
            <v>70315</v>
          </cell>
          <cell r="F1255" t="str">
            <v>72038</v>
          </cell>
          <cell r="G1255" t="str">
            <v>30%</v>
          </cell>
          <cell r="H1255" t="str">
            <v>2 X 8509 (12-8 4 X 1.25 OL)</v>
          </cell>
          <cell r="I1255" t="str">
            <v>8030 (38 mm 142 GA X 4.605 FT)</v>
          </cell>
          <cell r="J1255" t="str">
            <v>8032 (84 mm 200 GA X 4.605 FT)</v>
          </cell>
          <cell r="K1255">
            <v>1.8106199999999997</v>
          </cell>
          <cell r="L1255">
            <v>0.77597999999999989</v>
          </cell>
          <cell r="M1255">
            <v>54</v>
          </cell>
          <cell r="N1255">
            <v>80.009757776409728</v>
          </cell>
          <cell r="O1255">
            <v>53.75</v>
          </cell>
          <cell r="P1255">
            <v>54</v>
          </cell>
          <cell r="Q1255">
            <v>54.25</v>
          </cell>
          <cell r="R1255">
            <v>2.5208749999999998</v>
          </cell>
          <cell r="S1255">
            <v>2.5865999999999998</v>
          </cell>
          <cell r="T1255">
            <v>2.652825</v>
          </cell>
          <cell r="U1255">
            <v>1144.4772499999999</v>
          </cell>
          <cell r="V1255">
            <v>1174.3163999999999</v>
          </cell>
          <cell r="W1255">
            <v>1204.38255</v>
          </cell>
          <cell r="X1255" t="str">
            <v>8490/8491 (62"/2 pc)</v>
          </cell>
          <cell r="Y1255" t="str">
            <v>62"/ 2 pc</v>
          </cell>
          <cell r="Z1255">
            <v>2.4</v>
          </cell>
          <cell r="AA1255">
            <v>25</v>
          </cell>
          <cell r="AB1255">
            <v>63.021874999999994</v>
          </cell>
          <cell r="AC1255">
            <v>64.664999999999992</v>
          </cell>
          <cell r="AD1255">
            <v>66.320625000000007</v>
          </cell>
          <cell r="AE1255">
            <v>65.421875</v>
          </cell>
          <cell r="AF1255">
            <v>67.064999999999998</v>
          </cell>
          <cell r="AG1255">
            <v>68.720625000000013</v>
          </cell>
          <cell r="AH1255" t="str">
            <v>4 X 8126 (7.125 FT/Box)</v>
          </cell>
          <cell r="AI1255">
            <v>4</v>
          </cell>
          <cell r="AJ1255" t="str">
            <v>(6X5)+0=30</v>
          </cell>
          <cell r="AK1255">
            <v>6</v>
          </cell>
          <cell r="AL1255">
            <v>5</v>
          </cell>
          <cell r="AM1255">
            <v>0</v>
          </cell>
          <cell r="AN1255">
            <v>30</v>
          </cell>
          <cell r="AO1255" t="str">
            <v>8911 (64 X 42)</v>
          </cell>
          <cell r="AP1255" t="str">
            <v>64X42</v>
          </cell>
          <cell r="AQ1255">
            <v>55</v>
          </cell>
          <cell r="AR1255" t="str">
            <v>8123 (8)</v>
          </cell>
          <cell r="AS1255">
            <v>0</v>
          </cell>
          <cell r="AT1255" t="str">
            <v>8121 (4 X 16FT)</v>
          </cell>
          <cell r="AU1255">
            <v>4</v>
          </cell>
          <cell r="AV1255" t="str">
            <v>8051 (1 White)</v>
          </cell>
          <cell r="AW1255" t="str">
            <v>8050 (140FT Clear)</v>
          </cell>
          <cell r="AX1255">
            <v>2066.9499999999998</v>
          </cell>
          <cell r="AY1255">
            <v>750</v>
          </cell>
          <cell r="AZ1255">
            <v>2.7559333333333331</v>
          </cell>
          <cell r="BA1255" t="str">
            <v xml:space="preserve">Request 10/13/06. </v>
          </cell>
          <cell r="BB1255"/>
          <cell r="BC1255">
            <v>154079</v>
          </cell>
          <cell r="BD1255" t="str">
            <v>Blue</v>
          </cell>
          <cell r="BE1255" t="str">
            <v xml:space="preserve">2354 LIF37 </v>
          </cell>
          <cell r="BF1255" t="str">
            <v>12 months (+/- 5 days) from date of manufacture</v>
          </cell>
          <cell r="BG1255" t="str">
            <v>Fast</v>
          </cell>
          <cell r="BH1255" t="str">
            <v>23 mm</v>
          </cell>
          <cell r="BI1255" t="str">
            <v>1 in</v>
          </cell>
          <cell r="BJ1255" t="str">
            <v>54 in</v>
          </cell>
          <cell r="BK1255" t="str">
            <v>3/4 in</v>
          </cell>
          <cell r="BL1255" t="str">
            <v>I, II, III</v>
          </cell>
          <cell r="BM1255">
            <v>6.667479814700811</v>
          </cell>
          <cell r="BN1255">
            <v>167.5</v>
          </cell>
          <cell r="BO1255">
            <v>0</v>
          </cell>
          <cell r="BP1255" t="str">
            <v>J</v>
          </cell>
          <cell r="BQ1255">
            <v>25</v>
          </cell>
          <cell r="BR1255">
            <v>36230</v>
          </cell>
        </row>
        <row r="1256">
          <cell r="C1256">
            <v>154080</v>
          </cell>
          <cell r="D1256" t="str">
            <v>2354 LIF37 (SWP, 840 Pcs) (GJ)</v>
          </cell>
          <cell r="E1256" t="str">
            <v>70315</v>
          </cell>
          <cell r="F1256" t="str">
            <v>72038</v>
          </cell>
          <cell r="G1256" t="str">
            <v>30%</v>
          </cell>
          <cell r="H1256" t="str">
            <v>2 X 8509 (12-8 4 X 1.25 OL)</v>
          </cell>
          <cell r="I1256" t="str">
            <v>8030 (38 mm 142 GA X 4.605 FT)</v>
          </cell>
          <cell r="J1256" t="str">
            <v>8032 (84 mm 200 GA X 4.605 FT)</v>
          </cell>
          <cell r="K1256">
            <v>1.8106199999999997</v>
          </cell>
          <cell r="L1256">
            <v>0.77597999999999989</v>
          </cell>
          <cell r="M1256">
            <v>54</v>
          </cell>
          <cell r="N1256">
            <v>70.298057470921677</v>
          </cell>
          <cell r="O1256">
            <v>53.75</v>
          </cell>
          <cell r="P1256">
            <v>54</v>
          </cell>
          <cell r="Q1256">
            <v>54.25</v>
          </cell>
          <cell r="R1256">
            <v>2.5208749999999998</v>
          </cell>
          <cell r="S1256">
            <v>2.5865999999999998</v>
          </cell>
          <cell r="T1256">
            <v>2.652825</v>
          </cell>
          <cell r="U1256">
            <v>1144.4772499999999</v>
          </cell>
          <cell r="V1256">
            <v>1174.3163999999999</v>
          </cell>
          <cell r="W1256">
            <v>1204.38255</v>
          </cell>
          <cell r="X1256" t="str">
            <v>8053 (5" X 150GA X 40FT)</v>
          </cell>
          <cell r="Y1256" t="str">
            <v>SW (40 FT)</v>
          </cell>
          <cell r="Z1256">
            <v>0.1</v>
          </cell>
          <cell r="AA1256">
            <v>20</v>
          </cell>
          <cell r="AB1256">
            <v>50.417499999999997</v>
          </cell>
          <cell r="AC1256">
            <v>51.731999999999999</v>
          </cell>
          <cell r="AD1256">
            <v>53.0565</v>
          </cell>
          <cell r="AE1256">
            <v>50.517499999999998</v>
          </cell>
          <cell r="AF1256">
            <v>51.832000000000001</v>
          </cell>
          <cell r="AG1256">
            <v>53.156500000000001</v>
          </cell>
          <cell r="AH1256" t="str">
            <v>8059 (40 FT/Bundle)</v>
          </cell>
          <cell r="AI1256" t="str">
            <v>SW</v>
          </cell>
          <cell r="AJ1256" t="str">
            <v>42 SW</v>
          </cell>
          <cell r="AK1256" t="str">
            <v xml:space="preserve">Stack </v>
          </cell>
          <cell r="AL1256" t="str">
            <v>Pyramid</v>
          </cell>
          <cell r="AM1256" t="str">
            <v>On Pallet</v>
          </cell>
          <cell r="AN1256">
            <v>42</v>
          </cell>
          <cell r="AO1256" t="str">
            <v>8912 (56 X 42)</v>
          </cell>
          <cell r="AP1256" t="str">
            <v>56X42</v>
          </cell>
          <cell r="AQ1256">
            <v>55</v>
          </cell>
          <cell r="AR1256" t="str">
            <v>8133 (2)</v>
          </cell>
          <cell r="AS1256" t="str">
            <v>2 X 8114 (Pad)</v>
          </cell>
          <cell r="AT1256">
            <v>0</v>
          </cell>
          <cell r="AU1256">
            <v>0</v>
          </cell>
          <cell r="AV1256" t="str">
            <v>8051 (1 White)</v>
          </cell>
          <cell r="AW1256" t="str">
            <v>8052 (160FT White)</v>
          </cell>
          <cell r="AX1256">
            <v>2231.944</v>
          </cell>
          <cell r="AY1256">
            <v>840</v>
          </cell>
          <cell r="AZ1256">
            <v>2.6570761904761904</v>
          </cell>
          <cell r="BA1256" t="str">
            <v>GJ Request 3/23/09 Change to 20pc. per bundle. Each bundle gets Part No. 8132 8.5 X 11 inch bundle sheet.</v>
          </cell>
          <cell r="BB1256"/>
          <cell r="BC1256">
            <v>154080</v>
          </cell>
          <cell r="BD1256" t="str">
            <v>Blue</v>
          </cell>
          <cell r="BE1256" t="str">
            <v xml:space="preserve">2354 LIF37 </v>
          </cell>
          <cell r="BF1256" t="str">
            <v>12 months (+/- 5 days) from date of manufacture</v>
          </cell>
          <cell r="BG1256" t="str">
            <v>Fast</v>
          </cell>
          <cell r="BH1256" t="str">
            <v>23 mm</v>
          </cell>
          <cell r="BI1256" t="str">
            <v>1 in</v>
          </cell>
          <cell r="BJ1256" t="str">
            <v>54 in</v>
          </cell>
          <cell r="BK1256" t="str">
            <v>3/4 in</v>
          </cell>
          <cell r="BL1256" t="str">
            <v>I, II, III</v>
          </cell>
          <cell r="BM1256">
            <v>5.8581714559101394</v>
          </cell>
          <cell r="BN1256">
            <v>118</v>
          </cell>
          <cell r="BO1256">
            <v>0</v>
          </cell>
          <cell r="BP1256" t="str">
            <v>J</v>
          </cell>
          <cell r="BQ1256">
            <v>20</v>
          </cell>
          <cell r="BR1256">
            <v>35642</v>
          </cell>
        </row>
        <row r="1257">
          <cell r="C1257">
            <v>154082</v>
          </cell>
          <cell r="D1257" t="str">
            <v>2354 LIF40 (SWP, 840 Pcs) (GJ)</v>
          </cell>
          <cell r="E1257" t="str">
            <v>70331</v>
          </cell>
          <cell r="F1257" t="str">
            <v>72038</v>
          </cell>
          <cell r="G1257" t="str">
            <v>30%</v>
          </cell>
          <cell r="H1257" t="str">
            <v>2 X 8509 (12-8 4 X 1.25 OL)</v>
          </cell>
          <cell r="I1257" t="str">
            <v>8030 (38 mm 142 GA X 4.605 FT)</v>
          </cell>
          <cell r="J1257" t="str">
            <v>8032 (84 mm 200 GA X 4.605 FT)</v>
          </cell>
          <cell r="K1257">
            <v>1.8106199999999997</v>
          </cell>
          <cell r="L1257">
            <v>0.77597999999999989</v>
          </cell>
          <cell r="M1257">
            <v>54</v>
          </cell>
          <cell r="N1257">
            <v>70.298057470921677</v>
          </cell>
          <cell r="O1257">
            <v>53.75</v>
          </cell>
          <cell r="P1257">
            <v>54</v>
          </cell>
          <cell r="Q1257">
            <v>54.25</v>
          </cell>
          <cell r="R1257">
            <v>2.5208749999999998</v>
          </cell>
          <cell r="S1257">
            <v>2.5865999999999998</v>
          </cell>
          <cell r="T1257">
            <v>2.652825</v>
          </cell>
          <cell r="U1257">
            <v>1144.4772499999999</v>
          </cell>
          <cell r="V1257">
            <v>1174.3163999999999</v>
          </cell>
          <cell r="W1257">
            <v>1204.38255</v>
          </cell>
          <cell r="X1257" t="str">
            <v>8053 (5" X 150GA X 40FT)</v>
          </cell>
          <cell r="Y1257" t="str">
            <v>SW (40 FT)</v>
          </cell>
          <cell r="Z1257">
            <v>0.1</v>
          </cell>
          <cell r="AA1257">
            <v>20</v>
          </cell>
          <cell r="AB1257">
            <v>50.417499999999997</v>
          </cell>
          <cell r="AC1257">
            <v>51.731999999999999</v>
          </cell>
          <cell r="AD1257">
            <v>53.0565</v>
          </cell>
          <cell r="AE1257">
            <v>50.517499999999998</v>
          </cell>
          <cell r="AF1257">
            <v>51.832000000000001</v>
          </cell>
          <cell r="AG1257">
            <v>53.156500000000001</v>
          </cell>
          <cell r="AH1257" t="str">
            <v>8059 (40 FT/Bundle)</v>
          </cell>
          <cell r="AI1257" t="str">
            <v>SW</v>
          </cell>
          <cell r="AJ1257" t="str">
            <v>42 SW</v>
          </cell>
          <cell r="AK1257" t="str">
            <v xml:space="preserve">Stack </v>
          </cell>
          <cell r="AL1257" t="str">
            <v>Pyramid</v>
          </cell>
          <cell r="AM1257" t="str">
            <v>On Pallet</v>
          </cell>
          <cell r="AN1257">
            <v>42</v>
          </cell>
          <cell r="AO1257" t="str">
            <v>8912 (56 X 42)</v>
          </cell>
          <cell r="AP1257" t="str">
            <v>56X42</v>
          </cell>
          <cell r="AQ1257">
            <v>55</v>
          </cell>
          <cell r="AR1257" t="str">
            <v>8133 (2)</v>
          </cell>
          <cell r="AS1257" t="str">
            <v>2 X 8114 (Pad)</v>
          </cell>
          <cell r="AT1257">
            <v>0</v>
          </cell>
          <cell r="AU1257">
            <v>0</v>
          </cell>
          <cell r="AV1257" t="str">
            <v>8051 (1 White)</v>
          </cell>
          <cell r="AW1257" t="str">
            <v>8052 (160FT White)</v>
          </cell>
          <cell r="AX1257">
            <v>2231.944</v>
          </cell>
          <cell r="AY1257">
            <v>840</v>
          </cell>
          <cell r="AZ1257">
            <v>2.6570761904761904</v>
          </cell>
          <cell r="BA1257" t="str">
            <v>GJ Request 3/23/09 Change to 20pc. per bundle. Each bundle gets Part No. 8132 8.5 X 11 inch bundle sheet.</v>
          </cell>
          <cell r="BB1257"/>
          <cell r="BC1257">
            <v>154082</v>
          </cell>
          <cell r="BD1257" t="str">
            <v>Blue</v>
          </cell>
          <cell r="BE1257" t="str">
            <v xml:space="preserve">2354 LIF40 </v>
          </cell>
          <cell r="BF1257" t="str">
            <v>12 months (+/- 5 days) from date of manufacture</v>
          </cell>
          <cell r="BG1257" t="str">
            <v>Fast</v>
          </cell>
          <cell r="BH1257" t="str">
            <v>23 mm</v>
          </cell>
          <cell r="BI1257" t="str">
            <v>1 in</v>
          </cell>
          <cell r="BJ1257" t="str">
            <v>54 in</v>
          </cell>
          <cell r="BK1257" t="str">
            <v>3/4 in</v>
          </cell>
          <cell r="BL1257" t="str">
            <v>I, II, III</v>
          </cell>
          <cell r="BM1257">
            <v>5.8581714559101394</v>
          </cell>
          <cell r="BN1257">
            <v>118</v>
          </cell>
          <cell r="BO1257">
            <v>0</v>
          </cell>
          <cell r="BP1257" t="str">
            <v>J</v>
          </cell>
          <cell r="BQ1257">
            <v>20</v>
          </cell>
          <cell r="BR1257">
            <v>35642</v>
          </cell>
        </row>
        <row r="1258">
          <cell r="C1258">
            <v>154083</v>
          </cell>
          <cell r="D1258" t="str">
            <v>2354 VLIF50 (SWP, 840 Pcs) (GJ)</v>
          </cell>
          <cell r="E1258" t="str">
            <v>70354</v>
          </cell>
          <cell r="F1258" t="str">
            <v>72038</v>
          </cell>
          <cell r="G1258" t="str">
            <v>30%</v>
          </cell>
          <cell r="H1258" t="str">
            <v>2 X 8509 (12-8 4 X 1.25 OL)</v>
          </cell>
          <cell r="I1258" t="str">
            <v>8030 (38 mm 142 GA X 4.605 FT)</v>
          </cell>
          <cell r="J1258" t="str">
            <v>8032 (84 mm 200 GA X 4.605 FT)</v>
          </cell>
          <cell r="K1258">
            <v>1.8106199999999997</v>
          </cell>
          <cell r="L1258">
            <v>0.77597999999999989</v>
          </cell>
          <cell r="M1258">
            <v>54</v>
          </cell>
          <cell r="N1258">
            <v>70.298057470921677</v>
          </cell>
          <cell r="O1258">
            <v>53.75</v>
          </cell>
          <cell r="P1258">
            <v>54</v>
          </cell>
          <cell r="Q1258">
            <v>54.25</v>
          </cell>
          <cell r="R1258">
            <v>2.5208749999999998</v>
          </cell>
          <cell r="S1258">
            <v>2.5865999999999998</v>
          </cell>
          <cell r="T1258">
            <v>2.652825</v>
          </cell>
          <cell r="U1258">
            <v>1144.4772499999999</v>
          </cell>
          <cell r="V1258">
            <v>1174.3163999999999</v>
          </cell>
          <cell r="W1258">
            <v>1204.38255</v>
          </cell>
          <cell r="X1258" t="str">
            <v>8053 (5" X 150GA X 40FT)</v>
          </cell>
          <cell r="Y1258" t="str">
            <v>SW (40 FT)</v>
          </cell>
          <cell r="Z1258">
            <v>0.1</v>
          </cell>
          <cell r="AA1258">
            <v>20</v>
          </cell>
          <cell r="AB1258">
            <v>50.417499999999997</v>
          </cell>
          <cell r="AC1258">
            <v>51.731999999999999</v>
          </cell>
          <cell r="AD1258">
            <v>53.0565</v>
          </cell>
          <cell r="AE1258">
            <v>50.517499999999998</v>
          </cell>
          <cell r="AF1258">
            <v>51.832000000000001</v>
          </cell>
          <cell r="AG1258">
            <v>53.156500000000001</v>
          </cell>
          <cell r="AH1258" t="str">
            <v>8059 (40 FT/Bundle)</v>
          </cell>
          <cell r="AI1258" t="str">
            <v>SW</v>
          </cell>
          <cell r="AJ1258" t="str">
            <v>42 SW</v>
          </cell>
          <cell r="AK1258" t="str">
            <v xml:space="preserve">Stack </v>
          </cell>
          <cell r="AL1258" t="str">
            <v>Pyramid</v>
          </cell>
          <cell r="AM1258" t="str">
            <v>On Pallet</v>
          </cell>
          <cell r="AN1258">
            <v>42</v>
          </cell>
          <cell r="AO1258" t="str">
            <v>8912 (56 X 42)</v>
          </cell>
          <cell r="AP1258" t="str">
            <v>56X42</v>
          </cell>
          <cell r="AQ1258">
            <v>55</v>
          </cell>
          <cell r="AR1258" t="str">
            <v>8133 (2)</v>
          </cell>
          <cell r="AS1258" t="str">
            <v>2 X 8114 (Pad)</v>
          </cell>
          <cell r="AT1258">
            <v>0</v>
          </cell>
          <cell r="AU1258">
            <v>0</v>
          </cell>
          <cell r="AV1258" t="str">
            <v>8051 (1 White)</v>
          </cell>
          <cell r="AW1258" t="str">
            <v>8052 (160FT White)</v>
          </cell>
          <cell r="AX1258">
            <v>2231.944</v>
          </cell>
          <cell r="AY1258">
            <v>840</v>
          </cell>
          <cell r="AZ1258">
            <v>2.6570761904761904</v>
          </cell>
          <cell r="BA1258" t="str">
            <v>Request 2/7/2014 a.  Copied from item 154084. Each bundle gets Part No. 8132 8.5 X 11 inch bundle sheet.</v>
          </cell>
          <cell r="BB1258"/>
          <cell r="BC1258">
            <v>154083</v>
          </cell>
          <cell r="BD1258" t="str">
            <v>Green</v>
          </cell>
          <cell r="BE1258" t="str">
            <v xml:space="preserve">2354 VLIF50 </v>
          </cell>
          <cell r="BF1258" t="str">
            <v>12 months (+/- 5 days) from date of manufacture</v>
          </cell>
          <cell r="BG1258" t="str">
            <v>Medium</v>
          </cell>
          <cell r="BH1258" t="str">
            <v>23 mm</v>
          </cell>
          <cell r="BI1258" t="str">
            <v>1 in</v>
          </cell>
          <cell r="BJ1258" t="str">
            <v>54 in</v>
          </cell>
          <cell r="BK1258" t="str">
            <v>3/4 in</v>
          </cell>
          <cell r="BL1258" t="str">
            <v>I, II, III</v>
          </cell>
          <cell r="BM1258">
            <v>5.8581714559101394</v>
          </cell>
          <cell r="BN1258">
            <v>118</v>
          </cell>
          <cell r="BO1258">
            <v>0</v>
          </cell>
          <cell r="BP1258" t="str">
            <v>J</v>
          </cell>
          <cell r="BQ1258">
            <v>20</v>
          </cell>
          <cell r="BR1258">
            <v>35642</v>
          </cell>
        </row>
        <row r="1259">
          <cell r="C1259">
            <v>154084</v>
          </cell>
          <cell r="D1259" t="str">
            <v>2354 LIF50 (SWP, 840 Pcs) (GJ)</v>
          </cell>
          <cell r="E1259" t="str">
            <v>70419</v>
          </cell>
          <cell r="F1259" t="str">
            <v>72038</v>
          </cell>
          <cell r="G1259" t="str">
            <v>30%</v>
          </cell>
          <cell r="H1259" t="str">
            <v>2 X 8509 (12-8 4 X 1.25 OL)</v>
          </cell>
          <cell r="I1259" t="str">
            <v>8030 (38 mm 142 GA X 4.605 FT)</v>
          </cell>
          <cell r="J1259" t="str">
            <v>8032 (84 mm 200 GA X 4.605 FT)</v>
          </cell>
          <cell r="K1259">
            <v>1.8106199999999997</v>
          </cell>
          <cell r="L1259">
            <v>0.77597999999999989</v>
          </cell>
          <cell r="M1259">
            <v>54</v>
          </cell>
          <cell r="N1259">
            <v>70.298057470921677</v>
          </cell>
          <cell r="O1259">
            <v>53.75</v>
          </cell>
          <cell r="P1259">
            <v>54</v>
          </cell>
          <cell r="Q1259">
            <v>54.25</v>
          </cell>
          <cell r="R1259">
            <v>2.5208749999999998</v>
          </cell>
          <cell r="S1259">
            <v>2.5865999999999998</v>
          </cell>
          <cell r="T1259">
            <v>2.652825</v>
          </cell>
          <cell r="U1259">
            <v>1144.4772499999999</v>
          </cell>
          <cell r="V1259">
            <v>1174.3163999999999</v>
          </cell>
          <cell r="W1259">
            <v>1204.38255</v>
          </cell>
          <cell r="X1259" t="str">
            <v>8053 (5" X 150GA X 40FT)</v>
          </cell>
          <cell r="Y1259" t="str">
            <v>SW (40 FT)</v>
          </cell>
          <cell r="Z1259">
            <v>0.1</v>
          </cell>
          <cell r="AA1259">
            <v>20</v>
          </cell>
          <cell r="AB1259">
            <v>50.417499999999997</v>
          </cell>
          <cell r="AC1259">
            <v>51.731999999999999</v>
          </cell>
          <cell r="AD1259">
            <v>53.0565</v>
          </cell>
          <cell r="AE1259">
            <v>50.517499999999998</v>
          </cell>
          <cell r="AF1259">
            <v>51.832000000000001</v>
          </cell>
          <cell r="AG1259">
            <v>53.156500000000001</v>
          </cell>
          <cell r="AH1259" t="str">
            <v>8059 (40 FT/Bundle)</v>
          </cell>
          <cell r="AI1259" t="str">
            <v>SW</v>
          </cell>
          <cell r="AJ1259" t="str">
            <v>42 SW</v>
          </cell>
          <cell r="AK1259" t="str">
            <v xml:space="preserve">Stack </v>
          </cell>
          <cell r="AL1259" t="str">
            <v>Pyramid</v>
          </cell>
          <cell r="AM1259" t="str">
            <v>On Pallet</v>
          </cell>
          <cell r="AN1259">
            <v>42</v>
          </cell>
          <cell r="AO1259" t="str">
            <v>8912 (56 X 42)</v>
          </cell>
          <cell r="AP1259" t="str">
            <v>56X42</v>
          </cell>
          <cell r="AQ1259">
            <v>55</v>
          </cell>
          <cell r="AR1259" t="str">
            <v>8133 (2)</v>
          </cell>
          <cell r="AS1259" t="str">
            <v>2 X 8114 (Pad)</v>
          </cell>
          <cell r="AT1259">
            <v>0</v>
          </cell>
          <cell r="AU1259">
            <v>0</v>
          </cell>
          <cell r="AV1259" t="str">
            <v>8051 (1 White)</v>
          </cell>
          <cell r="AW1259" t="str">
            <v>8052 (160FT White)</v>
          </cell>
          <cell r="AX1259">
            <v>2231.944</v>
          </cell>
          <cell r="AY1259">
            <v>840</v>
          </cell>
          <cell r="AZ1259">
            <v>2.6570761904761904</v>
          </cell>
          <cell r="BA1259" t="str">
            <v>GJ Request 3/23/09 Change to 20pc. per bundle. Each bundle gets Part No. 8132 8.5 X 11 inch bundle sheet.</v>
          </cell>
          <cell r="BB1259"/>
          <cell r="BC1259">
            <v>154084</v>
          </cell>
          <cell r="BD1259" t="str">
            <v>Green</v>
          </cell>
          <cell r="BE1259" t="str">
            <v xml:space="preserve">2354 LIF50 </v>
          </cell>
          <cell r="BF1259" t="str">
            <v>12 months (+/- 5 days) from date of manufacture</v>
          </cell>
          <cell r="BG1259" t="str">
            <v>Medium</v>
          </cell>
          <cell r="BH1259" t="str">
            <v>23 mm</v>
          </cell>
          <cell r="BI1259" t="str">
            <v>1 in</v>
          </cell>
          <cell r="BJ1259" t="str">
            <v>54 in</v>
          </cell>
          <cell r="BK1259" t="str">
            <v>3/4 in</v>
          </cell>
          <cell r="BL1259" t="str">
            <v>I, II, III</v>
          </cell>
          <cell r="BM1259">
            <v>5.8581714559101394</v>
          </cell>
          <cell r="BN1259">
            <v>118</v>
          </cell>
          <cell r="BO1259">
            <v>0</v>
          </cell>
          <cell r="BP1259" t="str">
            <v>J</v>
          </cell>
          <cell r="BQ1259">
            <v>20</v>
          </cell>
          <cell r="BR1259">
            <v>35642</v>
          </cell>
        </row>
        <row r="1260">
          <cell r="C1260">
            <v>154085</v>
          </cell>
          <cell r="D1260" t="str">
            <v>2354 VLIF50P (2PB, 36 Bxs)(GJ)</v>
          </cell>
          <cell r="E1260">
            <v>70354</v>
          </cell>
          <cell r="F1260" t="str">
            <v>72038</v>
          </cell>
          <cell r="G1260" t="str">
            <v>30%</v>
          </cell>
          <cell r="H1260" t="str">
            <v>2 X 8509 (12-8 4 X 1.25 OL)</v>
          </cell>
          <cell r="I1260" t="str">
            <v>8030 (38 mm 142 GA X 4.605 FT)</v>
          </cell>
          <cell r="J1260" t="str">
            <v>8032 (84 mm 200 GA X 4.605 FT)</v>
          </cell>
          <cell r="K1260">
            <v>1.8106199999999997</v>
          </cell>
          <cell r="L1260">
            <v>0.77597999999999989</v>
          </cell>
          <cell r="M1260">
            <v>54</v>
          </cell>
          <cell r="N1260">
            <v>80.009757776409728</v>
          </cell>
          <cell r="O1260">
            <v>53.75</v>
          </cell>
          <cell r="P1260">
            <v>54</v>
          </cell>
          <cell r="Q1260">
            <v>54.25</v>
          </cell>
          <cell r="R1260">
            <v>2.5208749999999998</v>
          </cell>
          <cell r="S1260">
            <v>2.5865999999999998</v>
          </cell>
          <cell r="T1260">
            <v>2.652825</v>
          </cell>
          <cell r="U1260">
            <v>1144.4772499999999</v>
          </cell>
          <cell r="V1260">
            <v>1174.3163999999999</v>
          </cell>
          <cell r="W1260">
            <v>1204.38255</v>
          </cell>
          <cell r="X1260" t="str">
            <v>8490/8491 (62"/2 pc)</v>
          </cell>
          <cell r="Y1260" t="str">
            <v>62"/ 2 pc</v>
          </cell>
          <cell r="Z1260">
            <v>2.4</v>
          </cell>
          <cell r="AA1260">
            <v>20</v>
          </cell>
          <cell r="AB1260">
            <v>50.417499999999997</v>
          </cell>
          <cell r="AC1260">
            <v>51.731999999999999</v>
          </cell>
          <cell r="AD1260">
            <v>53.0565</v>
          </cell>
          <cell r="AE1260">
            <v>52.817499999999995</v>
          </cell>
          <cell r="AF1260">
            <v>54.131999999999998</v>
          </cell>
          <cell r="AG1260">
            <v>55.456499999999998</v>
          </cell>
          <cell r="AH1260" t="str">
            <v>4 X 8126 (7.125 FT/Box)</v>
          </cell>
          <cell r="AI1260">
            <v>4</v>
          </cell>
          <cell r="AJ1260" t="str">
            <v>(6X6)+0=36</v>
          </cell>
          <cell r="AK1260">
            <v>6</v>
          </cell>
          <cell r="AL1260">
            <v>6</v>
          </cell>
          <cell r="AM1260">
            <v>0</v>
          </cell>
          <cell r="AN1260">
            <v>36</v>
          </cell>
          <cell r="AO1260" t="str">
            <v>8911 (64 X 42)</v>
          </cell>
          <cell r="AP1260" t="str">
            <v>64X42</v>
          </cell>
          <cell r="AQ1260">
            <v>55</v>
          </cell>
          <cell r="AR1260" t="str">
            <v>8123 (8)</v>
          </cell>
          <cell r="AS1260">
            <v>0</v>
          </cell>
          <cell r="AT1260" t="str">
            <v>8121 (4 X 16FT)</v>
          </cell>
          <cell r="AU1260">
            <v>4</v>
          </cell>
          <cell r="AV1260" t="str">
            <v>8051 (1 White)</v>
          </cell>
          <cell r="AW1260" t="str">
            <v>8050 (140FT Clear)</v>
          </cell>
          <cell r="AX1260">
            <v>2003.752</v>
          </cell>
          <cell r="AY1260">
            <v>720</v>
          </cell>
          <cell r="AZ1260">
            <v>2.7829888888888887</v>
          </cell>
          <cell r="BA1260" t="str">
            <v>Requested 6.4.14.  Each cartridge gets Part No. 8508 23 mm parachute clip.</v>
          </cell>
          <cell r="BB1260"/>
          <cell r="BC1260">
            <v>154085</v>
          </cell>
          <cell r="BD1260" t="str">
            <v>Green</v>
          </cell>
          <cell r="BE1260" t="str">
            <v>2354 VLIF50P</v>
          </cell>
          <cell r="BF1260" t="str">
            <v>12 months (+/- 5 days) from date of manufacture</v>
          </cell>
          <cell r="BG1260" t="str">
            <v>Medium</v>
          </cell>
          <cell r="BH1260" t="str">
            <v>23 mm</v>
          </cell>
          <cell r="BI1260" t="str">
            <v>1 1/32 in</v>
          </cell>
          <cell r="BJ1260" t="str">
            <v>54 in</v>
          </cell>
          <cell r="BK1260" t="str">
            <v>3/4 in</v>
          </cell>
          <cell r="BL1260" t="str">
            <v>I, II, III</v>
          </cell>
          <cell r="BM1260">
            <v>6.667479814700811</v>
          </cell>
          <cell r="BN1260">
            <v>167.5</v>
          </cell>
          <cell r="BO1260">
            <v>0</v>
          </cell>
          <cell r="BP1260" t="str">
            <v>J</v>
          </cell>
          <cell r="BQ1260">
            <v>20</v>
          </cell>
          <cell r="BR1260">
            <v>36236</v>
          </cell>
        </row>
        <row r="1261">
          <cell r="C1261">
            <v>154088</v>
          </cell>
          <cell r="D1261" t="str">
            <v>2354 M35P (2PB, 36 Bxs)(GJ)</v>
          </cell>
          <cell r="E1261" t="str">
            <v>70474</v>
          </cell>
          <cell r="F1261" t="str">
            <v>72038</v>
          </cell>
          <cell r="G1261" t="str">
            <v>30%</v>
          </cell>
          <cell r="H1261" t="str">
            <v>2 X 8509 (12-8 4 X 1.25 OL)</v>
          </cell>
          <cell r="I1261" t="str">
            <v>8030 (38 mm 142 GA X 4.605 FT)</v>
          </cell>
          <cell r="J1261" t="str">
            <v>8032 (84 mm 200 GA X 4.605 FT)</v>
          </cell>
          <cell r="K1261">
            <v>1.8106199999999997</v>
          </cell>
          <cell r="L1261">
            <v>0.77597999999999989</v>
          </cell>
          <cell r="M1261">
            <v>54</v>
          </cell>
          <cell r="N1261">
            <v>80.009757776409728</v>
          </cell>
          <cell r="O1261">
            <v>53.75</v>
          </cell>
          <cell r="P1261">
            <v>54</v>
          </cell>
          <cell r="Q1261">
            <v>54.25</v>
          </cell>
          <cell r="R1261">
            <v>2.5208749999999998</v>
          </cell>
          <cell r="S1261">
            <v>2.5865999999999998</v>
          </cell>
          <cell r="T1261">
            <v>2.652825</v>
          </cell>
          <cell r="U1261">
            <v>1144.4772499999999</v>
          </cell>
          <cell r="V1261">
            <v>1174.3163999999999</v>
          </cell>
          <cell r="W1261">
            <v>1204.38255</v>
          </cell>
          <cell r="X1261" t="str">
            <v>8490/8491 (62"/2 pc)</v>
          </cell>
          <cell r="Y1261" t="str">
            <v>62"/ 2 pc</v>
          </cell>
          <cell r="Z1261">
            <v>2.4</v>
          </cell>
          <cell r="AA1261">
            <v>25</v>
          </cell>
          <cell r="AB1261">
            <v>63.021874999999994</v>
          </cell>
          <cell r="AC1261">
            <v>64.664999999999992</v>
          </cell>
          <cell r="AD1261">
            <v>66.320625000000007</v>
          </cell>
          <cell r="AE1261">
            <v>65.421875</v>
          </cell>
          <cell r="AF1261">
            <v>67.064999999999998</v>
          </cell>
          <cell r="AG1261">
            <v>68.720625000000013</v>
          </cell>
          <cell r="AH1261" t="str">
            <v>4 X 8126 (7.125 FT/Box)</v>
          </cell>
          <cell r="AI1261">
            <v>4</v>
          </cell>
          <cell r="AJ1261" t="str">
            <v>(6X6)+0=36</v>
          </cell>
          <cell r="AK1261">
            <v>6</v>
          </cell>
          <cell r="AL1261">
            <v>6</v>
          </cell>
          <cell r="AM1261">
            <v>0</v>
          </cell>
          <cell r="AN1261">
            <v>36</v>
          </cell>
          <cell r="AO1261" t="str">
            <v>8911 (64 X 42)</v>
          </cell>
          <cell r="AP1261" t="str">
            <v>64X42</v>
          </cell>
          <cell r="AQ1261">
            <v>55</v>
          </cell>
          <cell r="AR1261" t="str">
            <v>8123 (8)</v>
          </cell>
          <cell r="AS1261">
            <v>0</v>
          </cell>
          <cell r="AT1261" t="str">
            <v>8121 (4 X 16FT)</v>
          </cell>
          <cell r="AU1261">
            <v>4</v>
          </cell>
          <cell r="AV1261" t="str">
            <v>8051 (1 White)</v>
          </cell>
          <cell r="AW1261" t="str">
            <v>8050 (140FT Clear)</v>
          </cell>
          <cell r="AX1261">
            <v>2469.34</v>
          </cell>
          <cell r="AY1261">
            <v>900</v>
          </cell>
          <cell r="AZ1261">
            <v>2.7437111111111112</v>
          </cell>
          <cell r="BA1261" t="str">
            <v>Minova Request 2/18/08.  Each cartridge gets Part No. 8508 23 mm parachute clip.</v>
          </cell>
          <cell r="BB1261"/>
          <cell r="BC1261">
            <v>154088</v>
          </cell>
          <cell r="BD1261" t="str">
            <v>Blue</v>
          </cell>
          <cell r="BE1261" t="str">
            <v>2354 M35P</v>
          </cell>
          <cell r="BF1261" t="str">
            <v>12 months (+/- 5 days) from date of manufacture</v>
          </cell>
          <cell r="BG1261" t="str">
            <v>Fast</v>
          </cell>
          <cell r="BH1261" t="str">
            <v>23 mm</v>
          </cell>
          <cell r="BI1261" t="str">
            <v>1 in</v>
          </cell>
          <cell r="BJ1261" t="str">
            <v>54 in</v>
          </cell>
          <cell r="BK1261" t="str">
            <v>3/4 in</v>
          </cell>
          <cell r="BL1261" t="str">
            <v>I, II, III</v>
          </cell>
          <cell r="BM1261">
            <v>6.667479814700811</v>
          </cell>
          <cell r="BN1261">
            <v>167.5</v>
          </cell>
          <cell r="BO1261">
            <v>0</v>
          </cell>
          <cell r="BP1261" t="str">
            <v>J</v>
          </cell>
          <cell r="BQ1261">
            <v>25</v>
          </cell>
          <cell r="BR1261">
            <v>36236</v>
          </cell>
        </row>
        <row r="1262">
          <cell r="C1262">
            <v>154089</v>
          </cell>
          <cell r="D1262" t="str">
            <v>2355 LIF1530 (2PB, 36 Bxs)(GJ)</v>
          </cell>
          <cell r="E1262" t="str">
            <v>70362</v>
          </cell>
          <cell r="F1262" t="str">
            <v>72038</v>
          </cell>
          <cell r="G1262" t="str">
            <v>30%</v>
          </cell>
          <cell r="H1262" t="str">
            <v>2 X 8509 (12-8 4 X 1.25 OL)</v>
          </cell>
          <cell r="I1262" t="str">
            <v>8030 (38 mm 142 GA X 4.688 FT)</v>
          </cell>
          <cell r="J1262" t="str">
            <v>8032 (84 mm 200 GA X 4.688 FT)</v>
          </cell>
          <cell r="K1262">
            <v>1.84415</v>
          </cell>
          <cell r="L1262">
            <v>0.79035</v>
          </cell>
          <cell r="M1262">
            <v>55</v>
          </cell>
          <cell r="N1262">
            <v>81.536837666083358</v>
          </cell>
          <cell r="O1262">
            <v>54.75</v>
          </cell>
          <cell r="P1262">
            <v>55</v>
          </cell>
          <cell r="Q1262">
            <v>55.25</v>
          </cell>
          <cell r="R1262">
            <v>2.5677749999999997</v>
          </cell>
          <cell r="S1262">
            <v>2.6345000000000001</v>
          </cell>
          <cell r="T1262">
            <v>2.7017250000000002</v>
          </cell>
          <cell r="U1262">
            <v>1165.7698499999999</v>
          </cell>
          <cell r="V1262">
            <v>1196.0630000000001</v>
          </cell>
          <cell r="W1262">
            <v>1226.5831500000002</v>
          </cell>
          <cell r="X1262" t="str">
            <v>8490/8491 (62"/2 pc)</v>
          </cell>
          <cell r="Y1262" t="str">
            <v>62"/ 2 pc</v>
          </cell>
          <cell r="Z1262">
            <v>2.4</v>
          </cell>
          <cell r="AA1262">
            <v>25</v>
          </cell>
          <cell r="AB1262">
            <v>64.194374999999994</v>
          </cell>
          <cell r="AC1262">
            <v>65.862499999999997</v>
          </cell>
          <cell r="AD1262">
            <v>67.543125000000003</v>
          </cell>
          <cell r="AE1262">
            <v>66.594374999999999</v>
          </cell>
          <cell r="AF1262">
            <v>68.262500000000003</v>
          </cell>
          <cell r="AG1262">
            <v>69.943125000000009</v>
          </cell>
          <cell r="AH1262" t="str">
            <v>4 X 8126 (7.125 FT/Box)</v>
          </cell>
          <cell r="AI1262">
            <v>4</v>
          </cell>
          <cell r="AJ1262" t="str">
            <v>(6X7)+0=42</v>
          </cell>
          <cell r="AK1262">
            <v>6</v>
          </cell>
          <cell r="AL1262">
            <v>7</v>
          </cell>
          <cell r="AM1262">
            <v>0</v>
          </cell>
          <cell r="AN1262">
            <v>42</v>
          </cell>
          <cell r="AO1262" t="str">
            <v>8911 (64 X 42)</v>
          </cell>
          <cell r="AP1262" t="str">
            <v>64X42</v>
          </cell>
          <cell r="AQ1262">
            <v>55</v>
          </cell>
          <cell r="AR1262" t="str">
            <v>8123 (8)</v>
          </cell>
          <cell r="AS1262">
            <v>0</v>
          </cell>
          <cell r="AT1262" t="str">
            <v>8121 (4 X 16FT)</v>
          </cell>
          <cell r="AU1262">
            <v>4</v>
          </cell>
          <cell r="AV1262" t="str">
            <v>8051 (1 White)</v>
          </cell>
          <cell r="AW1262" t="str">
            <v>8050 (140FT Clear)</v>
          </cell>
          <cell r="AX1262">
            <v>2922.0250000000001</v>
          </cell>
          <cell r="AY1262">
            <v>1050</v>
          </cell>
          <cell r="AZ1262">
            <v>2.7828809523809523</v>
          </cell>
          <cell r="BA1262" t="str">
            <v>Minova Request 10/19/10.</v>
          </cell>
          <cell r="BB1262"/>
          <cell r="BC1262">
            <v>154089</v>
          </cell>
          <cell r="BD1262" t="str">
            <v>White</v>
          </cell>
          <cell r="BE1262" t="str">
            <v>2355 LIF1530</v>
          </cell>
          <cell r="BF1262" t="str">
            <v>12 months (+/- 5 days) from date of manufacture</v>
          </cell>
          <cell r="BG1262" t="str">
            <v>Super Slow</v>
          </cell>
          <cell r="BH1262" t="str">
            <v>23 mm</v>
          </cell>
          <cell r="BI1262" t="str">
            <v>1 in</v>
          </cell>
          <cell r="BJ1262" t="str">
            <v>55 in</v>
          </cell>
          <cell r="BK1262" t="str">
            <v>3/4 in</v>
          </cell>
          <cell r="BL1262" t="str">
            <v>I, II, III</v>
          </cell>
          <cell r="BM1262">
            <v>6.7947364721736134</v>
          </cell>
          <cell r="BN1262">
            <v>170</v>
          </cell>
          <cell r="BO1262">
            <v>0</v>
          </cell>
          <cell r="BP1262" t="str">
            <v>J</v>
          </cell>
          <cell r="BQ1262">
            <v>25</v>
          </cell>
          <cell r="BR1262">
            <v>36242</v>
          </cell>
        </row>
        <row r="1263">
          <cell r="C1263">
            <v>154091</v>
          </cell>
          <cell r="D1263" t="str">
            <v>2355 LIF0510 (2PB, 36 Bxs)(GJ)</v>
          </cell>
          <cell r="E1263" t="str">
            <v>70428</v>
          </cell>
          <cell r="F1263" t="str">
            <v>72038</v>
          </cell>
          <cell r="G1263" t="str">
            <v>30%</v>
          </cell>
          <cell r="H1263" t="str">
            <v>2 X 8509 (12-8 4 X 1.25 OL)</v>
          </cell>
          <cell r="I1263" t="str">
            <v>8030 (38 mm 142 GA X 4.688 FT)</v>
          </cell>
          <cell r="J1263" t="str">
            <v>8032 (84 mm 200 GA X 4.688 FT)</v>
          </cell>
          <cell r="K1263">
            <v>1.84415</v>
          </cell>
          <cell r="L1263">
            <v>0.79035</v>
          </cell>
          <cell r="M1263">
            <v>55</v>
          </cell>
          <cell r="N1263">
            <v>81.536837666083358</v>
          </cell>
          <cell r="O1263">
            <v>54.75</v>
          </cell>
          <cell r="P1263">
            <v>55</v>
          </cell>
          <cell r="Q1263">
            <v>55.25</v>
          </cell>
          <cell r="R1263">
            <v>2.5677749999999997</v>
          </cell>
          <cell r="S1263">
            <v>2.6345000000000001</v>
          </cell>
          <cell r="T1263">
            <v>2.7017250000000002</v>
          </cell>
          <cell r="U1263">
            <v>1165.7698499999999</v>
          </cell>
          <cell r="V1263">
            <v>1196.0630000000001</v>
          </cell>
          <cell r="W1263">
            <v>1226.5831500000002</v>
          </cell>
          <cell r="X1263" t="str">
            <v>8490/8491 (62"/2 pc)</v>
          </cell>
          <cell r="Y1263" t="str">
            <v>62"/ 2 pc</v>
          </cell>
          <cell r="Z1263">
            <v>2.4</v>
          </cell>
          <cell r="AA1263">
            <v>25</v>
          </cell>
          <cell r="AB1263">
            <v>64.194374999999994</v>
          </cell>
          <cell r="AC1263">
            <v>65.862499999999997</v>
          </cell>
          <cell r="AD1263">
            <v>67.543125000000003</v>
          </cell>
          <cell r="AE1263">
            <v>66.594374999999999</v>
          </cell>
          <cell r="AF1263">
            <v>68.262500000000003</v>
          </cell>
          <cell r="AG1263">
            <v>69.943125000000009</v>
          </cell>
          <cell r="AH1263" t="str">
            <v>4 X 8126 (7.125 FT/Box)</v>
          </cell>
          <cell r="AI1263">
            <v>4</v>
          </cell>
          <cell r="AJ1263" t="str">
            <v>(6X7)+0=42</v>
          </cell>
          <cell r="AK1263">
            <v>6</v>
          </cell>
          <cell r="AL1263">
            <v>7</v>
          </cell>
          <cell r="AM1263">
            <v>0</v>
          </cell>
          <cell r="AN1263">
            <v>42</v>
          </cell>
          <cell r="AO1263" t="str">
            <v>8911 (64 X 42)</v>
          </cell>
          <cell r="AP1263" t="str">
            <v>64X42</v>
          </cell>
          <cell r="AQ1263">
            <v>55</v>
          </cell>
          <cell r="AR1263" t="str">
            <v>8123 (8)</v>
          </cell>
          <cell r="AS1263">
            <v>0</v>
          </cell>
          <cell r="AT1263" t="str">
            <v>8121 (4 X 16FT)</v>
          </cell>
          <cell r="AU1263">
            <v>4</v>
          </cell>
          <cell r="AV1263" t="str">
            <v>8051 (1 White)</v>
          </cell>
          <cell r="AW1263" t="str">
            <v>8050 (140FT Clear)</v>
          </cell>
          <cell r="AX1263">
            <v>2922.0250000000001</v>
          </cell>
          <cell r="AY1263">
            <v>1050</v>
          </cell>
          <cell r="AZ1263">
            <v>2.7828809523809523</v>
          </cell>
          <cell r="BA1263" t="str">
            <v>Minova Request 9/30/10.</v>
          </cell>
          <cell r="BB1263"/>
          <cell r="BC1263">
            <v>154091</v>
          </cell>
          <cell r="BD1263" t="str">
            <v>White</v>
          </cell>
          <cell r="BE1263" t="str">
            <v>2355 LIF0510</v>
          </cell>
          <cell r="BF1263" t="str">
            <v>12 months (+/- 5 days) from date of manufacture</v>
          </cell>
          <cell r="BG1263" t="str">
            <v>X-Slow</v>
          </cell>
          <cell r="BH1263" t="str">
            <v>23 mm</v>
          </cell>
          <cell r="BI1263" t="str">
            <v>1 in</v>
          </cell>
          <cell r="BJ1263" t="str">
            <v>55 in</v>
          </cell>
          <cell r="BK1263" t="str">
            <v>3/4 in</v>
          </cell>
          <cell r="BL1263" t="str">
            <v>I, II, III</v>
          </cell>
          <cell r="BM1263">
            <v>6.7947364721736134</v>
          </cell>
          <cell r="BN1263">
            <v>170</v>
          </cell>
          <cell r="BO1263">
            <v>0</v>
          </cell>
          <cell r="BP1263" t="str">
            <v>J</v>
          </cell>
          <cell r="BQ1263">
            <v>25</v>
          </cell>
          <cell r="BR1263">
            <v>36242</v>
          </cell>
        </row>
        <row r="1264">
          <cell r="C1264">
            <v>154092</v>
          </cell>
          <cell r="D1264" t="str">
            <v>2355 LIF37P (2PB, 36 Bxs)(GJ)</v>
          </cell>
          <cell r="E1264" t="str">
            <v>70315</v>
          </cell>
          <cell r="F1264" t="str">
            <v>72038</v>
          </cell>
          <cell r="G1264" t="str">
            <v>30%</v>
          </cell>
          <cell r="H1264" t="str">
            <v>2 X 8509 (12-8 4 X 1.25 OL)</v>
          </cell>
          <cell r="I1264" t="str">
            <v>8030 (38 mm 142 GA X 4.688 FT)</v>
          </cell>
          <cell r="J1264" t="str">
            <v>8032 (84 mm 200 GA X 4.688 FT)</v>
          </cell>
          <cell r="K1264">
            <v>1.84415</v>
          </cell>
          <cell r="L1264">
            <v>0.79035</v>
          </cell>
          <cell r="M1264">
            <v>55</v>
          </cell>
          <cell r="N1264">
            <v>81.536837666083358</v>
          </cell>
          <cell r="O1264">
            <v>54.75</v>
          </cell>
          <cell r="P1264">
            <v>55</v>
          </cell>
          <cell r="Q1264">
            <v>55.25</v>
          </cell>
          <cell r="R1264">
            <v>2.5677749999999997</v>
          </cell>
          <cell r="S1264">
            <v>2.6345000000000001</v>
          </cell>
          <cell r="T1264">
            <v>2.7017250000000002</v>
          </cell>
          <cell r="U1264">
            <v>1165.7698499999999</v>
          </cell>
          <cell r="V1264">
            <v>1196.0630000000001</v>
          </cell>
          <cell r="W1264">
            <v>1226.5831500000002</v>
          </cell>
          <cell r="X1264" t="str">
            <v>8490/8491 (62"/2 pc)</v>
          </cell>
          <cell r="Y1264" t="str">
            <v>62"/ 2 pc</v>
          </cell>
          <cell r="Z1264">
            <v>2.4</v>
          </cell>
          <cell r="AA1264">
            <v>25</v>
          </cell>
          <cell r="AB1264">
            <v>64.194374999999994</v>
          </cell>
          <cell r="AC1264">
            <v>65.862499999999997</v>
          </cell>
          <cell r="AD1264">
            <v>67.543125000000003</v>
          </cell>
          <cell r="AE1264">
            <v>66.594374999999999</v>
          </cell>
          <cell r="AF1264">
            <v>68.262500000000003</v>
          </cell>
          <cell r="AG1264">
            <v>69.943125000000009</v>
          </cell>
          <cell r="AH1264" t="str">
            <v>4 X 8126 (7.125 FT/Box)</v>
          </cell>
          <cell r="AI1264">
            <v>4</v>
          </cell>
          <cell r="AJ1264" t="str">
            <v>(6X6)+0=36</v>
          </cell>
          <cell r="AK1264">
            <v>6</v>
          </cell>
          <cell r="AL1264">
            <v>6</v>
          </cell>
          <cell r="AM1264">
            <v>0</v>
          </cell>
          <cell r="AN1264">
            <v>36</v>
          </cell>
          <cell r="AO1264" t="str">
            <v>8911 (64 X 42)</v>
          </cell>
          <cell r="AP1264" t="str">
            <v>64X42</v>
          </cell>
          <cell r="AQ1264">
            <v>55</v>
          </cell>
          <cell r="AR1264" t="str">
            <v>8123 (8)</v>
          </cell>
          <cell r="AS1264">
            <v>0</v>
          </cell>
          <cell r="AT1264" t="str">
            <v>8121 (4 X 16FT)</v>
          </cell>
          <cell r="AU1264">
            <v>4</v>
          </cell>
          <cell r="AV1264" t="str">
            <v>8051 (1 White)</v>
          </cell>
          <cell r="AW1264" t="str">
            <v>8050 (140FT Clear)</v>
          </cell>
          <cell r="AX1264">
            <v>2512.4500000000003</v>
          </cell>
          <cell r="AY1264">
            <v>900</v>
          </cell>
          <cell r="AZ1264">
            <v>2.7916111111111115</v>
          </cell>
          <cell r="BA1264" t="str">
            <v>Minova Request 12/17/08.  Each cartridge gets Part No. 8508 23 mm parachute clip.</v>
          </cell>
          <cell r="BB1264"/>
          <cell r="BC1264">
            <v>154092</v>
          </cell>
          <cell r="BD1264" t="str">
            <v>Blue</v>
          </cell>
          <cell r="BE1264" t="str">
            <v>2355 LIF37P</v>
          </cell>
          <cell r="BF1264" t="str">
            <v>12 months (+/- 5 days) from date of manufacture</v>
          </cell>
          <cell r="BG1264" t="str">
            <v>Fast</v>
          </cell>
          <cell r="BH1264" t="str">
            <v>23 mm</v>
          </cell>
          <cell r="BI1264" t="str">
            <v>1 in</v>
          </cell>
          <cell r="BJ1264" t="str">
            <v>55 in</v>
          </cell>
          <cell r="BK1264" t="str">
            <v>3/4 in</v>
          </cell>
          <cell r="BL1264" t="str">
            <v>I, II, III</v>
          </cell>
          <cell r="BM1264">
            <v>6.7947364721736134</v>
          </cell>
          <cell r="BN1264">
            <v>170</v>
          </cell>
          <cell r="BO1264">
            <v>0</v>
          </cell>
          <cell r="BP1264" t="str">
            <v>J</v>
          </cell>
          <cell r="BQ1264">
            <v>25</v>
          </cell>
          <cell r="BR1264">
            <v>36236</v>
          </cell>
        </row>
        <row r="1265">
          <cell r="C1265">
            <v>154095</v>
          </cell>
          <cell r="D1265" t="str">
            <v>2358 LIF37 (2PB, 42 Bxs)(GJ)</v>
          </cell>
          <cell r="E1265" t="str">
            <v>70315</v>
          </cell>
          <cell r="F1265" t="str">
            <v>72038</v>
          </cell>
          <cell r="G1265" t="str">
            <v>30%</v>
          </cell>
          <cell r="H1265" t="str">
            <v>2 X 8509 (12-8 4 X 1.25 OL)</v>
          </cell>
          <cell r="I1265" t="str">
            <v>8030 (38 mm 142 GA X 4.938 FT)</v>
          </cell>
          <cell r="J1265" t="str">
            <v>8032 (84 mm 200 GA X 4.938 FT)</v>
          </cell>
          <cell r="K1265">
            <v>1.9447399999999999</v>
          </cell>
          <cell r="L1265">
            <v>0.83345999999999998</v>
          </cell>
          <cell r="M1265">
            <v>58</v>
          </cell>
          <cell r="N1265">
            <v>86.118077335104232</v>
          </cell>
          <cell r="O1265">
            <v>57.75</v>
          </cell>
          <cell r="P1265">
            <v>58</v>
          </cell>
          <cell r="Q1265">
            <v>58.25</v>
          </cell>
          <cell r="R1265">
            <v>2.708475</v>
          </cell>
          <cell r="S1265">
            <v>2.7782</v>
          </cell>
          <cell r="T1265">
            <v>2.8484249999999998</v>
          </cell>
          <cell r="U1265">
            <v>1229.6476499999999</v>
          </cell>
          <cell r="V1265">
            <v>1261.3027999999999</v>
          </cell>
          <cell r="W1265">
            <v>1293.1849499999998</v>
          </cell>
          <cell r="X1265" t="str">
            <v>8490/8491 (62"/2 pc)</v>
          </cell>
          <cell r="Y1265" t="str">
            <v>62"/ 2 pc</v>
          </cell>
          <cell r="Z1265">
            <v>2.4</v>
          </cell>
          <cell r="AA1265">
            <v>25</v>
          </cell>
          <cell r="AB1265">
            <v>67.711874999999992</v>
          </cell>
          <cell r="AC1265">
            <v>69.454999999999998</v>
          </cell>
          <cell r="AD1265">
            <v>71.210624999999993</v>
          </cell>
          <cell r="AE1265">
            <v>70.111874999999998</v>
          </cell>
          <cell r="AF1265">
            <v>71.855000000000004</v>
          </cell>
          <cell r="AG1265">
            <v>73.610624999999999</v>
          </cell>
          <cell r="AH1265" t="str">
            <v>4 X 8126 (7.125 FT/Box)</v>
          </cell>
          <cell r="AI1265">
            <v>4</v>
          </cell>
          <cell r="AJ1265" t="str">
            <v>(6X7)+0=42</v>
          </cell>
          <cell r="AK1265">
            <v>6</v>
          </cell>
          <cell r="AL1265">
            <v>7</v>
          </cell>
          <cell r="AM1265">
            <v>0</v>
          </cell>
          <cell r="AN1265">
            <v>42</v>
          </cell>
          <cell r="AO1265" t="str">
            <v>8911 (64 X 42)</v>
          </cell>
          <cell r="AP1265" t="str">
            <v>64X42</v>
          </cell>
          <cell r="AQ1265">
            <v>55</v>
          </cell>
          <cell r="AR1265" t="str">
            <v>8123 (8)</v>
          </cell>
          <cell r="AS1265">
            <v>0</v>
          </cell>
          <cell r="AT1265" t="str">
            <v>8121 (4 X 16FT)</v>
          </cell>
          <cell r="AU1265">
            <v>4</v>
          </cell>
          <cell r="AV1265" t="str">
            <v>8051 (1 White)</v>
          </cell>
          <cell r="AW1265" t="str">
            <v>8050 (160FT Clear)</v>
          </cell>
          <cell r="AX1265">
            <v>3072.9100000000003</v>
          </cell>
          <cell r="AY1265">
            <v>1050</v>
          </cell>
          <cell r="AZ1265">
            <v>2.9265809523809527</v>
          </cell>
          <cell r="BA1265" t="str">
            <v>GJ Request 5/6/10.</v>
          </cell>
          <cell r="BB1265"/>
          <cell r="BC1265">
            <v>154095</v>
          </cell>
          <cell r="BD1265" t="str">
            <v>Blue</v>
          </cell>
          <cell r="BE1265" t="str">
            <v>2358 LIF37</v>
          </cell>
          <cell r="BF1265" t="str">
            <v>12 months (+/- 5 days) from date of manufacture</v>
          </cell>
          <cell r="BG1265" t="str">
            <v>Fast</v>
          </cell>
          <cell r="BH1265" t="str">
            <v>23 mm</v>
          </cell>
          <cell r="BI1265" t="str">
            <v>1 in</v>
          </cell>
          <cell r="BJ1265" t="str">
            <v>58 in</v>
          </cell>
          <cell r="BK1265" t="str">
            <v>3/4 in</v>
          </cell>
          <cell r="BL1265" t="str">
            <v>I, II, III</v>
          </cell>
          <cell r="BM1265">
            <v>7.176506444592019</v>
          </cell>
          <cell r="BN1265">
            <v>180</v>
          </cell>
          <cell r="BO1265">
            <v>0</v>
          </cell>
          <cell r="BP1265" t="str">
            <v>J</v>
          </cell>
          <cell r="BQ1265">
            <v>25</v>
          </cell>
          <cell r="BR1265">
            <v>36242</v>
          </cell>
        </row>
        <row r="1266">
          <cell r="C1266">
            <v>154098</v>
          </cell>
          <cell r="D1266" t="str">
            <v>2355 M37P (2PB, 36 Bxs)(GJ)</v>
          </cell>
          <cell r="E1266" t="str">
            <v>70499</v>
          </cell>
          <cell r="F1266" t="str">
            <v>72038</v>
          </cell>
          <cell r="G1266" t="str">
            <v>30%</v>
          </cell>
          <cell r="H1266" t="str">
            <v>2 X 8509 (12-8 4 X 1.25 OL)</v>
          </cell>
          <cell r="I1266" t="str">
            <v>8030 (38 mm 142 GA X 4.688 FT)</v>
          </cell>
          <cell r="J1266" t="str">
            <v>8032 (84 mm 200 GA X 4.688 FT)</v>
          </cell>
          <cell r="K1266">
            <v>1.84415</v>
          </cell>
          <cell r="L1266">
            <v>0.79035</v>
          </cell>
          <cell r="M1266">
            <v>55</v>
          </cell>
          <cell r="N1266">
            <v>81.536837666083358</v>
          </cell>
          <cell r="O1266">
            <v>54.75</v>
          </cell>
          <cell r="P1266">
            <v>55</v>
          </cell>
          <cell r="Q1266">
            <v>55.25</v>
          </cell>
          <cell r="R1266">
            <v>2.5677749999999997</v>
          </cell>
          <cell r="S1266">
            <v>2.6345000000000001</v>
          </cell>
          <cell r="T1266">
            <v>2.7017250000000002</v>
          </cell>
          <cell r="U1266">
            <v>1165.7698499999999</v>
          </cell>
          <cell r="V1266">
            <v>1196.0630000000001</v>
          </cell>
          <cell r="W1266">
            <v>1226.5831500000002</v>
          </cell>
          <cell r="X1266" t="str">
            <v>8490/8491 (62"/2 pc)</v>
          </cell>
          <cell r="Y1266" t="str">
            <v>62"/ 2 pc</v>
          </cell>
          <cell r="Z1266">
            <v>2.4</v>
          </cell>
          <cell r="AA1266">
            <v>25</v>
          </cell>
          <cell r="AB1266">
            <v>64.194374999999994</v>
          </cell>
          <cell r="AC1266">
            <v>65.862499999999997</v>
          </cell>
          <cell r="AD1266">
            <v>67.543125000000003</v>
          </cell>
          <cell r="AE1266">
            <v>66.594374999999999</v>
          </cell>
          <cell r="AF1266">
            <v>68.262500000000003</v>
          </cell>
          <cell r="AG1266">
            <v>69.943125000000009</v>
          </cell>
          <cell r="AH1266" t="str">
            <v>4 X 8126 (7.125 FT/Box)</v>
          </cell>
          <cell r="AI1266">
            <v>4</v>
          </cell>
          <cell r="AJ1266" t="str">
            <v>(6X6)+0=36</v>
          </cell>
          <cell r="AK1266">
            <v>6</v>
          </cell>
          <cell r="AL1266">
            <v>6</v>
          </cell>
          <cell r="AM1266">
            <v>0</v>
          </cell>
          <cell r="AN1266">
            <v>36</v>
          </cell>
          <cell r="AO1266" t="str">
            <v>8911 (64 X 42)</v>
          </cell>
          <cell r="AP1266" t="str">
            <v>64X42</v>
          </cell>
          <cell r="AQ1266">
            <v>55</v>
          </cell>
          <cell r="AR1266" t="str">
            <v>8123 (8)</v>
          </cell>
          <cell r="AS1266">
            <v>0</v>
          </cell>
          <cell r="AT1266" t="str">
            <v>8121 (4 X 16FT)</v>
          </cell>
          <cell r="AU1266">
            <v>4</v>
          </cell>
          <cell r="AV1266" t="str">
            <v>8051 (1 White)</v>
          </cell>
          <cell r="AW1266" t="str">
            <v>8050 (140FT Clear)</v>
          </cell>
          <cell r="AX1266">
            <v>2512.4500000000003</v>
          </cell>
          <cell r="AY1266">
            <v>900</v>
          </cell>
          <cell r="AZ1266">
            <v>2.7916111111111115</v>
          </cell>
          <cell r="BA1266" t="str">
            <v>Minova Request 11/6/08.  Each cartridge gets Part No. 8508 23 mm parachute clip.</v>
          </cell>
          <cell r="BB1266"/>
          <cell r="BC1266">
            <v>154098</v>
          </cell>
          <cell r="BD1266" t="str">
            <v>Blue</v>
          </cell>
          <cell r="BE1266" t="str">
            <v>2355 M37P</v>
          </cell>
          <cell r="BF1266" t="str">
            <v>12 months (+/- 5 days) from date of manufacture</v>
          </cell>
          <cell r="BG1266" t="str">
            <v>Fast</v>
          </cell>
          <cell r="BH1266" t="str">
            <v>23 mm</v>
          </cell>
          <cell r="BI1266" t="str">
            <v>1 in</v>
          </cell>
          <cell r="BJ1266" t="str">
            <v>55 in</v>
          </cell>
          <cell r="BK1266" t="str">
            <v>3/4 in</v>
          </cell>
          <cell r="BL1266" t="str">
            <v>I, II, III</v>
          </cell>
          <cell r="BM1266">
            <v>6.7947364721736134</v>
          </cell>
          <cell r="BN1266">
            <v>170</v>
          </cell>
          <cell r="BO1266">
            <v>0</v>
          </cell>
          <cell r="BP1266" t="str">
            <v>J</v>
          </cell>
          <cell r="BQ1266">
            <v>25</v>
          </cell>
          <cell r="BR1266">
            <v>36236</v>
          </cell>
        </row>
        <row r="1267">
          <cell r="C1267">
            <v>155027</v>
          </cell>
          <cell r="D1267" t="str">
            <v>2356 LIF35P (2PB, 42BXS, SRD) (GJ)</v>
          </cell>
          <cell r="E1267" t="str">
            <v>70411</v>
          </cell>
          <cell r="F1267" t="str">
            <v>72038</v>
          </cell>
          <cell r="G1267" t="str">
            <v>30%</v>
          </cell>
          <cell r="H1267" t="str">
            <v>2 X 8509 (12-8 4 X 1.25 OL)</v>
          </cell>
          <cell r="I1267" t="str">
            <v>8030 (38 mm 142 GA X 4.771 FT)</v>
          </cell>
          <cell r="J1267" t="str">
            <v>8032 (84 mm 200 GA X 4.771 FT)</v>
          </cell>
          <cell r="K1267">
            <v>1.8776799999999998</v>
          </cell>
          <cell r="L1267">
            <v>0.80471999999999999</v>
          </cell>
          <cell r="M1267">
            <v>56</v>
          </cell>
          <cell r="N1267">
            <v>84</v>
          </cell>
          <cell r="O1267">
            <v>55.75</v>
          </cell>
          <cell r="P1267">
            <v>56</v>
          </cell>
          <cell r="Q1267">
            <v>56.25</v>
          </cell>
          <cell r="R1267">
            <v>2.6146749999999996</v>
          </cell>
          <cell r="S1267">
            <v>2.6823999999999999</v>
          </cell>
          <cell r="T1267">
            <v>2.7506249999999999</v>
          </cell>
          <cell r="U1267">
            <v>1187.0624499999999</v>
          </cell>
          <cell r="V1267">
            <v>1217.8096</v>
          </cell>
          <cell r="W1267">
            <v>1248.7837500000001</v>
          </cell>
          <cell r="X1267" t="str">
            <v>8490/8491 (62"/2 pc)</v>
          </cell>
          <cell r="Y1267" t="str">
            <v>62"/ 2 pc</v>
          </cell>
          <cell r="Z1267">
            <v>2.4</v>
          </cell>
          <cell r="AA1267">
            <v>20</v>
          </cell>
          <cell r="AB1267">
            <v>52.293499999999995</v>
          </cell>
          <cell r="AC1267">
            <v>53.647999999999996</v>
          </cell>
          <cell r="AD1267">
            <v>55.012499999999996</v>
          </cell>
          <cell r="AE1267">
            <v>54.693499999999993</v>
          </cell>
          <cell r="AF1267">
            <v>56.047999999999995</v>
          </cell>
          <cell r="AG1267">
            <v>57.412499999999994</v>
          </cell>
          <cell r="AH1267" t="str">
            <v>4 X 8126 (7.125 FT/Box)</v>
          </cell>
          <cell r="AI1267">
            <v>4</v>
          </cell>
          <cell r="AJ1267" t="str">
            <v>(6X7)+0=42</v>
          </cell>
          <cell r="AK1267">
            <v>6</v>
          </cell>
          <cell r="AL1267">
            <v>7</v>
          </cell>
          <cell r="AM1267">
            <v>0</v>
          </cell>
          <cell r="AN1267">
            <v>42</v>
          </cell>
          <cell r="AO1267" t="str">
            <v>8911 (64 X 42)</v>
          </cell>
          <cell r="AP1267" t="str">
            <v>64X42</v>
          </cell>
          <cell r="AQ1267">
            <v>55</v>
          </cell>
          <cell r="AR1267" t="str">
            <v>8123 (8)</v>
          </cell>
          <cell r="AS1267">
            <v>0</v>
          </cell>
          <cell r="AT1267" t="str">
            <v>8121 (4 X 16FT)</v>
          </cell>
          <cell r="AU1267">
            <v>4</v>
          </cell>
          <cell r="AV1267" t="str">
            <v>8051 (1 White)</v>
          </cell>
          <cell r="AW1267" t="str">
            <v>8050 (160FT Clear)</v>
          </cell>
          <cell r="AX1267">
            <v>2409.0159999999996</v>
          </cell>
          <cell r="AY1267">
            <v>840</v>
          </cell>
          <cell r="AZ1267">
            <v>2.8678761904761902</v>
          </cell>
          <cell r="BA1267" t="str">
            <v>Minova Request 12/15/13.  Each cartridge gets Part No. 8508 23 mm parachute clip.</v>
          </cell>
          <cell r="BB1267"/>
          <cell r="BC1267">
            <v>155027</v>
          </cell>
          <cell r="BD1267" t="str">
            <v>Blue</v>
          </cell>
          <cell r="BE1267" t="str">
            <v>2356 LIF35P (7' SRD Bolt)</v>
          </cell>
          <cell r="BF1267" t="str">
            <v>12 months (+/- 5 days) from date of manufacture</v>
          </cell>
          <cell r="BG1267" t="str">
            <v>Fast</v>
          </cell>
          <cell r="BH1267" t="str">
            <v>23 mm</v>
          </cell>
          <cell r="BI1267" t="str">
            <v>1 1/32 in</v>
          </cell>
          <cell r="BJ1267" t="str">
            <v>56 in</v>
          </cell>
          <cell r="BK1267" t="str">
            <v>0.804 in (SRD)</v>
          </cell>
          <cell r="BL1267" t="str">
            <v>I, II, III</v>
          </cell>
          <cell r="BM1267">
            <v>7</v>
          </cell>
          <cell r="BN1267">
            <v>140</v>
          </cell>
          <cell r="BO1267">
            <v>0</v>
          </cell>
          <cell r="BP1267" t="str">
            <v>J</v>
          </cell>
          <cell r="BQ1267">
            <v>20</v>
          </cell>
          <cell r="BR1267">
            <v>36242</v>
          </cell>
        </row>
        <row r="1268">
          <cell r="C1268">
            <v>155030</v>
          </cell>
          <cell r="D1268" t="str">
            <v>2356 M37 (0.6" Cable Bolt) (GJ)</v>
          </cell>
          <cell r="E1268" t="str">
            <v>70499</v>
          </cell>
          <cell r="F1268" t="str">
            <v>72038</v>
          </cell>
          <cell r="G1268" t="str">
            <v>30%</v>
          </cell>
          <cell r="H1268" t="str">
            <v>2 X 8509 (12-8 4 X 1.25 OL)</v>
          </cell>
          <cell r="I1268" t="str">
            <v>8030 (38 mm 142 GA X 4.771 FT)</v>
          </cell>
          <cell r="J1268" t="str">
            <v>8032 (84 mm 200 GA X 4.771 FT)</v>
          </cell>
          <cell r="K1268">
            <v>1.8776799999999998</v>
          </cell>
          <cell r="L1268">
            <v>0.80471999999999999</v>
          </cell>
          <cell r="M1268">
            <v>56</v>
          </cell>
          <cell r="N1268">
            <v>59.952093147742232</v>
          </cell>
          <cell r="O1268">
            <v>55.75</v>
          </cell>
          <cell r="P1268">
            <v>56</v>
          </cell>
          <cell r="Q1268">
            <v>56.25</v>
          </cell>
          <cell r="R1268">
            <v>2.6146749999999996</v>
          </cell>
          <cell r="S1268">
            <v>2.6823999999999999</v>
          </cell>
          <cell r="T1268">
            <v>2.7506249999999999</v>
          </cell>
          <cell r="U1268">
            <v>1187.0624499999999</v>
          </cell>
          <cell r="V1268">
            <v>1217.8096</v>
          </cell>
          <cell r="W1268">
            <v>1248.7837500000001</v>
          </cell>
          <cell r="X1268" t="str">
            <v>8490/8491 (62"/2 pc)</v>
          </cell>
          <cell r="Y1268" t="str">
            <v>62"/ 2 pc</v>
          </cell>
          <cell r="Z1268">
            <v>2.4</v>
          </cell>
          <cell r="AA1268">
            <v>25</v>
          </cell>
          <cell r="AB1268">
            <v>65.366874999999993</v>
          </cell>
          <cell r="AC1268">
            <v>67.06</v>
          </cell>
          <cell r="AD1268">
            <v>68.765625</v>
          </cell>
          <cell r="AE1268">
            <v>67.766874999999999</v>
          </cell>
          <cell r="AF1268">
            <v>69.460000000000008</v>
          </cell>
          <cell r="AG1268">
            <v>71.165625000000006</v>
          </cell>
          <cell r="AH1268" t="str">
            <v>4 X 8126 (7.125 FT/Box)</v>
          </cell>
          <cell r="AI1268">
            <v>4</v>
          </cell>
          <cell r="AJ1268" t="str">
            <v>(6X6)+0=36</v>
          </cell>
          <cell r="AK1268">
            <v>6</v>
          </cell>
          <cell r="AL1268">
            <v>6</v>
          </cell>
          <cell r="AM1268">
            <v>0</v>
          </cell>
          <cell r="AN1268">
            <v>36</v>
          </cell>
          <cell r="AO1268" t="str">
            <v>8911 (64 X 42)</v>
          </cell>
          <cell r="AP1268" t="str">
            <v>64X42</v>
          </cell>
          <cell r="AQ1268">
            <v>55</v>
          </cell>
          <cell r="AR1268" t="str">
            <v>8123 (8)</v>
          </cell>
          <cell r="AS1268">
            <v>0</v>
          </cell>
          <cell r="AT1268" t="str">
            <v>8121 (4 X 16FT)</v>
          </cell>
          <cell r="AU1268">
            <v>4</v>
          </cell>
          <cell r="AV1268" t="str">
            <v>8051 (1 White)</v>
          </cell>
          <cell r="AW1268" t="str">
            <v>8050 (140FT Clear)</v>
          </cell>
          <cell r="AX1268">
            <v>2555.5600000000004</v>
          </cell>
          <cell r="AY1268">
            <v>900</v>
          </cell>
          <cell r="AZ1268">
            <v>2.8395111111111118</v>
          </cell>
          <cell r="BA1268" t="str">
            <v>GJ Request 3/21/12 for Cable Bolt application (0.6 inch cable bolt). Special red label packaging.</v>
          </cell>
          <cell r="BB1268"/>
          <cell r="BC1268">
            <v>155030</v>
          </cell>
          <cell r="BD1268" t="str">
            <v>Red</v>
          </cell>
          <cell r="BE1268" t="str">
            <v xml:space="preserve">2356 M37 </v>
          </cell>
          <cell r="BF1268" t="str">
            <v>12 months (+/- 5 days) from date of manufacture</v>
          </cell>
          <cell r="BG1268" t="str">
            <v>Fast</v>
          </cell>
          <cell r="BH1268" t="str">
            <v>23 mm</v>
          </cell>
          <cell r="BI1268" t="str">
            <v>1 in</v>
          </cell>
          <cell r="BJ1268" t="str">
            <v>56 in</v>
          </cell>
          <cell r="BK1268" t="str">
            <v>0.6"</v>
          </cell>
          <cell r="BL1268" t="str">
            <v>I, II, III</v>
          </cell>
          <cell r="BM1268">
            <v>4.9960077623118524</v>
          </cell>
          <cell r="BN1268">
            <v>125</v>
          </cell>
          <cell r="BO1268">
            <v>0</v>
          </cell>
          <cell r="BP1268" t="str">
            <v>J</v>
          </cell>
          <cell r="BQ1268">
            <v>25</v>
          </cell>
          <cell r="BR1268">
            <v>36236</v>
          </cell>
        </row>
        <row r="1269">
          <cell r="C1269">
            <v>155031</v>
          </cell>
          <cell r="D1269" t="str">
            <v>2359 LIF50 (2PB, 42 Bxs)(GJ)</v>
          </cell>
          <cell r="E1269" t="str">
            <v>70419</v>
          </cell>
          <cell r="F1269" t="str">
            <v>72038</v>
          </cell>
          <cell r="G1269" t="str">
            <v>30%</v>
          </cell>
          <cell r="H1269" t="str">
            <v>2 X 8509 (12-8 4 X 1.25 OL)</v>
          </cell>
          <cell r="I1269" t="str">
            <v>8030 (38 mm 142 GA X 5.021 FT)</v>
          </cell>
          <cell r="J1269" t="str">
            <v>8032 (84 mm 200 GA X 5.021 FT)</v>
          </cell>
          <cell r="K1269">
            <v>1.9782699999999998</v>
          </cell>
          <cell r="L1269">
            <v>0.84782999999999997</v>
          </cell>
          <cell r="M1269">
            <v>59</v>
          </cell>
          <cell r="N1269">
            <v>87.645157224777861</v>
          </cell>
          <cell r="O1269">
            <v>58.75</v>
          </cell>
          <cell r="P1269">
            <v>59</v>
          </cell>
          <cell r="Q1269">
            <v>59.25</v>
          </cell>
          <cell r="R1269">
            <v>2.7553749999999999</v>
          </cell>
          <cell r="S1269">
            <v>2.8260999999999998</v>
          </cell>
          <cell r="T1269">
            <v>2.8973249999999999</v>
          </cell>
          <cell r="U1269">
            <v>1250.9402499999999</v>
          </cell>
          <cell r="V1269">
            <v>1283.0493999999999</v>
          </cell>
          <cell r="W1269">
            <v>1315.38555</v>
          </cell>
          <cell r="X1269" t="str">
            <v>8490/8491 (62"/2 pc)</v>
          </cell>
          <cell r="Y1269" t="str">
            <v>62"/ 2 pc</v>
          </cell>
          <cell r="Z1269">
            <v>2.4</v>
          </cell>
          <cell r="AA1269">
            <v>25</v>
          </cell>
          <cell r="AB1269">
            <v>68.884374999999991</v>
          </cell>
          <cell r="AC1269">
            <v>70.652499999999989</v>
          </cell>
          <cell r="AD1269">
            <v>72.433125000000004</v>
          </cell>
          <cell r="AE1269">
            <v>71.284374999999997</v>
          </cell>
          <cell r="AF1269">
            <v>73.052499999999995</v>
          </cell>
          <cell r="AG1269">
            <v>74.83312500000001</v>
          </cell>
          <cell r="AH1269" t="str">
            <v>4 X 8126 (7.125 FT/Box)</v>
          </cell>
          <cell r="AI1269">
            <v>4</v>
          </cell>
          <cell r="AJ1269" t="str">
            <v>(6X7)+0=42</v>
          </cell>
          <cell r="AK1269">
            <v>6</v>
          </cell>
          <cell r="AL1269">
            <v>7</v>
          </cell>
          <cell r="AM1269">
            <v>0</v>
          </cell>
          <cell r="AN1269">
            <v>42</v>
          </cell>
          <cell r="AO1269" t="str">
            <v>8911 (64 X 42)</v>
          </cell>
          <cell r="AP1269" t="str">
            <v>64X42</v>
          </cell>
          <cell r="AQ1269">
            <v>55</v>
          </cell>
          <cell r="AR1269" t="str">
            <v>8123 (8)</v>
          </cell>
          <cell r="AS1269">
            <v>0</v>
          </cell>
          <cell r="AT1269" t="str">
            <v>8121 (4 X 16FT)</v>
          </cell>
          <cell r="AU1269">
            <v>4</v>
          </cell>
          <cell r="AV1269" t="str">
            <v>8051 (1 White)</v>
          </cell>
          <cell r="AW1269" t="str">
            <v>8050 (160FT Clear)</v>
          </cell>
          <cell r="AX1269">
            <v>3123.2049999999999</v>
          </cell>
          <cell r="AY1269">
            <v>1050</v>
          </cell>
          <cell r="AZ1269">
            <v>2.9744809523809521</v>
          </cell>
          <cell r="BA1269" t="str">
            <v>GJ Request 4/29/03.</v>
          </cell>
          <cell r="BB1269"/>
          <cell r="BC1269">
            <v>155031</v>
          </cell>
          <cell r="BD1269" t="str">
            <v>Green</v>
          </cell>
          <cell r="BE1269" t="str">
            <v xml:space="preserve">2359 LIF50 </v>
          </cell>
          <cell r="BF1269" t="str">
            <v>12 months (+/- 5 days) from date of manufacture</v>
          </cell>
          <cell r="BG1269" t="str">
            <v xml:space="preserve">Medium </v>
          </cell>
          <cell r="BH1269" t="str">
            <v>23 mm</v>
          </cell>
          <cell r="BI1269" t="str">
            <v>1 in</v>
          </cell>
          <cell r="BJ1269" t="str">
            <v>59 in</v>
          </cell>
          <cell r="BK1269" t="str">
            <v>3/4 in</v>
          </cell>
          <cell r="BL1269" t="str">
            <v>I, II, III</v>
          </cell>
          <cell r="BM1269">
            <v>7.3037631020648215</v>
          </cell>
          <cell r="BN1269">
            <v>182.5</v>
          </cell>
          <cell r="BO1269">
            <v>0</v>
          </cell>
          <cell r="BP1269" t="str">
            <v>J</v>
          </cell>
          <cell r="BQ1269">
            <v>25</v>
          </cell>
          <cell r="BR1269">
            <v>36242</v>
          </cell>
        </row>
        <row r="1270">
          <cell r="C1270">
            <v>155033</v>
          </cell>
          <cell r="D1270" t="str">
            <v>2359 M50 (2PB, 42 Bxs)(GJ)</v>
          </cell>
          <cell r="E1270" t="str">
            <v>70425</v>
          </cell>
          <cell r="F1270" t="str">
            <v>72038</v>
          </cell>
          <cell r="G1270" t="str">
            <v>30%</v>
          </cell>
          <cell r="H1270" t="str">
            <v>2 X 8509 (12-8 4 X 1.25 OL)</v>
          </cell>
          <cell r="I1270" t="str">
            <v>8030 (38 mm 142 GA X 5.021 FT)</v>
          </cell>
          <cell r="J1270" t="str">
            <v>8032 (84 mm 200 GA X 5.021 FT)</v>
          </cell>
          <cell r="K1270">
            <v>1.9782699999999998</v>
          </cell>
          <cell r="L1270">
            <v>0.84782999999999997</v>
          </cell>
          <cell r="M1270">
            <v>59</v>
          </cell>
          <cell r="N1270">
            <v>87.645157224777861</v>
          </cell>
          <cell r="O1270">
            <v>58.75</v>
          </cell>
          <cell r="P1270">
            <v>59</v>
          </cell>
          <cell r="Q1270">
            <v>59.25</v>
          </cell>
          <cell r="R1270">
            <v>2.7553749999999999</v>
          </cell>
          <cell r="S1270">
            <v>2.8260999999999998</v>
          </cell>
          <cell r="T1270">
            <v>2.8973249999999999</v>
          </cell>
          <cell r="U1270">
            <v>1250.9402499999999</v>
          </cell>
          <cell r="V1270">
            <v>1283.0493999999999</v>
          </cell>
          <cell r="W1270">
            <v>1315.38555</v>
          </cell>
          <cell r="X1270" t="str">
            <v>8490/8491 (62"/2 pc)</v>
          </cell>
          <cell r="Y1270" t="str">
            <v>62"/ 2 pc</v>
          </cell>
          <cell r="Z1270">
            <v>2.4</v>
          </cell>
          <cell r="AA1270">
            <v>25</v>
          </cell>
          <cell r="AB1270">
            <v>68.884374999999991</v>
          </cell>
          <cell r="AC1270">
            <v>70.652499999999989</v>
          </cell>
          <cell r="AD1270">
            <v>72.433125000000004</v>
          </cell>
          <cell r="AE1270">
            <v>71.284374999999997</v>
          </cell>
          <cell r="AF1270">
            <v>73.052499999999995</v>
          </cell>
          <cell r="AG1270">
            <v>74.83312500000001</v>
          </cell>
          <cell r="AH1270" t="str">
            <v>4 X 8126 (7.125 FT/Box)</v>
          </cell>
          <cell r="AI1270">
            <v>4</v>
          </cell>
          <cell r="AJ1270" t="str">
            <v>(6X7)+0=42</v>
          </cell>
          <cell r="AK1270">
            <v>6</v>
          </cell>
          <cell r="AL1270">
            <v>7</v>
          </cell>
          <cell r="AM1270">
            <v>0</v>
          </cell>
          <cell r="AN1270">
            <v>42</v>
          </cell>
          <cell r="AO1270" t="str">
            <v>8911 (64 X 42)</v>
          </cell>
          <cell r="AP1270" t="str">
            <v>64X42</v>
          </cell>
          <cell r="AQ1270">
            <v>55</v>
          </cell>
          <cell r="AR1270" t="str">
            <v>8123 (8)</v>
          </cell>
          <cell r="AS1270">
            <v>0</v>
          </cell>
          <cell r="AT1270" t="str">
            <v>8121 (4 X 16FT)</v>
          </cell>
          <cell r="AU1270">
            <v>4</v>
          </cell>
          <cell r="AV1270" t="str">
            <v>8051 (1 White)</v>
          </cell>
          <cell r="AW1270" t="str">
            <v>8050 (160FT Clear)</v>
          </cell>
          <cell r="AX1270">
            <v>3123.2049999999999</v>
          </cell>
          <cell r="AY1270">
            <v>1050</v>
          </cell>
          <cell r="AZ1270">
            <v>2.9744809523809521</v>
          </cell>
          <cell r="BA1270" t="str">
            <v xml:space="preserve">GJ Request 6/21/02. </v>
          </cell>
          <cell r="BB1270"/>
          <cell r="BC1270">
            <v>155033</v>
          </cell>
          <cell r="BD1270" t="str">
            <v>Green</v>
          </cell>
          <cell r="BE1270" t="str">
            <v xml:space="preserve">2359 M50 </v>
          </cell>
          <cell r="BF1270" t="str">
            <v>12 months (+/- 5 days) from date of manufacture</v>
          </cell>
          <cell r="BG1270" t="str">
            <v xml:space="preserve">Medium </v>
          </cell>
          <cell r="BH1270" t="str">
            <v>23 mm</v>
          </cell>
          <cell r="BI1270" t="str">
            <v>1 in</v>
          </cell>
          <cell r="BJ1270" t="str">
            <v>59 in</v>
          </cell>
          <cell r="BK1270" t="str">
            <v>3/4 in</v>
          </cell>
          <cell r="BL1270" t="str">
            <v>I, II, III</v>
          </cell>
          <cell r="BM1270">
            <v>7.3037631020648215</v>
          </cell>
          <cell r="BN1270">
            <v>182.5</v>
          </cell>
          <cell r="BO1270">
            <v>0</v>
          </cell>
          <cell r="BP1270" t="str">
            <v>J</v>
          </cell>
          <cell r="BQ1270">
            <v>25</v>
          </cell>
          <cell r="BR1270">
            <v>36242</v>
          </cell>
        </row>
        <row r="1271">
          <cell r="C1271">
            <v>157032</v>
          </cell>
          <cell r="D1271" t="str">
            <v>A23 6' M50 (2PB, 42 Bxs)(GJ)</v>
          </cell>
          <cell r="E1271" t="str">
            <v>70425</v>
          </cell>
          <cell r="F1271" t="str">
            <v>72038</v>
          </cell>
          <cell r="G1271" t="str">
            <v>30%</v>
          </cell>
          <cell r="H1271" t="str">
            <v>2 X 8509 (12-8 4 X 1.25 OL)</v>
          </cell>
          <cell r="I1271" t="str">
            <v>8030 (38 mm 142 GA X 4.167 FT)</v>
          </cell>
          <cell r="J1271" t="str">
            <v>8032 (84 mm 200 GA X 4.167 FT)</v>
          </cell>
          <cell r="K1271">
            <v>1.6345875000000001</v>
          </cell>
          <cell r="L1271">
            <v>0.70053750000000004</v>
          </cell>
          <cell r="M1271">
            <v>48.506453312679348</v>
          </cell>
          <cell r="N1271">
            <v>72</v>
          </cell>
          <cell r="O1271">
            <v>48.5</v>
          </cell>
          <cell r="P1271">
            <v>48.75</v>
          </cell>
          <cell r="Q1271">
            <v>49</v>
          </cell>
          <cell r="R1271">
            <v>2.2746499999999998</v>
          </cell>
          <cell r="S1271">
            <v>2.3351250000000001</v>
          </cell>
          <cell r="T1271">
            <v>2.3961000000000001</v>
          </cell>
          <cell r="U1271">
            <v>1032.6911</v>
          </cell>
          <cell r="V1271">
            <v>1060.1467500000001</v>
          </cell>
          <cell r="W1271">
            <v>1087.8294000000001</v>
          </cell>
          <cell r="X1271" t="str">
            <v>8472/8473 (53"/2 pc)</v>
          </cell>
          <cell r="Y1271" t="str">
            <v>53"/ 2 pc</v>
          </cell>
          <cell r="Z1271">
            <v>2</v>
          </cell>
          <cell r="AA1271">
            <v>25</v>
          </cell>
          <cell r="AB1271">
            <v>56.866249999999994</v>
          </cell>
          <cell r="AC1271">
            <v>58.378125000000004</v>
          </cell>
          <cell r="AD1271">
            <v>59.902500000000003</v>
          </cell>
          <cell r="AE1271">
            <v>58.866249999999994</v>
          </cell>
          <cell r="AF1271">
            <v>60.378125000000004</v>
          </cell>
          <cell r="AG1271">
            <v>61.902500000000003</v>
          </cell>
          <cell r="AH1271" t="str">
            <v>3 X 8126 (5.531 FT/Box)</v>
          </cell>
          <cell r="AI1271">
            <v>3</v>
          </cell>
          <cell r="AJ1271" t="str">
            <v>(6X7)+0=42</v>
          </cell>
          <cell r="AK1271">
            <v>6</v>
          </cell>
          <cell r="AL1271">
            <v>7</v>
          </cell>
          <cell r="AM1271">
            <v>0</v>
          </cell>
          <cell r="AN1271">
            <v>42</v>
          </cell>
          <cell r="AO1271" t="str">
            <v>8912 (56 X 42)</v>
          </cell>
          <cell r="AP1271" t="str">
            <v>56X42</v>
          </cell>
          <cell r="AQ1271">
            <v>55</v>
          </cell>
          <cell r="AR1271" t="str">
            <v>8123 (8)</v>
          </cell>
          <cell r="AS1271">
            <v>0</v>
          </cell>
          <cell r="AT1271" t="str">
            <v>8121 (4 X 16FT)</v>
          </cell>
          <cell r="AU1271">
            <v>4</v>
          </cell>
          <cell r="AV1271" t="str">
            <v>8051 (1 White)</v>
          </cell>
          <cell r="AW1271" t="str">
            <v>8050 (186FT Clear)</v>
          </cell>
          <cell r="AX1271">
            <v>2590.8812500000004</v>
          </cell>
          <cell r="AY1271">
            <v>1050</v>
          </cell>
          <cell r="AZ1271">
            <v>2.4675059523809528</v>
          </cell>
          <cell r="BA1271" t="str">
            <v xml:space="preserve">GJ Request 6/21/02. </v>
          </cell>
          <cell r="BB1271"/>
          <cell r="BC1271">
            <v>157032</v>
          </cell>
          <cell r="BD1271" t="str">
            <v>Green</v>
          </cell>
          <cell r="BE1271" t="str">
            <v xml:space="preserve">A23 6' M50 </v>
          </cell>
          <cell r="BF1271" t="str">
            <v>12 months (+/- 5 days) from date of manufacture</v>
          </cell>
          <cell r="BG1271" t="str">
            <v xml:space="preserve">Medium </v>
          </cell>
          <cell r="BH1271" t="str">
            <v>23 mm</v>
          </cell>
          <cell r="BI1271" t="str">
            <v>1 in</v>
          </cell>
          <cell r="BJ1271" t="str">
            <v>48 3/4 in</v>
          </cell>
          <cell r="BK1271" t="str">
            <v>3/4 in</v>
          </cell>
          <cell r="BL1271" t="str">
            <v>I, II, III</v>
          </cell>
          <cell r="BM1271">
            <v>6</v>
          </cell>
          <cell r="BN1271">
            <v>150</v>
          </cell>
          <cell r="BO1271">
            <v>0</v>
          </cell>
          <cell r="BP1271" t="str">
            <v>J</v>
          </cell>
          <cell r="BQ1271">
            <v>25</v>
          </cell>
          <cell r="BR1271">
            <v>35342</v>
          </cell>
        </row>
        <row r="1272">
          <cell r="C1272">
            <v>157034</v>
          </cell>
          <cell r="D1272" t="str">
            <v>A23 6' M40 (2PB, 42 Bxs)(GJ)</v>
          </cell>
          <cell r="E1272" t="str">
            <v>70409</v>
          </cell>
          <cell r="F1272" t="str">
            <v>72038</v>
          </cell>
          <cell r="G1272" t="str">
            <v>30%</v>
          </cell>
          <cell r="H1272" t="str">
            <v>2 X 8509 (12-8 4 X 1.25 OL)</v>
          </cell>
          <cell r="I1272" t="str">
            <v>8030 (38 mm 142 GA X 4.167 FT)</v>
          </cell>
          <cell r="J1272" t="str">
            <v>8032 (84 mm 200 GA X 4.167 FT)</v>
          </cell>
          <cell r="K1272">
            <v>1.6345875000000001</v>
          </cell>
          <cell r="L1272">
            <v>0.70053750000000004</v>
          </cell>
          <cell r="M1272">
            <v>48.506453312679348</v>
          </cell>
          <cell r="N1272">
            <v>72</v>
          </cell>
          <cell r="O1272">
            <v>48.5</v>
          </cell>
          <cell r="P1272">
            <v>48.75</v>
          </cell>
          <cell r="Q1272">
            <v>49</v>
          </cell>
          <cell r="R1272">
            <v>2.2746499999999998</v>
          </cell>
          <cell r="S1272">
            <v>2.3351250000000001</v>
          </cell>
          <cell r="T1272">
            <v>2.3961000000000001</v>
          </cell>
          <cell r="U1272">
            <v>1032.6911</v>
          </cell>
          <cell r="V1272">
            <v>1060.1467500000001</v>
          </cell>
          <cell r="W1272">
            <v>1087.8294000000001</v>
          </cell>
          <cell r="X1272" t="str">
            <v>8472/8473 (53"/2 pc)</v>
          </cell>
          <cell r="Y1272" t="str">
            <v>53"/ 2 pc</v>
          </cell>
          <cell r="Z1272">
            <v>2</v>
          </cell>
          <cell r="AA1272">
            <v>25</v>
          </cell>
          <cell r="AB1272">
            <v>56.866249999999994</v>
          </cell>
          <cell r="AC1272">
            <v>58.378125000000004</v>
          </cell>
          <cell r="AD1272">
            <v>59.902500000000003</v>
          </cell>
          <cell r="AE1272">
            <v>58.866249999999994</v>
          </cell>
          <cell r="AF1272">
            <v>60.378125000000004</v>
          </cell>
          <cell r="AG1272">
            <v>61.902500000000003</v>
          </cell>
          <cell r="AH1272" t="str">
            <v>3 X 8126 (5.531 FT/Box)</v>
          </cell>
          <cell r="AI1272">
            <v>3</v>
          </cell>
          <cell r="AJ1272" t="str">
            <v>(6X7)+0=42</v>
          </cell>
          <cell r="AK1272">
            <v>6</v>
          </cell>
          <cell r="AL1272">
            <v>7</v>
          </cell>
          <cell r="AM1272">
            <v>0</v>
          </cell>
          <cell r="AN1272">
            <v>42</v>
          </cell>
          <cell r="AO1272" t="str">
            <v>8912 (56 X 42)</v>
          </cell>
          <cell r="AP1272" t="str">
            <v>56X42</v>
          </cell>
          <cell r="AQ1272">
            <v>55</v>
          </cell>
          <cell r="AR1272" t="str">
            <v>8123 (8)</v>
          </cell>
          <cell r="AS1272">
            <v>0</v>
          </cell>
          <cell r="AT1272" t="str">
            <v>8121 (4 X 16FT)</v>
          </cell>
          <cell r="AU1272">
            <v>4</v>
          </cell>
          <cell r="AV1272" t="str">
            <v>8051 (1 White)</v>
          </cell>
          <cell r="AW1272" t="str">
            <v>8050 (186FT Clear)</v>
          </cell>
          <cell r="AX1272">
            <v>2590.8812500000004</v>
          </cell>
          <cell r="AY1272">
            <v>1050</v>
          </cell>
          <cell r="AZ1272">
            <v>2.4675059523809528</v>
          </cell>
          <cell r="BA1272" t="str">
            <v>GJ Request 1/24/03.</v>
          </cell>
          <cell r="BB1272"/>
          <cell r="BC1272">
            <v>157034</v>
          </cell>
          <cell r="BD1272" t="str">
            <v>Blue</v>
          </cell>
          <cell r="BE1272" t="str">
            <v xml:space="preserve">A23 6' M40 </v>
          </cell>
          <cell r="BF1272" t="str">
            <v>12 months (+/- 5 days) from date of manufacture</v>
          </cell>
          <cell r="BG1272" t="str">
            <v>Fast</v>
          </cell>
          <cell r="BH1272" t="str">
            <v>23 mm</v>
          </cell>
          <cell r="BI1272" t="str">
            <v>1 in</v>
          </cell>
          <cell r="BJ1272" t="str">
            <v>48 3/4 in</v>
          </cell>
          <cell r="BK1272" t="str">
            <v>3/4 in</v>
          </cell>
          <cell r="BL1272" t="str">
            <v>I, II, III</v>
          </cell>
          <cell r="BM1272">
            <v>6</v>
          </cell>
          <cell r="BN1272">
            <v>150</v>
          </cell>
          <cell r="BO1272">
            <v>0</v>
          </cell>
          <cell r="BP1272" t="str">
            <v>J</v>
          </cell>
          <cell r="BQ1272">
            <v>25</v>
          </cell>
          <cell r="BR1272">
            <v>35342</v>
          </cell>
        </row>
        <row r="1273">
          <cell r="C1273">
            <v>157035</v>
          </cell>
          <cell r="D1273" t="str">
            <v>A23 6' M50 (SWP, 525 Pcs) (GJ)</v>
          </cell>
          <cell r="E1273" t="str">
            <v>70425</v>
          </cell>
          <cell r="F1273" t="str">
            <v>72038</v>
          </cell>
          <cell r="G1273" t="str">
            <v>30%</v>
          </cell>
          <cell r="H1273" t="str">
            <v>2 X 8509 (12-8 4 X 1.25 OL)</v>
          </cell>
          <cell r="I1273" t="str">
            <v>8030 (38 mm 142 GA X 4.167 FT)</v>
          </cell>
          <cell r="J1273" t="str">
            <v>8032 (84 mm 200 GA X 4.167 FT)</v>
          </cell>
          <cell r="K1273">
            <v>1.6345875000000001</v>
          </cell>
          <cell r="L1273">
            <v>0.70053750000000004</v>
          </cell>
          <cell r="M1273">
            <v>48.506453312679348</v>
          </cell>
          <cell r="N1273">
            <v>72</v>
          </cell>
          <cell r="O1273">
            <v>48.5</v>
          </cell>
          <cell r="P1273">
            <v>48.75</v>
          </cell>
          <cell r="Q1273">
            <v>49</v>
          </cell>
          <cell r="R1273">
            <v>2.2746499999999998</v>
          </cell>
          <cell r="S1273">
            <v>2.3351250000000001</v>
          </cell>
          <cell r="T1273">
            <v>2.3961000000000001</v>
          </cell>
          <cell r="U1273">
            <v>1032.6911</v>
          </cell>
          <cell r="V1273">
            <v>1060.1467500000001</v>
          </cell>
          <cell r="W1273">
            <v>1087.8294000000001</v>
          </cell>
          <cell r="X1273" t="str">
            <v>8053 (5" X 150GA X 40FT)</v>
          </cell>
          <cell r="Y1273" t="str">
            <v>SW (40 FT)</v>
          </cell>
          <cell r="Z1273">
            <v>0.1</v>
          </cell>
          <cell r="AA1273">
            <v>15</v>
          </cell>
          <cell r="AB1273">
            <v>34.119749999999996</v>
          </cell>
          <cell r="AC1273">
            <v>35.026875000000004</v>
          </cell>
          <cell r="AD1273">
            <v>35.941500000000005</v>
          </cell>
          <cell r="AE1273">
            <v>34.219749999999998</v>
          </cell>
          <cell r="AF1273">
            <v>35.126875000000005</v>
          </cell>
          <cell r="AG1273">
            <v>36.041500000000006</v>
          </cell>
          <cell r="AH1273" t="str">
            <v xml:space="preserve">8059 (40 FT/Bundle) </v>
          </cell>
          <cell r="AI1273" t="str">
            <v>SW</v>
          </cell>
          <cell r="AJ1273" t="str">
            <v>35 SW</v>
          </cell>
          <cell r="AK1273" t="str">
            <v>Stack</v>
          </cell>
          <cell r="AL1273" t="str">
            <v>Pyramid</v>
          </cell>
          <cell r="AM1273" t="str">
            <v>On Pallet</v>
          </cell>
          <cell r="AN1273">
            <v>35</v>
          </cell>
          <cell r="AO1273" t="str">
            <v>8912 (56 X 42)</v>
          </cell>
          <cell r="AP1273" t="str">
            <v>56X42</v>
          </cell>
          <cell r="AQ1273">
            <v>55</v>
          </cell>
          <cell r="AR1273" t="str">
            <v>8133 (2)</v>
          </cell>
          <cell r="AS1273" t="str">
            <v>2 X 8114 (Pad)</v>
          </cell>
          <cell r="AT1273">
            <v>0</v>
          </cell>
          <cell r="AU1273">
            <v>0</v>
          </cell>
          <cell r="AV1273" t="str">
            <v>8051 (1 White)</v>
          </cell>
          <cell r="AW1273" t="str">
            <v>8052 (96FT White)</v>
          </cell>
          <cell r="AX1273">
            <v>1284.4406250000002</v>
          </cell>
          <cell r="AY1273">
            <v>525</v>
          </cell>
          <cell r="AZ1273">
            <v>2.4465535714285718</v>
          </cell>
          <cell r="BA1273" t="str">
            <v>GJ Request 8/2/02.  Each bundle gets Part No. 8132 8.5 X 11 inch bundle sheet.</v>
          </cell>
          <cell r="BB1273"/>
          <cell r="BC1273">
            <v>157035</v>
          </cell>
          <cell r="BD1273" t="str">
            <v>Green</v>
          </cell>
          <cell r="BE1273" t="str">
            <v xml:space="preserve">A23 6' M50 </v>
          </cell>
          <cell r="BF1273" t="str">
            <v>12 months (+/- 5 days) from date of manufacture</v>
          </cell>
          <cell r="BG1273" t="str">
            <v>Medium</v>
          </cell>
          <cell r="BH1273" t="str">
            <v>23 mm</v>
          </cell>
          <cell r="BI1273" t="str">
            <v>1 in</v>
          </cell>
          <cell r="BJ1273" t="str">
            <v>48 3/4 in</v>
          </cell>
          <cell r="BK1273" t="str">
            <v>3/4 in</v>
          </cell>
          <cell r="BL1273" t="str">
            <v>I, II, III</v>
          </cell>
          <cell r="BM1273">
            <v>6</v>
          </cell>
          <cell r="BN1273">
            <v>90</v>
          </cell>
          <cell r="BO1273">
            <v>0</v>
          </cell>
          <cell r="BP1273" t="str">
            <v>J</v>
          </cell>
          <cell r="BQ1273">
            <v>15</v>
          </cell>
          <cell r="BR1273">
            <v>35635</v>
          </cell>
        </row>
        <row r="1274">
          <cell r="C1274">
            <v>157063</v>
          </cell>
          <cell r="D1274" t="str">
            <v>A23 6' H35 (2PB, 42 Bxs)(GJ)</v>
          </cell>
          <cell r="E1274" t="str">
            <v>70400</v>
          </cell>
          <cell r="F1274" t="str">
            <v>72038</v>
          </cell>
          <cell r="G1274" t="str">
            <v>30%</v>
          </cell>
          <cell r="H1274" t="str">
            <v>2 X 8509 (12-8 4 X 1.25 OL)</v>
          </cell>
          <cell r="I1274" t="str">
            <v>8030 (38 mm 142 GA X 4.167 FT)</v>
          </cell>
          <cell r="J1274" t="str">
            <v>8032 (84 mm 200 GA X 4.167 FT)</v>
          </cell>
          <cell r="K1274">
            <v>1.6345875000000001</v>
          </cell>
          <cell r="L1274">
            <v>0.70053750000000004</v>
          </cell>
          <cell r="M1274">
            <v>48.506453312679348</v>
          </cell>
          <cell r="N1274">
            <v>72</v>
          </cell>
          <cell r="O1274">
            <v>48.5</v>
          </cell>
          <cell r="P1274">
            <v>48.75</v>
          </cell>
          <cell r="Q1274">
            <v>49</v>
          </cell>
          <cell r="R1274">
            <v>2.2746499999999998</v>
          </cell>
          <cell r="S1274">
            <v>2.3351250000000001</v>
          </cell>
          <cell r="T1274">
            <v>2.3961000000000001</v>
          </cell>
          <cell r="U1274">
            <v>1032.6911</v>
          </cell>
          <cell r="V1274">
            <v>1060.1467500000001</v>
          </cell>
          <cell r="W1274">
            <v>1087.8294000000001</v>
          </cell>
          <cell r="X1274" t="str">
            <v>8472/8473 (53"/2 pc)</v>
          </cell>
          <cell r="Y1274" t="str">
            <v>53"/ 2 pc</v>
          </cell>
          <cell r="Z1274">
            <v>2</v>
          </cell>
          <cell r="AA1274">
            <v>25</v>
          </cell>
          <cell r="AB1274">
            <v>56.866249999999994</v>
          </cell>
          <cell r="AC1274">
            <v>58.378125000000004</v>
          </cell>
          <cell r="AD1274">
            <v>59.902500000000003</v>
          </cell>
          <cell r="AE1274">
            <v>58.866249999999994</v>
          </cell>
          <cell r="AF1274">
            <v>60.378125000000004</v>
          </cell>
          <cell r="AG1274">
            <v>61.902500000000003</v>
          </cell>
          <cell r="AH1274" t="str">
            <v>3 X 8126 (5.531 FT/Box)</v>
          </cell>
          <cell r="AI1274">
            <v>3</v>
          </cell>
          <cell r="AJ1274" t="str">
            <v>(6X7)+0=42</v>
          </cell>
          <cell r="AK1274">
            <v>6</v>
          </cell>
          <cell r="AL1274">
            <v>7</v>
          </cell>
          <cell r="AM1274">
            <v>0</v>
          </cell>
          <cell r="AN1274">
            <v>42</v>
          </cell>
          <cell r="AO1274" t="str">
            <v>8912 (56 X 42)</v>
          </cell>
          <cell r="AP1274" t="str">
            <v>56X42</v>
          </cell>
          <cell r="AQ1274">
            <v>55</v>
          </cell>
          <cell r="AR1274" t="str">
            <v>8123 (8)</v>
          </cell>
          <cell r="AS1274">
            <v>0</v>
          </cell>
          <cell r="AT1274" t="str">
            <v>8121 (4 X 16FT)</v>
          </cell>
          <cell r="AU1274">
            <v>4</v>
          </cell>
          <cell r="AV1274" t="str">
            <v>8051 (1 White)</v>
          </cell>
          <cell r="AW1274" t="str">
            <v>8050 (186FT Clear)</v>
          </cell>
          <cell r="AX1274">
            <v>2590.8812500000004</v>
          </cell>
          <cell r="AY1274">
            <v>1050</v>
          </cell>
          <cell r="AZ1274">
            <v>2.4675059523809528</v>
          </cell>
          <cell r="BA1274" t="str">
            <v xml:space="preserve">GJ Request 6/21/02. </v>
          </cell>
          <cell r="BB1274"/>
          <cell r="BC1274">
            <v>157063</v>
          </cell>
          <cell r="BD1274" t="str">
            <v>Blue</v>
          </cell>
          <cell r="BE1274" t="str">
            <v xml:space="preserve">A23 6' H35 </v>
          </cell>
          <cell r="BF1274" t="str">
            <v>12 months (+/- 5 days) from date of manufacture</v>
          </cell>
          <cell r="BG1274" t="str">
            <v>Fast</v>
          </cell>
          <cell r="BH1274" t="str">
            <v>23 mm</v>
          </cell>
          <cell r="BI1274" t="str">
            <v>1 in</v>
          </cell>
          <cell r="BJ1274" t="str">
            <v>48 3/4 in</v>
          </cell>
          <cell r="BK1274" t="str">
            <v>3/4 in</v>
          </cell>
          <cell r="BL1274" t="str">
            <v>I, II, III</v>
          </cell>
          <cell r="BM1274">
            <v>6</v>
          </cell>
          <cell r="BN1274">
            <v>150</v>
          </cell>
          <cell r="BO1274">
            <v>0</v>
          </cell>
          <cell r="BP1274" t="str">
            <v>J</v>
          </cell>
          <cell r="BQ1274">
            <v>25</v>
          </cell>
          <cell r="BR1274">
            <v>35342</v>
          </cell>
        </row>
        <row r="1275">
          <cell r="C1275">
            <v>157064</v>
          </cell>
          <cell r="D1275" t="str">
            <v>A23 6' M35P (2PB, 42 Bxs)(GJ)</v>
          </cell>
          <cell r="E1275" t="str">
            <v>70474</v>
          </cell>
          <cell r="F1275" t="str">
            <v>72038</v>
          </cell>
          <cell r="G1275" t="str">
            <v>30%</v>
          </cell>
          <cell r="H1275" t="str">
            <v>2 X 8509 (12-8 4 X 1.25 OL)</v>
          </cell>
          <cell r="I1275" t="str">
            <v>8030 (38 mm 142 GA X 4.167 FT)</v>
          </cell>
          <cell r="J1275" t="str">
            <v>8032 (84 mm 200 GA X 4.167 FT)</v>
          </cell>
          <cell r="K1275">
            <v>1.6345875000000001</v>
          </cell>
          <cell r="L1275">
            <v>0.70053750000000004</v>
          </cell>
          <cell r="M1275">
            <v>48.506453312679348</v>
          </cell>
          <cell r="N1275">
            <v>72</v>
          </cell>
          <cell r="O1275">
            <v>48.5</v>
          </cell>
          <cell r="P1275">
            <v>48.75</v>
          </cell>
          <cell r="Q1275">
            <v>49</v>
          </cell>
          <cell r="R1275">
            <v>2.2746499999999998</v>
          </cell>
          <cell r="S1275">
            <v>2.3351250000000001</v>
          </cell>
          <cell r="T1275">
            <v>2.3961000000000001</v>
          </cell>
          <cell r="U1275">
            <v>1032.6911</v>
          </cell>
          <cell r="V1275">
            <v>1060.1467500000001</v>
          </cell>
          <cell r="W1275">
            <v>1087.8294000000001</v>
          </cell>
          <cell r="X1275" t="str">
            <v>8472/8473 (53"/2 pc)</v>
          </cell>
          <cell r="Y1275" t="str">
            <v>53"/ 2 pc</v>
          </cell>
          <cell r="Z1275">
            <v>2</v>
          </cell>
          <cell r="AA1275">
            <v>25</v>
          </cell>
          <cell r="AB1275">
            <v>56.866249999999994</v>
          </cell>
          <cell r="AC1275">
            <v>58.378125000000004</v>
          </cell>
          <cell r="AD1275">
            <v>59.902500000000003</v>
          </cell>
          <cell r="AE1275">
            <v>58.866249999999994</v>
          </cell>
          <cell r="AF1275">
            <v>60.378125000000004</v>
          </cell>
          <cell r="AG1275">
            <v>61.902500000000003</v>
          </cell>
          <cell r="AH1275" t="str">
            <v>3 X 8126 (5.531 FT/Box)</v>
          </cell>
          <cell r="AI1275">
            <v>3</v>
          </cell>
          <cell r="AJ1275" t="str">
            <v>(6X7)+0=42</v>
          </cell>
          <cell r="AK1275">
            <v>6</v>
          </cell>
          <cell r="AL1275">
            <v>7</v>
          </cell>
          <cell r="AM1275">
            <v>0</v>
          </cell>
          <cell r="AN1275">
            <v>42</v>
          </cell>
          <cell r="AO1275" t="str">
            <v>8912 (56 X 42)</v>
          </cell>
          <cell r="AP1275" t="str">
            <v>56X42</v>
          </cell>
          <cell r="AQ1275">
            <v>55</v>
          </cell>
          <cell r="AR1275" t="str">
            <v>8123 (8)</v>
          </cell>
          <cell r="AS1275">
            <v>0</v>
          </cell>
          <cell r="AT1275" t="str">
            <v>8121 (4 X 16FT)</v>
          </cell>
          <cell r="AU1275">
            <v>4</v>
          </cell>
          <cell r="AV1275" t="str">
            <v>8051 (1 White)</v>
          </cell>
          <cell r="AW1275" t="str">
            <v>8050 (186FT Clear)</v>
          </cell>
          <cell r="AX1275">
            <v>2590.8812500000004</v>
          </cell>
          <cell r="AY1275">
            <v>1050</v>
          </cell>
          <cell r="AZ1275">
            <v>2.4675059523809528</v>
          </cell>
          <cell r="BA1275" t="str">
            <v xml:space="preserve">GJ Request 3/10/03.  Each cartridge gets Part No. 8508 23 mm parachute clip.  </v>
          </cell>
          <cell r="BB1275"/>
          <cell r="BC1275">
            <v>157064</v>
          </cell>
          <cell r="BD1275" t="str">
            <v>Blue</v>
          </cell>
          <cell r="BE1275" t="str">
            <v>A23 6' M35P</v>
          </cell>
          <cell r="BF1275" t="str">
            <v>12 months (+/- 5 days) from date of manufacture</v>
          </cell>
          <cell r="BG1275" t="str">
            <v>Fast</v>
          </cell>
          <cell r="BH1275" t="str">
            <v>23 mm</v>
          </cell>
          <cell r="BI1275" t="str">
            <v>1 in</v>
          </cell>
          <cell r="BJ1275" t="str">
            <v>48 3/4 in</v>
          </cell>
          <cell r="BK1275" t="str">
            <v>3/4 in</v>
          </cell>
          <cell r="BL1275" t="str">
            <v>I, II, III</v>
          </cell>
          <cell r="BM1275">
            <v>6</v>
          </cell>
          <cell r="BN1275">
            <v>150</v>
          </cell>
          <cell r="BO1275">
            <v>0</v>
          </cell>
          <cell r="BP1275" t="str">
            <v>J</v>
          </cell>
          <cell r="BQ1275">
            <v>25</v>
          </cell>
          <cell r="BR1275">
            <v>35342</v>
          </cell>
        </row>
        <row r="1276">
          <cell r="C1276">
            <v>157065</v>
          </cell>
          <cell r="D1276" t="str">
            <v>A23 6' M50P (2PB, 42 Bxs)(GJ)</v>
          </cell>
          <cell r="E1276" t="str">
            <v>70425</v>
          </cell>
          <cell r="F1276" t="str">
            <v>72038</v>
          </cell>
          <cell r="G1276" t="str">
            <v>30%</v>
          </cell>
          <cell r="H1276" t="str">
            <v>2 X 8509 (12-8 4 X 1.25 OL)</v>
          </cell>
          <cell r="I1276" t="str">
            <v>8030 (38 mm 142 GA X 4.167 FT)</v>
          </cell>
          <cell r="J1276" t="str">
            <v>8032 (84 mm 200 GA X 4.167 FT)</v>
          </cell>
          <cell r="K1276">
            <v>1.6345875000000001</v>
          </cell>
          <cell r="L1276">
            <v>0.70053750000000004</v>
          </cell>
          <cell r="M1276">
            <v>48.506453312679348</v>
          </cell>
          <cell r="N1276">
            <v>72</v>
          </cell>
          <cell r="O1276">
            <v>48.5</v>
          </cell>
          <cell r="P1276">
            <v>48.75</v>
          </cell>
          <cell r="Q1276">
            <v>49</v>
          </cell>
          <cell r="R1276">
            <v>2.2746499999999998</v>
          </cell>
          <cell r="S1276">
            <v>2.3351250000000001</v>
          </cell>
          <cell r="T1276">
            <v>2.3961000000000001</v>
          </cell>
          <cell r="U1276">
            <v>1032.6911</v>
          </cell>
          <cell r="V1276">
            <v>1060.1467500000001</v>
          </cell>
          <cell r="W1276">
            <v>1087.8294000000001</v>
          </cell>
          <cell r="X1276" t="str">
            <v>8472/8473 (53"/2 pc)</v>
          </cell>
          <cell r="Y1276" t="str">
            <v>53"/ 2 pc</v>
          </cell>
          <cell r="Z1276">
            <v>2</v>
          </cell>
          <cell r="AA1276">
            <v>25</v>
          </cell>
          <cell r="AB1276">
            <v>56.866249999999994</v>
          </cell>
          <cell r="AC1276">
            <v>58.378125000000004</v>
          </cell>
          <cell r="AD1276">
            <v>59.902500000000003</v>
          </cell>
          <cell r="AE1276">
            <v>58.866249999999994</v>
          </cell>
          <cell r="AF1276">
            <v>60.378125000000004</v>
          </cell>
          <cell r="AG1276">
            <v>61.902500000000003</v>
          </cell>
          <cell r="AH1276" t="str">
            <v>3 X 8126 (5.531 FT/Box)</v>
          </cell>
          <cell r="AI1276">
            <v>3</v>
          </cell>
          <cell r="AJ1276" t="str">
            <v>(6X7)+0=42</v>
          </cell>
          <cell r="AK1276">
            <v>6</v>
          </cell>
          <cell r="AL1276">
            <v>7</v>
          </cell>
          <cell r="AM1276">
            <v>0</v>
          </cell>
          <cell r="AN1276">
            <v>42</v>
          </cell>
          <cell r="AO1276" t="str">
            <v>8912 (56 X 42)</v>
          </cell>
          <cell r="AP1276" t="str">
            <v>56X42</v>
          </cell>
          <cell r="AQ1276">
            <v>55</v>
          </cell>
          <cell r="AR1276" t="str">
            <v>8123 (8)</v>
          </cell>
          <cell r="AS1276">
            <v>0</v>
          </cell>
          <cell r="AT1276" t="str">
            <v>8121 (4 X 16FT)</v>
          </cell>
          <cell r="AU1276">
            <v>4</v>
          </cell>
          <cell r="AV1276" t="str">
            <v>8051 (1 White)</v>
          </cell>
          <cell r="AW1276" t="str">
            <v>8050 (186FT Clear)</v>
          </cell>
          <cell r="AX1276">
            <v>2590.8812500000004</v>
          </cell>
          <cell r="AY1276">
            <v>1050</v>
          </cell>
          <cell r="AZ1276">
            <v>2.4675059523809528</v>
          </cell>
          <cell r="BA1276" t="str">
            <v xml:space="preserve">GJ Request 1/12/07.  Each cartridge gets Part No. 8508 23 mm parachute clip.  </v>
          </cell>
          <cell r="BB1276"/>
          <cell r="BC1276">
            <v>157065</v>
          </cell>
          <cell r="BD1276" t="str">
            <v>Green</v>
          </cell>
          <cell r="BE1276" t="str">
            <v>A23 6' M50P</v>
          </cell>
          <cell r="BF1276" t="str">
            <v>12 months (+/- 5 days) from date of manufacture</v>
          </cell>
          <cell r="BG1276" t="str">
            <v xml:space="preserve">Medium </v>
          </cell>
          <cell r="BH1276" t="str">
            <v>23 mm</v>
          </cell>
          <cell r="BI1276" t="str">
            <v>1 in</v>
          </cell>
          <cell r="BJ1276" t="str">
            <v>48 3/4 in</v>
          </cell>
          <cell r="BK1276" t="str">
            <v>3/4 in</v>
          </cell>
          <cell r="BL1276" t="str">
            <v>I, II, III</v>
          </cell>
          <cell r="BM1276">
            <v>6</v>
          </cell>
          <cell r="BN1276">
            <v>150</v>
          </cell>
          <cell r="BO1276">
            <v>0</v>
          </cell>
          <cell r="BP1276" t="str">
            <v>J</v>
          </cell>
          <cell r="BQ1276">
            <v>25</v>
          </cell>
          <cell r="BR1276">
            <v>35342</v>
          </cell>
        </row>
        <row r="1277">
          <cell r="C1277">
            <v>157068</v>
          </cell>
          <cell r="D1277" t="str">
            <v>A23 6' H37 (2PB, 42 Bxs)(GJ)</v>
          </cell>
          <cell r="E1277" t="str">
            <v>70497</v>
          </cell>
          <cell r="F1277" t="str">
            <v>72038</v>
          </cell>
          <cell r="G1277" t="str">
            <v>30%</v>
          </cell>
          <cell r="H1277" t="str">
            <v>2 X 8509 (12-8 4 X 1.25 OL)</v>
          </cell>
          <cell r="I1277" t="str">
            <v>8030 (38 mm 142 GA X 4.167 FT)</v>
          </cell>
          <cell r="J1277" t="str">
            <v>8032 (84 mm 200 GA X 4.167 FT)</v>
          </cell>
          <cell r="K1277">
            <v>1.6345875000000001</v>
          </cell>
          <cell r="L1277">
            <v>0.70053750000000004</v>
          </cell>
          <cell r="M1277">
            <v>48.506453312679348</v>
          </cell>
          <cell r="N1277">
            <v>72</v>
          </cell>
          <cell r="O1277">
            <v>48.5</v>
          </cell>
          <cell r="P1277">
            <v>48.75</v>
          </cell>
          <cell r="Q1277">
            <v>49</v>
          </cell>
          <cell r="R1277">
            <v>2.2746499999999998</v>
          </cell>
          <cell r="S1277">
            <v>2.3351250000000001</v>
          </cell>
          <cell r="T1277">
            <v>2.3961000000000001</v>
          </cell>
          <cell r="U1277">
            <v>1032.6911</v>
          </cell>
          <cell r="V1277">
            <v>1060.1467500000001</v>
          </cell>
          <cell r="W1277">
            <v>1087.8294000000001</v>
          </cell>
          <cell r="X1277" t="str">
            <v>8472/8473 (53"/2 pc)</v>
          </cell>
          <cell r="Y1277" t="str">
            <v>53"/ 2 pc</v>
          </cell>
          <cell r="Z1277">
            <v>2</v>
          </cell>
          <cell r="AA1277">
            <v>25</v>
          </cell>
          <cell r="AB1277">
            <v>56.866249999999994</v>
          </cell>
          <cell r="AC1277">
            <v>58.378125000000004</v>
          </cell>
          <cell r="AD1277">
            <v>59.902500000000003</v>
          </cell>
          <cell r="AE1277">
            <v>58.866249999999994</v>
          </cell>
          <cell r="AF1277">
            <v>60.378125000000004</v>
          </cell>
          <cell r="AG1277">
            <v>61.902500000000003</v>
          </cell>
          <cell r="AH1277" t="str">
            <v>3 X 8126 (5.531 FT/Box)</v>
          </cell>
          <cell r="AI1277">
            <v>3</v>
          </cell>
          <cell r="AJ1277" t="str">
            <v>(6X7)+0=42</v>
          </cell>
          <cell r="AK1277">
            <v>6</v>
          </cell>
          <cell r="AL1277">
            <v>7</v>
          </cell>
          <cell r="AM1277">
            <v>0</v>
          </cell>
          <cell r="AN1277">
            <v>42</v>
          </cell>
          <cell r="AO1277" t="str">
            <v>8912 (56 X 42)</v>
          </cell>
          <cell r="AP1277" t="str">
            <v>56X42</v>
          </cell>
          <cell r="AQ1277">
            <v>55</v>
          </cell>
          <cell r="AR1277" t="str">
            <v>8123 (8)</v>
          </cell>
          <cell r="AS1277">
            <v>0</v>
          </cell>
          <cell r="AT1277" t="str">
            <v>8121 (4 X 16FT)</v>
          </cell>
          <cell r="AU1277">
            <v>4</v>
          </cell>
          <cell r="AV1277" t="str">
            <v>8051 (1 White)</v>
          </cell>
          <cell r="AW1277" t="str">
            <v>8050 (186FT Clear)</v>
          </cell>
          <cell r="AX1277">
            <v>2590.8812500000004</v>
          </cell>
          <cell r="AY1277">
            <v>1050</v>
          </cell>
          <cell r="AZ1277">
            <v>2.4675059523809528</v>
          </cell>
          <cell r="BA1277" t="str">
            <v xml:space="preserve">GJ Request 6/21/02. </v>
          </cell>
          <cell r="BB1277"/>
          <cell r="BC1277">
            <v>157068</v>
          </cell>
          <cell r="BD1277" t="str">
            <v>Blue</v>
          </cell>
          <cell r="BE1277" t="str">
            <v xml:space="preserve">A23 6' H37 </v>
          </cell>
          <cell r="BF1277" t="str">
            <v>12 months (+/- 5 days) from date of manufacture</v>
          </cell>
          <cell r="BG1277" t="str">
            <v>Fast</v>
          </cell>
          <cell r="BH1277" t="str">
            <v>23 mm</v>
          </cell>
          <cell r="BI1277" t="str">
            <v>1 in</v>
          </cell>
          <cell r="BJ1277" t="str">
            <v>48 3/4 in</v>
          </cell>
          <cell r="BK1277" t="str">
            <v>3/4 in</v>
          </cell>
          <cell r="BL1277" t="str">
            <v>I, II, III</v>
          </cell>
          <cell r="BM1277">
            <v>6</v>
          </cell>
          <cell r="BN1277">
            <v>150</v>
          </cell>
          <cell r="BO1277">
            <v>0</v>
          </cell>
          <cell r="BP1277" t="str">
            <v>J</v>
          </cell>
          <cell r="BQ1277">
            <v>25</v>
          </cell>
          <cell r="BR1277">
            <v>35342</v>
          </cell>
        </row>
        <row r="1278">
          <cell r="C1278">
            <v>157120</v>
          </cell>
          <cell r="D1278" t="str">
            <v>A23 6' VLIF50P (2PB, 42 Bxs)(GJ)</v>
          </cell>
          <cell r="E1278" t="str">
            <v>70354</v>
          </cell>
          <cell r="F1278" t="str">
            <v>72038</v>
          </cell>
          <cell r="G1278" t="str">
            <v>30%</v>
          </cell>
          <cell r="H1278" t="str">
            <v>2 X 8509 (12-8 4 X 1.25 OL)</v>
          </cell>
          <cell r="I1278" t="str">
            <v>8030 (38 mm 142 GA X 4.167 FT)</v>
          </cell>
          <cell r="J1278" t="str">
            <v>8032 (84 mm 200 GA X 4.167 FT)</v>
          </cell>
          <cell r="K1278">
            <v>1.6345875000000001</v>
          </cell>
          <cell r="L1278">
            <v>0.70053750000000004</v>
          </cell>
          <cell r="M1278">
            <v>48.506453312679348</v>
          </cell>
          <cell r="N1278">
            <v>72</v>
          </cell>
          <cell r="O1278">
            <v>48.5</v>
          </cell>
          <cell r="P1278">
            <v>48.75</v>
          </cell>
          <cell r="Q1278">
            <v>49</v>
          </cell>
          <cell r="R1278">
            <v>2.2746499999999998</v>
          </cell>
          <cell r="S1278">
            <v>2.3351250000000001</v>
          </cell>
          <cell r="T1278">
            <v>2.3961000000000001</v>
          </cell>
          <cell r="U1278">
            <v>1032.6911</v>
          </cell>
          <cell r="V1278">
            <v>1060.1467500000001</v>
          </cell>
          <cell r="W1278">
            <v>1087.8294000000001</v>
          </cell>
          <cell r="X1278" t="str">
            <v>8472/8473 (53"/2 pc)</v>
          </cell>
          <cell r="Y1278" t="str">
            <v>53"/ 2 pc</v>
          </cell>
          <cell r="Z1278">
            <v>2</v>
          </cell>
          <cell r="AA1278">
            <v>20</v>
          </cell>
          <cell r="AB1278">
            <v>45.492999999999995</v>
          </cell>
          <cell r="AC1278">
            <v>46.702500000000001</v>
          </cell>
          <cell r="AD1278">
            <v>47.922000000000004</v>
          </cell>
          <cell r="AE1278">
            <v>47.492999999999995</v>
          </cell>
          <cell r="AF1278">
            <v>48.702500000000001</v>
          </cell>
          <cell r="AG1278">
            <v>49.922000000000004</v>
          </cell>
          <cell r="AH1278" t="str">
            <v>3 X 8126 (5.531 FT/Box)</v>
          </cell>
          <cell r="AI1278">
            <v>3</v>
          </cell>
          <cell r="AJ1278" t="str">
            <v>(6X7)+0=42</v>
          </cell>
          <cell r="AK1278">
            <v>6</v>
          </cell>
          <cell r="AL1278">
            <v>7</v>
          </cell>
          <cell r="AM1278">
            <v>0</v>
          </cell>
          <cell r="AN1278">
            <v>42</v>
          </cell>
          <cell r="AO1278" t="str">
            <v>8912 (56 X 42)</v>
          </cell>
          <cell r="AP1278" t="str">
            <v>56X42</v>
          </cell>
          <cell r="AQ1278">
            <v>55</v>
          </cell>
          <cell r="AR1278" t="str">
            <v>8123 (8)</v>
          </cell>
          <cell r="AS1278">
            <v>0</v>
          </cell>
          <cell r="AT1278" t="str">
            <v>8121 (4 X 16FT)</v>
          </cell>
          <cell r="AU1278">
            <v>4</v>
          </cell>
          <cell r="AV1278" t="str">
            <v>8051 (1 White)</v>
          </cell>
          <cell r="AW1278" t="str">
            <v>8050 (186FT Clear)</v>
          </cell>
          <cell r="AX1278">
            <v>2100.5050000000001</v>
          </cell>
          <cell r="AY1278">
            <v>840</v>
          </cell>
          <cell r="AZ1278">
            <v>2.5006011904761904</v>
          </cell>
          <cell r="BA1278" t="str">
            <v>BD request 6/14/13.  Each cartridge gets Part No. 8508 23 mm parachute clip.</v>
          </cell>
          <cell r="BB1278"/>
          <cell r="BC1278">
            <v>157120</v>
          </cell>
          <cell r="BD1278" t="str">
            <v>Green</v>
          </cell>
          <cell r="BE1278" t="str">
            <v>A23 6' VLIF50P</v>
          </cell>
          <cell r="BF1278" t="str">
            <v>12 months (+/- 5 days) from date of manufacture</v>
          </cell>
          <cell r="BG1278" t="str">
            <v xml:space="preserve">Medium </v>
          </cell>
          <cell r="BH1278" t="str">
            <v>23 mm</v>
          </cell>
          <cell r="BI1278" t="str">
            <v>1 in</v>
          </cell>
          <cell r="BJ1278" t="str">
            <v>48 3/4 in</v>
          </cell>
          <cell r="BK1278" t="str">
            <v>3/4 in</v>
          </cell>
          <cell r="BL1278" t="str">
            <v>I, II, III</v>
          </cell>
          <cell r="BM1278">
            <v>6</v>
          </cell>
          <cell r="BN1278">
            <v>120</v>
          </cell>
          <cell r="BO1278">
            <v>0</v>
          </cell>
          <cell r="BP1278" t="str">
            <v>J</v>
          </cell>
          <cell r="BQ1278">
            <v>20</v>
          </cell>
          <cell r="BR1278">
            <v>35342</v>
          </cell>
        </row>
        <row r="1279">
          <cell r="C1279">
            <v>157170</v>
          </cell>
          <cell r="D1279" t="str">
            <v>A23 6' H35 (SWP, 1050 Pcs) (GJ)</v>
          </cell>
          <cell r="E1279" t="str">
            <v>70400</v>
          </cell>
          <cell r="F1279" t="str">
            <v>72038</v>
          </cell>
          <cell r="G1279" t="str">
            <v>30%</v>
          </cell>
          <cell r="H1279" t="str">
            <v>2 X 8509 (12-8 4 X 1.25 OL)</v>
          </cell>
          <cell r="I1279" t="str">
            <v>8030 (38 mm 142 GA X 4.167 FT)</v>
          </cell>
          <cell r="J1279" t="str">
            <v>8032 (84 mm 200 GA X 4.167 FT)</v>
          </cell>
          <cell r="K1279">
            <v>1.6345875000000001</v>
          </cell>
          <cell r="L1279">
            <v>0.70053750000000004</v>
          </cell>
          <cell r="M1279">
            <v>48.506453312679348</v>
          </cell>
          <cell r="N1279">
            <v>72</v>
          </cell>
          <cell r="O1279">
            <v>48.5</v>
          </cell>
          <cell r="P1279">
            <v>48.75</v>
          </cell>
          <cell r="Q1279">
            <v>49</v>
          </cell>
          <cell r="R1279">
            <v>2.2746499999999998</v>
          </cell>
          <cell r="S1279">
            <v>2.3351250000000001</v>
          </cell>
          <cell r="T1279">
            <v>2.3961000000000001</v>
          </cell>
          <cell r="U1279">
            <v>1032.6911</v>
          </cell>
          <cell r="V1279">
            <v>1060.1467500000001</v>
          </cell>
          <cell r="W1279">
            <v>1087.8294000000001</v>
          </cell>
          <cell r="X1279" t="str">
            <v>8053 (5" X 150GA X 52FT)</v>
          </cell>
          <cell r="Y1279" t="str">
            <v>SW (52 FT)</v>
          </cell>
          <cell r="Z1279">
            <v>0.1</v>
          </cell>
          <cell r="AA1279">
            <v>25</v>
          </cell>
          <cell r="AB1279">
            <v>56.866249999999994</v>
          </cell>
          <cell r="AC1279">
            <v>58.378125000000004</v>
          </cell>
          <cell r="AD1279">
            <v>59.902500000000003</v>
          </cell>
          <cell r="AE1279">
            <v>56.966249999999995</v>
          </cell>
          <cell r="AF1279">
            <v>58.478125000000006</v>
          </cell>
          <cell r="AG1279">
            <v>60.002500000000005</v>
          </cell>
          <cell r="AH1279" t="str">
            <v xml:space="preserve">8059 (52 FT/Bundle) </v>
          </cell>
          <cell r="AI1279" t="str">
            <v>SW</v>
          </cell>
          <cell r="AJ1279" t="str">
            <v>42 SW</v>
          </cell>
          <cell r="AK1279" t="str">
            <v>Stack</v>
          </cell>
          <cell r="AL1279" t="str">
            <v>Pyramid</v>
          </cell>
          <cell r="AM1279" t="str">
            <v>On Pallet</v>
          </cell>
          <cell r="AN1279">
            <v>42</v>
          </cell>
          <cell r="AO1279" t="str">
            <v>8912 (56 X 42)</v>
          </cell>
          <cell r="AP1279" t="str">
            <v>56X42</v>
          </cell>
          <cell r="AQ1279">
            <v>55</v>
          </cell>
          <cell r="AR1279" t="str">
            <v>8133 (2)</v>
          </cell>
          <cell r="AS1279" t="str">
            <v>2 X 8114 (Pad)</v>
          </cell>
          <cell r="AT1279">
            <v>0</v>
          </cell>
          <cell r="AU1279">
            <v>0</v>
          </cell>
          <cell r="AV1279" t="str">
            <v>8051 (1 White)</v>
          </cell>
          <cell r="AW1279" t="str">
            <v>8052 (160FT White)</v>
          </cell>
          <cell r="AX1279">
            <v>2511.0812500000002</v>
          </cell>
          <cell r="AY1279">
            <v>1050</v>
          </cell>
          <cell r="AZ1279">
            <v>2.3915059523809528</v>
          </cell>
          <cell r="BA1279" t="str">
            <v>GJ Request 6/21/02.  Each bundle gets Part No. 8132 8.5 X 11 inch bundle sheet.</v>
          </cell>
          <cell r="BB1279"/>
          <cell r="BC1279">
            <v>157170</v>
          </cell>
          <cell r="BD1279" t="str">
            <v>Blue</v>
          </cell>
          <cell r="BE1279" t="str">
            <v xml:space="preserve">A23 6' H35 </v>
          </cell>
          <cell r="BF1279" t="str">
            <v>12 months (+/- 5 days) from date of manufacture</v>
          </cell>
          <cell r="BG1279" t="str">
            <v>Fast</v>
          </cell>
          <cell r="BH1279" t="str">
            <v>23 mm</v>
          </cell>
          <cell r="BI1279" t="str">
            <v>1 in</v>
          </cell>
          <cell r="BJ1279" t="str">
            <v>48 3/4 in</v>
          </cell>
          <cell r="BK1279" t="str">
            <v>3/4 in</v>
          </cell>
          <cell r="BL1279" t="str">
            <v>I, II, III</v>
          </cell>
          <cell r="BM1279">
            <v>6</v>
          </cell>
          <cell r="BN1279">
            <v>150</v>
          </cell>
          <cell r="BO1279">
            <v>0</v>
          </cell>
          <cell r="BP1279" t="str">
            <v>J</v>
          </cell>
          <cell r="BQ1279">
            <v>25</v>
          </cell>
          <cell r="BR1279">
            <v>34256</v>
          </cell>
        </row>
        <row r="1280">
          <cell r="C1280">
            <v>157178</v>
          </cell>
          <cell r="D1280" t="str">
            <v>A23 6' LIF35 (2PB, 42 Bxs)(GJ)</v>
          </cell>
          <cell r="E1280" t="str">
            <v>70411</v>
          </cell>
          <cell r="F1280" t="str">
            <v>72038</v>
          </cell>
          <cell r="G1280" t="str">
            <v>30%</v>
          </cell>
          <cell r="H1280" t="str">
            <v>2 X 8509 (12-8 4 X 1.25 OL)</v>
          </cell>
          <cell r="I1280" t="str">
            <v>8030 (38 mm 142 GA X 4.167 FT)</v>
          </cell>
          <cell r="J1280" t="str">
            <v>8032 (84 mm 200 GA X 4.167 FT)</v>
          </cell>
          <cell r="K1280">
            <v>1.6345875000000001</v>
          </cell>
          <cell r="L1280">
            <v>0.70053750000000004</v>
          </cell>
          <cell r="M1280">
            <v>48.506453312679348</v>
          </cell>
          <cell r="N1280">
            <v>72</v>
          </cell>
          <cell r="O1280">
            <v>48.5</v>
          </cell>
          <cell r="P1280">
            <v>48.75</v>
          </cell>
          <cell r="Q1280">
            <v>49</v>
          </cell>
          <cell r="R1280">
            <v>2.2746499999999998</v>
          </cell>
          <cell r="S1280">
            <v>2.3351250000000001</v>
          </cell>
          <cell r="T1280">
            <v>2.3961000000000001</v>
          </cell>
          <cell r="U1280">
            <v>1032.6911</v>
          </cell>
          <cell r="V1280">
            <v>1060.1467500000001</v>
          </cell>
          <cell r="W1280">
            <v>1087.8294000000001</v>
          </cell>
          <cell r="X1280" t="str">
            <v>8472/8473 (53"/2 pc)</v>
          </cell>
          <cell r="Y1280" t="str">
            <v>53"/ 2 pc</v>
          </cell>
          <cell r="Z1280">
            <v>2</v>
          </cell>
          <cell r="AA1280">
            <v>25</v>
          </cell>
          <cell r="AB1280">
            <v>56.866249999999994</v>
          </cell>
          <cell r="AC1280">
            <v>58.378125000000004</v>
          </cell>
          <cell r="AD1280">
            <v>59.902500000000003</v>
          </cell>
          <cell r="AE1280">
            <v>58.866249999999994</v>
          </cell>
          <cell r="AF1280">
            <v>60.378125000000004</v>
          </cell>
          <cell r="AG1280">
            <v>61.902500000000003</v>
          </cell>
          <cell r="AH1280" t="str">
            <v>3 X 8126 (5.531 FT/Box)</v>
          </cell>
          <cell r="AI1280">
            <v>3</v>
          </cell>
          <cell r="AJ1280" t="str">
            <v>(6X7)+0=42</v>
          </cell>
          <cell r="AK1280">
            <v>6</v>
          </cell>
          <cell r="AL1280">
            <v>7</v>
          </cell>
          <cell r="AM1280">
            <v>0</v>
          </cell>
          <cell r="AN1280">
            <v>42</v>
          </cell>
          <cell r="AO1280" t="str">
            <v>8912 (56 X 42)</v>
          </cell>
          <cell r="AP1280" t="str">
            <v>56X42</v>
          </cell>
          <cell r="AQ1280">
            <v>55</v>
          </cell>
          <cell r="AR1280" t="str">
            <v>8123 (8)</v>
          </cell>
          <cell r="AS1280">
            <v>0</v>
          </cell>
          <cell r="AT1280" t="str">
            <v>8121 (4 X 16FT)</v>
          </cell>
          <cell r="AU1280">
            <v>4</v>
          </cell>
          <cell r="AV1280" t="str">
            <v>8051 (1 White)</v>
          </cell>
          <cell r="AW1280" t="str">
            <v>8050 (186FT Clear)</v>
          </cell>
          <cell r="AX1280">
            <v>2590.8812500000004</v>
          </cell>
          <cell r="AY1280">
            <v>1050</v>
          </cell>
          <cell r="AZ1280">
            <v>2.4675059523809528</v>
          </cell>
          <cell r="BA1280" t="str">
            <v>GJ Request 12/16/02.B.</v>
          </cell>
          <cell r="BB1280"/>
          <cell r="BC1280">
            <v>157178</v>
          </cell>
          <cell r="BD1280" t="str">
            <v>Blue</v>
          </cell>
          <cell r="BE1280" t="str">
            <v>A23 6' LIF35</v>
          </cell>
          <cell r="BF1280" t="str">
            <v>12 months (+/- 5 days) from date of manufacture</v>
          </cell>
          <cell r="BG1280" t="str">
            <v>Fast</v>
          </cell>
          <cell r="BH1280" t="str">
            <v>23 mm</v>
          </cell>
          <cell r="BI1280" t="str">
            <v>1 in</v>
          </cell>
          <cell r="BJ1280" t="str">
            <v>48 3/4 in</v>
          </cell>
          <cell r="BK1280" t="str">
            <v>3/4 in</v>
          </cell>
          <cell r="BL1280" t="str">
            <v>I, II, III</v>
          </cell>
          <cell r="BM1280">
            <v>6</v>
          </cell>
          <cell r="BN1280">
            <v>150</v>
          </cell>
          <cell r="BO1280">
            <v>0</v>
          </cell>
          <cell r="BP1280" t="str">
            <v>J</v>
          </cell>
          <cell r="BQ1280">
            <v>25</v>
          </cell>
          <cell r="BR1280">
            <v>35342</v>
          </cell>
        </row>
        <row r="1281">
          <cell r="C1281">
            <v>157179</v>
          </cell>
          <cell r="D1281" t="str">
            <v>A23 6' LIF37 (2PB, 42 Bxs)(GJ)</v>
          </cell>
          <cell r="E1281" t="str">
            <v>70315</v>
          </cell>
          <cell r="F1281" t="str">
            <v>72038</v>
          </cell>
          <cell r="G1281" t="str">
            <v>30%</v>
          </cell>
          <cell r="H1281" t="str">
            <v>2 X 8509 (12-8 4 X 1.25 OL)</v>
          </cell>
          <cell r="I1281" t="str">
            <v>8030 (38 mm 142 GA X 4.167 FT)</v>
          </cell>
          <cell r="J1281" t="str">
            <v>8032 (84 mm 200 GA X 4.167 FT)</v>
          </cell>
          <cell r="K1281">
            <v>1.6345875000000001</v>
          </cell>
          <cell r="L1281">
            <v>0.70053750000000004</v>
          </cell>
          <cell r="M1281">
            <v>48.506453312679348</v>
          </cell>
          <cell r="N1281">
            <v>72</v>
          </cell>
          <cell r="O1281">
            <v>48.5</v>
          </cell>
          <cell r="P1281">
            <v>48.75</v>
          </cell>
          <cell r="Q1281">
            <v>49</v>
          </cell>
          <cell r="R1281">
            <v>2.2746499999999998</v>
          </cell>
          <cell r="S1281">
            <v>2.3351250000000001</v>
          </cell>
          <cell r="T1281">
            <v>2.3961000000000001</v>
          </cell>
          <cell r="U1281">
            <v>1032.6911</v>
          </cell>
          <cell r="V1281">
            <v>1060.1467500000001</v>
          </cell>
          <cell r="W1281">
            <v>1087.8294000000001</v>
          </cell>
          <cell r="X1281" t="str">
            <v>8472/8473 (53"/2 pc)</v>
          </cell>
          <cell r="Y1281" t="str">
            <v>53"/ 2 pc</v>
          </cell>
          <cell r="Z1281">
            <v>2</v>
          </cell>
          <cell r="AA1281">
            <v>25</v>
          </cell>
          <cell r="AB1281">
            <v>56.866249999999994</v>
          </cell>
          <cell r="AC1281">
            <v>58.378125000000004</v>
          </cell>
          <cell r="AD1281">
            <v>59.902500000000003</v>
          </cell>
          <cell r="AE1281">
            <v>58.866249999999994</v>
          </cell>
          <cell r="AF1281">
            <v>60.378125000000004</v>
          </cell>
          <cell r="AG1281">
            <v>61.902500000000003</v>
          </cell>
          <cell r="AH1281" t="str">
            <v>3 X 8126 (5.531 FT/Box)</v>
          </cell>
          <cell r="AI1281">
            <v>3</v>
          </cell>
          <cell r="AJ1281" t="str">
            <v>(6X7)+0=42</v>
          </cell>
          <cell r="AK1281">
            <v>6</v>
          </cell>
          <cell r="AL1281">
            <v>7</v>
          </cell>
          <cell r="AM1281">
            <v>0</v>
          </cell>
          <cell r="AN1281">
            <v>42</v>
          </cell>
          <cell r="AO1281" t="str">
            <v>8912 (56 X 42)</v>
          </cell>
          <cell r="AP1281" t="str">
            <v>56X42</v>
          </cell>
          <cell r="AQ1281">
            <v>55</v>
          </cell>
          <cell r="AR1281" t="str">
            <v>8123 (8)</v>
          </cell>
          <cell r="AS1281">
            <v>0</v>
          </cell>
          <cell r="AT1281" t="str">
            <v>8121 (4 X 16FT)</v>
          </cell>
          <cell r="AU1281">
            <v>4</v>
          </cell>
          <cell r="AV1281" t="str">
            <v>8051 (1 White)</v>
          </cell>
          <cell r="AW1281" t="str">
            <v>8050 (186FT Clear)</v>
          </cell>
          <cell r="AX1281">
            <v>2590.8812500000004</v>
          </cell>
          <cell r="AY1281">
            <v>1050</v>
          </cell>
          <cell r="AZ1281">
            <v>2.4675059523809528</v>
          </cell>
          <cell r="BA1281" t="str">
            <v xml:space="preserve">GJ Request 1/6/03. </v>
          </cell>
          <cell r="BB1281"/>
          <cell r="BC1281">
            <v>157179</v>
          </cell>
          <cell r="BD1281" t="str">
            <v>Blue</v>
          </cell>
          <cell r="BE1281" t="str">
            <v xml:space="preserve">A23 6' LIF37 </v>
          </cell>
          <cell r="BF1281" t="str">
            <v>12 months (+/- 5 days) from date of manufacture</v>
          </cell>
          <cell r="BG1281" t="str">
            <v>Fast</v>
          </cell>
          <cell r="BH1281" t="str">
            <v>23 mm</v>
          </cell>
          <cell r="BI1281" t="str">
            <v>1 in</v>
          </cell>
          <cell r="BJ1281" t="str">
            <v>48 3/4 in</v>
          </cell>
          <cell r="BK1281" t="str">
            <v>3/4 in</v>
          </cell>
          <cell r="BL1281" t="str">
            <v>I, II, III</v>
          </cell>
          <cell r="BM1281">
            <v>6</v>
          </cell>
          <cell r="BN1281">
            <v>150</v>
          </cell>
          <cell r="BO1281">
            <v>0</v>
          </cell>
          <cell r="BP1281" t="str">
            <v>J</v>
          </cell>
          <cell r="BQ1281">
            <v>25</v>
          </cell>
          <cell r="BR1281">
            <v>35342</v>
          </cell>
        </row>
        <row r="1282">
          <cell r="C1282">
            <v>157181</v>
          </cell>
          <cell r="D1282" t="str">
            <v>A23 6' LIF40 (2PB, 42 Bxs)(GJ)</v>
          </cell>
          <cell r="E1282" t="str">
            <v>70331</v>
          </cell>
          <cell r="F1282" t="str">
            <v>72038</v>
          </cell>
          <cell r="G1282" t="str">
            <v>30%</v>
          </cell>
          <cell r="H1282" t="str">
            <v>2 X 8509 (12-8 4 X 1.25 OL)</v>
          </cell>
          <cell r="I1282" t="str">
            <v>8030 (38 mm 142 GA X 4.167 FT)</v>
          </cell>
          <cell r="J1282" t="str">
            <v>8032 (84 mm 200 GA X 4.167 FT)</v>
          </cell>
          <cell r="K1282">
            <v>1.6345875000000001</v>
          </cell>
          <cell r="L1282">
            <v>0.70053750000000004</v>
          </cell>
          <cell r="M1282">
            <v>48.506453312679348</v>
          </cell>
          <cell r="N1282">
            <v>72</v>
          </cell>
          <cell r="O1282">
            <v>48.5</v>
          </cell>
          <cell r="P1282">
            <v>48.75</v>
          </cell>
          <cell r="Q1282">
            <v>49</v>
          </cell>
          <cell r="R1282">
            <v>2.2746499999999998</v>
          </cell>
          <cell r="S1282">
            <v>2.3351250000000001</v>
          </cell>
          <cell r="T1282">
            <v>2.3961000000000001</v>
          </cell>
          <cell r="U1282">
            <v>1032.6911</v>
          </cell>
          <cell r="V1282">
            <v>1060.1467500000001</v>
          </cell>
          <cell r="W1282">
            <v>1087.8294000000001</v>
          </cell>
          <cell r="X1282" t="str">
            <v>8472/8473 (53"/2 pc)</v>
          </cell>
          <cell r="Y1282" t="str">
            <v>53"/ 2 pc</v>
          </cell>
          <cell r="Z1282">
            <v>2</v>
          </cell>
          <cell r="AA1282">
            <v>25</v>
          </cell>
          <cell r="AB1282">
            <v>56.866249999999994</v>
          </cell>
          <cell r="AC1282">
            <v>58.378125000000004</v>
          </cell>
          <cell r="AD1282">
            <v>59.902500000000003</v>
          </cell>
          <cell r="AE1282">
            <v>58.866249999999994</v>
          </cell>
          <cell r="AF1282">
            <v>60.378125000000004</v>
          </cell>
          <cell r="AG1282">
            <v>61.902500000000003</v>
          </cell>
          <cell r="AH1282" t="str">
            <v>3 X 8126 (5.531 FT/Box)</v>
          </cell>
          <cell r="AI1282">
            <v>3</v>
          </cell>
          <cell r="AJ1282" t="str">
            <v>(6X7)+0=42</v>
          </cell>
          <cell r="AK1282">
            <v>6</v>
          </cell>
          <cell r="AL1282">
            <v>7</v>
          </cell>
          <cell r="AM1282">
            <v>0</v>
          </cell>
          <cell r="AN1282">
            <v>42</v>
          </cell>
          <cell r="AO1282" t="str">
            <v>8912 (56 X 42)</v>
          </cell>
          <cell r="AP1282" t="str">
            <v>56X42</v>
          </cell>
          <cell r="AQ1282">
            <v>55</v>
          </cell>
          <cell r="AR1282" t="str">
            <v>8123 (8)</v>
          </cell>
          <cell r="AS1282">
            <v>0</v>
          </cell>
          <cell r="AT1282" t="str">
            <v>8121 (4 X 16FT)</v>
          </cell>
          <cell r="AU1282">
            <v>4</v>
          </cell>
          <cell r="AV1282" t="str">
            <v>8051 (1 White)</v>
          </cell>
          <cell r="AW1282" t="str">
            <v>8050 (186FT Clear)</v>
          </cell>
          <cell r="AX1282">
            <v>2590.8812500000004</v>
          </cell>
          <cell r="AY1282">
            <v>1050</v>
          </cell>
          <cell r="AZ1282">
            <v>2.4675059523809528</v>
          </cell>
          <cell r="BA1282" t="str">
            <v>GJ Request 8/3/05.</v>
          </cell>
          <cell r="BB1282"/>
          <cell r="BC1282">
            <v>157181</v>
          </cell>
          <cell r="BD1282" t="str">
            <v>Blue</v>
          </cell>
          <cell r="BE1282" t="str">
            <v>A23 6' LIF40</v>
          </cell>
          <cell r="BF1282" t="str">
            <v>12 months (+/- 5 days) from date of manufacture</v>
          </cell>
          <cell r="BG1282" t="str">
            <v>Fast</v>
          </cell>
          <cell r="BH1282" t="str">
            <v>23 mm</v>
          </cell>
          <cell r="BI1282" t="str">
            <v>1 in</v>
          </cell>
          <cell r="BJ1282" t="str">
            <v>48 3/4 in</v>
          </cell>
          <cell r="BK1282" t="str">
            <v>3/4 in</v>
          </cell>
          <cell r="BL1282" t="str">
            <v>I, II, III</v>
          </cell>
          <cell r="BM1282">
            <v>6</v>
          </cell>
          <cell r="BN1282">
            <v>150</v>
          </cell>
          <cell r="BO1282">
            <v>0</v>
          </cell>
          <cell r="BP1282" t="str">
            <v>J</v>
          </cell>
          <cell r="BQ1282">
            <v>25</v>
          </cell>
          <cell r="BR1282">
            <v>35342</v>
          </cell>
        </row>
        <row r="1283">
          <cell r="C1283">
            <v>157182</v>
          </cell>
          <cell r="D1283" t="str">
            <v>A23 6' LIF50 (2PB, 42 Bxs)(GJ)</v>
          </cell>
          <cell r="E1283" t="str">
            <v>70419</v>
          </cell>
          <cell r="F1283" t="str">
            <v>72038</v>
          </cell>
          <cell r="G1283" t="str">
            <v>30%</v>
          </cell>
          <cell r="H1283" t="str">
            <v>2 X 8509 (12-8 4 X 1.25 OL)</v>
          </cell>
          <cell r="I1283" t="str">
            <v>8030 (38 mm 142 GA X 4.167 FT)</v>
          </cell>
          <cell r="J1283" t="str">
            <v>8032 (84 mm 200 GA X 4.167 FT)</v>
          </cell>
          <cell r="K1283">
            <v>1.6345875000000001</v>
          </cell>
          <cell r="L1283">
            <v>0.70053750000000004</v>
          </cell>
          <cell r="M1283">
            <v>48.506453312679348</v>
          </cell>
          <cell r="N1283">
            <v>72</v>
          </cell>
          <cell r="O1283">
            <v>48.5</v>
          </cell>
          <cell r="P1283">
            <v>48.75</v>
          </cell>
          <cell r="Q1283">
            <v>49</v>
          </cell>
          <cell r="R1283">
            <v>2.2746499999999998</v>
          </cell>
          <cell r="S1283">
            <v>2.3351250000000001</v>
          </cell>
          <cell r="T1283">
            <v>2.3961000000000001</v>
          </cell>
          <cell r="U1283">
            <v>1032.6911</v>
          </cell>
          <cell r="V1283">
            <v>1060.1467500000001</v>
          </cell>
          <cell r="W1283">
            <v>1087.8294000000001</v>
          </cell>
          <cell r="X1283" t="str">
            <v>8472/8473 (53"/2 pc)</v>
          </cell>
          <cell r="Y1283" t="str">
            <v>53"/ 2 pc</v>
          </cell>
          <cell r="Z1283">
            <v>2</v>
          </cell>
          <cell r="AA1283">
            <v>25</v>
          </cell>
          <cell r="AB1283">
            <v>56.866249999999994</v>
          </cell>
          <cell r="AC1283">
            <v>58.378125000000004</v>
          </cell>
          <cell r="AD1283">
            <v>59.902500000000003</v>
          </cell>
          <cell r="AE1283">
            <v>58.866249999999994</v>
          </cell>
          <cell r="AF1283">
            <v>60.378125000000004</v>
          </cell>
          <cell r="AG1283">
            <v>61.902500000000003</v>
          </cell>
          <cell r="AH1283" t="str">
            <v>3 X 8126 (5.531 FT/Box)</v>
          </cell>
          <cell r="AI1283">
            <v>3</v>
          </cell>
          <cell r="AJ1283" t="str">
            <v>(6X7)+0=42</v>
          </cell>
          <cell r="AK1283">
            <v>6</v>
          </cell>
          <cell r="AL1283">
            <v>7</v>
          </cell>
          <cell r="AM1283">
            <v>0</v>
          </cell>
          <cell r="AN1283">
            <v>42</v>
          </cell>
          <cell r="AO1283" t="str">
            <v>8912 (56 X 42)</v>
          </cell>
          <cell r="AP1283" t="str">
            <v>56X42</v>
          </cell>
          <cell r="AQ1283">
            <v>55</v>
          </cell>
          <cell r="AR1283" t="str">
            <v>8123 (8)</v>
          </cell>
          <cell r="AS1283">
            <v>0</v>
          </cell>
          <cell r="AT1283" t="str">
            <v>8121 (4 X 16FT)</v>
          </cell>
          <cell r="AU1283">
            <v>4</v>
          </cell>
          <cell r="AV1283" t="str">
            <v>8051 (1 White)</v>
          </cell>
          <cell r="AW1283" t="str">
            <v>8050 (186FT Clear)</v>
          </cell>
          <cell r="AX1283">
            <v>2590.8812500000004</v>
          </cell>
          <cell r="AY1283">
            <v>1050</v>
          </cell>
          <cell r="AZ1283">
            <v>2.4675059523809528</v>
          </cell>
          <cell r="BA1283" t="str">
            <v>GJ Request 9/19/05.</v>
          </cell>
          <cell r="BB1283"/>
          <cell r="BC1283">
            <v>157182</v>
          </cell>
          <cell r="BD1283" t="str">
            <v>Green</v>
          </cell>
          <cell r="BE1283" t="str">
            <v>A23 6' LIF50</v>
          </cell>
          <cell r="BF1283" t="str">
            <v>12 months (+/- 5 days) from date of manufacture</v>
          </cell>
          <cell r="BG1283" t="str">
            <v>Medium</v>
          </cell>
          <cell r="BH1283" t="str">
            <v>23 mm</v>
          </cell>
          <cell r="BI1283" t="str">
            <v>1 in</v>
          </cell>
          <cell r="BJ1283" t="str">
            <v>48 3/4 in</v>
          </cell>
          <cell r="BK1283" t="str">
            <v>3/4 in</v>
          </cell>
          <cell r="BL1283" t="str">
            <v>I, II, III</v>
          </cell>
          <cell r="BM1283">
            <v>6</v>
          </cell>
          <cell r="BN1283">
            <v>150</v>
          </cell>
          <cell r="BO1283">
            <v>0</v>
          </cell>
          <cell r="BP1283" t="str">
            <v>J</v>
          </cell>
          <cell r="BQ1283">
            <v>25</v>
          </cell>
          <cell r="BR1283">
            <v>35342</v>
          </cell>
        </row>
        <row r="1284">
          <cell r="C1284">
            <v>157185</v>
          </cell>
          <cell r="D1284" t="str">
            <v>A23 6' LIF50 (SWP, 1005 Pcs) (GJ)</v>
          </cell>
          <cell r="E1284" t="str">
            <v>70419</v>
          </cell>
          <cell r="F1284" t="str">
            <v>72038</v>
          </cell>
          <cell r="G1284" t="str">
            <v>30%</v>
          </cell>
          <cell r="H1284" t="str">
            <v>2 X 8509 (12-8 4 X 1.25 OL)</v>
          </cell>
          <cell r="I1284" t="str">
            <v>8030 (38 mm 142 GA X 4.167 FT)</v>
          </cell>
          <cell r="J1284" t="str">
            <v>8032 (84 mm 200 GA X 4.167 FT)</v>
          </cell>
          <cell r="K1284">
            <v>1.6345875000000001</v>
          </cell>
          <cell r="L1284">
            <v>0.70053750000000004</v>
          </cell>
          <cell r="M1284">
            <v>48.506453312679348</v>
          </cell>
          <cell r="N1284">
            <v>72</v>
          </cell>
          <cell r="O1284">
            <v>48.5</v>
          </cell>
          <cell r="P1284">
            <v>48.75</v>
          </cell>
          <cell r="Q1284">
            <v>49</v>
          </cell>
          <cell r="R1284">
            <v>2.2746499999999998</v>
          </cell>
          <cell r="S1284">
            <v>2.3351250000000001</v>
          </cell>
          <cell r="T1284">
            <v>2.3961000000000001</v>
          </cell>
          <cell r="U1284">
            <v>1032.6911</v>
          </cell>
          <cell r="V1284">
            <v>1060.1467500000001</v>
          </cell>
          <cell r="W1284">
            <v>1087.8294000000001</v>
          </cell>
          <cell r="X1284" t="str">
            <v>8053 (5" X 150GA X 52FT)</v>
          </cell>
          <cell r="Y1284" t="str">
            <v>SW (52 FT)</v>
          </cell>
          <cell r="Z1284">
            <v>0.1</v>
          </cell>
          <cell r="AA1284">
            <v>15</v>
          </cell>
          <cell r="AB1284">
            <v>34.119749999999996</v>
          </cell>
          <cell r="AC1284">
            <v>35.026875000000004</v>
          </cell>
          <cell r="AD1284">
            <v>35.941500000000005</v>
          </cell>
          <cell r="AE1284">
            <v>34.219749999999998</v>
          </cell>
          <cell r="AF1284">
            <v>35.126875000000005</v>
          </cell>
          <cell r="AG1284">
            <v>36.041500000000006</v>
          </cell>
          <cell r="AH1284" t="str">
            <v xml:space="preserve">8059 (47 FT/Bundle) </v>
          </cell>
          <cell r="AI1284" t="str">
            <v>SW</v>
          </cell>
          <cell r="AJ1284" t="str">
            <v>67 SW</v>
          </cell>
          <cell r="AK1284" t="str">
            <v xml:space="preserve">Stack </v>
          </cell>
          <cell r="AL1284" t="str">
            <v xml:space="preserve">Pyramid </v>
          </cell>
          <cell r="AM1284" t="str">
            <v>On Pallet</v>
          </cell>
          <cell r="AN1284">
            <v>67</v>
          </cell>
          <cell r="AO1284" t="str">
            <v>8919 (64 X 46)</v>
          </cell>
          <cell r="AP1284" t="str">
            <v>64X46</v>
          </cell>
          <cell r="AQ1284">
            <v>55</v>
          </cell>
          <cell r="AR1284" t="str">
            <v>8133 (2)</v>
          </cell>
          <cell r="AS1284" t="str">
            <v>2 X 8114 (Pad)</v>
          </cell>
          <cell r="AT1284">
            <v>0</v>
          </cell>
          <cell r="AU1284">
            <v>0</v>
          </cell>
          <cell r="AV1284" t="str">
            <v>8051 (1 White)</v>
          </cell>
          <cell r="AW1284" t="str">
            <v>8052 (178FT White)</v>
          </cell>
          <cell r="AX1284">
            <v>2408.5006250000006</v>
          </cell>
          <cell r="AY1284">
            <v>1005</v>
          </cell>
          <cell r="AZ1284">
            <v>2.3965180348258714</v>
          </cell>
          <cell r="BA1284" t="str">
            <v>GJ Request 10/5/06.  Each bundle gets Part No. 8132 8.5 X 11 inch bundle sheet.</v>
          </cell>
          <cell r="BB1284"/>
          <cell r="BC1284">
            <v>157185</v>
          </cell>
          <cell r="BD1284" t="str">
            <v>Green</v>
          </cell>
          <cell r="BE1284" t="str">
            <v>A23 6' LIF50</v>
          </cell>
          <cell r="BF1284" t="str">
            <v>12 months (+/- 5 days) from date of manufacture</v>
          </cell>
          <cell r="BG1284" t="str">
            <v>Medium</v>
          </cell>
          <cell r="BH1284" t="str">
            <v>23 mm</v>
          </cell>
          <cell r="BI1284" t="str">
            <v>1 in</v>
          </cell>
          <cell r="BJ1284" t="str">
            <v>48 3/4 in</v>
          </cell>
          <cell r="BK1284" t="str">
            <v>3/4 in</v>
          </cell>
          <cell r="BL1284" t="str">
            <v>I, II, III</v>
          </cell>
          <cell r="BM1284">
            <v>6</v>
          </cell>
          <cell r="BN1284">
            <v>90</v>
          </cell>
          <cell r="BO1284">
            <v>0</v>
          </cell>
          <cell r="BP1284" t="str">
            <v>J</v>
          </cell>
          <cell r="BQ1284">
            <v>15</v>
          </cell>
          <cell r="BR1284">
            <v>36764</v>
          </cell>
        </row>
        <row r="1285">
          <cell r="C1285">
            <v>157186</v>
          </cell>
          <cell r="D1285" t="str">
            <v>2348.75 LIF35P (7' Bolt, 2PB, 42 Bxs)(GJ)</v>
          </cell>
          <cell r="E1285" t="str">
            <v>70411</v>
          </cell>
          <cell r="F1285" t="str">
            <v>72038</v>
          </cell>
          <cell r="G1285" t="str">
            <v>30%</v>
          </cell>
          <cell r="H1285" t="str">
            <v>2 X 8509 (12-8 4 X 1.25 OL)</v>
          </cell>
          <cell r="I1285" t="str">
            <v>8030 (38 mm 142 GA X 4.167 FT)</v>
          </cell>
          <cell r="J1285" t="str">
            <v>8032 (84 mm 200 GA X 4.167 FT)</v>
          </cell>
          <cell r="K1285">
            <v>1.6345875000000001</v>
          </cell>
          <cell r="L1285">
            <v>0.70053750000000004</v>
          </cell>
          <cell r="M1285">
            <v>48.506453312679348</v>
          </cell>
          <cell r="N1285">
            <v>72</v>
          </cell>
          <cell r="O1285">
            <v>48.5</v>
          </cell>
          <cell r="P1285">
            <v>48.75</v>
          </cell>
          <cell r="Q1285">
            <v>49</v>
          </cell>
          <cell r="R1285">
            <v>2.2746499999999998</v>
          </cell>
          <cell r="S1285">
            <v>2.3351250000000001</v>
          </cell>
          <cell r="T1285">
            <v>2.3961000000000001</v>
          </cell>
          <cell r="U1285">
            <v>1032.6911</v>
          </cell>
          <cell r="V1285">
            <v>1060.1467500000001</v>
          </cell>
          <cell r="W1285">
            <v>1087.8294000000001</v>
          </cell>
          <cell r="X1285" t="str">
            <v>8472/8473 (53"/2 pc)</v>
          </cell>
          <cell r="Y1285" t="str">
            <v>53"/ 2 pc</v>
          </cell>
          <cell r="Z1285">
            <v>2</v>
          </cell>
          <cell r="AA1285">
            <v>25</v>
          </cell>
          <cell r="AB1285">
            <v>56.866249999999994</v>
          </cell>
          <cell r="AC1285">
            <v>58.378125000000004</v>
          </cell>
          <cell r="AD1285">
            <v>59.902500000000003</v>
          </cell>
          <cell r="AE1285">
            <v>58.866249999999994</v>
          </cell>
          <cell r="AF1285">
            <v>60.378125000000004</v>
          </cell>
          <cell r="AG1285">
            <v>61.902500000000003</v>
          </cell>
          <cell r="AH1285" t="str">
            <v>3 X 8126 (5.531 FT/Box)</v>
          </cell>
          <cell r="AI1285">
            <v>3</v>
          </cell>
          <cell r="AJ1285" t="str">
            <v>(6X7)+0=42</v>
          </cell>
          <cell r="AK1285">
            <v>6</v>
          </cell>
          <cell r="AL1285">
            <v>7</v>
          </cell>
          <cell r="AM1285">
            <v>0</v>
          </cell>
          <cell r="AN1285">
            <v>42</v>
          </cell>
          <cell r="AO1285" t="str">
            <v>8912 (56 X 42)</v>
          </cell>
          <cell r="AP1285" t="str">
            <v>56X42</v>
          </cell>
          <cell r="AQ1285">
            <v>55</v>
          </cell>
          <cell r="AR1285" t="str">
            <v>8123 (8)</v>
          </cell>
          <cell r="AS1285">
            <v>0</v>
          </cell>
          <cell r="AT1285" t="str">
            <v>8121 (4 X 16FT)</v>
          </cell>
          <cell r="AU1285">
            <v>4</v>
          </cell>
          <cell r="AV1285" t="str">
            <v>8051 (1 White)</v>
          </cell>
          <cell r="AW1285" t="str">
            <v>8050 (186FT Clear)</v>
          </cell>
          <cell r="AX1285">
            <v>2590.8812500000004</v>
          </cell>
          <cell r="AY1285">
            <v>1050</v>
          </cell>
          <cell r="AZ1285">
            <v>2.4675059523809528</v>
          </cell>
          <cell r="BA1285" t="str">
            <v>SP Request 11/21/13.  Each cartridge gets Part No. 8508 23 mm parachute clip.</v>
          </cell>
          <cell r="BB1285"/>
          <cell r="BC1285">
            <v>157186</v>
          </cell>
          <cell r="BD1285" t="str">
            <v>Blue</v>
          </cell>
          <cell r="BE1285" t="str">
            <v>2348.75 LIF35P (7' Bolt)</v>
          </cell>
          <cell r="BF1285" t="str">
            <v>12 months (+/- 5 days) from date of manufacture</v>
          </cell>
          <cell r="BG1285" t="str">
            <v>7' Bolt</v>
          </cell>
          <cell r="BH1285" t="str">
            <v>23 mm</v>
          </cell>
          <cell r="BI1285" t="str">
            <v>*NS</v>
          </cell>
          <cell r="BJ1285" t="str">
            <v>48 3/4 in</v>
          </cell>
          <cell r="BK1285" t="str">
            <v>*NS</v>
          </cell>
          <cell r="BL1285" t="str">
            <v>I, II, III</v>
          </cell>
          <cell r="BM1285" t="str">
            <v>*NS</v>
          </cell>
          <cell r="BN1285" t="str">
            <v>*NS</v>
          </cell>
          <cell r="BO1285">
            <v>0</v>
          </cell>
          <cell r="BP1285" t="str">
            <v>J</v>
          </cell>
          <cell r="BQ1285">
            <v>25</v>
          </cell>
          <cell r="BR1285">
            <v>35342</v>
          </cell>
        </row>
        <row r="1286">
          <cell r="C1286">
            <v>158069</v>
          </cell>
          <cell r="D1286" t="str">
            <v>A23 6.6' H37 (2PB, 42 Bxs)(GJ)</v>
          </cell>
          <cell r="E1286" t="str">
            <v>70497</v>
          </cell>
          <cell r="F1286" t="str">
            <v>72038</v>
          </cell>
          <cell r="G1286" t="str">
            <v>30%</v>
          </cell>
          <cell r="H1286" t="str">
            <v>2 X 8509 (12-8 4 X 1.25 OL)</v>
          </cell>
          <cell r="I1286" t="str">
            <v>8030 (38 mm 142 GA X 4.553 FT)</v>
          </cell>
          <cell r="J1286" t="str">
            <v>8032 (84 mm 200 GA X 4.553 FT)</v>
          </cell>
          <cell r="K1286">
            <v>1.7896637499999997</v>
          </cell>
          <cell r="L1286">
            <v>0.76699874999999995</v>
          </cell>
          <cell r="M1286">
            <v>53.2214943243861</v>
          </cell>
          <cell r="N1286">
            <v>79.2</v>
          </cell>
          <cell r="O1286">
            <v>53.125</v>
          </cell>
          <cell r="P1286">
            <v>53.375</v>
          </cell>
          <cell r="Q1286">
            <v>53.625</v>
          </cell>
          <cell r="R1286">
            <v>2.4915624999999997</v>
          </cell>
          <cell r="S1286">
            <v>2.5566624999999998</v>
          </cell>
          <cell r="T1286">
            <v>2.6222625000000002</v>
          </cell>
          <cell r="U1286">
            <v>1131.1693749999999</v>
          </cell>
          <cell r="V1286">
            <v>1160.7247749999999</v>
          </cell>
          <cell r="W1286">
            <v>1190.507175</v>
          </cell>
          <cell r="X1286" t="str">
            <v>8490/8491 (62"/2 pc)</v>
          </cell>
          <cell r="Y1286" t="str">
            <v>62"/ 2 pc</v>
          </cell>
          <cell r="Z1286">
            <v>2.4</v>
          </cell>
          <cell r="AA1286">
            <v>25</v>
          </cell>
          <cell r="AB1286">
            <v>62.289062499999993</v>
          </cell>
          <cell r="AC1286">
            <v>63.916562499999998</v>
          </cell>
          <cell r="AD1286">
            <v>65.556562499999998</v>
          </cell>
          <cell r="AE1286">
            <v>64.689062499999991</v>
          </cell>
          <cell r="AF1286">
            <v>66.316562500000003</v>
          </cell>
          <cell r="AG1286">
            <v>67.956562500000004</v>
          </cell>
          <cell r="AH1286" t="str">
            <v>4 X 8126 (7.125 FT/Box)</v>
          </cell>
          <cell r="AI1286">
            <v>4</v>
          </cell>
          <cell r="AJ1286" t="str">
            <v>(6X7)+0=42</v>
          </cell>
          <cell r="AK1286">
            <v>6</v>
          </cell>
          <cell r="AL1286">
            <v>7</v>
          </cell>
          <cell r="AM1286">
            <v>0</v>
          </cell>
          <cell r="AN1286">
            <v>42</v>
          </cell>
          <cell r="AO1286" t="str">
            <v>8911 (64 X 42)</v>
          </cell>
          <cell r="AP1286" t="str">
            <v>64X42</v>
          </cell>
          <cell r="AQ1286">
            <v>55</v>
          </cell>
          <cell r="AR1286" t="str">
            <v>8123 (8)</v>
          </cell>
          <cell r="AS1286">
            <v>0</v>
          </cell>
          <cell r="AT1286" t="str">
            <v>8121 (4 X 16FT)</v>
          </cell>
          <cell r="AU1286">
            <v>4</v>
          </cell>
          <cell r="AV1286" t="str">
            <v>8051 (1 White)</v>
          </cell>
          <cell r="AW1286" t="str">
            <v>8050 (186FT Clear)</v>
          </cell>
          <cell r="AX1286">
            <v>2840.2956250000002</v>
          </cell>
          <cell r="AY1286">
            <v>1050</v>
          </cell>
          <cell r="AZ1286">
            <v>2.7050434523809526</v>
          </cell>
          <cell r="BA1286" t="str">
            <v>GJ Request 7/15/02.</v>
          </cell>
          <cell r="BB1286"/>
          <cell r="BC1286">
            <v>158069</v>
          </cell>
          <cell r="BD1286" t="str">
            <v>Blue</v>
          </cell>
          <cell r="BE1286" t="str">
            <v xml:space="preserve">A23 6.6' H37 </v>
          </cell>
          <cell r="BF1286" t="str">
            <v>12 months (+/- 5 days) from date of manufacture</v>
          </cell>
          <cell r="BG1286" t="str">
            <v>Fast</v>
          </cell>
          <cell r="BH1286" t="str">
            <v>23 mm</v>
          </cell>
          <cell r="BI1286" t="str">
            <v>1 in</v>
          </cell>
          <cell r="BJ1286" t="str">
            <v>53 3/8 in</v>
          </cell>
          <cell r="BK1286" t="str">
            <v>3/4 in</v>
          </cell>
          <cell r="BL1286" t="str">
            <v>I, II, III</v>
          </cell>
          <cell r="BM1286">
            <v>6.6000000000000005</v>
          </cell>
          <cell r="BN1286">
            <v>165</v>
          </cell>
          <cell r="BO1286">
            <v>0</v>
          </cell>
          <cell r="BP1286" t="str">
            <v>J</v>
          </cell>
          <cell r="BQ1286">
            <v>25</v>
          </cell>
          <cell r="BR1286">
            <v>36242</v>
          </cell>
        </row>
        <row r="1287">
          <cell r="C1287">
            <v>159023</v>
          </cell>
          <cell r="D1287" t="str">
            <v>A23 7' M37 (2PBLW, 12 Bxs) (GJ)</v>
          </cell>
          <cell r="E1287" t="str">
            <v>70499</v>
          </cell>
          <cell r="F1287" t="str">
            <v>72038</v>
          </cell>
          <cell r="G1287" t="str">
            <v>30%</v>
          </cell>
          <cell r="H1287" t="str">
            <v>2 X 8509 (12-8 4 X 1.25 OL)</v>
          </cell>
          <cell r="I1287" t="str">
            <v>8030 (38 mm 142 GA X 4.813 FT)</v>
          </cell>
          <cell r="J1287" t="str">
            <v>8032 (84 mm 200 GA X 4.813 FT)</v>
          </cell>
          <cell r="K1287">
            <v>1.8944449999999999</v>
          </cell>
          <cell r="L1287">
            <v>0.81190499999999999</v>
          </cell>
          <cell r="M1287">
            <v>56.364854998857261</v>
          </cell>
          <cell r="N1287">
            <v>84</v>
          </cell>
          <cell r="O1287">
            <v>56.25</v>
          </cell>
          <cell r="P1287">
            <v>56.5</v>
          </cell>
          <cell r="Q1287">
            <v>56.75</v>
          </cell>
          <cell r="R1287">
            <v>2.6381250000000001</v>
          </cell>
          <cell r="S1287">
            <v>2.70635</v>
          </cell>
          <cell r="T1287">
            <v>2.7750749999999997</v>
          </cell>
          <cell r="U1287">
            <v>1197.70875</v>
          </cell>
          <cell r="V1287">
            <v>1228.6829</v>
          </cell>
          <cell r="W1287">
            <v>1259.8840499999999</v>
          </cell>
          <cell r="X1287" t="str">
            <v>8490/8491 (62"/2 pc)</v>
          </cell>
          <cell r="Y1287" t="str">
            <v>62"/ 2 pc</v>
          </cell>
          <cell r="Z1287">
            <v>2.4</v>
          </cell>
          <cell r="AA1287">
            <v>15</v>
          </cell>
          <cell r="AB1287">
            <v>39.571874999999999</v>
          </cell>
          <cell r="AC1287">
            <v>40.59525</v>
          </cell>
          <cell r="AD1287">
            <v>41.626124999999995</v>
          </cell>
          <cell r="AE1287">
            <v>41.971874999999997</v>
          </cell>
          <cell r="AF1287">
            <v>42.995249999999999</v>
          </cell>
          <cell r="AG1287">
            <v>44.026124999999993</v>
          </cell>
          <cell r="AH1287" t="str">
            <v>4 X 8126 (7.125 FT/Box)</v>
          </cell>
          <cell r="AI1287">
            <v>4</v>
          </cell>
          <cell r="AJ1287" t="str">
            <v>(6X2)+0=12</v>
          </cell>
          <cell r="AK1287">
            <v>6</v>
          </cell>
          <cell r="AL1287">
            <v>2</v>
          </cell>
          <cell r="AM1287">
            <v>0</v>
          </cell>
          <cell r="AN1287">
            <v>12</v>
          </cell>
          <cell r="AO1287" t="str">
            <v>8911 (64 X 42)</v>
          </cell>
          <cell r="AP1287" t="str">
            <v>64X42</v>
          </cell>
          <cell r="AQ1287">
            <v>55</v>
          </cell>
          <cell r="AR1287" t="str">
            <v>8123 (2)</v>
          </cell>
          <cell r="AS1287">
            <v>0</v>
          </cell>
          <cell r="AT1287" t="str">
            <v>8121 (2 X 16FT)</v>
          </cell>
          <cell r="AU1287">
            <v>2</v>
          </cell>
          <cell r="AV1287" t="str">
            <v>8051 (1 White)</v>
          </cell>
          <cell r="AW1287" t="str">
            <v>8050 (53FT Clear)</v>
          </cell>
          <cell r="AX1287">
            <v>570.94299999999998</v>
          </cell>
          <cell r="AY1287">
            <v>180</v>
          </cell>
          <cell r="AZ1287">
            <v>3.1719055555555555</v>
          </cell>
          <cell r="BA1287" t="str">
            <v>GJ Request 2/6/06.</v>
          </cell>
          <cell r="BB1287"/>
          <cell r="BC1287">
            <v>159023</v>
          </cell>
          <cell r="BD1287" t="str">
            <v>Blue</v>
          </cell>
          <cell r="BE1287" t="str">
            <v xml:space="preserve">A23 7' M37 </v>
          </cell>
          <cell r="BF1287" t="str">
            <v>12 months (+/- 5 days) from date of manufacture</v>
          </cell>
          <cell r="BG1287" t="str">
            <v>Fast</v>
          </cell>
          <cell r="BH1287" t="str">
            <v>23 mm</v>
          </cell>
          <cell r="BI1287" t="str">
            <v>1 in</v>
          </cell>
          <cell r="BJ1287" t="str">
            <v>56 1/2 in</v>
          </cell>
          <cell r="BK1287" t="str">
            <v>3/4 in</v>
          </cell>
          <cell r="BL1287" t="str">
            <v>I, II, III</v>
          </cell>
          <cell r="BM1287">
            <v>7</v>
          </cell>
          <cell r="BN1287">
            <v>105</v>
          </cell>
          <cell r="BO1287">
            <v>0</v>
          </cell>
          <cell r="BP1287" t="str">
            <v>J</v>
          </cell>
          <cell r="BQ1287">
            <v>15</v>
          </cell>
          <cell r="BR1287">
            <v>36212</v>
          </cell>
        </row>
        <row r="1288">
          <cell r="C1288">
            <v>159024</v>
          </cell>
          <cell r="D1288" t="str">
            <v>A23 7' M37 (2PB, 12 Bxs) (GJ)</v>
          </cell>
          <cell r="E1288" t="str">
            <v>70499</v>
          </cell>
          <cell r="F1288" t="str">
            <v>72038</v>
          </cell>
          <cell r="G1288" t="str">
            <v>30%</v>
          </cell>
          <cell r="H1288" t="str">
            <v>2 X 8509 (12-8 4 X 1.25 OL)</v>
          </cell>
          <cell r="I1288" t="str">
            <v>8030 (38 mm 142 GA X 4.813 FT)</v>
          </cell>
          <cell r="J1288" t="str">
            <v>8032 (84 mm 200 GA X 4.813 FT)</v>
          </cell>
          <cell r="K1288">
            <v>1.8944449999999999</v>
          </cell>
          <cell r="L1288">
            <v>0.81190499999999999</v>
          </cell>
          <cell r="M1288">
            <v>56.364854998857261</v>
          </cell>
          <cell r="N1288">
            <v>84</v>
          </cell>
          <cell r="O1288">
            <v>56.25</v>
          </cell>
          <cell r="P1288">
            <v>56.5</v>
          </cell>
          <cell r="Q1288">
            <v>56.75</v>
          </cell>
          <cell r="R1288">
            <v>2.6381250000000001</v>
          </cell>
          <cell r="S1288">
            <v>2.70635</v>
          </cell>
          <cell r="T1288">
            <v>2.7750749999999997</v>
          </cell>
          <cell r="U1288">
            <v>1197.70875</v>
          </cell>
          <cell r="V1288">
            <v>1228.6829</v>
          </cell>
          <cell r="W1288">
            <v>1259.8840499999999</v>
          </cell>
          <cell r="X1288" t="str">
            <v>8490/8491 (62"/2 pc)</v>
          </cell>
          <cell r="Y1288" t="str">
            <v>62"/ 2 pc</v>
          </cell>
          <cell r="Z1288">
            <v>2.4</v>
          </cell>
          <cell r="AA1288">
            <v>25</v>
          </cell>
          <cell r="AB1288">
            <v>65.953125</v>
          </cell>
          <cell r="AC1288">
            <v>67.658749999999998</v>
          </cell>
          <cell r="AD1288">
            <v>69.376874999999998</v>
          </cell>
          <cell r="AE1288">
            <v>68.353125000000006</v>
          </cell>
          <cell r="AF1288">
            <v>70.058750000000003</v>
          </cell>
          <cell r="AG1288">
            <v>71.776875000000004</v>
          </cell>
          <cell r="AH1288" t="str">
            <v>4 X 8126 (7.125 FT/Box)</v>
          </cell>
          <cell r="AI1288">
            <v>4</v>
          </cell>
          <cell r="AJ1288" t="str">
            <v>(6X2)+0=12</v>
          </cell>
          <cell r="AK1288">
            <v>6</v>
          </cell>
          <cell r="AL1288">
            <v>2</v>
          </cell>
          <cell r="AM1288">
            <v>0</v>
          </cell>
          <cell r="AN1288">
            <v>12</v>
          </cell>
          <cell r="AO1288" t="str">
            <v>8911 (64 X 42)</v>
          </cell>
          <cell r="AP1288" t="str">
            <v>64X42</v>
          </cell>
          <cell r="AQ1288">
            <v>55</v>
          </cell>
          <cell r="AR1288" t="str">
            <v>8123 (2)</v>
          </cell>
          <cell r="AS1288">
            <v>0</v>
          </cell>
          <cell r="AT1288" t="str">
            <v>8121 (2 X 16FT)</v>
          </cell>
          <cell r="AU1288">
            <v>2</v>
          </cell>
          <cell r="AV1288" t="str">
            <v>8051 (1 White)</v>
          </cell>
          <cell r="AW1288" t="str">
            <v>8050 (53FT Clear)</v>
          </cell>
          <cell r="AX1288">
            <v>895.70500000000004</v>
          </cell>
          <cell r="AY1288">
            <v>300</v>
          </cell>
          <cell r="AZ1288">
            <v>2.9856833333333337</v>
          </cell>
          <cell r="BA1288" t="str">
            <v xml:space="preserve">GJ Request 6/21/02. </v>
          </cell>
          <cell r="BB1288"/>
          <cell r="BC1288">
            <v>159024</v>
          </cell>
          <cell r="BD1288" t="str">
            <v>Blue</v>
          </cell>
          <cell r="BE1288" t="str">
            <v xml:space="preserve">A23 7' M37 </v>
          </cell>
          <cell r="BF1288" t="str">
            <v>12 months (+/- 5 days) from date of manufacture</v>
          </cell>
          <cell r="BG1288" t="str">
            <v>Fast</v>
          </cell>
          <cell r="BH1288" t="str">
            <v>23 mm</v>
          </cell>
          <cell r="BI1288" t="str">
            <v>1 in</v>
          </cell>
          <cell r="BJ1288" t="str">
            <v>56 1/2 in</v>
          </cell>
          <cell r="BK1288" t="str">
            <v>3/4 in</v>
          </cell>
          <cell r="BL1288" t="str">
            <v>I, II, III</v>
          </cell>
          <cell r="BM1288">
            <v>7</v>
          </cell>
          <cell r="BN1288">
            <v>175</v>
          </cell>
          <cell r="BO1288">
            <v>0</v>
          </cell>
          <cell r="BP1288" t="str">
            <v>J</v>
          </cell>
          <cell r="BQ1288">
            <v>25</v>
          </cell>
          <cell r="BR1288">
            <v>36212</v>
          </cell>
        </row>
        <row r="1289">
          <cell r="C1289">
            <v>159025</v>
          </cell>
          <cell r="D1289" t="str">
            <v>A23 7' LIF37 (2PB, 12 Bxs) (GJ)</v>
          </cell>
          <cell r="E1289" t="str">
            <v>70315</v>
          </cell>
          <cell r="F1289" t="str">
            <v>72038</v>
          </cell>
          <cell r="G1289" t="str">
            <v>30%</v>
          </cell>
          <cell r="H1289" t="str">
            <v>2 X 8509 (12-8 4 X 1.25 OL)</v>
          </cell>
          <cell r="I1289" t="str">
            <v>8030 (38 mm 142 GA X 4.813 FT)</v>
          </cell>
          <cell r="J1289" t="str">
            <v>8032 (84 mm 200 GA X 4.813 FT)</v>
          </cell>
          <cell r="K1289">
            <v>1.8944449999999999</v>
          </cell>
          <cell r="L1289">
            <v>0.81190499999999999</v>
          </cell>
          <cell r="M1289">
            <v>56.364854998857261</v>
          </cell>
          <cell r="N1289">
            <v>84</v>
          </cell>
          <cell r="O1289">
            <v>56.25</v>
          </cell>
          <cell r="P1289">
            <v>56.5</v>
          </cell>
          <cell r="Q1289">
            <v>56.75</v>
          </cell>
          <cell r="R1289">
            <v>2.6381250000000001</v>
          </cell>
          <cell r="S1289">
            <v>2.70635</v>
          </cell>
          <cell r="T1289">
            <v>2.7750749999999997</v>
          </cell>
          <cell r="U1289">
            <v>1197.70875</v>
          </cell>
          <cell r="V1289">
            <v>1228.6829</v>
          </cell>
          <cell r="W1289">
            <v>1259.8840499999999</v>
          </cell>
          <cell r="X1289" t="str">
            <v>8490/8491 (62"/2 pc)</v>
          </cell>
          <cell r="Y1289" t="str">
            <v>62"/ 2 pc</v>
          </cell>
          <cell r="Z1289">
            <v>2.4</v>
          </cell>
          <cell r="AA1289">
            <v>25</v>
          </cell>
          <cell r="AB1289">
            <v>65.953125</v>
          </cell>
          <cell r="AC1289">
            <v>67.658749999999998</v>
          </cell>
          <cell r="AD1289">
            <v>69.376874999999998</v>
          </cell>
          <cell r="AE1289">
            <v>68.353125000000006</v>
          </cell>
          <cell r="AF1289">
            <v>70.058750000000003</v>
          </cell>
          <cell r="AG1289">
            <v>71.776875000000004</v>
          </cell>
          <cell r="AH1289" t="str">
            <v>4 X 8126 (7.125 FT/Box)</v>
          </cell>
          <cell r="AI1289">
            <v>4</v>
          </cell>
          <cell r="AJ1289" t="str">
            <v>(6X2)+0=12</v>
          </cell>
          <cell r="AK1289">
            <v>6</v>
          </cell>
          <cell r="AL1289">
            <v>2</v>
          </cell>
          <cell r="AM1289">
            <v>0</v>
          </cell>
          <cell r="AN1289">
            <v>12</v>
          </cell>
          <cell r="AO1289" t="str">
            <v>8911 (64 X 42)</v>
          </cell>
          <cell r="AP1289" t="str">
            <v>64X42</v>
          </cell>
          <cell r="AQ1289">
            <v>55</v>
          </cell>
          <cell r="AR1289" t="str">
            <v>8123 (2)</v>
          </cell>
          <cell r="AS1289">
            <v>0</v>
          </cell>
          <cell r="AT1289" t="str">
            <v>8121 (2 X 16FT)</v>
          </cell>
          <cell r="AU1289">
            <v>2</v>
          </cell>
          <cell r="AV1289" t="str">
            <v>8051 (1 White)</v>
          </cell>
          <cell r="AW1289" t="str">
            <v>8050 (53FT Clear)</v>
          </cell>
          <cell r="AX1289">
            <v>895.70500000000004</v>
          </cell>
          <cell r="AY1289">
            <v>300</v>
          </cell>
          <cell r="AZ1289">
            <v>2.9856833333333337</v>
          </cell>
          <cell r="BA1289" t="str">
            <v xml:space="preserve">GJ Request 10/18/05. </v>
          </cell>
          <cell r="BB1289"/>
          <cell r="BC1289">
            <v>159025</v>
          </cell>
          <cell r="BD1289" t="str">
            <v>Blue</v>
          </cell>
          <cell r="BE1289" t="str">
            <v>A23 7' LIF37</v>
          </cell>
          <cell r="BF1289" t="str">
            <v>12 months (+/- 5 days) from date of manufacture</v>
          </cell>
          <cell r="BG1289" t="str">
            <v>Fast</v>
          </cell>
          <cell r="BH1289" t="str">
            <v>23 mm</v>
          </cell>
          <cell r="BI1289" t="str">
            <v>1 in</v>
          </cell>
          <cell r="BJ1289" t="str">
            <v>56 1/2 in</v>
          </cell>
          <cell r="BK1289" t="str">
            <v>3/4 in</v>
          </cell>
          <cell r="BL1289" t="str">
            <v>I, II, III</v>
          </cell>
          <cell r="BM1289">
            <v>7</v>
          </cell>
          <cell r="BN1289">
            <v>175</v>
          </cell>
          <cell r="BO1289">
            <v>0</v>
          </cell>
          <cell r="BP1289" t="str">
            <v>J</v>
          </cell>
          <cell r="BQ1289">
            <v>25</v>
          </cell>
          <cell r="BR1289">
            <v>36212</v>
          </cell>
        </row>
        <row r="1290">
          <cell r="C1290">
            <v>159026</v>
          </cell>
          <cell r="D1290" t="str">
            <v>A23 7' LIF90 (SWP, 600 Pcs) (GJ)</v>
          </cell>
          <cell r="E1290" t="str">
            <v>70412</v>
          </cell>
          <cell r="F1290" t="str">
            <v>72038</v>
          </cell>
          <cell r="G1290" t="str">
            <v>30%</v>
          </cell>
          <cell r="H1290" t="str">
            <v>2 X 8509 (12-8 4 X 1.25 OL)</v>
          </cell>
          <cell r="I1290" t="str">
            <v>8030 (38 mm 142 GA X 4.813 FT)</v>
          </cell>
          <cell r="J1290" t="str">
            <v>8032 (84 mm 200 GA X 4.813 FT)</v>
          </cell>
          <cell r="K1290">
            <v>1.8944449999999999</v>
          </cell>
          <cell r="L1290">
            <v>0.81190499999999999</v>
          </cell>
          <cell r="M1290">
            <v>56.364854998857261</v>
          </cell>
          <cell r="N1290">
            <v>84</v>
          </cell>
          <cell r="O1290">
            <v>56.25</v>
          </cell>
          <cell r="P1290">
            <v>56.5</v>
          </cell>
          <cell r="Q1290">
            <v>56.75</v>
          </cell>
          <cell r="R1290">
            <v>2.6381250000000001</v>
          </cell>
          <cell r="S1290">
            <v>2.70635</v>
          </cell>
          <cell r="T1290">
            <v>2.7750749999999997</v>
          </cell>
          <cell r="U1290">
            <v>1197.70875</v>
          </cell>
          <cell r="V1290">
            <v>1228.6829</v>
          </cell>
          <cell r="W1290">
            <v>1259.8840499999999</v>
          </cell>
          <cell r="X1290" t="str">
            <v>8053 (5" X 150GA X 47FT)</v>
          </cell>
          <cell r="Y1290" t="str">
            <v>SW (47 FT)</v>
          </cell>
          <cell r="Z1290">
            <v>0.1</v>
          </cell>
          <cell r="AA1290">
            <v>15</v>
          </cell>
          <cell r="AB1290">
            <v>39.571874999999999</v>
          </cell>
          <cell r="AC1290">
            <v>40.59525</v>
          </cell>
          <cell r="AD1290">
            <v>41.626124999999995</v>
          </cell>
          <cell r="AE1290">
            <v>39.671875</v>
          </cell>
          <cell r="AF1290">
            <v>40.695250000000001</v>
          </cell>
          <cell r="AG1290">
            <v>41.726124999999996</v>
          </cell>
          <cell r="AH1290" t="str">
            <v xml:space="preserve">8059 (47 FT/Bundle) </v>
          </cell>
          <cell r="AI1290" t="str">
            <v>SW</v>
          </cell>
          <cell r="AJ1290" t="str">
            <v>40 SW</v>
          </cell>
          <cell r="AK1290" t="str">
            <v xml:space="preserve">Stack </v>
          </cell>
          <cell r="AL1290" t="str">
            <v xml:space="preserve">Pyramid </v>
          </cell>
          <cell r="AM1290" t="str">
            <v>On Pallet</v>
          </cell>
          <cell r="AN1290">
            <v>40</v>
          </cell>
          <cell r="AO1290" t="str">
            <v>8919 (64 X 46)</v>
          </cell>
          <cell r="AP1290" t="str">
            <v>64X46</v>
          </cell>
          <cell r="AQ1290">
            <v>55</v>
          </cell>
          <cell r="AR1290" t="str">
            <v>8133 (2)</v>
          </cell>
          <cell r="AS1290" t="str">
            <v>2 X 8114 (Pad)</v>
          </cell>
          <cell r="AT1290">
            <v>0</v>
          </cell>
          <cell r="AU1290">
            <v>0</v>
          </cell>
          <cell r="AV1290" t="str">
            <v>8051 (1 White)</v>
          </cell>
          <cell r="AW1290" t="str">
            <v>8052 (106FT White)</v>
          </cell>
          <cell r="AX1290">
            <v>1682.81</v>
          </cell>
          <cell r="AY1290">
            <v>600</v>
          </cell>
          <cell r="AZ1290">
            <v>2.8046833333333332</v>
          </cell>
          <cell r="BA1290" t="str">
            <v>GJ Request 11/16/09. Each bundle gets Part No. 8132 8.5 X 11 inch bundle sheet.</v>
          </cell>
          <cell r="BB1290"/>
          <cell r="BC1290">
            <v>159026</v>
          </cell>
          <cell r="BD1290" t="str">
            <v>Yellow</v>
          </cell>
          <cell r="BE1290" t="str">
            <v>A23 7' LIF90</v>
          </cell>
          <cell r="BF1290" t="str">
            <v>12 months (+/- 5 days) from date of manufacture</v>
          </cell>
          <cell r="BG1290" t="str">
            <v>Slow</v>
          </cell>
          <cell r="BH1290" t="str">
            <v>23 mm</v>
          </cell>
          <cell r="BI1290" t="str">
            <v>1 in</v>
          </cell>
          <cell r="BJ1290" t="str">
            <v>56 1/2 in</v>
          </cell>
          <cell r="BK1290" t="str">
            <v>3/4 in</v>
          </cell>
          <cell r="BL1290" t="str">
            <v>I, II, III</v>
          </cell>
          <cell r="BM1290">
            <v>7</v>
          </cell>
          <cell r="BN1290">
            <v>105</v>
          </cell>
          <cell r="BO1290">
            <v>0</v>
          </cell>
          <cell r="BP1290" t="str">
            <v>J</v>
          </cell>
          <cell r="BQ1290">
            <v>15</v>
          </cell>
          <cell r="BR1290">
            <v>34064</v>
          </cell>
        </row>
        <row r="1291">
          <cell r="C1291">
            <v>159027</v>
          </cell>
          <cell r="D1291" t="str">
            <v>A23 7' M37 (SWP, 1005 Pcs) (GJ)</v>
          </cell>
          <cell r="E1291" t="str">
            <v>70499</v>
          </cell>
          <cell r="F1291" t="str">
            <v>72038</v>
          </cell>
          <cell r="G1291" t="str">
            <v>30%</v>
          </cell>
          <cell r="H1291" t="str">
            <v>2 X 8509 (12-8 4 X 1.25 OL)</v>
          </cell>
          <cell r="I1291" t="str">
            <v>8030 (38 mm 142 GA X 4.813 FT)</v>
          </cell>
          <cell r="J1291" t="str">
            <v>8032 (84 mm 200 GA X 4.813 FT)</v>
          </cell>
          <cell r="K1291">
            <v>1.8944449999999999</v>
          </cell>
          <cell r="L1291">
            <v>0.81190499999999999</v>
          </cell>
          <cell r="M1291">
            <v>56.364854998857261</v>
          </cell>
          <cell r="N1291">
            <v>84</v>
          </cell>
          <cell r="O1291">
            <v>56.25</v>
          </cell>
          <cell r="P1291">
            <v>56.5</v>
          </cell>
          <cell r="Q1291">
            <v>56.75</v>
          </cell>
          <cell r="R1291">
            <v>2.6381250000000001</v>
          </cell>
          <cell r="S1291">
            <v>2.70635</v>
          </cell>
          <cell r="T1291">
            <v>2.7750749999999997</v>
          </cell>
          <cell r="U1291">
            <v>1197.70875</v>
          </cell>
          <cell r="V1291">
            <v>1228.6829</v>
          </cell>
          <cell r="W1291">
            <v>1259.8840499999999</v>
          </cell>
          <cell r="X1291" t="str">
            <v>8053 (5" X 150GA X 47FT)</v>
          </cell>
          <cell r="Y1291" t="str">
            <v>SW (47 FT)</v>
          </cell>
          <cell r="Z1291">
            <v>0.1</v>
          </cell>
          <cell r="AA1291">
            <v>15</v>
          </cell>
          <cell r="AB1291">
            <v>39.571874999999999</v>
          </cell>
          <cell r="AC1291">
            <v>40.59525</v>
          </cell>
          <cell r="AD1291">
            <v>41.626124999999995</v>
          </cell>
          <cell r="AE1291">
            <v>39.671875</v>
          </cell>
          <cell r="AF1291">
            <v>40.695250000000001</v>
          </cell>
          <cell r="AG1291">
            <v>41.726124999999996</v>
          </cell>
          <cell r="AH1291" t="str">
            <v xml:space="preserve">8059 (47 FT/Bundle) </v>
          </cell>
          <cell r="AI1291" t="str">
            <v>SW</v>
          </cell>
          <cell r="AJ1291" t="str">
            <v>67 SW</v>
          </cell>
          <cell r="AK1291" t="str">
            <v xml:space="preserve">Stack </v>
          </cell>
          <cell r="AL1291" t="str">
            <v xml:space="preserve">Pyramid </v>
          </cell>
          <cell r="AM1291" t="str">
            <v>On Pallet</v>
          </cell>
          <cell r="AN1291">
            <v>67</v>
          </cell>
          <cell r="AO1291" t="str">
            <v>8919 (64 X 46)</v>
          </cell>
          <cell r="AP1291" t="str">
            <v>64X46</v>
          </cell>
          <cell r="AQ1291">
            <v>55</v>
          </cell>
          <cell r="AR1291" t="str">
            <v>8133 (2)</v>
          </cell>
          <cell r="AS1291" t="str">
            <v>2 X 8114 (Pad)</v>
          </cell>
          <cell r="AT1291">
            <v>0</v>
          </cell>
          <cell r="AU1291">
            <v>0</v>
          </cell>
          <cell r="AV1291" t="str">
            <v>8051 (1 White)</v>
          </cell>
          <cell r="AW1291" t="str">
            <v>8052 (178FT White)</v>
          </cell>
          <cell r="AX1291">
            <v>2781.5817500000003</v>
          </cell>
          <cell r="AY1291">
            <v>1005</v>
          </cell>
          <cell r="AZ1291">
            <v>2.7677430348258709</v>
          </cell>
          <cell r="BA1291" t="str">
            <v>GJ Request 6/21/02.  Each bundle gets Part No. 8132 8.5 X 11 inch bundle sheet.</v>
          </cell>
          <cell r="BB1291"/>
          <cell r="BC1291">
            <v>159027</v>
          </cell>
          <cell r="BD1291" t="str">
            <v>Blue</v>
          </cell>
          <cell r="BE1291" t="str">
            <v xml:space="preserve">A23 7' M37 </v>
          </cell>
          <cell r="BF1291" t="str">
            <v>12 months (+/- 5 days) from date of manufacture</v>
          </cell>
          <cell r="BG1291" t="str">
            <v>Fast</v>
          </cell>
          <cell r="BH1291" t="str">
            <v>23 mm</v>
          </cell>
          <cell r="BI1291" t="str">
            <v>1 in</v>
          </cell>
          <cell r="BJ1291" t="str">
            <v>56 1/2 in</v>
          </cell>
          <cell r="BK1291" t="str">
            <v>3/4 in</v>
          </cell>
          <cell r="BL1291" t="str">
            <v>I, II, III</v>
          </cell>
          <cell r="BM1291">
            <v>7</v>
          </cell>
          <cell r="BN1291">
            <v>105</v>
          </cell>
          <cell r="BO1291">
            <v>0</v>
          </cell>
          <cell r="BP1291" t="str">
            <v>J</v>
          </cell>
          <cell r="BQ1291">
            <v>15</v>
          </cell>
          <cell r="BR1291">
            <v>36764</v>
          </cell>
        </row>
        <row r="1292">
          <cell r="C1292">
            <v>159028</v>
          </cell>
          <cell r="D1292" t="str">
            <v>A23 7' M37 (2PB, 42 Bxs)(GJ)</v>
          </cell>
          <cell r="E1292" t="str">
            <v>70499</v>
          </cell>
          <cell r="F1292" t="str">
            <v>72038</v>
          </cell>
          <cell r="G1292" t="str">
            <v>30%</v>
          </cell>
          <cell r="H1292" t="str">
            <v>2 X 8509 (12-8 4 X 1.25 OL)</v>
          </cell>
          <cell r="I1292" t="str">
            <v>8030 (38 mm 142 GA X 4.813 FT)</v>
          </cell>
          <cell r="J1292" t="str">
            <v>8032 (84 mm 200 GA X 4.813 FT)</v>
          </cell>
          <cell r="K1292">
            <v>1.8944449999999999</v>
          </cell>
          <cell r="L1292">
            <v>0.81190499999999999</v>
          </cell>
          <cell r="M1292">
            <v>56.364854998857261</v>
          </cell>
          <cell r="N1292">
            <v>84</v>
          </cell>
          <cell r="O1292">
            <v>56.25</v>
          </cell>
          <cell r="P1292">
            <v>56.5</v>
          </cell>
          <cell r="Q1292">
            <v>56.75</v>
          </cell>
          <cell r="R1292">
            <v>2.6381250000000001</v>
          </cell>
          <cell r="S1292">
            <v>2.70635</v>
          </cell>
          <cell r="T1292">
            <v>2.7750749999999997</v>
          </cell>
          <cell r="U1292">
            <v>1197.70875</v>
          </cell>
          <cell r="V1292">
            <v>1228.6829</v>
          </cell>
          <cell r="W1292">
            <v>1259.8840499999999</v>
          </cell>
          <cell r="X1292" t="str">
            <v>8490/8491 (62"/2 pc)</v>
          </cell>
          <cell r="Y1292" t="str">
            <v>62"/ 2 pc</v>
          </cell>
          <cell r="Z1292">
            <v>2.4</v>
          </cell>
          <cell r="AA1292">
            <v>25</v>
          </cell>
          <cell r="AB1292">
            <v>65.953125</v>
          </cell>
          <cell r="AC1292">
            <v>67.658749999999998</v>
          </cell>
          <cell r="AD1292">
            <v>69.376874999999998</v>
          </cell>
          <cell r="AE1292">
            <v>68.353125000000006</v>
          </cell>
          <cell r="AF1292">
            <v>70.058750000000003</v>
          </cell>
          <cell r="AG1292">
            <v>71.776875000000004</v>
          </cell>
          <cell r="AH1292" t="str">
            <v>4 X 8126 (7.125 FT/Box)</v>
          </cell>
          <cell r="AI1292">
            <v>4</v>
          </cell>
          <cell r="AJ1292" t="str">
            <v>(6X7)+0=42</v>
          </cell>
          <cell r="AK1292">
            <v>6</v>
          </cell>
          <cell r="AL1292">
            <v>7</v>
          </cell>
          <cell r="AM1292">
            <v>0</v>
          </cell>
          <cell r="AN1292">
            <v>42</v>
          </cell>
          <cell r="AO1292" t="str">
            <v>8911 (64 X 42)</v>
          </cell>
          <cell r="AP1292" t="str">
            <v>64X42</v>
          </cell>
          <cell r="AQ1292">
            <v>55</v>
          </cell>
          <cell r="AR1292" t="str">
            <v>8123 (8)</v>
          </cell>
          <cell r="AS1292">
            <v>0</v>
          </cell>
          <cell r="AT1292" t="str">
            <v>8121 (4 X 16FT)</v>
          </cell>
          <cell r="AU1292">
            <v>4</v>
          </cell>
          <cell r="AV1292" t="str">
            <v>8051 (1 White)</v>
          </cell>
          <cell r="AW1292" t="str">
            <v>8050 (186FT Clear)</v>
          </cell>
          <cell r="AX1292">
            <v>2997.4675000000002</v>
          </cell>
          <cell r="AY1292">
            <v>1050</v>
          </cell>
          <cell r="AZ1292">
            <v>2.8547309523809528</v>
          </cell>
          <cell r="BA1292" t="str">
            <v xml:space="preserve">GJ Request 6/21/02. </v>
          </cell>
          <cell r="BB1292"/>
          <cell r="BC1292">
            <v>159028</v>
          </cell>
          <cell r="BD1292" t="str">
            <v>Blue</v>
          </cell>
          <cell r="BE1292" t="str">
            <v xml:space="preserve">A23 7' M37 </v>
          </cell>
          <cell r="BF1292" t="str">
            <v>12 months (+/- 5 days) from date of manufacture</v>
          </cell>
          <cell r="BG1292" t="str">
            <v>Fast</v>
          </cell>
          <cell r="BH1292" t="str">
            <v>23 mm</v>
          </cell>
          <cell r="BI1292" t="str">
            <v>1 in</v>
          </cell>
          <cell r="BJ1292" t="str">
            <v>56 1/2 in</v>
          </cell>
          <cell r="BK1292" t="str">
            <v>3/4 in</v>
          </cell>
          <cell r="BL1292" t="str">
            <v>I, II, III</v>
          </cell>
          <cell r="BM1292">
            <v>7</v>
          </cell>
          <cell r="BN1292">
            <v>175</v>
          </cell>
          <cell r="BO1292">
            <v>0</v>
          </cell>
          <cell r="BP1292" t="str">
            <v>J</v>
          </cell>
          <cell r="BQ1292">
            <v>25</v>
          </cell>
          <cell r="BR1292">
            <v>36242</v>
          </cell>
        </row>
        <row r="1293">
          <cell r="C1293">
            <v>159029</v>
          </cell>
          <cell r="D1293" t="str">
            <v>A23 7' M37 (SWP, 600 Pcs) (GJ)</v>
          </cell>
          <cell r="E1293" t="str">
            <v>70499</v>
          </cell>
          <cell r="F1293" t="str">
            <v>72038</v>
          </cell>
          <cell r="G1293" t="str">
            <v>30%</v>
          </cell>
          <cell r="H1293" t="str">
            <v>2 X 8509 (12-8 4 X 1.25 OL)</v>
          </cell>
          <cell r="I1293" t="str">
            <v>8030 (38 mm 142 GA X 4.813 FT)</v>
          </cell>
          <cell r="J1293" t="str">
            <v>8032 (84 mm 200 GA X 4.813 FT)</v>
          </cell>
          <cell r="K1293">
            <v>1.8944449999999999</v>
          </cell>
          <cell r="L1293">
            <v>0.81190499999999999</v>
          </cell>
          <cell r="M1293">
            <v>56.364854998857261</v>
          </cell>
          <cell r="N1293">
            <v>84</v>
          </cell>
          <cell r="O1293">
            <v>56.25</v>
          </cell>
          <cell r="P1293">
            <v>56.5</v>
          </cell>
          <cell r="Q1293">
            <v>56.75</v>
          </cell>
          <cell r="R1293">
            <v>2.6381250000000001</v>
          </cell>
          <cell r="S1293">
            <v>2.70635</v>
          </cell>
          <cell r="T1293">
            <v>2.7750749999999997</v>
          </cell>
          <cell r="U1293">
            <v>1197.70875</v>
          </cell>
          <cell r="V1293">
            <v>1228.6829</v>
          </cell>
          <cell r="W1293">
            <v>1259.8840499999999</v>
          </cell>
          <cell r="X1293" t="str">
            <v>8053 (5" X 150GA X 47FT)</v>
          </cell>
          <cell r="Y1293" t="str">
            <v>SW (47 FT)</v>
          </cell>
          <cell r="Z1293">
            <v>0.1</v>
          </cell>
          <cell r="AA1293">
            <v>15</v>
          </cell>
          <cell r="AB1293">
            <v>39.571874999999999</v>
          </cell>
          <cell r="AC1293">
            <v>40.59525</v>
          </cell>
          <cell r="AD1293">
            <v>41.626124999999995</v>
          </cell>
          <cell r="AE1293">
            <v>39.671875</v>
          </cell>
          <cell r="AF1293">
            <v>40.695250000000001</v>
          </cell>
          <cell r="AG1293">
            <v>41.726124999999996</v>
          </cell>
          <cell r="AH1293" t="str">
            <v xml:space="preserve">8059 (47 FT/Bundle) </v>
          </cell>
          <cell r="AI1293" t="str">
            <v>SW</v>
          </cell>
          <cell r="AJ1293" t="str">
            <v>40 SW</v>
          </cell>
          <cell r="AK1293" t="str">
            <v xml:space="preserve">Stack </v>
          </cell>
          <cell r="AL1293" t="str">
            <v xml:space="preserve">Pyramid </v>
          </cell>
          <cell r="AM1293" t="str">
            <v>On Pallet</v>
          </cell>
          <cell r="AN1293">
            <v>40</v>
          </cell>
          <cell r="AO1293" t="str">
            <v>8919 (64 X 46)</v>
          </cell>
          <cell r="AP1293" t="str">
            <v>64X46</v>
          </cell>
          <cell r="AQ1293">
            <v>55</v>
          </cell>
          <cell r="AR1293" t="str">
            <v>8133 (2)</v>
          </cell>
          <cell r="AS1293" t="str">
            <v>2 X 8114 (Pad)</v>
          </cell>
          <cell r="AT1293">
            <v>0</v>
          </cell>
          <cell r="AU1293">
            <v>0</v>
          </cell>
          <cell r="AV1293" t="str">
            <v>8051 (1 White)</v>
          </cell>
          <cell r="AW1293" t="str">
            <v>8052 (106FT White)</v>
          </cell>
          <cell r="AX1293">
            <v>1682.81</v>
          </cell>
          <cell r="AY1293">
            <v>600</v>
          </cell>
          <cell r="AZ1293">
            <v>2.8046833333333332</v>
          </cell>
          <cell r="BA1293" t="str">
            <v>GJ Request 10/22/04.  Each bundle gets Part No. 8132 8.5 X 11 inch bundle sheet.</v>
          </cell>
          <cell r="BB1293"/>
          <cell r="BC1293">
            <v>159029</v>
          </cell>
          <cell r="BD1293" t="str">
            <v>Blue</v>
          </cell>
          <cell r="BE1293" t="str">
            <v xml:space="preserve">A23 7' M37 </v>
          </cell>
          <cell r="BF1293" t="str">
            <v>12 months (+/- 5 days) from date of manufacture</v>
          </cell>
          <cell r="BG1293" t="str">
            <v>Fast</v>
          </cell>
          <cell r="BH1293" t="str">
            <v>23 mm</v>
          </cell>
          <cell r="BI1293" t="str">
            <v>1 in</v>
          </cell>
          <cell r="BJ1293" t="str">
            <v>56 1/2 in</v>
          </cell>
          <cell r="BK1293" t="str">
            <v>3/4 in</v>
          </cell>
          <cell r="BL1293" t="str">
            <v>I, II, III</v>
          </cell>
          <cell r="BM1293">
            <v>7</v>
          </cell>
          <cell r="BN1293">
            <v>105</v>
          </cell>
          <cell r="BO1293">
            <v>0</v>
          </cell>
          <cell r="BP1293" t="str">
            <v>J</v>
          </cell>
          <cell r="BQ1293">
            <v>15</v>
          </cell>
          <cell r="BR1293">
            <v>34064</v>
          </cell>
        </row>
        <row r="1294">
          <cell r="C1294">
            <v>159030</v>
          </cell>
          <cell r="D1294" t="str">
            <v>A23 7' M37 (SWP, 300 Pcs) (GJ)</v>
          </cell>
          <cell r="E1294" t="str">
            <v>70499</v>
          </cell>
          <cell r="F1294" t="str">
            <v>72038</v>
          </cell>
          <cell r="G1294" t="str">
            <v>30%</v>
          </cell>
          <cell r="H1294" t="str">
            <v>2 X 8509 (12-8 4 X 1.25 OL)</v>
          </cell>
          <cell r="I1294" t="str">
            <v>8030 (38 mm 142 GA X 4.813 FT)</v>
          </cell>
          <cell r="J1294" t="str">
            <v>8032 (84 mm 200 GA X 4.813 FT)</v>
          </cell>
          <cell r="K1294">
            <v>1.8944449999999999</v>
          </cell>
          <cell r="L1294">
            <v>0.81190499999999999</v>
          </cell>
          <cell r="M1294">
            <v>56.364854998857261</v>
          </cell>
          <cell r="N1294">
            <v>84</v>
          </cell>
          <cell r="O1294">
            <v>56.25</v>
          </cell>
          <cell r="P1294">
            <v>56.5</v>
          </cell>
          <cell r="Q1294">
            <v>56.75</v>
          </cell>
          <cell r="R1294">
            <v>2.6381250000000001</v>
          </cell>
          <cell r="S1294">
            <v>2.70635</v>
          </cell>
          <cell r="T1294">
            <v>2.7750749999999997</v>
          </cell>
          <cell r="U1294">
            <v>1197.70875</v>
          </cell>
          <cell r="V1294">
            <v>1228.6829</v>
          </cell>
          <cell r="W1294">
            <v>1259.8840499999999</v>
          </cell>
          <cell r="X1294" t="str">
            <v>8053 (5" X 150GA X 47FT)</v>
          </cell>
          <cell r="Y1294" t="str">
            <v>SW (47 FT)</v>
          </cell>
          <cell r="Z1294">
            <v>0.1</v>
          </cell>
          <cell r="AA1294">
            <v>15</v>
          </cell>
          <cell r="AB1294">
            <v>39.571874999999999</v>
          </cell>
          <cell r="AC1294">
            <v>40.59525</v>
          </cell>
          <cell r="AD1294">
            <v>41.626124999999995</v>
          </cell>
          <cell r="AE1294">
            <v>39.671875</v>
          </cell>
          <cell r="AF1294">
            <v>40.695250000000001</v>
          </cell>
          <cell r="AG1294">
            <v>41.726124999999996</v>
          </cell>
          <cell r="AH1294" t="str">
            <v xml:space="preserve">8059 (47 FT/Bundle) </v>
          </cell>
          <cell r="AI1294" t="str">
            <v>SW</v>
          </cell>
          <cell r="AJ1294" t="str">
            <v>20 SW</v>
          </cell>
          <cell r="AK1294" t="str">
            <v xml:space="preserve">Stack </v>
          </cell>
          <cell r="AL1294" t="str">
            <v xml:space="preserve">Pyramid </v>
          </cell>
          <cell r="AM1294" t="str">
            <v>On Pallet</v>
          </cell>
          <cell r="AN1294">
            <v>20</v>
          </cell>
          <cell r="AO1294" t="str">
            <v>8919 (64 X 46)</v>
          </cell>
          <cell r="AP1294" t="str">
            <v>64X46</v>
          </cell>
          <cell r="AQ1294">
            <v>55</v>
          </cell>
          <cell r="AR1294" t="str">
            <v>8133 (2)</v>
          </cell>
          <cell r="AS1294" t="str">
            <v>2 X 8114 (Pad)</v>
          </cell>
          <cell r="AT1294">
            <v>0</v>
          </cell>
          <cell r="AU1294">
            <v>0</v>
          </cell>
          <cell r="AV1294" t="str">
            <v>8051 (1 White)</v>
          </cell>
          <cell r="AW1294" t="str">
            <v>8052 (53FT White)</v>
          </cell>
          <cell r="AX1294">
            <v>868.90499999999997</v>
          </cell>
          <cell r="AY1294">
            <v>300</v>
          </cell>
          <cell r="AZ1294">
            <v>2.89635</v>
          </cell>
          <cell r="BA1294" t="str">
            <v>GJ Request 6/21/02.  Each bundle gets Part No. 8132 8.5 X 11 inch bundle sheet.</v>
          </cell>
          <cell r="BB1294"/>
          <cell r="BC1294">
            <v>159030</v>
          </cell>
          <cell r="BD1294" t="str">
            <v>Blue</v>
          </cell>
          <cell r="BE1294" t="str">
            <v xml:space="preserve">A23 7' M37 </v>
          </cell>
          <cell r="BF1294" t="str">
            <v>12 months (+/- 5 days) from date of manufacture</v>
          </cell>
          <cell r="BG1294" t="str">
            <v>Fast</v>
          </cell>
          <cell r="BH1294" t="str">
            <v>23 mm</v>
          </cell>
          <cell r="BI1294" t="str">
            <v>1 in</v>
          </cell>
          <cell r="BJ1294" t="str">
            <v>56 1/2 in</v>
          </cell>
          <cell r="BK1294" t="str">
            <v>3/4 in</v>
          </cell>
          <cell r="BL1294" t="str">
            <v>I, II, III</v>
          </cell>
          <cell r="BM1294">
            <v>7</v>
          </cell>
          <cell r="BN1294">
            <v>105</v>
          </cell>
          <cell r="BO1294">
            <v>0</v>
          </cell>
          <cell r="BP1294" t="str">
            <v>J</v>
          </cell>
          <cell r="BQ1294">
            <v>15</v>
          </cell>
          <cell r="BR1294">
            <v>32064</v>
          </cell>
        </row>
        <row r="1295">
          <cell r="C1295">
            <v>159031</v>
          </cell>
          <cell r="D1295" t="str">
            <v>A23 7' M50 (SWP, 300 Pcs) (GJ)</v>
          </cell>
          <cell r="E1295" t="str">
            <v>70425</v>
          </cell>
          <cell r="F1295" t="str">
            <v>72038</v>
          </cell>
          <cell r="G1295" t="str">
            <v>30%</v>
          </cell>
          <cell r="H1295" t="str">
            <v>2 X 8509 (12-8 4 X 1.25 OL)</v>
          </cell>
          <cell r="I1295" t="str">
            <v>8030 (38 mm 142 GA X 4.813 FT)</v>
          </cell>
          <cell r="J1295" t="str">
            <v>8032 (84 mm 200 GA X 4.813 FT)</v>
          </cell>
          <cell r="K1295">
            <v>1.8944449999999999</v>
          </cell>
          <cell r="L1295">
            <v>0.81190499999999999</v>
          </cell>
          <cell r="M1295">
            <v>56.364854998857261</v>
          </cell>
          <cell r="N1295">
            <v>84</v>
          </cell>
          <cell r="O1295">
            <v>56.25</v>
          </cell>
          <cell r="P1295">
            <v>56.5</v>
          </cell>
          <cell r="Q1295">
            <v>56.75</v>
          </cell>
          <cell r="R1295">
            <v>2.6381250000000001</v>
          </cell>
          <cell r="S1295">
            <v>2.70635</v>
          </cell>
          <cell r="T1295">
            <v>2.7750749999999997</v>
          </cell>
          <cell r="U1295">
            <v>1197.70875</v>
          </cell>
          <cell r="V1295">
            <v>1228.6829</v>
          </cell>
          <cell r="W1295">
            <v>1259.8840499999999</v>
          </cell>
          <cell r="X1295" t="str">
            <v>8053 (5" X 150GA X 47FT)</v>
          </cell>
          <cell r="Y1295" t="str">
            <v>SW (47 FT)</v>
          </cell>
          <cell r="Z1295">
            <v>0.1</v>
          </cell>
          <cell r="AA1295">
            <v>15</v>
          </cell>
          <cell r="AB1295">
            <v>39.571874999999999</v>
          </cell>
          <cell r="AC1295">
            <v>40.59525</v>
          </cell>
          <cell r="AD1295">
            <v>41.626124999999995</v>
          </cell>
          <cell r="AE1295">
            <v>39.671875</v>
          </cell>
          <cell r="AF1295">
            <v>40.695250000000001</v>
          </cell>
          <cell r="AG1295">
            <v>41.726124999999996</v>
          </cell>
          <cell r="AH1295" t="str">
            <v xml:space="preserve">8059 (47 FT/Bundle) </v>
          </cell>
          <cell r="AI1295" t="str">
            <v>SW</v>
          </cell>
          <cell r="AJ1295" t="str">
            <v>20 SW</v>
          </cell>
          <cell r="AK1295" t="str">
            <v xml:space="preserve">Stack </v>
          </cell>
          <cell r="AL1295" t="str">
            <v xml:space="preserve">Pyramid </v>
          </cell>
          <cell r="AM1295" t="str">
            <v>On Pallet</v>
          </cell>
          <cell r="AN1295">
            <v>20</v>
          </cell>
          <cell r="AO1295" t="str">
            <v>8919 (64 X 46)</v>
          </cell>
          <cell r="AP1295" t="str">
            <v>64X46</v>
          </cell>
          <cell r="AQ1295">
            <v>55</v>
          </cell>
          <cell r="AR1295" t="str">
            <v>8133 (2)</v>
          </cell>
          <cell r="AS1295" t="str">
            <v>2 X 8114 (Pad)</v>
          </cell>
          <cell r="AT1295">
            <v>0</v>
          </cell>
          <cell r="AU1295">
            <v>0</v>
          </cell>
          <cell r="AV1295" t="str">
            <v>8051 (1 White)</v>
          </cell>
          <cell r="AW1295" t="str">
            <v>8052 (53FT White)</v>
          </cell>
          <cell r="AX1295">
            <v>868.90499999999997</v>
          </cell>
          <cell r="AY1295">
            <v>300</v>
          </cell>
          <cell r="AZ1295">
            <v>2.89635</v>
          </cell>
          <cell r="BA1295" t="str">
            <v>GJ Request 6/21/02.  Each bundle gets Part No. 8132 8.5 X 11 inch bundle sheet.</v>
          </cell>
          <cell r="BB1295"/>
          <cell r="BC1295">
            <v>159031</v>
          </cell>
          <cell r="BD1295" t="str">
            <v>Green</v>
          </cell>
          <cell r="BE1295" t="str">
            <v xml:space="preserve">A23 7' M50 </v>
          </cell>
          <cell r="BF1295" t="str">
            <v>12 months (+/- 5 days) from date of manufacture</v>
          </cell>
          <cell r="BG1295" t="str">
            <v xml:space="preserve">Medium </v>
          </cell>
          <cell r="BH1295" t="str">
            <v>23 mm</v>
          </cell>
          <cell r="BI1295" t="str">
            <v>1 in</v>
          </cell>
          <cell r="BJ1295" t="str">
            <v>56 1/2 in</v>
          </cell>
          <cell r="BK1295" t="str">
            <v>3/4 in</v>
          </cell>
          <cell r="BL1295" t="str">
            <v>I, II, III</v>
          </cell>
          <cell r="BM1295">
            <v>7</v>
          </cell>
          <cell r="BN1295">
            <v>105</v>
          </cell>
          <cell r="BO1295">
            <v>0</v>
          </cell>
          <cell r="BP1295" t="str">
            <v>J</v>
          </cell>
          <cell r="BQ1295">
            <v>15</v>
          </cell>
          <cell r="BR1295">
            <v>32064</v>
          </cell>
        </row>
        <row r="1296">
          <cell r="C1296">
            <v>159032</v>
          </cell>
          <cell r="D1296" t="str">
            <v>A23 7' M50 (2PB, 42 Bxs)(GJ)</v>
          </cell>
          <cell r="E1296" t="str">
            <v>70425</v>
          </cell>
          <cell r="F1296" t="str">
            <v>72038</v>
          </cell>
          <cell r="G1296" t="str">
            <v>30%</v>
          </cell>
          <cell r="H1296" t="str">
            <v>2 X 8509 (12-8 4 X 1.25 OL)</v>
          </cell>
          <cell r="I1296" t="str">
            <v>8030 (38 mm 142 GA X 4.813 FT)</v>
          </cell>
          <cell r="J1296" t="str">
            <v>8032 (84 mm 200 GA X 4.813 FT)</v>
          </cell>
          <cell r="K1296">
            <v>1.8944449999999999</v>
          </cell>
          <cell r="L1296">
            <v>0.81190499999999999</v>
          </cell>
          <cell r="M1296">
            <v>56.364854998857261</v>
          </cell>
          <cell r="N1296">
            <v>84</v>
          </cell>
          <cell r="O1296">
            <v>56.25</v>
          </cell>
          <cell r="P1296">
            <v>56.5</v>
          </cell>
          <cell r="Q1296">
            <v>56.75</v>
          </cell>
          <cell r="R1296">
            <v>2.6381250000000001</v>
          </cell>
          <cell r="S1296">
            <v>2.70635</v>
          </cell>
          <cell r="T1296">
            <v>2.7750749999999997</v>
          </cell>
          <cell r="U1296">
            <v>1197.70875</v>
          </cell>
          <cell r="V1296">
            <v>1228.6829</v>
          </cell>
          <cell r="W1296">
            <v>1259.8840499999999</v>
          </cell>
          <cell r="X1296" t="str">
            <v>8490/8491 (62"/2 pc)</v>
          </cell>
          <cell r="Y1296" t="str">
            <v>62"/ 2 pc</v>
          </cell>
          <cell r="Z1296">
            <v>2.4</v>
          </cell>
          <cell r="AA1296">
            <v>25</v>
          </cell>
          <cell r="AB1296">
            <v>65.953125</v>
          </cell>
          <cell r="AC1296">
            <v>67.658749999999998</v>
          </cell>
          <cell r="AD1296">
            <v>69.376874999999998</v>
          </cell>
          <cell r="AE1296">
            <v>68.353125000000006</v>
          </cell>
          <cell r="AF1296">
            <v>70.058750000000003</v>
          </cell>
          <cell r="AG1296">
            <v>71.776875000000004</v>
          </cell>
          <cell r="AH1296" t="str">
            <v>4 X 8126 (7.125 FT/Box)</v>
          </cell>
          <cell r="AI1296">
            <v>4</v>
          </cell>
          <cell r="AJ1296" t="str">
            <v>(6X7)+0=42</v>
          </cell>
          <cell r="AK1296">
            <v>6</v>
          </cell>
          <cell r="AL1296">
            <v>7</v>
          </cell>
          <cell r="AM1296">
            <v>0</v>
          </cell>
          <cell r="AN1296">
            <v>42</v>
          </cell>
          <cell r="AO1296" t="str">
            <v>8911 (64 X 42)</v>
          </cell>
          <cell r="AP1296" t="str">
            <v>64X42</v>
          </cell>
          <cell r="AQ1296">
            <v>55</v>
          </cell>
          <cell r="AR1296" t="str">
            <v>8123 (8)</v>
          </cell>
          <cell r="AS1296">
            <v>0</v>
          </cell>
          <cell r="AT1296" t="str">
            <v>8121 (4 X 16FT)</v>
          </cell>
          <cell r="AU1296">
            <v>4</v>
          </cell>
          <cell r="AV1296" t="str">
            <v>8051 (1 White)</v>
          </cell>
          <cell r="AW1296" t="str">
            <v>8050 (186FT Clear)</v>
          </cell>
          <cell r="AX1296">
            <v>2997.4675000000002</v>
          </cell>
          <cell r="AY1296">
            <v>1050</v>
          </cell>
          <cell r="AZ1296">
            <v>2.8547309523809528</v>
          </cell>
          <cell r="BA1296" t="str">
            <v xml:space="preserve">GJ Request 6/21/02. </v>
          </cell>
          <cell r="BB1296"/>
          <cell r="BC1296">
            <v>159032</v>
          </cell>
          <cell r="BD1296" t="str">
            <v>Green</v>
          </cell>
          <cell r="BE1296" t="str">
            <v xml:space="preserve">A23 7' M50 </v>
          </cell>
          <cell r="BF1296" t="str">
            <v>12 months (+/- 5 days) from date of manufacture</v>
          </cell>
          <cell r="BG1296" t="str">
            <v xml:space="preserve">Medium </v>
          </cell>
          <cell r="BH1296" t="str">
            <v>23 mm</v>
          </cell>
          <cell r="BI1296" t="str">
            <v>1 in</v>
          </cell>
          <cell r="BJ1296" t="str">
            <v>56 1/2 in</v>
          </cell>
          <cell r="BK1296" t="str">
            <v>3/4 in</v>
          </cell>
          <cell r="BL1296" t="str">
            <v>I, II, III</v>
          </cell>
          <cell r="BM1296">
            <v>7</v>
          </cell>
          <cell r="BN1296">
            <v>175</v>
          </cell>
          <cell r="BO1296">
            <v>0</v>
          </cell>
          <cell r="BP1296" t="str">
            <v>J</v>
          </cell>
          <cell r="BQ1296">
            <v>25</v>
          </cell>
          <cell r="BR1296">
            <v>36242</v>
          </cell>
        </row>
        <row r="1297">
          <cell r="C1297">
            <v>159033</v>
          </cell>
          <cell r="D1297" t="str">
            <v>A23 7' M50 (SWP, 600 Pcs) (GJ)</v>
          </cell>
          <cell r="E1297" t="str">
            <v>70425</v>
          </cell>
          <cell r="F1297" t="str">
            <v>72038</v>
          </cell>
          <cell r="G1297" t="str">
            <v>30%</v>
          </cell>
          <cell r="H1297" t="str">
            <v>2 X 8509 (12-8 4 X 1.25 OL)</v>
          </cell>
          <cell r="I1297" t="str">
            <v>8030 (38 mm 142 GA X 4.813 FT)</v>
          </cell>
          <cell r="J1297" t="str">
            <v>8032 (84 mm 200 GA X 4.813 FT)</v>
          </cell>
          <cell r="K1297">
            <v>1.8944449999999999</v>
          </cell>
          <cell r="L1297">
            <v>0.81190499999999999</v>
          </cell>
          <cell r="M1297">
            <v>56.364854998857261</v>
          </cell>
          <cell r="N1297">
            <v>84</v>
          </cell>
          <cell r="O1297">
            <v>56.25</v>
          </cell>
          <cell r="P1297">
            <v>56.5</v>
          </cell>
          <cell r="Q1297">
            <v>56.75</v>
          </cell>
          <cell r="R1297">
            <v>2.6381250000000001</v>
          </cell>
          <cell r="S1297">
            <v>2.70635</v>
          </cell>
          <cell r="T1297">
            <v>2.7750749999999997</v>
          </cell>
          <cell r="U1297">
            <v>1197.70875</v>
          </cell>
          <cell r="V1297">
            <v>1228.6829</v>
          </cell>
          <cell r="W1297">
            <v>1259.8840499999999</v>
          </cell>
          <cell r="X1297" t="str">
            <v>8053 (5" X 150GA X 47FT)</v>
          </cell>
          <cell r="Y1297" t="str">
            <v>SW (47 FT)</v>
          </cell>
          <cell r="Z1297">
            <v>0.1</v>
          </cell>
          <cell r="AA1297">
            <v>15</v>
          </cell>
          <cell r="AB1297">
            <v>39.571874999999999</v>
          </cell>
          <cell r="AC1297">
            <v>40.59525</v>
          </cell>
          <cell r="AD1297">
            <v>41.626124999999995</v>
          </cell>
          <cell r="AE1297">
            <v>39.671875</v>
          </cell>
          <cell r="AF1297">
            <v>40.695250000000001</v>
          </cell>
          <cell r="AG1297">
            <v>41.726124999999996</v>
          </cell>
          <cell r="AH1297" t="str">
            <v xml:space="preserve">8059 (47 FT/Bundle) </v>
          </cell>
          <cell r="AI1297" t="str">
            <v>SW</v>
          </cell>
          <cell r="AJ1297" t="str">
            <v>40 SW</v>
          </cell>
          <cell r="AK1297" t="str">
            <v xml:space="preserve">Stack </v>
          </cell>
          <cell r="AL1297" t="str">
            <v xml:space="preserve">Pyramid </v>
          </cell>
          <cell r="AM1297" t="str">
            <v>On Pallet</v>
          </cell>
          <cell r="AN1297">
            <v>40</v>
          </cell>
          <cell r="AO1297" t="str">
            <v>8919 (64 X 46)</v>
          </cell>
          <cell r="AP1297" t="str">
            <v>64X46</v>
          </cell>
          <cell r="AQ1297">
            <v>55</v>
          </cell>
          <cell r="AR1297" t="str">
            <v>8133 (2)</v>
          </cell>
          <cell r="AS1297" t="str">
            <v>2 X 8114 (Pad)</v>
          </cell>
          <cell r="AT1297">
            <v>0</v>
          </cell>
          <cell r="AU1297">
            <v>0</v>
          </cell>
          <cell r="AV1297" t="str">
            <v>8051 (1 White)</v>
          </cell>
          <cell r="AW1297" t="str">
            <v>8052 (106FT White)</v>
          </cell>
          <cell r="AX1297">
            <v>1682.81</v>
          </cell>
          <cell r="AY1297">
            <v>600</v>
          </cell>
          <cell r="AZ1297">
            <v>2.8046833333333332</v>
          </cell>
          <cell r="BA1297" t="str">
            <v>GJ Request 12/1/06 to change packaging. Pallet to get banded.  Each bundle gets Part No. 8132 8.5 X 11 inch bundle sheet.</v>
          </cell>
          <cell r="BB1297"/>
          <cell r="BC1297">
            <v>159033</v>
          </cell>
          <cell r="BD1297" t="str">
            <v>Green</v>
          </cell>
          <cell r="BE1297" t="str">
            <v xml:space="preserve">A23 7' M50 </v>
          </cell>
          <cell r="BF1297" t="str">
            <v>12 months (+/- 5 days) from date of manufacture</v>
          </cell>
          <cell r="BG1297" t="str">
            <v xml:space="preserve">Medium </v>
          </cell>
          <cell r="BH1297" t="str">
            <v>23 mm</v>
          </cell>
          <cell r="BI1297" t="str">
            <v>1 in</v>
          </cell>
          <cell r="BJ1297" t="str">
            <v>56 1/2 in</v>
          </cell>
          <cell r="BK1297" t="str">
            <v>3/4 in</v>
          </cell>
          <cell r="BL1297" t="str">
            <v>I, II, III</v>
          </cell>
          <cell r="BM1297">
            <v>7</v>
          </cell>
          <cell r="BN1297">
            <v>105</v>
          </cell>
          <cell r="BO1297">
            <v>0</v>
          </cell>
          <cell r="BP1297" t="str">
            <v>J</v>
          </cell>
          <cell r="BQ1297">
            <v>15</v>
          </cell>
          <cell r="BR1297">
            <v>34064</v>
          </cell>
        </row>
        <row r="1298">
          <cell r="C1298">
            <v>159068</v>
          </cell>
          <cell r="D1298" t="str">
            <v>A23 7' H37 (2PB, 42 Bxs)(GJ)</v>
          </cell>
          <cell r="E1298" t="str">
            <v>70497</v>
          </cell>
          <cell r="F1298" t="str">
            <v>72038</v>
          </cell>
          <cell r="G1298" t="str">
            <v>30%</v>
          </cell>
          <cell r="H1298" t="str">
            <v>2 X 8509 (12-8 4 X 1.25 OL)</v>
          </cell>
          <cell r="I1298" t="str">
            <v>8030 (38 mm 142 GA X 4.813 FT)</v>
          </cell>
          <cell r="J1298" t="str">
            <v>8032 (84 mm 200 GA X 4.813 FT)</v>
          </cell>
          <cell r="K1298">
            <v>1.8944449999999999</v>
          </cell>
          <cell r="L1298">
            <v>0.81190499999999999</v>
          </cell>
          <cell r="M1298">
            <v>56.364854998857261</v>
          </cell>
          <cell r="N1298">
            <v>84</v>
          </cell>
          <cell r="O1298">
            <v>56.25</v>
          </cell>
          <cell r="P1298">
            <v>56.5</v>
          </cell>
          <cell r="Q1298">
            <v>56.75</v>
          </cell>
          <cell r="R1298">
            <v>2.6381250000000001</v>
          </cell>
          <cell r="S1298">
            <v>2.70635</v>
          </cell>
          <cell r="T1298">
            <v>2.7750749999999997</v>
          </cell>
          <cell r="U1298">
            <v>1197.70875</v>
          </cell>
          <cell r="V1298">
            <v>1228.6829</v>
          </cell>
          <cell r="W1298">
            <v>1259.8840499999999</v>
          </cell>
          <cell r="X1298" t="str">
            <v>8490/8491 (62"/2 pc)</v>
          </cell>
          <cell r="Y1298" t="str">
            <v>62"/ 2 pc</v>
          </cell>
          <cell r="Z1298">
            <v>2.4</v>
          </cell>
          <cell r="AA1298">
            <v>25</v>
          </cell>
          <cell r="AB1298">
            <v>65.953125</v>
          </cell>
          <cell r="AC1298">
            <v>67.658749999999998</v>
          </cell>
          <cell r="AD1298">
            <v>69.376874999999998</v>
          </cell>
          <cell r="AE1298">
            <v>68.353125000000006</v>
          </cell>
          <cell r="AF1298">
            <v>70.058750000000003</v>
          </cell>
          <cell r="AG1298">
            <v>71.776875000000004</v>
          </cell>
          <cell r="AH1298" t="str">
            <v>4 X 8126 (7.125 FT/Box)</v>
          </cell>
          <cell r="AI1298">
            <v>4</v>
          </cell>
          <cell r="AJ1298" t="str">
            <v>(6X7)+0=42</v>
          </cell>
          <cell r="AK1298">
            <v>6</v>
          </cell>
          <cell r="AL1298">
            <v>7</v>
          </cell>
          <cell r="AM1298">
            <v>0</v>
          </cell>
          <cell r="AN1298">
            <v>42</v>
          </cell>
          <cell r="AO1298" t="str">
            <v>8911 (64 X 42)</v>
          </cell>
          <cell r="AP1298" t="str">
            <v>64X42</v>
          </cell>
          <cell r="AQ1298">
            <v>55</v>
          </cell>
          <cell r="AR1298" t="str">
            <v>8123 (8)</v>
          </cell>
          <cell r="AS1298">
            <v>0</v>
          </cell>
          <cell r="AT1298" t="str">
            <v>8121 (4 X 16FT)</v>
          </cell>
          <cell r="AU1298">
            <v>4</v>
          </cell>
          <cell r="AV1298" t="str">
            <v>8051 (1 White)</v>
          </cell>
          <cell r="AW1298" t="str">
            <v>8050 (186FT Clear)</v>
          </cell>
          <cell r="AX1298">
            <v>2997.4675000000002</v>
          </cell>
          <cell r="AY1298">
            <v>1050</v>
          </cell>
          <cell r="AZ1298">
            <v>2.8547309523809528</v>
          </cell>
          <cell r="BA1298" t="str">
            <v xml:space="preserve">GJ Request 6/21/02. </v>
          </cell>
          <cell r="BB1298"/>
          <cell r="BC1298">
            <v>159068</v>
          </cell>
          <cell r="BD1298" t="str">
            <v>Blue</v>
          </cell>
          <cell r="BE1298" t="str">
            <v xml:space="preserve">A23 7' H37 </v>
          </cell>
          <cell r="BF1298" t="str">
            <v>12 months (+/- 5 days) from date of manufacture</v>
          </cell>
          <cell r="BG1298" t="str">
            <v>Fast</v>
          </cell>
          <cell r="BH1298" t="str">
            <v>23 mm</v>
          </cell>
          <cell r="BI1298" t="str">
            <v>1 in</v>
          </cell>
          <cell r="BJ1298" t="str">
            <v>56 1/2 in</v>
          </cell>
          <cell r="BK1298" t="str">
            <v>3/4 in</v>
          </cell>
          <cell r="BL1298" t="str">
            <v>I, II, III</v>
          </cell>
          <cell r="BM1298">
            <v>7</v>
          </cell>
          <cell r="BN1298">
            <v>175</v>
          </cell>
          <cell r="BO1298">
            <v>0</v>
          </cell>
          <cell r="BP1298" t="str">
            <v>J</v>
          </cell>
          <cell r="BQ1298">
            <v>25</v>
          </cell>
          <cell r="BR1298">
            <v>36242</v>
          </cell>
        </row>
        <row r="1299">
          <cell r="C1299">
            <v>160014</v>
          </cell>
          <cell r="D1299" t="str">
            <v>A23 8' LIF35 (2PB, 42 Bxs)(GJ)</v>
          </cell>
          <cell r="E1299" t="str">
            <v>70411</v>
          </cell>
          <cell r="F1299" t="str">
            <v>72038</v>
          </cell>
          <cell r="G1299" t="str">
            <v>30%</v>
          </cell>
          <cell r="H1299" t="str">
            <v>2 X 8509 (12-8 4 X 1.25 OL)</v>
          </cell>
          <cell r="I1299" t="str">
            <v>8030 (38 mm 142 GA X 5.469 FT)</v>
          </cell>
          <cell r="J1299" t="str">
            <v>8032 (84 mm 200 GA X 5.469 FT)</v>
          </cell>
          <cell r="K1299">
            <v>2.1584937499999999</v>
          </cell>
          <cell r="L1299">
            <v>0.92506874999999988</v>
          </cell>
          <cell r="M1299">
            <v>64.223256685035167</v>
          </cell>
          <cell r="N1299">
            <v>96</v>
          </cell>
          <cell r="O1299">
            <v>64.125</v>
          </cell>
          <cell r="P1299">
            <v>64.375</v>
          </cell>
          <cell r="Q1299">
            <v>64.625</v>
          </cell>
          <cell r="R1299">
            <v>3.0074624999999999</v>
          </cell>
          <cell r="S1299">
            <v>3.0835624999999998</v>
          </cell>
          <cell r="T1299">
            <v>3.1601624999999998</v>
          </cell>
          <cell r="U1299">
            <v>1365.3879749999999</v>
          </cell>
          <cell r="V1299">
            <v>1399.937375</v>
          </cell>
          <cell r="W1299">
            <v>1434.7137749999999</v>
          </cell>
          <cell r="X1299" t="str">
            <v>8495/8496 (72"/2 pc)</v>
          </cell>
          <cell r="Y1299" t="str">
            <v>72"/ 2 pc</v>
          </cell>
          <cell r="Z1299">
            <v>2.7</v>
          </cell>
          <cell r="AA1299">
            <v>15</v>
          </cell>
          <cell r="AB1299">
            <v>45.111937499999996</v>
          </cell>
          <cell r="AC1299">
            <v>46.253437499999997</v>
          </cell>
          <cell r="AD1299">
            <v>47.402437499999998</v>
          </cell>
          <cell r="AE1299">
            <v>47.811937499999999</v>
          </cell>
          <cell r="AF1299">
            <v>48.9534375</v>
          </cell>
          <cell r="AG1299">
            <v>50.102437500000001</v>
          </cell>
          <cell r="AH1299" t="str">
            <v>4 X 8126 (7.125 FT/Box)</v>
          </cell>
          <cell r="AI1299">
            <v>4</v>
          </cell>
          <cell r="AJ1299" t="str">
            <v>(6X7)+0=42</v>
          </cell>
          <cell r="AK1299">
            <v>6</v>
          </cell>
          <cell r="AL1299">
            <v>7</v>
          </cell>
          <cell r="AM1299">
            <v>0</v>
          </cell>
          <cell r="AN1299">
            <v>42</v>
          </cell>
          <cell r="AO1299" t="str">
            <v>8916 (72 X 42)</v>
          </cell>
          <cell r="AP1299" t="str">
            <v>72X42</v>
          </cell>
          <cell r="AQ1299">
            <v>55</v>
          </cell>
          <cell r="AR1299" t="str">
            <v>8123 (12)</v>
          </cell>
          <cell r="AS1299">
            <v>0</v>
          </cell>
          <cell r="AT1299" t="str">
            <v>8121 (4 X 16FT)</v>
          </cell>
          <cell r="AU1299">
            <v>4</v>
          </cell>
          <cell r="AV1299" t="str">
            <v>8051 (1 White)</v>
          </cell>
          <cell r="AW1299" t="str">
            <v>8050 (112FT Clear)</v>
          </cell>
          <cell r="AX1299">
            <v>2111.0443749999999</v>
          </cell>
          <cell r="AY1299">
            <v>630</v>
          </cell>
          <cell r="AZ1299">
            <v>3.3508640873015874</v>
          </cell>
          <cell r="BA1299" t="str">
            <v>GJ request 5/19/05.</v>
          </cell>
          <cell r="BB1299"/>
          <cell r="BC1299">
            <v>160014</v>
          </cell>
          <cell r="BD1299" t="str">
            <v>Blue</v>
          </cell>
          <cell r="BE1299" t="str">
            <v>A23 8' LIF35</v>
          </cell>
          <cell r="BF1299" t="str">
            <v>12 months (+/- 5 days) from date of manufacture</v>
          </cell>
          <cell r="BG1299" t="str">
            <v>Fast</v>
          </cell>
          <cell r="BH1299" t="str">
            <v>23 mm</v>
          </cell>
          <cell r="BI1299" t="str">
            <v>1 in</v>
          </cell>
          <cell r="BJ1299" t="str">
            <v>64 3/8 in</v>
          </cell>
          <cell r="BK1299" t="str">
            <v>3/4 in</v>
          </cell>
          <cell r="BL1299" t="str">
            <v>I, II, III</v>
          </cell>
          <cell r="BM1299">
            <v>8</v>
          </cell>
          <cell r="BN1299">
            <v>120</v>
          </cell>
          <cell r="BO1299">
            <v>0</v>
          </cell>
          <cell r="BP1299" t="str">
            <v>J</v>
          </cell>
          <cell r="BQ1299">
            <v>15</v>
          </cell>
          <cell r="BR1299">
            <v>37242</v>
          </cell>
        </row>
        <row r="1300">
          <cell r="C1300">
            <v>160015</v>
          </cell>
          <cell r="D1300" t="str">
            <v>A23 8' LIF40 (2PB, 42 Bxs)(GJ)</v>
          </cell>
          <cell r="E1300" t="str">
            <v>70331</v>
          </cell>
          <cell r="F1300" t="str">
            <v>72038</v>
          </cell>
          <cell r="G1300" t="str">
            <v>30%</v>
          </cell>
          <cell r="H1300" t="str">
            <v>2 X 8509 (12-8 4 X 1.25 OL)</v>
          </cell>
          <cell r="I1300" t="str">
            <v>8030 (38 mm 142 GA X 5.469 FT)</v>
          </cell>
          <cell r="J1300" t="str">
            <v>8032 (84 mm 200 GA X 5.469 FT)</v>
          </cell>
          <cell r="K1300">
            <v>2.1584937499999999</v>
          </cell>
          <cell r="L1300">
            <v>0.92506874999999988</v>
          </cell>
          <cell r="M1300">
            <v>64.223256685035167</v>
          </cell>
          <cell r="N1300">
            <v>96</v>
          </cell>
          <cell r="O1300">
            <v>64.125</v>
          </cell>
          <cell r="P1300">
            <v>64.375</v>
          </cell>
          <cell r="Q1300">
            <v>64.625</v>
          </cell>
          <cell r="R1300">
            <v>3.0074624999999999</v>
          </cell>
          <cell r="S1300">
            <v>3.0835624999999998</v>
          </cell>
          <cell r="T1300">
            <v>3.1601624999999998</v>
          </cell>
          <cell r="U1300">
            <v>1365.3879749999999</v>
          </cell>
          <cell r="V1300">
            <v>1399.937375</v>
          </cell>
          <cell r="W1300">
            <v>1434.7137749999999</v>
          </cell>
          <cell r="X1300" t="str">
            <v>8495/8496 (72"/2 pc)</v>
          </cell>
          <cell r="Y1300" t="str">
            <v>72"/ 2 pc</v>
          </cell>
          <cell r="Z1300">
            <v>2.7</v>
          </cell>
          <cell r="AA1300">
            <v>15</v>
          </cell>
          <cell r="AB1300">
            <v>45.111937499999996</v>
          </cell>
          <cell r="AC1300">
            <v>46.253437499999997</v>
          </cell>
          <cell r="AD1300">
            <v>47.402437499999998</v>
          </cell>
          <cell r="AE1300">
            <v>47.811937499999999</v>
          </cell>
          <cell r="AF1300">
            <v>48.9534375</v>
          </cell>
          <cell r="AG1300">
            <v>50.102437500000001</v>
          </cell>
          <cell r="AH1300" t="str">
            <v>4 X 8126 (7.125 FT/Box)</v>
          </cell>
          <cell r="AI1300">
            <v>4</v>
          </cell>
          <cell r="AJ1300" t="str">
            <v>(6X7)+0=42</v>
          </cell>
          <cell r="AK1300">
            <v>6</v>
          </cell>
          <cell r="AL1300">
            <v>7</v>
          </cell>
          <cell r="AM1300">
            <v>0</v>
          </cell>
          <cell r="AN1300">
            <v>42</v>
          </cell>
          <cell r="AO1300" t="str">
            <v>8916 (72 X 42)</v>
          </cell>
          <cell r="AP1300" t="str">
            <v>72X42</v>
          </cell>
          <cell r="AQ1300">
            <v>55</v>
          </cell>
          <cell r="AR1300" t="str">
            <v>8123 (12)</v>
          </cell>
          <cell r="AS1300">
            <v>0</v>
          </cell>
          <cell r="AT1300" t="str">
            <v>8121 (4 X 16FT)</v>
          </cell>
          <cell r="AU1300">
            <v>4</v>
          </cell>
          <cell r="AV1300" t="str">
            <v>8051 (1 White)</v>
          </cell>
          <cell r="AW1300" t="str">
            <v>8050 (112FT Clear)</v>
          </cell>
          <cell r="AX1300">
            <v>2111.0443749999999</v>
          </cell>
          <cell r="AY1300">
            <v>630</v>
          </cell>
          <cell r="AZ1300">
            <v>3.3508640873015874</v>
          </cell>
          <cell r="BA1300" t="str">
            <v xml:space="preserve">Minova USA Inc. request 5/18/04. </v>
          </cell>
          <cell r="BB1300"/>
          <cell r="BC1300">
            <v>160015</v>
          </cell>
          <cell r="BD1300" t="str">
            <v>Blue</v>
          </cell>
          <cell r="BE1300" t="str">
            <v xml:space="preserve">A23 8' LIF40 </v>
          </cell>
          <cell r="BF1300" t="str">
            <v>12 months (+/- 5 days) from date of manufacture</v>
          </cell>
          <cell r="BG1300" t="str">
            <v>Fast</v>
          </cell>
          <cell r="BH1300" t="str">
            <v>23 mm</v>
          </cell>
          <cell r="BI1300" t="str">
            <v>1 in</v>
          </cell>
          <cell r="BJ1300" t="str">
            <v>64 3/8 in</v>
          </cell>
          <cell r="BK1300" t="str">
            <v>3/4 in</v>
          </cell>
          <cell r="BL1300" t="str">
            <v>I, II, III</v>
          </cell>
          <cell r="BM1300">
            <v>8</v>
          </cell>
          <cell r="BN1300">
            <v>120</v>
          </cell>
          <cell r="BO1300">
            <v>0</v>
          </cell>
          <cell r="BP1300" t="str">
            <v>J</v>
          </cell>
          <cell r="BQ1300">
            <v>15</v>
          </cell>
          <cell r="BR1300">
            <v>37242</v>
          </cell>
        </row>
        <row r="1301">
          <cell r="C1301">
            <v>160016</v>
          </cell>
          <cell r="D1301" t="str">
            <v>A23 8' LIF40 (SWP, 630 Pcs) (GJ)</v>
          </cell>
          <cell r="E1301" t="str">
            <v>70331</v>
          </cell>
          <cell r="F1301" t="str">
            <v>72038</v>
          </cell>
          <cell r="G1301" t="str">
            <v>30%</v>
          </cell>
          <cell r="H1301" t="str">
            <v>2 X 8509 (12-8 4 X 1.25 OL)</v>
          </cell>
          <cell r="I1301" t="str">
            <v>8030 (38 mm 142 GA X 5.469 FT)</v>
          </cell>
          <cell r="J1301" t="str">
            <v>8032 (84 mm 200 GA X 5.469 FT)</v>
          </cell>
          <cell r="K1301">
            <v>2.1584937499999999</v>
          </cell>
          <cell r="L1301">
            <v>0.92506874999999988</v>
          </cell>
          <cell r="M1301">
            <v>64.223256685035167</v>
          </cell>
          <cell r="N1301">
            <v>96</v>
          </cell>
          <cell r="O1301">
            <v>64.125</v>
          </cell>
          <cell r="P1301">
            <v>64.375</v>
          </cell>
          <cell r="Q1301">
            <v>64.625</v>
          </cell>
          <cell r="R1301">
            <v>3.0074624999999999</v>
          </cell>
          <cell r="S1301">
            <v>3.0835624999999998</v>
          </cell>
          <cell r="T1301">
            <v>3.1601624999999998</v>
          </cell>
          <cell r="U1301">
            <v>1365.3879749999999</v>
          </cell>
          <cell r="V1301">
            <v>1399.937375</v>
          </cell>
          <cell r="W1301">
            <v>1434.7137749999999</v>
          </cell>
          <cell r="X1301" t="str">
            <v>8053 (5" X 150GA X 53FT)</v>
          </cell>
          <cell r="Y1301" t="str">
            <v>SW (53 FT)</v>
          </cell>
          <cell r="Z1301">
            <v>0.1</v>
          </cell>
          <cell r="AA1301">
            <v>15</v>
          </cell>
          <cell r="AB1301">
            <v>45.111937499999996</v>
          </cell>
          <cell r="AC1301">
            <v>46.253437499999997</v>
          </cell>
          <cell r="AD1301">
            <v>47.402437499999998</v>
          </cell>
          <cell r="AE1301">
            <v>45.211937499999998</v>
          </cell>
          <cell r="AF1301">
            <v>46.353437499999998</v>
          </cell>
          <cell r="AG1301">
            <v>47.502437499999999</v>
          </cell>
          <cell r="AH1301" t="str">
            <v xml:space="preserve">8059 (53 FT/Bundle) </v>
          </cell>
          <cell r="AI1301" t="str">
            <v>SW</v>
          </cell>
          <cell r="AJ1301" t="str">
            <v>42 SW</v>
          </cell>
          <cell r="AK1301" t="str">
            <v xml:space="preserve">Stack </v>
          </cell>
          <cell r="AL1301" t="str">
            <v xml:space="preserve">Pyramid </v>
          </cell>
          <cell r="AM1301" t="str">
            <v>On Pallet</v>
          </cell>
          <cell r="AN1301">
            <v>42</v>
          </cell>
          <cell r="AO1301" t="str">
            <v>8916 (72 X 42)</v>
          </cell>
          <cell r="AP1301" t="str">
            <v>72X42</v>
          </cell>
          <cell r="AQ1301">
            <v>55</v>
          </cell>
          <cell r="AR1301" t="str">
            <v>8133 (2)</v>
          </cell>
          <cell r="AS1301" t="str">
            <v>2 X 8114 (Pad)</v>
          </cell>
          <cell r="AT1301">
            <v>0</v>
          </cell>
          <cell r="AU1301">
            <v>0</v>
          </cell>
          <cell r="AV1301" t="str">
            <v>8051 (1 White)</v>
          </cell>
          <cell r="AW1301" t="str">
            <v>8052 (112FT White)</v>
          </cell>
          <cell r="AX1301">
            <v>2001.8443749999999</v>
          </cell>
          <cell r="AY1301">
            <v>630</v>
          </cell>
          <cell r="AZ1301">
            <v>3.177530753968254</v>
          </cell>
          <cell r="BA1301" t="str">
            <v>GJ Request 7/24/06.  Each bundle gets Part No. 8132 8.5 X 11 inch bundle sheet.</v>
          </cell>
          <cell r="BB1301"/>
          <cell r="BC1301">
            <v>160016</v>
          </cell>
          <cell r="BD1301" t="str">
            <v>Blue</v>
          </cell>
          <cell r="BE1301" t="str">
            <v xml:space="preserve">A23 8' LIF40 </v>
          </cell>
          <cell r="BF1301" t="str">
            <v>12 months (+/- 5 days) from date of manufacture</v>
          </cell>
          <cell r="BG1301" t="str">
            <v>Fast</v>
          </cell>
          <cell r="BH1301" t="str">
            <v>23 mm</v>
          </cell>
          <cell r="BI1301" t="str">
            <v>1 in</v>
          </cell>
          <cell r="BJ1301" t="str">
            <v>64 3/8 in</v>
          </cell>
          <cell r="BK1301" t="str">
            <v>3/4 in</v>
          </cell>
          <cell r="BL1301" t="str">
            <v>I, II, III</v>
          </cell>
          <cell r="BM1301">
            <v>8</v>
          </cell>
          <cell r="BN1301">
            <v>120</v>
          </cell>
          <cell r="BO1301">
            <v>0</v>
          </cell>
          <cell r="BP1301" t="str">
            <v>J</v>
          </cell>
          <cell r="BQ1301">
            <v>15</v>
          </cell>
          <cell r="BR1301">
            <v>37542</v>
          </cell>
        </row>
        <row r="1302">
          <cell r="C1302">
            <v>160017</v>
          </cell>
          <cell r="D1302" t="str">
            <v>A23 8' M40 (SWP, 630 Pcs) (GJ)</v>
          </cell>
          <cell r="E1302" t="str">
            <v>70409</v>
          </cell>
          <cell r="F1302" t="str">
            <v>72038</v>
          </cell>
          <cell r="G1302" t="str">
            <v>30%</v>
          </cell>
          <cell r="H1302" t="str">
            <v>2 X 8509 (12-8 4 X 1.25 OL)</v>
          </cell>
          <cell r="I1302" t="str">
            <v>8030 (38 mm 142 GA X 5.469 FT)</v>
          </cell>
          <cell r="J1302" t="str">
            <v>8032 (84 mm 200 GA X 5.469 FT)</v>
          </cell>
          <cell r="K1302">
            <v>2.1584937499999999</v>
          </cell>
          <cell r="L1302">
            <v>0.92506874999999988</v>
          </cell>
          <cell r="M1302">
            <v>64.223256685035167</v>
          </cell>
          <cell r="N1302">
            <v>96</v>
          </cell>
          <cell r="O1302">
            <v>64.125</v>
          </cell>
          <cell r="P1302">
            <v>64.375</v>
          </cell>
          <cell r="Q1302">
            <v>64.625</v>
          </cell>
          <cell r="R1302">
            <v>3.0074624999999999</v>
          </cell>
          <cell r="S1302">
            <v>3.0835624999999998</v>
          </cell>
          <cell r="T1302">
            <v>3.1601624999999998</v>
          </cell>
          <cell r="U1302">
            <v>1365.3879749999999</v>
          </cell>
          <cell r="V1302">
            <v>1399.937375</v>
          </cell>
          <cell r="W1302">
            <v>1434.7137749999999</v>
          </cell>
          <cell r="X1302" t="str">
            <v>8053 (5" X 150GA X 53FT)</v>
          </cell>
          <cell r="Y1302" t="str">
            <v>SW (53 FT)</v>
          </cell>
          <cell r="Z1302">
            <v>0.1</v>
          </cell>
          <cell r="AA1302">
            <v>15</v>
          </cell>
          <cell r="AB1302">
            <v>45.111937499999996</v>
          </cell>
          <cell r="AC1302">
            <v>46.253437499999997</v>
          </cell>
          <cell r="AD1302">
            <v>47.402437499999998</v>
          </cell>
          <cell r="AE1302">
            <v>45.211937499999998</v>
          </cell>
          <cell r="AF1302">
            <v>46.353437499999998</v>
          </cell>
          <cell r="AG1302">
            <v>47.502437499999999</v>
          </cell>
          <cell r="AH1302" t="str">
            <v xml:space="preserve">8059 (53 FT/Bundle) </v>
          </cell>
          <cell r="AI1302" t="str">
            <v>SW</v>
          </cell>
          <cell r="AJ1302" t="str">
            <v>42 SW</v>
          </cell>
          <cell r="AK1302" t="str">
            <v xml:space="preserve">Stack </v>
          </cell>
          <cell r="AL1302" t="str">
            <v xml:space="preserve">Pyramid </v>
          </cell>
          <cell r="AM1302" t="str">
            <v>On Pallet</v>
          </cell>
          <cell r="AN1302">
            <v>42</v>
          </cell>
          <cell r="AO1302" t="str">
            <v>8916 (72 X 42)</v>
          </cell>
          <cell r="AP1302" t="str">
            <v>72X42</v>
          </cell>
          <cell r="AQ1302">
            <v>55</v>
          </cell>
          <cell r="AR1302" t="str">
            <v>8133 (2)</v>
          </cell>
          <cell r="AS1302" t="str">
            <v>2 X 8114 (Pad)</v>
          </cell>
          <cell r="AT1302">
            <v>0</v>
          </cell>
          <cell r="AU1302">
            <v>0</v>
          </cell>
          <cell r="AV1302" t="str">
            <v>8051 (1 White)</v>
          </cell>
          <cell r="AW1302" t="str">
            <v>8052 (112FT White)</v>
          </cell>
          <cell r="AX1302">
            <v>2001.8443749999999</v>
          </cell>
          <cell r="AY1302">
            <v>630</v>
          </cell>
          <cell r="AZ1302">
            <v>3.177530753968254</v>
          </cell>
          <cell r="BA1302" t="str">
            <v>GJ Request 6/21/02.  Each bundle gets Part No. 8132 8.5 X 11 inch bundle sheet.</v>
          </cell>
          <cell r="BB1302"/>
          <cell r="BC1302">
            <v>160017</v>
          </cell>
          <cell r="BD1302" t="str">
            <v>Blue</v>
          </cell>
          <cell r="BE1302" t="str">
            <v xml:space="preserve">A23 8' M40 </v>
          </cell>
          <cell r="BF1302" t="str">
            <v>12 months (+/- 5 days) from date of manufacture</v>
          </cell>
          <cell r="BG1302" t="str">
            <v>Fast</v>
          </cell>
          <cell r="BH1302" t="str">
            <v>23 mm</v>
          </cell>
          <cell r="BI1302" t="str">
            <v>1 in</v>
          </cell>
          <cell r="BJ1302" t="str">
            <v>64 3/8 in</v>
          </cell>
          <cell r="BK1302" t="str">
            <v>3/4 in</v>
          </cell>
          <cell r="BL1302" t="str">
            <v>I, II, III</v>
          </cell>
          <cell r="BM1302">
            <v>8</v>
          </cell>
          <cell r="BN1302">
            <v>120</v>
          </cell>
          <cell r="BO1302">
            <v>0</v>
          </cell>
          <cell r="BP1302" t="str">
            <v>J</v>
          </cell>
          <cell r="BQ1302">
            <v>15</v>
          </cell>
          <cell r="BR1302">
            <v>37542</v>
          </cell>
        </row>
        <row r="1303">
          <cell r="C1303">
            <v>160018</v>
          </cell>
          <cell r="D1303" t="str">
            <v>A23 8' M40 (2PB, 42 Bxs)(GJ)</v>
          </cell>
          <cell r="E1303" t="str">
            <v>70409</v>
          </cell>
          <cell r="F1303" t="str">
            <v>72038</v>
          </cell>
          <cell r="G1303" t="str">
            <v>30%</v>
          </cell>
          <cell r="H1303" t="str">
            <v>2 X 8509 (12-8 4 X 1.25 OL)</v>
          </cell>
          <cell r="I1303" t="str">
            <v>8030 (38 mm 142 GA X 5.469 FT)</v>
          </cell>
          <cell r="J1303" t="str">
            <v>8032 (84 mm 200 GA X 5.469 FT)</v>
          </cell>
          <cell r="K1303">
            <v>2.1584937499999999</v>
          </cell>
          <cell r="L1303">
            <v>0.92506874999999988</v>
          </cell>
          <cell r="M1303">
            <v>64.223256685035167</v>
          </cell>
          <cell r="N1303">
            <v>96</v>
          </cell>
          <cell r="O1303">
            <v>64.125</v>
          </cell>
          <cell r="P1303">
            <v>64.375</v>
          </cell>
          <cell r="Q1303">
            <v>64.625</v>
          </cell>
          <cell r="R1303">
            <v>3.0074624999999999</v>
          </cell>
          <cell r="S1303">
            <v>3.0835624999999998</v>
          </cell>
          <cell r="T1303">
            <v>3.1601624999999998</v>
          </cell>
          <cell r="U1303">
            <v>1365.3879749999999</v>
          </cell>
          <cell r="V1303">
            <v>1399.937375</v>
          </cell>
          <cell r="W1303">
            <v>1434.7137749999999</v>
          </cell>
          <cell r="X1303" t="str">
            <v>8495/8496 (72"/2 pc)</v>
          </cell>
          <cell r="Y1303" t="str">
            <v>72"/ 2 pc</v>
          </cell>
          <cell r="Z1303">
            <v>2.7</v>
          </cell>
          <cell r="AA1303">
            <v>15</v>
          </cell>
          <cell r="AB1303">
            <v>45.111937499999996</v>
          </cell>
          <cell r="AC1303">
            <v>46.253437499999997</v>
          </cell>
          <cell r="AD1303">
            <v>47.402437499999998</v>
          </cell>
          <cell r="AE1303">
            <v>47.811937499999999</v>
          </cell>
          <cell r="AF1303">
            <v>48.9534375</v>
          </cell>
          <cell r="AG1303">
            <v>50.102437500000001</v>
          </cell>
          <cell r="AH1303" t="str">
            <v>4 X 8126 (7.125 FT/Box)</v>
          </cell>
          <cell r="AI1303">
            <v>4</v>
          </cell>
          <cell r="AJ1303" t="str">
            <v>(6X7)+0=42</v>
          </cell>
          <cell r="AK1303">
            <v>6</v>
          </cell>
          <cell r="AL1303">
            <v>7</v>
          </cell>
          <cell r="AM1303">
            <v>0</v>
          </cell>
          <cell r="AN1303">
            <v>42</v>
          </cell>
          <cell r="AO1303" t="str">
            <v>8916 (72 X 42)</v>
          </cell>
          <cell r="AP1303" t="str">
            <v>72X42</v>
          </cell>
          <cell r="AQ1303">
            <v>55</v>
          </cell>
          <cell r="AR1303" t="str">
            <v>8123 (12)</v>
          </cell>
          <cell r="AS1303">
            <v>0</v>
          </cell>
          <cell r="AT1303" t="str">
            <v>8121 (4 X 16FT)</v>
          </cell>
          <cell r="AU1303">
            <v>4</v>
          </cell>
          <cell r="AV1303" t="str">
            <v>8051 (1 White)</v>
          </cell>
          <cell r="AW1303" t="str">
            <v>8050 (112FT Clear)</v>
          </cell>
          <cell r="AX1303">
            <v>2111.0443749999999</v>
          </cell>
          <cell r="AY1303">
            <v>630</v>
          </cell>
          <cell r="AZ1303">
            <v>3.3508640873015874</v>
          </cell>
          <cell r="BA1303" t="str">
            <v xml:space="preserve">GJ Request 6/21/02. </v>
          </cell>
          <cell r="BB1303"/>
          <cell r="BC1303">
            <v>160018</v>
          </cell>
          <cell r="BD1303" t="str">
            <v>Blue</v>
          </cell>
          <cell r="BE1303" t="str">
            <v xml:space="preserve">A23 8' M40 </v>
          </cell>
          <cell r="BF1303" t="str">
            <v>12 months (+/- 5 days) from date of manufacture</v>
          </cell>
          <cell r="BG1303" t="str">
            <v>Fast</v>
          </cell>
          <cell r="BH1303" t="str">
            <v>23 mm</v>
          </cell>
          <cell r="BI1303" t="str">
            <v>1 in</v>
          </cell>
          <cell r="BJ1303" t="str">
            <v>64 3/8 in</v>
          </cell>
          <cell r="BK1303" t="str">
            <v>3/4 in</v>
          </cell>
          <cell r="BL1303" t="str">
            <v>I, II, III</v>
          </cell>
          <cell r="BM1303">
            <v>8</v>
          </cell>
          <cell r="BN1303">
            <v>120</v>
          </cell>
          <cell r="BO1303">
            <v>0</v>
          </cell>
          <cell r="BP1303" t="str">
            <v>J</v>
          </cell>
          <cell r="BQ1303">
            <v>15</v>
          </cell>
          <cell r="BR1303">
            <v>37242</v>
          </cell>
        </row>
        <row r="1304">
          <cell r="C1304">
            <v>160019</v>
          </cell>
          <cell r="D1304" t="str">
            <v>A23 8' M50 (2PB, 42 Bxs)(GJ)</v>
          </cell>
          <cell r="E1304" t="str">
            <v>70425</v>
          </cell>
          <cell r="F1304" t="str">
            <v>72038</v>
          </cell>
          <cell r="G1304" t="str">
            <v>30%</v>
          </cell>
          <cell r="H1304" t="str">
            <v>2 X 8509 (12-8 4 X 1.25 OL)</v>
          </cell>
          <cell r="I1304" t="str">
            <v>8030 (38 mm 142 GA X 5.469 FT)</v>
          </cell>
          <cell r="J1304" t="str">
            <v>8032 (84 mm 200 GA X 5.469 FT)</v>
          </cell>
          <cell r="K1304">
            <v>2.1584937499999999</v>
          </cell>
          <cell r="L1304">
            <v>0.92506874999999988</v>
          </cell>
          <cell r="M1304">
            <v>64.223256685035167</v>
          </cell>
          <cell r="N1304">
            <v>96</v>
          </cell>
          <cell r="O1304">
            <v>64.125</v>
          </cell>
          <cell r="P1304">
            <v>64.375</v>
          </cell>
          <cell r="Q1304">
            <v>64.625</v>
          </cell>
          <cell r="R1304">
            <v>3.0074624999999999</v>
          </cell>
          <cell r="S1304">
            <v>3.0835624999999998</v>
          </cell>
          <cell r="T1304">
            <v>3.1601624999999998</v>
          </cell>
          <cell r="U1304">
            <v>1365.3879749999999</v>
          </cell>
          <cell r="V1304">
            <v>1399.937375</v>
          </cell>
          <cell r="W1304">
            <v>1434.7137749999999</v>
          </cell>
          <cell r="X1304" t="str">
            <v>8495/8496 (72"/2 pc)</v>
          </cell>
          <cell r="Y1304" t="str">
            <v>72"/ 2 pc</v>
          </cell>
          <cell r="Z1304">
            <v>2.7</v>
          </cell>
          <cell r="AA1304">
            <v>15</v>
          </cell>
          <cell r="AB1304">
            <v>45.111937499999996</v>
          </cell>
          <cell r="AC1304">
            <v>46.253437499999997</v>
          </cell>
          <cell r="AD1304">
            <v>47.402437499999998</v>
          </cell>
          <cell r="AE1304">
            <v>47.811937499999999</v>
          </cell>
          <cell r="AF1304">
            <v>48.9534375</v>
          </cell>
          <cell r="AG1304">
            <v>50.102437500000001</v>
          </cell>
          <cell r="AH1304" t="str">
            <v>4 X 8126 (7.125 FT/Box)</v>
          </cell>
          <cell r="AI1304">
            <v>4</v>
          </cell>
          <cell r="AJ1304" t="str">
            <v>(6X7)+0=42</v>
          </cell>
          <cell r="AK1304">
            <v>6</v>
          </cell>
          <cell r="AL1304">
            <v>7</v>
          </cell>
          <cell r="AM1304">
            <v>0</v>
          </cell>
          <cell r="AN1304">
            <v>42</v>
          </cell>
          <cell r="AO1304" t="str">
            <v>8916 (72 X 42)</v>
          </cell>
          <cell r="AP1304" t="str">
            <v>72X42</v>
          </cell>
          <cell r="AQ1304">
            <v>55</v>
          </cell>
          <cell r="AR1304" t="str">
            <v>8123 (12)</v>
          </cell>
          <cell r="AS1304">
            <v>0</v>
          </cell>
          <cell r="AT1304" t="str">
            <v>8121 (4 X 16FT)</v>
          </cell>
          <cell r="AU1304">
            <v>4</v>
          </cell>
          <cell r="AV1304" t="str">
            <v>8051 (1 White)</v>
          </cell>
          <cell r="AW1304" t="str">
            <v>8050 (112FT Clear)</v>
          </cell>
          <cell r="AX1304">
            <v>2111.0443749999999</v>
          </cell>
          <cell r="AY1304">
            <v>630</v>
          </cell>
          <cell r="AZ1304">
            <v>3.3508640873015874</v>
          </cell>
          <cell r="BA1304" t="str">
            <v xml:space="preserve">GJ Request 5/5/04. </v>
          </cell>
          <cell r="BB1304"/>
          <cell r="BC1304">
            <v>160019</v>
          </cell>
          <cell r="BD1304" t="str">
            <v>Green</v>
          </cell>
          <cell r="BE1304" t="str">
            <v xml:space="preserve">A23 8' M50 </v>
          </cell>
          <cell r="BF1304" t="str">
            <v>12 months (+/- 5 days) from date of manufacture</v>
          </cell>
          <cell r="BG1304" t="str">
            <v>Medium</v>
          </cell>
          <cell r="BH1304" t="str">
            <v>23 mm</v>
          </cell>
          <cell r="BI1304" t="str">
            <v>1 in</v>
          </cell>
          <cell r="BJ1304" t="str">
            <v>64 3/8 in</v>
          </cell>
          <cell r="BK1304" t="str">
            <v>3/4 in</v>
          </cell>
          <cell r="BL1304" t="str">
            <v>I, II, III</v>
          </cell>
          <cell r="BM1304">
            <v>8</v>
          </cell>
          <cell r="BN1304">
            <v>120</v>
          </cell>
          <cell r="BO1304">
            <v>0</v>
          </cell>
          <cell r="BP1304" t="str">
            <v>J</v>
          </cell>
          <cell r="BQ1304">
            <v>15</v>
          </cell>
          <cell r="BR1304">
            <v>37242</v>
          </cell>
        </row>
        <row r="1305">
          <cell r="C1305">
            <v>160020</v>
          </cell>
          <cell r="D1305" t="str">
            <v>A23 8' LIF37 (SWP, 630 Pcs) (GJ)</v>
          </cell>
          <cell r="E1305" t="str">
            <v>70315</v>
          </cell>
          <cell r="F1305" t="str">
            <v>72038</v>
          </cell>
          <cell r="G1305" t="str">
            <v>30%</v>
          </cell>
          <cell r="H1305" t="str">
            <v>2 X 8509 (12-8 4 X 1.25 OL)</v>
          </cell>
          <cell r="I1305" t="str">
            <v>8030 (38 mm 142 GA X 5.469 FT)</v>
          </cell>
          <cell r="J1305" t="str">
            <v>8032 (84 mm 200 GA X 5.469 FT)</v>
          </cell>
          <cell r="K1305">
            <v>2.1584937499999999</v>
          </cell>
          <cell r="L1305">
            <v>0.92506874999999988</v>
          </cell>
          <cell r="M1305">
            <v>64.223256685035167</v>
          </cell>
          <cell r="N1305">
            <v>96</v>
          </cell>
          <cell r="O1305">
            <v>64.125</v>
          </cell>
          <cell r="P1305">
            <v>64.375</v>
          </cell>
          <cell r="Q1305">
            <v>64.625</v>
          </cell>
          <cell r="R1305">
            <v>3.0074624999999999</v>
          </cell>
          <cell r="S1305">
            <v>3.0835624999999998</v>
          </cell>
          <cell r="T1305">
            <v>3.1601624999999998</v>
          </cell>
          <cell r="U1305">
            <v>1365.3879749999999</v>
          </cell>
          <cell r="V1305">
            <v>1399.937375</v>
          </cell>
          <cell r="W1305">
            <v>1434.7137749999999</v>
          </cell>
          <cell r="X1305" t="str">
            <v>8053 (5" X 150GA X 53FT)</v>
          </cell>
          <cell r="Y1305" t="str">
            <v>SW (53 FT)</v>
          </cell>
          <cell r="Z1305">
            <v>0.1</v>
          </cell>
          <cell r="AA1305">
            <v>15</v>
          </cell>
          <cell r="AB1305">
            <v>45.111937499999996</v>
          </cell>
          <cell r="AC1305">
            <v>46.253437499999997</v>
          </cell>
          <cell r="AD1305">
            <v>47.402437499999998</v>
          </cell>
          <cell r="AE1305">
            <v>45.211937499999998</v>
          </cell>
          <cell r="AF1305">
            <v>46.353437499999998</v>
          </cell>
          <cell r="AG1305">
            <v>47.502437499999999</v>
          </cell>
          <cell r="AH1305" t="str">
            <v xml:space="preserve">8059 (53 FT/Bundle) </v>
          </cell>
          <cell r="AI1305" t="str">
            <v>SW</v>
          </cell>
          <cell r="AJ1305" t="str">
            <v>42 SW</v>
          </cell>
          <cell r="AK1305" t="str">
            <v xml:space="preserve">Stack </v>
          </cell>
          <cell r="AL1305" t="str">
            <v xml:space="preserve">Pyramid </v>
          </cell>
          <cell r="AM1305" t="str">
            <v>On Pallet</v>
          </cell>
          <cell r="AN1305">
            <v>42</v>
          </cell>
          <cell r="AO1305" t="str">
            <v>8916 (72 X 42)</v>
          </cell>
          <cell r="AP1305" t="str">
            <v>72X42</v>
          </cell>
          <cell r="AQ1305">
            <v>55</v>
          </cell>
          <cell r="AR1305" t="str">
            <v>8133 (2)</v>
          </cell>
          <cell r="AS1305" t="str">
            <v>2 X 8114 (Pad)</v>
          </cell>
          <cell r="AT1305">
            <v>0</v>
          </cell>
          <cell r="AU1305">
            <v>0</v>
          </cell>
          <cell r="AV1305" t="str">
            <v>8051 (1 White)</v>
          </cell>
          <cell r="AW1305" t="str">
            <v>8052 (112FT White)</v>
          </cell>
          <cell r="AX1305">
            <v>2001.8443749999999</v>
          </cell>
          <cell r="AY1305">
            <v>630</v>
          </cell>
          <cell r="AZ1305">
            <v>3.177530753968254</v>
          </cell>
          <cell r="BA1305" t="str">
            <v>GJ Request 4/21/09.  Each bundle gets Part No. 8132 8.5 X 11 inch bundle sheet.</v>
          </cell>
          <cell r="BB1305"/>
          <cell r="BC1305">
            <v>160020</v>
          </cell>
          <cell r="BD1305" t="str">
            <v>Blue</v>
          </cell>
          <cell r="BE1305" t="str">
            <v>A23 8' LIF37</v>
          </cell>
          <cell r="BF1305" t="str">
            <v>12 months (+/- 5 days) from date of manufacture</v>
          </cell>
          <cell r="BG1305" t="str">
            <v>Fast</v>
          </cell>
          <cell r="BH1305" t="str">
            <v>23 mm</v>
          </cell>
          <cell r="BI1305" t="str">
            <v>1 in</v>
          </cell>
          <cell r="BJ1305" t="str">
            <v>64 3/8 in</v>
          </cell>
          <cell r="BK1305" t="str">
            <v>3/4 in</v>
          </cell>
          <cell r="BL1305" t="str">
            <v>I, II, III</v>
          </cell>
          <cell r="BM1305">
            <v>8</v>
          </cell>
          <cell r="BN1305">
            <v>120</v>
          </cell>
          <cell r="BO1305">
            <v>0</v>
          </cell>
          <cell r="BP1305" t="str">
            <v>J</v>
          </cell>
          <cell r="BQ1305">
            <v>15</v>
          </cell>
          <cell r="BR1305">
            <v>37542</v>
          </cell>
        </row>
        <row r="1306">
          <cell r="C1306">
            <v>160021</v>
          </cell>
          <cell r="D1306" t="str">
            <v>A23 8' LIF50 (SWP, 630 Pcs) (GJ)</v>
          </cell>
          <cell r="E1306" t="str">
            <v>70419</v>
          </cell>
          <cell r="F1306" t="str">
            <v>72038</v>
          </cell>
          <cell r="G1306" t="str">
            <v>30%</v>
          </cell>
          <cell r="H1306" t="str">
            <v>2 X 8509 (12-8 4 X 1.25 OL)</v>
          </cell>
          <cell r="I1306" t="str">
            <v>8030 (38 mm 142 GA X 5.469 FT)</v>
          </cell>
          <cell r="J1306" t="str">
            <v>8032 (84 mm 200 GA X 5.469 FT)</v>
          </cell>
          <cell r="K1306">
            <v>2.1584937499999999</v>
          </cell>
          <cell r="L1306">
            <v>0.92506874999999988</v>
          </cell>
          <cell r="M1306">
            <v>64.223256685035167</v>
          </cell>
          <cell r="N1306">
            <v>96</v>
          </cell>
          <cell r="O1306">
            <v>64.125</v>
          </cell>
          <cell r="P1306">
            <v>64.375</v>
          </cell>
          <cell r="Q1306">
            <v>64.625</v>
          </cell>
          <cell r="R1306">
            <v>3.0074624999999999</v>
          </cell>
          <cell r="S1306">
            <v>3.0835624999999998</v>
          </cell>
          <cell r="T1306">
            <v>3.1601624999999998</v>
          </cell>
          <cell r="U1306">
            <v>1365.3879749999999</v>
          </cell>
          <cell r="V1306">
            <v>1399.937375</v>
          </cell>
          <cell r="W1306">
            <v>1434.7137749999999</v>
          </cell>
          <cell r="X1306" t="str">
            <v>8053 (5" X 150GA X 53FT)</v>
          </cell>
          <cell r="Y1306" t="str">
            <v>SW (53 FT)</v>
          </cell>
          <cell r="Z1306">
            <v>0.1</v>
          </cell>
          <cell r="AA1306">
            <v>15</v>
          </cell>
          <cell r="AB1306">
            <v>45.111937499999996</v>
          </cell>
          <cell r="AC1306">
            <v>46.253437499999997</v>
          </cell>
          <cell r="AD1306">
            <v>47.402437499999998</v>
          </cell>
          <cell r="AE1306">
            <v>45.211937499999998</v>
          </cell>
          <cell r="AF1306">
            <v>46.353437499999998</v>
          </cell>
          <cell r="AG1306">
            <v>47.502437499999999</v>
          </cell>
          <cell r="AH1306" t="str">
            <v xml:space="preserve">8059 (53 FT/Bundle) </v>
          </cell>
          <cell r="AI1306" t="str">
            <v>SW</v>
          </cell>
          <cell r="AJ1306" t="str">
            <v>42 SW</v>
          </cell>
          <cell r="AK1306" t="str">
            <v xml:space="preserve">Stack </v>
          </cell>
          <cell r="AL1306" t="str">
            <v xml:space="preserve">Pyramid </v>
          </cell>
          <cell r="AM1306" t="str">
            <v>On Pallet</v>
          </cell>
          <cell r="AN1306">
            <v>42</v>
          </cell>
          <cell r="AO1306" t="str">
            <v>8916 (72 X 42)</v>
          </cell>
          <cell r="AP1306" t="str">
            <v>72X42</v>
          </cell>
          <cell r="AQ1306">
            <v>55</v>
          </cell>
          <cell r="AR1306" t="str">
            <v>8133 (2)</v>
          </cell>
          <cell r="AS1306" t="str">
            <v>2 X 8114 (Pad)</v>
          </cell>
          <cell r="AT1306">
            <v>0</v>
          </cell>
          <cell r="AU1306">
            <v>0</v>
          </cell>
          <cell r="AV1306" t="str">
            <v>8051 (1 White)</v>
          </cell>
          <cell r="AW1306" t="str">
            <v>8052 (112FT White)</v>
          </cell>
          <cell r="AX1306">
            <v>2001.8443749999999</v>
          </cell>
          <cell r="AY1306">
            <v>630</v>
          </cell>
          <cell r="AZ1306">
            <v>3.177530753968254</v>
          </cell>
          <cell r="BA1306" t="str">
            <v>GJ Request 6/2/11.  Each bundle gets Part No. 8132 8.5 X 11 inch bundle sheet.</v>
          </cell>
          <cell r="BB1306"/>
          <cell r="BC1306">
            <v>160021</v>
          </cell>
          <cell r="BD1306" t="str">
            <v>Blue</v>
          </cell>
          <cell r="BE1306" t="str">
            <v>A23 8' LIF50</v>
          </cell>
          <cell r="BF1306" t="str">
            <v>12 months (+/- 5 days) from date of manufacture</v>
          </cell>
          <cell r="BG1306" t="str">
            <v>Medium</v>
          </cell>
          <cell r="BH1306" t="str">
            <v>23 mm</v>
          </cell>
          <cell r="BI1306" t="str">
            <v>1 in</v>
          </cell>
          <cell r="BJ1306" t="str">
            <v>64 3/8 in</v>
          </cell>
          <cell r="BK1306" t="str">
            <v>3/4 in</v>
          </cell>
          <cell r="BL1306" t="str">
            <v>I, II, III</v>
          </cell>
          <cell r="BM1306">
            <v>8</v>
          </cell>
          <cell r="BN1306">
            <v>120</v>
          </cell>
          <cell r="BO1306">
            <v>0</v>
          </cell>
          <cell r="BP1306" t="str">
            <v>J</v>
          </cell>
          <cell r="BQ1306">
            <v>15</v>
          </cell>
          <cell r="BR1306">
            <v>37542</v>
          </cell>
        </row>
        <row r="1307">
          <cell r="C1307">
            <v>160022</v>
          </cell>
          <cell r="D1307" t="str">
            <v>A23 8' LIF37 (2PB, 42 Bxs)(GJ)</v>
          </cell>
          <cell r="E1307" t="str">
            <v>70315</v>
          </cell>
          <cell r="F1307" t="str">
            <v>72038</v>
          </cell>
          <cell r="G1307" t="str">
            <v>30%</v>
          </cell>
          <cell r="H1307" t="str">
            <v>2 X 8509 (12-8 4 X 1.25 OL)</v>
          </cell>
          <cell r="I1307" t="str">
            <v>8030 (38 mm 142 GA X 5.469 FT)</v>
          </cell>
          <cell r="J1307" t="str">
            <v>8032 (84 mm 200 GA X 5.469 FT)</v>
          </cell>
          <cell r="K1307">
            <v>2.1584937499999999</v>
          </cell>
          <cell r="L1307">
            <v>0.92506874999999988</v>
          </cell>
          <cell r="M1307">
            <v>64.223256685035167</v>
          </cell>
          <cell r="N1307">
            <v>96</v>
          </cell>
          <cell r="O1307">
            <v>64.125</v>
          </cell>
          <cell r="P1307">
            <v>64.375</v>
          </cell>
          <cell r="Q1307">
            <v>64.625</v>
          </cell>
          <cell r="R1307">
            <v>3.0074624999999999</v>
          </cell>
          <cell r="S1307">
            <v>3.0835624999999998</v>
          </cell>
          <cell r="T1307">
            <v>3.1601624999999998</v>
          </cell>
          <cell r="U1307">
            <v>1365.3879749999999</v>
          </cell>
          <cell r="V1307">
            <v>1399.937375</v>
          </cell>
          <cell r="W1307">
            <v>1434.7137749999999</v>
          </cell>
          <cell r="X1307" t="str">
            <v>8495/8496 (72"/2 pc)</v>
          </cell>
          <cell r="Y1307" t="str">
            <v>72"/ 2 pc</v>
          </cell>
          <cell r="Z1307">
            <v>2.7</v>
          </cell>
          <cell r="AA1307">
            <v>15</v>
          </cell>
          <cell r="AB1307">
            <v>45.111937499999996</v>
          </cell>
          <cell r="AC1307">
            <v>46.253437499999997</v>
          </cell>
          <cell r="AD1307">
            <v>47.402437499999998</v>
          </cell>
          <cell r="AE1307">
            <v>47.811937499999999</v>
          </cell>
          <cell r="AF1307">
            <v>48.9534375</v>
          </cell>
          <cell r="AG1307">
            <v>50.102437500000001</v>
          </cell>
          <cell r="AH1307" t="str">
            <v>4 X 8126 (7.125 FT/Box)</v>
          </cell>
          <cell r="AI1307">
            <v>4</v>
          </cell>
          <cell r="AJ1307" t="str">
            <v>(6X7)+0=42</v>
          </cell>
          <cell r="AK1307">
            <v>6</v>
          </cell>
          <cell r="AL1307">
            <v>7</v>
          </cell>
          <cell r="AM1307">
            <v>0</v>
          </cell>
          <cell r="AN1307">
            <v>42</v>
          </cell>
          <cell r="AO1307" t="str">
            <v>8916 (72 X 42)</v>
          </cell>
          <cell r="AP1307" t="str">
            <v>72X42</v>
          </cell>
          <cell r="AQ1307">
            <v>55</v>
          </cell>
          <cell r="AR1307" t="str">
            <v>8123 (12)</v>
          </cell>
          <cell r="AS1307">
            <v>0</v>
          </cell>
          <cell r="AT1307" t="str">
            <v>8121 (4 X 16FT)</v>
          </cell>
          <cell r="AU1307">
            <v>4</v>
          </cell>
          <cell r="AV1307" t="str">
            <v>8051 (1 White)</v>
          </cell>
          <cell r="AW1307" t="str">
            <v>8050 (112FT Clear)</v>
          </cell>
          <cell r="AX1307">
            <v>2111.0443749999999</v>
          </cell>
          <cell r="AY1307">
            <v>630</v>
          </cell>
          <cell r="AZ1307">
            <v>3.3508640873015874</v>
          </cell>
          <cell r="BA1307" t="str">
            <v>GJ Request 11/11/11.</v>
          </cell>
          <cell r="BB1307"/>
          <cell r="BC1307">
            <v>160022</v>
          </cell>
          <cell r="BD1307" t="str">
            <v>Blue</v>
          </cell>
          <cell r="BE1307" t="str">
            <v>A23 8' LIF37</v>
          </cell>
          <cell r="BF1307" t="str">
            <v>12 months (+/- 5 days) from date of manufacture</v>
          </cell>
          <cell r="BG1307" t="str">
            <v>Fast</v>
          </cell>
          <cell r="BH1307" t="str">
            <v>23 mm</v>
          </cell>
          <cell r="BI1307" t="str">
            <v>1 in</v>
          </cell>
          <cell r="BJ1307" t="str">
            <v>64 3/8 in</v>
          </cell>
          <cell r="BK1307" t="str">
            <v>3/4 in</v>
          </cell>
          <cell r="BL1307" t="str">
            <v>I, II, III</v>
          </cell>
          <cell r="BM1307">
            <v>8</v>
          </cell>
          <cell r="BN1307">
            <v>120</v>
          </cell>
          <cell r="BO1307">
            <v>0</v>
          </cell>
          <cell r="BP1307" t="str">
            <v>J</v>
          </cell>
          <cell r="BQ1307">
            <v>15</v>
          </cell>
          <cell r="BR1307">
            <v>37242</v>
          </cell>
        </row>
        <row r="1308">
          <cell r="C1308">
            <v>175065</v>
          </cell>
          <cell r="D1308" t="str">
            <v>B23 4' M35 (2PB, 42 Bxs)(GJ)</v>
          </cell>
          <cell r="E1308" t="str">
            <v>70474</v>
          </cell>
          <cell r="F1308" t="str">
            <v>72038</v>
          </cell>
          <cell r="G1308" t="str">
            <v>30%</v>
          </cell>
          <cell r="H1308" t="str">
            <v>2 X 8509 (12-8 4 X 1.25 OL)</v>
          </cell>
          <cell r="I1308" t="str">
            <v>8030 (38 mm 142 GA X 3.709 FT)</v>
          </cell>
          <cell r="J1308" t="str">
            <v>8032 (84 mm 200 GA X 3.709 FT)</v>
          </cell>
          <cell r="K1308">
            <v>1.4501724999999999</v>
          </cell>
          <cell r="L1308">
            <v>0.62150249999999996</v>
          </cell>
          <cell r="M1308">
            <v>43.073599999999999</v>
          </cell>
          <cell r="N1308">
            <v>48</v>
          </cell>
          <cell r="O1308">
            <v>43</v>
          </cell>
          <cell r="P1308">
            <v>43.25</v>
          </cell>
          <cell r="Q1308">
            <v>43.5</v>
          </cell>
          <cell r="R1308">
            <v>2.0166999999999997</v>
          </cell>
          <cell r="S1308">
            <v>2.0716749999999999</v>
          </cell>
          <cell r="T1308">
            <v>2.1271499999999999</v>
          </cell>
          <cell r="U1308">
            <v>915.58179999999982</v>
          </cell>
          <cell r="V1308">
            <v>940.54044999999996</v>
          </cell>
          <cell r="W1308">
            <v>965.72609999999997</v>
          </cell>
          <cell r="X1308" t="str">
            <v>8470/8471 (47"/2 pc)</v>
          </cell>
          <cell r="Y1308" t="str">
            <v>47"/ 2 pc</v>
          </cell>
          <cell r="Z1308">
            <v>2.5</v>
          </cell>
          <cell r="AA1308">
            <v>25</v>
          </cell>
          <cell r="AB1308">
            <v>50.41749999999999</v>
          </cell>
          <cell r="AC1308">
            <v>51.791874999999997</v>
          </cell>
          <cell r="AD1308">
            <v>53.178749999999994</v>
          </cell>
          <cell r="AE1308">
            <v>52.91749999999999</v>
          </cell>
          <cell r="AF1308">
            <v>54.291874999999997</v>
          </cell>
          <cell r="AG1308">
            <v>55.678749999999994</v>
          </cell>
          <cell r="AH1308" t="str">
            <v>2 X 8126 (3.792 FT/Box)</v>
          </cell>
          <cell r="AI1308">
            <v>2</v>
          </cell>
          <cell r="AJ1308" t="str">
            <v>(6X7)+0=42</v>
          </cell>
          <cell r="AK1308">
            <v>6</v>
          </cell>
          <cell r="AL1308">
            <v>7</v>
          </cell>
          <cell r="AM1308">
            <v>0</v>
          </cell>
          <cell r="AN1308">
            <v>42</v>
          </cell>
          <cell r="AO1308" t="str">
            <v>8914 (48 X 42)</v>
          </cell>
          <cell r="AP1308" t="str">
            <v>48X42</v>
          </cell>
          <cell r="AQ1308">
            <v>55</v>
          </cell>
          <cell r="AR1308" t="str">
            <v>8123 (9)</v>
          </cell>
          <cell r="AS1308">
            <v>0</v>
          </cell>
          <cell r="AT1308" t="str">
            <v>8121 (4 X 16FT)</v>
          </cell>
          <cell r="AU1308">
            <v>4</v>
          </cell>
          <cell r="AV1308" t="str">
            <v>8051 (1 White)</v>
          </cell>
          <cell r="AW1308" t="str">
            <v>8050 (160FT Clear)</v>
          </cell>
          <cell r="AX1308">
            <v>2335.25875</v>
          </cell>
          <cell r="AY1308">
            <v>1050</v>
          </cell>
          <cell r="AZ1308">
            <v>2.2240559523809522</v>
          </cell>
          <cell r="BA1308" t="str">
            <v>GJ Request 8/21/07.</v>
          </cell>
          <cell r="BB1308"/>
          <cell r="BC1308">
            <v>175065</v>
          </cell>
          <cell r="BD1308" t="str">
            <v>Blue</v>
          </cell>
          <cell r="BE1308" t="str">
            <v>B23 4' M35</v>
          </cell>
          <cell r="BF1308" t="str">
            <v>12 months (+/- 5 days) from date of manufacture</v>
          </cell>
          <cell r="BG1308" t="str">
            <v>Fast</v>
          </cell>
          <cell r="BH1308" t="str">
            <v>23 mm</v>
          </cell>
          <cell r="BI1308" t="str">
            <v>1 in</v>
          </cell>
          <cell r="BJ1308" t="str">
            <v>43 1/4 in</v>
          </cell>
          <cell r="BK1308" t="str">
            <v>5/8 in</v>
          </cell>
          <cell r="BL1308" t="str">
            <v>I, II, III</v>
          </cell>
          <cell r="BM1308">
            <v>4</v>
          </cell>
          <cell r="BN1308">
            <v>100</v>
          </cell>
          <cell r="BO1308">
            <v>0</v>
          </cell>
          <cell r="BP1308" t="str">
            <v>J</v>
          </cell>
          <cell r="BQ1308">
            <v>25</v>
          </cell>
          <cell r="BR1308">
            <v>37242</v>
          </cell>
        </row>
        <row r="1309">
          <cell r="C1309">
            <v>175082</v>
          </cell>
          <cell r="D1309" t="str">
            <v>B23 4' M70 (2PB, 42 Bxs)(GJ)</v>
          </cell>
          <cell r="E1309" t="str">
            <v>70426</v>
          </cell>
          <cell r="F1309" t="str">
            <v>72038</v>
          </cell>
          <cell r="G1309" t="str">
            <v>30%</v>
          </cell>
          <cell r="H1309" t="str">
            <v>2 X 8509 (12-8 4 X 1.25 OL)</v>
          </cell>
          <cell r="I1309" t="str">
            <v>8030 (38 mm 142 GA X 3.709 FT)</v>
          </cell>
          <cell r="J1309" t="str">
            <v>8032 (84 mm 200 GA X 3.709 FT)</v>
          </cell>
          <cell r="K1309">
            <v>1.4501724999999999</v>
          </cell>
          <cell r="L1309">
            <v>0.62150249999999996</v>
          </cell>
          <cell r="M1309">
            <v>43.073557606846286</v>
          </cell>
          <cell r="N1309">
            <v>48</v>
          </cell>
          <cell r="O1309">
            <v>43</v>
          </cell>
          <cell r="P1309">
            <v>43.25</v>
          </cell>
          <cell r="Q1309">
            <v>43.5</v>
          </cell>
          <cell r="R1309">
            <v>2.0166999999999997</v>
          </cell>
          <cell r="S1309">
            <v>2.0716749999999999</v>
          </cell>
          <cell r="T1309">
            <v>2.1271499999999999</v>
          </cell>
          <cell r="U1309">
            <v>915.58179999999982</v>
          </cell>
          <cell r="V1309">
            <v>940.54044999999996</v>
          </cell>
          <cell r="W1309">
            <v>965.72609999999997</v>
          </cell>
          <cell r="X1309" t="str">
            <v>8470/8471 (47"/2 pc)</v>
          </cell>
          <cell r="Y1309" t="str">
            <v>47"/ 2 pc</v>
          </cell>
          <cell r="Z1309">
            <v>2.5</v>
          </cell>
          <cell r="AA1309">
            <v>25</v>
          </cell>
          <cell r="AB1309">
            <v>50.41749999999999</v>
          </cell>
          <cell r="AC1309">
            <v>51.791874999999997</v>
          </cell>
          <cell r="AD1309">
            <v>53.178749999999994</v>
          </cell>
          <cell r="AE1309">
            <v>52.91749999999999</v>
          </cell>
          <cell r="AF1309">
            <v>54.291874999999997</v>
          </cell>
          <cell r="AG1309">
            <v>55.678749999999994</v>
          </cell>
          <cell r="AH1309" t="str">
            <v>2 X 8126 (3.792 FT/Box)</v>
          </cell>
          <cell r="AI1309">
            <v>2</v>
          </cell>
          <cell r="AJ1309" t="str">
            <v>(6X7)+0=42</v>
          </cell>
          <cell r="AK1309">
            <v>6</v>
          </cell>
          <cell r="AL1309">
            <v>7</v>
          </cell>
          <cell r="AM1309">
            <v>0</v>
          </cell>
          <cell r="AN1309">
            <v>42</v>
          </cell>
          <cell r="AO1309" t="str">
            <v>8914 (48 X 42)</v>
          </cell>
          <cell r="AP1309" t="str">
            <v>48X42</v>
          </cell>
          <cell r="AQ1309">
            <v>55</v>
          </cell>
          <cell r="AR1309" t="str">
            <v>8123 (9)</v>
          </cell>
          <cell r="AS1309">
            <v>0</v>
          </cell>
          <cell r="AT1309" t="str">
            <v>8121 (4 X 16FT)</v>
          </cell>
          <cell r="AU1309">
            <v>4</v>
          </cell>
          <cell r="AV1309" t="str">
            <v>8051 (1 White)</v>
          </cell>
          <cell r="AW1309" t="str">
            <v>8050 (160FT Clear)</v>
          </cell>
          <cell r="AX1309">
            <v>2335.25875</v>
          </cell>
          <cell r="AY1309">
            <v>1050</v>
          </cell>
          <cell r="AZ1309">
            <v>2.2240559523809522</v>
          </cell>
          <cell r="BA1309" t="str">
            <v xml:space="preserve">GJ Request 9/6/07.  </v>
          </cell>
          <cell r="BB1309"/>
          <cell r="BC1309">
            <v>175082</v>
          </cell>
          <cell r="BD1309" t="str">
            <v>Yellow</v>
          </cell>
          <cell r="BE1309" t="str">
            <v>B23 4' M70</v>
          </cell>
          <cell r="BF1309" t="str">
            <v>12 months (+/- 5 days) from date of manufacture</v>
          </cell>
          <cell r="BG1309" t="str">
            <v>Slow</v>
          </cell>
          <cell r="BH1309" t="str">
            <v>23 mm</v>
          </cell>
          <cell r="BI1309" t="str">
            <v>1 in</v>
          </cell>
          <cell r="BJ1309" t="str">
            <v>43 1/4 in</v>
          </cell>
          <cell r="BK1309" t="str">
            <v>5/8 in</v>
          </cell>
          <cell r="BL1309" t="str">
            <v>I, II, III</v>
          </cell>
          <cell r="BM1309">
            <v>4</v>
          </cell>
          <cell r="BN1309">
            <v>100</v>
          </cell>
          <cell r="BO1309">
            <v>0</v>
          </cell>
          <cell r="BP1309" t="str">
            <v>J</v>
          </cell>
          <cell r="BQ1309">
            <v>25</v>
          </cell>
          <cell r="BR1309">
            <v>37242</v>
          </cell>
        </row>
        <row r="1310">
          <cell r="C1310">
            <v>181065</v>
          </cell>
          <cell r="D1310" t="str">
            <v>B23 5' M70 (2PB, 30 Bxs)(GJ)</v>
          </cell>
          <cell r="E1310" t="str">
            <v>70426</v>
          </cell>
          <cell r="F1310" t="str">
            <v>72038</v>
          </cell>
          <cell r="G1310" t="str">
            <v>30%</v>
          </cell>
          <cell r="H1310" t="str">
            <v>2 X 8509 (12-8 4 X 1.25 OL)</v>
          </cell>
          <cell r="I1310" t="str">
            <v>8030 (38 mm 142 GA X 4.584 FT)</v>
          </cell>
          <cell r="J1310" t="str">
            <v>8032 (84 mm 200 GA X 4.584 FT)</v>
          </cell>
          <cell r="K1310">
            <v>1.8022374999999997</v>
          </cell>
          <cell r="L1310">
            <v>0.77238749999999989</v>
          </cell>
          <cell r="M1310">
            <v>53.502936209654891</v>
          </cell>
          <cell r="N1310">
            <v>60</v>
          </cell>
          <cell r="O1310">
            <v>53.5</v>
          </cell>
          <cell r="P1310">
            <v>53.75</v>
          </cell>
          <cell r="Q1310">
            <v>54</v>
          </cell>
          <cell r="R1310">
            <v>2.50915</v>
          </cell>
          <cell r="S1310">
            <v>2.5746249999999997</v>
          </cell>
          <cell r="T1310">
            <v>2.6406000000000001</v>
          </cell>
          <cell r="U1310">
            <v>1139.1541</v>
          </cell>
          <cell r="V1310">
            <v>1168.8797499999998</v>
          </cell>
          <cell r="W1310">
            <v>1198.8324</v>
          </cell>
          <cell r="X1310" t="str">
            <v>8490/8491 (62"/2 pc)</v>
          </cell>
          <cell r="Y1310" t="str">
            <v>62"/ 2 pc</v>
          </cell>
          <cell r="Z1310">
            <v>2.4</v>
          </cell>
          <cell r="AA1310">
            <v>25</v>
          </cell>
          <cell r="AB1310">
            <v>62.728749999999998</v>
          </cell>
          <cell r="AC1310">
            <v>64.365624999999994</v>
          </cell>
          <cell r="AD1310">
            <v>66.015000000000001</v>
          </cell>
          <cell r="AE1310">
            <v>65.128749999999997</v>
          </cell>
          <cell r="AF1310">
            <v>66.765625</v>
          </cell>
          <cell r="AG1310">
            <v>68.415000000000006</v>
          </cell>
          <cell r="AH1310" t="str">
            <v>4 X 8126 (7.125 FT/Box)</v>
          </cell>
          <cell r="AI1310">
            <v>4</v>
          </cell>
          <cell r="AJ1310" t="str">
            <v>(6X5)+0=30</v>
          </cell>
          <cell r="AK1310">
            <v>6</v>
          </cell>
          <cell r="AL1310">
            <v>5</v>
          </cell>
          <cell r="AM1310">
            <v>0</v>
          </cell>
          <cell r="AN1310">
            <v>30</v>
          </cell>
          <cell r="AO1310" t="str">
            <v>8911 (64 X 42)</v>
          </cell>
          <cell r="AP1310" t="str">
            <v>64X42</v>
          </cell>
          <cell r="AQ1310">
            <v>55</v>
          </cell>
          <cell r="AR1310" t="str">
            <v>8123 (8)</v>
          </cell>
          <cell r="AS1310">
            <v>0</v>
          </cell>
          <cell r="AT1310" t="str">
            <v>8121 (4 X 16FT)</v>
          </cell>
          <cell r="AU1310">
            <v>4</v>
          </cell>
          <cell r="AV1310" t="str">
            <v>8051 (1 White)</v>
          </cell>
          <cell r="AW1310" t="str">
            <v>8050 (140FT Clear)</v>
          </cell>
          <cell r="AX1310">
            <v>2057.96875</v>
          </cell>
          <cell r="AY1310">
            <v>750</v>
          </cell>
          <cell r="AZ1310">
            <v>2.7439583333333335</v>
          </cell>
          <cell r="BA1310" t="str">
            <v xml:space="preserve">GJ Request 9/6/07.  </v>
          </cell>
          <cell r="BB1310"/>
          <cell r="BC1310">
            <v>181065</v>
          </cell>
          <cell r="BD1310" t="str">
            <v>Yellow</v>
          </cell>
          <cell r="BE1310" t="str">
            <v>B23 5' M70</v>
          </cell>
          <cell r="BF1310" t="str">
            <v>12 months (+/- 5 days) from date of manufacture</v>
          </cell>
          <cell r="BG1310" t="str">
            <v>Slow</v>
          </cell>
          <cell r="BH1310" t="str">
            <v>23 mm</v>
          </cell>
          <cell r="BI1310" t="str">
            <v>1 in</v>
          </cell>
          <cell r="BJ1310" t="str">
            <v>53 3/4 in</v>
          </cell>
          <cell r="BK1310" t="str">
            <v>5/8 in</v>
          </cell>
          <cell r="BL1310" t="str">
            <v>I, II, III</v>
          </cell>
          <cell r="BM1310">
            <v>5</v>
          </cell>
          <cell r="BN1310">
            <v>125</v>
          </cell>
          <cell r="BO1310">
            <v>0</v>
          </cell>
          <cell r="BP1310" t="str">
            <v>J</v>
          </cell>
          <cell r="BQ1310">
            <v>25</v>
          </cell>
          <cell r="BR1310">
            <v>36230</v>
          </cell>
        </row>
        <row r="1311">
          <cell r="C1311">
            <v>181067</v>
          </cell>
          <cell r="D1311" t="str">
            <v>B23 5' M35 (2PB, 30 Bxs)(GJ)</v>
          </cell>
          <cell r="E1311" t="str">
            <v>70474</v>
          </cell>
          <cell r="F1311" t="str">
            <v>72038</v>
          </cell>
          <cell r="G1311" t="str">
            <v>30%</v>
          </cell>
          <cell r="H1311" t="str">
            <v>2 X 8509 (12-8 4 X 1.25 OL)</v>
          </cell>
          <cell r="I1311" t="str">
            <v>8030 (38 mm 142 GA X 4.584 FT)</v>
          </cell>
          <cell r="J1311" t="str">
            <v>8032 (84 mm 200 GA X 4.584 FT)</v>
          </cell>
          <cell r="K1311">
            <v>1.8022374999999997</v>
          </cell>
          <cell r="L1311">
            <v>0.77238749999999989</v>
          </cell>
          <cell r="M1311">
            <v>53.502936209654891</v>
          </cell>
          <cell r="N1311">
            <v>60</v>
          </cell>
          <cell r="O1311">
            <v>53.5</v>
          </cell>
          <cell r="P1311">
            <v>53.75</v>
          </cell>
          <cell r="Q1311">
            <v>54</v>
          </cell>
          <cell r="R1311">
            <v>2.50915</v>
          </cell>
          <cell r="S1311">
            <v>2.5746249999999997</v>
          </cell>
          <cell r="T1311">
            <v>2.6406000000000001</v>
          </cell>
          <cell r="U1311">
            <v>1139.1541</v>
          </cell>
          <cell r="V1311">
            <v>1168.8797499999998</v>
          </cell>
          <cell r="W1311">
            <v>1198.8324</v>
          </cell>
          <cell r="X1311" t="str">
            <v>8490/8491 (62"/2 pc)</v>
          </cell>
          <cell r="Y1311" t="str">
            <v>62"/ 2 pc</v>
          </cell>
          <cell r="Z1311">
            <v>2.4</v>
          </cell>
          <cell r="AA1311">
            <v>25</v>
          </cell>
          <cell r="AB1311">
            <v>62.728749999999998</v>
          </cell>
          <cell r="AC1311">
            <v>64.365624999999994</v>
          </cell>
          <cell r="AD1311">
            <v>66.015000000000001</v>
          </cell>
          <cell r="AE1311">
            <v>65.128749999999997</v>
          </cell>
          <cell r="AF1311">
            <v>66.765625</v>
          </cell>
          <cell r="AG1311">
            <v>68.415000000000006</v>
          </cell>
          <cell r="AH1311" t="str">
            <v>4 X 8126 (7.125 FT/Box)</v>
          </cell>
          <cell r="AI1311">
            <v>4</v>
          </cell>
          <cell r="AJ1311" t="str">
            <v>(6X5)+0=30</v>
          </cell>
          <cell r="AK1311">
            <v>6</v>
          </cell>
          <cell r="AL1311">
            <v>5</v>
          </cell>
          <cell r="AM1311">
            <v>0</v>
          </cell>
          <cell r="AN1311">
            <v>30</v>
          </cell>
          <cell r="AO1311" t="str">
            <v>8911 (64 X 42)</v>
          </cell>
          <cell r="AP1311" t="str">
            <v>64X42</v>
          </cell>
          <cell r="AQ1311">
            <v>55</v>
          </cell>
          <cell r="AR1311" t="str">
            <v>8123 (8)</v>
          </cell>
          <cell r="AS1311">
            <v>0</v>
          </cell>
          <cell r="AT1311" t="str">
            <v>8121 (4 X 16FT)</v>
          </cell>
          <cell r="AU1311">
            <v>4</v>
          </cell>
          <cell r="AV1311" t="str">
            <v>8051 (1 White)</v>
          </cell>
          <cell r="AW1311" t="str">
            <v>8050 (140FT Clear)</v>
          </cell>
          <cell r="AX1311">
            <v>2057.96875</v>
          </cell>
          <cell r="AY1311">
            <v>750</v>
          </cell>
          <cell r="AZ1311">
            <v>2.7439583333333335</v>
          </cell>
          <cell r="BA1311" t="str">
            <v xml:space="preserve">GJ Request 9/6/07.  </v>
          </cell>
          <cell r="BB1311"/>
          <cell r="BC1311">
            <v>181067</v>
          </cell>
          <cell r="BD1311" t="str">
            <v>Blue</v>
          </cell>
          <cell r="BE1311" t="str">
            <v>B23 5' M35</v>
          </cell>
          <cell r="BF1311" t="str">
            <v>12 months (+/- 5 days) from date of manufacture</v>
          </cell>
          <cell r="BG1311" t="str">
            <v>Fast</v>
          </cell>
          <cell r="BH1311" t="str">
            <v>23 mm</v>
          </cell>
          <cell r="BI1311" t="str">
            <v>1 in</v>
          </cell>
          <cell r="BJ1311" t="str">
            <v>53 3/4 in</v>
          </cell>
          <cell r="BK1311" t="str">
            <v>5/8 in</v>
          </cell>
          <cell r="BL1311" t="str">
            <v>I, II, III</v>
          </cell>
          <cell r="BM1311">
            <v>5</v>
          </cell>
          <cell r="BN1311">
            <v>125</v>
          </cell>
          <cell r="BO1311">
            <v>0</v>
          </cell>
          <cell r="BP1311" t="str">
            <v>J</v>
          </cell>
          <cell r="BQ1311">
            <v>25</v>
          </cell>
          <cell r="BR1311">
            <v>36230</v>
          </cell>
        </row>
        <row r="1312">
          <cell r="C1312">
            <v>184087</v>
          </cell>
          <cell r="D1312" t="str">
            <v>B23 6' M70 (2PB, 36 Bxs)(GJ)</v>
          </cell>
          <cell r="E1312" t="str">
            <v>70426</v>
          </cell>
          <cell r="F1312" t="str">
            <v>72038</v>
          </cell>
          <cell r="G1312" t="str">
            <v>30%</v>
          </cell>
          <cell r="H1312" t="str">
            <v>2 X 8509 (12-8 4 X 1.25 OL)</v>
          </cell>
          <cell r="I1312" t="str">
            <v>8030 (38 mm 142 GA X 5.448 FT)</v>
          </cell>
          <cell r="J1312" t="str">
            <v>8032 (84 mm 200 GA X 5.448 FT)</v>
          </cell>
          <cell r="K1312">
            <v>2.1501112499999997</v>
          </cell>
          <cell r="L1312">
            <v>0.92147624999999989</v>
          </cell>
          <cell r="M1312">
            <v>63.932314812463503</v>
          </cell>
          <cell r="N1312">
            <v>72</v>
          </cell>
          <cell r="O1312">
            <v>63.875</v>
          </cell>
          <cell r="P1312">
            <v>64.125</v>
          </cell>
          <cell r="Q1312">
            <v>64.375</v>
          </cell>
          <cell r="R1312">
            <v>2.9957374999999997</v>
          </cell>
          <cell r="S1312">
            <v>3.0715874999999997</v>
          </cell>
          <cell r="T1312">
            <v>3.1479374999999998</v>
          </cell>
          <cell r="U1312">
            <v>1360.0648249999999</v>
          </cell>
          <cell r="V1312">
            <v>1394.5007249999999</v>
          </cell>
          <cell r="W1312">
            <v>1429.1636249999999</v>
          </cell>
          <cell r="X1312" t="str">
            <v>8495/8496 (72"/2 pc)</v>
          </cell>
          <cell r="Y1312" t="str">
            <v>72"/ 2 pc</v>
          </cell>
          <cell r="Z1312">
            <v>2.7</v>
          </cell>
          <cell r="AA1312">
            <v>15</v>
          </cell>
          <cell r="AB1312">
            <v>44.936062499999998</v>
          </cell>
          <cell r="AC1312">
            <v>46.073812499999995</v>
          </cell>
          <cell r="AD1312">
            <v>47.2190625</v>
          </cell>
          <cell r="AE1312">
            <v>47.636062500000001</v>
          </cell>
          <cell r="AF1312">
            <v>48.773812499999998</v>
          </cell>
          <cell r="AG1312">
            <v>49.919062500000003</v>
          </cell>
          <cell r="AH1312" t="str">
            <v>4 X 8126 (7.125 FT/Box)</v>
          </cell>
          <cell r="AI1312">
            <v>4</v>
          </cell>
          <cell r="AJ1312" t="str">
            <v>(6X6)+0=36</v>
          </cell>
          <cell r="AK1312">
            <v>6</v>
          </cell>
          <cell r="AL1312">
            <v>6</v>
          </cell>
          <cell r="AM1312">
            <v>0</v>
          </cell>
          <cell r="AN1312">
            <v>36</v>
          </cell>
          <cell r="AO1312" t="str">
            <v>8916 (72 X 42)</v>
          </cell>
          <cell r="AP1312" t="str">
            <v>72X42</v>
          </cell>
          <cell r="AQ1312">
            <v>55</v>
          </cell>
          <cell r="AR1312" t="str">
            <v>8123 (12)</v>
          </cell>
          <cell r="AS1312">
            <v>0</v>
          </cell>
          <cell r="AT1312" t="str">
            <v>8121 (4 X 16FT)</v>
          </cell>
          <cell r="AU1312">
            <v>4</v>
          </cell>
          <cell r="AV1312" t="str">
            <v>8051 (1 White)</v>
          </cell>
          <cell r="AW1312" t="str">
            <v>8050 (160FT Clear)</v>
          </cell>
          <cell r="AX1312">
            <v>1810.85725</v>
          </cell>
          <cell r="AY1312">
            <v>540</v>
          </cell>
          <cell r="AZ1312">
            <v>3.3534393518518519</v>
          </cell>
          <cell r="BA1312" t="str">
            <v>GJ Request 9/6/07.</v>
          </cell>
          <cell r="BB1312"/>
          <cell r="BC1312">
            <v>184087</v>
          </cell>
          <cell r="BD1312" t="str">
            <v>Yellow</v>
          </cell>
          <cell r="BE1312" t="str">
            <v>B23 6' M70</v>
          </cell>
          <cell r="BF1312" t="str">
            <v>12 months (+/- 5 days) from date of manufacture</v>
          </cell>
          <cell r="BG1312" t="str">
            <v>Slow</v>
          </cell>
          <cell r="BH1312" t="str">
            <v>23 mm</v>
          </cell>
          <cell r="BI1312" t="str">
            <v>1 in</v>
          </cell>
          <cell r="BJ1312" t="str">
            <v>64 1/8 in</v>
          </cell>
          <cell r="BK1312" t="str">
            <v>5/8 in</v>
          </cell>
          <cell r="BL1312" t="str">
            <v>I, II, III</v>
          </cell>
          <cell r="BM1312">
            <v>6</v>
          </cell>
          <cell r="BN1312">
            <v>90</v>
          </cell>
          <cell r="BO1312">
            <v>0</v>
          </cell>
          <cell r="BP1312" t="str">
            <v>J</v>
          </cell>
          <cell r="BQ1312">
            <v>15</v>
          </cell>
          <cell r="BR1312">
            <v>37236</v>
          </cell>
        </row>
        <row r="1313">
          <cell r="C1313">
            <v>185050</v>
          </cell>
          <cell r="D1313" t="str">
            <v>2360 LIF50 (2PB, 42 Bxs)(GJ)</v>
          </cell>
          <cell r="E1313" t="str">
            <v>70419</v>
          </cell>
          <cell r="F1313" t="str">
            <v>72038</v>
          </cell>
          <cell r="G1313" t="str">
            <v>30%</v>
          </cell>
          <cell r="H1313" t="str">
            <v>2 X 8509 (12-8 4 X 1.25 OL)</v>
          </cell>
          <cell r="I1313" t="str">
            <v>8030 (38 mm 142 GA X 5.021 FT)</v>
          </cell>
          <cell r="J1313" t="str">
            <v>8032 (84 mm 200 GA X 5.021 FT)</v>
          </cell>
          <cell r="K1313">
            <v>2.0117999999999996</v>
          </cell>
          <cell r="L1313">
            <v>0.86219999999999986</v>
          </cell>
          <cell r="M1313">
            <v>60</v>
          </cell>
          <cell r="N1313">
            <v>89.172237114451477</v>
          </cell>
          <cell r="O1313">
            <v>59.75</v>
          </cell>
          <cell r="P1313">
            <v>60</v>
          </cell>
          <cell r="Q1313">
            <v>60.25</v>
          </cell>
          <cell r="R1313">
            <v>2.8022749999999998</v>
          </cell>
          <cell r="S1313">
            <v>2.8739999999999997</v>
          </cell>
          <cell r="T1313">
            <v>2.9462250000000001</v>
          </cell>
          <cell r="U1313">
            <v>1272.2328499999999</v>
          </cell>
          <cell r="V1313">
            <v>1304.7959999999998</v>
          </cell>
          <cell r="W1313">
            <v>1337.5861500000001</v>
          </cell>
          <cell r="X1313" t="str">
            <v>8490/8491 (62"/2 pc)</v>
          </cell>
          <cell r="Y1313" t="str">
            <v>62"/ 2 pc</v>
          </cell>
          <cell r="Z1313">
            <v>2.4</v>
          </cell>
          <cell r="AA1313">
            <v>25</v>
          </cell>
          <cell r="AB1313">
            <v>70.056874999999991</v>
          </cell>
          <cell r="AC1313">
            <v>71.849999999999994</v>
          </cell>
          <cell r="AD1313">
            <v>73.655625000000001</v>
          </cell>
          <cell r="AE1313">
            <v>72.456874999999997</v>
          </cell>
          <cell r="AF1313">
            <v>74.25</v>
          </cell>
          <cell r="AG1313">
            <v>76.055625000000006</v>
          </cell>
          <cell r="AH1313" t="str">
            <v>4 X 8126 (7.125 FT/Box)</v>
          </cell>
          <cell r="AI1313">
            <v>4</v>
          </cell>
          <cell r="AJ1313" t="str">
            <v>(6X7)+0=42</v>
          </cell>
          <cell r="AK1313">
            <v>6</v>
          </cell>
          <cell r="AL1313">
            <v>7</v>
          </cell>
          <cell r="AM1313">
            <v>0</v>
          </cell>
          <cell r="AN1313">
            <v>42</v>
          </cell>
          <cell r="AO1313" t="str">
            <v>8911 (64 X 42)</v>
          </cell>
          <cell r="AP1313" t="str">
            <v>64X42</v>
          </cell>
          <cell r="AQ1313">
            <v>55</v>
          </cell>
          <cell r="AR1313" t="str">
            <v>8123 (8)</v>
          </cell>
          <cell r="AS1313">
            <v>0</v>
          </cell>
          <cell r="AT1313" t="str">
            <v>8121 (4 X 16FT)</v>
          </cell>
          <cell r="AU1313">
            <v>4</v>
          </cell>
          <cell r="AV1313" t="str">
            <v>8051 (1 White)</v>
          </cell>
          <cell r="AW1313" t="str">
            <v>8050 (160FT Clear)</v>
          </cell>
          <cell r="AX1313">
            <v>3173.5</v>
          </cell>
          <cell r="AY1313">
            <v>1050</v>
          </cell>
          <cell r="AZ1313">
            <v>3.0223809523809524</v>
          </cell>
          <cell r="BA1313" t="str">
            <v>Request 12/3/09.</v>
          </cell>
          <cell r="BB1313"/>
          <cell r="BC1313">
            <v>185050</v>
          </cell>
          <cell r="BD1313" t="str">
            <v>Green</v>
          </cell>
          <cell r="BE1313" t="str">
            <v>2360 LIF50</v>
          </cell>
          <cell r="BF1313" t="str">
            <v>12 months (+/- 5 days) from date of manufacture</v>
          </cell>
          <cell r="BG1313" t="str">
            <v>Medium</v>
          </cell>
          <cell r="BH1313" t="str">
            <v>23 mm</v>
          </cell>
          <cell r="BI1313" t="str">
            <v>1 in</v>
          </cell>
          <cell r="BJ1313" t="str">
            <v>60 in</v>
          </cell>
          <cell r="BK1313" t="str">
            <v>3/4 in</v>
          </cell>
          <cell r="BL1313" t="str">
            <v>I, II, III</v>
          </cell>
          <cell r="BM1313">
            <v>7.4310197595376231</v>
          </cell>
          <cell r="BN1313">
            <v>185</v>
          </cell>
          <cell r="BO1313">
            <v>0</v>
          </cell>
          <cell r="BP1313" t="str">
            <v>J</v>
          </cell>
          <cell r="BQ1313">
            <v>25</v>
          </cell>
          <cell r="BR1313">
            <v>36242</v>
          </cell>
        </row>
        <row r="1314">
          <cell r="C1314">
            <v>185052</v>
          </cell>
          <cell r="D1314" t="str">
            <v>2360 LIF40 (SWP, 750 Pcs)(GJ)</v>
          </cell>
          <cell r="E1314" t="str">
            <v>70331</v>
          </cell>
          <cell r="F1314" t="str">
            <v>72038</v>
          </cell>
          <cell r="G1314" t="str">
            <v>30%</v>
          </cell>
          <cell r="H1314" t="str">
            <v>2 X 8509 (12-8 4 X 1.25 OL)</v>
          </cell>
          <cell r="I1314" t="str">
            <v>8030 (38 mm 142 GA X 5.021 FT)</v>
          </cell>
          <cell r="J1314" t="str">
            <v>8032 (84 mm 200 GA X 5.021 FT)</v>
          </cell>
          <cell r="K1314">
            <v>2.0117999999999996</v>
          </cell>
          <cell r="L1314">
            <v>0.86219999999999986</v>
          </cell>
          <cell r="M1314">
            <v>60</v>
          </cell>
          <cell r="N1314">
            <v>89.172237114451477</v>
          </cell>
          <cell r="O1314">
            <v>59.75</v>
          </cell>
          <cell r="P1314">
            <v>60</v>
          </cell>
          <cell r="Q1314">
            <v>60.25</v>
          </cell>
          <cell r="R1314">
            <v>2.8022749999999998</v>
          </cell>
          <cell r="S1314">
            <v>2.8739999999999997</v>
          </cell>
          <cell r="T1314">
            <v>2.9462250000000001</v>
          </cell>
          <cell r="U1314">
            <v>1272.2328499999999</v>
          </cell>
          <cell r="V1314">
            <v>1304.7959999999998</v>
          </cell>
          <cell r="W1314">
            <v>1337.5861500000001</v>
          </cell>
          <cell r="X1314" t="str">
            <v>8053 (5" X 150GA X 55FT)</v>
          </cell>
          <cell r="Y1314" t="str">
            <v>SW (55 FT)</v>
          </cell>
          <cell r="Z1314">
            <v>0.1</v>
          </cell>
          <cell r="AA1314">
            <v>15</v>
          </cell>
          <cell r="AB1314">
            <v>42.034124999999996</v>
          </cell>
          <cell r="AC1314">
            <v>43.109999999999992</v>
          </cell>
          <cell r="AD1314">
            <v>44.193375000000003</v>
          </cell>
          <cell r="AE1314">
            <v>42.134124999999997</v>
          </cell>
          <cell r="AF1314">
            <v>43.209999999999994</v>
          </cell>
          <cell r="AG1314">
            <v>44.293375000000005</v>
          </cell>
          <cell r="AH1314" t="str">
            <v xml:space="preserve">8059 (55 FT/Bundle) </v>
          </cell>
          <cell r="AI1314" t="str">
            <v>SW</v>
          </cell>
          <cell r="AJ1314" t="str">
            <v>50 SW</v>
          </cell>
          <cell r="AK1314" t="str">
            <v xml:space="preserve">Stack </v>
          </cell>
          <cell r="AL1314" t="str">
            <v>Pyramid</v>
          </cell>
          <cell r="AM1314" t="str">
            <v>On Pallet</v>
          </cell>
          <cell r="AN1314">
            <v>50</v>
          </cell>
          <cell r="AO1314" t="str">
            <v>8919 (64 X 46)</v>
          </cell>
          <cell r="AP1314" t="str">
            <v>64X46</v>
          </cell>
          <cell r="AQ1314">
            <v>55</v>
          </cell>
          <cell r="AR1314" t="str">
            <v>8133 (2)</v>
          </cell>
          <cell r="AS1314" t="str">
            <v>2 X 8114 (Pad)</v>
          </cell>
          <cell r="AT1314">
            <v>0</v>
          </cell>
          <cell r="AU1314">
            <v>0</v>
          </cell>
          <cell r="AV1314" t="str">
            <v>8051 (1 White)</v>
          </cell>
          <cell r="AW1314" t="str">
            <v>8052 (186FT White)</v>
          </cell>
          <cell r="AX1314">
            <v>2215.4999999999995</v>
          </cell>
          <cell r="AY1314">
            <v>750</v>
          </cell>
          <cell r="AZ1314">
            <v>2.9539999999999993</v>
          </cell>
          <cell r="BA1314" t="str">
            <v>GJ Request 1/7/10. Each bundle gets Part No. 8132 8.5 X 11 inch bundle sheet.</v>
          </cell>
          <cell r="BB1314"/>
          <cell r="BC1314">
            <v>185052</v>
          </cell>
          <cell r="BD1314" t="str">
            <v>Blue</v>
          </cell>
          <cell r="BE1314" t="str">
            <v>2360 LIF40</v>
          </cell>
          <cell r="BF1314" t="str">
            <v>12 months (+/- 5 days) from date of manufacture</v>
          </cell>
          <cell r="BG1314" t="str">
            <v>Fast</v>
          </cell>
          <cell r="BH1314" t="str">
            <v>23 mm</v>
          </cell>
          <cell r="BI1314" t="str">
            <v>1 in</v>
          </cell>
          <cell r="BJ1314" t="str">
            <v>60 in</v>
          </cell>
          <cell r="BK1314" t="str">
            <v>3/4 in</v>
          </cell>
          <cell r="BL1314" t="str">
            <v>I, II, III</v>
          </cell>
          <cell r="BM1314">
            <v>7.4310197595376231</v>
          </cell>
          <cell r="BN1314">
            <v>111</v>
          </cell>
          <cell r="BO1314">
            <v>0</v>
          </cell>
          <cell r="BP1314" t="str">
            <v>J</v>
          </cell>
          <cell r="BQ1314">
            <v>15</v>
          </cell>
          <cell r="BR1314">
            <v>35064</v>
          </cell>
        </row>
        <row r="1315">
          <cell r="C1315">
            <v>185057</v>
          </cell>
          <cell r="D1315" t="str">
            <v>2360 LIF50 (SWP, 504 Pcs)(GJ)</v>
          </cell>
          <cell r="E1315" t="str">
            <v>70419</v>
          </cell>
          <cell r="F1315" t="str">
            <v>72038</v>
          </cell>
          <cell r="G1315" t="str">
            <v>30%</v>
          </cell>
          <cell r="H1315" t="str">
            <v>2 X 8509 (12-8 4 X 1.25 OL)</v>
          </cell>
          <cell r="I1315" t="str">
            <v>8030 (38 mm 142 GA X 5.021 FT)</v>
          </cell>
          <cell r="J1315" t="str">
            <v>8032 (84 mm 200 GA X 5.021 FT)</v>
          </cell>
          <cell r="K1315">
            <v>2.0117999999999996</v>
          </cell>
          <cell r="L1315">
            <v>0.86219999999999986</v>
          </cell>
          <cell r="M1315">
            <v>60</v>
          </cell>
          <cell r="N1315">
            <v>89.172237114451477</v>
          </cell>
          <cell r="O1315">
            <v>59.75</v>
          </cell>
          <cell r="P1315">
            <v>60</v>
          </cell>
          <cell r="Q1315">
            <v>60.25</v>
          </cell>
          <cell r="R1315">
            <v>2.8022749999999998</v>
          </cell>
          <cell r="S1315">
            <v>2.8739999999999997</v>
          </cell>
          <cell r="T1315">
            <v>2.9462250000000001</v>
          </cell>
          <cell r="U1315">
            <v>1272.2328499999999</v>
          </cell>
          <cell r="V1315">
            <v>1304.7959999999998</v>
          </cell>
          <cell r="W1315">
            <v>1337.5861500000001</v>
          </cell>
          <cell r="X1315" t="str">
            <v>8053 (5" X 150GA X 50FT)</v>
          </cell>
          <cell r="Y1315" t="str">
            <v>SW (50FT)</v>
          </cell>
          <cell r="Z1315">
            <v>0.1</v>
          </cell>
          <cell r="AA1315">
            <v>12</v>
          </cell>
          <cell r="AB1315">
            <v>33.627299999999998</v>
          </cell>
          <cell r="AC1315">
            <v>34.488</v>
          </cell>
          <cell r="AD1315">
            <v>35.354700000000001</v>
          </cell>
          <cell r="AE1315">
            <v>33.7273</v>
          </cell>
          <cell r="AF1315">
            <v>34.588000000000001</v>
          </cell>
          <cell r="AG1315">
            <v>35.454700000000003</v>
          </cell>
          <cell r="AH1315" t="str">
            <v>8059 (50 FT/Bundle)</v>
          </cell>
          <cell r="AI1315" t="str">
            <v>SW</v>
          </cell>
          <cell r="AJ1315" t="str">
            <v>42 SW</v>
          </cell>
          <cell r="AK1315" t="str">
            <v xml:space="preserve">Stack </v>
          </cell>
          <cell r="AL1315" t="str">
            <v>Pyramid</v>
          </cell>
          <cell r="AM1315" t="str">
            <v>On Pallet</v>
          </cell>
          <cell r="AN1315">
            <v>42</v>
          </cell>
          <cell r="AO1315" t="str">
            <v>8911 (64 X 46)</v>
          </cell>
          <cell r="AP1315" t="str">
            <v>64X46</v>
          </cell>
          <cell r="AQ1315">
            <v>55</v>
          </cell>
          <cell r="AR1315" t="str">
            <v>8133 (2)</v>
          </cell>
          <cell r="AS1315" t="str">
            <v>2 X 8114 (Pad)</v>
          </cell>
          <cell r="AT1315">
            <v>0</v>
          </cell>
          <cell r="AU1315">
            <v>0</v>
          </cell>
          <cell r="AV1315" t="str">
            <v>8051 (1 White)</v>
          </cell>
          <cell r="AW1315" t="str">
            <v>8052 (106FT White)</v>
          </cell>
          <cell r="AX1315">
            <v>1507.6960000000001</v>
          </cell>
          <cell r="AY1315">
            <v>504</v>
          </cell>
          <cell r="AZ1315">
            <v>2.9914603174603176</v>
          </cell>
          <cell r="BA1315" t="str">
            <v>Request 9/1/06.  Each bundle gets Part No. 8132 8.5 X 11 inch bundle sheet.</v>
          </cell>
          <cell r="BB1315"/>
          <cell r="BC1315">
            <v>185057</v>
          </cell>
          <cell r="BD1315" t="str">
            <v>Green</v>
          </cell>
          <cell r="BE1315" t="str">
            <v>2360 LIF50</v>
          </cell>
          <cell r="BF1315" t="str">
            <v>12 months (+/- 5 days) from date of manufacture</v>
          </cell>
          <cell r="BG1315" t="str">
            <v>Medium</v>
          </cell>
          <cell r="BH1315" t="str">
            <v>23 mm</v>
          </cell>
          <cell r="BI1315" t="str">
            <v>1 in</v>
          </cell>
          <cell r="BJ1315" t="str">
            <v>60 in</v>
          </cell>
          <cell r="BK1315" t="str">
            <v>3/4 in</v>
          </cell>
          <cell r="BL1315" t="str">
            <v>I, II, III</v>
          </cell>
          <cell r="BM1315">
            <v>7.4310197595376231</v>
          </cell>
          <cell r="BN1315">
            <v>88.8</v>
          </cell>
          <cell r="BO1315">
            <v>0</v>
          </cell>
          <cell r="BP1315" t="str">
            <v>J</v>
          </cell>
          <cell r="BQ1315">
            <v>12</v>
          </cell>
          <cell r="BR1315">
            <v>34264</v>
          </cell>
        </row>
        <row r="1316">
          <cell r="C1316">
            <v>185058</v>
          </cell>
          <cell r="D1316" t="str">
            <v>2360 M37P (2PB, 42 Bxs)(GJ)</v>
          </cell>
          <cell r="E1316" t="str">
            <v>70499</v>
          </cell>
          <cell r="F1316" t="str">
            <v>72038</v>
          </cell>
          <cell r="G1316" t="str">
            <v>30%</v>
          </cell>
          <cell r="H1316" t="str">
            <v>2 X 8509 (12-8 4 X 1.25 OL)</v>
          </cell>
          <cell r="I1316" t="str">
            <v>8030 (38 mm 142 GA X 5.021 FT)</v>
          </cell>
          <cell r="J1316" t="str">
            <v>8032 (84 mm 200 GA X 5.021 FT)</v>
          </cell>
          <cell r="K1316">
            <v>2.0117999999999996</v>
          </cell>
          <cell r="L1316">
            <v>0.86219999999999986</v>
          </cell>
          <cell r="M1316">
            <v>60</v>
          </cell>
          <cell r="N1316">
            <v>89.172237114451477</v>
          </cell>
          <cell r="O1316">
            <v>59.75</v>
          </cell>
          <cell r="P1316">
            <v>60</v>
          </cell>
          <cell r="Q1316">
            <v>60.25</v>
          </cell>
          <cell r="R1316">
            <v>2.8022749999999998</v>
          </cell>
          <cell r="S1316">
            <v>2.8739999999999997</v>
          </cell>
          <cell r="T1316">
            <v>2.9462250000000001</v>
          </cell>
          <cell r="U1316">
            <v>1272.2328499999999</v>
          </cell>
          <cell r="V1316">
            <v>1304.7959999999998</v>
          </cell>
          <cell r="W1316">
            <v>1337.5861500000001</v>
          </cell>
          <cell r="X1316" t="str">
            <v>8490/8491 (62"/2 pc)</v>
          </cell>
          <cell r="Y1316" t="str">
            <v>62"/ 2 pc</v>
          </cell>
          <cell r="Z1316">
            <v>2.4</v>
          </cell>
          <cell r="AA1316">
            <v>25</v>
          </cell>
          <cell r="AB1316">
            <v>70.056874999999991</v>
          </cell>
          <cell r="AC1316">
            <v>71.849999999999994</v>
          </cell>
          <cell r="AD1316">
            <v>73.655625000000001</v>
          </cell>
          <cell r="AE1316">
            <v>72.456874999999997</v>
          </cell>
          <cell r="AF1316">
            <v>74.25</v>
          </cell>
          <cell r="AG1316">
            <v>76.055625000000006</v>
          </cell>
          <cell r="AH1316" t="str">
            <v>4 X 8126 (7.125 FT/Box)</v>
          </cell>
          <cell r="AI1316">
            <v>4</v>
          </cell>
          <cell r="AJ1316" t="str">
            <v>(6X7)+0=42</v>
          </cell>
          <cell r="AK1316">
            <v>6</v>
          </cell>
          <cell r="AL1316">
            <v>7</v>
          </cell>
          <cell r="AM1316">
            <v>0</v>
          </cell>
          <cell r="AN1316">
            <v>42</v>
          </cell>
          <cell r="AO1316" t="str">
            <v>8911 (64 X 42)</v>
          </cell>
          <cell r="AP1316" t="str">
            <v>64X42</v>
          </cell>
          <cell r="AQ1316">
            <v>55</v>
          </cell>
          <cell r="AR1316" t="str">
            <v>8123 (8)</v>
          </cell>
          <cell r="AS1316">
            <v>0</v>
          </cell>
          <cell r="AT1316" t="str">
            <v>8121 (4 X 16FT)</v>
          </cell>
          <cell r="AU1316">
            <v>4</v>
          </cell>
          <cell r="AV1316" t="str">
            <v>8051 (1 White)</v>
          </cell>
          <cell r="AW1316" t="str">
            <v>8050 (160FT Clear)</v>
          </cell>
          <cell r="AX1316">
            <v>3173.5</v>
          </cell>
          <cell r="AY1316">
            <v>1050</v>
          </cell>
          <cell r="AZ1316">
            <v>3.0223809523809524</v>
          </cell>
          <cell r="BA1316" t="str">
            <v xml:space="preserve">GJ Request 11/8/02.  Each cartridge gets Part No. 8508 Parachute Clip 23 mm. </v>
          </cell>
          <cell r="BB1316"/>
          <cell r="BC1316">
            <v>185058</v>
          </cell>
          <cell r="BD1316" t="str">
            <v>Blue</v>
          </cell>
          <cell r="BE1316" t="str">
            <v xml:space="preserve">2360 M37P </v>
          </cell>
          <cell r="BF1316" t="str">
            <v>12 months (+/- 5 days) from date of manufacture</v>
          </cell>
          <cell r="BG1316" t="str">
            <v>Fast</v>
          </cell>
          <cell r="BH1316" t="str">
            <v>23 mm</v>
          </cell>
          <cell r="BI1316" t="str">
            <v>1 in</v>
          </cell>
          <cell r="BJ1316" t="str">
            <v>60 in</v>
          </cell>
          <cell r="BK1316" t="str">
            <v>3/4 in</v>
          </cell>
          <cell r="BL1316" t="str">
            <v>I, II, III</v>
          </cell>
          <cell r="BM1316">
            <v>7.4310197595376231</v>
          </cell>
          <cell r="BN1316">
            <v>185</v>
          </cell>
          <cell r="BO1316">
            <v>0</v>
          </cell>
          <cell r="BP1316" t="str">
            <v>J</v>
          </cell>
          <cell r="BQ1316">
            <v>25</v>
          </cell>
          <cell r="BR1316">
            <v>36242</v>
          </cell>
        </row>
        <row r="1317">
          <cell r="C1317">
            <v>185059</v>
          </cell>
          <cell r="D1317" t="str">
            <v>2360 LIF37 (SWP, 750 Pcs)(GJ)</v>
          </cell>
          <cell r="E1317" t="str">
            <v>70315</v>
          </cell>
          <cell r="F1317" t="str">
            <v>72038</v>
          </cell>
          <cell r="G1317" t="str">
            <v>30%</v>
          </cell>
          <cell r="H1317" t="str">
            <v>2 X 8509 (12-8 4 X 1.25 OL)</v>
          </cell>
          <cell r="I1317" t="str">
            <v>8030 (38 mm 142 GA X 5.021 FT)</v>
          </cell>
          <cell r="J1317" t="str">
            <v>8032 (84 mm 200 GA X 5.021 FT)</v>
          </cell>
          <cell r="K1317">
            <v>2.0117999999999996</v>
          </cell>
          <cell r="L1317">
            <v>0.86219999999999986</v>
          </cell>
          <cell r="M1317">
            <v>60</v>
          </cell>
          <cell r="N1317">
            <v>89.172237114451477</v>
          </cell>
          <cell r="O1317">
            <v>59.75</v>
          </cell>
          <cell r="P1317">
            <v>60</v>
          </cell>
          <cell r="Q1317">
            <v>60.25</v>
          </cell>
          <cell r="R1317">
            <v>2.8022749999999998</v>
          </cell>
          <cell r="S1317">
            <v>2.8739999999999997</v>
          </cell>
          <cell r="T1317">
            <v>2.9462250000000001</v>
          </cell>
          <cell r="U1317">
            <v>1272.2328499999999</v>
          </cell>
          <cell r="V1317">
            <v>1304.7959999999998</v>
          </cell>
          <cell r="W1317">
            <v>1337.5861500000001</v>
          </cell>
          <cell r="X1317" t="str">
            <v>8053 (5" X 150GA X 55FT)</v>
          </cell>
          <cell r="Y1317" t="str">
            <v>SW (55 FT)</v>
          </cell>
          <cell r="Z1317">
            <v>0.1</v>
          </cell>
          <cell r="AA1317">
            <v>15</v>
          </cell>
          <cell r="AB1317">
            <v>42.034124999999996</v>
          </cell>
          <cell r="AC1317">
            <v>43.109999999999992</v>
          </cell>
          <cell r="AD1317">
            <v>44.193375000000003</v>
          </cell>
          <cell r="AE1317">
            <v>42.134124999999997</v>
          </cell>
          <cell r="AF1317">
            <v>43.209999999999994</v>
          </cell>
          <cell r="AG1317">
            <v>44.293375000000005</v>
          </cell>
          <cell r="AH1317" t="str">
            <v xml:space="preserve">8059 (55 FT/Bundle) </v>
          </cell>
          <cell r="AI1317" t="str">
            <v>SW</v>
          </cell>
          <cell r="AJ1317" t="str">
            <v>50 SW</v>
          </cell>
          <cell r="AK1317" t="str">
            <v xml:space="preserve">Stack </v>
          </cell>
          <cell r="AL1317" t="str">
            <v>Pyramid</v>
          </cell>
          <cell r="AM1317" t="str">
            <v>On Pallet</v>
          </cell>
          <cell r="AN1317">
            <v>50</v>
          </cell>
          <cell r="AO1317" t="str">
            <v>8919 (64 X 46)</v>
          </cell>
          <cell r="AP1317" t="str">
            <v>64X46</v>
          </cell>
          <cell r="AQ1317">
            <v>55</v>
          </cell>
          <cell r="AR1317" t="str">
            <v>8133 (2)</v>
          </cell>
          <cell r="AS1317" t="str">
            <v>2 X 8114 (Pad)</v>
          </cell>
          <cell r="AT1317">
            <v>0</v>
          </cell>
          <cell r="AU1317">
            <v>0</v>
          </cell>
          <cell r="AV1317" t="str">
            <v>8051 (1 White)</v>
          </cell>
          <cell r="AW1317" t="str">
            <v>8052 (186FT White)</v>
          </cell>
          <cell r="AX1317">
            <v>2215.4999999999995</v>
          </cell>
          <cell r="AY1317">
            <v>750</v>
          </cell>
          <cell r="AZ1317">
            <v>2.9539999999999993</v>
          </cell>
          <cell r="BA1317" t="str">
            <v>GJ Request 8/15/07. Each bundle gets Part No. 8132 8.5 X 11 inch bundle sheet.</v>
          </cell>
          <cell r="BB1317"/>
          <cell r="BC1317">
            <v>185059</v>
          </cell>
          <cell r="BD1317" t="str">
            <v>Blue</v>
          </cell>
          <cell r="BE1317" t="str">
            <v>2360 LIF37</v>
          </cell>
          <cell r="BF1317" t="str">
            <v>12 months (+/- 5 days) from date of manufacture</v>
          </cell>
          <cell r="BG1317" t="str">
            <v>Fast</v>
          </cell>
          <cell r="BH1317" t="str">
            <v>23 mm</v>
          </cell>
          <cell r="BI1317" t="str">
            <v>1 in</v>
          </cell>
          <cell r="BJ1317" t="str">
            <v>60 in</v>
          </cell>
          <cell r="BK1317" t="str">
            <v>3/4 in</v>
          </cell>
          <cell r="BL1317" t="str">
            <v>I, II, III</v>
          </cell>
          <cell r="BM1317">
            <v>7.4310197595376231</v>
          </cell>
          <cell r="BN1317">
            <v>111</v>
          </cell>
          <cell r="BO1317">
            <v>0</v>
          </cell>
          <cell r="BP1317" t="str">
            <v>J</v>
          </cell>
          <cell r="BQ1317">
            <v>15</v>
          </cell>
          <cell r="BR1317">
            <v>35064</v>
          </cell>
        </row>
        <row r="1318">
          <cell r="C1318">
            <v>185060</v>
          </cell>
          <cell r="D1318" t="str">
            <v>2362 LIF37 (2PB, 42 Bxs)(GJ)</v>
          </cell>
          <cell r="E1318" t="str">
            <v>70315</v>
          </cell>
          <cell r="F1318" t="str">
            <v>72038</v>
          </cell>
          <cell r="G1318" t="str">
            <v>30%</v>
          </cell>
          <cell r="H1318" t="str">
            <v>2 X 8509 (12-8 4 X 1.25 OL)</v>
          </cell>
          <cell r="I1318" t="str">
            <v>8030 (38 mm 142 GA X 5.271 FT)</v>
          </cell>
          <cell r="J1318" t="str">
            <v>8032 (84 mm 200 GA X 5.271 FT)</v>
          </cell>
          <cell r="K1318">
            <v>2.0788599999999997</v>
          </cell>
          <cell r="L1318">
            <v>0.89093999999999995</v>
          </cell>
          <cell r="M1318">
            <v>62</v>
          </cell>
          <cell r="N1318">
            <v>92.226396893798736</v>
          </cell>
          <cell r="O1318">
            <v>61.75</v>
          </cell>
          <cell r="P1318">
            <v>62</v>
          </cell>
          <cell r="Q1318">
            <v>62.25</v>
          </cell>
          <cell r="R1318">
            <v>2.8960749999999997</v>
          </cell>
          <cell r="S1318">
            <v>2.9697999999999998</v>
          </cell>
          <cell r="T1318">
            <v>3.044025</v>
          </cell>
          <cell r="U1318">
            <v>1314.8180499999999</v>
          </cell>
          <cell r="V1318">
            <v>1348.2891999999999</v>
          </cell>
          <cell r="W1318">
            <v>1381.9873499999999</v>
          </cell>
          <cell r="X1318" t="str">
            <v>8495/8496 (72"/2 pc)</v>
          </cell>
          <cell r="Y1318" t="str">
            <v>72"/ 2 pc</v>
          </cell>
          <cell r="Z1318">
            <v>2.7</v>
          </cell>
          <cell r="AA1318">
            <v>15</v>
          </cell>
          <cell r="AB1318">
            <v>43.441125</v>
          </cell>
          <cell r="AC1318">
            <v>44.546999999999997</v>
          </cell>
          <cell r="AD1318">
            <v>45.660375000000002</v>
          </cell>
          <cell r="AE1318">
            <v>46.141125000000002</v>
          </cell>
          <cell r="AF1318">
            <v>47.247</v>
          </cell>
          <cell r="AG1318">
            <v>48.360375000000005</v>
          </cell>
          <cell r="AH1318" t="str">
            <v>4 X 8126 (7.125 FT/Box)</v>
          </cell>
          <cell r="AI1318">
            <v>4</v>
          </cell>
          <cell r="AJ1318" t="str">
            <v>(6X7)+0=42</v>
          </cell>
          <cell r="AK1318">
            <v>6</v>
          </cell>
          <cell r="AL1318">
            <v>7</v>
          </cell>
          <cell r="AM1318">
            <v>0</v>
          </cell>
          <cell r="AN1318">
            <v>42</v>
          </cell>
          <cell r="AO1318" t="str">
            <v>8916 (72 X 42)</v>
          </cell>
          <cell r="AP1318" t="str">
            <v>72X42</v>
          </cell>
          <cell r="AQ1318">
            <v>55</v>
          </cell>
          <cell r="AR1318" t="str">
            <v>8123 (12)</v>
          </cell>
          <cell r="AS1318">
            <v>0</v>
          </cell>
          <cell r="AT1318" t="str">
            <v>8121 (4 X 16FT)</v>
          </cell>
          <cell r="AU1318">
            <v>4</v>
          </cell>
          <cell r="AV1318" t="str">
            <v>8051 (1 White)</v>
          </cell>
          <cell r="AW1318" t="str">
            <v>8050 (160FT Clear)</v>
          </cell>
          <cell r="AX1318">
            <v>2039.374</v>
          </cell>
          <cell r="AY1318">
            <v>630</v>
          </cell>
          <cell r="AZ1318">
            <v>3.2371015873015874</v>
          </cell>
          <cell r="BA1318" t="str">
            <v>GJ Request 12/19/06.</v>
          </cell>
          <cell r="BB1318"/>
          <cell r="BC1318">
            <v>185060</v>
          </cell>
          <cell r="BD1318" t="str">
            <v>Blue</v>
          </cell>
          <cell r="BE1318" t="str">
            <v>2362 LIF37</v>
          </cell>
          <cell r="BF1318" t="str">
            <v>12 months (+/- 5 days) from date of manufacture</v>
          </cell>
          <cell r="BG1318" t="str">
            <v>Fast</v>
          </cell>
          <cell r="BH1318" t="str">
            <v>23 mm</v>
          </cell>
          <cell r="BI1318" t="str">
            <v>1 in</v>
          </cell>
          <cell r="BJ1318" t="str">
            <v>62 in</v>
          </cell>
          <cell r="BK1318" t="str">
            <v>3/4 in</v>
          </cell>
          <cell r="BL1318" t="str">
            <v>I, II, III</v>
          </cell>
          <cell r="BM1318">
            <v>7.685533074483228</v>
          </cell>
          <cell r="BN1318">
            <v>115.5</v>
          </cell>
          <cell r="BO1318">
            <v>0</v>
          </cell>
          <cell r="BP1318" t="str">
            <v>J</v>
          </cell>
          <cell r="BQ1318">
            <v>15</v>
          </cell>
          <cell r="BR1318">
            <v>37242</v>
          </cell>
        </row>
        <row r="1319">
          <cell r="C1319">
            <v>185061</v>
          </cell>
          <cell r="D1319" t="str">
            <v>2362 LIF37 (SWP, 750 Pcs)(GJ)</v>
          </cell>
          <cell r="E1319" t="str">
            <v>70315</v>
          </cell>
          <cell r="F1319" t="str">
            <v>72038</v>
          </cell>
          <cell r="G1319" t="str">
            <v>30%</v>
          </cell>
          <cell r="H1319" t="str">
            <v>2 X 8509 (12-8 4 X 1.25 OL)</v>
          </cell>
          <cell r="I1319" t="str">
            <v>8030 (38 mm 142 GA X 5.271 FT)</v>
          </cell>
          <cell r="J1319" t="str">
            <v>8032 (84 mm 200 GA X 5.271 FT)</v>
          </cell>
          <cell r="K1319">
            <v>2.0788599999999997</v>
          </cell>
          <cell r="L1319">
            <v>0.89093999999999995</v>
          </cell>
          <cell r="M1319">
            <v>62</v>
          </cell>
          <cell r="N1319">
            <v>92.226396893798736</v>
          </cell>
          <cell r="O1319">
            <v>61.75</v>
          </cell>
          <cell r="P1319">
            <v>62</v>
          </cell>
          <cell r="Q1319">
            <v>62.25</v>
          </cell>
          <cell r="R1319">
            <v>2.8960749999999997</v>
          </cell>
          <cell r="S1319">
            <v>2.9697999999999998</v>
          </cell>
          <cell r="T1319">
            <v>3.044025</v>
          </cell>
          <cell r="U1319">
            <v>1314.8180499999999</v>
          </cell>
          <cell r="V1319">
            <v>1348.2891999999999</v>
          </cell>
          <cell r="W1319">
            <v>1381.9873499999999</v>
          </cell>
          <cell r="X1319" t="str">
            <v>8053 (5" X 150GA X 55FT)</v>
          </cell>
          <cell r="Y1319" t="str">
            <v>SW (55 FT)</v>
          </cell>
          <cell r="Z1319">
            <v>0.1</v>
          </cell>
          <cell r="AA1319">
            <v>15</v>
          </cell>
          <cell r="AB1319">
            <v>43.441125</v>
          </cell>
          <cell r="AC1319">
            <v>44.546999999999997</v>
          </cell>
          <cell r="AD1319">
            <v>45.660375000000002</v>
          </cell>
          <cell r="AE1319">
            <v>43.541125000000001</v>
          </cell>
          <cell r="AF1319">
            <v>44.646999999999998</v>
          </cell>
          <cell r="AG1319">
            <v>45.760375000000003</v>
          </cell>
          <cell r="AH1319" t="str">
            <v xml:space="preserve">8059 (57 FT/Bundle) </v>
          </cell>
          <cell r="AI1319" t="str">
            <v>SW</v>
          </cell>
          <cell r="AJ1319" t="str">
            <v>50 SW</v>
          </cell>
          <cell r="AK1319" t="str">
            <v xml:space="preserve">Stack </v>
          </cell>
          <cell r="AL1319" t="str">
            <v>Pyramid</v>
          </cell>
          <cell r="AM1319" t="str">
            <v>On Pallet</v>
          </cell>
          <cell r="AN1319">
            <v>50</v>
          </cell>
          <cell r="AO1319" t="str">
            <v>8919 (64 X 46)</v>
          </cell>
          <cell r="AP1319" t="str">
            <v>64X46</v>
          </cell>
          <cell r="AQ1319">
            <v>55</v>
          </cell>
          <cell r="AR1319" t="str">
            <v>8133 (2)</v>
          </cell>
          <cell r="AS1319" t="str">
            <v>2 X 8114 (Pad)</v>
          </cell>
          <cell r="AT1319">
            <v>0</v>
          </cell>
          <cell r="AU1319">
            <v>0</v>
          </cell>
          <cell r="AV1319" t="str">
            <v>8051 (1 White)</v>
          </cell>
          <cell r="AW1319" t="str">
            <v>8052 (186FT White)</v>
          </cell>
          <cell r="AX1319">
            <v>2287.35</v>
          </cell>
          <cell r="AY1319">
            <v>750</v>
          </cell>
          <cell r="AZ1319">
            <v>3.0497999999999998</v>
          </cell>
          <cell r="BA1319" t="str">
            <v>Request 9/7/07.</v>
          </cell>
          <cell r="BB1319"/>
          <cell r="BC1319">
            <v>185061</v>
          </cell>
          <cell r="BD1319" t="str">
            <v>Blue</v>
          </cell>
          <cell r="BE1319" t="str">
            <v>2362 LIF37</v>
          </cell>
          <cell r="BF1319" t="str">
            <v>12 months (+/- 5 days) from date of manufacture</v>
          </cell>
          <cell r="BG1319" t="str">
            <v>Fast</v>
          </cell>
          <cell r="BH1319" t="str">
            <v>23 mm</v>
          </cell>
          <cell r="BI1319" t="str">
            <v>1 in</v>
          </cell>
          <cell r="BJ1319" t="str">
            <v>62 in</v>
          </cell>
          <cell r="BK1319" t="str">
            <v>3/4 in</v>
          </cell>
          <cell r="BL1319" t="str">
            <v>I, II, III</v>
          </cell>
          <cell r="BM1319">
            <v>7.685533074483228</v>
          </cell>
          <cell r="BN1319">
            <v>115.5</v>
          </cell>
          <cell r="BO1319">
            <v>0</v>
          </cell>
          <cell r="BP1319" t="str">
            <v>J</v>
          </cell>
          <cell r="BQ1319">
            <v>15</v>
          </cell>
          <cell r="BR1319">
            <v>35064</v>
          </cell>
        </row>
        <row r="1320">
          <cell r="C1320">
            <v>185063</v>
          </cell>
          <cell r="D1320" t="str">
            <v>2362 LIF50P (2PB, 42 Bxs)(GJ)</v>
          </cell>
          <cell r="E1320" t="str">
            <v>70419</v>
          </cell>
          <cell r="F1320" t="str">
            <v>72038</v>
          </cell>
          <cell r="G1320" t="str">
            <v>30%</v>
          </cell>
          <cell r="H1320" t="str">
            <v>2 X 8509 (12-8 4 X 1.25 OL)</v>
          </cell>
          <cell r="I1320" t="str">
            <v>8030 (38 mm 142 GA X 5.271 FT)</v>
          </cell>
          <cell r="J1320" t="str">
            <v>8032 (84 mm 200 GA X 5.271 FT)</v>
          </cell>
          <cell r="K1320">
            <v>2.0788599999999997</v>
          </cell>
          <cell r="L1320">
            <v>0.89093999999999995</v>
          </cell>
          <cell r="M1320">
            <v>62</v>
          </cell>
          <cell r="N1320">
            <v>92.226396893798736</v>
          </cell>
          <cell r="O1320">
            <v>61.75</v>
          </cell>
          <cell r="P1320">
            <v>62</v>
          </cell>
          <cell r="Q1320">
            <v>62.25</v>
          </cell>
          <cell r="R1320">
            <v>2.8960749999999997</v>
          </cell>
          <cell r="S1320">
            <v>2.9697999999999998</v>
          </cell>
          <cell r="T1320">
            <v>3.044025</v>
          </cell>
          <cell r="U1320">
            <v>1314.8180499999999</v>
          </cell>
          <cell r="V1320">
            <v>1348.2891999999999</v>
          </cell>
          <cell r="W1320">
            <v>1381.9873499999999</v>
          </cell>
          <cell r="X1320" t="str">
            <v>8495/8496 (72"/2 pc)</v>
          </cell>
          <cell r="Y1320" t="str">
            <v>72"/ 2 pc</v>
          </cell>
          <cell r="Z1320">
            <v>2.7</v>
          </cell>
          <cell r="AA1320">
            <v>15</v>
          </cell>
          <cell r="AB1320">
            <v>43.441125</v>
          </cell>
          <cell r="AC1320">
            <v>44.546999999999997</v>
          </cell>
          <cell r="AD1320">
            <v>45.660375000000002</v>
          </cell>
          <cell r="AE1320">
            <v>46.141125000000002</v>
          </cell>
          <cell r="AF1320">
            <v>47.247</v>
          </cell>
          <cell r="AG1320">
            <v>48.360375000000005</v>
          </cell>
          <cell r="AH1320" t="str">
            <v>4 X 8126 (7.125 FT/Box)</v>
          </cell>
          <cell r="AI1320">
            <v>4</v>
          </cell>
          <cell r="AJ1320" t="str">
            <v>(6X7)+0=42</v>
          </cell>
          <cell r="AK1320">
            <v>6</v>
          </cell>
          <cell r="AL1320">
            <v>7</v>
          </cell>
          <cell r="AM1320">
            <v>0</v>
          </cell>
          <cell r="AN1320">
            <v>42</v>
          </cell>
          <cell r="AO1320" t="str">
            <v>8916 (72 X 42)</v>
          </cell>
          <cell r="AP1320" t="str">
            <v>72X42</v>
          </cell>
          <cell r="AQ1320">
            <v>55</v>
          </cell>
          <cell r="AR1320" t="str">
            <v>8123 (12)</v>
          </cell>
          <cell r="AS1320">
            <v>0</v>
          </cell>
          <cell r="AT1320" t="str">
            <v>8121 (4 X 16FT)</v>
          </cell>
          <cell r="AU1320">
            <v>4</v>
          </cell>
          <cell r="AV1320" t="str">
            <v>8051 (1 White)</v>
          </cell>
          <cell r="AW1320" t="str">
            <v>8050 (160FT Clear)</v>
          </cell>
          <cell r="AX1320">
            <v>2039.374</v>
          </cell>
          <cell r="AY1320">
            <v>630</v>
          </cell>
          <cell r="AZ1320">
            <v>3.2371015873015874</v>
          </cell>
          <cell r="BA1320" t="str">
            <v>Minova Request 12/10/10.  Each cartridge gets Part No. 8508 Parachute Clip 23 mm.</v>
          </cell>
          <cell r="BB1320"/>
          <cell r="BC1320">
            <v>185063</v>
          </cell>
          <cell r="BD1320" t="str">
            <v>Green</v>
          </cell>
          <cell r="BE1320" t="str">
            <v>2362 LIF50P</v>
          </cell>
          <cell r="BF1320" t="str">
            <v>12 months (+/- 5 days) from date of manufacture</v>
          </cell>
          <cell r="BG1320" t="str">
            <v>Medium</v>
          </cell>
          <cell r="BH1320" t="str">
            <v>23 mm</v>
          </cell>
          <cell r="BI1320" t="str">
            <v>1 in</v>
          </cell>
          <cell r="BJ1320" t="str">
            <v>62 in</v>
          </cell>
          <cell r="BK1320" t="str">
            <v>3/4 in</v>
          </cell>
          <cell r="BL1320" t="str">
            <v>I, II, III</v>
          </cell>
          <cell r="BM1320">
            <v>7.685533074483228</v>
          </cell>
          <cell r="BN1320">
            <v>115.5</v>
          </cell>
          <cell r="BO1320">
            <v>0</v>
          </cell>
          <cell r="BP1320" t="str">
            <v>J</v>
          </cell>
          <cell r="BQ1320">
            <v>15</v>
          </cell>
          <cell r="BR1320">
            <v>37242</v>
          </cell>
        </row>
        <row r="1321">
          <cell r="C1321">
            <v>185065</v>
          </cell>
          <cell r="D1321" t="str">
            <v>2363 LIF37 (2PB, 20 Bxs)(GJ)</v>
          </cell>
          <cell r="E1321" t="str">
            <v>70315</v>
          </cell>
          <cell r="F1321" t="str">
            <v>72038</v>
          </cell>
          <cell r="G1321" t="str">
            <v>30%</v>
          </cell>
          <cell r="H1321" t="str">
            <v>2 X 8509 (12-8 4 X 1.25 OL)</v>
          </cell>
          <cell r="I1321" t="str">
            <v>8030 (38 mm 142 GA X 5.354 FT)</v>
          </cell>
          <cell r="J1321" t="str">
            <v>8032 (84 mm 200 GA X 5.354 FT)</v>
          </cell>
          <cell r="K1321">
            <v>2.11239</v>
          </cell>
          <cell r="L1321">
            <v>0.90530999999999995</v>
          </cell>
          <cell r="M1321">
            <v>63</v>
          </cell>
          <cell r="N1321">
            <v>93.753476783472365</v>
          </cell>
          <cell r="O1321">
            <v>62.75</v>
          </cell>
          <cell r="P1321">
            <v>63</v>
          </cell>
          <cell r="Q1321">
            <v>63.25</v>
          </cell>
          <cell r="R1321">
            <v>2.9429749999999997</v>
          </cell>
          <cell r="S1321">
            <v>3.0177</v>
          </cell>
          <cell r="T1321">
            <v>3.0929250000000001</v>
          </cell>
          <cell r="U1321">
            <v>1336.1106499999999</v>
          </cell>
          <cell r="V1321">
            <v>1370.0358000000001</v>
          </cell>
          <cell r="W1321">
            <v>1404.18795</v>
          </cell>
          <cell r="X1321" t="str">
            <v>8495/8496 (72"/2 pc)</v>
          </cell>
          <cell r="Y1321" t="str">
            <v>72"/ 2 pc</v>
          </cell>
          <cell r="Z1321">
            <v>2.7</v>
          </cell>
          <cell r="AA1321">
            <v>15</v>
          </cell>
          <cell r="AB1321">
            <v>44.144624999999998</v>
          </cell>
          <cell r="AC1321">
            <v>45.265500000000003</v>
          </cell>
          <cell r="AD1321">
            <v>46.393875000000001</v>
          </cell>
          <cell r="AE1321">
            <v>46.844625000000001</v>
          </cell>
          <cell r="AF1321">
            <v>47.965500000000006</v>
          </cell>
          <cell r="AG1321">
            <v>49.093875000000004</v>
          </cell>
          <cell r="AH1321" t="str">
            <v>4 X 8126 (7.125 FT/Box)</v>
          </cell>
          <cell r="AI1321">
            <v>4</v>
          </cell>
          <cell r="AJ1321" t="str">
            <v>(6X3)+2=20</v>
          </cell>
          <cell r="AK1321">
            <v>6</v>
          </cell>
          <cell r="AL1321">
            <v>3</v>
          </cell>
          <cell r="AM1321">
            <v>2</v>
          </cell>
          <cell r="AN1321">
            <v>20</v>
          </cell>
          <cell r="AO1321" t="str">
            <v>8916 (72 X 42)</v>
          </cell>
          <cell r="AP1321" t="str">
            <v>72X42</v>
          </cell>
          <cell r="AQ1321">
            <v>55</v>
          </cell>
          <cell r="AR1321" t="str">
            <v>8123 (12)</v>
          </cell>
          <cell r="AS1321">
            <v>0</v>
          </cell>
          <cell r="AT1321" t="str">
            <v>8121 (4 X 16FT)</v>
          </cell>
          <cell r="AU1321">
            <v>4</v>
          </cell>
          <cell r="AV1321" t="str">
            <v>8051 (1 White)</v>
          </cell>
          <cell r="AW1321" t="str">
            <v>8050 (112FT Clear)</v>
          </cell>
          <cell r="AX1321">
            <v>1014.3100000000002</v>
          </cell>
          <cell r="AY1321">
            <v>300</v>
          </cell>
          <cell r="AZ1321">
            <v>3.3810333333333338</v>
          </cell>
          <cell r="BA1321" t="str">
            <v>Request 3/28/12.</v>
          </cell>
          <cell r="BB1321"/>
          <cell r="BC1321">
            <v>185065</v>
          </cell>
          <cell r="BD1321" t="str">
            <v>Blue</v>
          </cell>
          <cell r="BE1321" t="str">
            <v>2363 LIF37</v>
          </cell>
          <cell r="BF1321" t="str">
            <v>12 months (+/- 5 days) from date of manufacture</v>
          </cell>
          <cell r="BG1321" t="str">
            <v>Fast</v>
          </cell>
          <cell r="BH1321" t="str">
            <v>23 mm</v>
          </cell>
          <cell r="BI1321" t="str">
            <v>1 in</v>
          </cell>
          <cell r="BJ1321" t="str">
            <v>63 in</v>
          </cell>
          <cell r="BK1321" t="str">
            <v>3/4 in</v>
          </cell>
          <cell r="BL1321" t="str">
            <v>I, II, III</v>
          </cell>
          <cell r="BM1321">
            <v>7.8127897319560304</v>
          </cell>
          <cell r="BN1321">
            <v>117</v>
          </cell>
          <cell r="BO1321">
            <v>0</v>
          </cell>
          <cell r="BP1321" t="str">
            <v>J</v>
          </cell>
          <cell r="BQ1321">
            <v>15</v>
          </cell>
          <cell r="BR1321">
            <v>37220</v>
          </cell>
        </row>
        <row r="1322">
          <cell r="C1322">
            <v>185067</v>
          </cell>
          <cell r="D1322" t="str">
            <v>2364 LIF50 (2PB, 42 Bxs)(GJ)</v>
          </cell>
          <cell r="E1322" t="str">
            <v>70419</v>
          </cell>
          <cell r="F1322" t="str">
            <v>72038</v>
          </cell>
          <cell r="G1322" t="str">
            <v>30%</v>
          </cell>
          <cell r="H1322" t="str">
            <v>2 X 8509 (12-8 4 X 1.25 OL)</v>
          </cell>
          <cell r="I1322" t="str">
            <v>8030 (38 mm 142 GA X 5.438 FT)</v>
          </cell>
          <cell r="J1322" t="str">
            <v>8032 (84 mm 200 GA X 5.438 FT)</v>
          </cell>
          <cell r="K1322">
            <v>2.1459199999999998</v>
          </cell>
          <cell r="L1322">
            <v>0.91967999999999994</v>
          </cell>
          <cell r="M1322">
            <v>64</v>
          </cell>
          <cell r="N1322">
            <v>95.280556673145981</v>
          </cell>
          <cell r="O1322">
            <v>63.75</v>
          </cell>
          <cell r="P1322">
            <v>64</v>
          </cell>
          <cell r="Q1322">
            <v>64.25</v>
          </cell>
          <cell r="R1322">
            <v>2.9898749999999996</v>
          </cell>
          <cell r="S1322">
            <v>3.0655999999999999</v>
          </cell>
          <cell r="T1322">
            <v>3.1418249999999999</v>
          </cell>
          <cell r="U1322">
            <v>1357.4032499999998</v>
          </cell>
          <cell r="V1322">
            <v>1391.7824000000001</v>
          </cell>
          <cell r="W1322">
            <v>1426.3885499999999</v>
          </cell>
          <cell r="X1322" t="str">
            <v>8495/8496 (72"/2 pc)</v>
          </cell>
          <cell r="Y1322" t="str">
            <v>72"/ 2 pc</v>
          </cell>
          <cell r="Z1322">
            <v>2.7</v>
          </cell>
          <cell r="AA1322">
            <v>15</v>
          </cell>
          <cell r="AB1322">
            <v>44.848124999999996</v>
          </cell>
          <cell r="AC1322">
            <v>45.983999999999995</v>
          </cell>
          <cell r="AD1322">
            <v>47.127375000000001</v>
          </cell>
          <cell r="AE1322">
            <v>47.548124999999999</v>
          </cell>
          <cell r="AF1322">
            <v>48.683999999999997</v>
          </cell>
          <cell r="AG1322">
            <v>49.827375000000004</v>
          </cell>
          <cell r="AH1322" t="str">
            <v>4 X 8126 (7.125 FT/Box)</v>
          </cell>
          <cell r="AI1322">
            <v>4</v>
          </cell>
          <cell r="AJ1322" t="str">
            <v>(6X7)+0=42</v>
          </cell>
          <cell r="AK1322">
            <v>6</v>
          </cell>
          <cell r="AL1322">
            <v>7</v>
          </cell>
          <cell r="AM1322">
            <v>0</v>
          </cell>
          <cell r="AN1322">
            <v>42</v>
          </cell>
          <cell r="AO1322" t="str">
            <v>8916 (72 X 42)</v>
          </cell>
          <cell r="AP1322" t="str">
            <v>72X42</v>
          </cell>
          <cell r="AQ1322">
            <v>55</v>
          </cell>
          <cell r="AR1322" t="str">
            <v>8123 (12)</v>
          </cell>
          <cell r="AS1322">
            <v>0</v>
          </cell>
          <cell r="AT1322" t="str">
            <v>8121 (4 X 16FT)</v>
          </cell>
          <cell r="AU1322">
            <v>4</v>
          </cell>
          <cell r="AV1322" t="str">
            <v>8051 (1 White)</v>
          </cell>
          <cell r="AW1322" t="str">
            <v>8050 (160FT Clear)</v>
          </cell>
          <cell r="AX1322">
            <v>2099.7280000000001</v>
          </cell>
          <cell r="AY1322">
            <v>630</v>
          </cell>
          <cell r="AZ1322">
            <v>3.3329015873015875</v>
          </cell>
          <cell r="BA1322" t="str">
            <v>GJ Request 2/4/10.</v>
          </cell>
          <cell r="BB1322"/>
          <cell r="BC1322">
            <v>185067</v>
          </cell>
          <cell r="BD1322" t="str">
            <v>Green</v>
          </cell>
          <cell r="BE1322" t="str">
            <v>2364 LIF50</v>
          </cell>
          <cell r="BF1322" t="str">
            <v>12 months (+/- 5 days) from date of manufacture</v>
          </cell>
          <cell r="BG1322" t="str">
            <v>Medium</v>
          </cell>
          <cell r="BH1322" t="str">
            <v>23 mm</v>
          </cell>
          <cell r="BI1322" t="str">
            <v>1 in</v>
          </cell>
          <cell r="BJ1322" t="str">
            <v>64 in</v>
          </cell>
          <cell r="BK1322" t="str">
            <v>3/4 in</v>
          </cell>
          <cell r="BL1322" t="str">
            <v>I, II, III</v>
          </cell>
          <cell r="BM1322">
            <v>7.940046389428832</v>
          </cell>
          <cell r="BN1322">
            <v>118.5</v>
          </cell>
          <cell r="BO1322">
            <v>0</v>
          </cell>
          <cell r="BP1322" t="str">
            <v>J</v>
          </cell>
          <cell r="BQ1322">
            <v>15</v>
          </cell>
          <cell r="BR1322">
            <v>37242</v>
          </cell>
        </row>
        <row r="1323">
          <cell r="C1323">
            <v>185068</v>
          </cell>
          <cell r="D1323" t="str">
            <v>2361 LIF37 (SWP, 750 Pcs)(GJ)</v>
          </cell>
          <cell r="E1323" t="str">
            <v>70315</v>
          </cell>
          <cell r="F1323" t="str">
            <v>72038</v>
          </cell>
          <cell r="G1323" t="str">
            <v>30%</v>
          </cell>
          <cell r="H1323" t="str">
            <v>2 X 8509 (12-8 4 X 1.25 OL)</v>
          </cell>
          <cell r="I1323" t="str">
            <v>8030 (38 mm 142 GA X 5.188 FT)</v>
          </cell>
          <cell r="J1323" t="str">
            <v>8032 (84 mm 200 GA X 5.188 FT)</v>
          </cell>
          <cell r="K1323">
            <v>2.0453299999999999</v>
          </cell>
          <cell r="L1323">
            <v>0.87656999999999996</v>
          </cell>
          <cell r="M1323">
            <v>61</v>
          </cell>
          <cell r="N1323">
            <v>90.699317004125106</v>
          </cell>
          <cell r="O1323">
            <v>60.75</v>
          </cell>
          <cell r="P1323">
            <v>61</v>
          </cell>
          <cell r="Q1323">
            <v>61.25</v>
          </cell>
          <cell r="R1323">
            <v>2.8491749999999998</v>
          </cell>
          <cell r="S1323">
            <v>2.9218999999999999</v>
          </cell>
          <cell r="T1323">
            <v>2.9951249999999998</v>
          </cell>
          <cell r="U1323">
            <v>1293.5254499999999</v>
          </cell>
          <cell r="V1323">
            <v>1326.5426</v>
          </cell>
          <cell r="W1323">
            <v>1359.78675</v>
          </cell>
          <cell r="X1323" t="str">
            <v>8053 (5" X 150GA X 55FT)</v>
          </cell>
          <cell r="Y1323" t="str">
            <v>SW (55 FT)</v>
          </cell>
          <cell r="Z1323">
            <v>0.1</v>
          </cell>
          <cell r="AA1323">
            <v>15</v>
          </cell>
          <cell r="AB1323">
            <v>42.737624999999994</v>
          </cell>
          <cell r="AC1323">
            <v>43.828499999999998</v>
          </cell>
          <cell r="AD1323">
            <v>44.926874999999995</v>
          </cell>
          <cell r="AE1323">
            <v>42.837624999999996</v>
          </cell>
          <cell r="AF1323">
            <v>43.9285</v>
          </cell>
          <cell r="AG1323">
            <v>45.026874999999997</v>
          </cell>
          <cell r="AH1323" t="str">
            <v xml:space="preserve">8059 (55 FT/Bundle) </v>
          </cell>
          <cell r="AI1323" t="str">
            <v>SW</v>
          </cell>
          <cell r="AJ1323" t="str">
            <v>50 SW</v>
          </cell>
          <cell r="AK1323" t="str">
            <v xml:space="preserve">Stack </v>
          </cell>
          <cell r="AL1323" t="str">
            <v>Pyramid</v>
          </cell>
          <cell r="AM1323" t="str">
            <v>On Pallet</v>
          </cell>
          <cell r="AN1323">
            <v>50</v>
          </cell>
          <cell r="AO1323" t="str">
            <v>8919 (64 X 46)</v>
          </cell>
          <cell r="AP1323" t="str">
            <v>64X46</v>
          </cell>
          <cell r="AQ1323">
            <v>55</v>
          </cell>
          <cell r="AR1323" t="str">
            <v>8133 (2)</v>
          </cell>
          <cell r="AS1323" t="str">
            <v>2 X 8114 (Pad)</v>
          </cell>
          <cell r="AT1323">
            <v>0</v>
          </cell>
          <cell r="AU1323">
            <v>0</v>
          </cell>
          <cell r="AV1323" t="str">
            <v>8051 (1 White)</v>
          </cell>
          <cell r="AW1323" t="str">
            <v>8052 (186FT White)</v>
          </cell>
          <cell r="AX1323">
            <v>2251.4250000000002</v>
          </cell>
          <cell r="AY1323">
            <v>750</v>
          </cell>
          <cell r="AZ1323">
            <v>3.0019000000000005</v>
          </cell>
          <cell r="BA1323" t="str">
            <v>GJ Request 10/24/08. Each bundle gets Part No. 8132 8.5 X 11 inch bundle sheet.</v>
          </cell>
          <cell r="BB1323"/>
          <cell r="BC1323">
            <v>185068</v>
          </cell>
          <cell r="BD1323" t="str">
            <v>Blue</v>
          </cell>
          <cell r="BE1323" t="str">
            <v>2361 LIF37</v>
          </cell>
          <cell r="BF1323" t="str">
            <v>12 months (+/- 5 days) from date of manufacture</v>
          </cell>
          <cell r="BG1323" t="str">
            <v>Fast</v>
          </cell>
          <cell r="BH1323" t="str">
            <v>23 mm</v>
          </cell>
          <cell r="BI1323" t="str">
            <v>1 in</v>
          </cell>
          <cell r="BJ1323" t="str">
            <v>61 in</v>
          </cell>
          <cell r="BK1323" t="str">
            <v>3/4 in</v>
          </cell>
          <cell r="BL1323" t="str">
            <v>I, II, III</v>
          </cell>
          <cell r="BM1323">
            <v>7.5582764170104255</v>
          </cell>
          <cell r="BN1323">
            <v>114</v>
          </cell>
          <cell r="BO1323">
            <v>0</v>
          </cell>
          <cell r="BP1323" t="str">
            <v>J</v>
          </cell>
          <cell r="BQ1323">
            <v>15</v>
          </cell>
          <cell r="BR1323">
            <v>35064</v>
          </cell>
        </row>
        <row r="1324">
          <cell r="C1324">
            <v>185069</v>
          </cell>
          <cell r="D1324" t="str">
            <v>2363 LIF50 (2PB, 42 Bxs)(GJ)</v>
          </cell>
          <cell r="E1324" t="str">
            <v>70419</v>
          </cell>
          <cell r="F1324" t="str">
            <v>72038</v>
          </cell>
          <cell r="G1324" t="str">
            <v>30%</v>
          </cell>
          <cell r="H1324" t="str">
            <v>2 X 8509 (12-8 4 X 1.25 OL)</v>
          </cell>
          <cell r="I1324" t="str">
            <v>8030 (38 mm 142 GA X 5.354 FT)</v>
          </cell>
          <cell r="J1324" t="str">
            <v>8032 (84 mm 200 GA X 5.354 FT)</v>
          </cell>
          <cell r="K1324">
            <v>2.11239</v>
          </cell>
          <cell r="L1324">
            <v>0.90530999999999995</v>
          </cell>
          <cell r="M1324">
            <v>63</v>
          </cell>
          <cell r="N1324">
            <v>93.753476783472365</v>
          </cell>
          <cell r="O1324">
            <v>62.75</v>
          </cell>
          <cell r="P1324">
            <v>63</v>
          </cell>
          <cell r="Q1324">
            <v>63.25</v>
          </cell>
          <cell r="R1324">
            <v>2.9429749999999997</v>
          </cell>
          <cell r="S1324">
            <v>3.0177</v>
          </cell>
          <cell r="T1324">
            <v>3.0929250000000001</v>
          </cell>
          <cell r="U1324">
            <v>1336.1106499999999</v>
          </cell>
          <cell r="V1324">
            <v>1370.0358000000001</v>
          </cell>
          <cell r="W1324">
            <v>1404.18795</v>
          </cell>
          <cell r="X1324" t="str">
            <v>8495/8496 (72"/2 pc)</v>
          </cell>
          <cell r="Y1324" t="str">
            <v>72"/ 2 pc</v>
          </cell>
          <cell r="Z1324">
            <v>2.7</v>
          </cell>
          <cell r="AA1324">
            <v>15</v>
          </cell>
          <cell r="AB1324">
            <v>44.144624999999998</v>
          </cell>
          <cell r="AC1324">
            <v>45.265500000000003</v>
          </cell>
          <cell r="AD1324">
            <v>46.393875000000001</v>
          </cell>
          <cell r="AE1324">
            <v>46.844625000000001</v>
          </cell>
          <cell r="AF1324">
            <v>47.965500000000006</v>
          </cell>
          <cell r="AG1324">
            <v>49.093875000000004</v>
          </cell>
          <cell r="AH1324" t="str">
            <v>4 X 8126 (7.125 FT/Box)</v>
          </cell>
          <cell r="AI1324">
            <v>4</v>
          </cell>
          <cell r="AJ1324" t="str">
            <v>(6X7)+0=42</v>
          </cell>
          <cell r="AK1324">
            <v>6</v>
          </cell>
          <cell r="AL1324">
            <v>7</v>
          </cell>
          <cell r="AM1324">
            <v>0</v>
          </cell>
          <cell r="AN1324">
            <v>42</v>
          </cell>
          <cell r="AO1324" t="str">
            <v>8916 (72 X 42)</v>
          </cell>
          <cell r="AP1324" t="str">
            <v>72X42</v>
          </cell>
          <cell r="AQ1324">
            <v>55</v>
          </cell>
          <cell r="AR1324" t="str">
            <v>8123 (12)</v>
          </cell>
          <cell r="AS1324">
            <v>0</v>
          </cell>
          <cell r="AT1324" t="str">
            <v>8121 (4 X 16FT)</v>
          </cell>
          <cell r="AU1324">
            <v>4</v>
          </cell>
          <cell r="AV1324" t="str">
            <v>8051 (1 White)</v>
          </cell>
          <cell r="AW1324" t="str">
            <v>8050 (160FT Clear)</v>
          </cell>
          <cell r="AX1324">
            <v>2069.5510000000004</v>
          </cell>
          <cell r="AY1324">
            <v>630</v>
          </cell>
          <cell r="AZ1324">
            <v>3.2850015873015881</v>
          </cell>
          <cell r="BA1324" t="str">
            <v>Minova Request 3/28/12.</v>
          </cell>
          <cell r="BB1324"/>
          <cell r="BC1324">
            <v>185069</v>
          </cell>
          <cell r="BD1324" t="str">
            <v>Blue</v>
          </cell>
          <cell r="BE1324" t="str">
            <v>2363 LIF50</v>
          </cell>
          <cell r="BF1324" t="str">
            <v>12 months (+/- 5 days) from date of manufacture</v>
          </cell>
          <cell r="BG1324" t="str">
            <v>Medium</v>
          </cell>
          <cell r="BH1324" t="str">
            <v>23 mm</v>
          </cell>
          <cell r="BI1324" t="str">
            <v>1 in</v>
          </cell>
          <cell r="BJ1324" t="str">
            <v>63 in</v>
          </cell>
          <cell r="BK1324" t="str">
            <v>3/4 in</v>
          </cell>
          <cell r="BL1324" t="str">
            <v>I, II, III</v>
          </cell>
          <cell r="BM1324">
            <v>7.8127897319560304</v>
          </cell>
          <cell r="BN1324">
            <v>117</v>
          </cell>
          <cell r="BO1324">
            <v>0</v>
          </cell>
          <cell r="BP1324" t="str">
            <v>J</v>
          </cell>
          <cell r="BQ1324">
            <v>15</v>
          </cell>
          <cell r="BR1324">
            <v>37242</v>
          </cell>
        </row>
        <row r="1325">
          <cell r="C1325">
            <v>185070</v>
          </cell>
          <cell r="D1325" t="str">
            <v>2369 LIF37P (2PB, 42 Bxs)(GJ)</v>
          </cell>
          <cell r="E1325" t="str">
            <v>70315</v>
          </cell>
          <cell r="F1325" t="str">
            <v>72038</v>
          </cell>
          <cell r="G1325" t="str">
            <v>30%</v>
          </cell>
          <cell r="H1325" t="str">
            <v>2 X 8509 (12-8 4 X 1.25 OL)</v>
          </cell>
          <cell r="I1325" t="str">
            <v>8030 (38 mm 142 GA X 5.855 FT)</v>
          </cell>
          <cell r="J1325" t="str">
            <v>8032 (84 mm 200 GA X 5.855 FT)</v>
          </cell>
          <cell r="K1325">
            <v>2.3135699999999999</v>
          </cell>
          <cell r="L1325">
            <v>0.99152999999999991</v>
          </cell>
          <cell r="M1325">
            <v>69</v>
          </cell>
          <cell r="N1325">
            <v>102.91595612151411</v>
          </cell>
          <cell r="O1325">
            <v>68.75</v>
          </cell>
          <cell r="P1325">
            <v>69</v>
          </cell>
          <cell r="Q1325">
            <v>69.25</v>
          </cell>
          <cell r="R1325">
            <v>3.2243749999999998</v>
          </cell>
          <cell r="S1325">
            <v>3.3050999999999999</v>
          </cell>
          <cell r="T1325">
            <v>3.3863249999999998</v>
          </cell>
          <cell r="U1325">
            <v>1463.8662499999998</v>
          </cell>
          <cell r="V1325">
            <v>1500.5154</v>
          </cell>
          <cell r="W1325">
            <v>1537.3915499999998</v>
          </cell>
          <cell r="X1325" t="str">
            <v>8495/8496 (72"/2 pc)</v>
          </cell>
          <cell r="Y1325" t="str">
            <v>72"/ 2 pc</v>
          </cell>
          <cell r="Z1325">
            <v>2.7</v>
          </cell>
          <cell r="AA1325">
            <v>12</v>
          </cell>
          <cell r="AB1325">
            <v>38.692499999999995</v>
          </cell>
          <cell r="AC1325">
            <v>39.661200000000001</v>
          </cell>
          <cell r="AD1325">
            <v>40.635899999999999</v>
          </cell>
          <cell r="AE1325">
            <v>41.392499999999998</v>
          </cell>
          <cell r="AF1325">
            <v>42.361200000000004</v>
          </cell>
          <cell r="AG1325">
            <v>43.335900000000002</v>
          </cell>
          <cell r="AH1325" t="str">
            <v>4 X 8126 (7.125 FT/Box)</v>
          </cell>
          <cell r="AI1325">
            <v>4</v>
          </cell>
          <cell r="AJ1325" t="str">
            <v>(6X7)+0=42</v>
          </cell>
          <cell r="AK1325">
            <v>6</v>
          </cell>
          <cell r="AL1325">
            <v>7</v>
          </cell>
          <cell r="AM1325">
            <v>0</v>
          </cell>
          <cell r="AN1325">
            <v>42</v>
          </cell>
          <cell r="AO1325" t="str">
            <v>8916 (72 X 42)</v>
          </cell>
          <cell r="AP1325" t="str">
            <v>72X42</v>
          </cell>
          <cell r="AQ1325">
            <v>55</v>
          </cell>
          <cell r="AR1325" t="str">
            <v>8123 (12)</v>
          </cell>
          <cell r="AS1325">
            <v>0</v>
          </cell>
          <cell r="AT1325" t="str">
            <v>8121 (4 X 16FT)</v>
          </cell>
          <cell r="AU1325">
            <v>4</v>
          </cell>
          <cell r="AV1325" t="str">
            <v>8051 (1 White)</v>
          </cell>
          <cell r="AW1325" t="str">
            <v>8050 (160FT Clear)</v>
          </cell>
          <cell r="AX1325">
            <v>1834.1704000000002</v>
          </cell>
          <cell r="AY1325">
            <v>504</v>
          </cell>
          <cell r="AZ1325">
            <v>3.6392269841269846</v>
          </cell>
          <cell r="BA1325" t="str">
            <v xml:space="preserve">GJ Request 11/8/02.  Each cartridge gets Part No. 8508 Parachute Clip 23 mm. </v>
          </cell>
          <cell r="BB1325"/>
          <cell r="BC1325">
            <v>185070</v>
          </cell>
          <cell r="BD1325" t="str">
            <v>Blue</v>
          </cell>
          <cell r="BE1325" t="str">
            <v xml:space="preserve">2369 LIF37P </v>
          </cell>
          <cell r="BF1325" t="str">
            <v>12 months (+/- 5 days) from date of manufacture</v>
          </cell>
          <cell r="BG1325" t="str">
            <v>Fast</v>
          </cell>
          <cell r="BH1325" t="str">
            <v>23 mm</v>
          </cell>
          <cell r="BI1325" t="str">
            <v>1 in</v>
          </cell>
          <cell r="BJ1325" t="str">
            <v>69 in</v>
          </cell>
          <cell r="BK1325" t="str">
            <v>3/4 in</v>
          </cell>
          <cell r="BL1325" t="str">
            <v>I, II, III</v>
          </cell>
          <cell r="BM1325">
            <v>8.5763296767928434</v>
          </cell>
          <cell r="BN1325">
            <v>103.2</v>
          </cell>
          <cell r="BO1325">
            <v>0</v>
          </cell>
          <cell r="BP1325" t="str">
            <v>J</v>
          </cell>
          <cell r="BQ1325">
            <v>12</v>
          </cell>
          <cell r="BR1325">
            <v>37242</v>
          </cell>
        </row>
        <row r="1326">
          <cell r="C1326">
            <v>185071</v>
          </cell>
          <cell r="D1326" t="str">
            <v>2366 LIF40 (2PB, 42 Bxs)(GJ)</v>
          </cell>
          <cell r="E1326" t="str">
            <v>70331</v>
          </cell>
          <cell r="F1326" t="str">
            <v>72038</v>
          </cell>
          <cell r="G1326" t="str">
            <v>30%</v>
          </cell>
          <cell r="H1326" t="str">
            <v>2 X 8509 (12-8 4 X 1.25 OL)</v>
          </cell>
          <cell r="I1326" t="str">
            <v>8030 (38 mm 142 GA X 5.271 FT)</v>
          </cell>
          <cell r="J1326" t="str">
            <v>8032 (84 mm 200 GA X 5.271 FT)</v>
          </cell>
          <cell r="K1326">
            <v>2.2129799999999999</v>
          </cell>
          <cell r="L1326">
            <v>0.94841999999999993</v>
          </cell>
          <cell r="M1326">
            <v>66</v>
          </cell>
          <cell r="N1326">
            <v>98.33471645249324</v>
          </cell>
          <cell r="O1326">
            <v>65.75</v>
          </cell>
          <cell r="P1326">
            <v>66</v>
          </cell>
          <cell r="Q1326">
            <v>66.25</v>
          </cell>
          <cell r="R1326">
            <v>3.0836749999999999</v>
          </cell>
          <cell r="S1326">
            <v>3.1614</v>
          </cell>
          <cell r="T1326">
            <v>3.2396249999999998</v>
          </cell>
          <cell r="U1326">
            <v>1399.9884500000001</v>
          </cell>
          <cell r="V1326">
            <v>1435.2755999999999</v>
          </cell>
          <cell r="W1326">
            <v>1470.7897499999999</v>
          </cell>
          <cell r="X1326" t="str">
            <v>8495/8496 (72"/2 pc)</v>
          </cell>
          <cell r="Y1326" t="str">
            <v>72"/ 2 pc</v>
          </cell>
          <cell r="Z1326">
            <v>2.7</v>
          </cell>
          <cell r="AA1326">
            <v>15</v>
          </cell>
          <cell r="AB1326">
            <v>46.255125</v>
          </cell>
          <cell r="AC1326">
            <v>47.420999999999999</v>
          </cell>
          <cell r="AD1326">
            <v>48.594374999999999</v>
          </cell>
          <cell r="AE1326">
            <v>48.955125000000002</v>
          </cell>
          <cell r="AF1326">
            <v>50.121000000000002</v>
          </cell>
          <cell r="AG1326">
            <v>51.294375000000002</v>
          </cell>
          <cell r="AH1326" t="str">
            <v>4 X 8126 (7.125 FT/Box)</v>
          </cell>
          <cell r="AI1326">
            <v>4</v>
          </cell>
          <cell r="AJ1326" t="str">
            <v>(6X7)+0=42</v>
          </cell>
          <cell r="AK1326">
            <v>6</v>
          </cell>
          <cell r="AL1326">
            <v>7</v>
          </cell>
          <cell r="AM1326">
            <v>0</v>
          </cell>
          <cell r="AN1326">
            <v>42</v>
          </cell>
          <cell r="AO1326" t="str">
            <v>8916 (72 X 42)</v>
          </cell>
          <cell r="AP1326" t="str">
            <v>72X42</v>
          </cell>
          <cell r="AQ1326">
            <v>55</v>
          </cell>
          <cell r="AR1326" t="str">
            <v>8123 (12)</v>
          </cell>
          <cell r="AS1326">
            <v>0</v>
          </cell>
          <cell r="AT1326" t="str">
            <v>8121 (4 X 16FT)</v>
          </cell>
          <cell r="AU1326">
            <v>4</v>
          </cell>
          <cell r="AV1326" t="str">
            <v>8051 (1 White)</v>
          </cell>
          <cell r="AW1326" t="str">
            <v>8050 (160FT Clear)</v>
          </cell>
          <cell r="AX1326">
            <v>2160.0819999999999</v>
          </cell>
          <cell r="AY1326">
            <v>630</v>
          </cell>
          <cell r="AZ1326">
            <v>3.4287015873015871</v>
          </cell>
          <cell r="BA1326" t="str">
            <v>GJ Request 6/22/12.</v>
          </cell>
          <cell r="BB1326"/>
          <cell r="BC1326">
            <v>185071</v>
          </cell>
          <cell r="BD1326" t="str">
            <v>Blue</v>
          </cell>
          <cell r="BE1326" t="str">
            <v>2366 LIF40</v>
          </cell>
          <cell r="BF1326" t="str">
            <v>12 months (+/- 5 days) from date of manufacture</v>
          </cell>
          <cell r="BG1326" t="str">
            <v>Fast</v>
          </cell>
          <cell r="BH1326" t="str">
            <v>23 mm</v>
          </cell>
          <cell r="BI1326" t="str">
            <v>1 in</v>
          </cell>
          <cell r="BJ1326" t="str">
            <v>66 in</v>
          </cell>
          <cell r="BK1326" t="str">
            <v>3/4 in</v>
          </cell>
          <cell r="BL1326" t="str">
            <v>I, II, III</v>
          </cell>
          <cell r="BM1326">
            <v>8.194559704374436</v>
          </cell>
          <cell r="BN1326">
            <v>123</v>
          </cell>
          <cell r="BO1326">
            <v>0</v>
          </cell>
          <cell r="BP1326" t="str">
            <v>J</v>
          </cell>
          <cell r="BQ1326">
            <v>15</v>
          </cell>
          <cell r="BR1326">
            <v>37242</v>
          </cell>
        </row>
        <row r="1327">
          <cell r="C1327">
            <v>185072</v>
          </cell>
          <cell r="D1327" t="str">
            <v>2369 LIF40 (SWP, 630 Pcs) (GJ)</v>
          </cell>
          <cell r="E1327" t="str">
            <v>70331</v>
          </cell>
          <cell r="F1327" t="str">
            <v>72038</v>
          </cell>
          <cell r="G1327" t="str">
            <v>30%</v>
          </cell>
          <cell r="H1327" t="str">
            <v>2 X 8509 (12-8 4 X 1.25 OL)</v>
          </cell>
          <cell r="I1327" t="str">
            <v>8030 (38 mm 142 GA X 5.855 FT)</v>
          </cell>
          <cell r="J1327" t="str">
            <v>8032 (84 mm 200 GA X 5.855 FT)</v>
          </cell>
          <cell r="K1327">
            <v>2.3135699999999999</v>
          </cell>
          <cell r="L1327">
            <v>0.99152999999999991</v>
          </cell>
          <cell r="M1327">
            <v>69</v>
          </cell>
          <cell r="N1327">
            <v>102.91595612151411</v>
          </cell>
          <cell r="O1327">
            <v>68.75</v>
          </cell>
          <cell r="P1327">
            <v>69</v>
          </cell>
          <cell r="Q1327">
            <v>69.25</v>
          </cell>
          <cell r="R1327">
            <v>3.2243749999999998</v>
          </cell>
          <cell r="S1327">
            <v>3.3050999999999999</v>
          </cell>
          <cell r="T1327">
            <v>3.3863249999999998</v>
          </cell>
          <cell r="U1327">
            <v>1463.8662499999998</v>
          </cell>
          <cell r="V1327">
            <v>1500.5154</v>
          </cell>
          <cell r="W1327">
            <v>1537.3915499999998</v>
          </cell>
          <cell r="X1327" t="str">
            <v>8053 (5" X 150GA X 57FT)</v>
          </cell>
          <cell r="Y1327" t="str">
            <v>SW (57 FT)</v>
          </cell>
          <cell r="Z1327">
            <v>0.1</v>
          </cell>
          <cell r="AA1327">
            <v>15</v>
          </cell>
          <cell r="AB1327">
            <v>48.365624999999994</v>
          </cell>
          <cell r="AC1327">
            <v>49.576499999999996</v>
          </cell>
          <cell r="AD1327">
            <v>50.794874999999998</v>
          </cell>
          <cell r="AE1327">
            <v>48.465624999999996</v>
          </cell>
          <cell r="AF1327">
            <v>49.676499999999997</v>
          </cell>
          <cell r="AG1327">
            <v>50.894874999999999</v>
          </cell>
          <cell r="AH1327" t="str">
            <v xml:space="preserve">8059 (57 FT/Bundle) </v>
          </cell>
          <cell r="AI1327" t="str">
            <v>SW</v>
          </cell>
          <cell r="AJ1327" t="str">
            <v>42 SW</v>
          </cell>
          <cell r="AK1327" t="str">
            <v xml:space="preserve">Stack </v>
          </cell>
          <cell r="AL1327" t="str">
            <v xml:space="preserve">Pyramid </v>
          </cell>
          <cell r="AM1327" t="str">
            <v>On Pallet</v>
          </cell>
          <cell r="AN1327">
            <v>42</v>
          </cell>
          <cell r="AO1327" t="str">
            <v>8916 (72 X 42)</v>
          </cell>
          <cell r="AP1327" t="str">
            <v>72X42</v>
          </cell>
          <cell r="AQ1327">
            <v>55</v>
          </cell>
          <cell r="AR1327" t="str">
            <v>8133 (2)</v>
          </cell>
          <cell r="AS1327" t="str">
            <v>2 X 8114 (Pad)</v>
          </cell>
          <cell r="AT1327">
            <v>0</v>
          </cell>
          <cell r="AU1327">
            <v>0</v>
          </cell>
          <cell r="AV1327" t="str">
            <v>8051 (1 White)</v>
          </cell>
          <cell r="AW1327" t="str">
            <v>8052 (112FT White)</v>
          </cell>
          <cell r="AX1327">
            <v>2141.413</v>
          </cell>
          <cell r="AY1327">
            <v>630</v>
          </cell>
          <cell r="AZ1327">
            <v>3.3990682539682542</v>
          </cell>
          <cell r="BA1327" t="str">
            <v>GJ Request 6/6/03.  Each bundle gets Part No. 8132 8.5 X 11 inch bundle sheet.</v>
          </cell>
          <cell r="BB1327"/>
          <cell r="BC1327">
            <v>185072</v>
          </cell>
          <cell r="BD1327" t="str">
            <v>Blue</v>
          </cell>
          <cell r="BE1327" t="str">
            <v>2369 LIF40</v>
          </cell>
          <cell r="BF1327" t="str">
            <v>12 months (+/- 5 days) from date of manufacture</v>
          </cell>
          <cell r="BG1327" t="str">
            <v>Fast</v>
          </cell>
          <cell r="BH1327" t="str">
            <v>23 mm</v>
          </cell>
          <cell r="BI1327" t="str">
            <v>1 in</v>
          </cell>
          <cell r="BJ1327" t="str">
            <v>69 in</v>
          </cell>
          <cell r="BK1327" t="str">
            <v>3/4 in</v>
          </cell>
          <cell r="BL1327" t="str">
            <v>I, II, III</v>
          </cell>
          <cell r="BM1327">
            <v>8.5763296767928434</v>
          </cell>
          <cell r="BN1327">
            <v>129</v>
          </cell>
          <cell r="BO1327">
            <v>0</v>
          </cell>
          <cell r="BP1327" t="str">
            <v>J</v>
          </cell>
          <cell r="BQ1327">
            <v>15</v>
          </cell>
          <cell r="BR1327">
            <v>34272</v>
          </cell>
        </row>
        <row r="1328">
          <cell r="C1328">
            <v>185073</v>
          </cell>
          <cell r="D1328" t="str">
            <v>2366 LIF40 (SWP, 630 Pcs)(GJ)</v>
          </cell>
          <cell r="E1328" t="str">
            <v>70331</v>
          </cell>
          <cell r="F1328" t="str">
            <v>72038</v>
          </cell>
          <cell r="G1328" t="str">
            <v>30%</v>
          </cell>
          <cell r="H1328" t="str">
            <v>2 X 8509 (12-8 4 X 1.25 OL)</v>
          </cell>
          <cell r="I1328" t="str">
            <v>8030 (38 mm 142 GA X 5.271 FT)</v>
          </cell>
          <cell r="J1328" t="str">
            <v>8032 (84 mm 200 GA X 5.271 FT)</v>
          </cell>
          <cell r="K1328">
            <v>2.2129799999999999</v>
          </cell>
          <cell r="L1328">
            <v>0.94841999999999993</v>
          </cell>
          <cell r="M1328">
            <v>66</v>
          </cell>
          <cell r="N1328">
            <v>98.33471645249324</v>
          </cell>
          <cell r="O1328">
            <v>65.75</v>
          </cell>
          <cell r="P1328">
            <v>66</v>
          </cell>
          <cell r="Q1328">
            <v>66.25</v>
          </cell>
          <cell r="R1328">
            <v>3.0836749999999999</v>
          </cell>
          <cell r="S1328">
            <v>3.1614</v>
          </cell>
          <cell r="T1328">
            <v>3.2396249999999998</v>
          </cell>
          <cell r="U1328">
            <v>1399.9884500000001</v>
          </cell>
          <cell r="V1328">
            <v>1435.2755999999999</v>
          </cell>
          <cell r="W1328">
            <v>1470.7897499999999</v>
          </cell>
          <cell r="X1328" t="str">
            <v>8053 (5" X 150GA X 57FT)</v>
          </cell>
          <cell r="Y1328" t="str">
            <v>SW (57 FT)</v>
          </cell>
          <cell r="Z1328">
            <v>0.1</v>
          </cell>
          <cell r="AA1328">
            <v>15</v>
          </cell>
          <cell r="AB1328">
            <v>46.255125</v>
          </cell>
          <cell r="AC1328">
            <v>47.420999999999999</v>
          </cell>
          <cell r="AD1328">
            <v>48.594374999999999</v>
          </cell>
          <cell r="AE1328">
            <v>46.355125000000001</v>
          </cell>
          <cell r="AF1328">
            <v>47.521000000000001</v>
          </cell>
          <cell r="AG1328">
            <v>48.694375000000001</v>
          </cell>
          <cell r="AH1328" t="str">
            <v xml:space="preserve">8059 (57 FT/Bundle) </v>
          </cell>
          <cell r="AI1328" t="str">
            <v>SW</v>
          </cell>
          <cell r="AJ1328" t="str">
            <v>42 SW</v>
          </cell>
          <cell r="AK1328" t="str">
            <v xml:space="preserve">Stack </v>
          </cell>
          <cell r="AL1328" t="str">
            <v xml:space="preserve">Pyramid </v>
          </cell>
          <cell r="AM1328" t="str">
            <v>On Pallet</v>
          </cell>
          <cell r="AN1328">
            <v>42</v>
          </cell>
          <cell r="AO1328" t="str">
            <v>8916 (72 X 42)</v>
          </cell>
          <cell r="AP1328" t="str">
            <v>72X42</v>
          </cell>
          <cell r="AQ1328">
            <v>55</v>
          </cell>
          <cell r="AR1328" t="str">
            <v>8133 (2)</v>
          </cell>
          <cell r="AS1328" t="str">
            <v>2 X 8114 (Pad)</v>
          </cell>
          <cell r="AT1328">
            <v>0</v>
          </cell>
          <cell r="AU1328">
            <v>0</v>
          </cell>
          <cell r="AV1328" t="str">
            <v>8051 (1 White)</v>
          </cell>
          <cell r="AW1328" t="str">
            <v>8052 (112FT White)</v>
          </cell>
          <cell r="AX1328">
            <v>2050.8820000000001</v>
          </cell>
          <cell r="AY1328">
            <v>630</v>
          </cell>
          <cell r="AZ1328">
            <v>3.2553682539682542</v>
          </cell>
          <cell r="BA1328" t="str">
            <v>GJ Request 10/10/12.</v>
          </cell>
          <cell r="BB1328"/>
          <cell r="BC1328">
            <v>185073</v>
          </cell>
          <cell r="BD1328" t="str">
            <v>Blue</v>
          </cell>
          <cell r="BE1328" t="str">
            <v>2366 LIF40</v>
          </cell>
          <cell r="BF1328" t="str">
            <v>12 months (+/- 5 days) from date of manufacture</v>
          </cell>
          <cell r="BG1328" t="str">
            <v>Fast</v>
          </cell>
          <cell r="BH1328" t="str">
            <v>23 mm</v>
          </cell>
          <cell r="BI1328" t="str">
            <v>1 in</v>
          </cell>
          <cell r="BJ1328" t="str">
            <v>66 in</v>
          </cell>
          <cell r="BK1328" t="str">
            <v>3/4 in</v>
          </cell>
          <cell r="BL1328" t="str">
            <v>I, II, III</v>
          </cell>
          <cell r="BM1328">
            <v>8.194559704374436</v>
          </cell>
          <cell r="BN1328">
            <v>123</v>
          </cell>
          <cell r="BO1328">
            <v>0</v>
          </cell>
          <cell r="BP1328" t="str">
            <v>J</v>
          </cell>
          <cell r="BQ1328">
            <v>15</v>
          </cell>
          <cell r="BR1328">
            <v>37242</v>
          </cell>
        </row>
        <row r="1329">
          <cell r="C1329">
            <v>185074</v>
          </cell>
          <cell r="D1329" t="str">
            <v>2369 M40 (2PB, 42 Bxs)(GJ)</v>
          </cell>
          <cell r="E1329" t="str">
            <v>70409</v>
          </cell>
          <cell r="F1329" t="str">
            <v>72038</v>
          </cell>
          <cell r="G1329" t="str">
            <v>30%</v>
          </cell>
          <cell r="H1329" t="str">
            <v>2 X 8509 (12-8 4 X 1.25 OL)</v>
          </cell>
          <cell r="I1329" t="str">
            <v>8030 (38 mm 142 GA X 5.855 FT)</v>
          </cell>
          <cell r="J1329" t="str">
            <v>8032 (84 mm 200 GA X 5.855 FT)</v>
          </cell>
          <cell r="K1329">
            <v>2.3135699999999999</v>
          </cell>
          <cell r="L1329">
            <v>0.99152999999999991</v>
          </cell>
          <cell r="M1329">
            <v>69</v>
          </cell>
          <cell r="N1329">
            <v>102.91595612151411</v>
          </cell>
          <cell r="O1329">
            <v>68.75</v>
          </cell>
          <cell r="P1329">
            <v>69</v>
          </cell>
          <cell r="Q1329">
            <v>69.25</v>
          </cell>
          <cell r="R1329">
            <v>3.2243749999999998</v>
          </cell>
          <cell r="S1329">
            <v>3.3050999999999999</v>
          </cell>
          <cell r="T1329">
            <v>3.3863249999999998</v>
          </cell>
          <cell r="U1329">
            <v>1463.8662499999998</v>
          </cell>
          <cell r="V1329">
            <v>1500.5154</v>
          </cell>
          <cell r="W1329">
            <v>1537.3915499999998</v>
          </cell>
          <cell r="X1329" t="str">
            <v>8495/8496 (72"/2 pc)</v>
          </cell>
          <cell r="Y1329" t="str">
            <v>72"/ 2 pc</v>
          </cell>
          <cell r="Z1329">
            <v>2.7</v>
          </cell>
          <cell r="AA1329">
            <v>15</v>
          </cell>
          <cell r="AB1329">
            <v>48.365624999999994</v>
          </cell>
          <cell r="AC1329">
            <v>49.576499999999996</v>
          </cell>
          <cell r="AD1329">
            <v>50.794874999999998</v>
          </cell>
          <cell r="AE1329">
            <v>51.065624999999997</v>
          </cell>
          <cell r="AF1329">
            <v>52.276499999999999</v>
          </cell>
          <cell r="AG1329">
            <v>53.494875</v>
          </cell>
          <cell r="AH1329" t="str">
            <v>4 X 8126 (7.125 FT/Box)</v>
          </cell>
          <cell r="AI1329">
            <v>4</v>
          </cell>
          <cell r="AJ1329" t="str">
            <v>(6X7)+0=42</v>
          </cell>
          <cell r="AK1329">
            <v>6</v>
          </cell>
          <cell r="AL1329">
            <v>7</v>
          </cell>
          <cell r="AM1329">
            <v>0</v>
          </cell>
          <cell r="AN1329">
            <v>42</v>
          </cell>
          <cell r="AO1329" t="str">
            <v>8916 (72 X 42)</v>
          </cell>
          <cell r="AP1329" t="str">
            <v>72X42</v>
          </cell>
          <cell r="AQ1329">
            <v>55</v>
          </cell>
          <cell r="AR1329" t="str">
            <v>8123 (12)</v>
          </cell>
          <cell r="AS1329">
            <v>0</v>
          </cell>
          <cell r="AT1329" t="str">
            <v>8121 (4 X 16FT)</v>
          </cell>
          <cell r="AU1329">
            <v>4</v>
          </cell>
          <cell r="AV1329" t="str">
            <v>8051 (1 White)</v>
          </cell>
          <cell r="AW1329" t="str">
            <v>8050 (160FT Clear)</v>
          </cell>
          <cell r="AX1329">
            <v>2250.6129999999998</v>
          </cell>
          <cell r="AY1329">
            <v>630</v>
          </cell>
          <cell r="AZ1329">
            <v>3.5724015873015871</v>
          </cell>
          <cell r="BA1329" t="str">
            <v xml:space="preserve">GJ Request 12/1302.  </v>
          </cell>
          <cell r="BB1329"/>
          <cell r="BC1329">
            <v>185074</v>
          </cell>
          <cell r="BD1329" t="str">
            <v>Blue</v>
          </cell>
          <cell r="BE1329" t="str">
            <v>2369 M40</v>
          </cell>
          <cell r="BF1329" t="str">
            <v>12 months (+/- 5 days) from date of manufacture</v>
          </cell>
          <cell r="BG1329" t="str">
            <v>Fast</v>
          </cell>
          <cell r="BH1329" t="str">
            <v>23 mm</v>
          </cell>
          <cell r="BI1329" t="str">
            <v>1 in</v>
          </cell>
          <cell r="BJ1329" t="str">
            <v>69 in</v>
          </cell>
          <cell r="BK1329" t="str">
            <v>3/4 in</v>
          </cell>
          <cell r="BL1329" t="str">
            <v>I, II, III</v>
          </cell>
          <cell r="BM1329">
            <v>8.5763296767928434</v>
          </cell>
          <cell r="BN1329">
            <v>129</v>
          </cell>
          <cell r="BO1329">
            <v>0</v>
          </cell>
          <cell r="BP1329" t="str">
            <v>J</v>
          </cell>
          <cell r="BQ1329">
            <v>15</v>
          </cell>
          <cell r="BR1329">
            <v>37242</v>
          </cell>
        </row>
        <row r="1330">
          <cell r="C1330">
            <v>185075</v>
          </cell>
          <cell r="D1330" t="str">
            <v>2369 M40 (SWP, 630 Pcs) (GJ)</v>
          </cell>
          <cell r="E1330" t="str">
            <v>70409</v>
          </cell>
          <cell r="F1330" t="str">
            <v>72038</v>
          </cell>
          <cell r="G1330" t="str">
            <v>30%</v>
          </cell>
          <cell r="H1330" t="str">
            <v>2 X 8509 (12-8 4 X 1.25 OL)</v>
          </cell>
          <cell r="I1330" t="str">
            <v>8030 (38 mm 142 GA X 5.469 FT)</v>
          </cell>
          <cell r="J1330" t="str">
            <v>8032 (84 mm 200 GA X 5.469 FT)</v>
          </cell>
          <cell r="K1330">
            <v>2.3135699999999999</v>
          </cell>
          <cell r="L1330">
            <v>0.99152999999999991</v>
          </cell>
          <cell r="M1330">
            <v>69</v>
          </cell>
          <cell r="N1330">
            <v>102.91595612151411</v>
          </cell>
          <cell r="O1330">
            <v>68.75</v>
          </cell>
          <cell r="P1330">
            <v>69</v>
          </cell>
          <cell r="Q1330">
            <v>69.25</v>
          </cell>
          <cell r="R1330">
            <v>3.2243749999999998</v>
          </cell>
          <cell r="S1330">
            <v>3.3050999999999999</v>
          </cell>
          <cell r="T1330">
            <v>3.3863249999999998</v>
          </cell>
          <cell r="U1330">
            <v>1463.8662499999998</v>
          </cell>
          <cell r="V1330">
            <v>1500.5154</v>
          </cell>
          <cell r="W1330">
            <v>1537.3915499999998</v>
          </cell>
          <cell r="X1330" t="str">
            <v>8053 (5" X 150GA X 57FT)</v>
          </cell>
          <cell r="Y1330" t="str">
            <v>SW (57 FT)</v>
          </cell>
          <cell r="Z1330">
            <v>0.1</v>
          </cell>
          <cell r="AA1330">
            <v>15</v>
          </cell>
          <cell r="AB1330">
            <v>48.365624999999994</v>
          </cell>
          <cell r="AC1330">
            <v>49.576499999999996</v>
          </cell>
          <cell r="AD1330">
            <v>50.794874999999998</v>
          </cell>
          <cell r="AE1330">
            <v>48.465624999999996</v>
          </cell>
          <cell r="AF1330">
            <v>49.676499999999997</v>
          </cell>
          <cell r="AG1330">
            <v>50.894874999999999</v>
          </cell>
          <cell r="AH1330" t="str">
            <v xml:space="preserve">8059 (57 FT/Bundle) </v>
          </cell>
          <cell r="AI1330" t="str">
            <v>SW</v>
          </cell>
          <cell r="AJ1330" t="str">
            <v>42 SW</v>
          </cell>
          <cell r="AK1330" t="str">
            <v xml:space="preserve">Stack </v>
          </cell>
          <cell r="AL1330" t="str">
            <v xml:space="preserve">Pyramid </v>
          </cell>
          <cell r="AM1330" t="str">
            <v>On Pallet</v>
          </cell>
          <cell r="AN1330">
            <v>42</v>
          </cell>
          <cell r="AO1330" t="str">
            <v>8916 (72 X 42)</v>
          </cell>
          <cell r="AP1330" t="str">
            <v>72X42</v>
          </cell>
          <cell r="AQ1330">
            <v>55</v>
          </cell>
          <cell r="AR1330" t="str">
            <v>8133 (2)</v>
          </cell>
          <cell r="AS1330" t="str">
            <v>2 X 8114 (Pad)</v>
          </cell>
          <cell r="AT1330">
            <v>0</v>
          </cell>
          <cell r="AU1330">
            <v>0</v>
          </cell>
          <cell r="AV1330" t="str">
            <v>8051 (1 White)</v>
          </cell>
          <cell r="AW1330" t="str">
            <v>8052 (112FT White)</v>
          </cell>
          <cell r="AX1330">
            <v>2141.413</v>
          </cell>
          <cell r="AY1330">
            <v>630</v>
          </cell>
          <cell r="AZ1330">
            <v>3.3990682539682542</v>
          </cell>
          <cell r="BA1330" t="str">
            <v>GJ Request 2/17/03.  Each bundle gets Part No. 8132 8.5 X 11 inch bundle sheet.</v>
          </cell>
          <cell r="BB1330"/>
          <cell r="BC1330">
            <v>185075</v>
          </cell>
          <cell r="BD1330" t="str">
            <v>Blue</v>
          </cell>
          <cell r="BE1330" t="str">
            <v xml:space="preserve">2369 M40 </v>
          </cell>
          <cell r="BF1330" t="str">
            <v>12 months (+/- 5 days) from date of manufacture</v>
          </cell>
          <cell r="BG1330" t="str">
            <v>Fast</v>
          </cell>
          <cell r="BH1330" t="str">
            <v>23 mm</v>
          </cell>
          <cell r="BI1330" t="str">
            <v>1 in</v>
          </cell>
          <cell r="BJ1330" t="str">
            <v>69 in</v>
          </cell>
          <cell r="BK1330" t="str">
            <v>3/4 in</v>
          </cell>
          <cell r="BL1330" t="str">
            <v>I, II, III</v>
          </cell>
          <cell r="BM1330">
            <v>8.5763296767928434</v>
          </cell>
          <cell r="BN1330">
            <v>120</v>
          </cell>
          <cell r="BO1330">
            <v>0</v>
          </cell>
          <cell r="BP1330" t="str">
            <v>J</v>
          </cell>
          <cell r="BQ1330">
            <v>15</v>
          </cell>
          <cell r="BR1330">
            <v>34272</v>
          </cell>
        </row>
        <row r="1331">
          <cell r="C1331">
            <v>185076</v>
          </cell>
          <cell r="D1331" t="str">
            <v>2362 LIF40 (2PB, 42 Bxs)(GJ)</v>
          </cell>
          <cell r="E1331" t="str">
            <v>70331</v>
          </cell>
          <cell r="F1331" t="str">
            <v>72038</v>
          </cell>
          <cell r="G1331" t="str">
            <v>30%</v>
          </cell>
          <cell r="H1331" t="str">
            <v>2 X 8509 (12-8 4 X 1.25 OL)</v>
          </cell>
          <cell r="I1331" t="str">
            <v>8030 (38 mm 142 GA X 5.271 FT)</v>
          </cell>
          <cell r="J1331" t="str">
            <v>8032 (84 mm 200 GA X 5.271 FT)</v>
          </cell>
          <cell r="K1331">
            <v>2.0788599999999997</v>
          </cell>
          <cell r="L1331">
            <v>0.89093999999999995</v>
          </cell>
          <cell r="M1331">
            <v>62</v>
          </cell>
          <cell r="N1331">
            <v>92.226396893798736</v>
          </cell>
          <cell r="O1331">
            <v>61.75</v>
          </cell>
          <cell r="P1331">
            <v>62</v>
          </cell>
          <cell r="Q1331">
            <v>62.25</v>
          </cell>
          <cell r="R1331">
            <v>2.8960749999999997</v>
          </cell>
          <cell r="S1331">
            <v>2.9697999999999998</v>
          </cell>
          <cell r="T1331">
            <v>3.044025</v>
          </cell>
          <cell r="U1331">
            <v>1314.8180499999999</v>
          </cell>
          <cell r="V1331">
            <v>1348.2891999999999</v>
          </cell>
          <cell r="W1331">
            <v>1381.9873499999999</v>
          </cell>
          <cell r="X1331" t="str">
            <v>8495/8496 (72"/2 pc)</v>
          </cell>
          <cell r="Y1331" t="str">
            <v>72"/ 2 pc</v>
          </cell>
          <cell r="Z1331">
            <v>2.7</v>
          </cell>
          <cell r="AA1331">
            <v>15</v>
          </cell>
          <cell r="AB1331">
            <v>43.441125</v>
          </cell>
          <cell r="AC1331">
            <v>44.546999999999997</v>
          </cell>
          <cell r="AD1331">
            <v>45.660375000000002</v>
          </cell>
          <cell r="AE1331">
            <v>46.141125000000002</v>
          </cell>
          <cell r="AF1331">
            <v>47.247</v>
          </cell>
          <cell r="AG1331">
            <v>48.360375000000005</v>
          </cell>
          <cell r="AH1331" t="str">
            <v>4 X 8126 (7.125 FT/Box)</v>
          </cell>
          <cell r="AI1331">
            <v>4</v>
          </cell>
          <cell r="AJ1331" t="str">
            <v>(6X7)+0=42</v>
          </cell>
          <cell r="AK1331">
            <v>6</v>
          </cell>
          <cell r="AL1331">
            <v>7</v>
          </cell>
          <cell r="AM1331">
            <v>0</v>
          </cell>
          <cell r="AN1331">
            <v>42</v>
          </cell>
          <cell r="AO1331" t="str">
            <v>8916 (72 X 42)</v>
          </cell>
          <cell r="AP1331" t="str">
            <v>72X42</v>
          </cell>
          <cell r="AQ1331">
            <v>55</v>
          </cell>
          <cell r="AR1331" t="str">
            <v>8123 (12)</v>
          </cell>
          <cell r="AS1331">
            <v>0</v>
          </cell>
          <cell r="AT1331" t="str">
            <v>8121 (4 X 16FT)</v>
          </cell>
          <cell r="AU1331">
            <v>4</v>
          </cell>
          <cell r="AV1331" t="str">
            <v>8051 (1 White)</v>
          </cell>
          <cell r="AW1331" t="str">
            <v>8050 (160FT Clear)</v>
          </cell>
          <cell r="AX1331">
            <v>2039.374</v>
          </cell>
          <cell r="AY1331">
            <v>630</v>
          </cell>
          <cell r="AZ1331">
            <v>3.2371015873015874</v>
          </cell>
          <cell r="BA1331" t="str">
            <v>GJ Request 12/2/10.</v>
          </cell>
          <cell r="BB1331"/>
          <cell r="BC1331">
            <v>185076</v>
          </cell>
          <cell r="BD1331" t="str">
            <v>Blue</v>
          </cell>
          <cell r="BE1331" t="str">
            <v>2362 LIF40</v>
          </cell>
          <cell r="BF1331" t="str">
            <v>12 months (+/- 5 days) from date of manufacture</v>
          </cell>
          <cell r="BG1331" t="str">
            <v>Fast</v>
          </cell>
          <cell r="BH1331" t="str">
            <v>23 mm</v>
          </cell>
          <cell r="BI1331" t="str">
            <v>1 in</v>
          </cell>
          <cell r="BJ1331" t="str">
            <v>62 in</v>
          </cell>
          <cell r="BK1331" t="str">
            <v>3/4 in</v>
          </cell>
          <cell r="BL1331" t="str">
            <v>I, II, III</v>
          </cell>
          <cell r="BM1331">
            <v>7.685533074483228</v>
          </cell>
          <cell r="BN1331">
            <v>115.5</v>
          </cell>
          <cell r="BO1331">
            <v>0</v>
          </cell>
          <cell r="BP1331" t="str">
            <v>J</v>
          </cell>
          <cell r="BQ1331">
            <v>15</v>
          </cell>
          <cell r="BR1331">
            <v>37242</v>
          </cell>
        </row>
        <row r="1332">
          <cell r="C1332">
            <v>185077</v>
          </cell>
          <cell r="D1332" t="str">
            <v>2362 LIF50 (2PB, 42 Bxs)(GJ)</v>
          </cell>
          <cell r="E1332" t="str">
            <v>70419</v>
          </cell>
          <cell r="F1332" t="str">
            <v>72038</v>
          </cell>
          <cell r="G1332" t="str">
            <v>30%</v>
          </cell>
          <cell r="H1332" t="str">
            <v>2 X 8509 (12-8 4 X 1.25 OL)</v>
          </cell>
          <cell r="I1332" t="str">
            <v>8030 (38 mm 142 GA X 5.271 FT)</v>
          </cell>
          <cell r="J1332" t="str">
            <v>8032 (84 mm 200 GA X 5.271 FT)</v>
          </cell>
          <cell r="K1332">
            <v>2.0788599999999997</v>
          </cell>
          <cell r="L1332">
            <v>0.89093999999999995</v>
          </cell>
          <cell r="M1332">
            <v>62</v>
          </cell>
          <cell r="N1332">
            <v>92.226396893798736</v>
          </cell>
          <cell r="O1332">
            <v>61.75</v>
          </cell>
          <cell r="P1332">
            <v>62</v>
          </cell>
          <cell r="Q1332">
            <v>62.25</v>
          </cell>
          <cell r="R1332">
            <v>2.8960749999999997</v>
          </cell>
          <cell r="S1332">
            <v>2.9697999999999998</v>
          </cell>
          <cell r="T1332">
            <v>3.044025</v>
          </cell>
          <cell r="U1332">
            <v>1314.8180499999999</v>
          </cell>
          <cell r="V1332">
            <v>1348.2891999999999</v>
          </cell>
          <cell r="W1332">
            <v>1381.9873499999999</v>
          </cell>
          <cell r="X1332" t="str">
            <v>8495/8496 (72"/2 pc)</v>
          </cell>
          <cell r="Y1332" t="str">
            <v>72"/ 2 pc</v>
          </cell>
          <cell r="Z1332">
            <v>2.7</v>
          </cell>
          <cell r="AA1332">
            <v>15</v>
          </cell>
          <cell r="AB1332">
            <v>43.441125</v>
          </cell>
          <cell r="AC1332">
            <v>44.546999999999997</v>
          </cell>
          <cell r="AD1332">
            <v>45.660375000000002</v>
          </cell>
          <cell r="AE1332">
            <v>46.141125000000002</v>
          </cell>
          <cell r="AF1332">
            <v>47.247</v>
          </cell>
          <cell r="AG1332">
            <v>48.360375000000005</v>
          </cell>
          <cell r="AH1332" t="str">
            <v>4 X 8126 (7.125 FT/Box)</v>
          </cell>
          <cell r="AI1332">
            <v>4</v>
          </cell>
          <cell r="AJ1332" t="str">
            <v>(6X7)+0=42</v>
          </cell>
          <cell r="AK1332">
            <v>6</v>
          </cell>
          <cell r="AL1332">
            <v>7</v>
          </cell>
          <cell r="AM1332">
            <v>0</v>
          </cell>
          <cell r="AN1332">
            <v>42</v>
          </cell>
          <cell r="AO1332" t="str">
            <v>8916 (72 X 42)</v>
          </cell>
          <cell r="AP1332" t="str">
            <v>72X42</v>
          </cell>
          <cell r="AQ1332">
            <v>55</v>
          </cell>
          <cell r="AR1332" t="str">
            <v>8123 (12)</v>
          </cell>
          <cell r="AS1332">
            <v>0</v>
          </cell>
          <cell r="AT1332" t="str">
            <v>8121 (4 X 16FT)</v>
          </cell>
          <cell r="AU1332">
            <v>4</v>
          </cell>
          <cell r="AV1332" t="str">
            <v>8051 (1 White)</v>
          </cell>
          <cell r="AW1332" t="str">
            <v>8050 (160FT Clear)</v>
          </cell>
          <cell r="AX1332">
            <v>2039.374</v>
          </cell>
          <cell r="AY1332">
            <v>630</v>
          </cell>
          <cell r="AZ1332">
            <v>3.2371015873015874</v>
          </cell>
          <cell r="BA1332" t="str">
            <v>GJ Request 12/2/10.</v>
          </cell>
          <cell r="BB1332"/>
          <cell r="BC1332">
            <v>185077</v>
          </cell>
          <cell r="BD1332" t="str">
            <v>Green</v>
          </cell>
          <cell r="BE1332" t="str">
            <v>2362 LIF50</v>
          </cell>
          <cell r="BF1332" t="str">
            <v>12 months (+/- 5 days) from date of manufacture</v>
          </cell>
          <cell r="BG1332" t="str">
            <v>Medium</v>
          </cell>
          <cell r="BH1332" t="str">
            <v>23 mm</v>
          </cell>
          <cell r="BI1332" t="str">
            <v>1 in</v>
          </cell>
          <cell r="BJ1332" t="str">
            <v>62 in</v>
          </cell>
          <cell r="BK1332" t="str">
            <v>3/4 in</v>
          </cell>
          <cell r="BL1332" t="str">
            <v>I, II, III</v>
          </cell>
          <cell r="BM1332">
            <v>7.685533074483228</v>
          </cell>
          <cell r="BN1332">
            <v>115.5</v>
          </cell>
          <cell r="BO1332">
            <v>0</v>
          </cell>
          <cell r="BP1332" t="str">
            <v>J</v>
          </cell>
          <cell r="BQ1332">
            <v>15</v>
          </cell>
          <cell r="BR1332">
            <v>37242</v>
          </cell>
        </row>
        <row r="1333">
          <cell r="C1333">
            <v>185078</v>
          </cell>
          <cell r="D1333" t="str">
            <v>2366 VLIF50 (SWP, 630 Pcs)(GJ)</v>
          </cell>
          <cell r="E1333" t="str">
            <v>70354</v>
          </cell>
          <cell r="F1333" t="str">
            <v>72038</v>
          </cell>
          <cell r="G1333" t="str">
            <v>30%</v>
          </cell>
          <cell r="H1333" t="str">
            <v>2 X 8509 (12-8 4 X 1.25 OL)</v>
          </cell>
          <cell r="I1333" t="str">
            <v>8030 (38 mm 142 GA X 5.271 FT)</v>
          </cell>
          <cell r="J1333" t="str">
            <v>8032 (84 mm 200 GA X 5.271 FT)</v>
          </cell>
          <cell r="K1333">
            <v>2.2129799999999999</v>
          </cell>
          <cell r="L1333">
            <v>0.94841999999999993</v>
          </cell>
          <cell r="M1333">
            <v>66</v>
          </cell>
          <cell r="N1333">
            <v>98.33471645249324</v>
          </cell>
          <cell r="O1333">
            <v>65.75</v>
          </cell>
          <cell r="P1333">
            <v>66</v>
          </cell>
          <cell r="Q1333">
            <v>66.25</v>
          </cell>
          <cell r="R1333">
            <v>3.0836749999999999</v>
          </cell>
          <cell r="S1333">
            <v>3.1614</v>
          </cell>
          <cell r="T1333">
            <v>3.2396249999999998</v>
          </cell>
          <cell r="U1333">
            <v>1399.9884500000001</v>
          </cell>
          <cell r="V1333">
            <v>1435.2755999999999</v>
          </cell>
          <cell r="W1333">
            <v>1470.7897499999999</v>
          </cell>
          <cell r="X1333" t="str">
            <v>8053 (5" X 150GA X 57FT)</v>
          </cell>
          <cell r="Y1333" t="str">
            <v>SW (57 FT)</v>
          </cell>
          <cell r="Z1333">
            <v>0.1</v>
          </cell>
          <cell r="AA1333">
            <v>15</v>
          </cell>
          <cell r="AB1333">
            <v>46.255125</v>
          </cell>
          <cell r="AC1333">
            <v>47.420999999999999</v>
          </cell>
          <cell r="AD1333">
            <v>48.594374999999999</v>
          </cell>
          <cell r="AE1333">
            <v>46.355125000000001</v>
          </cell>
          <cell r="AF1333">
            <v>47.521000000000001</v>
          </cell>
          <cell r="AG1333">
            <v>48.694375000000001</v>
          </cell>
          <cell r="AH1333" t="str">
            <v xml:space="preserve">8059 (57 FT/Bundle) </v>
          </cell>
          <cell r="AI1333" t="str">
            <v>SW</v>
          </cell>
          <cell r="AJ1333" t="str">
            <v>42 SW</v>
          </cell>
          <cell r="AK1333" t="str">
            <v xml:space="preserve">Stack </v>
          </cell>
          <cell r="AL1333" t="str">
            <v xml:space="preserve">Pyramid </v>
          </cell>
          <cell r="AM1333" t="str">
            <v>On Pallet</v>
          </cell>
          <cell r="AN1333">
            <v>42</v>
          </cell>
          <cell r="AO1333" t="str">
            <v>8916 (72 X 42)</v>
          </cell>
          <cell r="AP1333" t="str">
            <v>72X42</v>
          </cell>
          <cell r="AQ1333">
            <v>55</v>
          </cell>
          <cell r="AR1333" t="str">
            <v>8133 (2)</v>
          </cell>
          <cell r="AS1333" t="str">
            <v>2 X 8114 (Pad)</v>
          </cell>
          <cell r="AT1333">
            <v>0</v>
          </cell>
          <cell r="AU1333">
            <v>0</v>
          </cell>
          <cell r="AV1333" t="str">
            <v>8051 (1 White)</v>
          </cell>
          <cell r="AW1333" t="str">
            <v>8052 (112FT White)</v>
          </cell>
          <cell r="AX1333">
            <v>2050.8820000000001</v>
          </cell>
          <cell r="AY1333">
            <v>630</v>
          </cell>
          <cell r="AZ1333">
            <v>3.2553682539682542</v>
          </cell>
          <cell r="BA1333" t="str">
            <v>GJ Request 4/17/13.  Each bundle gets Part No. 8132 8.5 X 11 inch bundle sheet.</v>
          </cell>
          <cell r="BB1333"/>
          <cell r="BC1333">
            <v>185078</v>
          </cell>
          <cell r="BD1333" t="str">
            <v>Green</v>
          </cell>
          <cell r="BE1333" t="str">
            <v>2366 VLIF50</v>
          </cell>
          <cell r="BF1333" t="str">
            <v>12 months (+/- 5 days) from date of manufacture</v>
          </cell>
          <cell r="BG1333" t="str">
            <v>Medium</v>
          </cell>
          <cell r="BH1333" t="str">
            <v>23 mm</v>
          </cell>
          <cell r="BI1333" t="str">
            <v>1 in</v>
          </cell>
          <cell r="BJ1333" t="str">
            <v>66 in</v>
          </cell>
          <cell r="BK1333" t="str">
            <v>3/4 in</v>
          </cell>
          <cell r="BL1333" t="str">
            <v>I, II, III</v>
          </cell>
          <cell r="BM1333">
            <v>8.194559704374436</v>
          </cell>
          <cell r="BN1333">
            <v>123</v>
          </cell>
          <cell r="BO1333">
            <v>0</v>
          </cell>
          <cell r="BP1333" t="str">
            <v>J</v>
          </cell>
          <cell r="BQ1333">
            <v>15</v>
          </cell>
          <cell r="BR1333">
            <v>37242</v>
          </cell>
        </row>
        <row r="1334">
          <cell r="C1334">
            <v>185079</v>
          </cell>
          <cell r="D1334" t="str">
            <v>2366 VLIF40 (SWP, 630 Pcs)(GJ)</v>
          </cell>
          <cell r="E1334" t="str">
            <v>70356</v>
          </cell>
          <cell r="F1334" t="str">
            <v>72038</v>
          </cell>
          <cell r="G1334" t="str">
            <v>30%</v>
          </cell>
          <cell r="H1334" t="str">
            <v>2 X 8509 (12-8 4 X 1.25 OL)</v>
          </cell>
          <cell r="I1334" t="str">
            <v>8030 (38 mm 142 GA X 5.271 FT)</v>
          </cell>
          <cell r="J1334" t="str">
            <v>8032 (84 mm 200 GA X 5.271 FT)</v>
          </cell>
          <cell r="K1334">
            <v>2.2129799999999999</v>
          </cell>
          <cell r="L1334">
            <v>0.94841999999999993</v>
          </cell>
          <cell r="M1334">
            <v>66</v>
          </cell>
          <cell r="N1334">
            <v>98.33471645249324</v>
          </cell>
          <cell r="O1334">
            <v>65.75</v>
          </cell>
          <cell r="P1334">
            <v>66</v>
          </cell>
          <cell r="Q1334">
            <v>66.25</v>
          </cell>
          <cell r="R1334">
            <v>3.0836749999999999</v>
          </cell>
          <cell r="S1334">
            <v>3.1614</v>
          </cell>
          <cell r="T1334">
            <v>3.2396249999999998</v>
          </cell>
          <cell r="U1334">
            <v>1399.9884500000001</v>
          </cell>
          <cell r="V1334">
            <v>1435.2755999999999</v>
          </cell>
          <cell r="W1334">
            <v>1470.7897499999999</v>
          </cell>
          <cell r="X1334" t="str">
            <v>8053 (5" X 150GA X 57FT)</v>
          </cell>
          <cell r="Y1334" t="str">
            <v>SW (57 FT)</v>
          </cell>
          <cell r="Z1334">
            <v>0.1</v>
          </cell>
          <cell r="AA1334">
            <v>15</v>
          </cell>
          <cell r="AB1334">
            <v>46.255125</v>
          </cell>
          <cell r="AC1334">
            <v>47.420999999999999</v>
          </cell>
          <cell r="AD1334">
            <v>48.594374999999999</v>
          </cell>
          <cell r="AE1334">
            <v>46.355125000000001</v>
          </cell>
          <cell r="AF1334">
            <v>47.521000000000001</v>
          </cell>
          <cell r="AG1334">
            <v>48.694375000000001</v>
          </cell>
          <cell r="AH1334" t="str">
            <v xml:space="preserve">8059 (57 FT/Bundle) </v>
          </cell>
          <cell r="AI1334" t="str">
            <v>SW</v>
          </cell>
          <cell r="AJ1334" t="str">
            <v>42 SW</v>
          </cell>
          <cell r="AK1334" t="str">
            <v xml:space="preserve">Stack </v>
          </cell>
          <cell r="AL1334" t="str">
            <v xml:space="preserve">Pyramid </v>
          </cell>
          <cell r="AM1334" t="str">
            <v>On Pallet</v>
          </cell>
          <cell r="AN1334">
            <v>42</v>
          </cell>
          <cell r="AO1334" t="str">
            <v>8916 (72 X 42)</v>
          </cell>
          <cell r="AP1334" t="str">
            <v>72X42</v>
          </cell>
          <cell r="AQ1334">
            <v>55</v>
          </cell>
          <cell r="AR1334" t="str">
            <v>8133 (2)</v>
          </cell>
          <cell r="AS1334" t="str">
            <v>2 X 8114 (Pad)</v>
          </cell>
          <cell r="AT1334">
            <v>0</v>
          </cell>
          <cell r="AU1334">
            <v>0</v>
          </cell>
          <cell r="AV1334" t="str">
            <v>8051 (1 White)</v>
          </cell>
          <cell r="AW1334" t="str">
            <v>8052 (112FT White)</v>
          </cell>
          <cell r="AX1334">
            <v>2050.8820000000001</v>
          </cell>
          <cell r="AY1334">
            <v>630</v>
          </cell>
          <cell r="AZ1334">
            <v>3.2553682539682542</v>
          </cell>
          <cell r="BA1334" t="str">
            <v>GJ Request 4/17/13.  Each bundle gets Part No. 8132 8.5 X 11 inch bundle sheet.</v>
          </cell>
          <cell r="BB1334"/>
          <cell r="BC1334">
            <v>185079</v>
          </cell>
          <cell r="BD1334" t="str">
            <v>Blue</v>
          </cell>
          <cell r="BE1334" t="str">
            <v>2366 VLIF40</v>
          </cell>
          <cell r="BF1334" t="str">
            <v>12 months (+/- 5 days) from date of manufacture</v>
          </cell>
          <cell r="BG1334" t="str">
            <v>Fast</v>
          </cell>
          <cell r="BH1334" t="str">
            <v>23 mm</v>
          </cell>
          <cell r="BI1334" t="str">
            <v>1 in</v>
          </cell>
          <cell r="BJ1334" t="str">
            <v>66 in</v>
          </cell>
          <cell r="BK1334" t="str">
            <v>3/4 in</v>
          </cell>
          <cell r="BL1334" t="str">
            <v>I, II, III</v>
          </cell>
          <cell r="BM1334">
            <v>8.194559704374436</v>
          </cell>
          <cell r="BN1334">
            <v>123</v>
          </cell>
          <cell r="BO1334">
            <v>0</v>
          </cell>
          <cell r="BP1334" t="str">
            <v>J</v>
          </cell>
          <cell r="BQ1334">
            <v>15</v>
          </cell>
          <cell r="BR1334">
            <v>37242</v>
          </cell>
        </row>
        <row r="1335">
          <cell r="C1335">
            <v>185080</v>
          </cell>
          <cell r="D1335" t="str">
            <v>2369 LIF37 (Cable Bolt, 2PB, 42 Bxs)(GJ)</v>
          </cell>
          <cell r="E1335" t="str">
            <v>70315</v>
          </cell>
          <cell r="F1335" t="str">
            <v>72038</v>
          </cell>
          <cell r="G1335" t="str">
            <v>30%</v>
          </cell>
          <cell r="H1335" t="str">
            <v>2 X 8509 (12-8 4 X 1.25 OL)</v>
          </cell>
          <cell r="I1335" t="str">
            <v>8030 (38 mm 142 GA X 5.855 FT)</v>
          </cell>
          <cell r="J1335" t="str">
            <v>8032 (84 mm 200 GA X 5.855 FT)</v>
          </cell>
          <cell r="K1335">
            <v>2.3135699999999999</v>
          </cell>
          <cell r="L1335">
            <v>0.99152999999999991</v>
          </cell>
          <cell r="M1335">
            <v>69</v>
          </cell>
          <cell r="N1335">
            <v>102.91595612151411</v>
          </cell>
          <cell r="O1335">
            <v>68.75</v>
          </cell>
          <cell r="P1335">
            <v>69</v>
          </cell>
          <cell r="Q1335">
            <v>69.25</v>
          </cell>
          <cell r="R1335">
            <v>3.2243749999999998</v>
          </cell>
          <cell r="S1335">
            <v>3.3050999999999999</v>
          </cell>
          <cell r="T1335">
            <v>3.3863249999999998</v>
          </cell>
          <cell r="U1335">
            <v>1463.8662499999998</v>
          </cell>
          <cell r="V1335">
            <v>1500.5154</v>
          </cell>
          <cell r="W1335">
            <v>1537.3915499999998</v>
          </cell>
          <cell r="X1335" t="str">
            <v>8495/8496 (72"/2 pc)</v>
          </cell>
          <cell r="Y1335" t="str">
            <v>72"/ 2 pc</v>
          </cell>
          <cell r="Z1335">
            <v>2.7</v>
          </cell>
          <cell r="AA1335">
            <v>12</v>
          </cell>
          <cell r="AB1335">
            <v>38.692499999999995</v>
          </cell>
          <cell r="AC1335">
            <v>39.661200000000001</v>
          </cell>
          <cell r="AD1335">
            <v>40.635899999999999</v>
          </cell>
          <cell r="AE1335">
            <v>41.392499999999998</v>
          </cell>
          <cell r="AF1335">
            <v>42.361200000000004</v>
          </cell>
          <cell r="AG1335">
            <v>43.335900000000002</v>
          </cell>
          <cell r="AH1335" t="str">
            <v>4 X 8126 (7.125 FT/Box)</v>
          </cell>
          <cell r="AI1335">
            <v>4</v>
          </cell>
          <cell r="AJ1335" t="str">
            <v>(6X7)+0=42</v>
          </cell>
          <cell r="AK1335">
            <v>6</v>
          </cell>
          <cell r="AL1335">
            <v>7</v>
          </cell>
          <cell r="AM1335">
            <v>0</v>
          </cell>
          <cell r="AN1335">
            <v>42</v>
          </cell>
          <cell r="AO1335" t="str">
            <v>8916 (72 X 42)</v>
          </cell>
          <cell r="AP1335" t="str">
            <v>72X42</v>
          </cell>
          <cell r="AQ1335">
            <v>55</v>
          </cell>
          <cell r="AR1335" t="str">
            <v>8123 (12)</v>
          </cell>
          <cell r="AS1335">
            <v>0</v>
          </cell>
          <cell r="AT1335" t="str">
            <v>8121 (4 X 16FT)</v>
          </cell>
          <cell r="AU1335">
            <v>4</v>
          </cell>
          <cell r="AV1335" t="str">
            <v>8051 (1 White)</v>
          </cell>
          <cell r="AW1335" t="str">
            <v>8050 (160FT Clear)</v>
          </cell>
          <cell r="AX1335">
            <v>1834.1704000000002</v>
          </cell>
          <cell r="AY1335">
            <v>504</v>
          </cell>
          <cell r="AZ1335">
            <v>3.6392269841269846</v>
          </cell>
          <cell r="BA1335" t="str">
            <v>SP Request 11/21/13.</v>
          </cell>
          <cell r="BB1335"/>
          <cell r="BC1335">
            <v>185080</v>
          </cell>
          <cell r="BD1335" t="str">
            <v>Blue</v>
          </cell>
          <cell r="BE1335" t="str">
            <v>2369 LIF37 (Cable Bolt)</v>
          </cell>
          <cell r="BF1335" t="str">
            <v>12 months (+/- 5 days) from date of manufacture</v>
          </cell>
          <cell r="BG1335" t="str">
            <v>Cable Bolt</v>
          </cell>
          <cell r="BH1335" t="str">
            <v>23 mm</v>
          </cell>
          <cell r="BI1335" t="str">
            <v>*NS</v>
          </cell>
          <cell r="BJ1335" t="str">
            <v>69 in</v>
          </cell>
          <cell r="BK1335" t="str">
            <v>*NS</v>
          </cell>
          <cell r="BL1335" t="str">
            <v>I, II, III</v>
          </cell>
          <cell r="BM1335" t="str">
            <v>*NS</v>
          </cell>
          <cell r="BN1335" t="str">
            <v>*NS</v>
          </cell>
          <cell r="BO1335">
            <v>0</v>
          </cell>
          <cell r="BP1335" t="str">
            <v>J</v>
          </cell>
          <cell r="BQ1335">
            <v>12</v>
          </cell>
          <cell r="BR1335">
            <v>37242</v>
          </cell>
        </row>
        <row r="1336">
          <cell r="C1336">
            <v>210001</v>
          </cell>
          <cell r="D1336" t="str">
            <v>2524 M35 (2PB, 48 Bxs)(GJ)</v>
          </cell>
          <cell r="E1336">
            <v>70474</v>
          </cell>
          <cell r="F1336" t="str">
            <v>72038</v>
          </cell>
          <cell r="G1336" t="str">
            <v>30%</v>
          </cell>
          <cell r="H1336" t="str">
            <v>2 X 8509 (12-8 4 X 1.25 OL)</v>
          </cell>
          <cell r="I1336" t="str">
            <v>8040 (54 mm 142 GA X 2.125 FT)</v>
          </cell>
          <cell r="J1336" t="str">
            <v>8034 (100 mm 200 GA X 2.125 FT)</v>
          </cell>
          <cell r="K1336">
            <v>1.1944799999999998</v>
          </cell>
          <cell r="L1336">
            <v>0.51191999999999993</v>
          </cell>
          <cell r="M1336">
            <v>24</v>
          </cell>
          <cell r="N1336">
            <v>28.875490694714127</v>
          </cell>
          <cell r="O1336">
            <v>23.75</v>
          </cell>
          <cell r="P1336">
            <v>24</v>
          </cell>
          <cell r="Q1336">
            <v>24.25</v>
          </cell>
          <cell r="R1336">
            <v>1.6268750000000001</v>
          </cell>
          <cell r="S1336">
            <v>1.7063999999999999</v>
          </cell>
          <cell r="T1336">
            <v>1.7872250000000001</v>
          </cell>
          <cell r="U1336">
            <v>738.60125000000005</v>
          </cell>
          <cell r="V1336">
            <v>774.7056</v>
          </cell>
          <cell r="W1336">
            <v>811.40015000000005</v>
          </cell>
          <cell r="X1336" t="str">
            <v>8427/8428 (25"/2 pc)</v>
          </cell>
          <cell r="Y1336" t="str">
            <v>25"/ 2 pc</v>
          </cell>
          <cell r="Z1336">
            <v>2.5</v>
          </cell>
          <cell r="AA1336">
            <v>30</v>
          </cell>
          <cell r="AB1336">
            <v>48.806250000000006</v>
          </cell>
          <cell r="AC1336">
            <v>51.192</v>
          </cell>
          <cell r="AD1336">
            <v>53.616750000000003</v>
          </cell>
          <cell r="AE1336">
            <v>51.306250000000006</v>
          </cell>
          <cell r="AF1336">
            <v>53.692</v>
          </cell>
          <cell r="AG1336">
            <v>56.116750000000003</v>
          </cell>
          <cell r="AH1336" t="str">
            <v>2 X 8126 (4.833 FT/Box)</v>
          </cell>
          <cell r="AI1336">
            <v>2</v>
          </cell>
          <cell r="AJ1336" t="str">
            <v>(8X6)+0=48</v>
          </cell>
          <cell r="AK1336">
            <v>8</v>
          </cell>
          <cell r="AL1336">
            <v>6</v>
          </cell>
          <cell r="AM1336">
            <v>0</v>
          </cell>
          <cell r="AN1336">
            <v>48</v>
          </cell>
          <cell r="AO1336" t="str">
            <v>8914 (48 X 42)</v>
          </cell>
          <cell r="AP1336" t="str">
            <v>48X42</v>
          </cell>
          <cell r="AQ1336">
            <v>55</v>
          </cell>
          <cell r="AR1336" t="str">
            <v>8123 (4)</v>
          </cell>
          <cell r="AS1336">
            <v>0</v>
          </cell>
          <cell r="AT1336" t="str">
            <v>8121 (2 X 16FT)</v>
          </cell>
          <cell r="AU1336">
            <v>2</v>
          </cell>
          <cell r="AV1336" t="str">
            <v>8051 (1 White)</v>
          </cell>
          <cell r="AW1336" t="str">
            <v>8050 (223FT Clear)</v>
          </cell>
          <cell r="AX1336">
            <v>2632.2159999999999</v>
          </cell>
          <cell r="AY1336">
            <v>1440</v>
          </cell>
          <cell r="AZ1336">
            <v>1.8279277777777776</v>
          </cell>
          <cell r="BA1336" t="str">
            <v>Canada Request 8.28.14</v>
          </cell>
          <cell r="BB1336"/>
          <cell r="BC1336">
            <v>210001</v>
          </cell>
          <cell r="BD1336" t="str">
            <v>Blue</v>
          </cell>
          <cell r="BE1336" t="str">
            <v>2524 M35</v>
          </cell>
          <cell r="BF1336" t="str">
            <v>12 months (+/- 5 days) from date of manufacture</v>
          </cell>
          <cell r="BG1336" t="str">
            <v>Fast</v>
          </cell>
          <cell r="BH1336" t="str">
            <v>25 mm</v>
          </cell>
          <cell r="BI1336" t="str">
            <v>1 3/8 in</v>
          </cell>
          <cell r="BJ1336" t="str">
            <v>24 in</v>
          </cell>
          <cell r="BK1336" t="str">
            <v>7/8 in</v>
          </cell>
          <cell r="BL1336" t="str">
            <v>I, II, III</v>
          </cell>
          <cell r="BM1336">
            <v>2.4062908912261771</v>
          </cell>
          <cell r="BN1336">
            <v>72.188726736785313</v>
          </cell>
          <cell r="BO1336">
            <v>0</v>
          </cell>
          <cell r="BP1336" t="str">
            <v>J</v>
          </cell>
          <cell r="BQ1336">
            <v>30</v>
          </cell>
          <cell r="BR1336">
            <v>32253</v>
          </cell>
        </row>
        <row r="1337">
          <cell r="C1337">
            <v>210002</v>
          </cell>
          <cell r="D1337" t="str">
            <v>2524 M0204 (2PB, 48 Bxs)(GJ)</v>
          </cell>
          <cell r="E1337">
            <v>70450</v>
          </cell>
          <cell r="F1337" t="str">
            <v>72038</v>
          </cell>
          <cell r="G1337" t="str">
            <v>30%</v>
          </cell>
          <cell r="H1337" t="str">
            <v>2 X 8509 (12-8 4 X 1.25 OL)</v>
          </cell>
          <cell r="I1337" t="str">
            <v>8040 (54 mm 142 GA X 2.125 FT)</v>
          </cell>
          <cell r="J1337" t="str">
            <v>8034 (100 mm 200 GA X 2.125 FT)</v>
          </cell>
          <cell r="K1337">
            <v>1.1944799999999998</v>
          </cell>
          <cell r="L1337">
            <v>0.51191999999999993</v>
          </cell>
          <cell r="M1337">
            <v>24</v>
          </cell>
          <cell r="N1337">
            <v>28.875490694714127</v>
          </cell>
          <cell r="O1337">
            <v>23.75</v>
          </cell>
          <cell r="P1337">
            <v>24</v>
          </cell>
          <cell r="Q1337">
            <v>24.25</v>
          </cell>
          <cell r="R1337">
            <v>1.6268750000000001</v>
          </cell>
          <cell r="S1337">
            <v>1.7063999999999999</v>
          </cell>
          <cell r="T1337">
            <v>1.7872250000000001</v>
          </cell>
          <cell r="U1337">
            <v>738.60125000000005</v>
          </cell>
          <cell r="V1337">
            <v>774.7056</v>
          </cell>
          <cell r="W1337">
            <v>811.40015000000005</v>
          </cell>
          <cell r="X1337" t="str">
            <v>8427/8428 (25"/2 pc)</v>
          </cell>
          <cell r="Y1337" t="str">
            <v>25"/ 2 pc</v>
          </cell>
          <cell r="Z1337">
            <v>2.5</v>
          </cell>
          <cell r="AA1337">
            <v>30</v>
          </cell>
          <cell r="AB1337">
            <v>48.806250000000006</v>
          </cell>
          <cell r="AC1337">
            <v>51.192</v>
          </cell>
          <cell r="AD1337">
            <v>53.616750000000003</v>
          </cell>
          <cell r="AE1337">
            <v>51.306250000000006</v>
          </cell>
          <cell r="AF1337">
            <v>53.692</v>
          </cell>
          <cell r="AG1337">
            <v>56.116750000000003</v>
          </cell>
          <cell r="AH1337" t="str">
            <v>2 X 8126 (4.833 FT/Box)</v>
          </cell>
          <cell r="AI1337">
            <v>2</v>
          </cell>
          <cell r="AJ1337" t="str">
            <v>(8X6)+0=48</v>
          </cell>
          <cell r="AK1337">
            <v>8</v>
          </cell>
          <cell r="AL1337">
            <v>6</v>
          </cell>
          <cell r="AM1337">
            <v>0</v>
          </cell>
          <cell r="AN1337">
            <v>48</v>
          </cell>
          <cell r="AO1337" t="str">
            <v>8914 (48 X 42)</v>
          </cell>
          <cell r="AP1337" t="str">
            <v>48X42</v>
          </cell>
          <cell r="AQ1337">
            <v>55</v>
          </cell>
          <cell r="AR1337" t="str">
            <v>8123 (4)</v>
          </cell>
          <cell r="AS1337">
            <v>0</v>
          </cell>
          <cell r="AT1337" t="str">
            <v>8121 (2 X 16FT)</v>
          </cell>
          <cell r="AU1337">
            <v>2</v>
          </cell>
          <cell r="AV1337" t="str">
            <v>8051 (1 White)</v>
          </cell>
          <cell r="AW1337" t="str">
            <v>8050 (223FT Clear)</v>
          </cell>
          <cell r="AX1337">
            <v>2632.2159999999999</v>
          </cell>
          <cell r="AY1337">
            <v>1440</v>
          </cell>
          <cell r="AZ1337">
            <v>1.8279277777777776</v>
          </cell>
          <cell r="BA1337" t="str">
            <v>Canada Request 8.28.14</v>
          </cell>
          <cell r="BB1337"/>
          <cell r="BC1337">
            <v>210002</v>
          </cell>
          <cell r="BD1337" t="str">
            <v>Yellow</v>
          </cell>
          <cell r="BE1337" t="str">
            <v>2524 M0204</v>
          </cell>
          <cell r="BF1337" t="str">
            <v>12 months (+/- 5 days) from date of manufacture</v>
          </cell>
          <cell r="BG1337" t="str">
            <v>Slow</v>
          </cell>
          <cell r="BH1337" t="str">
            <v>25 mm</v>
          </cell>
          <cell r="BI1337" t="str">
            <v>1 3/8 in</v>
          </cell>
          <cell r="BJ1337" t="str">
            <v>24 in</v>
          </cell>
          <cell r="BK1337" t="str">
            <v>7/8 in</v>
          </cell>
          <cell r="BL1337" t="str">
            <v>I, II, III</v>
          </cell>
          <cell r="BM1337">
            <v>2.4062908912261771</v>
          </cell>
          <cell r="BN1337">
            <v>72.188726736785313</v>
          </cell>
          <cell r="BO1337">
            <v>0</v>
          </cell>
          <cell r="BP1337" t="str">
            <v>J</v>
          </cell>
          <cell r="BQ1337">
            <v>30</v>
          </cell>
          <cell r="BR1337">
            <v>32253</v>
          </cell>
        </row>
        <row r="1338">
          <cell r="C1338">
            <v>244028</v>
          </cell>
          <cell r="D1338" t="str">
            <v>2812 M20 (2PB, 75 Bxs)(GJ)</v>
          </cell>
          <cell r="E1338" t="str">
            <v>70402</v>
          </cell>
          <cell r="F1338" t="str">
            <v>72038</v>
          </cell>
          <cell r="G1338" t="str">
            <v>30%</v>
          </cell>
          <cell r="H1338" t="str">
            <v>2 X 8509 (12-8 4 X 1.25 OL)</v>
          </cell>
          <cell r="I1338" t="str">
            <v>8040 (54 mm 142 GA X 1.125 FT)</v>
          </cell>
          <cell r="J1338" t="str">
            <v>8034 (100 mm 200 GA X 1.125 FT)</v>
          </cell>
          <cell r="K1338">
            <v>0.59723999999999988</v>
          </cell>
          <cell r="L1338">
            <v>0.25595999999999997</v>
          </cell>
          <cell r="M1338">
            <v>12</v>
          </cell>
          <cell r="N1338">
            <v>13.353633178128154</v>
          </cell>
          <cell r="O1338">
            <v>11.75</v>
          </cell>
          <cell r="P1338">
            <v>12</v>
          </cell>
          <cell r="Q1338">
            <v>12.25</v>
          </cell>
          <cell r="R1338">
            <v>0.80487500000000001</v>
          </cell>
          <cell r="S1338">
            <v>0.85319999999999996</v>
          </cell>
          <cell r="T1338">
            <v>0.90282499999999999</v>
          </cell>
          <cell r="U1338">
            <v>365.41325000000001</v>
          </cell>
          <cell r="V1338">
            <v>387.3528</v>
          </cell>
          <cell r="W1338">
            <v>409.88254999999998</v>
          </cell>
          <cell r="X1338" t="str">
            <v>8405/8406 (13"/2 pc)</v>
          </cell>
          <cell r="Y1338" t="str">
            <v>13"/ 2 pc</v>
          </cell>
          <cell r="Z1338">
            <v>1.1000000000000001</v>
          </cell>
          <cell r="AA1338">
            <v>30</v>
          </cell>
          <cell r="AB1338">
            <v>24.146250000000002</v>
          </cell>
          <cell r="AC1338">
            <v>25.596</v>
          </cell>
          <cell r="AD1338">
            <v>27.08475</v>
          </cell>
          <cell r="AE1338">
            <v>25.246250000000003</v>
          </cell>
          <cell r="AF1338">
            <v>26.696000000000002</v>
          </cell>
          <cell r="AG1338">
            <v>28.184750000000001</v>
          </cell>
          <cell r="AH1338" t="str">
            <v>1 X 8126 (2.417 FT/Box)</v>
          </cell>
          <cell r="AI1338">
            <v>1</v>
          </cell>
          <cell r="AJ1338" t="str">
            <v>(15X5)+0=75</v>
          </cell>
          <cell r="AK1338">
            <v>15</v>
          </cell>
          <cell r="AL1338">
            <v>5</v>
          </cell>
          <cell r="AM1338">
            <v>0</v>
          </cell>
          <cell r="AN1338">
            <v>75</v>
          </cell>
          <cell r="AO1338" t="str">
            <v>8904 (45 X 42)</v>
          </cell>
          <cell r="AP1338" t="str">
            <v>45X42</v>
          </cell>
          <cell r="AQ1338">
            <v>55</v>
          </cell>
          <cell r="AR1338" t="str">
            <v>8123 (4)</v>
          </cell>
          <cell r="AS1338">
            <v>0</v>
          </cell>
          <cell r="AT1338" t="str">
            <v>8121 (2 X 16FT)</v>
          </cell>
          <cell r="AU1338">
            <v>2</v>
          </cell>
          <cell r="AV1338" t="str">
            <v>8051 (1 White)</v>
          </cell>
          <cell r="AW1338" t="str">
            <v>8050 (334FT Clear)</v>
          </cell>
          <cell r="AX1338">
            <v>2057.1999999999998</v>
          </cell>
          <cell r="AY1338">
            <v>2250</v>
          </cell>
          <cell r="AZ1338">
            <v>0.91431111111111107</v>
          </cell>
          <cell r="BA1338" t="str">
            <v xml:space="preserve">GJ Request 6/21/02. </v>
          </cell>
          <cell r="BB1338"/>
          <cell r="BC1338">
            <v>244028</v>
          </cell>
          <cell r="BD1338" t="str">
            <v>Orange</v>
          </cell>
          <cell r="BE1338" t="str">
            <v>2812 M20</v>
          </cell>
          <cell r="BF1338" t="str">
            <v>12 months (+/- 5 days) from date of manufacture</v>
          </cell>
          <cell r="BG1338" t="str">
            <v>X-Fast</v>
          </cell>
          <cell r="BH1338" t="str">
            <v>28 mm</v>
          </cell>
          <cell r="BI1338" t="str">
            <v>1 1/4 in</v>
          </cell>
          <cell r="BJ1338" t="str">
            <v xml:space="preserve">12 in </v>
          </cell>
          <cell r="BK1338" t="str">
            <v>7/8 in</v>
          </cell>
          <cell r="BL1338" t="str">
            <v>I, II, III</v>
          </cell>
          <cell r="BM1338">
            <v>1.1128027648440129</v>
          </cell>
          <cell r="BN1338">
            <v>33</v>
          </cell>
          <cell r="BO1338">
            <v>0</v>
          </cell>
          <cell r="BP1338" t="str">
            <v>J</v>
          </cell>
          <cell r="BQ1338">
            <v>30</v>
          </cell>
          <cell r="BR1338">
            <v>31375</v>
          </cell>
        </row>
        <row r="1339">
          <cell r="C1339">
            <v>244029</v>
          </cell>
          <cell r="D1339" t="str">
            <v>2812 M0204 (2PB, 75 Bxs)(GJ)</v>
          </cell>
          <cell r="E1339" t="str">
            <v>70450</v>
          </cell>
          <cell r="F1339" t="str">
            <v>72038</v>
          </cell>
          <cell r="G1339" t="str">
            <v>30%</v>
          </cell>
          <cell r="H1339" t="str">
            <v>2 X 8509 (12-8 4 X 1.25 OL)</v>
          </cell>
          <cell r="I1339" t="str">
            <v>8040 (54 mm 142 GA X 1.125 FT)</v>
          </cell>
          <cell r="J1339" t="str">
            <v>8034 (100 mm 200 GA X 1.125 FT)</v>
          </cell>
          <cell r="K1339">
            <v>0.59723999999999988</v>
          </cell>
          <cell r="L1339">
            <v>0.25595999999999997</v>
          </cell>
          <cell r="M1339">
            <v>12</v>
          </cell>
          <cell r="N1339">
            <v>13.353633178128154</v>
          </cell>
          <cell r="O1339">
            <v>11.75</v>
          </cell>
          <cell r="P1339">
            <v>12</v>
          </cell>
          <cell r="Q1339">
            <v>12.25</v>
          </cell>
          <cell r="R1339">
            <v>0.80487500000000001</v>
          </cell>
          <cell r="S1339">
            <v>0.85319999999999996</v>
          </cell>
          <cell r="T1339">
            <v>0.90282499999999999</v>
          </cell>
          <cell r="U1339">
            <v>365.41325000000001</v>
          </cell>
          <cell r="V1339">
            <v>387.3528</v>
          </cell>
          <cell r="W1339">
            <v>409.88254999999998</v>
          </cell>
          <cell r="X1339" t="str">
            <v>8405/8406 (13"/2 pc)</v>
          </cell>
          <cell r="Y1339" t="str">
            <v>13"/ 2 pc</v>
          </cell>
          <cell r="Z1339">
            <v>1.1000000000000001</v>
          </cell>
          <cell r="AA1339">
            <v>30</v>
          </cell>
          <cell r="AB1339">
            <v>24.146250000000002</v>
          </cell>
          <cell r="AC1339">
            <v>25.596</v>
          </cell>
          <cell r="AD1339">
            <v>27.08475</v>
          </cell>
          <cell r="AE1339">
            <v>25.246250000000003</v>
          </cell>
          <cell r="AF1339">
            <v>26.696000000000002</v>
          </cell>
          <cell r="AG1339">
            <v>28.184750000000001</v>
          </cell>
          <cell r="AH1339" t="str">
            <v>1 X 8126 (2.417 FT/Box)</v>
          </cell>
          <cell r="AI1339">
            <v>1</v>
          </cell>
          <cell r="AJ1339" t="str">
            <v>(15X5)+0=75</v>
          </cell>
          <cell r="AK1339">
            <v>15</v>
          </cell>
          <cell r="AL1339">
            <v>5</v>
          </cell>
          <cell r="AM1339">
            <v>0</v>
          </cell>
          <cell r="AN1339">
            <v>75</v>
          </cell>
          <cell r="AO1339" t="str">
            <v>8904 (45 X 42)</v>
          </cell>
          <cell r="AP1339" t="str">
            <v>45X42</v>
          </cell>
          <cell r="AQ1339">
            <v>55</v>
          </cell>
          <cell r="AR1339" t="str">
            <v>8123 (4)</v>
          </cell>
          <cell r="AS1339">
            <v>0</v>
          </cell>
          <cell r="AT1339" t="str">
            <v>8121 (2 X 16FT)</v>
          </cell>
          <cell r="AU1339">
            <v>2</v>
          </cell>
          <cell r="AV1339" t="str">
            <v>8051 (1 White)</v>
          </cell>
          <cell r="AW1339" t="str">
            <v>8050 (334FT Clear)</v>
          </cell>
          <cell r="AX1339">
            <v>2057.1999999999998</v>
          </cell>
          <cell r="AY1339">
            <v>2250</v>
          </cell>
          <cell r="AZ1339">
            <v>0.91431111111111107</v>
          </cell>
          <cell r="BA1339" t="str">
            <v>GJ Request 8/6/02.</v>
          </cell>
          <cell r="BB1339"/>
          <cell r="BC1339">
            <v>244029</v>
          </cell>
          <cell r="BD1339" t="str">
            <v>Yellow</v>
          </cell>
          <cell r="BE1339" t="str">
            <v>2812 M0204</v>
          </cell>
          <cell r="BF1339" t="str">
            <v>12 months (+/- 5 days) from date of manufacture</v>
          </cell>
          <cell r="BG1339" t="str">
            <v>Slow</v>
          </cell>
          <cell r="BH1339" t="str">
            <v>28 mm</v>
          </cell>
          <cell r="BI1339" t="str">
            <v>1 1/4 in</v>
          </cell>
          <cell r="BJ1339" t="str">
            <v xml:space="preserve">12 in </v>
          </cell>
          <cell r="BK1339" t="str">
            <v>7/8 in</v>
          </cell>
          <cell r="BL1339" t="str">
            <v>I, II, III</v>
          </cell>
          <cell r="BM1339">
            <v>1.1128027648440129</v>
          </cell>
          <cell r="BN1339">
            <v>33</v>
          </cell>
          <cell r="BO1339">
            <v>0</v>
          </cell>
          <cell r="BP1339" t="str">
            <v>J</v>
          </cell>
          <cell r="BQ1339">
            <v>30</v>
          </cell>
          <cell r="BR1339">
            <v>31375</v>
          </cell>
        </row>
        <row r="1340">
          <cell r="C1340">
            <v>244031</v>
          </cell>
          <cell r="D1340" t="str">
            <v>2812 M35 (2PB, 75 Bxs)(GJ)</v>
          </cell>
          <cell r="E1340" t="str">
            <v>70474</v>
          </cell>
          <cell r="F1340" t="str">
            <v>72038</v>
          </cell>
          <cell r="G1340" t="str">
            <v>30%</v>
          </cell>
          <cell r="H1340" t="str">
            <v>2 X 8509 (12-8 4 X 1.25 OL)</v>
          </cell>
          <cell r="I1340" t="str">
            <v>8040 (54 mm 142 GA X 1.125 FT)</v>
          </cell>
          <cell r="J1340" t="str">
            <v>8034 (100 mm 200 GA X 1.125 FT)</v>
          </cell>
          <cell r="K1340">
            <v>0.59723999999999988</v>
          </cell>
          <cell r="L1340">
            <v>0.25595999999999997</v>
          </cell>
          <cell r="M1340">
            <v>12</v>
          </cell>
          <cell r="N1340">
            <v>13.353633178128154</v>
          </cell>
          <cell r="O1340">
            <v>11.75</v>
          </cell>
          <cell r="P1340">
            <v>12</v>
          </cell>
          <cell r="Q1340">
            <v>12.25</v>
          </cell>
          <cell r="R1340">
            <v>0.80487500000000001</v>
          </cell>
          <cell r="S1340">
            <v>0.85319999999999996</v>
          </cell>
          <cell r="T1340">
            <v>0.90282499999999999</v>
          </cell>
          <cell r="U1340">
            <v>365.41325000000001</v>
          </cell>
          <cell r="V1340">
            <v>387.3528</v>
          </cell>
          <cell r="W1340">
            <v>409.88254999999998</v>
          </cell>
          <cell r="X1340" t="str">
            <v>8405/8406 (13"/2 pc)</v>
          </cell>
          <cell r="Y1340" t="str">
            <v>13"/ 2 pc</v>
          </cell>
          <cell r="Z1340">
            <v>1.1000000000000001</v>
          </cell>
          <cell r="AA1340">
            <v>30</v>
          </cell>
          <cell r="AB1340">
            <v>24.146250000000002</v>
          </cell>
          <cell r="AC1340">
            <v>25.596</v>
          </cell>
          <cell r="AD1340">
            <v>27.08475</v>
          </cell>
          <cell r="AE1340">
            <v>25.246250000000003</v>
          </cell>
          <cell r="AF1340">
            <v>26.696000000000002</v>
          </cell>
          <cell r="AG1340">
            <v>28.184750000000001</v>
          </cell>
          <cell r="AH1340" t="str">
            <v>1 X 8126 (2.417 FT/Box)</v>
          </cell>
          <cell r="AI1340">
            <v>1</v>
          </cell>
          <cell r="AJ1340" t="str">
            <v>(15X5)+0=75</v>
          </cell>
          <cell r="AK1340">
            <v>15</v>
          </cell>
          <cell r="AL1340">
            <v>5</v>
          </cell>
          <cell r="AM1340">
            <v>0</v>
          </cell>
          <cell r="AN1340">
            <v>75</v>
          </cell>
          <cell r="AO1340" t="str">
            <v>8904 (45 X 42)</v>
          </cell>
          <cell r="AP1340" t="str">
            <v>45X42</v>
          </cell>
          <cell r="AQ1340">
            <v>55</v>
          </cell>
          <cell r="AR1340" t="str">
            <v>8123 (4)</v>
          </cell>
          <cell r="AS1340">
            <v>0</v>
          </cell>
          <cell r="AT1340" t="str">
            <v>8121 (2 X 16FT)</v>
          </cell>
          <cell r="AU1340">
            <v>2</v>
          </cell>
          <cell r="AV1340" t="str">
            <v>8051 (1 White)</v>
          </cell>
          <cell r="AW1340" t="str">
            <v>8050 (334FT Clear)</v>
          </cell>
          <cell r="AX1340">
            <v>2057.1999999999998</v>
          </cell>
          <cell r="AY1340">
            <v>2250</v>
          </cell>
          <cell r="AZ1340">
            <v>0.91431111111111107</v>
          </cell>
          <cell r="BA1340" t="str">
            <v>GJ Request 9/30/05.</v>
          </cell>
          <cell r="BB1340"/>
          <cell r="BC1340">
            <v>244031</v>
          </cell>
          <cell r="BD1340" t="str">
            <v>Blue</v>
          </cell>
          <cell r="BE1340" t="str">
            <v xml:space="preserve">2812 M35 </v>
          </cell>
          <cell r="BF1340" t="str">
            <v>12 months (+/- 5 days) from date of manufacture</v>
          </cell>
          <cell r="BG1340" t="str">
            <v>Fast</v>
          </cell>
          <cell r="BH1340" t="str">
            <v>28 mm</v>
          </cell>
          <cell r="BI1340" t="str">
            <v>1 1/4 in</v>
          </cell>
          <cell r="BJ1340" t="str">
            <v xml:space="preserve">12 in </v>
          </cell>
          <cell r="BK1340" t="str">
            <v>7/8 in</v>
          </cell>
          <cell r="BL1340" t="str">
            <v>I, II, III</v>
          </cell>
          <cell r="BM1340">
            <v>1.1128027648440129</v>
          </cell>
          <cell r="BN1340">
            <v>33</v>
          </cell>
          <cell r="BO1340">
            <v>0</v>
          </cell>
          <cell r="BP1340" t="str">
            <v>J</v>
          </cell>
          <cell r="BQ1340">
            <v>30</v>
          </cell>
          <cell r="BR1340">
            <v>31375</v>
          </cell>
        </row>
        <row r="1341">
          <cell r="C1341">
            <v>244032</v>
          </cell>
          <cell r="D1341" t="str">
            <v>2812 M50 (2PB, 75 Bxs)(GJ)</v>
          </cell>
          <cell r="E1341" t="str">
            <v>70425</v>
          </cell>
          <cell r="F1341" t="str">
            <v>72038</v>
          </cell>
          <cell r="G1341" t="str">
            <v>30%</v>
          </cell>
          <cell r="H1341" t="str">
            <v>2 X 8509 (12-8 4 X 1.25 OL)</v>
          </cell>
          <cell r="I1341" t="str">
            <v>8040 (54 mm 142 GA X 1.125 FT)</v>
          </cell>
          <cell r="J1341" t="str">
            <v>8034 (100 mm 200 GA X 1.125 FT)</v>
          </cell>
          <cell r="K1341">
            <v>0.59723999999999988</v>
          </cell>
          <cell r="L1341">
            <v>0.25595999999999997</v>
          </cell>
          <cell r="M1341">
            <v>12</v>
          </cell>
          <cell r="N1341">
            <v>13.353633178128154</v>
          </cell>
          <cell r="O1341">
            <v>11.75</v>
          </cell>
          <cell r="P1341">
            <v>12</v>
          </cell>
          <cell r="Q1341">
            <v>12.25</v>
          </cell>
          <cell r="R1341">
            <v>0.80487500000000001</v>
          </cell>
          <cell r="S1341">
            <v>0.85319999999999996</v>
          </cell>
          <cell r="T1341">
            <v>0.90282499999999999</v>
          </cell>
          <cell r="U1341">
            <v>365.41325000000001</v>
          </cell>
          <cell r="V1341">
            <v>387.3528</v>
          </cell>
          <cell r="W1341">
            <v>409.88254999999998</v>
          </cell>
          <cell r="X1341" t="str">
            <v>8405/8406 (13"/2 pc)</v>
          </cell>
          <cell r="Y1341" t="str">
            <v>13"/ 2 pc</v>
          </cell>
          <cell r="Z1341">
            <v>1.1000000000000001</v>
          </cell>
          <cell r="AA1341">
            <v>30</v>
          </cell>
          <cell r="AB1341">
            <v>24.146250000000002</v>
          </cell>
          <cell r="AC1341">
            <v>25.596</v>
          </cell>
          <cell r="AD1341">
            <v>27.08475</v>
          </cell>
          <cell r="AE1341">
            <v>25.246250000000003</v>
          </cell>
          <cell r="AF1341">
            <v>26.696000000000002</v>
          </cell>
          <cell r="AG1341">
            <v>28.184750000000001</v>
          </cell>
          <cell r="AH1341" t="str">
            <v>1 X 8126 (2.417 FT/Box)</v>
          </cell>
          <cell r="AI1341">
            <v>1</v>
          </cell>
          <cell r="AJ1341" t="str">
            <v>(15X5)+0=75</v>
          </cell>
          <cell r="AK1341">
            <v>15</v>
          </cell>
          <cell r="AL1341">
            <v>5</v>
          </cell>
          <cell r="AM1341">
            <v>0</v>
          </cell>
          <cell r="AN1341">
            <v>75</v>
          </cell>
          <cell r="AO1341" t="str">
            <v>8904 (45 X 42)</v>
          </cell>
          <cell r="AP1341" t="str">
            <v>45X42</v>
          </cell>
          <cell r="AQ1341">
            <v>55</v>
          </cell>
          <cell r="AR1341" t="str">
            <v>8123 (4)</v>
          </cell>
          <cell r="AS1341">
            <v>0</v>
          </cell>
          <cell r="AT1341" t="str">
            <v>8121 (2 X 16FT)</v>
          </cell>
          <cell r="AU1341">
            <v>2</v>
          </cell>
          <cell r="AV1341" t="str">
            <v>8051 (1 White)</v>
          </cell>
          <cell r="AW1341" t="str">
            <v>8050 (334FT Clear)</v>
          </cell>
          <cell r="AX1341">
            <v>2057.1999999999998</v>
          </cell>
          <cell r="AY1341">
            <v>2250</v>
          </cell>
          <cell r="AZ1341">
            <v>0.91431111111111107</v>
          </cell>
          <cell r="BA1341" t="str">
            <v>GJ Request 5/9/06.</v>
          </cell>
          <cell r="BB1341"/>
          <cell r="BC1341">
            <v>244032</v>
          </cell>
          <cell r="BD1341" t="str">
            <v>Green</v>
          </cell>
          <cell r="BE1341" t="str">
            <v>2812 M50</v>
          </cell>
          <cell r="BF1341" t="str">
            <v>12 months (+/- 5 days) from date of manufacture</v>
          </cell>
          <cell r="BG1341" t="str">
            <v>Medium</v>
          </cell>
          <cell r="BH1341" t="str">
            <v>28 mm</v>
          </cell>
          <cell r="BI1341" t="str">
            <v>1 1/4 in</v>
          </cell>
          <cell r="BJ1341" t="str">
            <v xml:space="preserve">12 in </v>
          </cell>
          <cell r="BK1341" t="str">
            <v>7/8 in</v>
          </cell>
          <cell r="BL1341" t="str">
            <v>I, II, III</v>
          </cell>
          <cell r="BM1341">
            <v>1.1128027648440129</v>
          </cell>
          <cell r="BN1341">
            <v>33</v>
          </cell>
          <cell r="BO1341">
            <v>0</v>
          </cell>
          <cell r="BP1341" t="str">
            <v>J</v>
          </cell>
          <cell r="BQ1341">
            <v>30</v>
          </cell>
          <cell r="BR1341">
            <v>31375</v>
          </cell>
        </row>
        <row r="1342">
          <cell r="C1342">
            <v>244034</v>
          </cell>
          <cell r="D1342" t="str">
            <v>2812 M90 (2PB, 75 Bxs)(GJ)</v>
          </cell>
          <cell r="E1342" t="str">
            <v>70429</v>
          </cell>
          <cell r="F1342" t="str">
            <v>72038</v>
          </cell>
          <cell r="G1342" t="str">
            <v>30%</v>
          </cell>
          <cell r="H1342" t="str">
            <v>2 X 8509 (12-8 4 X 1.25 OL)</v>
          </cell>
          <cell r="I1342" t="str">
            <v>8040 (54 mm 142 GA X 1.125 FT)</v>
          </cell>
          <cell r="J1342" t="str">
            <v>8034 (100 mm 200 GA X 1.125 FT)</v>
          </cell>
          <cell r="K1342">
            <v>0.59723999999999988</v>
          </cell>
          <cell r="L1342">
            <v>0.25595999999999997</v>
          </cell>
          <cell r="M1342">
            <v>12</v>
          </cell>
          <cell r="N1342">
            <v>13.353633178128154</v>
          </cell>
          <cell r="O1342">
            <v>11.75</v>
          </cell>
          <cell r="P1342">
            <v>12</v>
          </cell>
          <cell r="Q1342">
            <v>12.25</v>
          </cell>
          <cell r="R1342">
            <v>0.80487500000000001</v>
          </cell>
          <cell r="S1342">
            <v>0.85319999999999996</v>
          </cell>
          <cell r="T1342">
            <v>0.90282499999999999</v>
          </cell>
          <cell r="U1342">
            <v>365.41325000000001</v>
          </cell>
          <cell r="V1342">
            <v>387.3528</v>
          </cell>
          <cell r="W1342">
            <v>409.88254999999998</v>
          </cell>
          <cell r="X1342" t="str">
            <v>8405/8406 (13"/2 pc)</v>
          </cell>
          <cell r="Y1342" t="str">
            <v>13"/ 2 pc</v>
          </cell>
          <cell r="Z1342">
            <v>1.1000000000000001</v>
          </cell>
          <cell r="AA1342">
            <v>30</v>
          </cell>
          <cell r="AB1342">
            <v>24.146250000000002</v>
          </cell>
          <cell r="AC1342">
            <v>25.596</v>
          </cell>
          <cell r="AD1342">
            <v>27.08475</v>
          </cell>
          <cell r="AE1342">
            <v>25.246250000000003</v>
          </cell>
          <cell r="AF1342">
            <v>26.696000000000002</v>
          </cell>
          <cell r="AG1342">
            <v>28.184750000000001</v>
          </cell>
          <cell r="AH1342" t="str">
            <v>1 X 8126 (2.417 FT/Box)</v>
          </cell>
          <cell r="AI1342">
            <v>1</v>
          </cell>
          <cell r="AJ1342" t="str">
            <v>(15X5)+0=75</v>
          </cell>
          <cell r="AK1342">
            <v>15</v>
          </cell>
          <cell r="AL1342">
            <v>5</v>
          </cell>
          <cell r="AM1342">
            <v>0</v>
          </cell>
          <cell r="AN1342">
            <v>75</v>
          </cell>
          <cell r="AO1342" t="str">
            <v>8904 (45 X 42)</v>
          </cell>
          <cell r="AP1342" t="str">
            <v>45X42</v>
          </cell>
          <cell r="AQ1342">
            <v>55</v>
          </cell>
          <cell r="AR1342" t="str">
            <v>8123 (4)</v>
          </cell>
          <cell r="AS1342">
            <v>0</v>
          </cell>
          <cell r="AT1342" t="str">
            <v>8121 (2 X 16FT)</v>
          </cell>
          <cell r="AU1342">
            <v>2</v>
          </cell>
          <cell r="AV1342" t="str">
            <v>8051 (1 White)</v>
          </cell>
          <cell r="AW1342" t="str">
            <v>8050 (334FT Clear)</v>
          </cell>
          <cell r="AX1342">
            <v>2057.1999999999998</v>
          </cell>
          <cell r="AY1342">
            <v>2250</v>
          </cell>
          <cell r="AZ1342">
            <v>0.91431111111111107</v>
          </cell>
          <cell r="BA1342" t="str">
            <v>GJ Request 10/11/00.</v>
          </cell>
          <cell r="BB1342"/>
          <cell r="BC1342">
            <v>244034</v>
          </cell>
          <cell r="BD1342" t="str">
            <v>Yellow</v>
          </cell>
          <cell r="BE1342" t="str">
            <v xml:space="preserve">2812 M90 </v>
          </cell>
          <cell r="BF1342" t="str">
            <v>12 months (+/- 5 days) from date of manufacture</v>
          </cell>
          <cell r="BG1342" t="str">
            <v>Slow</v>
          </cell>
          <cell r="BH1342" t="str">
            <v>28 mm</v>
          </cell>
          <cell r="BI1342" t="str">
            <v>1 1/4 in</v>
          </cell>
          <cell r="BJ1342" t="str">
            <v xml:space="preserve">12 in </v>
          </cell>
          <cell r="BK1342" t="str">
            <v>7/8 in</v>
          </cell>
          <cell r="BL1342" t="str">
            <v>I, II, III</v>
          </cell>
          <cell r="BM1342">
            <v>1.1128027648440129</v>
          </cell>
          <cell r="BN1342">
            <v>33</v>
          </cell>
          <cell r="BO1342">
            <v>0</v>
          </cell>
          <cell r="BP1342" t="str">
            <v>J</v>
          </cell>
          <cell r="BQ1342">
            <v>30</v>
          </cell>
          <cell r="BR1342">
            <v>31375</v>
          </cell>
        </row>
        <row r="1343">
          <cell r="C1343">
            <v>244036</v>
          </cell>
          <cell r="D1343" t="str">
            <v>2812 LIF37 (2PB, 75 Bxs)(GJ)</v>
          </cell>
          <cell r="E1343" t="str">
            <v>70315</v>
          </cell>
          <cell r="F1343" t="str">
            <v>72038</v>
          </cell>
          <cell r="G1343" t="str">
            <v>30%</v>
          </cell>
          <cell r="H1343" t="str">
            <v>2 X 8509 (12-8 4 X 1.25 OL)</v>
          </cell>
          <cell r="I1343" t="str">
            <v>8040 (54 mm 142 GA X 1.125 FT)</v>
          </cell>
          <cell r="J1343" t="str">
            <v>8034 (100 mm 200 GA X 1.125 FT)</v>
          </cell>
          <cell r="K1343">
            <v>0.59723999999999988</v>
          </cell>
          <cell r="L1343">
            <v>0.25595999999999997</v>
          </cell>
          <cell r="M1343">
            <v>12</v>
          </cell>
          <cell r="N1343">
            <v>13.353633178128154</v>
          </cell>
          <cell r="O1343">
            <v>11.75</v>
          </cell>
          <cell r="P1343">
            <v>12</v>
          </cell>
          <cell r="Q1343">
            <v>12.25</v>
          </cell>
          <cell r="R1343">
            <v>0.80487500000000001</v>
          </cell>
          <cell r="S1343">
            <v>0.85319999999999996</v>
          </cell>
          <cell r="T1343">
            <v>0.90282499999999999</v>
          </cell>
          <cell r="U1343">
            <v>365.41325000000001</v>
          </cell>
          <cell r="V1343">
            <v>387.3528</v>
          </cell>
          <cell r="W1343">
            <v>409.88254999999998</v>
          </cell>
          <cell r="X1343" t="str">
            <v>8405/8406 (13"/2 pc)</v>
          </cell>
          <cell r="Y1343" t="str">
            <v>13"/ 2 pc</v>
          </cell>
          <cell r="Z1343">
            <v>1.1000000000000001</v>
          </cell>
          <cell r="AA1343">
            <v>30</v>
          </cell>
          <cell r="AB1343">
            <v>24.146250000000002</v>
          </cell>
          <cell r="AC1343">
            <v>25.596</v>
          </cell>
          <cell r="AD1343">
            <v>27.08475</v>
          </cell>
          <cell r="AE1343">
            <v>25.246250000000003</v>
          </cell>
          <cell r="AF1343">
            <v>26.696000000000002</v>
          </cell>
          <cell r="AG1343">
            <v>28.184750000000001</v>
          </cell>
          <cell r="AH1343" t="str">
            <v>1 X 8126 (2.417 FT/Box)</v>
          </cell>
          <cell r="AI1343">
            <v>1</v>
          </cell>
          <cell r="AJ1343" t="str">
            <v>(15X5)+0=75</v>
          </cell>
          <cell r="AK1343">
            <v>15</v>
          </cell>
          <cell r="AL1343">
            <v>5</v>
          </cell>
          <cell r="AM1343">
            <v>0</v>
          </cell>
          <cell r="AN1343">
            <v>75</v>
          </cell>
          <cell r="AO1343" t="str">
            <v>8904 (45 X 42)</v>
          </cell>
          <cell r="AP1343" t="str">
            <v>45X42</v>
          </cell>
          <cell r="AQ1343">
            <v>55</v>
          </cell>
          <cell r="AR1343" t="str">
            <v>8123 (4)</v>
          </cell>
          <cell r="AS1343">
            <v>0</v>
          </cell>
          <cell r="AT1343" t="str">
            <v>8121 (2 X 16FT)</v>
          </cell>
          <cell r="AU1343">
            <v>2</v>
          </cell>
          <cell r="AV1343" t="str">
            <v>8051 (1 White)</v>
          </cell>
          <cell r="AW1343" t="str">
            <v>8050 (334FT Clear)</v>
          </cell>
          <cell r="AX1343">
            <v>2057.1999999999998</v>
          </cell>
          <cell r="AY1343">
            <v>2250</v>
          </cell>
          <cell r="AZ1343">
            <v>0.91431111111111107</v>
          </cell>
          <cell r="BA1343" t="str">
            <v>GJ Request 12/13/10.</v>
          </cell>
          <cell r="BB1343"/>
          <cell r="BC1343">
            <v>244036</v>
          </cell>
          <cell r="BD1343" t="str">
            <v>Blue</v>
          </cell>
          <cell r="BE1343" t="str">
            <v>2812 LIF37</v>
          </cell>
          <cell r="BF1343" t="str">
            <v>12 months (+/- 5 days) from date of manufacture</v>
          </cell>
          <cell r="BG1343" t="str">
            <v>Fast</v>
          </cell>
          <cell r="BH1343" t="str">
            <v>28 mm</v>
          </cell>
          <cell r="BI1343" t="str">
            <v>1 1/4 in</v>
          </cell>
          <cell r="BJ1343" t="str">
            <v xml:space="preserve">12 in </v>
          </cell>
          <cell r="BK1343" t="str">
            <v>7/8 in</v>
          </cell>
          <cell r="BL1343" t="str">
            <v>I, II, III</v>
          </cell>
          <cell r="BM1343">
            <v>1.1128027648440129</v>
          </cell>
          <cell r="BN1343">
            <v>33</v>
          </cell>
          <cell r="BO1343">
            <v>0</v>
          </cell>
          <cell r="BP1343" t="str">
            <v>J</v>
          </cell>
          <cell r="BQ1343">
            <v>30</v>
          </cell>
          <cell r="BR1343">
            <v>31375</v>
          </cell>
        </row>
        <row r="1344">
          <cell r="C1344">
            <v>244040</v>
          </cell>
          <cell r="D1344" t="str">
            <v>2812 M0510 (2PB, 75 Bxs)(GJ)</v>
          </cell>
          <cell r="E1344" t="str">
            <v>70457</v>
          </cell>
          <cell r="F1344" t="str">
            <v>72038</v>
          </cell>
          <cell r="G1344" t="str">
            <v>30%</v>
          </cell>
          <cell r="H1344" t="str">
            <v>2 X 8509 (12-8 4 X 1.25 OL)</v>
          </cell>
          <cell r="I1344" t="str">
            <v>8040 (54 mm 142 GA X 1.125 FT)</v>
          </cell>
          <cell r="J1344" t="str">
            <v>8034 (100 mm 200 GA X 1.125 FT)</v>
          </cell>
          <cell r="K1344">
            <v>0.59723999999999988</v>
          </cell>
          <cell r="L1344">
            <v>0.25595999999999997</v>
          </cell>
          <cell r="M1344">
            <v>12</v>
          </cell>
          <cell r="N1344">
            <v>13.353633178128154</v>
          </cell>
          <cell r="O1344">
            <v>11.75</v>
          </cell>
          <cell r="P1344">
            <v>12</v>
          </cell>
          <cell r="Q1344">
            <v>12.25</v>
          </cell>
          <cell r="R1344">
            <v>0.80487500000000001</v>
          </cell>
          <cell r="S1344">
            <v>0.85319999999999996</v>
          </cell>
          <cell r="T1344">
            <v>0.90282499999999999</v>
          </cell>
          <cell r="U1344">
            <v>365.41325000000001</v>
          </cell>
          <cell r="V1344">
            <v>387.3528</v>
          </cell>
          <cell r="W1344">
            <v>409.88254999999998</v>
          </cell>
          <cell r="X1344" t="str">
            <v>8405/8406 (13"/2 pc)</v>
          </cell>
          <cell r="Y1344" t="str">
            <v>13"/ 2 pc</v>
          </cell>
          <cell r="Z1344">
            <v>1.1000000000000001</v>
          </cell>
          <cell r="AA1344">
            <v>30</v>
          </cell>
          <cell r="AB1344">
            <v>24.146250000000002</v>
          </cell>
          <cell r="AC1344">
            <v>25.596</v>
          </cell>
          <cell r="AD1344">
            <v>27.08475</v>
          </cell>
          <cell r="AE1344">
            <v>25.246250000000003</v>
          </cell>
          <cell r="AF1344">
            <v>26.696000000000002</v>
          </cell>
          <cell r="AG1344">
            <v>28.184750000000001</v>
          </cell>
          <cell r="AH1344" t="str">
            <v>1 X 8126 (2.417 FT/Box)</v>
          </cell>
          <cell r="AI1344">
            <v>1</v>
          </cell>
          <cell r="AJ1344" t="str">
            <v>(15X5)+0=75</v>
          </cell>
          <cell r="AK1344">
            <v>15</v>
          </cell>
          <cell r="AL1344">
            <v>5</v>
          </cell>
          <cell r="AM1344">
            <v>0</v>
          </cell>
          <cell r="AN1344">
            <v>75</v>
          </cell>
          <cell r="AO1344" t="str">
            <v>8904 (45 X 42)</v>
          </cell>
          <cell r="AP1344" t="str">
            <v>45X42</v>
          </cell>
          <cell r="AQ1344">
            <v>55</v>
          </cell>
          <cell r="AR1344" t="str">
            <v>8123 (4)</v>
          </cell>
          <cell r="AS1344">
            <v>0</v>
          </cell>
          <cell r="AT1344" t="str">
            <v>8121 (2 X 16FT)</v>
          </cell>
          <cell r="AU1344">
            <v>2</v>
          </cell>
          <cell r="AV1344" t="str">
            <v>8051 (1 White)</v>
          </cell>
          <cell r="AW1344" t="str">
            <v>8050 (334FT Clear)</v>
          </cell>
          <cell r="AX1344">
            <v>2057.1999999999998</v>
          </cell>
          <cell r="AY1344">
            <v>2250</v>
          </cell>
          <cell r="AZ1344">
            <v>0.91431111111111107</v>
          </cell>
          <cell r="BA1344" t="str">
            <v>GJ Request 10/23/01.</v>
          </cell>
          <cell r="BB1344"/>
          <cell r="BC1344">
            <v>244040</v>
          </cell>
          <cell r="BD1344" t="str">
            <v>White</v>
          </cell>
          <cell r="BE1344" t="str">
            <v>2812 M0510</v>
          </cell>
          <cell r="BF1344" t="str">
            <v>12 months (+/- 5 days) from date of manufacture</v>
          </cell>
          <cell r="BG1344" t="str">
            <v>X-Slow</v>
          </cell>
          <cell r="BH1344" t="str">
            <v>28 mm</v>
          </cell>
          <cell r="BI1344" t="str">
            <v>1 1/4 in</v>
          </cell>
          <cell r="BJ1344" t="str">
            <v xml:space="preserve">12 in </v>
          </cell>
          <cell r="BK1344" t="str">
            <v>7/8 in</v>
          </cell>
          <cell r="BL1344" t="str">
            <v>I, II, III</v>
          </cell>
          <cell r="BM1344">
            <v>1.1128027648440129</v>
          </cell>
          <cell r="BN1344">
            <v>33</v>
          </cell>
          <cell r="BO1344">
            <v>0</v>
          </cell>
          <cell r="BP1344" t="str">
            <v>J</v>
          </cell>
          <cell r="BQ1344">
            <v>30</v>
          </cell>
          <cell r="BR1344">
            <v>31375</v>
          </cell>
        </row>
        <row r="1345">
          <cell r="C1345">
            <v>244041</v>
          </cell>
          <cell r="D1345" t="str">
            <v>2812 LIF1530 (2PB, 75 Bxs)(GJ)</v>
          </cell>
          <cell r="E1345" t="str">
            <v>70362</v>
          </cell>
          <cell r="F1345" t="str">
            <v>72038</v>
          </cell>
          <cell r="G1345" t="str">
            <v>30%</v>
          </cell>
          <cell r="H1345" t="str">
            <v>2 X 8509 (12-8 4 X 1.25 OL)</v>
          </cell>
          <cell r="I1345" t="str">
            <v>8040 (54 mm 142 GA X 1.125 FT)</v>
          </cell>
          <cell r="J1345" t="str">
            <v>8034 (100 mm 200 GA X 1.125 FT)</v>
          </cell>
          <cell r="K1345">
            <v>0.59723999999999988</v>
          </cell>
          <cell r="L1345">
            <v>0.25595999999999997</v>
          </cell>
          <cell r="M1345">
            <v>12</v>
          </cell>
          <cell r="N1345">
            <v>13.353633178128154</v>
          </cell>
          <cell r="O1345">
            <v>11.75</v>
          </cell>
          <cell r="P1345">
            <v>12</v>
          </cell>
          <cell r="Q1345">
            <v>12.25</v>
          </cell>
          <cell r="R1345">
            <v>0.80487500000000001</v>
          </cell>
          <cell r="S1345">
            <v>0.85319999999999996</v>
          </cell>
          <cell r="T1345">
            <v>0.90282499999999999</v>
          </cell>
          <cell r="U1345">
            <v>365.41325000000001</v>
          </cell>
          <cell r="V1345">
            <v>387.3528</v>
          </cell>
          <cell r="W1345">
            <v>409.88254999999998</v>
          </cell>
          <cell r="X1345" t="str">
            <v>8405/8406 (13"/2 pc)</v>
          </cell>
          <cell r="Y1345" t="str">
            <v>13"/ 2 pc</v>
          </cell>
          <cell r="Z1345">
            <v>1.1000000000000001</v>
          </cell>
          <cell r="AA1345">
            <v>30</v>
          </cell>
          <cell r="AB1345">
            <v>24.146250000000002</v>
          </cell>
          <cell r="AC1345">
            <v>25.596</v>
          </cell>
          <cell r="AD1345">
            <v>27.08475</v>
          </cell>
          <cell r="AE1345">
            <v>25.246250000000003</v>
          </cell>
          <cell r="AF1345">
            <v>26.696000000000002</v>
          </cell>
          <cell r="AG1345">
            <v>28.184750000000001</v>
          </cell>
          <cell r="AH1345" t="str">
            <v>1 X 8126 (2.417 FT/Box)</v>
          </cell>
          <cell r="AI1345">
            <v>1</v>
          </cell>
          <cell r="AJ1345" t="str">
            <v>(15X5)+0=75</v>
          </cell>
          <cell r="AK1345">
            <v>15</v>
          </cell>
          <cell r="AL1345">
            <v>5</v>
          </cell>
          <cell r="AM1345">
            <v>0</v>
          </cell>
          <cell r="AN1345">
            <v>75</v>
          </cell>
          <cell r="AO1345" t="str">
            <v>8904 (45 X 42)</v>
          </cell>
          <cell r="AP1345" t="str">
            <v>45X42</v>
          </cell>
          <cell r="AQ1345">
            <v>55</v>
          </cell>
          <cell r="AR1345" t="str">
            <v>8123 (4)</v>
          </cell>
          <cell r="AS1345">
            <v>0</v>
          </cell>
          <cell r="AT1345" t="str">
            <v>8121 (2 X 16FT)</v>
          </cell>
          <cell r="AU1345">
            <v>2</v>
          </cell>
          <cell r="AV1345" t="str">
            <v>8051 (1 White)</v>
          </cell>
          <cell r="AW1345" t="str">
            <v>8050 (334FT Clear)</v>
          </cell>
          <cell r="AX1345">
            <v>2057.1999999999998</v>
          </cell>
          <cell r="AY1345">
            <v>2250</v>
          </cell>
          <cell r="AZ1345">
            <v>0.91431111111111107</v>
          </cell>
          <cell r="BA1345" t="str">
            <v>GJ Request 3/14/11.</v>
          </cell>
          <cell r="BB1345"/>
          <cell r="BC1345">
            <v>244041</v>
          </cell>
          <cell r="BD1345" t="str">
            <v>White</v>
          </cell>
          <cell r="BE1345" t="str">
            <v>2812 LIF1530</v>
          </cell>
          <cell r="BF1345" t="str">
            <v>12 months (+/- 5 days) from date of manufacture</v>
          </cell>
          <cell r="BG1345" t="str">
            <v>Super Slow</v>
          </cell>
          <cell r="BH1345" t="str">
            <v>28 mm</v>
          </cell>
          <cell r="BI1345" t="str">
            <v>1 1/4 in</v>
          </cell>
          <cell r="BJ1345" t="str">
            <v xml:space="preserve">12 in </v>
          </cell>
          <cell r="BK1345" t="str">
            <v>7/8 in</v>
          </cell>
          <cell r="BL1345" t="str">
            <v>I, II, III</v>
          </cell>
          <cell r="BM1345">
            <v>1.1128027648440129</v>
          </cell>
          <cell r="BN1345">
            <v>33</v>
          </cell>
          <cell r="BO1345">
            <v>0</v>
          </cell>
          <cell r="BP1345" t="str">
            <v>J</v>
          </cell>
          <cell r="BQ1345">
            <v>30</v>
          </cell>
          <cell r="BR1345">
            <v>31375</v>
          </cell>
        </row>
        <row r="1346">
          <cell r="C1346">
            <v>244043</v>
          </cell>
          <cell r="D1346" t="str">
            <v>2812 M1530 (2PB, 75 Bxs)(GJ)</v>
          </cell>
          <cell r="E1346" t="str">
            <v>70460</v>
          </cell>
          <cell r="F1346" t="str">
            <v>72038</v>
          </cell>
          <cell r="G1346" t="str">
            <v>30%</v>
          </cell>
          <cell r="H1346" t="str">
            <v>2 X 8509 (12-8 4 X 1.25 OL)</v>
          </cell>
          <cell r="I1346" t="str">
            <v>8040 (54 mm 142 GA X 1.125 FT)</v>
          </cell>
          <cell r="J1346" t="str">
            <v>8034 (100 mm 200 GA X 1.125 FT)</v>
          </cell>
          <cell r="K1346">
            <v>0.59723999999999988</v>
          </cell>
          <cell r="L1346">
            <v>0.25595999999999997</v>
          </cell>
          <cell r="M1346">
            <v>12</v>
          </cell>
          <cell r="N1346">
            <v>13.353633178128154</v>
          </cell>
          <cell r="O1346">
            <v>11.75</v>
          </cell>
          <cell r="P1346">
            <v>12</v>
          </cell>
          <cell r="Q1346">
            <v>12.25</v>
          </cell>
          <cell r="R1346">
            <v>0.80487500000000001</v>
          </cell>
          <cell r="S1346">
            <v>0.85319999999999996</v>
          </cell>
          <cell r="T1346">
            <v>0.90282499999999999</v>
          </cell>
          <cell r="U1346">
            <v>365.41325000000001</v>
          </cell>
          <cell r="V1346">
            <v>387.3528</v>
          </cell>
          <cell r="W1346">
            <v>409.88254999999998</v>
          </cell>
          <cell r="X1346" t="str">
            <v>8405/8406 (13"/2 pc)</v>
          </cell>
          <cell r="Y1346" t="str">
            <v>13"/ 2 pc</v>
          </cell>
          <cell r="Z1346">
            <v>1.1000000000000001</v>
          </cell>
          <cell r="AA1346">
            <v>30</v>
          </cell>
          <cell r="AB1346">
            <v>24.146250000000002</v>
          </cell>
          <cell r="AC1346">
            <v>25.596</v>
          </cell>
          <cell r="AD1346">
            <v>27.08475</v>
          </cell>
          <cell r="AE1346">
            <v>25.246250000000003</v>
          </cell>
          <cell r="AF1346">
            <v>26.696000000000002</v>
          </cell>
          <cell r="AG1346">
            <v>28.184750000000001</v>
          </cell>
          <cell r="AH1346" t="str">
            <v>1 X 8126 (2.417 FT/Box)</v>
          </cell>
          <cell r="AI1346">
            <v>1</v>
          </cell>
          <cell r="AJ1346" t="str">
            <v>(15X5)+0=75</v>
          </cell>
          <cell r="AK1346">
            <v>15</v>
          </cell>
          <cell r="AL1346">
            <v>5</v>
          </cell>
          <cell r="AM1346">
            <v>0</v>
          </cell>
          <cell r="AN1346">
            <v>75</v>
          </cell>
          <cell r="AO1346" t="str">
            <v>8904 (45 X 42)</v>
          </cell>
          <cell r="AP1346" t="str">
            <v>45X42</v>
          </cell>
          <cell r="AQ1346">
            <v>55</v>
          </cell>
          <cell r="AR1346" t="str">
            <v>8123 (4)</v>
          </cell>
          <cell r="AS1346">
            <v>0</v>
          </cell>
          <cell r="AT1346" t="str">
            <v>8121 (2 X 16FT)</v>
          </cell>
          <cell r="AU1346">
            <v>2</v>
          </cell>
          <cell r="AV1346" t="str">
            <v>8051 (1 White)</v>
          </cell>
          <cell r="AW1346" t="str">
            <v>8050 (334FT Clear)</v>
          </cell>
          <cell r="AX1346">
            <v>2057.1999999999998</v>
          </cell>
          <cell r="AY1346">
            <v>2250</v>
          </cell>
          <cell r="AZ1346">
            <v>0.91431111111111107</v>
          </cell>
          <cell r="BA1346" t="str">
            <v xml:space="preserve">GJ Request 6/21/02. </v>
          </cell>
          <cell r="BB1346"/>
          <cell r="BC1346">
            <v>244043</v>
          </cell>
          <cell r="BD1346" t="str">
            <v>White</v>
          </cell>
          <cell r="BE1346" t="str">
            <v xml:space="preserve">2812 M1530 </v>
          </cell>
          <cell r="BF1346" t="str">
            <v>12 months (+/- 5 days) from date of manufacture</v>
          </cell>
          <cell r="BG1346" t="str">
            <v>Super Slow</v>
          </cell>
          <cell r="BH1346" t="str">
            <v>28 mm</v>
          </cell>
          <cell r="BI1346" t="str">
            <v>1 1/4 in</v>
          </cell>
          <cell r="BJ1346" t="str">
            <v xml:space="preserve">12 in </v>
          </cell>
          <cell r="BK1346" t="str">
            <v>7/8 in</v>
          </cell>
          <cell r="BL1346" t="str">
            <v>I, II, III</v>
          </cell>
          <cell r="BM1346">
            <v>1.1128027648440129</v>
          </cell>
          <cell r="BN1346">
            <v>33</v>
          </cell>
          <cell r="BO1346">
            <v>0</v>
          </cell>
          <cell r="BP1346" t="str">
            <v>J</v>
          </cell>
          <cell r="BQ1346">
            <v>30</v>
          </cell>
          <cell r="BR1346">
            <v>31375</v>
          </cell>
        </row>
        <row r="1347">
          <cell r="C1347">
            <v>244062</v>
          </cell>
          <cell r="D1347" t="str">
            <v>2812 H35 (2PB, 75 Bxs)(GJ)</v>
          </cell>
          <cell r="E1347" t="str">
            <v>70400</v>
          </cell>
          <cell r="F1347" t="str">
            <v>72038</v>
          </cell>
          <cell r="G1347" t="str">
            <v>30%</v>
          </cell>
          <cell r="H1347" t="str">
            <v>2 X 8509 (12-8 4 X 1.25 OL)</v>
          </cell>
          <cell r="I1347" t="str">
            <v>8040 (54 mm 142 GA X 1.125 FT)</v>
          </cell>
          <cell r="J1347" t="str">
            <v>8034 (100 mm 200 GA X 1.125 FT)</v>
          </cell>
          <cell r="K1347">
            <v>0.59723999999999988</v>
          </cell>
          <cell r="L1347">
            <v>0.25595999999999997</v>
          </cell>
          <cell r="M1347">
            <v>12</v>
          </cell>
          <cell r="N1347">
            <v>13.353633178128154</v>
          </cell>
          <cell r="O1347">
            <v>11.75</v>
          </cell>
          <cell r="P1347">
            <v>12</v>
          </cell>
          <cell r="Q1347">
            <v>12.25</v>
          </cell>
          <cell r="R1347">
            <v>0.80487500000000001</v>
          </cell>
          <cell r="S1347">
            <v>0.85319999999999996</v>
          </cell>
          <cell r="T1347">
            <v>0.90282499999999999</v>
          </cell>
          <cell r="U1347">
            <v>365.41325000000001</v>
          </cell>
          <cell r="V1347">
            <v>387.3528</v>
          </cell>
          <cell r="W1347">
            <v>409.88254999999998</v>
          </cell>
          <cell r="X1347" t="str">
            <v>8405/8406 (13"/2 pc)</v>
          </cell>
          <cell r="Y1347" t="str">
            <v>13"/ 2 pc</v>
          </cell>
          <cell r="Z1347">
            <v>1.1000000000000001</v>
          </cell>
          <cell r="AA1347">
            <v>30</v>
          </cell>
          <cell r="AB1347">
            <v>24.146250000000002</v>
          </cell>
          <cell r="AC1347">
            <v>25.596</v>
          </cell>
          <cell r="AD1347">
            <v>27.08475</v>
          </cell>
          <cell r="AE1347">
            <v>25.246250000000003</v>
          </cell>
          <cell r="AF1347">
            <v>26.696000000000002</v>
          </cell>
          <cell r="AG1347">
            <v>28.184750000000001</v>
          </cell>
          <cell r="AH1347" t="str">
            <v>1 X 8126 (2.417 FT/Box)</v>
          </cell>
          <cell r="AI1347">
            <v>1</v>
          </cell>
          <cell r="AJ1347" t="str">
            <v>(15X5)+0=75</v>
          </cell>
          <cell r="AK1347">
            <v>15</v>
          </cell>
          <cell r="AL1347">
            <v>5</v>
          </cell>
          <cell r="AM1347">
            <v>0</v>
          </cell>
          <cell r="AN1347">
            <v>75</v>
          </cell>
          <cell r="AO1347" t="str">
            <v>8904 (45 X 42)</v>
          </cell>
          <cell r="AP1347" t="str">
            <v>45X42</v>
          </cell>
          <cell r="AQ1347">
            <v>55</v>
          </cell>
          <cell r="AR1347" t="str">
            <v>8123 (4)</v>
          </cell>
          <cell r="AS1347">
            <v>0</v>
          </cell>
          <cell r="AT1347" t="str">
            <v>8121 (2 X 16FT)</v>
          </cell>
          <cell r="AU1347">
            <v>2</v>
          </cell>
          <cell r="AV1347" t="str">
            <v>8051 (1 White)</v>
          </cell>
          <cell r="AW1347" t="str">
            <v>8050 (334FT Clear)</v>
          </cell>
          <cell r="AX1347">
            <v>2057.1999999999998</v>
          </cell>
          <cell r="AY1347">
            <v>2250</v>
          </cell>
          <cell r="AZ1347">
            <v>0.91431111111111107</v>
          </cell>
          <cell r="BA1347" t="str">
            <v xml:space="preserve">GJ Request 6/21/02. </v>
          </cell>
          <cell r="BB1347"/>
          <cell r="BC1347">
            <v>244062</v>
          </cell>
          <cell r="BD1347" t="str">
            <v>Blue</v>
          </cell>
          <cell r="BE1347" t="str">
            <v xml:space="preserve">2812 H35 </v>
          </cell>
          <cell r="BF1347" t="str">
            <v>12 months (+/- 5 days) from date of manufacture</v>
          </cell>
          <cell r="BG1347" t="str">
            <v>Fast</v>
          </cell>
          <cell r="BH1347" t="str">
            <v>28 mm</v>
          </cell>
          <cell r="BI1347" t="str">
            <v>1 1/4 in</v>
          </cell>
          <cell r="BJ1347" t="str">
            <v xml:space="preserve">12 in </v>
          </cell>
          <cell r="BK1347" t="str">
            <v>7/8 in</v>
          </cell>
          <cell r="BL1347" t="str">
            <v>I, II, III</v>
          </cell>
          <cell r="BM1347">
            <v>1.1128027648440129</v>
          </cell>
          <cell r="BN1347">
            <v>33</v>
          </cell>
          <cell r="BO1347">
            <v>0</v>
          </cell>
          <cell r="BP1347" t="str">
            <v>J</v>
          </cell>
          <cell r="BQ1347">
            <v>30</v>
          </cell>
          <cell r="BR1347">
            <v>31375</v>
          </cell>
        </row>
        <row r="1348">
          <cell r="C1348">
            <v>244079</v>
          </cell>
          <cell r="D1348" t="str">
            <v>2812 H90 (2PB, 75 Bxs)(GJ)</v>
          </cell>
          <cell r="E1348" t="str">
            <v>70440</v>
          </cell>
          <cell r="F1348" t="str">
            <v>72038</v>
          </cell>
          <cell r="G1348" t="str">
            <v>30%</v>
          </cell>
          <cell r="H1348" t="str">
            <v>2 X 8509 (12-8 4 X 1.25 OL)</v>
          </cell>
          <cell r="I1348" t="str">
            <v>8040 (54 mm 142 GA X 1.125 FT)</v>
          </cell>
          <cell r="J1348" t="str">
            <v>8034 (100 mm 200 GA X 1.125 FT)</v>
          </cell>
          <cell r="K1348">
            <v>0.59723999999999988</v>
          </cell>
          <cell r="L1348">
            <v>0.25595999999999997</v>
          </cell>
          <cell r="M1348">
            <v>12</v>
          </cell>
          <cell r="N1348">
            <v>13.353633178128154</v>
          </cell>
          <cell r="O1348">
            <v>11.75</v>
          </cell>
          <cell r="P1348">
            <v>12</v>
          </cell>
          <cell r="Q1348">
            <v>12.25</v>
          </cell>
          <cell r="R1348">
            <v>0.80487500000000001</v>
          </cell>
          <cell r="S1348">
            <v>0.85319999999999996</v>
          </cell>
          <cell r="T1348">
            <v>0.90282499999999999</v>
          </cell>
          <cell r="U1348">
            <v>365.41325000000001</v>
          </cell>
          <cell r="V1348">
            <v>387.3528</v>
          </cell>
          <cell r="W1348">
            <v>409.88254999999998</v>
          </cell>
          <cell r="X1348" t="str">
            <v>8405/8406 (13"/2 pc)</v>
          </cell>
          <cell r="Y1348" t="str">
            <v>13"/ 2 pc</v>
          </cell>
          <cell r="Z1348">
            <v>1.1000000000000001</v>
          </cell>
          <cell r="AA1348">
            <v>30</v>
          </cell>
          <cell r="AB1348">
            <v>24.146250000000002</v>
          </cell>
          <cell r="AC1348">
            <v>25.596</v>
          </cell>
          <cell r="AD1348">
            <v>27.08475</v>
          </cell>
          <cell r="AE1348">
            <v>25.246250000000003</v>
          </cell>
          <cell r="AF1348">
            <v>26.696000000000002</v>
          </cell>
          <cell r="AG1348">
            <v>28.184750000000001</v>
          </cell>
          <cell r="AH1348" t="str">
            <v>1 X 8126 (2.417 FT/Box)</v>
          </cell>
          <cell r="AI1348">
            <v>1</v>
          </cell>
          <cell r="AJ1348" t="str">
            <v>(15X5)+0=75</v>
          </cell>
          <cell r="AK1348">
            <v>15</v>
          </cell>
          <cell r="AL1348">
            <v>5</v>
          </cell>
          <cell r="AM1348">
            <v>0</v>
          </cell>
          <cell r="AN1348">
            <v>75</v>
          </cell>
          <cell r="AO1348" t="str">
            <v>8904 (45 X 42)</v>
          </cell>
          <cell r="AP1348" t="str">
            <v>45X42</v>
          </cell>
          <cell r="AQ1348">
            <v>55</v>
          </cell>
          <cell r="AR1348" t="str">
            <v>8123 (4)</v>
          </cell>
          <cell r="AS1348">
            <v>0</v>
          </cell>
          <cell r="AT1348" t="str">
            <v>8121 (2 X 16FT)</v>
          </cell>
          <cell r="AU1348">
            <v>2</v>
          </cell>
          <cell r="AV1348" t="str">
            <v>8051 (1 White)</v>
          </cell>
          <cell r="AW1348" t="str">
            <v>8050 (334FT Clear)</v>
          </cell>
          <cell r="AX1348">
            <v>2057.1999999999998</v>
          </cell>
          <cell r="AY1348">
            <v>2250</v>
          </cell>
          <cell r="AZ1348">
            <v>0.91431111111111107</v>
          </cell>
          <cell r="BA1348" t="str">
            <v xml:space="preserve">GJ Request 6/21/02. </v>
          </cell>
          <cell r="BB1348"/>
          <cell r="BC1348">
            <v>244079</v>
          </cell>
          <cell r="BD1348" t="str">
            <v>Yellow</v>
          </cell>
          <cell r="BE1348" t="str">
            <v xml:space="preserve">2812 H90 </v>
          </cell>
          <cell r="BF1348" t="str">
            <v>12 months (+/- 5 days) from date of manufacture</v>
          </cell>
          <cell r="BG1348" t="str">
            <v>Slow</v>
          </cell>
          <cell r="BH1348" t="str">
            <v>28 mm</v>
          </cell>
          <cell r="BI1348" t="str">
            <v>1 1/4 in</v>
          </cell>
          <cell r="BJ1348" t="str">
            <v xml:space="preserve">12 in </v>
          </cell>
          <cell r="BK1348" t="str">
            <v>7/8 in</v>
          </cell>
          <cell r="BL1348" t="str">
            <v>I, II, III</v>
          </cell>
          <cell r="BM1348">
            <v>1.1128027648440129</v>
          </cell>
          <cell r="BN1348">
            <v>33</v>
          </cell>
          <cell r="BO1348">
            <v>0</v>
          </cell>
          <cell r="BP1348" t="str">
            <v>J</v>
          </cell>
          <cell r="BQ1348">
            <v>30</v>
          </cell>
          <cell r="BR1348">
            <v>31375</v>
          </cell>
        </row>
        <row r="1349">
          <cell r="C1349">
            <v>244081</v>
          </cell>
          <cell r="D1349" t="str">
            <v>2812 LIF35 (2PB, 75 Bxs)(GJ)</v>
          </cell>
          <cell r="E1349" t="str">
            <v>70411</v>
          </cell>
          <cell r="F1349" t="str">
            <v>72038</v>
          </cell>
          <cell r="G1349" t="str">
            <v>30%</v>
          </cell>
          <cell r="H1349" t="str">
            <v>2 X 8509 (12-8 4 X 1.25 OL)</v>
          </cell>
          <cell r="I1349" t="str">
            <v>8040 (54 mm 142 GA X 1.125 FT)</v>
          </cell>
          <cell r="J1349" t="str">
            <v>8034 (100 mm 200 GA X 1.125 FT)</v>
          </cell>
          <cell r="K1349">
            <v>0.59723999999999988</v>
          </cell>
          <cell r="L1349">
            <v>0.25595999999999997</v>
          </cell>
          <cell r="M1349">
            <v>12</v>
          </cell>
          <cell r="N1349">
            <v>13.353633178128154</v>
          </cell>
          <cell r="O1349">
            <v>11.75</v>
          </cell>
          <cell r="P1349">
            <v>12</v>
          </cell>
          <cell r="Q1349">
            <v>12.25</v>
          </cell>
          <cell r="R1349">
            <v>0.80487500000000001</v>
          </cell>
          <cell r="S1349">
            <v>0.85319999999999996</v>
          </cell>
          <cell r="T1349">
            <v>0.90282499999999999</v>
          </cell>
          <cell r="U1349">
            <v>365.41325000000001</v>
          </cell>
          <cell r="V1349">
            <v>387.3528</v>
          </cell>
          <cell r="W1349">
            <v>409.88254999999998</v>
          </cell>
          <cell r="X1349" t="str">
            <v>8405/8406 (13"/2 pc)</v>
          </cell>
          <cell r="Y1349" t="str">
            <v>13"/ 2 pc</v>
          </cell>
          <cell r="Z1349">
            <v>1.1000000000000001</v>
          </cell>
          <cell r="AA1349">
            <v>30</v>
          </cell>
          <cell r="AB1349">
            <v>24.146250000000002</v>
          </cell>
          <cell r="AC1349">
            <v>25.596</v>
          </cell>
          <cell r="AD1349">
            <v>27.08475</v>
          </cell>
          <cell r="AE1349">
            <v>25.246250000000003</v>
          </cell>
          <cell r="AF1349">
            <v>26.696000000000002</v>
          </cell>
          <cell r="AG1349">
            <v>28.184750000000001</v>
          </cell>
          <cell r="AH1349" t="str">
            <v>1 X 8126 (2.417 FT/Box)</v>
          </cell>
          <cell r="AI1349">
            <v>1</v>
          </cell>
          <cell r="AJ1349" t="str">
            <v>(15X5)+0=75</v>
          </cell>
          <cell r="AK1349">
            <v>15</v>
          </cell>
          <cell r="AL1349">
            <v>5</v>
          </cell>
          <cell r="AM1349">
            <v>0</v>
          </cell>
          <cell r="AN1349">
            <v>75</v>
          </cell>
          <cell r="AO1349" t="str">
            <v>8904 (45 X 42)</v>
          </cell>
          <cell r="AP1349" t="str">
            <v>45X42</v>
          </cell>
          <cell r="AQ1349">
            <v>55</v>
          </cell>
          <cell r="AR1349" t="str">
            <v>8123 (4)</v>
          </cell>
          <cell r="AS1349">
            <v>0</v>
          </cell>
          <cell r="AT1349" t="str">
            <v>8121 (2 X 16FT)</v>
          </cell>
          <cell r="AU1349">
            <v>2</v>
          </cell>
          <cell r="AV1349" t="str">
            <v>8051 (1 White)</v>
          </cell>
          <cell r="AW1349" t="str">
            <v>8050 (334FT Clear)</v>
          </cell>
          <cell r="AX1349">
            <v>2057.1999999999998</v>
          </cell>
          <cell r="AY1349">
            <v>2250</v>
          </cell>
          <cell r="AZ1349">
            <v>0.91431111111111107</v>
          </cell>
          <cell r="BA1349" t="str">
            <v>GJ Request 7/25/05.</v>
          </cell>
          <cell r="BB1349"/>
          <cell r="BC1349">
            <v>244081</v>
          </cell>
          <cell r="BD1349" t="str">
            <v>Blue</v>
          </cell>
          <cell r="BE1349" t="str">
            <v>2812 LIF35</v>
          </cell>
          <cell r="BF1349" t="str">
            <v>12 months (+/- 5 days) from date of manufacture</v>
          </cell>
          <cell r="BG1349" t="str">
            <v>Fast</v>
          </cell>
          <cell r="BH1349" t="str">
            <v>28 mm</v>
          </cell>
          <cell r="BI1349" t="str">
            <v>1 1/4 in</v>
          </cell>
          <cell r="BJ1349" t="str">
            <v xml:space="preserve">12 in </v>
          </cell>
          <cell r="BK1349" t="str">
            <v>7/8 in</v>
          </cell>
          <cell r="BL1349" t="str">
            <v>I, II, III</v>
          </cell>
          <cell r="BM1349">
            <v>1.1128027648440129</v>
          </cell>
          <cell r="BN1349">
            <v>33</v>
          </cell>
          <cell r="BO1349">
            <v>0</v>
          </cell>
          <cell r="BP1349" t="str">
            <v>J</v>
          </cell>
          <cell r="BQ1349">
            <v>30</v>
          </cell>
          <cell r="BR1349">
            <v>31375</v>
          </cell>
        </row>
        <row r="1350">
          <cell r="C1350">
            <v>244082</v>
          </cell>
          <cell r="D1350" t="str">
            <v>2812 LIF20 (2PB, 75 Bxs) (GJ)</v>
          </cell>
          <cell r="E1350" t="str">
            <v>70417</v>
          </cell>
          <cell r="F1350" t="str">
            <v>72038</v>
          </cell>
          <cell r="G1350" t="str">
            <v>30%</v>
          </cell>
          <cell r="H1350" t="str">
            <v>2 X 8509 (12-8 4 X 1.25 OL)</v>
          </cell>
          <cell r="I1350" t="str">
            <v>8040 (54 mm 142 GA X 1.125 FT)</v>
          </cell>
          <cell r="J1350" t="str">
            <v>8034 (100 mm 200 GA X 1.125 FT)</v>
          </cell>
          <cell r="K1350">
            <v>0.59723999999999988</v>
          </cell>
          <cell r="L1350">
            <v>0.25595999999999997</v>
          </cell>
          <cell r="M1350">
            <v>12</v>
          </cell>
          <cell r="N1350">
            <v>13.353633178128154</v>
          </cell>
          <cell r="O1350">
            <v>11.75</v>
          </cell>
          <cell r="P1350">
            <v>12</v>
          </cell>
          <cell r="Q1350">
            <v>12.25</v>
          </cell>
          <cell r="R1350">
            <v>0.80487500000000001</v>
          </cell>
          <cell r="S1350">
            <v>0.85319999999999996</v>
          </cell>
          <cell r="T1350">
            <v>0.90282499999999999</v>
          </cell>
          <cell r="U1350">
            <v>365.41325000000001</v>
          </cell>
          <cell r="V1350">
            <v>387.3528</v>
          </cell>
          <cell r="W1350">
            <v>409.88254999999998</v>
          </cell>
          <cell r="X1350" t="str">
            <v>8405/8406 (13"/2 pc)</v>
          </cell>
          <cell r="Y1350" t="str">
            <v>13"/ 2 pc</v>
          </cell>
          <cell r="Z1350">
            <v>1.1000000000000001</v>
          </cell>
          <cell r="AA1350">
            <v>30</v>
          </cell>
          <cell r="AB1350">
            <v>24.146250000000002</v>
          </cell>
          <cell r="AC1350">
            <v>25.596</v>
          </cell>
          <cell r="AD1350">
            <v>27.08475</v>
          </cell>
          <cell r="AE1350">
            <v>25.246250000000003</v>
          </cell>
          <cell r="AF1350">
            <v>26.696000000000002</v>
          </cell>
          <cell r="AG1350">
            <v>28.184750000000001</v>
          </cell>
          <cell r="AH1350" t="str">
            <v>1 X 8126 (2.417 FT/Box)</v>
          </cell>
          <cell r="AI1350">
            <v>1</v>
          </cell>
          <cell r="AJ1350" t="str">
            <v>(15X5)+0=75</v>
          </cell>
          <cell r="AK1350">
            <v>15</v>
          </cell>
          <cell r="AL1350">
            <v>5</v>
          </cell>
          <cell r="AM1350">
            <v>0</v>
          </cell>
          <cell r="AN1350">
            <v>75</v>
          </cell>
          <cell r="AO1350" t="str">
            <v>8904 (45 X 42)</v>
          </cell>
          <cell r="AP1350" t="str">
            <v>45X42</v>
          </cell>
          <cell r="AQ1350">
            <v>55</v>
          </cell>
          <cell r="AR1350" t="str">
            <v>8123 (4)</v>
          </cell>
          <cell r="AS1350">
            <v>0</v>
          </cell>
          <cell r="AT1350" t="str">
            <v>8121 (2 X 16FT)</v>
          </cell>
          <cell r="AU1350">
            <v>2</v>
          </cell>
          <cell r="AV1350" t="str">
            <v>8051 (1 White)</v>
          </cell>
          <cell r="AW1350" t="str">
            <v>8050 (334FT Clear)</v>
          </cell>
          <cell r="AX1350">
            <v>2057.1999999999998</v>
          </cell>
          <cell r="AY1350">
            <v>2250</v>
          </cell>
          <cell r="AZ1350">
            <v>0.91431111111111107</v>
          </cell>
          <cell r="BA1350" t="str">
            <v>GJ Request 9/1/05.</v>
          </cell>
          <cell r="BB1350"/>
          <cell r="BC1350">
            <v>244082</v>
          </cell>
          <cell r="BD1350" t="str">
            <v xml:space="preserve">Orange </v>
          </cell>
          <cell r="BE1350" t="str">
            <v>2812 LIF20</v>
          </cell>
          <cell r="BF1350" t="str">
            <v>12 months (+/- 5 days) from date of manufacture</v>
          </cell>
          <cell r="BG1350" t="str">
            <v xml:space="preserve">X-Fast </v>
          </cell>
          <cell r="BH1350" t="str">
            <v>28 mm</v>
          </cell>
          <cell r="BI1350" t="str">
            <v>1 1/4 in</v>
          </cell>
          <cell r="BJ1350" t="str">
            <v xml:space="preserve">12 in </v>
          </cell>
          <cell r="BK1350" t="str">
            <v>7/8 in</v>
          </cell>
          <cell r="BL1350" t="str">
            <v>I, II, III</v>
          </cell>
          <cell r="BM1350">
            <v>1.1128027648440129</v>
          </cell>
          <cell r="BN1350">
            <v>33</v>
          </cell>
          <cell r="BO1350">
            <v>0</v>
          </cell>
          <cell r="BP1350" t="str">
            <v>J</v>
          </cell>
          <cell r="BQ1350">
            <v>30</v>
          </cell>
          <cell r="BR1350">
            <v>31375</v>
          </cell>
        </row>
        <row r="1351">
          <cell r="C1351">
            <v>244083</v>
          </cell>
          <cell r="D1351" t="str">
            <v>2812 LIF70 (2PB, 75 Bxs)(GJ)</v>
          </cell>
          <cell r="E1351" t="str">
            <v>70413</v>
          </cell>
          <cell r="F1351" t="str">
            <v>72038</v>
          </cell>
          <cell r="G1351" t="str">
            <v>30%</v>
          </cell>
          <cell r="H1351" t="str">
            <v>2 X 8509 (12-8 4 X 1.25 OL)</v>
          </cell>
          <cell r="I1351" t="str">
            <v>8040 (54 mm 142 GA X 1.125 FT)</v>
          </cell>
          <cell r="J1351" t="str">
            <v>8034 (100 mm 200 GA X 1.125 FT)</v>
          </cell>
          <cell r="K1351">
            <v>0.59723999999999988</v>
          </cell>
          <cell r="L1351">
            <v>0.25595999999999997</v>
          </cell>
          <cell r="M1351">
            <v>12</v>
          </cell>
          <cell r="N1351">
            <v>13.353633178128154</v>
          </cell>
          <cell r="O1351">
            <v>11.75</v>
          </cell>
          <cell r="P1351">
            <v>12</v>
          </cell>
          <cell r="Q1351">
            <v>12.25</v>
          </cell>
          <cell r="R1351">
            <v>0.80487500000000001</v>
          </cell>
          <cell r="S1351">
            <v>0.85319999999999996</v>
          </cell>
          <cell r="T1351">
            <v>0.90282499999999999</v>
          </cell>
          <cell r="U1351">
            <v>365.41325000000001</v>
          </cell>
          <cell r="V1351">
            <v>387.3528</v>
          </cell>
          <cell r="W1351">
            <v>409.88254999999998</v>
          </cell>
          <cell r="X1351" t="str">
            <v>8405/8406 (13"/2 pc)</v>
          </cell>
          <cell r="Y1351" t="str">
            <v>13"/ 2 pc</v>
          </cell>
          <cell r="Z1351">
            <v>1.1000000000000001</v>
          </cell>
          <cell r="AA1351">
            <v>30</v>
          </cell>
          <cell r="AB1351">
            <v>24.146250000000002</v>
          </cell>
          <cell r="AC1351">
            <v>25.596</v>
          </cell>
          <cell r="AD1351">
            <v>27.08475</v>
          </cell>
          <cell r="AE1351">
            <v>25.246250000000003</v>
          </cell>
          <cell r="AF1351">
            <v>26.696000000000002</v>
          </cell>
          <cell r="AG1351">
            <v>28.184750000000001</v>
          </cell>
          <cell r="AH1351" t="str">
            <v>1 X 8126 (2.417 FT/Box)</v>
          </cell>
          <cell r="AI1351">
            <v>1</v>
          </cell>
          <cell r="AJ1351" t="str">
            <v>(15X5)+0=75</v>
          </cell>
          <cell r="AK1351">
            <v>15</v>
          </cell>
          <cell r="AL1351">
            <v>5</v>
          </cell>
          <cell r="AM1351">
            <v>0</v>
          </cell>
          <cell r="AN1351">
            <v>75</v>
          </cell>
          <cell r="AO1351" t="str">
            <v>8904 (45 X 42)</v>
          </cell>
          <cell r="AP1351" t="str">
            <v>45X42</v>
          </cell>
          <cell r="AQ1351">
            <v>55</v>
          </cell>
          <cell r="AR1351" t="str">
            <v>8123 (4)</v>
          </cell>
          <cell r="AS1351">
            <v>0</v>
          </cell>
          <cell r="AT1351" t="str">
            <v>8121 (2 X 16FT)</v>
          </cell>
          <cell r="AU1351">
            <v>2</v>
          </cell>
          <cell r="AV1351" t="str">
            <v>8051 (1 White)</v>
          </cell>
          <cell r="AW1351" t="str">
            <v>8050 (334FT Clear)</v>
          </cell>
          <cell r="AX1351">
            <v>2057.1999999999998</v>
          </cell>
          <cell r="AY1351">
            <v>2250</v>
          </cell>
          <cell r="AZ1351">
            <v>0.91431111111111107</v>
          </cell>
          <cell r="BA1351" t="str">
            <v>GJ Request 8/28/05.</v>
          </cell>
          <cell r="BB1351"/>
          <cell r="BC1351">
            <v>244083</v>
          </cell>
          <cell r="BD1351" t="str">
            <v>Yellow</v>
          </cell>
          <cell r="BE1351" t="str">
            <v>2812 LIF70</v>
          </cell>
          <cell r="BF1351" t="str">
            <v>12 months (+/- 5 days) from date of manufacture</v>
          </cell>
          <cell r="BG1351" t="str">
            <v>Slow</v>
          </cell>
          <cell r="BH1351" t="str">
            <v>28 mm</v>
          </cell>
          <cell r="BI1351" t="str">
            <v>1 1/4 in</v>
          </cell>
          <cell r="BJ1351" t="str">
            <v xml:space="preserve">12 in </v>
          </cell>
          <cell r="BK1351" t="str">
            <v>7/8 in</v>
          </cell>
          <cell r="BL1351" t="str">
            <v>I, II, III</v>
          </cell>
          <cell r="BM1351">
            <v>1.1128027648440129</v>
          </cell>
          <cell r="BN1351">
            <v>33</v>
          </cell>
          <cell r="BO1351">
            <v>0</v>
          </cell>
          <cell r="BP1351" t="str">
            <v>J</v>
          </cell>
          <cell r="BQ1351">
            <v>30</v>
          </cell>
          <cell r="BR1351">
            <v>31375</v>
          </cell>
        </row>
        <row r="1352">
          <cell r="C1352">
            <v>244084</v>
          </cell>
          <cell r="D1352" t="str">
            <v>2812 LIF90 (2PB, 75 Bxs)(GJ)</v>
          </cell>
          <cell r="E1352" t="str">
            <v>70412</v>
          </cell>
          <cell r="F1352" t="str">
            <v>72038</v>
          </cell>
          <cell r="G1352" t="str">
            <v>30%</v>
          </cell>
          <cell r="H1352" t="str">
            <v>2 X 8509 (12-8 4 X 1.25 OL)</v>
          </cell>
          <cell r="I1352" t="str">
            <v>8040 (54 mm 142 GA X 1.125 FT)</v>
          </cell>
          <cell r="J1352" t="str">
            <v>8034 (100 mm 200 GA X 1.125 FT)</v>
          </cell>
          <cell r="K1352">
            <v>0.59723999999999988</v>
          </cell>
          <cell r="L1352">
            <v>0.25595999999999997</v>
          </cell>
          <cell r="M1352">
            <v>12</v>
          </cell>
          <cell r="N1352">
            <v>13.353633178128154</v>
          </cell>
          <cell r="O1352">
            <v>11.75</v>
          </cell>
          <cell r="P1352">
            <v>12</v>
          </cell>
          <cell r="Q1352">
            <v>12.25</v>
          </cell>
          <cell r="R1352">
            <v>0.80487500000000001</v>
          </cell>
          <cell r="S1352">
            <v>0.85319999999999996</v>
          </cell>
          <cell r="T1352">
            <v>0.90282499999999999</v>
          </cell>
          <cell r="U1352">
            <v>365.41325000000001</v>
          </cell>
          <cell r="V1352">
            <v>387.3528</v>
          </cell>
          <cell r="W1352">
            <v>409.88254999999998</v>
          </cell>
          <cell r="X1352" t="str">
            <v>8405/8406 (13"/2 pc)</v>
          </cell>
          <cell r="Y1352" t="str">
            <v>13"/ 2 pc</v>
          </cell>
          <cell r="Z1352">
            <v>1.1000000000000001</v>
          </cell>
          <cell r="AA1352">
            <v>30</v>
          </cell>
          <cell r="AB1352">
            <v>24.146250000000002</v>
          </cell>
          <cell r="AC1352">
            <v>25.596</v>
          </cell>
          <cell r="AD1352">
            <v>27.08475</v>
          </cell>
          <cell r="AE1352">
            <v>25.246250000000003</v>
          </cell>
          <cell r="AF1352">
            <v>26.696000000000002</v>
          </cell>
          <cell r="AG1352">
            <v>28.184750000000001</v>
          </cell>
          <cell r="AH1352" t="str">
            <v>1 X 8126 (2.417 FT/Box)</v>
          </cell>
          <cell r="AI1352">
            <v>1</v>
          </cell>
          <cell r="AJ1352" t="str">
            <v>(15X5)+0=75</v>
          </cell>
          <cell r="AK1352">
            <v>15</v>
          </cell>
          <cell r="AL1352">
            <v>5</v>
          </cell>
          <cell r="AM1352">
            <v>0</v>
          </cell>
          <cell r="AN1352">
            <v>75</v>
          </cell>
          <cell r="AO1352" t="str">
            <v>8904 (45 X 42)</v>
          </cell>
          <cell r="AP1352" t="str">
            <v>45X42</v>
          </cell>
          <cell r="AQ1352">
            <v>55</v>
          </cell>
          <cell r="AR1352" t="str">
            <v>8123 (4)</v>
          </cell>
          <cell r="AS1352">
            <v>0</v>
          </cell>
          <cell r="AT1352" t="str">
            <v>8121 (2 X 16FT)</v>
          </cell>
          <cell r="AU1352">
            <v>2</v>
          </cell>
          <cell r="AV1352" t="str">
            <v>8051 (1 White)</v>
          </cell>
          <cell r="AW1352" t="str">
            <v>8050 (334FT Clear)</v>
          </cell>
          <cell r="AX1352">
            <v>2057.1999999999998</v>
          </cell>
          <cell r="AY1352">
            <v>2250</v>
          </cell>
          <cell r="AZ1352">
            <v>0.91431111111111107</v>
          </cell>
          <cell r="BA1352" t="str">
            <v>GJ Request 7/25/05.</v>
          </cell>
          <cell r="BB1352"/>
          <cell r="BC1352">
            <v>244084</v>
          </cell>
          <cell r="BD1352" t="str">
            <v>Yellow</v>
          </cell>
          <cell r="BE1352" t="str">
            <v>2812 LIF90</v>
          </cell>
          <cell r="BF1352" t="str">
            <v>12 months (+/- 5 days) from date of manufacture</v>
          </cell>
          <cell r="BG1352" t="str">
            <v>Slow</v>
          </cell>
          <cell r="BH1352" t="str">
            <v>28 mm</v>
          </cell>
          <cell r="BI1352" t="str">
            <v>1 1/4 in</v>
          </cell>
          <cell r="BJ1352" t="str">
            <v xml:space="preserve">12 in </v>
          </cell>
          <cell r="BK1352" t="str">
            <v>7/8 in</v>
          </cell>
          <cell r="BL1352" t="str">
            <v>I, II, III</v>
          </cell>
          <cell r="BM1352">
            <v>1.1128027648440129</v>
          </cell>
          <cell r="BN1352">
            <v>33</v>
          </cell>
          <cell r="BO1352">
            <v>0</v>
          </cell>
          <cell r="BP1352" t="str">
            <v>J</v>
          </cell>
          <cell r="BQ1352">
            <v>30</v>
          </cell>
          <cell r="BR1352">
            <v>31375</v>
          </cell>
        </row>
        <row r="1353">
          <cell r="C1353">
            <v>244085</v>
          </cell>
          <cell r="D1353" t="str">
            <v>2812 LIF0204 (2PB, 75 Bxs)(GJ)</v>
          </cell>
          <cell r="E1353" t="str">
            <v>70414</v>
          </cell>
          <cell r="F1353" t="str">
            <v>72038</v>
          </cell>
          <cell r="G1353" t="str">
            <v>30%</v>
          </cell>
          <cell r="H1353" t="str">
            <v>2 X 8509 (12-8 4 X 1.25 OL)</v>
          </cell>
          <cell r="I1353" t="str">
            <v>8040 (54 mm 142 GA X 1.125 FT)</v>
          </cell>
          <cell r="J1353" t="str">
            <v>8034 (100 mm 200 GA X 1.125 FT)</v>
          </cell>
          <cell r="K1353">
            <v>0.59723999999999988</v>
          </cell>
          <cell r="L1353">
            <v>0.25595999999999997</v>
          </cell>
          <cell r="M1353">
            <v>12</v>
          </cell>
          <cell r="N1353">
            <v>13.353633178128154</v>
          </cell>
          <cell r="O1353">
            <v>11.75</v>
          </cell>
          <cell r="P1353">
            <v>12</v>
          </cell>
          <cell r="Q1353">
            <v>12.25</v>
          </cell>
          <cell r="R1353">
            <v>0.80487500000000001</v>
          </cell>
          <cell r="S1353">
            <v>0.85319999999999996</v>
          </cell>
          <cell r="T1353">
            <v>0.90282499999999999</v>
          </cell>
          <cell r="U1353">
            <v>365.41325000000001</v>
          </cell>
          <cell r="V1353">
            <v>387.3528</v>
          </cell>
          <cell r="W1353">
            <v>409.88254999999998</v>
          </cell>
          <cell r="X1353" t="str">
            <v>8405/8406 (13"/2 pc)</v>
          </cell>
          <cell r="Y1353" t="str">
            <v>13"/ 2 pc</v>
          </cell>
          <cell r="Z1353">
            <v>1.1000000000000001</v>
          </cell>
          <cell r="AA1353">
            <v>30</v>
          </cell>
          <cell r="AB1353">
            <v>24.146250000000002</v>
          </cell>
          <cell r="AC1353">
            <v>25.596</v>
          </cell>
          <cell r="AD1353">
            <v>27.08475</v>
          </cell>
          <cell r="AE1353">
            <v>25.246250000000003</v>
          </cell>
          <cell r="AF1353">
            <v>26.696000000000002</v>
          </cell>
          <cell r="AG1353">
            <v>28.184750000000001</v>
          </cell>
          <cell r="AH1353" t="str">
            <v>1 X 8126 (2.417 FT/Box)</v>
          </cell>
          <cell r="AI1353">
            <v>1</v>
          </cell>
          <cell r="AJ1353" t="str">
            <v>(15X5)+0=75</v>
          </cell>
          <cell r="AK1353">
            <v>15</v>
          </cell>
          <cell r="AL1353">
            <v>5</v>
          </cell>
          <cell r="AM1353">
            <v>0</v>
          </cell>
          <cell r="AN1353">
            <v>75</v>
          </cell>
          <cell r="AO1353" t="str">
            <v>8904 (45 X 42)</v>
          </cell>
          <cell r="AP1353" t="str">
            <v>45X42</v>
          </cell>
          <cell r="AQ1353">
            <v>55</v>
          </cell>
          <cell r="AR1353" t="str">
            <v>8123 (4)</v>
          </cell>
          <cell r="AS1353">
            <v>0</v>
          </cell>
          <cell r="AT1353" t="str">
            <v>8121 (2 X 16FT)</v>
          </cell>
          <cell r="AU1353">
            <v>2</v>
          </cell>
          <cell r="AV1353" t="str">
            <v>8051 (1 White)</v>
          </cell>
          <cell r="AW1353" t="str">
            <v>8050 (334FT Clear)</v>
          </cell>
          <cell r="AX1353">
            <v>2057.1999999999998</v>
          </cell>
          <cell r="AY1353">
            <v>2250</v>
          </cell>
          <cell r="AZ1353">
            <v>0.91431111111111107</v>
          </cell>
          <cell r="BA1353" t="str">
            <v>GJ Request 5/9/06.</v>
          </cell>
          <cell r="BB1353"/>
          <cell r="BC1353">
            <v>244085</v>
          </cell>
          <cell r="BD1353" t="str">
            <v>Yellow</v>
          </cell>
          <cell r="BE1353" t="str">
            <v>2812 LIF0204</v>
          </cell>
          <cell r="BF1353" t="str">
            <v>12 months (+/- 5 days) from date of manufacture</v>
          </cell>
          <cell r="BG1353" t="str">
            <v>Slow</v>
          </cell>
          <cell r="BH1353" t="str">
            <v>28 mm</v>
          </cell>
          <cell r="BI1353" t="str">
            <v>1 1/4 in</v>
          </cell>
          <cell r="BJ1353" t="str">
            <v xml:space="preserve">12 in </v>
          </cell>
          <cell r="BK1353" t="str">
            <v>7/8 in</v>
          </cell>
          <cell r="BL1353" t="str">
            <v>I, II, III</v>
          </cell>
          <cell r="BM1353">
            <v>1.1128027648440129</v>
          </cell>
          <cell r="BN1353">
            <v>33</v>
          </cell>
          <cell r="BO1353">
            <v>0</v>
          </cell>
          <cell r="BP1353" t="str">
            <v>J</v>
          </cell>
          <cell r="BQ1353">
            <v>30</v>
          </cell>
          <cell r="BR1353">
            <v>31375</v>
          </cell>
        </row>
        <row r="1354">
          <cell r="C1354">
            <v>244086</v>
          </cell>
          <cell r="D1354" t="str">
            <v>2812 LIF0510 (2PB, 75 Bxs)(GJ)</v>
          </cell>
          <cell r="E1354" t="str">
            <v>70428</v>
          </cell>
          <cell r="F1354" t="str">
            <v>72038</v>
          </cell>
          <cell r="G1354" t="str">
            <v>30%</v>
          </cell>
          <cell r="H1354" t="str">
            <v>2 X 8509 (12-8 4 X 1.25 OL)</v>
          </cell>
          <cell r="I1354" t="str">
            <v>8040 (54 mm 142 GA X 1.125 FT)</v>
          </cell>
          <cell r="J1354" t="str">
            <v>8034 (100 mm 200 GA X 1.125 FT)</v>
          </cell>
          <cell r="K1354">
            <v>0.59723999999999988</v>
          </cell>
          <cell r="L1354">
            <v>0.25595999999999997</v>
          </cell>
          <cell r="M1354">
            <v>12</v>
          </cell>
          <cell r="N1354">
            <v>13.353633178128154</v>
          </cell>
          <cell r="O1354">
            <v>11.75</v>
          </cell>
          <cell r="P1354">
            <v>12</v>
          </cell>
          <cell r="Q1354">
            <v>12.25</v>
          </cell>
          <cell r="R1354">
            <v>0.80487500000000001</v>
          </cell>
          <cell r="S1354">
            <v>0.85319999999999996</v>
          </cell>
          <cell r="T1354">
            <v>0.90282499999999999</v>
          </cell>
          <cell r="U1354">
            <v>365.41325000000001</v>
          </cell>
          <cell r="V1354">
            <v>387.3528</v>
          </cell>
          <cell r="W1354">
            <v>409.88254999999998</v>
          </cell>
          <cell r="X1354" t="str">
            <v>8405/8406 (13"/2 pc)</v>
          </cell>
          <cell r="Y1354" t="str">
            <v>13"/ 2 pc</v>
          </cell>
          <cell r="Z1354">
            <v>1.1000000000000001</v>
          </cell>
          <cell r="AA1354">
            <v>30</v>
          </cell>
          <cell r="AB1354">
            <v>24.146250000000002</v>
          </cell>
          <cell r="AC1354">
            <v>25.596</v>
          </cell>
          <cell r="AD1354">
            <v>27.08475</v>
          </cell>
          <cell r="AE1354">
            <v>25.246250000000003</v>
          </cell>
          <cell r="AF1354">
            <v>26.696000000000002</v>
          </cell>
          <cell r="AG1354">
            <v>28.184750000000001</v>
          </cell>
          <cell r="AH1354" t="str">
            <v>1 X 8126 (2.417 FT/Box)</v>
          </cell>
          <cell r="AI1354">
            <v>1</v>
          </cell>
          <cell r="AJ1354" t="str">
            <v>(15X5)+0=75</v>
          </cell>
          <cell r="AK1354">
            <v>15</v>
          </cell>
          <cell r="AL1354">
            <v>5</v>
          </cell>
          <cell r="AM1354">
            <v>0</v>
          </cell>
          <cell r="AN1354">
            <v>75</v>
          </cell>
          <cell r="AO1354" t="str">
            <v>8904 (45 X 42)</v>
          </cell>
          <cell r="AP1354" t="str">
            <v>45X42</v>
          </cell>
          <cell r="AQ1354">
            <v>55</v>
          </cell>
          <cell r="AR1354" t="str">
            <v>8123 (4)</v>
          </cell>
          <cell r="AS1354">
            <v>0</v>
          </cell>
          <cell r="AT1354" t="str">
            <v>8121 (2 X 16FT)</v>
          </cell>
          <cell r="AU1354">
            <v>2</v>
          </cell>
          <cell r="AV1354" t="str">
            <v>8051 (1 White)</v>
          </cell>
          <cell r="AW1354" t="str">
            <v>8050 (334FT Clear)</v>
          </cell>
          <cell r="AX1354">
            <v>2057.1999999999998</v>
          </cell>
          <cell r="AY1354">
            <v>2250</v>
          </cell>
          <cell r="AZ1354">
            <v>0.91431111111111107</v>
          </cell>
          <cell r="BA1354" t="str">
            <v>GJ Request 6/18/08.</v>
          </cell>
          <cell r="BB1354"/>
          <cell r="BC1354">
            <v>244086</v>
          </cell>
          <cell r="BD1354" t="str">
            <v>White</v>
          </cell>
          <cell r="BE1354" t="str">
            <v>2812 LIF0510</v>
          </cell>
          <cell r="BF1354" t="str">
            <v>12 months (+/- 5 days) from date of manufacture</v>
          </cell>
          <cell r="BG1354" t="str">
            <v>X-Slow</v>
          </cell>
          <cell r="BH1354" t="str">
            <v>28 mm</v>
          </cell>
          <cell r="BI1354" t="str">
            <v>1 1/4 in</v>
          </cell>
          <cell r="BJ1354" t="str">
            <v xml:space="preserve">12 in </v>
          </cell>
          <cell r="BK1354" t="str">
            <v>7/8 in</v>
          </cell>
          <cell r="BL1354" t="str">
            <v>I, II, III</v>
          </cell>
          <cell r="BM1354">
            <v>1.1128027648440129</v>
          </cell>
          <cell r="BN1354">
            <v>33</v>
          </cell>
          <cell r="BO1354">
            <v>0</v>
          </cell>
          <cell r="BP1354" t="str">
            <v>J</v>
          </cell>
          <cell r="BQ1354">
            <v>30</v>
          </cell>
          <cell r="BR1354">
            <v>31375</v>
          </cell>
        </row>
        <row r="1355">
          <cell r="C1355">
            <v>244087</v>
          </cell>
          <cell r="D1355" t="str">
            <v>2812 LIF50 (2PB, 75 Bxs)(GJ)</v>
          </cell>
          <cell r="E1355" t="str">
            <v>70419</v>
          </cell>
          <cell r="F1355" t="str">
            <v>72038</v>
          </cell>
          <cell r="G1355" t="str">
            <v>30%</v>
          </cell>
          <cell r="H1355" t="str">
            <v>2 X 8509 (12-8 4 X 1.25 OL)</v>
          </cell>
          <cell r="I1355" t="str">
            <v>8040 (54 mm 142 GA X 1.125 FT)</v>
          </cell>
          <cell r="J1355" t="str">
            <v>8034 (100 mm 200 GA X 1.125 FT)</v>
          </cell>
          <cell r="K1355">
            <v>0.59723999999999988</v>
          </cell>
          <cell r="L1355">
            <v>0.25595999999999997</v>
          </cell>
          <cell r="M1355">
            <v>12</v>
          </cell>
          <cell r="N1355">
            <v>13.353633178128154</v>
          </cell>
          <cell r="O1355">
            <v>11.75</v>
          </cell>
          <cell r="P1355">
            <v>12</v>
          </cell>
          <cell r="Q1355">
            <v>12.25</v>
          </cell>
          <cell r="R1355">
            <v>0.80487500000000001</v>
          </cell>
          <cell r="S1355">
            <v>0.85319999999999996</v>
          </cell>
          <cell r="T1355">
            <v>0.90282499999999999</v>
          </cell>
          <cell r="U1355">
            <v>365.41325000000001</v>
          </cell>
          <cell r="V1355">
            <v>387.3528</v>
          </cell>
          <cell r="W1355">
            <v>409.88254999999998</v>
          </cell>
          <cell r="X1355" t="str">
            <v>8405/8406 (13"/2 pc)</v>
          </cell>
          <cell r="Y1355" t="str">
            <v>13"/ 2 pc</v>
          </cell>
          <cell r="Z1355">
            <v>1.1000000000000001</v>
          </cell>
          <cell r="AA1355">
            <v>30</v>
          </cell>
          <cell r="AB1355">
            <v>24.146250000000002</v>
          </cell>
          <cell r="AC1355">
            <v>25.596</v>
          </cell>
          <cell r="AD1355">
            <v>27.08475</v>
          </cell>
          <cell r="AE1355">
            <v>25.246250000000003</v>
          </cell>
          <cell r="AF1355">
            <v>26.696000000000002</v>
          </cell>
          <cell r="AG1355">
            <v>28.184750000000001</v>
          </cell>
          <cell r="AH1355" t="str">
            <v>1 X 8126 (2.417 FT/Box)</v>
          </cell>
          <cell r="AI1355">
            <v>1</v>
          </cell>
          <cell r="AJ1355" t="str">
            <v>(15X5)+0=75</v>
          </cell>
          <cell r="AK1355">
            <v>15</v>
          </cell>
          <cell r="AL1355">
            <v>5</v>
          </cell>
          <cell r="AM1355">
            <v>0</v>
          </cell>
          <cell r="AN1355">
            <v>75</v>
          </cell>
          <cell r="AO1355" t="str">
            <v>8904 (45 X 42)</v>
          </cell>
          <cell r="AP1355" t="str">
            <v>45X42</v>
          </cell>
          <cell r="AQ1355">
            <v>55</v>
          </cell>
          <cell r="AR1355" t="str">
            <v>8123 (4)</v>
          </cell>
          <cell r="AS1355">
            <v>0</v>
          </cell>
          <cell r="AT1355" t="str">
            <v>8121 (2 X 16FT)</v>
          </cell>
          <cell r="AU1355">
            <v>2</v>
          </cell>
          <cell r="AV1355" t="str">
            <v>8051 (1 White)</v>
          </cell>
          <cell r="AW1355" t="str">
            <v>8050 (334FT Clear)</v>
          </cell>
          <cell r="AX1355">
            <v>2057.1999999999998</v>
          </cell>
          <cell r="AY1355">
            <v>2250</v>
          </cell>
          <cell r="AZ1355">
            <v>0.91431111111111107</v>
          </cell>
          <cell r="BA1355" t="str">
            <v>GJ Request 7/9/08.</v>
          </cell>
          <cell r="BB1355"/>
          <cell r="BC1355">
            <v>244087</v>
          </cell>
          <cell r="BD1355" t="str">
            <v>Green</v>
          </cell>
          <cell r="BE1355" t="str">
            <v>2812 LIF50</v>
          </cell>
          <cell r="BF1355" t="str">
            <v>12 months (+/- 5 days) from date of manufacture</v>
          </cell>
          <cell r="BG1355" t="str">
            <v>Medium</v>
          </cell>
          <cell r="BH1355" t="str">
            <v>28 mm</v>
          </cell>
          <cell r="BI1355" t="str">
            <v>1 1/4 in</v>
          </cell>
          <cell r="BJ1355" t="str">
            <v xml:space="preserve">12 in </v>
          </cell>
          <cell r="BK1355" t="str">
            <v>7/8 in</v>
          </cell>
          <cell r="BL1355" t="str">
            <v>I, II, III</v>
          </cell>
          <cell r="BM1355">
            <v>1.1128027648440129</v>
          </cell>
          <cell r="BN1355">
            <v>33</v>
          </cell>
          <cell r="BO1355">
            <v>0</v>
          </cell>
          <cell r="BP1355" t="str">
            <v>J</v>
          </cell>
          <cell r="BQ1355">
            <v>30</v>
          </cell>
          <cell r="BR1355">
            <v>31375</v>
          </cell>
        </row>
        <row r="1356">
          <cell r="C1356">
            <v>245000</v>
          </cell>
          <cell r="D1356" t="str">
            <v>2816 LIF37 (2PB, 50 Bxs)(GJ)</v>
          </cell>
          <cell r="E1356" t="str">
            <v>70315</v>
          </cell>
          <cell r="F1356" t="str">
            <v>72038</v>
          </cell>
          <cell r="G1356" t="str">
            <v>30%</v>
          </cell>
          <cell r="H1356" t="str">
            <v>2 X 8509 (12-8 4 X 1.25 OL)</v>
          </cell>
          <cell r="I1356" t="str">
            <v>8040 (54 mm 142 GA X 1.458 FT)</v>
          </cell>
          <cell r="J1356" t="str">
            <v>8034 (100 mm 200 GA X 1.458 FT)</v>
          </cell>
          <cell r="K1356">
            <v>0.79631999999999992</v>
          </cell>
          <cell r="L1356">
            <v>0.34127999999999997</v>
          </cell>
          <cell r="M1356">
            <v>16</v>
          </cell>
          <cell r="N1356">
            <v>18.52758568365681</v>
          </cell>
          <cell r="O1356">
            <v>15.75</v>
          </cell>
          <cell r="P1356">
            <v>16</v>
          </cell>
          <cell r="Q1356">
            <v>16.25</v>
          </cell>
          <cell r="R1356">
            <v>1.078875</v>
          </cell>
          <cell r="S1356">
            <v>1.1375999999999999</v>
          </cell>
          <cell r="T1356">
            <v>1.1976249999999999</v>
          </cell>
          <cell r="U1356">
            <v>489.80925000000002</v>
          </cell>
          <cell r="V1356">
            <v>516.47039999999993</v>
          </cell>
          <cell r="W1356">
            <v>543.72174999999993</v>
          </cell>
          <cell r="X1356" t="str">
            <v>8425/8426 (22"/ 2 pc)</v>
          </cell>
          <cell r="Y1356" t="str">
            <v>22"/ 2 pc</v>
          </cell>
          <cell r="Z1356">
            <v>2</v>
          </cell>
          <cell r="AA1356">
            <v>30</v>
          </cell>
          <cell r="AB1356">
            <v>32.366250000000001</v>
          </cell>
          <cell r="AC1356">
            <v>34.128</v>
          </cell>
          <cell r="AD1356">
            <v>35.928750000000001</v>
          </cell>
          <cell r="AE1356">
            <v>34.366250000000001</v>
          </cell>
          <cell r="AF1356">
            <v>36.128</v>
          </cell>
          <cell r="AG1356">
            <v>37.928750000000001</v>
          </cell>
          <cell r="AH1356" t="str">
            <v>2 X 8126 (4.833 FT/Box)</v>
          </cell>
          <cell r="AI1356">
            <v>2</v>
          </cell>
          <cell r="AJ1356" t="str">
            <v>(8X6)+2=50</v>
          </cell>
          <cell r="AK1356">
            <v>8</v>
          </cell>
          <cell r="AL1356">
            <v>6</v>
          </cell>
          <cell r="AM1356">
            <v>2</v>
          </cell>
          <cell r="AN1356">
            <v>50</v>
          </cell>
          <cell r="AO1356" t="str">
            <v>8918 (48 X 40A)</v>
          </cell>
          <cell r="AP1356" t="str">
            <v>48X40A</v>
          </cell>
          <cell r="AQ1356">
            <v>55</v>
          </cell>
          <cell r="AR1356" t="str">
            <v>8123 (4)</v>
          </cell>
          <cell r="AS1356">
            <v>0</v>
          </cell>
          <cell r="AT1356" t="str">
            <v>8121 (2 X 16FT)</v>
          </cell>
          <cell r="AU1356">
            <v>2</v>
          </cell>
          <cell r="AV1356" t="str">
            <v>8051 (1 White)</v>
          </cell>
          <cell r="AW1356" t="str">
            <v>8050 (223FT Clear)</v>
          </cell>
          <cell r="AX1356">
            <v>1861.4</v>
          </cell>
          <cell r="AY1356">
            <v>1500</v>
          </cell>
          <cell r="AZ1356">
            <v>1.2409333333333334</v>
          </cell>
          <cell r="BA1356" t="str">
            <v>GJ Request 10/25/12.</v>
          </cell>
          <cell r="BB1356"/>
          <cell r="BC1356">
            <v>245000</v>
          </cell>
          <cell r="BD1356" t="str">
            <v>Blue</v>
          </cell>
          <cell r="BE1356" t="str">
            <v>2816 LIF37</v>
          </cell>
          <cell r="BF1356" t="str">
            <v>12 months (+/- 5 days) from date of manufacture</v>
          </cell>
          <cell r="BG1356" t="str">
            <v>Fast</v>
          </cell>
          <cell r="BH1356" t="str">
            <v>28 mm</v>
          </cell>
          <cell r="BI1356" t="str">
            <v>1 1/4 in</v>
          </cell>
          <cell r="BJ1356" t="str">
            <v>16 in</v>
          </cell>
          <cell r="BK1356" t="str">
            <v>7/8 in</v>
          </cell>
          <cell r="BL1356" t="str">
            <v>I, II, III</v>
          </cell>
          <cell r="BM1356">
            <v>1.5439654736380675</v>
          </cell>
          <cell r="BN1356">
            <v>45</v>
          </cell>
          <cell r="BO1356">
            <v>0</v>
          </cell>
          <cell r="BP1356" t="str">
            <v>J</v>
          </cell>
          <cell r="BQ1356">
            <v>30</v>
          </cell>
          <cell r="BR1356">
            <v>32250</v>
          </cell>
        </row>
        <row r="1357">
          <cell r="C1357">
            <v>245020</v>
          </cell>
          <cell r="D1357" t="str">
            <v>2818 LIF0204 (2PB, 50 Bxs)(GJ)</v>
          </cell>
          <cell r="E1357" t="str">
            <v>70414</v>
          </cell>
          <cell r="F1357" t="str">
            <v>72038</v>
          </cell>
          <cell r="G1357" t="str">
            <v>30%</v>
          </cell>
          <cell r="H1357" t="str">
            <v>2 X 8509 (12-8 4 X 1.25 OL)</v>
          </cell>
          <cell r="I1357" t="str">
            <v>8040 (54 mm 142 GA X 1.625 FT)</v>
          </cell>
          <cell r="J1357" t="str">
            <v>8034 (100 mm 200 GA X 1.625 FT)</v>
          </cell>
          <cell r="K1357">
            <v>0.89585999999999977</v>
          </cell>
          <cell r="L1357">
            <v>0.38393999999999995</v>
          </cell>
          <cell r="M1357">
            <v>18</v>
          </cell>
          <cell r="N1357">
            <v>21.11456193642114</v>
          </cell>
          <cell r="O1357">
            <v>17.75</v>
          </cell>
          <cell r="P1357">
            <v>18</v>
          </cell>
          <cell r="Q1357">
            <v>18.25</v>
          </cell>
          <cell r="R1357">
            <v>1.215875</v>
          </cell>
          <cell r="S1357">
            <v>1.2797999999999998</v>
          </cell>
          <cell r="T1357">
            <v>1.3450250000000001</v>
          </cell>
          <cell r="U1357">
            <v>552.00725</v>
          </cell>
          <cell r="V1357">
            <v>581.02919999999995</v>
          </cell>
          <cell r="W1357">
            <v>610.6413500000001</v>
          </cell>
          <cell r="X1357" t="str">
            <v>8425/8426 (22"/ 2 pc)</v>
          </cell>
          <cell r="Y1357" t="str">
            <v>22"/ 2 pc</v>
          </cell>
          <cell r="Z1357">
            <v>2</v>
          </cell>
          <cell r="AA1357">
            <v>30</v>
          </cell>
          <cell r="AB1357">
            <v>36.47625</v>
          </cell>
          <cell r="AC1357">
            <v>38.393999999999991</v>
          </cell>
          <cell r="AD1357">
            <v>40.350750000000005</v>
          </cell>
          <cell r="AE1357">
            <v>38.47625</v>
          </cell>
          <cell r="AF1357">
            <v>40.393999999999991</v>
          </cell>
          <cell r="AG1357">
            <v>42.350750000000005</v>
          </cell>
          <cell r="AH1357" t="str">
            <v>2 X 8126 (4.833 FT/Box)</v>
          </cell>
          <cell r="AI1357">
            <v>2</v>
          </cell>
          <cell r="AJ1357" t="str">
            <v>(8X6)+2=50</v>
          </cell>
          <cell r="AK1357">
            <v>8</v>
          </cell>
          <cell r="AL1357">
            <v>6</v>
          </cell>
          <cell r="AM1357">
            <v>2</v>
          </cell>
          <cell r="AN1357">
            <v>50</v>
          </cell>
          <cell r="AO1357" t="str">
            <v>8918 (48 X 40A)</v>
          </cell>
          <cell r="AP1357" t="str">
            <v>48X40A</v>
          </cell>
          <cell r="AQ1357">
            <v>55</v>
          </cell>
          <cell r="AR1357" t="str">
            <v>8123 (4)</v>
          </cell>
          <cell r="AS1357">
            <v>0</v>
          </cell>
          <cell r="AT1357" t="str">
            <v>8121 (2 X 16FT)</v>
          </cell>
          <cell r="AU1357">
            <v>2</v>
          </cell>
          <cell r="AV1357" t="str">
            <v>8051 (1 White)</v>
          </cell>
          <cell r="AW1357" t="str">
            <v>8050 (223FT Clear)</v>
          </cell>
          <cell r="AX1357">
            <v>2074.6999999999998</v>
          </cell>
          <cell r="AY1357">
            <v>1500</v>
          </cell>
          <cell r="AZ1357">
            <v>1.3831333333333331</v>
          </cell>
          <cell r="BA1357" t="str">
            <v>GJ Request 12/19/03C.</v>
          </cell>
          <cell r="BB1357"/>
          <cell r="BC1357">
            <v>245020</v>
          </cell>
          <cell r="BD1357" t="str">
            <v>Yellow</v>
          </cell>
          <cell r="BE1357" t="str">
            <v>2818 LIF0204</v>
          </cell>
          <cell r="BF1357" t="str">
            <v>12 months (+/- 5 days) from date of manufacture</v>
          </cell>
          <cell r="BG1357" t="str">
            <v>Slow</v>
          </cell>
          <cell r="BH1357" t="str">
            <v>28 mm</v>
          </cell>
          <cell r="BI1357" t="str">
            <v>1 1/4 in</v>
          </cell>
          <cell r="BJ1357" t="str">
            <v>18 in</v>
          </cell>
          <cell r="BK1357" t="str">
            <v>7/8 in</v>
          </cell>
          <cell r="BL1357" t="str">
            <v>I, II, III</v>
          </cell>
          <cell r="BM1357">
            <v>1.759546828035095</v>
          </cell>
          <cell r="BN1357">
            <v>54</v>
          </cell>
          <cell r="BO1357">
            <v>0</v>
          </cell>
          <cell r="BP1357" t="str">
            <v>J</v>
          </cell>
          <cell r="BQ1357">
            <v>30</v>
          </cell>
          <cell r="BR1357">
            <v>32250</v>
          </cell>
        </row>
        <row r="1358">
          <cell r="C1358">
            <v>245022</v>
          </cell>
          <cell r="D1358" t="str">
            <v>2818 LIF20 (2PB, 50 Bxs)(GJ)</v>
          </cell>
          <cell r="E1358" t="str">
            <v>70417</v>
          </cell>
          <cell r="F1358" t="str">
            <v>72038</v>
          </cell>
          <cell r="G1358" t="str">
            <v>30%</v>
          </cell>
          <cell r="H1358" t="str">
            <v>2 X 8509 (12-8 4 X 1.25 OL)</v>
          </cell>
          <cell r="I1358" t="str">
            <v>8040 (54 mm 142 GA X 1.625 FT)</v>
          </cell>
          <cell r="J1358" t="str">
            <v>8034 (100 mm 200 GA X 1.625 FT)</v>
          </cell>
          <cell r="K1358">
            <v>0.89585999999999977</v>
          </cell>
          <cell r="L1358">
            <v>0.38393999999999995</v>
          </cell>
          <cell r="M1358">
            <v>18</v>
          </cell>
          <cell r="N1358">
            <v>21.11456193642114</v>
          </cell>
          <cell r="O1358">
            <v>17.75</v>
          </cell>
          <cell r="P1358">
            <v>18</v>
          </cell>
          <cell r="Q1358">
            <v>18.25</v>
          </cell>
          <cell r="R1358">
            <v>1.215875</v>
          </cell>
          <cell r="S1358">
            <v>1.2797999999999998</v>
          </cell>
          <cell r="T1358">
            <v>1.3450250000000001</v>
          </cell>
          <cell r="U1358">
            <v>552.00725</v>
          </cell>
          <cell r="V1358">
            <v>581.02919999999995</v>
          </cell>
          <cell r="W1358">
            <v>610.6413500000001</v>
          </cell>
          <cell r="X1358" t="str">
            <v>8425/8426 (22"/ 2 pc)</v>
          </cell>
          <cell r="Y1358" t="str">
            <v>22"/ 2 pc</v>
          </cell>
          <cell r="Z1358">
            <v>2</v>
          </cell>
          <cell r="AA1358">
            <v>30</v>
          </cell>
          <cell r="AB1358">
            <v>36.47625</v>
          </cell>
          <cell r="AC1358">
            <v>38.393999999999991</v>
          </cell>
          <cell r="AD1358">
            <v>40.350750000000005</v>
          </cell>
          <cell r="AE1358">
            <v>38.47625</v>
          </cell>
          <cell r="AF1358">
            <v>40.393999999999991</v>
          </cell>
          <cell r="AG1358">
            <v>42.350750000000005</v>
          </cell>
          <cell r="AH1358" t="str">
            <v>2 X 8126 (4.833 FT/Box)</v>
          </cell>
          <cell r="AI1358">
            <v>2</v>
          </cell>
          <cell r="AJ1358" t="str">
            <v>(8X6)+2=50</v>
          </cell>
          <cell r="AK1358">
            <v>8</v>
          </cell>
          <cell r="AL1358">
            <v>6</v>
          </cell>
          <cell r="AM1358">
            <v>2</v>
          </cell>
          <cell r="AN1358">
            <v>50</v>
          </cell>
          <cell r="AO1358" t="str">
            <v>8918 (48 X 40A)</v>
          </cell>
          <cell r="AP1358" t="str">
            <v>48X40A</v>
          </cell>
          <cell r="AQ1358">
            <v>55</v>
          </cell>
          <cell r="AR1358" t="str">
            <v>8123 (4)</v>
          </cell>
          <cell r="AS1358">
            <v>0</v>
          </cell>
          <cell r="AT1358" t="str">
            <v>8121 (2 X 16FT)</v>
          </cell>
          <cell r="AU1358">
            <v>2</v>
          </cell>
          <cell r="AV1358" t="str">
            <v>8051 (1 White)</v>
          </cell>
          <cell r="AW1358" t="str">
            <v>8050 (223FT Clear)</v>
          </cell>
          <cell r="AX1358">
            <v>2074.6999999999998</v>
          </cell>
          <cell r="AY1358">
            <v>1500</v>
          </cell>
          <cell r="AZ1358">
            <v>1.3831333333333331</v>
          </cell>
          <cell r="BA1358" t="str">
            <v>GJ Request 12/19/03B.</v>
          </cell>
          <cell r="BB1358"/>
          <cell r="BC1358">
            <v>245022</v>
          </cell>
          <cell r="BD1358" t="str">
            <v>Orange</v>
          </cell>
          <cell r="BE1358" t="str">
            <v>2818 LIF20</v>
          </cell>
          <cell r="BF1358" t="str">
            <v>12 months (+/- 5 days) from date of manufacture</v>
          </cell>
          <cell r="BG1358" t="str">
            <v>X-Fast</v>
          </cell>
          <cell r="BH1358" t="str">
            <v>28 mm</v>
          </cell>
          <cell r="BI1358" t="str">
            <v>1 1/4 in</v>
          </cell>
          <cell r="BJ1358" t="str">
            <v>18 in</v>
          </cell>
          <cell r="BK1358" t="str">
            <v>7/8 in</v>
          </cell>
          <cell r="BL1358" t="str">
            <v>I, II, III</v>
          </cell>
          <cell r="BM1358">
            <v>1.759546828035095</v>
          </cell>
          <cell r="BN1358">
            <v>54</v>
          </cell>
          <cell r="BO1358">
            <v>0</v>
          </cell>
          <cell r="BP1358" t="str">
            <v>J</v>
          </cell>
          <cell r="BQ1358">
            <v>30</v>
          </cell>
          <cell r="BR1358">
            <v>32250</v>
          </cell>
        </row>
        <row r="1359">
          <cell r="C1359">
            <v>245023</v>
          </cell>
          <cell r="D1359" t="str">
            <v>2818 LIF35 (2PB, 50 Bxs)(GJ)</v>
          </cell>
          <cell r="E1359" t="str">
            <v>70411</v>
          </cell>
          <cell r="F1359" t="str">
            <v>72038</v>
          </cell>
          <cell r="G1359" t="str">
            <v>30%</v>
          </cell>
          <cell r="H1359" t="str">
            <v>2 X 8509 (12-8 4 X 1.25 OL)</v>
          </cell>
          <cell r="I1359" t="str">
            <v>8040 (54 mm 142 GA X 1.625 FT)</v>
          </cell>
          <cell r="J1359" t="str">
            <v>8034 (100 mm 200 GA X 1.625 FT)</v>
          </cell>
          <cell r="K1359">
            <v>0.89585999999999977</v>
          </cell>
          <cell r="L1359">
            <v>0.38393999999999995</v>
          </cell>
          <cell r="M1359">
            <v>18</v>
          </cell>
          <cell r="N1359">
            <v>21.11456193642114</v>
          </cell>
          <cell r="O1359">
            <v>17.75</v>
          </cell>
          <cell r="P1359">
            <v>18</v>
          </cell>
          <cell r="Q1359">
            <v>18.25</v>
          </cell>
          <cell r="R1359">
            <v>1.215875</v>
          </cell>
          <cell r="S1359">
            <v>1.2797999999999998</v>
          </cell>
          <cell r="T1359">
            <v>1.3450250000000001</v>
          </cell>
          <cell r="U1359">
            <v>552.00725</v>
          </cell>
          <cell r="V1359">
            <v>581.02919999999995</v>
          </cell>
          <cell r="W1359">
            <v>610.6413500000001</v>
          </cell>
          <cell r="X1359" t="str">
            <v>8425/8426 (22"/ 2 pc)</v>
          </cell>
          <cell r="Y1359" t="str">
            <v>22"/ 2 pc</v>
          </cell>
          <cell r="Z1359">
            <v>2</v>
          </cell>
          <cell r="AA1359">
            <v>30</v>
          </cell>
          <cell r="AB1359">
            <v>36.47625</v>
          </cell>
          <cell r="AC1359">
            <v>38.393999999999991</v>
          </cell>
          <cell r="AD1359">
            <v>40.350750000000005</v>
          </cell>
          <cell r="AE1359">
            <v>38.47625</v>
          </cell>
          <cell r="AF1359">
            <v>40.393999999999991</v>
          </cell>
          <cell r="AG1359">
            <v>42.350750000000005</v>
          </cell>
          <cell r="AH1359" t="str">
            <v>2 X 8126 (4.833 FT/Box)</v>
          </cell>
          <cell r="AI1359">
            <v>2</v>
          </cell>
          <cell r="AJ1359" t="str">
            <v>(8X6)+2=50</v>
          </cell>
          <cell r="AK1359">
            <v>8</v>
          </cell>
          <cell r="AL1359">
            <v>6</v>
          </cell>
          <cell r="AM1359">
            <v>2</v>
          </cell>
          <cell r="AN1359">
            <v>50</v>
          </cell>
          <cell r="AO1359" t="str">
            <v>8918 (48 X 40A)</v>
          </cell>
          <cell r="AP1359" t="str">
            <v>48X40A</v>
          </cell>
          <cell r="AQ1359">
            <v>55</v>
          </cell>
          <cell r="AR1359" t="str">
            <v>8123 (4)</v>
          </cell>
          <cell r="AS1359">
            <v>0</v>
          </cell>
          <cell r="AT1359" t="str">
            <v>8121 (2 X 16FT)</v>
          </cell>
          <cell r="AU1359">
            <v>2</v>
          </cell>
          <cell r="AV1359" t="str">
            <v>8051 (1 White)</v>
          </cell>
          <cell r="AW1359" t="str">
            <v>8050 (223FT Clear)</v>
          </cell>
          <cell r="AX1359">
            <v>2074.6999999999998</v>
          </cell>
          <cell r="AY1359">
            <v>1500</v>
          </cell>
          <cell r="AZ1359">
            <v>1.3831333333333331</v>
          </cell>
          <cell r="BA1359" t="str">
            <v>GJ Request 5/2/01.B.</v>
          </cell>
          <cell r="BB1359"/>
          <cell r="BC1359">
            <v>245023</v>
          </cell>
          <cell r="BD1359" t="str">
            <v>Blue</v>
          </cell>
          <cell r="BE1359" t="str">
            <v xml:space="preserve">2818 LIF35 </v>
          </cell>
          <cell r="BF1359" t="str">
            <v>12 months (+/- 5 days) from date of manufacture</v>
          </cell>
          <cell r="BG1359" t="str">
            <v>Fast</v>
          </cell>
          <cell r="BH1359" t="str">
            <v>28 mm</v>
          </cell>
          <cell r="BI1359" t="str">
            <v>1 1/4 in</v>
          </cell>
          <cell r="BJ1359" t="str">
            <v>18 in</v>
          </cell>
          <cell r="BK1359" t="str">
            <v>7/8 in</v>
          </cell>
          <cell r="BL1359" t="str">
            <v>I, II, III</v>
          </cell>
          <cell r="BM1359">
            <v>1.759546828035095</v>
          </cell>
          <cell r="BN1359">
            <v>54</v>
          </cell>
          <cell r="BO1359">
            <v>0</v>
          </cell>
          <cell r="BP1359" t="str">
            <v>J</v>
          </cell>
          <cell r="BQ1359">
            <v>30</v>
          </cell>
          <cell r="BR1359">
            <v>32250</v>
          </cell>
        </row>
        <row r="1360">
          <cell r="C1360">
            <v>245024</v>
          </cell>
          <cell r="D1360" t="str">
            <v>2818 LIF37 (2PB, 50 Bxs)(GJ)</v>
          </cell>
          <cell r="E1360" t="str">
            <v>70315</v>
          </cell>
          <cell r="F1360" t="str">
            <v>72038</v>
          </cell>
          <cell r="G1360" t="str">
            <v>30%</v>
          </cell>
          <cell r="H1360" t="str">
            <v>2 X 8509 (12-8 4 X 1.25 OL)</v>
          </cell>
          <cell r="I1360" t="str">
            <v>8040 (54 mm 142 GA X 1.625 FT)</v>
          </cell>
          <cell r="J1360" t="str">
            <v>8034 (100 mm 200 GA X 1.625 FT)</v>
          </cell>
          <cell r="K1360">
            <v>0.89585999999999977</v>
          </cell>
          <cell r="L1360">
            <v>0.38393999999999995</v>
          </cell>
          <cell r="M1360">
            <v>18</v>
          </cell>
          <cell r="N1360">
            <v>21.11456193642114</v>
          </cell>
          <cell r="O1360">
            <v>17.75</v>
          </cell>
          <cell r="P1360">
            <v>18</v>
          </cell>
          <cell r="Q1360">
            <v>18.25</v>
          </cell>
          <cell r="R1360">
            <v>1.215875</v>
          </cell>
          <cell r="S1360">
            <v>1.2797999999999998</v>
          </cell>
          <cell r="T1360">
            <v>1.3450250000000001</v>
          </cell>
          <cell r="U1360">
            <v>552.00725</v>
          </cell>
          <cell r="V1360">
            <v>581.02919999999995</v>
          </cell>
          <cell r="W1360">
            <v>610.6413500000001</v>
          </cell>
          <cell r="X1360" t="str">
            <v>8425/8426 (22"/ 2 pc)</v>
          </cell>
          <cell r="Y1360" t="str">
            <v>22"/ 2 pc</v>
          </cell>
          <cell r="Z1360">
            <v>2</v>
          </cell>
          <cell r="AA1360">
            <v>30</v>
          </cell>
          <cell r="AB1360">
            <v>36.47625</v>
          </cell>
          <cell r="AC1360">
            <v>38.393999999999991</v>
          </cell>
          <cell r="AD1360">
            <v>40.350750000000005</v>
          </cell>
          <cell r="AE1360">
            <v>38.47625</v>
          </cell>
          <cell r="AF1360">
            <v>40.393999999999991</v>
          </cell>
          <cell r="AG1360">
            <v>42.350750000000005</v>
          </cell>
          <cell r="AH1360" t="str">
            <v>2 X 8126 (4.833 FT/Box)</v>
          </cell>
          <cell r="AI1360">
            <v>2</v>
          </cell>
          <cell r="AJ1360" t="str">
            <v>(8X6)+2=50</v>
          </cell>
          <cell r="AK1360">
            <v>8</v>
          </cell>
          <cell r="AL1360">
            <v>6</v>
          </cell>
          <cell r="AM1360">
            <v>2</v>
          </cell>
          <cell r="AN1360">
            <v>50</v>
          </cell>
          <cell r="AO1360" t="str">
            <v>8918 (48 X 40A)</v>
          </cell>
          <cell r="AP1360" t="str">
            <v>48X40A</v>
          </cell>
          <cell r="AQ1360">
            <v>55</v>
          </cell>
          <cell r="AR1360" t="str">
            <v>8123 (4)</v>
          </cell>
          <cell r="AS1360">
            <v>0</v>
          </cell>
          <cell r="AT1360" t="str">
            <v>8121 (2 X 16FT)</v>
          </cell>
          <cell r="AU1360">
            <v>2</v>
          </cell>
          <cell r="AV1360" t="str">
            <v>8051 (1 White)</v>
          </cell>
          <cell r="AW1360" t="str">
            <v>8050 (223FT Clear)</v>
          </cell>
          <cell r="AX1360">
            <v>2074.6999999999998</v>
          </cell>
          <cell r="AY1360">
            <v>1500</v>
          </cell>
          <cell r="AZ1360">
            <v>1.3831333333333331</v>
          </cell>
          <cell r="BA1360" t="str">
            <v>GJ Request 3/2/05.</v>
          </cell>
          <cell r="BB1360"/>
          <cell r="BC1360">
            <v>245024</v>
          </cell>
          <cell r="BD1360" t="str">
            <v>Blue</v>
          </cell>
          <cell r="BE1360" t="str">
            <v>2818 LIF37</v>
          </cell>
          <cell r="BF1360" t="str">
            <v>12 months (+/- 5 days) from date of manufacture</v>
          </cell>
          <cell r="BG1360" t="str">
            <v>Fast</v>
          </cell>
          <cell r="BH1360" t="str">
            <v>28 mm</v>
          </cell>
          <cell r="BI1360" t="str">
            <v>1 1/4 in</v>
          </cell>
          <cell r="BJ1360" t="str">
            <v>18 in</v>
          </cell>
          <cell r="BK1360" t="str">
            <v>7/8 in</v>
          </cell>
          <cell r="BL1360" t="str">
            <v>I, II, III</v>
          </cell>
          <cell r="BM1360">
            <v>1.759546828035095</v>
          </cell>
          <cell r="BN1360">
            <v>54</v>
          </cell>
          <cell r="BO1360">
            <v>0</v>
          </cell>
          <cell r="BP1360" t="str">
            <v>J</v>
          </cell>
          <cell r="BQ1360">
            <v>30</v>
          </cell>
          <cell r="BR1360">
            <v>32250</v>
          </cell>
        </row>
        <row r="1361">
          <cell r="C1361">
            <v>245025</v>
          </cell>
          <cell r="D1361" t="str">
            <v>2818 LIF50 (2PB, 50 Bxs)(GJ)</v>
          </cell>
          <cell r="E1361" t="str">
            <v>70419</v>
          </cell>
          <cell r="F1361" t="str">
            <v>72038</v>
          </cell>
          <cell r="G1361" t="str">
            <v>30%</v>
          </cell>
          <cell r="H1361" t="str">
            <v>2 X 8509 (12-8 4 X 1.25 OL)</v>
          </cell>
          <cell r="I1361" t="str">
            <v>8040 (54 mm 142 GA X 1.625 FT)</v>
          </cell>
          <cell r="J1361" t="str">
            <v>8034 (100 mm 200 GA X 1.625 FT)</v>
          </cell>
          <cell r="K1361">
            <v>0.89585999999999977</v>
          </cell>
          <cell r="L1361">
            <v>0.38393999999999995</v>
          </cell>
          <cell r="M1361">
            <v>18</v>
          </cell>
          <cell r="N1361">
            <v>21.11456193642114</v>
          </cell>
          <cell r="O1361">
            <v>17.75</v>
          </cell>
          <cell r="P1361">
            <v>18</v>
          </cell>
          <cell r="Q1361">
            <v>18.25</v>
          </cell>
          <cell r="R1361">
            <v>1.215875</v>
          </cell>
          <cell r="S1361">
            <v>1.2797999999999998</v>
          </cell>
          <cell r="T1361">
            <v>1.3450250000000001</v>
          </cell>
          <cell r="U1361">
            <v>552.00725</v>
          </cell>
          <cell r="V1361">
            <v>581.02919999999995</v>
          </cell>
          <cell r="W1361">
            <v>610.6413500000001</v>
          </cell>
          <cell r="X1361" t="str">
            <v>8425/8426 (22"/ 2 pc)</v>
          </cell>
          <cell r="Y1361" t="str">
            <v>22"/ 2 pc</v>
          </cell>
          <cell r="Z1361">
            <v>2</v>
          </cell>
          <cell r="AA1361">
            <v>30</v>
          </cell>
          <cell r="AB1361">
            <v>36.47625</v>
          </cell>
          <cell r="AC1361">
            <v>38.393999999999991</v>
          </cell>
          <cell r="AD1361">
            <v>40.350750000000005</v>
          </cell>
          <cell r="AE1361">
            <v>38.47625</v>
          </cell>
          <cell r="AF1361">
            <v>40.393999999999991</v>
          </cell>
          <cell r="AG1361">
            <v>42.350750000000005</v>
          </cell>
          <cell r="AH1361" t="str">
            <v>2 X 8126 (4.833 FT/Box)</v>
          </cell>
          <cell r="AI1361">
            <v>2</v>
          </cell>
          <cell r="AJ1361" t="str">
            <v>(8X6)+2=50</v>
          </cell>
          <cell r="AK1361">
            <v>8</v>
          </cell>
          <cell r="AL1361">
            <v>6</v>
          </cell>
          <cell r="AM1361">
            <v>2</v>
          </cell>
          <cell r="AN1361">
            <v>50</v>
          </cell>
          <cell r="AO1361" t="str">
            <v>8914 (48 X 42)</v>
          </cell>
          <cell r="AP1361" t="str">
            <v>48X42</v>
          </cell>
          <cell r="AQ1361">
            <v>55</v>
          </cell>
          <cell r="AR1361" t="str">
            <v>8123 (4)</v>
          </cell>
          <cell r="AS1361">
            <v>0</v>
          </cell>
          <cell r="AT1361" t="str">
            <v>8121 (2 X 16FT)</v>
          </cell>
          <cell r="AU1361">
            <v>2</v>
          </cell>
          <cell r="AV1361" t="str">
            <v>8051 (1 White)</v>
          </cell>
          <cell r="AW1361" t="str">
            <v>8050 (223FT Clear)</v>
          </cell>
          <cell r="AX1361">
            <v>2074.6999999999998</v>
          </cell>
          <cell r="AY1361">
            <v>1500</v>
          </cell>
          <cell r="AZ1361">
            <v>1.3831333333333331</v>
          </cell>
          <cell r="BA1361" t="str">
            <v>GJ Request 11/29/05.</v>
          </cell>
          <cell r="BB1361"/>
          <cell r="BC1361">
            <v>245025</v>
          </cell>
          <cell r="BD1361" t="str">
            <v>Green</v>
          </cell>
          <cell r="BE1361" t="str">
            <v>2818 LIF50</v>
          </cell>
          <cell r="BF1361" t="str">
            <v>12 months (+/- 5 days) from date of manufacture</v>
          </cell>
          <cell r="BG1361" t="str">
            <v xml:space="preserve">Medium </v>
          </cell>
          <cell r="BH1361" t="str">
            <v>28 mm</v>
          </cell>
          <cell r="BI1361" t="str">
            <v>1 1/4 in</v>
          </cell>
          <cell r="BJ1361" t="str">
            <v>18 in</v>
          </cell>
          <cell r="BK1361" t="str">
            <v>7/8 in</v>
          </cell>
          <cell r="BL1361" t="str">
            <v>I, II, III</v>
          </cell>
          <cell r="BM1361">
            <v>1.759546828035095</v>
          </cell>
          <cell r="BN1361">
            <v>54</v>
          </cell>
          <cell r="BO1361">
            <v>0</v>
          </cell>
          <cell r="BP1361" t="str">
            <v>J</v>
          </cell>
          <cell r="BQ1361">
            <v>30</v>
          </cell>
          <cell r="BR1361">
            <v>32253</v>
          </cell>
        </row>
        <row r="1362">
          <cell r="C1362">
            <v>245026</v>
          </cell>
          <cell r="D1362" t="str">
            <v>2818 LIF70 (2PB, 50 Bxs)(GJ)</v>
          </cell>
          <cell r="E1362" t="str">
            <v>70413</v>
          </cell>
          <cell r="F1362" t="str">
            <v>72038</v>
          </cell>
          <cell r="G1362" t="str">
            <v>30%</v>
          </cell>
          <cell r="H1362" t="str">
            <v>2 X 8509 (12-8 4 X 1.25 OL)</v>
          </cell>
          <cell r="I1362" t="str">
            <v>8040 (54 mm 142 GA X 1.625 FT)</v>
          </cell>
          <cell r="J1362" t="str">
            <v>8034 (100 mm 200 GA X 1.625 FT)</v>
          </cell>
          <cell r="K1362">
            <v>0.89585999999999977</v>
          </cell>
          <cell r="L1362">
            <v>0.38393999999999995</v>
          </cell>
          <cell r="M1362">
            <v>18</v>
          </cell>
          <cell r="N1362">
            <v>21.11456193642114</v>
          </cell>
          <cell r="O1362">
            <v>17.75</v>
          </cell>
          <cell r="P1362">
            <v>18</v>
          </cell>
          <cell r="Q1362">
            <v>18.25</v>
          </cell>
          <cell r="R1362">
            <v>1.215875</v>
          </cell>
          <cell r="S1362">
            <v>1.2797999999999998</v>
          </cell>
          <cell r="T1362">
            <v>1.3450250000000001</v>
          </cell>
          <cell r="U1362">
            <v>552.00725</v>
          </cell>
          <cell r="V1362">
            <v>581.02919999999995</v>
          </cell>
          <cell r="W1362">
            <v>610.6413500000001</v>
          </cell>
          <cell r="X1362" t="str">
            <v>8425/8426 (22"/ 2 pc)</v>
          </cell>
          <cell r="Y1362" t="str">
            <v>22"/ 2 pc</v>
          </cell>
          <cell r="Z1362">
            <v>2</v>
          </cell>
          <cell r="AA1362">
            <v>30</v>
          </cell>
          <cell r="AB1362">
            <v>36.47625</v>
          </cell>
          <cell r="AC1362">
            <v>38.393999999999991</v>
          </cell>
          <cell r="AD1362">
            <v>40.350750000000005</v>
          </cell>
          <cell r="AE1362">
            <v>38.47625</v>
          </cell>
          <cell r="AF1362">
            <v>40.393999999999991</v>
          </cell>
          <cell r="AG1362">
            <v>42.350750000000005</v>
          </cell>
          <cell r="AH1362" t="str">
            <v>2 X 8126 (4.833 FT/Box)</v>
          </cell>
          <cell r="AI1362">
            <v>2</v>
          </cell>
          <cell r="AJ1362" t="str">
            <v>(8X6)+2=50</v>
          </cell>
          <cell r="AK1362">
            <v>8</v>
          </cell>
          <cell r="AL1362">
            <v>6</v>
          </cell>
          <cell r="AM1362">
            <v>2</v>
          </cell>
          <cell r="AN1362">
            <v>50</v>
          </cell>
          <cell r="AO1362" t="str">
            <v>8914 (48 X 42)</v>
          </cell>
          <cell r="AP1362" t="str">
            <v>48X42</v>
          </cell>
          <cell r="AQ1362">
            <v>55</v>
          </cell>
          <cell r="AR1362" t="str">
            <v>8123 (4)</v>
          </cell>
          <cell r="AS1362">
            <v>0</v>
          </cell>
          <cell r="AT1362" t="str">
            <v>8121 (2 X 16FT)</v>
          </cell>
          <cell r="AU1362">
            <v>2</v>
          </cell>
          <cell r="AV1362" t="str">
            <v>8051 (1 White)</v>
          </cell>
          <cell r="AW1362" t="str">
            <v>8050 (223FT Clear)</v>
          </cell>
          <cell r="AX1362">
            <v>2074.6999999999998</v>
          </cell>
          <cell r="AY1362">
            <v>1500</v>
          </cell>
          <cell r="AZ1362">
            <v>1.3831333333333331</v>
          </cell>
          <cell r="BA1362" t="str">
            <v>GJ Request 2/11/05.</v>
          </cell>
          <cell r="BB1362"/>
          <cell r="BC1362">
            <v>245026</v>
          </cell>
          <cell r="BD1362" t="str">
            <v>Yellow</v>
          </cell>
          <cell r="BE1362" t="str">
            <v>2818 LIF70</v>
          </cell>
          <cell r="BF1362" t="str">
            <v>12 months (+/- 5 days) from date of manufacture</v>
          </cell>
          <cell r="BG1362" t="str">
            <v>Slow</v>
          </cell>
          <cell r="BH1362" t="str">
            <v>28 mm</v>
          </cell>
          <cell r="BI1362" t="str">
            <v>1 1/4 in</v>
          </cell>
          <cell r="BJ1362" t="str">
            <v>18 in</v>
          </cell>
          <cell r="BK1362" t="str">
            <v>7/8 in</v>
          </cell>
          <cell r="BL1362" t="str">
            <v>I, II, III</v>
          </cell>
          <cell r="BM1362">
            <v>1.759546828035095</v>
          </cell>
          <cell r="BN1362">
            <v>54</v>
          </cell>
          <cell r="BO1362">
            <v>0</v>
          </cell>
          <cell r="BP1362" t="str">
            <v>J</v>
          </cell>
          <cell r="BQ1362">
            <v>30</v>
          </cell>
          <cell r="BR1362">
            <v>32253</v>
          </cell>
        </row>
        <row r="1363">
          <cell r="C1363">
            <v>245027</v>
          </cell>
          <cell r="D1363" t="str">
            <v>2818 LIF70N (2PB, 50 Bxs)(GJ)</v>
          </cell>
          <cell r="E1363" t="str">
            <v>70430</v>
          </cell>
          <cell r="F1363" t="str">
            <v>72038</v>
          </cell>
          <cell r="G1363" t="str">
            <v>30%</v>
          </cell>
          <cell r="H1363" t="str">
            <v>2 X 8509 (12-8 4 X 1.25 OL)</v>
          </cell>
          <cell r="I1363" t="str">
            <v>8040 (54 mm 142 GA X 1.625 FT)</v>
          </cell>
          <cell r="J1363" t="str">
            <v>8034 (100 mm 200 GA X 1.625 FT)</v>
          </cell>
          <cell r="K1363">
            <v>0.89585999999999977</v>
          </cell>
          <cell r="L1363">
            <v>0.38393999999999995</v>
          </cell>
          <cell r="M1363">
            <v>18</v>
          </cell>
          <cell r="N1363">
            <v>21.11456193642114</v>
          </cell>
          <cell r="O1363">
            <v>17.75</v>
          </cell>
          <cell r="P1363">
            <v>18</v>
          </cell>
          <cell r="Q1363">
            <v>18.25</v>
          </cell>
          <cell r="R1363">
            <v>1.215875</v>
          </cell>
          <cell r="S1363">
            <v>1.2797999999999998</v>
          </cell>
          <cell r="T1363">
            <v>1.3450250000000001</v>
          </cell>
          <cell r="U1363">
            <v>552.00725</v>
          </cell>
          <cell r="V1363">
            <v>581.02919999999995</v>
          </cell>
          <cell r="W1363">
            <v>610.6413500000001</v>
          </cell>
          <cell r="X1363" t="str">
            <v>8425/8426 (22"/ 2 pc)</v>
          </cell>
          <cell r="Y1363" t="str">
            <v>22"/ 2 pc</v>
          </cell>
          <cell r="Z1363">
            <v>2</v>
          </cell>
          <cell r="AA1363">
            <v>30</v>
          </cell>
          <cell r="AB1363">
            <v>36.47625</v>
          </cell>
          <cell r="AC1363">
            <v>38.393999999999991</v>
          </cell>
          <cell r="AD1363">
            <v>40.350750000000005</v>
          </cell>
          <cell r="AE1363">
            <v>38.47625</v>
          </cell>
          <cell r="AF1363">
            <v>40.393999999999991</v>
          </cell>
          <cell r="AG1363">
            <v>42.350750000000005</v>
          </cell>
          <cell r="AH1363" t="str">
            <v>2 X 8126 (4.833 FT/Box)</v>
          </cell>
          <cell r="AI1363">
            <v>2</v>
          </cell>
          <cell r="AJ1363" t="str">
            <v>(8X6)+2=50</v>
          </cell>
          <cell r="AK1363">
            <v>8</v>
          </cell>
          <cell r="AL1363">
            <v>6</v>
          </cell>
          <cell r="AM1363">
            <v>2</v>
          </cell>
          <cell r="AN1363">
            <v>50</v>
          </cell>
          <cell r="AO1363" t="str">
            <v>8914 (48 X 42)</v>
          </cell>
          <cell r="AP1363" t="str">
            <v>48X42</v>
          </cell>
          <cell r="AQ1363">
            <v>55</v>
          </cell>
          <cell r="AR1363" t="str">
            <v>8123 (4)</v>
          </cell>
          <cell r="AS1363">
            <v>0</v>
          </cell>
          <cell r="AT1363" t="str">
            <v>8121 (2 X 16FT)</v>
          </cell>
          <cell r="AU1363">
            <v>2</v>
          </cell>
          <cell r="AV1363" t="str">
            <v>8051 (1 White)</v>
          </cell>
          <cell r="AW1363" t="str">
            <v>8050 (223FT Clear)</v>
          </cell>
          <cell r="AX1363">
            <v>2074.6999999999998</v>
          </cell>
          <cell r="AY1363">
            <v>1500</v>
          </cell>
          <cell r="AZ1363">
            <v>1.3831333333333331</v>
          </cell>
          <cell r="BA1363" t="str">
            <v>GJ Request 2/17/05.</v>
          </cell>
          <cell r="BB1363"/>
          <cell r="BC1363">
            <v>245027</v>
          </cell>
          <cell r="BD1363" t="str">
            <v>Yellow</v>
          </cell>
          <cell r="BE1363" t="str">
            <v>2818 LIF70N</v>
          </cell>
          <cell r="BF1363" t="str">
            <v>12 months (+/- 5 days) from date of manufacture</v>
          </cell>
          <cell r="BG1363" t="str">
            <v>Slow</v>
          </cell>
          <cell r="BH1363" t="str">
            <v>28 mm</v>
          </cell>
          <cell r="BI1363" t="str">
            <v>1 1/4 in</v>
          </cell>
          <cell r="BJ1363" t="str">
            <v>18 in</v>
          </cell>
          <cell r="BK1363" t="str">
            <v>7/8 in</v>
          </cell>
          <cell r="BL1363" t="str">
            <v>I, II, III</v>
          </cell>
          <cell r="BM1363">
            <v>1.759546828035095</v>
          </cell>
          <cell r="BN1363">
            <v>54</v>
          </cell>
          <cell r="BO1363">
            <v>0</v>
          </cell>
          <cell r="BP1363" t="str">
            <v>J</v>
          </cell>
          <cell r="BQ1363">
            <v>30</v>
          </cell>
          <cell r="BR1363">
            <v>32253</v>
          </cell>
        </row>
        <row r="1364">
          <cell r="C1364">
            <v>245028</v>
          </cell>
          <cell r="D1364" t="str">
            <v>2818 M10 (2PB, 50 Bxs)(GJ)</v>
          </cell>
          <cell r="E1364" t="str">
            <v>70496</v>
          </cell>
          <cell r="F1364" t="str">
            <v>72038</v>
          </cell>
          <cell r="G1364" t="str">
            <v>30%</v>
          </cell>
          <cell r="H1364" t="str">
            <v>2 X 8509 (12-8 4 X 1.25 OL)</v>
          </cell>
          <cell r="I1364" t="str">
            <v>8040 (54 mm 142 GA X 1.625 FT)</v>
          </cell>
          <cell r="J1364" t="str">
            <v>8034 (100 mm 200 GA X 1.625 FT)</v>
          </cell>
          <cell r="K1364">
            <v>0.89585999999999977</v>
          </cell>
          <cell r="L1364">
            <v>0.38393999999999995</v>
          </cell>
          <cell r="M1364">
            <v>18</v>
          </cell>
          <cell r="N1364">
            <v>21.11456193642114</v>
          </cell>
          <cell r="O1364">
            <v>17.75</v>
          </cell>
          <cell r="P1364">
            <v>18</v>
          </cell>
          <cell r="Q1364">
            <v>18.25</v>
          </cell>
          <cell r="R1364">
            <v>1.215875</v>
          </cell>
          <cell r="S1364">
            <v>1.2797999999999998</v>
          </cell>
          <cell r="T1364">
            <v>1.3450250000000001</v>
          </cell>
          <cell r="U1364">
            <v>552.00725</v>
          </cell>
          <cell r="V1364">
            <v>581.02919999999995</v>
          </cell>
          <cell r="W1364">
            <v>610.6413500000001</v>
          </cell>
          <cell r="X1364" t="str">
            <v>8425/8426 (22"/ 2 pc)</v>
          </cell>
          <cell r="Y1364" t="str">
            <v>22"/ 2 pc</v>
          </cell>
          <cell r="Z1364">
            <v>2</v>
          </cell>
          <cell r="AA1364">
            <v>30</v>
          </cell>
          <cell r="AB1364">
            <v>36.47625</v>
          </cell>
          <cell r="AC1364">
            <v>38.393999999999991</v>
          </cell>
          <cell r="AD1364">
            <v>40.350750000000005</v>
          </cell>
          <cell r="AE1364">
            <v>38.47625</v>
          </cell>
          <cell r="AF1364">
            <v>40.393999999999991</v>
          </cell>
          <cell r="AG1364">
            <v>42.350750000000005</v>
          </cell>
          <cell r="AH1364" t="str">
            <v>2 X 8126 (4.833 FT/Box)</v>
          </cell>
          <cell r="AI1364">
            <v>2</v>
          </cell>
          <cell r="AJ1364" t="str">
            <v>(8X6)+2=50</v>
          </cell>
          <cell r="AK1364">
            <v>8</v>
          </cell>
          <cell r="AL1364">
            <v>6</v>
          </cell>
          <cell r="AM1364">
            <v>2</v>
          </cell>
          <cell r="AN1364">
            <v>50</v>
          </cell>
          <cell r="AO1364" t="str">
            <v>8918 (48 X 40A)</v>
          </cell>
          <cell r="AP1364" t="str">
            <v>48X40A</v>
          </cell>
          <cell r="AQ1364">
            <v>55</v>
          </cell>
          <cell r="AR1364" t="str">
            <v>8123 (4)</v>
          </cell>
          <cell r="AS1364">
            <v>0</v>
          </cell>
          <cell r="AT1364" t="str">
            <v>8121 (2 X 16FT)</v>
          </cell>
          <cell r="AU1364">
            <v>2</v>
          </cell>
          <cell r="AV1364" t="str">
            <v>8051 (1 White)</v>
          </cell>
          <cell r="AW1364" t="str">
            <v>8050 (223FT Clear)</v>
          </cell>
          <cell r="AX1364">
            <v>2074.6999999999998</v>
          </cell>
          <cell r="AY1364">
            <v>1500</v>
          </cell>
          <cell r="AZ1364">
            <v>1.3831333333333331</v>
          </cell>
          <cell r="BA1364" t="str">
            <v>GJ Request 2/6/04B.</v>
          </cell>
          <cell r="BB1364"/>
          <cell r="BC1364">
            <v>245028</v>
          </cell>
          <cell r="BD1364" t="str">
            <v>Red</v>
          </cell>
          <cell r="BE1364" t="str">
            <v>2818 M10</v>
          </cell>
          <cell r="BF1364" t="str">
            <v>12 months (+/- 5 days) from date of manufacture</v>
          </cell>
          <cell r="BG1364" t="str">
            <v>Super Fast</v>
          </cell>
          <cell r="BH1364" t="str">
            <v>28 mm</v>
          </cell>
          <cell r="BI1364" t="str">
            <v>1 1/4 in</v>
          </cell>
          <cell r="BJ1364" t="str">
            <v>18 in</v>
          </cell>
          <cell r="BK1364" t="str">
            <v>7/8 in</v>
          </cell>
          <cell r="BL1364" t="str">
            <v>I, II, III</v>
          </cell>
          <cell r="BM1364">
            <v>1.759546828035095</v>
          </cell>
          <cell r="BN1364">
            <v>54</v>
          </cell>
          <cell r="BO1364">
            <v>0</v>
          </cell>
          <cell r="BP1364" t="str">
            <v>J</v>
          </cell>
          <cell r="BQ1364">
            <v>30</v>
          </cell>
          <cell r="BR1364">
            <v>32250</v>
          </cell>
        </row>
        <row r="1365">
          <cell r="C1365">
            <v>245029</v>
          </cell>
          <cell r="D1365" t="str">
            <v>2818 M10P (2PB, 50 Bxs)(GJ)</v>
          </cell>
          <cell r="E1365" t="str">
            <v>70496</v>
          </cell>
          <cell r="F1365" t="str">
            <v>72038</v>
          </cell>
          <cell r="G1365" t="str">
            <v>30%</v>
          </cell>
          <cell r="H1365" t="str">
            <v>2 X 8509 (12-8 4 X 1.25 OL)</v>
          </cell>
          <cell r="I1365" t="str">
            <v>8040 (54 mm 142 GA X 1.625 FT)</v>
          </cell>
          <cell r="J1365" t="str">
            <v>8034 (100 mm 200 GA X 1.625 FT)</v>
          </cell>
          <cell r="K1365">
            <v>0.89585999999999977</v>
          </cell>
          <cell r="L1365">
            <v>0.38393999999999995</v>
          </cell>
          <cell r="M1365">
            <v>18</v>
          </cell>
          <cell r="N1365">
            <v>21.11456193642114</v>
          </cell>
          <cell r="O1365">
            <v>17.75</v>
          </cell>
          <cell r="P1365">
            <v>18</v>
          </cell>
          <cell r="Q1365">
            <v>18.25</v>
          </cell>
          <cell r="R1365">
            <v>1.215875</v>
          </cell>
          <cell r="S1365">
            <v>1.2797999999999998</v>
          </cell>
          <cell r="T1365">
            <v>1.3450250000000001</v>
          </cell>
          <cell r="U1365">
            <v>552.00725</v>
          </cell>
          <cell r="V1365">
            <v>581.02919999999995</v>
          </cell>
          <cell r="W1365">
            <v>610.6413500000001</v>
          </cell>
          <cell r="X1365" t="str">
            <v>8425/8426 (22"/ 2 pc)</v>
          </cell>
          <cell r="Y1365" t="str">
            <v>22"/ 2 pc</v>
          </cell>
          <cell r="Z1365">
            <v>2</v>
          </cell>
          <cell r="AA1365">
            <v>30</v>
          </cell>
          <cell r="AB1365">
            <v>36.47625</v>
          </cell>
          <cell r="AC1365">
            <v>38.393999999999991</v>
          </cell>
          <cell r="AD1365">
            <v>40.350750000000005</v>
          </cell>
          <cell r="AE1365">
            <v>38.47625</v>
          </cell>
          <cell r="AF1365">
            <v>40.393999999999991</v>
          </cell>
          <cell r="AG1365">
            <v>42.350750000000005</v>
          </cell>
          <cell r="AH1365" t="str">
            <v>2 X 8126 (4.833 FT/Box)</v>
          </cell>
          <cell r="AI1365">
            <v>2</v>
          </cell>
          <cell r="AJ1365" t="str">
            <v>(8X6)+2=50</v>
          </cell>
          <cell r="AK1365">
            <v>8</v>
          </cell>
          <cell r="AL1365">
            <v>6</v>
          </cell>
          <cell r="AM1365">
            <v>2</v>
          </cell>
          <cell r="AN1365">
            <v>50</v>
          </cell>
          <cell r="AO1365" t="str">
            <v>8918 (48 X 40A)</v>
          </cell>
          <cell r="AP1365" t="str">
            <v>48X40A</v>
          </cell>
          <cell r="AQ1365">
            <v>55</v>
          </cell>
          <cell r="AR1365" t="str">
            <v>8123 (4)</v>
          </cell>
          <cell r="AS1365">
            <v>0</v>
          </cell>
          <cell r="AT1365" t="str">
            <v>8121 (2 X 16FT)</v>
          </cell>
          <cell r="AU1365">
            <v>2</v>
          </cell>
          <cell r="AV1365" t="str">
            <v>8051 (1 White)</v>
          </cell>
          <cell r="AW1365" t="str">
            <v>8050 (223FT Clear)</v>
          </cell>
          <cell r="AX1365">
            <v>2074.6999999999998</v>
          </cell>
          <cell r="AY1365">
            <v>1500</v>
          </cell>
          <cell r="AZ1365">
            <v>1.3831333333333331</v>
          </cell>
          <cell r="BA1365" t="str">
            <v xml:space="preserve">GJ Request 9/7/04.  Each cartridge gets Part No. 8510 Parachute Clip 28 mm. </v>
          </cell>
          <cell r="BB1365"/>
          <cell r="BC1365">
            <v>245029</v>
          </cell>
          <cell r="BD1365" t="str">
            <v>Red</v>
          </cell>
          <cell r="BE1365" t="str">
            <v>2818 M10P</v>
          </cell>
          <cell r="BF1365" t="str">
            <v>12 months (+/- 5 days) from date of manufacture</v>
          </cell>
          <cell r="BG1365" t="str">
            <v>Super Fast</v>
          </cell>
          <cell r="BH1365" t="str">
            <v>28 mm</v>
          </cell>
          <cell r="BI1365" t="str">
            <v>1 1/4 in</v>
          </cell>
          <cell r="BJ1365" t="str">
            <v>18 in</v>
          </cell>
          <cell r="BK1365" t="str">
            <v>7/8 in</v>
          </cell>
          <cell r="BL1365" t="str">
            <v>I, II, III</v>
          </cell>
          <cell r="BM1365">
            <v>1.759546828035095</v>
          </cell>
          <cell r="BN1365">
            <v>54</v>
          </cell>
          <cell r="BO1365">
            <v>0</v>
          </cell>
          <cell r="BP1365" t="str">
            <v>J</v>
          </cell>
          <cell r="BQ1365">
            <v>30</v>
          </cell>
          <cell r="BR1365">
            <v>32250</v>
          </cell>
        </row>
        <row r="1366">
          <cell r="C1366">
            <v>245030</v>
          </cell>
          <cell r="D1366" t="str">
            <v>2818 M20 (2PB, 50 Bxs)(GJ)</v>
          </cell>
          <cell r="E1366" t="str">
            <v>70402</v>
          </cell>
          <cell r="F1366" t="str">
            <v>72038</v>
          </cell>
          <cell r="G1366" t="str">
            <v>30%</v>
          </cell>
          <cell r="H1366" t="str">
            <v>2 X 8509 (12-8 4 X 1.25 OL)</v>
          </cell>
          <cell r="I1366" t="str">
            <v>8040 (54 mm 142 GA X 1.625 FT)</v>
          </cell>
          <cell r="J1366" t="str">
            <v>8034 (100 mm 200 GA X 1.625 FT)</v>
          </cell>
          <cell r="K1366">
            <v>0.89585999999999977</v>
          </cell>
          <cell r="L1366">
            <v>0.38393999999999995</v>
          </cell>
          <cell r="M1366">
            <v>18</v>
          </cell>
          <cell r="N1366">
            <v>21.11456193642114</v>
          </cell>
          <cell r="O1366">
            <v>17.75</v>
          </cell>
          <cell r="P1366">
            <v>18</v>
          </cell>
          <cell r="Q1366">
            <v>18.25</v>
          </cell>
          <cell r="R1366">
            <v>1.215875</v>
          </cell>
          <cell r="S1366">
            <v>1.2797999999999998</v>
          </cell>
          <cell r="T1366">
            <v>1.3450250000000001</v>
          </cell>
          <cell r="U1366">
            <v>552.00725</v>
          </cell>
          <cell r="V1366">
            <v>581.02919999999995</v>
          </cell>
          <cell r="W1366">
            <v>610.6413500000001</v>
          </cell>
          <cell r="X1366" t="str">
            <v>8425/8426 (22"/ 2 pc)</v>
          </cell>
          <cell r="Y1366" t="str">
            <v>22"/ 2 pc</v>
          </cell>
          <cell r="Z1366">
            <v>2</v>
          </cell>
          <cell r="AA1366">
            <v>30</v>
          </cell>
          <cell r="AB1366">
            <v>36.47625</v>
          </cell>
          <cell r="AC1366">
            <v>38.393999999999991</v>
          </cell>
          <cell r="AD1366">
            <v>40.350750000000005</v>
          </cell>
          <cell r="AE1366">
            <v>38.47625</v>
          </cell>
          <cell r="AF1366">
            <v>40.393999999999991</v>
          </cell>
          <cell r="AG1366">
            <v>42.350750000000005</v>
          </cell>
          <cell r="AH1366" t="str">
            <v>2 X 8126 (4.833 FT/Box)</v>
          </cell>
          <cell r="AI1366">
            <v>2</v>
          </cell>
          <cell r="AJ1366" t="str">
            <v>(8X6)+2=50</v>
          </cell>
          <cell r="AK1366">
            <v>8</v>
          </cell>
          <cell r="AL1366">
            <v>6</v>
          </cell>
          <cell r="AM1366">
            <v>2</v>
          </cell>
          <cell r="AN1366">
            <v>50</v>
          </cell>
          <cell r="AO1366" t="str">
            <v>8918 (48 X 40A)</v>
          </cell>
          <cell r="AP1366" t="str">
            <v>48X40A</v>
          </cell>
          <cell r="AQ1366">
            <v>55</v>
          </cell>
          <cell r="AR1366" t="str">
            <v>8123 (4)</v>
          </cell>
          <cell r="AS1366">
            <v>0</v>
          </cell>
          <cell r="AT1366" t="str">
            <v>8121 (2 X 16FT)</v>
          </cell>
          <cell r="AU1366">
            <v>2</v>
          </cell>
          <cell r="AV1366" t="str">
            <v>8051 (1 White)</v>
          </cell>
          <cell r="AW1366" t="str">
            <v>8050 (223FT Clear)</v>
          </cell>
          <cell r="AX1366">
            <v>2074.6999999999998</v>
          </cell>
          <cell r="AY1366">
            <v>1500</v>
          </cell>
          <cell r="AZ1366">
            <v>1.3831333333333331</v>
          </cell>
          <cell r="BA1366" t="str">
            <v xml:space="preserve">GJ Request 6/21/02. </v>
          </cell>
          <cell r="BB1366"/>
          <cell r="BC1366">
            <v>245030</v>
          </cell>
          <cell r="BD1366" t="str">
            <v xml:space="preserve">Orange </v>
          </cell>
          <cell r="BE1366" t="str">
            <v xml:space="preserve">2818 M20 </v>
          </cell>
          <cell r="BF1366" t="str">
            <v>12 months (+/- 5 days) from date of manufacture</v>
          </cell>
          <cell r="BG1366" t="str">
            <v xml:space="preserve">X-Fast </v>
          </cell>
          <cell r="BH1366" t="str">
            <v>28 mm</v>
          </cell>
          <cell r="BI1366" t="str">
            <v>1 1/4 in</v>
          </cell>
          <cell r="BJ1366" t="str">
            <v>18 in</v>
          </cell>
          <cell r="BK1366" t="str">
            <v>7/8 in</v>
          </cell>
          <cell r="BL1366" t="str">
            <v>I, II, III</v>
          </cell>
          <cell r="BM1366">
            <v>1.759546828035095</v>
          </cell>
          <cell r="BN1366">
            <v>54</v>
          </cell>
          <cell r="BO1366">
            <v>0</v>
          </cell>
          <cell r="BP1366" t="str">
            <v>J</v>
          </cell>
          <cell r="BQ1366">
            <v>30</v>
          </cell>
          <cell r="BR1366">
            <v>32250</v>
          </cell>
        </row>
        <row r="1367">
          <cell r="C1367">
            <v>245031</v>
          </cell>
          <cell r="D1367" t="str">
            <v>2818 M35 (2PB, 50 Bxs)(GJ)</v>
          </cell>
          <cell r="E1367" t="str">
            <v>70474</v>
          </cell>
          <cell r="F1367" t="str">
            <v>72038</v>
          </cell>
          <cell r="G1367" t="str">
            <v>30%</v>
          </cell>
          <cell r="H1367" t="str">
            <v>2 X 8509 (12-8 4 X 1.25 OL)</v>
          </cell>
          <cell r="I1367" t="str">
            <v>8040 (54 mm 142 GA X 1.625 FT)</v>
          </cell>
          <cell r="J1367" t="str">
            <v>8034 (100 mm 200 GA X 1.625 FT)</v>
          </cell>
          <cell r="K1367">
            <v>0.89585999999999977</v>
          </cell>
          <cell r="L1367">
            <v>0.38393999999999995</v>
          </cell>
          <cell r="M1367">
            <v>18</v>
          </cell>
          <cell r="N1367">
            <v>21.11456193642114</v>
          </cell>
          <cell r="O1367">
            <v>17.75</v>
          </cell>
          <cell r="P1367">
            <v>18</v>
          </cell>
          <cell r="Q1367">
            <v>18.25</v>
          </cell>
          <cell r="R1367">
            <v>1.215875</v>
          </cell>
          <cell r="S1367">
            <v>1.2797999999999998</v>
          </cell>
          <cell r="T1367">
            <v>1.3450250000000001</v>
          </cell>
          <cell r="U1367">
            <v>552.00725</v>
          </cell>
          <cell r="V1367">
            <v>581.02919999999995</v>
          </cell>
          <cell r="W1367">
            <v>610.6413500000001</v>
          </cell>
          <cell r="X1367" t="str">
            <v>8425/8426 (22"/ 2 pc)</v>
          </cell>
          <cell r="Y1367" t="str">
            <v>22"/ 2 pc</v>
          </cell>
          <cell r="Z1367">
            <v>2</v>
          </cell>
          <cell r="AA1367">
            <v>30</v>
          </cell>
          <cell r="AB1367">
            <v>36.47625</v>
          </cell>
          <cell r="AC1367">
            <v>38.393999999999991</v>
          </cell>
          <cell r="AD1367">
            <v>40.350750000000005</v>
          </cell>
          <cell r="AE1367">
            <v>38.47625</v>
          </cell>
          <cell r="AF1367">
            <v>40.393999999999991</v>
          </cell>
          <cell r="AG1367">
            <v>42.350750000000005</v>
          </cell>
          <cell r="AH1367" t="str">
            <v>2 X 8126 (4.833 FT/Box)</v>
          </cell>
          <cell r="AI1367">
            <v>2</v>
          </cell>
          <cell r="AJ1367" t="str">
            <v>(8X6)+2=50</v>
          </cell>
          <cell r="AK1367">
            <v>8</v>
          </cell>
          <cell r="AL1367">
            <v>6</v>
          </cell>
          <cell r="AM1367">
            <v>2</v>
          </cell>
          <cell r="AN1367">
            <v>50</v>
          </cell>
          <cell r="AO1367" t="str">
            <v>8918 (48 X 40A)</v>
          </cell>
          <cell r="AP1367" t="str">
            <v>48X40A</v>
          </cell>
          <cell r="AQ1367">
            <v>55</v>
          </cell>
          <cell r="AR1367" t="str">
            <v>8123 (4)</v>
          </cell>
          <cell r="AS1367">
            <v>0</v>
          </cell>
          <cell r="AT1367" t="str">
            <v>8121 (2 X 16FT)</v>
          </cell>
          <cell r="AU1367">
            <v>2</v>
          </cell>
          <cell r="AV1367" t="str">
            <v>8051 (1 White)</v>
          </cell>
          <cell r="AW1367" t="str">
            <v>8050 (223FT Clear)</v>
          </cell>
          <cell r="AX1367">
            <v>2074.6999999999998</v>
          </cell>
          <cell r="AY1367">
            <v>1500</v>
          </cell>
          <cell r="AZ1367">
            <v>1.3831333333333331</v>
          </cell>
          <cell r="BA1367" t="str">
            <v xml:space="preserve">GJ Request 12/11/02. </v>
          </cell>
          <cell r="BB1367"/>
          <cell r="BC1367">
            <v>245031</v>
          </cell>
          <cell r="BD1367" t="str">
            <v>Blue</v>
          </cell>
          <cell r="BE1367" t="str">
            <v xml:space="preserve">2818 M35 </v>
          </cell>
          <cell r="BF1367" t="str">
            <v>12 months (+/- 5 days) from date of manufacture</v>
          </cell>
          <cell r="BG1367" t="str">
            <v xml:space="preserve">Fast </v>
          </cell>
          <cell r="BH1367" t="str">
            <v>28 mm</v>
          </cell>
          <cell r="BI1367" t="str">
            <v>1 1/4 in</v>
          </cell>
          <cell r="BJ1367" t="str">
            <v>18 in</v>
          </cell>
          <cell r="BK1367" t="str">
            <v>7/8 in</v>
          </cell>
          <cell r="BL1367" t="str">
            <v>I, II, III</v>
          </cell>
          <cell r="BM1367">
            <v>1.759546828035095</v>
          </cell>
          <cell r="BN1367">
            <v>54</v>
          </cell>
          <cell r="BO1367">
            <v>0</v>
          </cell>
          <cell r="BP1367" t="str">
            <v>J</v>
          </cell>
          <cell r="BQ1367">
            <v>30</v>
          </cell>
          <cell r="BR1367">
            <v>32250</v>
          </cell>
        </row>
        <row r="1368">
          <cell r="C1368">
            <v>245032</v>
          </cell>
          <cell r="D1368" t="str">
            <v>2818 M50 (2PB, 50 Bxs)(GJ)</v>
          </cell>
          <cell r="E1368" t="str">
            <v>70425</v>
          </cell>
          <cell r="F1368" t="str">
            <v>72038</v>
          </cell>
          <cell r="G1368" t="str">
            <v>30%</v>
          </cell>
          <cell r="H1368" t="str">
            <v>2 X 8509 (12-8 4 X 1.25 OL)</v>
          </cell>
          <cell r="I1368" t="str">
            <v>8040 (54 mm 142 GA X 1.625 FT)</v>
          </cell>
          <cell r="J1368" t="str">
            <v>8034 (100 mm 200 GA X 1.625 FT)</v>
          </cell>
          <cell r="K1368">
            <v>0.89585999999999977</v>
          </cell>
          <cell r="L1368">
            <v>0.38393999999999995</v>
          </cell>
          <cell r="M1368">
            <v>18</v>
          </cell>
          <cell r="N1368">
            <v>21.11456193642114</v>
          </cell>
          <cell r="O1368">
            <v>17.75</v>
          </cell>
          <cell r="P1368">
            <v>18</v>
          </cell>
          <cell r="Q1368">
            <v>18.25</v>
          </cell>
          <cell r="R1368">
            <v>1.215875</v>
          </cell>
          <cell r="S1368">
            <v>1.2797999999999998</v>
          </cell>
          <cell r="T1368">
            <v>1.3450250000000001</v>
          </cell>
          <cell r="U1368">
            <v>552.00725</v>
          </cell>
          <cell r="V1368">
            <v>581.02919999999995</v>
          </cell>
          <cell r="W1368">
            <v>610.6413500000001</v>
          </cell>
          <cell r="X1368" t="str">
            <v>8425/8426 (22"/ 2 pc)</v>
          </cell>
          <cell r="Y1368" t="str">
            <v>22"/ 2 pc</v>
          </cell>
          <cell r="Z1368">
            <v>2</v>
          </cell>
          <cell r="AA1368">
            <v>30</v>
          </cell>
          <cell r="AB1368">
            <v>36.47625</v>
          </cell>
          <cell r="AC1368">
            <v>38.393999999999991</v>
          </cell>
          <cell r="AD1368">
            <v>40.350750000000005</v>
          </cell>
          <cell r="AE1368">
            <v>38.47625</v>
          </cell>
          <cell r="AF1368">
            <v>40.393999999999991</v>
          </cell>
          <cell r="AG1368">
            <v>42.350750000000005</v>
          </cell>
          <cell r="AH1368" t="str">
            <v>2 X 8126 (4.833 FT/Box)</v>
          </cell>
          <cell r="AI1368">
            <v>2</v>
          </cell>
          <cell r="AJ1368" t="str">
            <v>(8X6)+2=50</v>
          </cell>
          <cell r="AK1368">
            <v>8</v>
          </cell>
          <cell r="AL1368">
            <v>6</v>
          </cell>
          <cell r="AM1368">
            <v>2</v>
          </cell>
          <cell r="AN1368">
            <v>50</v>
          </cell>
          <cell r="AO1368" t="str">
            <v>8914 (48 X 42)</v>
          </cell>
          <cell r="AP1368" t="str">
            <v>48X42</v>
          </cell>
          <cell r="AQ1368">
            <v>55</v>
          </cell>
          <cell r="AR1368" t="str">
            <v>8123 (4)</v>
          </cell>
          <cell r="AS1368">
            <v>0</v>
          </cell>
          <cell r="AT1368" t="str">
            <v>8121 (2 X 16FT)</v>
          </cell>
          <cell r="AU1368">
            <v>2</v>
          </cell>
          <cell r="AV1368" t="str">
            <v>8051 (1 White)</v>
          </cell>
          <cell r="AW1368" t="str">
            <v>8050 (223FT Clear)</v>
          </cell>
          <cell r="AX1368">
            <v>2074.6999999999998</v>
          </cell>
          <cell r="AY1368">
            <v>1500</v>
          </cell>
          <cell r="AZ1368">
            <v>1.3831333333333331</v>
          </cell>
          <cell r="BA1368" t="str">
            <v xml:space="preserve">GJ Request 6/21/02. </v>
          </cell>
          <cell r="BB1368"/>
          <cell r="BC1368">
            <v>245032</v>
          </cell>
          <cell r="BD1368" t="str">
            <v>Green</v>
          </cell>
          <cell r="BE1368" t="str">
            <v xml:space="preserve">2818 M50 </v>
          </cell>
          <cell r="BF1368" t="str">
            <v>12 months (+/- 5 days) from date of manufacture</v>
          </cell>
          <cell r="BG1368" t="str">
            <v xml:space="preserve">Medium </v>
          </cell>
          <cell r="BH1368" t="str">
            <v>28 mm</v>
          </cell>
          <cell r="BI1368" t="str">
            <v>1 1/4 in</v>
          </cell>
          <cell r="BJ1368" t="str">
            <v>18 in</v>
          </cell>
          <cell r="BK1368" t="str">
            <v>7/8 in</v>
          </cell>
          <cell r="BL1368" t="str">
            <v>I, II, III</v>
          </cell>
          <cell r="BM1368">
            <v>1.759546828035095</v>
          </cell>
          <cell r="BN1368">
            <v>54</v>
          </cell>
          <cell r="BO1368">
            <v>0</v>
          </cell>
          <cell r="BP1368" t="str">
            <v>J</v>
          </cell>
          <cell r="BQ1368">
            <v>30</v>
          </cell>
          <cell r="BR1368">
            <v>32253</v>
          </cell>
        </row>
        <row r="1369">
          <cell r="C1369">
            <v>245033</v>
          </cell>
          <cell r="D1369" t="str">
            <v>2818 M35B (2PB, 50 Bxs)(GJ)</v>
          </cell>
          <cell r="E1369" t="str">
            <v>70474</v>
          </cell>
          <cell r="F1369" t="str">
            <v>72038</v>
          </cell>
          <cell r="G1369" t="str">
            <v>30%</v>
          </cell>
          <cell r="H1369" t="str">
            <v>2 X 8509 (12-8 4 X 1.25 OL)</v>
          </cell>
          <cell r="I1369" t="str">
            <v>8040 (54 mm 142 GA X 1.625 FT)</v>
          </cell>
          <cell r="J1369" t="str">
            <v>8034 (100 mm 200 GA X 1.625 FT)</v>
          </cell>
          <cell r="K1369">
            <v>0.89585999999999977</v>
          </cell>
          <cell r="L1369">
            <v>0.38393999999999995</v>
          </cell>
          <cell r="M1369">
            <v>18</v>
          </cell>
          <cell r="N1369">
            <v>21.11456193642114</v>
          </cell>
          <cell r="O1369">
            <v>17.75</v>
          </cell>
          <cell r="P1369">
            <v>18</v>
          </cell>
          <cell r="Q1369">
            <v>18.25</v>
          </cell>
          <cell r="R1369">
            <v>1.215875</v>
          </cell>
          <cell r="S1369">
            <v>1.2797999999999998</v>
          </cell>
          <cell r="T1369">
            <v>1.3450250000000001</v>
          </cell>
          <cell r="U1369">
            <v>552.00725</v>
          </cell>
          <cell r="V1369">
            <v>581.02919999999995</v>
          </cell>
          <cell r="W1369">
            <v>610.6413500000001</v>
          </cell>
          <cell r="X1369" t="str">
            <v>8425/8426 (22"/ 2 pc)</v>
          </cell>
          <cell r="Y1369" t="str">
            <v>22"/ 2 pc</v>
          </cell>
          <cell r="Z1369">
            <v>2</v>
          </cell>
          <cell r="AA1369">
            <v>30</v>
          </cell>
          <cell r="AB1369">
            <v>36.47625</v>
          </cell>
          <cell r="AC1369">
            <v>38.393999999999991</v>
          </cell>
          <cell r="AD1369">
            <v>40.350750000000005</v>
          </cell>
          <cell r="AE1369">
            <v>38.47625</v>
          </cell>
          <cell r="AF1369">
            <v>40.393999999999991</v>
          </cell>
          <cell r="AG1369">
            <v>42.350750000000005</v>
          </cell>
          <cell r="AH1369" t="str">
            <v>2 X 8126 (4.833 FT/Box)</v>
          </cell>
          <cell r="AI1369">
            <v>2</v>
          </cell>
          <cell r="AJ1369" t="str">
            <v>(8X6)+2=50</v>
          </cell>
          <cell r="AK1369">
            <v>8</v>
          </cell>
          <cell r="AL1369">
            <v>6</v>
          </cell>
          <cell r="AM1369">
            <v>2</v>
          </cell>
          <cell r="AN1369">
            <v>50</v>
          </cell>
          <cell r="AO1369" t="str">
            <v>8914 (48 X 42)</v>
          </cell>
          <cell r="AP1369" t="str">
            <v>48X42</v>
          </cell>
          <cell r="AQ1369">
            <v>55</v>
          </cell>
          <cell r="AR1369" t="str">
            <v>8123 (4)</v>
          </cell>
          <cell r="AS1369">
            <v>0</v>
          </cell>
          <cell r="AT1369" t="str">
            <v>8121 (2 X 16FT)</v>
          </cell>
          <cell r="AU1369">
            <v>2</v>
          </cell>
          <cell r="AV1369" t="str">
            <v>8051 (1 White)</v>
          </cell>
          <cell r="AW1369" t="str">
            <v>8050 (223FT Clear)</v>
          </cell>
          <cell r="AX1369">
            <v>2074.6999999999998</v>
          </cell>
          <cell r="AY1369">
            <v>1500</v>
          </cell>
          <cell r="AZ1369">
            <v>1.3831333333333331</v>
          </cell>
          <cell r="BA1369" t="str">
            <v>GJ Request 3/7/06.  Each cartridge gets Part No. 8517 28 mm Basket Clip.</v>
          </cell>
          <cell r="BB1369"/>
          <cell r="BC1369">
            <v>245033</v>
          </cell>
          <cell r="BD1369" t="str">
            <v>Blue</v>
          </cell>
          <cell r="BE1369" t="str">
            <v>2818 M35B</v>
          </cell>
          <cell r="BF1369" t="str">
            <v>12 months (+/- 5 days) from date of manufacture</v>
          </cell>
          <cell r="BG1369" t="str">
            <v>Fast</v>
          </cell>
          <cell r="BH1369" t="str">
            <v>28 mm</v>
          </cell>
          <cell r="BI1369" t="str">
            <v>1 1/4 in</v>
          </cell>
          <cell r="BJ1369" t="str">
            <v>18 in</v>
          </cell>
          <cell r="BK1369" t="str">
            <v>7/8 in</v>
          </cell>
          <cell r="BL1369" t="str">
            <v>I, II, III</v>
          </cell>
          <cell r="BM1369">
            <v>1.759546828035095</v>
          </cell>
          <cell r="BN1369">
            <v>54</v>
          </cell>
          <cell r="BO1369">
            <v>0</v>
          </cell>
          <cell r="BP1369" t="str">
            <v>J</v>
          </cell>
          <cell r="BQ1369">
            <v>30</v>
          </cell>
          <cell r="BR1369">
            <v>32253</v>
          </cell>
        </row>
        <row r="1370">
          <cell r="C1370">
            <v>245034</v>
          </cell>
          <cell r="D1370" t="str">
            <v>2818 M70N (2PB, 50 Bxs)(GJ)</v>
          </cell>
          <cell r="E1370" t="str">
            <v>70431</v>
          </cell>
          <cell r="F1370" t="str">
            <v>72038</v>
          </cell>
          <cell r="G1370" t="str">
            <v>30%</v>
          </cell>
          <cell r="H1370" t="str">
            <v>2 X 8509 (12-8 4 X 1.25 OL)</v>
          </cell>
          <cell r="I1370" t="str">
            <v>8040 (54 mm 142 GA X 1.625 FT)</v>
          </cell>
          <cell r="J1370" t="str">
            <v>8034 (100 mm 200 GA X 1.625 FT)</v>
          </cell>
          <cell r="K1370">
            <v>0.89585999999999977</v>
          </cell>
          <cell r="L1370">
            <v>0.38393999999999995</v>
          </cell>
          <cell r="M1370">
            <v>18</v>
          </cell>
          <cell r="N1370">
            <v>21.11456193642114</v>
          </cell>
          <cell r="O1370">
            <v>17.75</v>
          </cell>
          <cell r="P1370">
            <v>18</v>
          </cell>
          <cell r="Q1370">
            <v>18.25</v>
          </cell>
          <cell r="R1370">
            <v>1.215875</v>
          </cell>
          <cell r="S1370">
            <v>1.2797999999999998</v>
          </cell>
          <cell r="T1370">
            <v>1.3450250000000001</v>
          </cell>
          <cell r="U1370">
            <v>552.00725</v>
          </cell>
          <cell r="V1370">
            <v>581.02919999999995</v>
          </cell>
          <cell r="W1370">
            <v>610.6413500000001</v>
          </cell>
          <cell r="X1370" t="str">
            <v>8425/8426 (22"/ 2 pc)</v>
          </cell>
          <cell r="Y1370" t="str">
            <v>22"/ 2 pc</v>
          </cell>
          <cell r="Z1370">
            <v>2</v>
          </cell>
          <cell r="AA1370">
            <v>30</v>
          </cell>
          <cell r="AB1370">
            <v>36.47625</v>
          </cell>
          <cell r="AC1370">
            <v>38.393999999999991</v>
          </cell>
          <cell r="AD1370">
            <v>40.350750000000005</v>
          </cell>
          <cell r="AE1370">
            <v>38.47625</v>
          </cell>
          <cell r="AF1370">
            <v>40.393999999999991</v>
          </cell>
          <cell r="AG1370">
            <v>42.350750000000005</v>
          </cell>
          <cell r="AH1370" t="str">
            <v>2 X 8126 (4.833 FT/Box)</v>
          </cell>
          <cell r="AI1370">
            <v>2</v>
          </cell>
          <cell r="AJ1370" t="str">
            <v>(8X6)+2=50</v>
          </cell>
          <cell r="AK1370">
            <v>8</v>
          </cell>
          <cell r="AL1370">
            <v>6</v>
          </cell>
          <cell r="AM1370">
            <v>2</v>
          </cell>
          <cell r="AN1370">
            <v>50</v>
          </cell>
          <cell r="AO1370" t="str">
            <v>8914 (48 X 42)</v>
          </cell>
          <cell r="AP1370" t="str">
            <v>48X42</v>
          </cell>
          <cell r="AQ1370">
            <v>55</v>
          </cell>
          <cell r="AR1370" t="str">
            <v>8123 (4)</v>
          </cell>
          <cell r="AS1370">
            <v>0</v>
          </cell>
          <cell r="AT1370" t="str">
            <v>8121 (2 X 16FT)</v>
          </cell>
          <cell r="AU1370">
            <v>2</v>
          </cell>
          <cell r="AV1370" t="str">
            <v>8051 (1 White)</v>
          </cell>
          <cell r="AW1370" t="str">
            <v>8050 (223FT Clear)</v>
          </cell>
          <cell r="AX1370">
            <v>2074.6999999999998</v>
          </cell>
          <cell r="AY1370">
            <v>1500</v>
          </cell>
          <cell r="AZ1370">
            <v>1.3831333333333331</v>
          </cell>
          <cell r="BA1370" t="str">
            <v xml:space="preserve">GJ Request 12/11/02. </v>
          </cell>
          <cell r="BB1370"/>
          <cell r="BC1370">
            <v>245034</v>
          </cell>
          <cell r="BD1370" t="str">
            <v>Yellow</v>
          </cell>
          <cell r="BE1370" t="str">
            <v xml:space="preserve">2818 M70N </v>
          </cell>
          <cell r="BF1370" t="str">
            <v>12 months (+/- 5 days) from date of manufacture</v>
          </cell>
          <cell r="BG1370" t="str">
            <v>Slow</v>
          </cell>
          <cell r="BH1370" t="str">
            <v>28 mm</v>
          </cell>
          <cell r="BI1370" t="str">
            <v>1 1/4 in</v>
          </cell>
          <cell r="BJ1370" t="str">
            <v>18 in</v>
          </cell>
          <cell r="BK1370" t="str">
            <v>7/8 in</v>
          </cell>
          <cell r="BL1370" t="str">
            <v>I, II, III</v>
          </cell>
          <cell r="BM1370">
            <v>1.759546828035095</v>
          </cell>
          <cell r="BN1370">
            <v>54</v>
          </cell>
          <cell r="BO1370">
            <v>0</v>
          </cell>
          <cell r="BP1370" t="str">
            <v>J</v>
          </cell>
          <cell r="BQ1370">
            <v>30</v>
          </cell>
          <cell r="BR1370">
            <v>32253</v>
          </cell>
        </row>
        <row r="1371">
          <cell r="C1371">
            <v>245035</v>
          </cell>
          <cell r="D1371" t="str">
            <v>2818 M90 (2PB, 50 Bxs)(GJ)</v>
          </cell>
          <cell r="E1371" t="str">
            <v>70429</v>
          </cell>
          <cell r="F1371" t="str">
            <v>72038</v>
          </cell>
          <cell r="G1371" t="str">
            <v>30%</v>
          </cell>
          <cell r="H1371" t="str">
            <v>2 X 8509 (12-8 4 X 1.25 OL)</v>
          </cell>
          <cell r="I1371" t="str">
            <v>8040 (54 mm 142 GA X 1.625 FT)</v>
          </cell>
          <cell r="J1371" t="str">
            <v>8034 (100 mm 200 GA X 1.625 FT)</v>
          </cell>
          <cell r="K1371">
            <v>0.89585999999999977</v>
          </cell>
          <cell r="L1371">
            <v>0.38393999999999995</v>
          </cell>
          <cell r="M1371">
            <v>18</v>
          </cell>
          <cell r="N1371">
            <v>21.11456193642114</v>
          </cell>
          <cell r="O1371">
            <v>17.75</v>
          </cell>
          <cell r="P1371">
            <v>18</v>
          </cell>
          <cell r="Q1371">
            <v>18.25</v>
          </cell>
          <cell r="R1371">
            <v>1.215875</v>
          </cell>
          <cell r="S1371">
            <v>1.2797999999999998</v>
          </cell>
          <cell r="T1371">
            <v>1.3450250000000001</v>
          </cell>
          <cell r="U1371">
            <v>552.00725</v>
          </cell>
          <cell r="V1371">
            <v>581.02919999999995</v>
          </cell>
          <cell r="W1371">
            <v>610.6413500000001</v>
          </cell>
          <cell r="X1371" t="str">
            <v>8425/8426 (22"/ 2 pc)</v>
          </cell>
          <cell r="Y1371" t="str">
            <v>22"/ 2 pc</v>
          </cell>
          <cell r="Z1371">
            <v>2</v>
          </cell>
          <cell r="AA1371">
            <v>30</v>
          </cell>
          <cell r="AB1371">
            <v>36.47625</v>
          </cell>
          <cell r="AC1371">
            <v>38.393999999999991</v>
          </cell>
          <cell r="AD1371">
            <v>40.350750000000005</v>
          </cell>
          <cell r="AE1371">
            <v>38.47625</v>
          </cell>
          <cell r="AF1371">
            <v>40.393999999999991</v>
          </cell>
          <cell r="AG1371">
            <v>42.350750000000005</v>
          </cell>
          <cell r="AH1371" t="str">
            <v>2 X 8126 (4.833 FT/Box)</v>
          </cell>
          <cell r="AI1371">
            <v>2</v>
          </cell>
          <cell r="AJ1371" t="str">
            <v>(8X6)+2=50</v>
          </cell>
          <cell r="AK1371">
            <v>8</v>
          </cell>
          <cell r="AL1371">
            <v>6</v>
          </cell>
          <cell r="AM1371">
            <v>2</v>
          </cell>
          <cell r="AN1371">
            <v>50</v>
          </cell>
          <cell r="AO1371" t="str">
            <v>8918 (48 X 40A)</v>
          </cell>
          <cell r="AP1371" t="str">
            <v>48X40A</v>
          </cell>
          <cell r="AQ1371">
            <v>55</v>
          </cell>
          <cell r="AR1371" t="str">
            <v>8123 (4)</v>
          </cell>
          <cell r="AS1371">
            <v>0</v>
          </cell>
          <cell r="AT1371" t="str">
            <v>8121 (2 X 16FT)</v>
          </cell>
          <cell r="AU1371">
            <v>2</v>
          </cell>
          <cell r="AV1371" t="str">
            <v>8051 (1 White)</v>
          </cell>
          <cell r="AW1371" t="str">
            <v>8050 (223FT Clear)</v>
          </cell>
          <cell r="AX1371">
            <v>2074.6999999999998</v>
          </cell>
          <cell r="AY1371">
            <v>1500</v>
          </cell>
          <cell r="AZ1371">
            <v>1.3831333333333331</v>
          </cell>
          <cell r="BA1371" t="str">
            <v xml:space="preserve">GJ Request 2/17/04. </v>
          </cell>
          <cell r="BB1371"/>
          <cell r="BC1371">
            <v>245035</v>
          </cell>
          <cell r="BD1371" t="str">
            <v>Yellow</v>
          </cell>
          <cell r="BE1371" t="str">
            <v xml:space="preserve">2818 M90 </v>
          </cell>
          <cell r="BF1371" t="str">
            <v>12 months (+/- 5 days) from date of manufacture</v>
          </cell>
          <cell r="BG1371" t="str">
            <v>Slow</v>
          </cell>
          <cell r="BH1371" t="str">
            <v>28 mm</v>
          </cell>
          <cell r="BI1371" t="str">
            <v>1 1/4 in</v>
          </cell>
          <cell r="BJ1371" t="str">
            <v>18 in</v>
          </cell>
          <cell r="BK1371" t="str">
            <v>7/8 in</v>
          </cell>
          <cell r="BL1371" t="str">
            <v>I, II, III</v>
          </cell>
          <cell r="BM1371">
            <v>1.759546828035095</v>
          </cell>
          <cell r="BN1371">
            <v>54</v>
          </cell>
          <cell r="BO1371">
            <v>0</v>
          </cell>
          <cell r="BP1371" t="str">
            <v>J</v>
          </cell>
          <cell r="BQ1371">
            <v>30</v>
          </cell>
          <cell r="BR1371">
            <v>32250</v>
          </cell>
        </row>
        <row r="1372">
          <cell r="C1372">
            <v>245036</v>
          </cell>
          <cell r="D1372" t="str">
            <v>2818 M35P (2PB, 50 Bxs)(GJ)</v>
          </cell>
          <cell r="E1372" t="str">
            <v>70474</v>
          </cell>
          <cell r="F1372" t="str">
            <v>72038</v>
          </cell>
          <cell r="G1372" t="str">
            <v>30%</v>
          </cell>
          <cell r="H1372" t="str">
            <v>2 X 8509 (12-8 4 X 1.25 OL)</v>
          </cell>
          <cell r="I1372" t="str">
            <v>8040 (54 mm 142 GA X 1.625 FT)</v>
          </cell>
          <cell r="J1372" t="str">
            <v>8034 (100 mm 200 GA X 1.625 FT)</v>
          </cell>
          <cell r="K1372">
            <v>0.89585999999999977</v>
          </cell>
          <cell r="L1372">
            <v>0.38393999999999995</v>
          </cell>
          <cell r="M1372">
            <v>18</v>
          </cell>
          <cell r="N1372">
            <v>21.11456193642114</v>
          </cell>
          <cell r="O1372">
            <v>17.75</v>
          </cell>
          <cell r="P1372">
            <v>18</v>
          </cell>
          <cell r="Q1372">
            <v>18.25</v>
          </cell>
          <cell r="R1372">
            <v>1.215875</v>
          </cell>
          <cell r="S1372">
            <v>1.2797999999999998</v>
          </cell>
          <cell r="T1372">
            <v>1.3450250000000001</v>
          </cell>
          <cell r="U1372">
            <v>552.00725</v>
          </cell>
          <cell r="V1372">
            <v>581.02919999999995</v>
          </cell>
          <cell r="W1372">
            <v>610.6413500000001</v>
          </cell>
          <cell r="X1372" t="str">
            <v>8425/8426 (22"/ 2 pc)</v>
          </cell>
          <cell r="Y1372" t="str">
            <v>22"/ 2 pc</v>
          </cell>
          <cell r="Z1372">
            <v>2</v>
          </cell>
          <cell r="AA1372">
            <v>30</v>
          </cell>
          <cell r="AB1372">
            <v>36.47625</v>
          </cell>
          <cell r="AC1372">
            <v>38.393999999999991</v>
          </cell>
          <cell r="AD1372">
            <v>40.350750000000005</v>
          </cell>
          <cell r="AE1372">
            <v>38.47625</v>
          </cell>
          <cell r="AF1372">
            <v>40.393999999999991</v>
          </cell>
          <cell r="AG1372">
            <v>42.350750000000005</v>
          </cell>
          <cell r="AH1372" t="str">
            <v>2 X 8126 (4.833 FT/Box)</v>
          </cell>
          <cell r="AI1372">
            <v>2</v>
          </cell>
          <cell r="AJ1372" t="str">
            <v>(8X6)+2=50</v>
          </cell>
          <cell r="AK1372">
            <v>8</v>
          </cell>
          <cell r="AL1372">
            <v>6</v>
          </cell>
          <cell r="AM1372">
            <v>2</v>
          </cell>
          <cell r="AN1372">
            <v>50</v>
          </cell>
          <cell r="AO1372" t="str">
            <v>8914 (48 X 42)</v>
          </cell>
          <cell r="AP1372" t="str">
            <v>48X42</v>
          </cell>
          <cell r="AQ1372">
            <v>55</v>
          </cell>
          <cell r="AR1372" t="str">
            <v>8123 (4)</v>
          </cell>
          <cell r="AS1372">
            <v>0</v>
          </cell>
          <cell r="AT1372" t="str">
            <v>8121 (2 X 16FT)</v>
          </cell>
          <cell r="AU1372">
            <v>2</v>
          </cell>
          <cell r="AV1372" t="str">
            <v>8051 (1 White)</v>
          </cell>
          <cell r="AW1372" t="str">
            <v>8050 (223FT Clear)</v>
          </cell>
          <cell r="AX1372">
            <v>2074.6999999999998</v>
          </cell>
          <cell r="AY1372">
            <v>1500</v>
          </cell>
          <cell r="AZ1372">
            <v>1.3831333333333331</v>
          </cell>
          <cell r="BA1372" t="str">
            <v>GJ Request 3/7/06.  Each cartridge gets Part No. 8510 Parachute Clip 28 mm.</v>
          </cell>
          <cell r="BB1372"/>
          <cell r="BC1372">
            <v>245036</v>
          </cell>
          <cell r="BD1372" t="str">
            <v>Blue</v>
          </cell>
          <cell r="BE1372" t="str">
            <v>2818 M35P</v>
          </cell>
          <cell r="BF1372" t="str">
            <v>12 months (+/- 5 days) from date of manufacture</v>
          </cell>
          <cell r="BG1372" t="str">
            <v>Fast</v>
          </cell>
          <cell r="BH1372" t="str">
            <v>28 mm</v>
          </cell>
          <cell r="BI1372" t="str">
            <v>1 1/4 in</v>
          </cell>
          <cell r="BJ1372" t="str">
            <v>18 in</v>
          </cell>
          <cell r="BK1372" t="str">
            <v>7/8 in</v>
          </cell>
          <cell r="BL1372" t="str">
            <v>I, II, III</v>
          </cell>
          <cell r="BM1372">
            <v>1.759546828035095</v>
          </cell>
          <cell r="BN1372">
            <v>54</v>
          </cell>
          <cell r="BO1372">
            <v>0</v>
          </cell>
          <cell r="BP1372" t="str">
            <v>J</v>
          </cell>
          <cell r="BQ1372">
            <v>30</v>
          </cell>
          <cell r="BR1372">
            <v>32253</v>
          </cell>
        </row>
        <row r="1373">
          <cell r="C1373">
            <v>245038</v>
          </cell>
          <cell r="D1373" t="str">
            <v>2818 M0204 (2PB, 50 Bxs)(GJ)</v>
          </cell>
          <cell r="E1373" t="str">
            <v>70450</v>
          </cell>
          <cell r="F1373" t="str">
            <v>72038</v>
          </cell>
          <cell r="G1373" t="str">
            <v>30%</v>
          </cell>
          <cell r="H1373" t="str">
            <v>2 X 8509 (12-8 4 X 1.25 OL)</v>
          </cell>
          <cell r="I1373" t="str">
            <v>8040 (54 mm 142 GA X 1.625 FT)</v>
          </cell>
          <cell r="J1373" t="str">
            <v>8034 (100 mm 200 GA X 1.625 FT)</v>
          </cell>
          <cell r="K1373">
            <v>0.89585999999999977</v>
          </cell>
          <cell r="L1373">
            <v>0.38393999999999995</v>
          </cell>
          <cell r="M1373">
            <v>18</v>
          </cell>
          <cell r="N1373">
            <v>21.11456193642114</v>
          </cell>
          <cell r="O1373">
            <v>17.75</v>
          </cell>
          <cell r="P1373">
            <v>18</v>
          </cell>
          <cell r="Q1373">
            <v>18.25</v>
          </cell>
          <cell r="R1373">
            <v>1.215875</v>
          </cell>
          <cell r="S1373">
            <v>1.2797999999999998</v>
          </cell>
          <cell r="T1373">
            <v>1.3450250000000001</v>
          </cell>
          <cell r="U1373">
            <v>552.00725</v>
          </cell>
          <cell r="V1373">
            <v>581.02919999999995</v>
          </cell>
          <cell r="W1373">
            <v>610.6413500000001</v>
          </cell>
          <cell r="X1373" t="str">
            <v>8425/8426 (22"/ 2 pc)</v>
          </cell>
          <cell r="Y1373" t="str">
            <v>22"/ 2 pc</v>
          </cell>
          <cell r="Z1373">
            <v>2</v>
          </cell>
          <cell r="AA1373">
            <v>30</v>
          </cell>
          <cell r="AB1373">
            <v>36.47625</v>
          </cell>
          <cell r="AC1373">
            <v>38.393999999999991</v>
          </cell>
          <cell r="AD1373">
            <v>40.350750000000005</v>
          </cell>
          <cell r="AE1373">
            <v>38.47625</v>
          </cell>
          <cell r="AF1373">
            <v>40.393999999999991</v>
          </cell>
          <cell r="AG1373">
            <v>42.350750000000005</v>
          </cell>
          <cell r="AH1373" t="str">
            <v>2 X 8126 (4.833 FT/Box)</v>
          </cell>
          <cell r="AI1373">
            <v>2</v>
          </cell>
          <cell r="AJ1373" t="str">
            <v>(8X6)+2=50</v>
          </cell>
          <cell r="AK1373">
            <v>8</v>
          </cell>
          <cell r="AL1373">
            <v>6</v>
          </cell>
          <cell r="AM1373">
            <v>2</v>
          </cell>
          <cell r="AN1373">
            <v>50</v>
          </cell>
          <cell r="AO1373" t="str">
            <v>8918 (48 X 40A)</v>
          </cell>
          <cell r="AP1373" t="str">
            <v>48X40A</v>
          </cell>
          <cell r="AQ1373">
            <v>55</v>
          </cell>
          <cell r="AR1373" t="str">
            <v>8123 (4)</v>
          </cell>
          <cell r="AS1373">
            <v>0</v>
          </cell>
          <cell r="AT1373" t="str">
            <v>8121 (2 X 16FT)</v>
          </cell>
          <cell r="AU1373">
            <v>2</v>
          </cell>
          <cell r="AV1373" t="str">
            <v>8051 (1 White)</v>
          </cell>
          <cell r="AW1373" t="str">
            <v>8050 (223FT Clear)</v>
          </cell>
          <cell r="AX1373">
            <v>2074.6999999999998</v>
          </cell>
          <cell r="AY1373">
            <v>1500</v>
          </cell>
          <cell r="AZ1373">
            <v>1.3831333333333331</v>
          </cell>
          <cell r="BA1373" t="str">
            <v xml:space="preserve">GJ Request 6/21/02. </v>
          </cell>
          <cell r="BB1373"/>
          <cell r="BC1373">
            <v>245038</v>
          </cell>
          <cell r="BD1373" t="str">
            <v>Yellow</v>
          </cell>
          <cell r="BE1373" t="str">
            <v xml:space="preserve">2818 M0204 </v>
          </cell>
          <cell r="BF1373" t="str">
            <v>12 months (+/- 5 days) from date of manufacture</v>
          </cell>
          <cell r="BG1373" t="str">
            <v xml:space="preserve">Slow </v>
          </cell>
          <cell r="BH1373" t="str">
            <v>28 mm</v>
          </cell>
          <cell r="BI1373" t="str">
            <v>1 1/4 in</v>
          </cell>
          <cell r="BJ1373" t="str">
            <v>18 in</v>
          </cell>
          <cell r="BK1373" t="str">
            <v>7/8 in</v>
          </cell>
          <cell r="BL1373" t="str">
            <v>I, II, III</v>
          </cell>
          <cell r="BM1373">
            <v>1.759546828035095</v>
          </cell>
          <cell r="BN1373">
            <v>54</v>
          </cell>
          <cell r="BO1373">
            <v>0</v>
          </cell>
          <cell r="BP1373" t="str">
            <v>J</v>
          </cell>
          <cell r="BQ1373">
            <v>30</v>
          </cell>
          <cell r="BR1373">
            <v>32250</v>
          </cell>
        </row>
        <row r="1374">
          <cell r="C1374">
            <v>245039</v>
          </cell>
          <cell r="D1374" t="str">
            <v>2818 M0510 (2PB, 50 Bxs)(GJ)</v>
          </cell>
          <cell r="E1374" t="str">
            <v>70457</v>
          </cell>
          <cell r="F1374" t="str">
            <v>72038</v>
          </cell>
          <cell r="G1374" t="str">
            <v>30%</v>
          </cell>
          <cell r="H1374" t="str">
            <v>2 X 8509 (12-8 4 X 1.25 OL)</v>
          </cell>
          <cell r="I1374" t="str">
            <v>8040 (54 mm 142 GA X 1.625 FT)</v>
          </cell>
          <cell r="J1374" t="str">
            <v>8034 (100 mm 200 GA X 1.625 FT)</v>
          </cell>
          <cell r="K1374">
            <v>0.89585999999999977</v>
          </cell>
          <cell r="L1374">
            <v>0.38393999999999995</v>
          </cell>
          <cell r="M1374">
            <v>18</v>
          </cell>
          <cell r="N1374">
            <v>21.11456193642114</v>
          </cell>
          <cell r="O1374">
            <v>17.75</v>
          </cell>
          <cell r="P1374">
            <v>18</v>
          </cell>
          <cell r="Q1374">
            <v>18.25</v>
          </cell>
          <cell r="R1374">
            <v>1.215875</v>
          </cell>
          <cell r="S1374">
            <v>1.2797999999999998</v>
          </cell>
          <cell r="T1374">
            <v>1.3450250000000001</v>
          </cell>
          <cell r="U1374">
            <v>552.00725</v>
          </cell>
          <cell r="V1374">
            <v>581.02919999999995</v>
          </cell>
          <cell r="W1374">
            <v>610.6413500000001</v>
          </cell>
          <cell r="X1374" t="str">
            <v>8425/8426 (22"/ 2 pc)</v>
          </cell>
          <cell r="Y1374" t="str">
            <v>22"/ 2 pc</v>
          </cell>
          <cell r="Z1374">
            <v>2</v>
          </cell>
          <cell r="AA1374">
            <v>30</v>
          </cell>
          <cell r="AB1374">
            <v>36.47625</v>
          </cell>
          <cell r="AC1374">
            <v>38.393999999999991</v>
          </cell>
          <cell r="AD1374">
            <v>40.350750000000005</v>
          </cell>
          <cell r="AE1374">
            <v>38.47625</v>
          </cell>
          <cell r="AF1374">
            <v>40.393999999999991</v>
          </cell>
          <cell r="AG1374">
            <v>42.350750000000005</v>
          </cell>
          <cell r="AH1374" t="str">
            <v>2 X 8126 (4.833 FT/Box)</v>
          </cell>
          <cell r="AI1374">
            <v>2</v>
          </cell>
          <cell r="AJ1374" t="str">
            <v>(8X6)+2=50</v>
          </cell>
          <cell r="AK1374">
            <v>8</v>
          </cell>
          <cell r="AL1374">
            <v>6</v>
          </cell>
          <cell r="AM1374">
            <v>2</v>
          </cell>
          <cell r="AN1374">
            <v>50</v>
          </cell>
          <cell r="AO1374" t="str">
            <v>8918 (48 X 40A)</v>
          </cell>
          <cell r="AP1374" t="str">
            <v>48X40A</v>
          </cell>
          <cell r="AQ1374">
            <v>55</v>
          </cell>
          <cell r="AR1374" t="str">
            <v>8123 (4)</v>
          </cell>
          <cell r="AS1374">
            <v>0</v>
          </cell>
          <cell r="AT1374" t="str">
            <v>8121 (2 X 16FT)</v>
          </cell>
          <cell r="AU1374">
            <v>2</v>
          </cell>
          <cell r="AV1374" t="str">
            <v>8051 (1 White)</v>
          </cell>
          <cell r="AW1374" t="str">
            <v>8050 (223FT Clear)</v>
          </cell>
          <cell r="AX1374">
            <v>2074.6999999999998</v>
          </cell>
          <cell r="AY1374">
            <v>1500</v>
          </cell>
          <cell r="AZ1374">
            <v>1.3831333333333331</v>
          </cell>
          <cell r="BA1374" t="str">
            <v>Minova USA Inc. request 12/2/03.</v>
          </cell>
          <cell r="BB1374"/>
          <cell r="BC1374">
            <v>245039</v>
          </cell>
          <cell r="BD1374" t="str">
            <v>White</v>
          </cell>
          <cell r="BE1374" t="str">
            <v>2818 M0510</v>
          </cell>
          <cell r="BF1374" t="str">
            <v>12 months (+/- 5 days) from date of manufacture</v>
          </cell>
          <cell r="BG1374" t="str">
            <v>X-Slow</v>
          </cell>
          <cell r="BH1374" t="str">
            <v>28 mm</v>
          </cell>
          <cell r="BI1374" t="str">
            <v>1 1/4 in</v>
          </cell>
          <cell r="BJ1374" t="str">
            <v>18 in</v>
          </cell>
          <cell r="BK1374" t="str">
            <v>7/8 in</v>
          </cell>
          <cell r="BL1374" t="str">
            <v>I, II, III</v>
          </cell>
          <cell r="BM1374">
            <v>1.759546828035095</v>
          </cell>
          <cell r="BN1374">
            <v>54</v>
          </cell>
          <cell r="BO1374">
            <v>0</v>
          </cell>
          <cell r="BP1374" t="str">
            <v>J</v>
          </cell>
          <cell r="BQ1374">
            <v>30</v>
          </cell>
          <cell r="BR1374">
            <v>32250</v>
          </cell>
        </row>
        <row r="1375">
          <cell r="C1375">
            <v>245042</v>
          </cell>
          <cell r="D1375" t="str">
            <v>2818 M1530 (2PB, 50 Bxs)(GJ)</v>
          </cell>
          <cell r="E1375" t="str">
            <v>70460</v>
          </cell>
          <cell r="F1375" t="str">
            <v>72038</v>
          </cell>
          <cell r="G1375" t="str">
            <v>30%</v>
          </cell>
          <cell r="H1375" t="str">
            <v>2 X 8509 (12-8 4 X 1.25 OL)</v>
          </cell>
          <cell r="I1375" t="str">
            <v>8040 (54 mm 142 GA X 1.625 FT)</v>
          </cell>
          <cell r="J1375" t="str">
            <v>8034 (100 mm 200 GA X 1.625 FT)</v>
          </cell>
          <cell r="K1375">
            <v>0.89585999999999977</v>
          </cell>
          <cell r="L1375">
            <v>0.38393999999999995</v>
          </cell>
          <cell r="M1375">
            <v>18</v>
          </cell>
          <cell r="N1375">
            <v>21.11456193642114</v>
          </cell>
          <cell r="O1375">
            <v>17.75</v>
          </cell>
          <cell r="P1375">
            <v>18</v>
          </cell>
          <cell r="Q1375">
            <v>18.25</v>
          </cell>
          <cell r="R1375">
            <v>1.215875</v>
          </cell>
          <cell r="S1375">
            <v>1.2797999999999998</v>
          </cell>
          <cell r="T1375">
            <v>1.3450250000000001</v>
          </cell>
          <cell r="U1375">
            <v>552.00725</v>
          </cell>
          <cell r="V1375">
            <v>581.02919999999995</v>
          </cell>
          <cell r="W1375">
            <v>610.6413500000001</v>
          </cell>
          <cell r="X1375" t="str">
            <v>8425/8426 (22"/ 2 pc)</v>
          </cell>
          <cell r="Y1375" t="str">
            <v>22"/ 2 pc</v>
          </cell>
          <cell r="Z1375">
            <v>2</v>
          </cell>
          <cell r="AA1375">
            <v>30</v>
          </cell>
          <cell r="AB1375">
            <v>36.47625</v>
          </cell>
          <cell r="AC1375">
            <v>38.393999999999991</v>
          </cell>
          <cell r="AD1375">
            <v>40.350750000000005</v>
          </cell>
          <cell r="AE1375">
            <v>38.47625</v>
          </cell>
          <cell r="AF1375">
            <v>40.393999999999991</v>
          </cell>
          <cell r="AG1375">
            <v>42.350750000000005</v>
          </cell>
          <cell r="AH1375" t="str">
            <v>2 X 8126 (4.833 FT/Box)</v>
          </cell>
          <cell r="AI1375">
            <v>2</v>
          </cell>
          <cell r="AJ1375" t="str">
            <v>(8X6)+2=50</v>
          </cell>
          <cell r="AK1375">
            <v>8</v>
          </cell>
          <cell r="AL1375">
            <v>6</v>
          </cell>
          <cell r="AM1375">
            <v>2</v>
          </cell>
          <cell r="AN1375">
            <v>50</v>
          </cell>
          <cell r="AO1375" t="str">
            <v>8918 (48 X 40A)</v>
          </cell>
          <cell r="AP1375" t="str">
            <v>48X40A</v>
          </cell>
          <cell r="AQ1375">
            <v>55</v>
          </cell>
          <cell r="AR1375" t="str">
            <v>8123 (4)</v>
          </cell>
          <cell r="AS1375">
            <v>0</v>
          </cell>
          <cell r="AT1375" t="str">
            <v>8121 (2 X 16FT)</v>
          </cell>
          <cell r="AU1375">
            <v>2</v>
          </cell>
          <cell r="AV1375" t="str">
            <v>8051 (1 White)</v>
          </cell>
          <cell r="AW1375" t="str">
            <v>8050 (223FT Clear)</v>
          </cell>
          <cell r="AX1375">
            <v>2074.6999999999998</v>
          </cell>
          <cell r="AY1375">
            <v>1500</v>
          </cell>
          <cell r="AZ1375">
            <v>1.3831333333333331</v>
          </cell>
          <cell r="BA1375" t="str">
            <v>Minova USA Inc. request 9/26/03.</v>
          </cell>
          <cell r="BB1375"/>
          <cell r="BC1375">
            <v>245042</v>
          </cell>
          <cell r="BD1375" t="str">
            <v>White</v>
          </cell>
          <cell r="BE1375" t="str">
            <v xml:space="preserve">2818 M1530 </v>
          </cell>
          <cell r="BF1375" t="str">
            <v>12 months (+/- 5 days) from date of manufacture</v>
          </cell>
          <cell r="BG1375" t="str">
            <v>Super Slow</v>
          </cell>
          <cell r="BH1375" t="str">
            <v>28 mm</v>
          </cell>
          <cell r="BI1375" t="str">
            <v>1 1/4 in</v>
          </cell>
          <cell r="BJ1375" t="str">
            <v>18 in</v>
          </cell>
          <cell r="BK1375" t="str">
            <v>7/8 in</v>
          </cell>
          <cell r="BL1375" t="str">
            <v>I, II, III</v>
          </cell>
          <cell r="BM1375">
            <v>1.759546828035095</v>
          </cell>
          <cell r="BN1375">
            <v>54</v>
          </cell>
          <cell r="BO1375">
            <v>0</v>
          </cell>
          <cell r="BP1375" t="str">
            <v>J</v>
          </cell>
          <cell r="BQ1375">
            <v>30</v>
          </cell>
          <cell r="BR1375">
            <v>32250</v>
          </cell>
        </row>
        <row r="1376">
          <cell r="C1376">
            <v>245045</v>
          </cell>
          <cell r="D1376" t="str">
            <v>2818 M10B (2PB, 50 Bxs) (GJ)</v>
          </cell>
          <cell r="E1376" t="str">
            <v>70496</v>
          </cell>
          <cell r="F1376" t="str">
            <v>72038</v>
          </cell>
          <cell r="G1376" t="str">
            <v>30%</v>
          </cell>
          <cell r="H1376" t="str">
            <v>2 X 8509 (12-8 4 X 1.25 OL)</v>
          </cell>
          <cell r="I1376" t="str">
            <v>8040 (54 mm 142 GA X 1.625 FT)</v>
          </cell>
          <cell r="J1376" t="str">
            <v>8034 (100 mm 200 GA X 1.625 FT)</v>
          </cell>
          <cell r="K1376">
            <v>0.89585999999999977</v>
          </cell>
          <cell r="L1376">
            <v>0.38393999999999995</v>
          </cell>
          <cell r="M1376">
            <v>18</v>
          </cell>
          <cell r="N1376">
            <v>21.11456193642114</v>
          </cell>
          <cell r="O1376">
            <v>17.75</v>
          </cell>
          <cell r="P1376">
            <v>18</v>
          </cell>
          <cell r="Q1376">
            <v>18.25</v>
          </cell>
          <cell r="R1376">
            <v>1.215875</v>
          </cell>
          <cell r="S1376">
            <v>1.2797999999999998</v>
          </cell>
          <cell r="T1376">
            <v>1.3450250000000001</v>
          </cell>
          <cell r="U1376">
            <v>552.00725</v>
          </cell>
          <cell r="V1376">
            <v>581.02919999999995</v>
          </cell>
          <cell r="W1376">
            <v>610.6413500000001</v>
          </cell>
          <cell r="X1376" t="str">
            <v>8425/8426 (22"/ 2 pc)</v>
          </cell>
          <cell r="Y1376" t="str">
            <v>22"/ 2 pc</v>
          </cell>
          <cell r="Z1376">
            <v>2</v>
          </cell>
          <cell r="AA1376">
            <v>30</v>
          </cell>
          <cell r="AB1376">
            <v>36.47625</v>
          </cell>
          <cell r="AC1376">
            <v>38.393999999999991</v>
          </cell>
          <cell r="AD1376">
            <v>40.350750000000005</v>
          </cell>
          <cell r="AE1376">
            <v>38.47625</v>
          </cell>
          <cell r="AF1376">
            <v>40.393999999999991</v>
          </cell>
          <cell r="AG1376">
            <v>42.350750000000005</v>
          </cell>
          <cell r="AH1376" t="str">
            <v>2 X 8126 (4.833 FT/Box)</v>
          </cell>
          <cell r="AI1376">
            <v>2</v>
          </cell>
          <cell r="AJ1376" t="str">
            <v>(8X6)+2=50</v>
          </cell>
          <cell r="AK1376">
            <v>8</v>
          </cell>
          <cell r="AL1376">
            <v>6</v>
          </cell>
          <cell r="AM1376">
            <v>2</v>
          </cell>
          <cell r="AN1376">
            <v>50</v>
          </cell>
          <cell r="AO1376" t="str">
            <v>8918 (48 X 40A)</v>
          </cell>
          <cell r="AP1376" t="str">
            <v>48X40A</v>
          </cell>
          <cell r="AQ1376">
            <v>55</v>
          </cell>
          <cell r="AR1376" t="str">
            <v>8123 (4)</v>
          </cell>
          <cell r="AS1376">
            <v>0</v>
          </cell>
          <cell r="AT1376" t="str">
            <v>8121 (2 X 16FT)</v>
          </cell>
          <cell r="AU1376">
            <v>2</v>
          </cell>
          <cell r="AV1376" t="str">
            <v>8051 (1 White)</v>
          </cell>
          <cell r="AW1376" t="str">
            <v>8050 (223FT Clear)</v>
          </cell>
          <cell r="AX1376">
            <v>2074.6999999999998</v>
          </cell>
          <cell r="AY1376">
            <v>1500</v>
          </cell>
          <cell r="AZ1376">
            <v>1.3831333333333331</v>
          </cell>
          <cell r="BA1376" t="str">
            <v>GJ Request 3/5/07.  Each cartridge gets Part No. 8517 Basket Clip 28 mm.</v>
          </cell>
          <cell r="BB1376"/>
          <cell r="BC1376">
            <v>245045</v>
          </cell>
          <cell r="BD1376" t="str">
            <v>Red</v>
          </cell>
          <cell r="BE1376" t="str">
            <v>2818 M10B</v>
          </cell>
          <cell r="BF1376" t="str">
            <v>12 months (+/- 5 days) from date of manufacture</v>
          </cell>
          <cell r="BG1376" t="str">
            <v>Super Fast</v>
          </cell>
          <cell r="BH1376" t="str">
            <v>28 mm</v>
          </cell>
          <cell r="BI1376" t="str">
            <v>1 1/4 in</v>
          </cell>
          <cell r="BJ1376" t="str">
            <v>18 in</v>
          </cell>
          <cell r="BK1376" t="str">
            <v>7/8 in</v>
          </cell>
          <cell r="BL1376" t="str">
            <v>I, II, III</v>
          </cell>
          <cell r="BM1376">
            <v>1.759546828035095</v>
          </cell>
          <cell r="BN1376">
            <v>54</v>
          </cell>
          <cell r="BO1376">
            <v>0</v>
          </cell>
          <cell r="BP1376" t="str">
            <v>J</v>
          </cell>
          <cell r="BQ1376">
            <v>30</v>
          </cell>
          <cell r="BR1376">
            <v>32250</v>
          </cell>
        </row>
        <row r="1377">
          <cell r="C1377">
            <v>245046</v>
          </cell>
          <cell r="D1377" t="str">
            <v>2818 M90P (2PB, 50 Bxs)(GJ)</v>
          </cell>
          <cell r="E1377" t="str">
            <v>70429</v>
          </cell>
          <cell r="F1377" t="str">
            <v>72038</v>
          </cell>
          <cell r="G1377" t="str">
            <v>30%</v>
          </cell>
          <cell r="H1377" t="str">
            <v>2 X 8509 (12-8 4 X 1.25 OL)</v>
          </cell>
          <cell r="I1377" t="str">
            <v>8040 (54 mm 142 GA X 1.625 FT)</v>
          </cell>
          <cell r="J1377" t="str">
            <v>8034 (100 mm 200 GA X 1.625 FT)</v>
          </cell>
          <cell r="K1377">
            <v>0.89585999999999977</v>
          </cell>
          <cell r="L1377">
            <v>0.38393999999999995</v>
          </cell>
          <cell r="M1377">
            <v>18</v>
          </cell>
          <cell r="N1377">
            <v>21.11456193642114</v>
          </cell>
          <cell r="O1377">
            <v>17.75</v>
          </cell>
          <cell r="P1377">
            <v>18</v>
          </cell>
          <cell r="Q1377">
            <v>18.25</v>
          </cell>
          <cell r="R1377">
            <v>1.215875</v>
          </cell>
          <cell r="S1377">
            <v>1.2797999999999998</v>
          </cell>
          <cell r="T1377">
            <v>1.3450250000000001</v>
          </cell>
          <cell r="U1377">
            <v>552.00725</v>
          </cell>
          <cell r="V1377">
            <v>581.02919999999995</v>
          </cell>
          <cell r="W1377">
            <v>610.6413500000001</v>
          </cell>
          <cell r="X1377" t="str">
            <v>8425/8426 (22"/ 2 pc)</v>
          </cell>
          <cell r="Y1377" t="str">
            <v>22"/ 2 pc</v>
          </cell>
          <cell r="Z1377">
            <v>2</v>
          </cell>
          <cell r="AA1377">
            <v>30</v>
          </cell>
          <cell r="AB1377">
            <v>36.47625</v>
          </cell>
          <cell r="AC1377">
            <v>38.393999999999991</v>
          </cell>
          <cell r="AD1377">
            <v>40.350750000000005</v>
          </cell>
          <cell r="AE1377">
            <v>38.47625</v>
          </cell>
          <cell r="AF1377">
            <v>40.393999999999991</v>
          </cell>
          <cell r="AG1377">
            <v>42.350750000000005</v>
          </cell>
          <cell r="AH1377" t="str">
            <v>2 X 8126 (4.833 FT/Box)</v>
          </cell>
          <cell r="AI1377">
            <v>2</v>
          </cell>
          <cell r="AJ1377" t="str">
            <v>(8X6)+2=50</v>
          </cell>
          <cell r="AK1377">
            <v>8</v>
          </cell>
          <cell r="AL1377">
            <v>6</v>
          </cell>
          <cell r="AM1377">
            <v>2</v>
          </cell>
          <cell r="AN1377">
            <v>50</v>
          </cell>
          <cell r="AO1377" t="str">
            <v>8914 (48 X 42)</v>
          </cell>
          <cell r="AP1377" t="str">
            <v>48X42</v>
          </cell>
          <cell r="AQ1377">
            <v>55</v>
          </cell>
          <cell r="AR1377" t="str">
            <v>8123 (4)</v>
          </cell>
          <cell r="AS1377">
            <v>0</v>
          </cell>
          <cell r="AT1377" t="str">
            <v>8121 (2 X 16FT)</v>
          </cell>
          <cell r="AU1377">
            <v>2</v>
          </cell>
          <cell r="AV1377" t="str">
            <v>8051 (1 White)</v>
          </cell>
          <cell r="AW1377" t="str">
            <v>8050 (223FT Clear)</v>
          </cell>
          <cell r="AX1377">
            <v>2074.6999999999998</v>
          </cell>
          <cell r="AY1377">
            <v>1500</v>
          </cell>
          <cell r="AZ1377">
            <v>1.3831333333333331</v>
          </cell>
          <cell r="BA1377" t="str">
            <v>Each cartridge gets Part No. 8510 Parachute Clip 28 mm.</v>
          </cell>
          <cell r="BB1377"/>
          <cell r="BC1377">
            <v>245046</v>
          </cell>
          <cell r="BD1377" t="str">
            <v>Yellow</v>
          </cell>
          <cell r="BE1377" t="str">
            <v>2818 M90P</v>
          </cell>
          <cell r="BF1377" t="str">
            <v>12 months (+/- 5 days) from date of manufacture</v>
          </cell>
          <cell r="BG1377" t="str">
            <v>Slow</v>
          </cell>
          <cell r="BH1377" t="str">
            <v>28 mm</v>
          </cell>
          <cell r="BI1377" t="str">
            <v>1 1/4 in</v>
          </cell>
          <cell r="BJ1377" t="str">
            <v>18 in</v>
          </cell>
          <cell r="BK1377" t="str">
            <v>7/8 in</v>
          </cell>
          <cell r="BL1377" t="str">
            <v>I, II, III</v>
          </cell>
          <cell r="BM1377">
            <v>1.759546828035095</v>
          </cell>
          <cell r="BN1377">
            <v>54</v>
          </cell>
          <cell r="BO1377">
            <v>0</v>
          </cell>
          <cell r="BP1377" t="str">
            <v>J</v>
          </cell>
          <cell r="BQ1377">
            <v>30</v>
          </cell>
          <cell r="BR1377">
            <v>32253</v>
          </cell>
        </row>
        <row r="1378">
          <cell r="C1378">
            <v>245047</v>
          </cell>
          <cell r="D1378" t="str">
            <v>2818 LIF0204P (2PB, 50 Bxs)(GJ)</v>
          </cell>
          <cell r="E1378" t="str">
            <v>70414</v>
          </cell>
          <cell r="F1378" t="str">
            <v>72038</v>
          </cell>
          <cell r="G1378" t="str">
            <v>30%</v>
          </cell>
          <cell r="H1378" t="str">
            <v>2 X 8509 (12-8 4 X 1.25 OL)</v>
          </cell>
          <cell r="I1378" t="str">
            <v>8040 (54 mm 142 GA X 1.625 FT)</v>
          </cell>
          <cell r="J1378" t="str">
            <v>8034 (100 mm 200 GA X 1.625 FT)</v>
          </cell>
          <cell r="K1378">
            <v>0.89585999999999977</v>
          </cell>
          <cell r="L1378">
            <v>0.38393999999999995</v>
          </cell>
          <cell r="M1378">
            <v>18</v>
          </cell>
          <cell r="N1378">
            <v>21.11456193642114</v>
          </cell>
          <cell r="O1378">
            <v>17.75</v>
          </cell>
          <cell r="P1378">
            <v>18</v>
          </cell>
          <cell r="Q1378">
            <v>18.25</v>
          </cell>
          <cell r="R1378">
            <v>1.215875</v>
          </cell>
          <cell r="S1378">
            <v>1.2797999999999998</v>
          </cell>
          <cell r="T1378">
            <v>1.3450250000000001</v>
          </cell>
          <cell r="U1378">
            <v>552.00725</v>
          </cell>
          <cell r="V1378">
            <v>581.02919999999995</v>
          </cell>
          <cell r="W1378">
            <v>610.6413500000001</v>
          </cell>
          <cell r="X1378" t="str">
            <v>8425/8426 (22"/ 2 pc)</v>
          </cell>
          <cell r="Y1378" t="str">
            <v>22"/ 2 pc</v>
          </cell>
          <cell r="Z1378">
            <v>2</v>
          </cell>
          <cell r="AA1378">
            <v>30</v>
          </cell>
          <cell r="AB1378">
            <v>36.47625</v>
          </cell>
          <cell r="AC1378">
            <v>38.393999999999991</v>
          </cell>
          <cell r="AD1378">
            <v>40.350750000000005</v>
          </cell>
          <cell r="AE1378">
            <v>38.47625</v>
          </cell>
          <cell r="AF1378">
            <v>40.393999999999991</v>
          </cell>
          <cell r="AG1378">
            <v>42.350750000000005</v>
          </cell>
          <cell r="AH1378" t="str">
            <v>2 X 8126 (4.833 FT/Box)</v>
          </cell>
          <cell r="AI1378">
            <v>2</v>
          </cell>
          <cell r="AJ1378" t="str">
            <v>(8X6)+2=50</v>
          </cell>
          <cell r="AK1378">
            <v>8</v>
          </cell>
          <cell r="AL1378">
            <v>6</v>
          </cell>
          <cell r="AM1378">
            <v>2</v>
          </cell>
          <cell r="AN1378">
            <v>50</v>
          </cell>
          <cell r="AO1378" t="str">
            <v>8914 (48 X 42)</v>
          </cell>
          <cell r="AP1378" t="str">
            <v>48X42</v>
          </cell>
          <cell r="AQ1378">
            <v>55</v>
          </cell>
          <cell r="AR1378" t="str">
            <v>8123 (4)</v>
          </cell>
          <cell r="AS1378">
            <v>0</v>
          </cell>
          <cell r="AT1378" t="str">
            <v>8121 (2 X 16FT)</v>
          </cell>
          <cell r="AU1378">
            <v>2</v>
          </cell>
          <cell r="AV1378" t="str">
            <v>8051 (1 White)</v>
          </cell>
          <cell r="AW1378" t="str">
            <v>8050 (223FT Clear)</v>
          </cell>
          <cell r="AX1378">
            <v>2074.6999999999998</v>
          </cell>
          <cell r="AY1378">
            <v>1500</v>
          </cell>
          <cell r="AZ1378">
            <v>1.3831333333333331</v>
          </cell>
          <cell r="BA1378" t="str">
            <v xml:space="preserve">Request 1/9/07.  Each cartridge gets Part No. 8510 Parachute Clip 28 mm. </v>
          </cell>
          <cell r="BB1378"/>
          <cell r="BC1378">
            <v>245047</v>
          </cell>
          <cell r="BD1378" t="str">
            <v>Yellow</v>
          </cell>
          <cell r="BE1378" t="str">
            <v>2818 LIF0204P</v>
          </cell>
          <cell r="BF1378" t="str">
            <v>12 months (+/- 5 days) from date of manufacture</v>
          </cell>
          <cell r="BG1378" t="str">
            <v>Slow</v>
          </cell>
          <cell r="BH1378" t="str">
            <v>28 mm</v>
          </cell>
          <cell r="BI1378" t="str">
            <v>1 1/4 in</v>
          </cell>
          <cell r="BJ1378" t="str">
            <v>18 in</v>
          </cell>
          <cell r="BK1378" t="str">
            <v>7/8 in</v>
          </cell>
          <cell r="BL1378" t="str">
            <v>I, II, III</v>
          </cell>
          <cell r="BM1378">
            <v>1.759546828035095</v>
          </cell>
          <cell r="BN1378">
            <v>54</v>
          </cell>
          <cell r="BO1378">
            <v>0</v>
          </cell>
          <cell r="BP1378" t="str">
            <v>J</v>
          </cell>
          <cell r="BQ1378">
            <v>30</v>
          </cell>
          <cell r="BR1378">
            <v>32253</v>
          </cell>
        </row>
        <row r="1379">
          <cell r="C1379">
            <v>245048</v>
          </cell>
          <cell r="D1379" t="str">
            <v>2818 LIF70P (2PB, 50 Bxs)(GJ)</v>
          </cell>
          <cell r="E1379" t="str">
            <v>70413</v>
          </cell>
          <cell r="F1379" t="str">
            <v>72038</v>
          </cell>
          <cell r="G1379" t="str">
            <v>30%</v>
          </cell>
          <cell r="H1379" t="str">
            <v>2 X 8509 (12-8 4 X 1.25 OL)</v>
          </cell>
          <cell r="I1379" t="str">
            <v>8040 (54 mm 142 GA X 1.625 FT)</v>
          </cell>
          <cell r="J1379" t="str">
            <v>8034 (100 mm 200 GA X 1.625 FT)</v>
          </cell>
          <cell r="K1379">
            <v>0.89585999999999977</v>
          </cell>
          <cell r="L1379">
            <v>0.38393999999999995</v>
          </cell>
          <cell r="M1379">
            <v>18</v>
          </cell>
          <cell r="N1379">
            <v>21.11456193642114</v>
          </cell>
          <cell r="O1379">
            <v>17.75</v>
          </cell>
          <cell r="P1379">
            <v>18</v>
          </cell>
          <cell r="Q1379">
            <v>18.25</v>
          </cell>
          <cell r="R1379">
            <v>1.215875</v>
          </cell>
          <cell r="S1379">
            <v>1.2797999999999998</v>
          </cell>
          <cell r="T1379">
            <v>1.3450250000000001</v>
          </cell>
          <cell r="U1379">
            <v>552.00725</v>
          </cell>
          <cell r="V1379">
            <v>581.02919999999995</v>
          </cell>
          <cell r="W1379">
            <v>610.6413500000001</v>
          </cell>
          <cell r="X1379" t="str">
            <v>8425/8426 (22"/ 2 pc)</v>
          </cell>
          <cell r="Y1379" t="str">
            <v>22"/ 2 pc</v>
          </cell>
          <cell r="Z1379">
            <v>2</v>
          </cell>
          <cell r="AA1379">
            <v>30</v>
          </cell>
          <cell r="AB1379">
            <v>36.47625</v>
          </cell>
          <cell r="AC1379">
            <v>38.393999999999991</v>
          </cell>
          <cell r="AD1379">
            <v>40.350750000000005</v>
          </cell>
          <cell r="AE1379">
            <v>38.47625</v>
          </cell>
          <cell r="AF1379">
            <v>40.393999999999991</v>
          </cell>
          <cell r="AG1379">
            <v>42.350750000000005</v>
          </cell>
          <cell r="AH1379" t="str">
            <v>2 X 8126 (4.833 FT/Box)</v>
          </cell>
          <cell r="AI1379">
            <v>2</v>
          </cell>
          <cell r="AJ1379" t="str">
            <v>(8X6)+2=50</v>
          </cell>
          <cell r="AK1379">
            <v>8</v>
          </cell>
          <cell r="AL1379">
            <v>6</v>
          </cell>
          <cell r="AM1379">
            <v>2</v>
          </cell>
          <cell r="AN1379">
            <v>50</v>
          </cell>
          <cell r="AO1379" t="str">
            <v>8914 (48 X 42)</v>
          </cell>
          <cell r="AP1379" t="str">
            <v>48X42</v>
          </cell>
          <cell r="AQ1379">
            <v>55</v>
          </cell>
          <cell r="AR1379" t="str">
            <v>8123 (4)</v>
          </cell>
          <cell r="AS1379">
            <v>0</v>
          </cell>
          <cell r="AT1379" t="str">
            <v>8121 (2 X 16FT)</v>
          </cell>
          <cell r="AU1379">
            <v>2</v>
          </cell>
          <cell r="AV1379" t="str">
            <v>8051 (1 White)</v>
          </cell>
          <cell r="AW1379" t="str">
            <v>8050 (223FT Clear)</v>
          </cell>
          <cell r="AX1379">
            <v>2074.6999999999998</v>
          </cell>
          <cell r="AY1379">
            <v>1500</v>
          </cell>
          <cell r="AZ1379">
            <v>1.3831333333333331</v>
          </cell>
          <cell r="BA1379" t="str">
            <v xml:space="preserve">Request 1/9/07.  Each cartridge gets Part No. 8510 Parachute Clip 28 mm. </v>
          </cell>
          <cell r="BB1379"/>
          <cell r="BC1379">
            <v>245048</v>
          </cell>
          <cell r="BD1379" t="str">
            <v>Yellow</v>
          </cell>
          <cell r="BE1379" t="str">
            <v>2818 LIF70P</v>
          </cell>
          <cell r="BF1379" t="str">
            <v>12 months (+/- 5 days) from date of manufacture</v>
          </cell>
          <cell r="BG1379" t="str">
            <v>Slow</v>
          </cell>
          <cell r="BH1379" t="str">
            <v>28 mm</v>
          </cell>
          <cell r="BI1379" t="str">
            <v>1 1/4 in</v>
          </cell>
          <cell r="BJ1379" t="str">
            <v>18 in</v>
          </cell>
          <cell r="BK1379" t="str">
            <v>7/8 in</v>
          </cell>
          <cell r="BL1379" t="str">
            <v>I, II, III</v>
          </cell>
          <cell r="BM1379">
            <v>1.759546828035095</v>
          </cell>
          <cell r="BN1379">
            <v>54</v>
          </cell>
          <cell r="BO1379">
            <v>0</v>
          </cell>
          <cell r="BP1379" t="str">
            <v>J</v>
          </cell>
          <cell r="BQ1379">
            <v>30</v>
          </cell>
          <cell r="BR1379">
            <v>32253</v>
          </cell>
        </row>
        <row r="1380">
          <cell r="C1380">
            <v>245054</v>
          </cell>
          <cell r="D1380" t="str">
            <v>2818 LIF90 (2PB, 50 Bxs)(GJ)</v>
          </cell>
          <cell r="E1380" t="str">
            <v>70412</v>
          </cell>
          <cell r="F1380" t="str">
            <v>72038</v>
          </cell>
          <cell r="G1380" t="str">
            <v>30%</v>
          </cell>
          <cell r="H1380" t="str">
            <v>2 X 8509 (12-8 4 X 1.25 OL)</v>
          </cell>
          <cell r="I1380" t="str">
            <v>8040 (54 mm 142 GA X 1.625 FT)</v>
          </cell>
          <cell r="J1380" t="str">
            <v>8034 (100 mm 200 GA X 1.625 FT)</v>
          </cell>
          <cell r="K1380">
            <v>0.89585999999999977</v>
          </cell>
          <cell r="L1380">
            <v>0.38393999999999995</v>
          </cell>
          <cell r="M1380">
            <v>18</v>
          </cell>
          <cell r="N1380">
            <v>21.11456193642114</v>
          </cell>
          <cell r="O1380">
            <v>17.75</v>
          </cell>
          <cell r="P1380">
            <v>18</v>
          </cell>
          <cell r="Q1380">
            <v>18.25</v>
          </cell>
          <cell r="R1380">
            <v>1.215875</v>
          </cell>
          <cell r="S1380">
            <v>1.2797999999999998</v>
          </cell>
          <cell r="T1380">
            <v>1.3450250000000001</v>
          </cell>
          <cell r="U1380">
            <v>552.00725</v>
          </cell>
          <cell r="V1380">
            <v>581.02919999999995</v>
          </cell>
          <cell r="W1380">
            <v>610.6413500000001</v>
          </cell>
          <cell r="X1380" t="str">
            <v>8425/8426 (22"/ 2 pc)</v>
          </cell>
          <cell r="Y1380" t="str">
            <v>22"/ 2 pc</v>
          </cell>
          <cell r="Z1380">
            <v>2</v>
          </cell>
          <cell r="AA1380">
            <v>30</v>
          </cell>
          <cell r="AB1380">
            <v>36.47625</v>
          </cell>
          <cell r="AC1380">
            <v>38.393999999999991</v>
          </cell>
          <cell r="AD1380">
            <v>40.350750000000005</v>
          </cell>
          <cell r="AE1380">
            <v>38.47625</v>
          </cell>
          <cell r="AF1380">
            <v>40.393999999999991</v>
          </cell>
          <cell r="AG1380">
            <v>42.350750000000005</v>
          </cell>
          <cell r="AH1380" t="str">
            <v>2 X 8126 (4.833 FT/Box)</v>
          </cell>
          <cell r="AI1380">
            <v>2</v>
          </cell>
          <cell r="AJ1380" t="str">
            <v>(8X6)+2=50</v>
          </cell>
          <cell r="AK1380">
            <v>8</v>
          </cell>
          <cell r="AL1380">
            <v>6</v>
          </cell>
          <cell r="AM1380">
            <v>2</v>
          </cell>
          <cell r="AN1380">
            <v>50</v>
          </cell>
          <cell r="AO1380" t="str">
            <v>8914 (48 X 42)</v>
          </cell>
          <cell r="AP1380" t="str">
            <v>48X42</v>
          </cell>
          <cell r="AQ1380">
            <v>55</v>
          </cell>
          <cell r="AR1380" t="str">
            <v>8123 (4)</v>
          </cell>
          <cell r="AS1380">
            <v>0</v>
          </cell>
          <cell r="AT1380" t="str">
            <v>8121 (2 X 16FT)</v>
          </cell>
          <cell r="AU1380">
            <v>2</v>
          </cell>
          <cell r="AV1380" t="str">
            <v>8051 (1 White)</v>
          </cell>
          <cell r="AW1380" t="str">
            <v>8050 (223FT Clear)</v>
          </cell>
          <cell r="AX1380">
            <v>2074.6999999999998</v>
          </cell>
          <cell r="AY1380">
            <v>1500</v>
          </cell>
          <cell r="AZ1380">
            <v>1.3831333333333331</v>
          </cell>
          <cell r="BA1380" t="str">
            <v>CS -Request for GJ  2/27/12.</v>
          </cell>
          <cell r="BB1380"/>
          <cell r="BC1380">
            <v>245054</v>
          </cell>
          <cell r="BD1380" t="str">
            <v>Yellow</v>
          </cell>
          <cell r="BE1380" t="str">
            <v>2818 LIF90</v>
          </cell>
          <cell r="BF1380" t="str">
            <v>12 months (+/- 5 days) from date of manufacture</v>
          </cell>
          <cell r="BG1380" t="str">
            <v>Slow</v>
          </cell>
          <cell r="BH1380" t="str">
            <v>28 mm</v>
          </cell>
          <cell r="BI1380" t="str">
            <v>1 1/4 in</v>
          </cell>
          <cell r="BJ1380" t="str">
            <v>18 in</v>
          </cell>
          <cell r="BK1380" t="str">
            <v>7/8 in</v>
          </cell>
          <cell r="BL1380" t="str">
            <v>I, II, III</v>
          </cell>
          <cell r="BM1380">
            <v>1.759546828035095</v>
          </cell>
          <cell r="BN1380">
            <v>54</v>
          </cell>
          <cell r="BO1380">
            <v>0</v>
          </cell>
          <cell r="BP1380" t="str">
            <v>J</v>
          </cell>
          <cell r="BQ1380">
            <v>30</v>
          </cell>
          <cell r="BR1380">
            <v>32253</v>
          </cell>
        </row>
        <row r="1381">
          <cell r="C1381">
            <v>245062</v>
          </cell>
          <cell r="D1381" t="str">
            <v>2818 H35 (2PB, 50 Bxs)(GJ)</v>
          </cell>
          <cell r="E1381" t="str">
            <v>70400</v>
          </cell>
          <cell r="F1381" t="str">
            <v>72038</v>
          </cell>
          <cell r="G1381" t="str">
            <v>30%</v>
          </cell>
          <cell r="H1381" t="str">
            <v>2 X 8509 (12-8 4 X 1.25 OL)</v>
          </cell>
          <cell r="I1381" t="str">
            <v>8040 (54 mm 142 GA X 1.625 FT)</v>
          </cell>
          <cell r="J1381" t="str">
            <v>8034 (100 mm 200 GA X 1.625 FT)</v>
          </cell>
          <cell r="K1381">
            <v>0.89585999999999977</v>
          </cell>
          <cell r="L1381">
            <v>0.38393999999999995</v>
          </cell>
          <cell r="M1381">
            <v>18</v>
          </cell>
          <cell r="N1381">
            <v>21.11456193642114</v>
          </cell>
          <cell r="O1381">
            <v>17.75</v>
          </cell>
          <cell r="P1381">
            <v>18</v>
          </cell>
          <cell r="Q1381">
            <v>18.25</v>
          </cell>
          <cell r="R1381">
            <v>1.215875</v>
          </cell>
          <cell r="S1381">
            <v>1.2797999999999998</v>
          </cell>
          <cell r="T1381">
            <v>1.3450250000000001</v>
          </cell>
          <cell r="U1381">
            <v>552.00725</v>
          </cell>
          <cell r="V1381">
            <v>581.02919999999995</v>
          </cell>
          <cell r="W1381">
            <v>610.6413500000001</v>
          </cell>
          <cell r="X1381" t="str">
            <v>8425/8426 (22"/ 2 pc)</v>
          </cell>
          <cell r="Y1381" t="str">
            <v>22"/ 2 pc</v>
          </cell>
          <cell r="Z1381">
            <v>2</v>
          </cell>
          <cell r="AA1381">
            <v>30</v>
          </cell>
          <cell r="AB1381">
            <v>36.47625</v>
          </cell>
          <cell r="AC1381">
            <v>38.393999999999991</v>
          </cell>
          <cell r="AD1381">
            <v>40.350750000000005</v>
          </cell>
          <cell r="AE1381">
            <v>38.47625</v>
          </cell>
          <cell r="AF1381">
            <v>40.393999999999991</v>
          </cell>
          <cell r="AG1381">
            <v>42.350750000000005</v>
          </cell>
          <cell r="AH1381" t="str">
            <v>2 X 8126 (4.833 FT/Box)</v>
          </cell>
          <cell r="AI1381">
            <v>2</v>
          </cell>
          <cell r="AJ1381" t="str">
            <v>(8X6)+2=50</v>
          </cell>
          <cell r="AK1381">
            <v>8</v>
          </cell>
          <cell r="AL1381">
            <v>6</v>
          </cell>
          <cell r="AM1381">
            <v>2</v>
          </cell>
          <cell r="AN1381">
            <v>50</v>
          </cell>
          <cell r="AO1381" t="str">
            <v>8918 (48 X 40A)</v>
          </cell>
          <cell r="AP1381" t="str">
            <v>48X40A</v>
          </cell>
          <cell r="AQ1381">
            <v>55</v>
          </cell>
          <cell r="AR1381" t="str">
            <v>8123 (4)</v>
          </cell>
          <cell r="AS1381">
            <v>0</v>
          </cell>
          <cell r="AT1381" t="str">
            <v>8121 (2 X 16FT)</v>
          </cell>
          <cell r="AU1381">
            <v>2</v>
          </cell>
          <cell r="AV1381" t="str">
            <v>8051 (1 White)</v>
          </cell>
          <cell r="AW1381" t="str">
            <v>8050 (223FT Clear)</v>
          </cell>
          <cell r="AX1381">
            <v>2074.6999999999998</v>
          </cell>
          <cell r="AY1381">
            <v>1500</v>
          </cell>
          <cell r="AZ1381">
            <v>1.3831333333333331</v>
          </cell>
          <cell r="BA1381" t="str">
            <v xml:space="preserve">GJ Request 6/21/02. </v>
          </cell>
          <cell r="BB1381"/>
          <cell r="BC1381">
            <v>245062</v>
          </cell>
          <cell r="BD1381" t="str">
            <v>Blue</v>
          </cell>
          <cell r="BE1381" t="str">
            <v xml:space="preserve">2818 H35 </v>
          </cell>
          <cell r="BF1381" t="str">
            <v>12 months (+/- 5 days) from date of manufacture</v>
          </cell>
          <cell r="BG1381" t="str">
            <v>Fast</v>
          </cell>
          <cell r="BH1381" t="str">
            <v>28 mm</v>
          </cell>
          <cell r="BI1381" t="str">
            <v>1 1/4 in</v>
          </cell>
          <cell r="BJ1381" t="str">
            <v>18 in</v>
          </cell>
          <cell r="BK1381" t="str">
            <v>7/8 in</v>
          </cell>
          <cell r="BL1381" t="str">
            <v>I, II, III</v>
          </cell>
          <cell r="BM1381">
            <v>1.759546828035095</v>
          </cell>
          <cell r="BN1381">
            <v>54</v>
          </cell>
          <cell r="BO1381">
            <v>0</v>
          </cell>
          <cell r="BP1381" t="str">
            <v>J</v>
          </cell>
          <cell r="BQ1381">
            <v>30</v>
          </cell>
          <cell r="BR1381">
            <v>32250</v>
          </cell>
        </row>
        <row r="1382">
          <cell r="C1382">
            <v>245070</v>
          </cell>
          <cell r="D1382" t="str">
            <v>2818 H37B (2PB, 50 Bxs)(GJ)</v>
          </cell>
          <cell r="E1382" t="str">
            <v>70497</v>
          </cell>
          <cell r="F1382" t="str">
            <v>72038</v>
          </cell>
          <cell r="G1382" t="str">
            <v>30%</v>
          </cell>
          <cell r="H1382" t="str">
            <v>2 X 8509 (12-8 4 X 1.25 OL)</v>
          </cell>
          <cell r="I1382" t="str">
            <v>8040 (54 mm 142 GA X 1.625 FT)</v>
          </cell>
          <cell r="J1382" t="str">
            <v>8034 (100 mm 200 GA X 1.625 FT)</v>
          </cell>
          <cell r="K1382">
            <v>0.89585999999999977</v>
          </cell>
          <cell r="L1382">
            <v>0.38393999999999995</v>
          </cell>
          <cell r="M1382">
            <v>18</v>
          </cell>
          <cell r="N1382">
            <v>21.11456193642114</v>
          </cell>
          <cell r="O1382">
            <v>17.75</v>
          </cell>
          <cell r="P1382">
            <v>18</v>
          </cell>
          <cell r="Q1382">
            <v>18.25</v>
          </cell>
          <cell r="R1382">
            <v>1.215875</v>
          </cell>
          <cell r="S1382">
            <v>1.2797999999999998</v>
          </cell>
          <cell r="T1382">
            <v>1.3450250000000001</v>
          </cell>
          <cell r="U1382">
            <v>552.00725</v>
          </cell>
          <cell r="V1382">
            <v>581.02919999999995</v>
          </cell>
          <cell r="W1382">
            <v>610.6413500000001</v>
          </cell>
          <cell r="X1382" t="str">
            <v>8425/8426 (22"/ 2 pc)</v>
          </cell>
          <cell r="Y1382" t="str">
            <v>22"/ 2 pc</v>
          </cell>
          <cell r="Z1382">
            <v>2</v>
          </cell>
          <cell r="AA1382">
            <v>30</v>
          </cell>
          <cell r="AB1382">
            <v>36.47625</v>
          </cell>
          <cell r="AC1382">
            <v>38.393999999999991</v>
          </cell>
          <cell r="AD1382">
            <v>40.350750000000005</v>
          </cell>
          <cell r="AE1382">
            <v>38.47625</v>
          </cell>
          <cell r="AF1382">
            <v>40.393999999999991</v>
          </cell>
          <cell r="AG1382">
            <v>42.350750000000005</v>
          </cell>
          <cell r="AH1382" t="str">
            <v>2 X 8126 (4.833 FT/Box)</v>
          </cell>
          <cell r="AI1382">
            <v>2</v>
          </cell>
          <cell r="AJ1382" t="str">
            <v>(8X6)+2=50</v>
          </cell>
          <cell r="AK1382">
            <v>8</v>
          </cell>
          <cell r="AL1382">
            <v>6</v>
          </cell>
          <cell r="AM1382">
            <v>2</v>
          </cell>
          <cell r="AN1382">
            <v>50</v>
          </cell>
          <cell r="AO1382" t="str">
            <v>8914 (48 X 42)</v>
          </cell>
          <cell r="AP1382" t="str">
            <v>48X42</v>
          </cell>
          <cell r="AQ1382">
            <v>55</v>
          </cell>
          <cell r="AR1382" t="str">
            <v>8123 (4)</v>
          </cell>
          <cell r="AS1382">
            <v>0</v>
          </cell>
          <cell r="AT1382" t="str">
            <v>8121 (2 X 16FT)</v>
          </cell>
          <cell r="AU1382">
            <v>2</v>
          </cell>
          <cell r="AV1382" t="str">
            <v>8051 (1 White)</v>
          </cell>
          <cell r="AW1382" t="str">
            <v>8050 (223FT Clear)</v>
          </cell>
          <cell r="AX1382">
            <v>2074.6999999999998</v>
          </cell>
          <cell r="AY1382">
            <v>1500</v>
          </cell>
          <cell r="AZ1382">
            <v>1.3831333333333331</v>
          </cell>
          <cell r="BA1382" t="str">
            <v xml:space="preserve">GJ Request 6/21/02.  Each cartridge gets Part No. 8517 28 mm Basket Clip. </v>
          </cell>
          <cell r="BB1382"/>
          <cell r="BC1382">
            <v>245070</v>
          </cell>
          <cell r="BD1382" t="str">
            <v>Blue</v>
          </cell>
          <cell r="BE1382" t="str">
            <v>2818 H37B</v>
          </cell>
          <cell r="BF1382" t="str">
            <v>12 months (+/- 5 days) from date of manufacture</v>
          </cell>
          <cell r="BG1382" t="str">
            <v>Fast</v>
          </cell>
          <cell r="BH1382" t="str">
            <v>28 mm</v>
          </cell>
          <cell r="BI1382" t="str">
            <v>1 1/4 in</v>
          </cell>
          <cell r="BJ1382" t="str">
            <v>18 in</v>
          </cell>
          <cell r="BK1382" t="str">
            <v>7/8 in</v>
          </cell>
          <cell r="BL1382" t="str">
            <v>I, II, III</v>
          </cell>
          <cell r="BM1382">
            <v>1.759546828035095</v>
          </cell>
          <cell r="BN1382">
            <v>54</v>
          </cell>
          <cell r="BO1382">
            <v>0</v>
          </cell>
          <cell r="BP1382" t="str">
            <v>J</v>
          </cell>
          <cell r="BQ1382">
            <v>30</v>
          </cell>
          <cell r="BR1382">
            <v>32253</v>
          </cell>
        </row>
        <row r="1383">
          <cell r="C1383">
            <v>245071</v>
          </cell>
          <cell r="D1383" t="str">
            <v>2818 LIF1530P (2PB, 50 Bxs)(GJ)</v>
          </cell>
          <cell r="E1383" t="str">
            <v>70362</v>
          </cell>
          <cell r="F1383" t="str">
            <v>72038</v>
          </cell>
          <cell r="G1383" t="str">
            <v>30%</v>
          </cell>
          <cell r="H1383" t="str">
            <v>2 X 8509 (12-8 4 X 1.25 OL)</v>
          </cell>
          <cell r="I1383" t="str">
            <v>8040 (54 mm 142 GA X 1.625 FT)</v>
          </cell>
          <cell r="J1383" t="str">
            <v>8034 (100 mm 200 GA X 1.625 FT)</v>
          </cell>
          <cell r="K1383">
            <v>0.89585999999999977</v>
          </cell>
          <cell r="L1383">
            <v>0.38393999999999995</v>
          </cell>
          <cell r="M1383">
            <v>18</v>
          </cell>
          <cell r="N1383">
            <v>21.11456193642114</v>
          </cell>
          <cell r="O1383">
            <v>17.75</v>
          </cell>
          <cell r="P1383">
            <v>18</v>
          </cell>
          <cell r="Q1383">
            <v>18.25</v>
          </cell>
          <cell r="R1383">
            <v>1.215875</v>
          </cell>
          <cell r="S1383">
            <v>1.2797999999999998</v>
          </cell>
          <cell r="T1383">
            <v>1.3450250000000001</v>
          </cell>
          <cell r="U1383">
            <v>552.00725</v>
          </cell>
          <cell r="V1383">
            <v>581.02919999999995</v>
          </cell>
          <cell r="W1383">
            <v>610.6413500000001</v>
          </cell>
          <cell r="X1383" t="str">
            <v>8425/8426 (22"/ 2 pc)</v>
          </cell>
          <cell r="Y1383" t="str">
            <v>22"/ 2 pc</v>
          </cell>
          <cell r="Z1383">
            <v>2</v>
          </cell>
          <cell r="AA1383">
            <v>30</v>
          </cell>
          <cell r="AB1383">
            <v>36.47625</v>
          </cell>
          <cell r="AC1383">
            <v>38.393999999999991</v>
          </cell>
          <cell r="AD1383">
            <v>40.350750000000005</v>
          </cell>
          <cell r="AE1383">
            <v>38.47625</v>
          </cell>
          <cell r="AF1383">
            <v>40.393999999999991</v>
          </cell>
          <cell r="AG1383">
            <v>42.350750000000005</v>
          </cell>
          <cell r="AH1383" t="str">
            <v>2 X 8126 (4.833 FT/Box)</v>
          </cell>
          <cell r="AI1383">
            <v>2</v>
          </cell>
          <cell r="AJ1383" t="str">
            <v>(8X6)+2=50</v>
          </cell>
          <cell r="AK1383">
            <v>8</v>
          </cell>
          <cell r="AL1383">
            <v>6</v>
          </cell>
          <cell r="AM1383">
            <v>2</v>
          </cell>
          <cell r="AN1383">
            <v>50</v>
          </cell>
          <cell r="AO1383" t="str">
            <v>8914 (48 X 42)</v>
          </cell>
          <cell r="AP1383" t="str">
            <v>48X42</v>
          </cell>
          <cell r="AQ1383">
            <v>55</v>
          </cell>
          <cell r="AR1383" t="str">
            <v>8123 (4)</v>
          </cell>
          <cell r="AS1383">
            <v>0</v>
          </cell>
          <cell r="AT1383" t="str">
            <v>8121 (2 X 16FT)</v>
          </cell>
          <cell r="AU1383">
            <v>2</v>
          </cell>
          <cell r="AV1383" t="str">
            <v>8051 (1 White)</v>
          </cell>
          <cell r="AW1383" t="str">
            <v>8050 (223FT Clear)</v>
          </cell>
          <cell r="AX1383">
            <v>2074.6999999999998</v>
          </cell>
          <cell r="AY1383">
            <v>1500</v>
          </cell>
          <cell r="AZ1383">
            <v>1.3831333333333331</v>
          </cell>
          <cell r="BA1383" t="str">
            <v>Request for Orica Brazil. 10.2.14</v>
          </cell>
          <cell r="BB1383" t="str">
            <v>Each cartridge receives an 8510 parachute clip</v>
          </cell>
          <cell r="BC1383">
            <v>245071</v>
          </cell>
          <cell r="BD1383" t="str">
            <v>White</v>
          </cell>
          <cell r="BE1383" t="str">
            <v>2818 LIF1530P</v>
          </cell>
          <cell r="BF1383" t="str">
            <v>12 months (+/- 5 days) from date of manufacture</v>
          </cell>
          <cell r="BG1383" t="str">
            <v>Super Slow</v>
          </cell>
          <cell r="BH1383" t="str">
            <v>28 mm</v>
          </cell>
          <cell r="BI1383" t="str">
            <v>1 1/4 in</v>
          </cell>
          <cell r="BJ1383" t="str">
            <v>18 in</v>
          </cell>
          <cell r="BK1383" t="str">
            <v>7/8 in</v>
          </cell>
          <cell r="BL1383" t="str">
            <v>I, II, III</v>
          </cell>
          <cell r="BM1383">
            <v>1.759546828035095</v>
          </cell>
          <cell r="BN1383">
            <v>54</v>
          </cell>
          <cell r="BO1383">
            <v>0</v>
          </cell>
          <cell r="BP1383" t="str">
            <v>J</v>
          </cell>
          <cell r="BQ1383">
            <v>30</v>
          </cell>
          <cell r="BR1383">
            <v>32253</v>
          </cell>
        </row>
        <row r="1384">
          <cell r="C1384">
            <v>245072</v>
          </cell>
          <cell r="D1384" t="str">
            <v>2818 LIF35B (2PB, 50 Bxs)(GJ)</v>
          </cell>
          <cell r="E1384" t="str">
            <v>70411</v>
          </cell>
          <cell r="F1384" t="str">
            <v>72038</v>
          </cell>
          <cell r="G1384" t="str">
            <v>30%</v>
          </cell>
          <cell r="H1384" t="str">
            <v>2 X 8509 (12-8 4 X 1.25 OL)</v>
          </cell>
          <cell r="I1384" t="str">
            <v>8040 (54 mm 142 GA X 1.625 FT)</v>
          </cell>
          <cell r="J1384" t="str">
            <v>8034 (100 mm 200 GA X 1.625 FT)</v>
          </cell>
          <cell r="K1384">
            <v>0.89585999999999977</v>
          </cell>
          <cell r="L1384">
            <v>0.38393999999999995</v>
          </cell>
          <cell r="M1384">
            <v>18</v>
          </cell>
          <cell r="N1384">
            <v>21.11456193642114</v>
          </cell>
          <cell r="O1384">
            <v>17.75</v>
          </cell>
          <cell r="P1384">
            <v>18</v>
          </cell>
          <cell r="Q1384">
            <v>18.25</v>
          </cell>
          <cell r="R1384">
            <v>1.215875</v>
          </cell>
          <cell r="S1384">
            <v>1.2797999999999998</v>
          </cell>
          <cell r="T1384">
            <v>1.3450250000000001</v>
          </cell>
          <cell r="U1384">
            <v>552.00725</v>
          </cell>
          <cell r="V1384">
            <v>581.02919999999995</v>
          </cell>
          <cell r="W1384">
            <v>610.6413500000001</v>
          </cell>
          <cell r="X1384" t="str">
            <v>8425/8426 (22"/ 2 pc)</v>
          </cell>
          <cell r="Y1384" t="str">
            <v>22"/ 2 pc</v>
          </cell>
          <cell r="Z1384">
            <v>2</v>
          </cell>
          <cell r="AA1384">
            <v>30</v>
          </cell>
          <cell r="AB1384">
            <v>36.47625</v>
          </cell>
          <cell r="AC1384">
            <v>38.393999999999991</v>
          </cell>
          <cell r="AD1384">
            <v>40.350750000000005</v>
          </cell>
          <cell r="AE1384">
            <v>38.47625</v>
          </cell>
          <cell r="AF1384">
            <v>40.393999999999991</v>
          </cell>
          <cell r="AG1384">
            <v>42.350750000000005</v>
          </cell>
          <cell r="AH1384" t="str">
            <v>2 X 8126 (4.833 FT/Box)</v>
          </cell>
          <cell r="AI1384">
            <v>2</v>
          </cell>
          <cell r="AJ1384" t="str">
            <v>(8X6)+2=50</v>
          </cell>
          <cell r="AK1384">
            <v>8</v>
          </cell>
          <cell r="AL1384">
            <v>6</v>
          </cell>
          <cell r="AM1384">
            <v>2</v>
          </cell>
          <cell r="AN1384">
            <v>50</v>
          </cell>
          <cell r="AO1384" t="str">
            <v>8914 (48 X 42)</v>
          </cell>
          <cell r="AP1384" t="str">
            <v>48X42</v>
          </cell>
          <cell r="AQ1384">
            <v>55</v>
          </cell>
          <cell r="AR1384" t="str">
            <v>8123 (4)</v>
          </cell>
          <cell r="AS1384">
            <v>0</v>
          </cell>
          <cell r="AT1384" t="str">
            <v>8121 (2 X 16FT)</v>
          </cell>
          <cell r="AU1384">
            <v>2</v>
          </cell>
          <cell r="AV1384" t="str">
            <v>8051 (1 White)</v>
          </cell>
          <cell r="AW1384" t="str">
            <v>8050 (223FT Clear)</v>
          </cell>
          <cell r="AX1384">
            <v>2074.6999999999998</v>
          </cell>
          <cell r="AY1384">
            <v>1500</v>
          </cell>
          <cell r="AZ1384">
            <v>1.3831333333333331</v>
          </cell>
          <cell r="BA1384" t="str">
            <v>Request for Orica Brazil. 10.2.14</v>
          </cell>
          <cell r="BB1384" t="str">
            <v>Each cartridge receives an 8517 basket clip</v>
          </cell>
          <cell r="BC1384">
            <v>245072</v>
          </cell>
          <cell r="BD1384" t="str">
            <v>Blue</v>
          </cell>
          <cell r="BE1384" t="str">
            <v>2818 LIF35B</v>
          </cell>
          <cell r="BF1384" t="str">
            <v>12 months (+/- 5 days) from date of manufacture</v>
          </cell>
          <cell r="BG1384" t="str">
            <v>Fast</v>
          </cell>
          <cell r="BH1384" t="str">
            <v>28 mm</v>
          </cell>
          <cell r="BI1384" t="str">
            <v>1 1/4 in</v>
          </cell>
          <cell r="BJ1384" t="str">
            <v>18 in</v>
          </cell>
          <cell r="BK1384" t="str">
            <v>7/8 in</v>
          </cell>
          <cell r="BL1384" t="str">
            <v>I, II, III</v>
          </cell>
          <cell r="BM1384">
            <v>1.759546828035095</v>
          </cell>
          <cell r="BN1384">
            <v>54</v>
          </cell>
          <cell r="BO1384">
            <v>0</v>
          </cell>
          <cell r="BP1384" t="str">
            <v>J</v>
          </cell>
          <cell r="BQ1384">
            <v>30</v>
          </cell>
          <cell r="BR1384">
            <v>32253</v>
          </cell>
        </row>
        <row r="1385">
          <cell r="C1385">
            <v>245076</v>
          </cell>
          <cell r="D1385" t="str">
            <v>2818 H70 (2PB, 50 Bxs)(GJ)</v>
          </cell>
          <cell r="E1385" t="str">
            <v>70435</v>
          </cell>
          <cell r="F1385" t="str">
            <v>72038</v>
          </cell>
          <cell r="G1385" t="str">
            <v>30%</v>
          </cell>
          <cell r="H1385" t="str">
            <v>2 X 8509 (12-8 4 X 1.25 OL)</v>
          </cell>
          <cell r="I1385" t="str">
            <v>8040 (54 mm 142 GA X 1.625 FT)</v>
          </cell>
          <cell r="J1385" t="str">
            <v>8034 (100 mm 200 GA X 1.625 FT)</v>
          </cell>
          <cell r="K1385">
            <v>0.89585999999999977</v>
          </cell>
          <cell r="L1385">
            <v>0.38393999999999995</v>
          </cell>
          <cell r="M1385">
            <v>18</v>
          </cell>
          <cell r="N1385">
            <v>21.11456193642114</v>
          </cell>
          <cell r="O1385">
            <v>17.75</v>
          </cell>
          <cell r="P1385">
            <v>18</v>
          </cell>
          <cell r="Q1385">
            <v>18.25</v>
          </cell>
          <cell r="R1385">
            <v>1.215875</v>
          </cell>
          <cell r="S1385">
            <v>1.2797999999999998</v>
          </cell>
          <cell r="T1385">
            <v>1.3450250000000001</v>
          </cell>
          <cell r="U1385">
            <v>552.00725</v>
          </cell>
          <cell r="V1385">
            <v>581.02919999999995</v>
          </cell>
          <cell r="W1385">
            <v>610.6413500000001</v>
          </cell>
          <cell r="X1385" t="str">
            <v>8425/8426 (22"/ 2 pc)</v>
          </cell>
          <cell r="Y1385" t="str">
            <v>22"/ 2 pc</v>
          </cell>
          <cell r="Z1385">
            <v>2</v>
          </cell>
          <cell r="AA1385">
            <v>30</v>
          </cell>
          <cell r="AB1385">
            <v>36.47625</v>
          </cell>
          <cell r="AC1385">
            <v>38.393999999999991</v>
          </cell>
          <cell r="AD1385">
            <v>40.350750000000005</v>
          </cell>
          <cell r="AE1385">
            <v>38.47625</v>
          </cell>
          <cell r="AF1385">
            <v>40.393999999999991</v>
          </cell>
          <cell r="AG1385">
            <v>42.350750000000005</v>
          </cell>
          <cell r="AH1385" t="str">
            <v>2 X 8126 (4.833 FT/Box)</v>
          </cell>
          <cell r="AI1385">
            <v>2</v>
          </cell>
          <cell r="AJ1385" t="str">
            <v>(8X6)+2=50</v>
          </cell>
          <cell r="AK1385">
            <v>8</v>
          </cell>
          <cell r="AL1385">
            <v>6</v>
          </cell>
          <cell r="AM1385">
            <v>2</v>
          </cell>
          <cell r="AN1385">
            <v>50</v>
          </cell>
          <cell r="AO1385" t="str">
            <v>8914 (48 X 42)</v>
          </cell>
          <cell r="AP1385" t="str">
            <v>48X42</v>
          </cell>
          <cell r="AQ1385">
            <v>55</v>
          </cell>
          <cell r="AR1385" t="str">
            <v>8123 (4)</v>
          </cell>
          <cell r="AS1385">
            <v>0</v>
          </cell>
          <cell r="AT1385" t="str">
            <v>8121 (2 X 16FT)</v>
          </cell>
          <cell r="AU1385">
            <v>2</v>
          </cell>
          <cell r="AV1385" t="str">
            <v>8051 (1 White)</v>
          </cell>
          <cell r="AW1385" t="str">
            <v>8050 (223FT Clear)</v>
          </cell>
          <cell r="AX1385">
            <v>2074.6999999999998</v>
          </cell>
          <cell r="AY1385">
            <v>1500</v>
          </cell>
          <cell r="AZ1385">
            <v>1.3831333333333331</v>
          </cell>
          <cell r="BA1385" t="str">
            <v xml:space="preserve">GJ Request 6/21/02. </v>
          </cell>
          <cell r="BB1385"/>
          <cell r="BC1385">
            <v>245076</v>
          </cell>
          <cell r="BD1385" t="str">
            <v>Yellow</v>
          </cell>
          <cell r="BE1385" t="str">
            <v xml:space="preserve">2818 H70 </v>
          </cell>
          <cell r="BF1385" t="str">
            <v>12 months (+/- 5 days) from date of manufacture</v>
          </cell>
          <cell r="BG1385" t="str">
            <v>Slow</v>
          </cell>
          <cell r="BH1385" t="str">
            <v>28 mm</v>
          </cell>
          <cell r="BI1385" t="str">
            <v>1 1/4 in</v>
          </cell>
          <cell r="BJ1385" t="str">
            <v>18 in</v>
          </cell>
          <cell r="BK1385" t="str">
            <v>7/8 in</v>
          </cell>
          <cell r="BL1385" t="str">
            <v>I, II, III</v>
          </cell>
          <cell r="BM1385">
            <v>1.759546828035095</v>
          </cell>
          <cell r="BN1385">
            <v>54</v>
          </cell>
          <cell r="BO1385">
            <v>0</v>
          </cell>
          <cell r="BP1385" t="str">
            <v>J</v>
          </cell>
          <cell r="BQ1385">
            <v>30</v>
          </cell>
          <cell r="BR1385">
            <v>32253</v>
          </cell>
        </row>
        <row r="1386">
          <cell r="C1386">
            <v>245078</v>
          </cell>
          <cell r="D1386" t="str">
            <v>2818 H90 (2PB, 50 Bxs)(GJ)</v>
          </cell>
          <cell r="E1386" t="str">
            <v>70440</v>
          </cell>
          <cell r="F1386" t="str">
            <v>72038</v>
          </cell>
          <cell r="G1386" t="str">
            <v>30%</v>
          </cell>
          <cell r="H1386" t="str">
            <v>2 X 8509 (12-8 4 X 1.25 OL)</v>
          </cell>
          <cell r="I1386" t="str">
            <v>8040 (54 mm 142 GA X 1.625 FT)</v>
          </cell>
          <cell r="J1386" t="str">
            <v>8034 (100 mm 200 GA X 1.625 FT)</v>
          </cell>
          <cell r="K1386">
            <v>0.89585999999999977</v>
          </cell>
          <cell r="L1386">
            <v>0.38393999999999995</v>
          </cell>
          <cell r="M1386">
            <v>18</v>
          </cell>
          <cell r="N1386">
            <v>21.11456193642114</v>
          </cell>
          <cell r="O1386">
            <v>17.75</v>
          </cell>
          <cell r="P1386">
            <v>18</v>
          </cell>
          <cell r="Q1386">
            <v>18.25</v>
          </cell>
          <cell r="R1386">
            <v>1.215875</v>
          </cell>
          <cell r="S1386">
            <v>1.2797999999999998</v>
          </cell>
          <cell r="T1386">
            <v>1.3450250000000001</v>
          </cell>
          <cell r="U1386">
            <v>552.00725</v>
          </cell>
          <cell r="V1386">
            <v>581.02919999999995</v>
          </cell>
          <cell r="W1386">
            <v>610.6413500000001</v>
          </cell>
          <cell r="X1386" t="str">
            <v>8425/8426 (22"/ 2 pc)</v>
          </cell>
          <cell r="Y1386" t="str">
            <v>22"/ 2 pc</v>
          </cell>
          <cell r="Z1386">
            <v>2</v>
          </cell>
          <cell r="AA1386">
            <v>30</v>
          </cell>
          <cell r="AB1386">
            <v>36.47625</v>
          </cell>
          <cell r="AC1386">
            <v>38.393999999999991</v>
          </cell>
          <cell r="AD1386">
            <v>40.350750000000005</v>
          </cell>
          <cell r="AE1386">
            <v>38.47625</v>
          </cell>
          <cell r="AF1386">
            <v>40.393999999999991</v>
          </cell>
          <cell r="AG1386">
            <v>42.350750000000005</v>
          </cell>
          <cell r="AH1386" t="str">
            <v>2 X 8126 (4.833 FT/Box)</v>
          </cell>
          <cell r="AI1386">
            <v>2</v>
          </cell>
          <cell r="AJ1386" t="str">
            <v>(8X6)+2=50</v>
          </cell>
          <cell r="AK1386">
            <v>8</v>
          </cell>
          <cell r="AL1386">
            <v>6</v>
          </cell>
          <cell r="AM1386">
            <v>2</v>
          </cell>
          <cell r="AN1386">
            <v>50</v>
          </cell>
          <cell r="AO1386" t="str">
            <v>8918 (48 X 40A)</v>
          </cell>
          <cell r="AP1386" t="str">
            <v>48X40A</v>
          </cell>
          <cell r="AQ1386">
            <v>55</v>
          </cell>
          <cell r="AR1386" t="str">
            <v>8123 (4)</v>
          </cell>
          <cell r="AS1386">
            <v>0</v>
          </cell>
          <cell r="AT1386" t="str">
            <v>8121 (2 X 16FT)</v>
          </cell>
          <cell r="AU1386">
            <v>2</v>
          </cell>
          <cell r="AV1386" t="str">
            <v>8051 (1 White)</v>
          </cell>
          <cell r="AW1386" t="str">
            <v>8050 (223FT Clear)</v>
          </cell>
          <cell r="AX1386">
            <v>2074.6999999999998</v>
          </cell>
          <cell r="AY1386">
            <v>1500</v>
          </cell>
          <cell r="AZ1386">
            <v>1.3831333333333331</v>
          </cell>
          <cell r="BA1386" t="str">
            <v xml:space="preserve">GJ Request 6/21/02. </v>
          </cell>
          <cell r="BB1386"/>
          <cell r="BC1386">
            <v>245078</v>
          </cell>
          <cell r="BD1386" t="str">
            <v>Yellow</v>
          </cell>
          <cell r="BE1386" t="str">
            <v xml:space="preserve">2818 H90 </v>
          </cell>
          <cell r="BF1386" t="str">
            <v>12 months (+/- 5 days) from date of manufacture</v>
          </cell>
          <cell r="BG1386" t="str">
            <v>Slow</v>
          </cell>
          <cell r="BH1386" t="str">
            <v>28 mm</v>
          </cell>
          <cell r="BI1386" t="str">
            <v>1 1/4 in</v>
          </cell>
          <cell r="BJ1386" t="str">
            <v>18 in</v>
          </cell>
          <cell r="BK1386" t="str">
            <v>7/8 in</v>
          </cell>
          <cell r="BL1386" t="str">
            <v>I, II, III</v>
          </cell>
          <cell r="BM1386">
            <v>1.759546828035095</v>
          </cell>
          <cell r="BN1386">
            <v>54</v>
          </cell>
          <cell r="BO1386">
            <v>0</v>
          </cell>
          <cell r="BP1386" t="str">
            <v>J</v>
          </cell>
          <cell r="BQ1386">
            <v>30</v>
          </cell>
          <cell r="BR1386">
            <v>32250</v>
          </cell>
        </row>
        <row r="1387">
          <cell r="C1387">
            <v>245079</v>
          </cell>
          <cell r="D1387" t="str">
            <v>2820 LIF35 (2PB, 50 Bxs)(GJ)</v>
          </cell>
          <cell r="E1387" t="str">
            <v>70411</v>
          </cell>
          <cell r="F1387" t="str">
            <v>72038</v>
          </cell>
          <cell r="G1387" t="str">
            <v>30%</v>
          </cell>
          <cell r="H1387" t="str">
            <v>2 X 8509 (12-8 4 X 1.25 OL)</v>
          </cell>
          <cell r="I1387" t="str">
            <v>8040 (54 mm 142 GA X 1.792 FT)</v>
          </cell>
          <cell r="J1387" t="str">
            <v>8034 (100 mm 200 GA X 1.792 FT)</v>
          </cell>
          <cell r="K1387">
            <v>0.99539999999999984</v>
          </cell>
          <cell r="L1387">
            <v>0.42659999999999998</v>
          </cell>
          <cell r="M1387">
            <v>20</v>
          </cell>
          <cell r="N1387">
            <v>23.70153818918547</v>
          </cell>
          <cell r="O1387">
            <v>19.75</v>
          </cell>
          <cell r="P1387">
            <v>20</v>
          </cell>
          <cell r="Q1387">
            <v>20.25</v>
          </cell>
          <cell r="R1387">
            <v>1.352875</v>
          </cell>
          <cell r="S1387">
            <v>1.4219999999999999</v>
          </cell>
          <cell r="T1387">
            <v>1.4924250000000001</v>
          </cell>
          <cell r="U1387">
            <v>614.20524999999998</v>
          </cell>
          <cell r="V1387">
            <v>645.58799999999997</v>
          </cell>
          <cell r="W1387">
            <v>677.56095000000005</v>
          </cell>
          <cell r="X1387" t="str">
            <v>8425/8426 (22"/ 2 pc)</v>
          </cell>
          <cell r="Y1387" t="str">
            <v>22"/ 2 pc</v>
          </cell>
          <cell r="Z1387">
            <v>2</v>
          </cell>
          <cell r="AA1387">
            <v>30</v>
          </cell>
          <cell r="AB1387">
            <v>40.58625</v>
          </cell>
          <cell r="AC1387">
            <v>42.66</v>
          </cell>
          <cell r="AD1387">
            <v>44.772750000000002</v>
          </cell>
          <cell r="AE1387">
            <v>42.58625</v>
          </cell>
          <cell r="AF1387">
            <v>44.66</v>
          </cell>
          <cell r="AG1387">
            <v>46.772750000000002</v>
          </cell>
          <cell r="AH1387" t="str">
            <v>2 X 8126 (4.833 FT/Box)</v>
          </cell>
          <cell r="AI1387">
            <v>2</v>
          </cell>
          <cell r="AJ1387" t="str">
            <v>(8X6)+2=50</v>
          </cell>
          <cell r="AK1387">
            <v>8</v>
          </cell>
          <cell r="AL1387">
            <v>6</v>
          </cell>
          <cell r="AM1387">
            <v>2</v>
          </cell>
          <cell r="AN1387">
            <v>50</v>
          </cell>
          <cell r="AO1387" t="str">
            <v>8918 (48 X 40A)</v>
          </cell>
          <cell r="AP1387" t="str">
            <v>48X40A</v>
          </cell>
          <cell r="AQ1387">
            <v>55</v>
          </cell>
          <cell r="AR1387" t="str">
            <v>8123 (4)</v>
          </cell>
          <cell r="AS1387">
            <v>0</v>
          </cell>
          <cell r="AT1387" t="str">
            <v>8121 (2 X 16FT)</v>
          </cell>
          <cell r="AU1387">
            <v>2</v>
          </cell>
          <cell r="AV1387" t="str">
            <v>8051 (1 White)</v>
          </cell>
          <cell r="AW1387" t="str">
            <v>8050 (223FT Clear)</v>
          </cell>
          <cell r="AX1387">
            <v>2288</v>
          </cell>
          <cell r="AY1387">
            <v>1500</v>
          </cell>
          <cell r="AZ1387">
            <v>1.5253333333333334</v>
          </cell>
          <cell r="BA1387" t="str">
            <v>GJ Request 7/11/11.</v>
          </cell>
          <cell r="BB1387"/>
          <cell r="BC1387">
            <v>245079</v>
          </cell>
          <cell r="BD1387" t="str">
            <v>Blue</v>
          </cell>
          <cell r="BE1387" t="str">
            <v>2820 LIF35</v>
          </cell>
          <cell r="BF1387" t="str">
            <v>12 months (+/- 5 days) from date of manufacture</v>
          </cell>
          <cell r="BG1387" t="str">
            <v>Fast</v>
          </cell>
          <cell r="BH1387" t="str">
            <v>28 mm</v>
          </cell>
          <cell r="BI1387" t="str">
            <v>1 1/4 in</v>
          </cell>
          <cell r="BJ1387" t="str">
            <v>20 in</v>
          </cell>
          <cell r="BK1387" t="str">
            <v>7/8 in</v>
          </cell>
          <cell r="BL1387" t="str">
            <v>I, II, III</v>
          </cell>
          <cell r="BM1387">
            <v>1.9751281824321225</v>
          </cell>
          <cell r="BN1387">
            <v>60</v>
          </cell>
          <cell r="BO1387">
            <v>0</v>
          </cell>
          <cell r="BP1387" t="str">
            <v>J</v>
          </cell>
          <cell r="BQ1387">
            <v>30</v>
          </cell>
          <cell r="BR1387">
            <v>32250</v>
          </cell>
        </row>
        <row r="1388">
          <cell r="C1388">
            <v>247028</v>
          </cell>
          <cell r="D1388" t="str">
            <v>2822 LIF90 (2PB, 30 Bxs)(GJ)</v>
          </cell>
          <cell r="E1388" t="str">
            <v>70412</v>
          </cell>
          <cell r="F1388" t="str">
            <v>72038</v>
          </cell>
          <cell r="G1388" t="str">
            <v>30%</v>
          </cell>
          <cell r="H1388" t="str">
            <v>2 X 8509 (12-8 4 X 1.25 OL)</v>
          </cell>
          <cell r="I1388" t="str">
            <v>8040 (54 mm 142 GA X 1.959 FT)</v>
          </cell>
          <cell r="J1388" t="str">
            <v>8034 (100 mm 200 GA X 1.959 FT)</v>
          </cell>
          <cell r="K1388">
            <v>1.09494</v>
          </cell>
          <cell r="L1388">
            <v>0.46926000000000001</v>
          </cell>
          <cell r="M1388">
            <v>22</v>
          </cell>
          <cell r="N1388">
            <v>26.288514441949797</v>
          </cell>
          <cell r="O1388">
            <v>21.75</v>
          </cell>
          <cell r="P1388">
            <v>22</v>
          </cell>
          <cell r="Q1388">
            <v>22.25</v>
          </cell>
          <cell r="R1388">
            <v>1.4898750000000001</v>
          </cell>
          <cell r="S1388">
            <v>1.5642</v>
          </cell>
          <cell r="T1388">
            <v>1.6398250000000001</v>
          </cell>
          <cell r="U1388">
            <v>676.40325000000007</v>
          </cell>
          <cell r="V1388">
            <v>710.14679999999998</v>
          </cell>
          <cell r="W1388">
            <v>744.48054999999999</v>
          </cell>
          <cell r="X1388" t="str">
            <v>8445/8446 (31"/2 pc)</v>
          </cell>
          <cell r="Y1388" t="str">
            <v>31"/ 2 pc</v>
          </cell>
          <cell r="Z1388">
            <v>2.5</v>
          </cell>
          <cell r="AA1388">
            <v>30</v>
          </cell>
          <cell r="AB1388">
            <v>44.696249999999999</v>
          </cell>
          <cell r="AC1388">
            <v>46.926000000000002</v>
          </cell>
          <cell r="AD1388">
            <v>49.194749999999999</v>
          </cell>
          <cell r="AE1388">
            <v>47.196249999999999</v>
          </cell>
          <cell r="AF1388">
            <v>49.426000000000002</v>
          </cell>
          <cell r="AG1388">
            <v>51.694749999999999</v>
          </cell>
          <cell r="AH1388" t="str">
            <v>2 X 8126 (4.854 FT/Box)</v>
          </cell>
          <cell r="AI1388">
            <v>2</v>
          </cell>
          <cell r="AJ1388" t="str">
            <v>(6X5)+0=30</v>
          </cell>
          <cell r="AK1388">
            <v>6</v>
          </cell>
          <cell r="AL1388">
            <v>5</v>
          </cell>
          <cell r="AM1388">
            <v>0</v>
          </cell>
          <cell r="AN1388">
            <v>30</v>
          </cell>
          <cell r="AO1388" t="str">
            <v>8905 (42 X 45)</v>
          </cell>
          <cell r="AP1388" t="str">
            <v>42X45</v>
          </cell>
          <cell r="AQ1388">
            <v>55</v>
          </cell>
          <cell r="AR1388" t="str">
            <v>8123 (2)</v>
          </cell>
          <cell r="AS1388">
            <v>0</v>
          </cell>
          <cell r="AT1388" t="str">
            <v>8121 (2 X 16FT)</v>
          </cell>
          <cell r="AU1388">
            <v>2</v>
          </cell>
          <cell r="AV1388" t="str">
            <v>8051 (1 White)</v>
          </cell>
          <cell r="AW1388" t="str">
            <v>8050 (134FT Clear)</v>
          </cell>
          <cell r="AX1388">
            <v>1537.78</v>
          </cell>
          <cell r="AY1388">
            <v>900</v>
          </cell>
          <cell r="AZ1388">
            <v>1.7086444444444444</v>
          </cell>
          <cell r="BA1388" t="str">
            <v xml:space="preserve">GJ Request 2/17/04. </v>
          </cell>
          <cell r="BB1388"/>
          <cell r="BC1388">
            <v>247028</v>
          </cell>
          <cell r="BD1388" t="str">
            <v>Yellow</v>
          </cell>
          <cell r="BE1388" t="str">
            <v xml:space="preserve">2822 LIF90 </v>
          </cell>
          <cell r="BF1388" t="str">
            <v>12 months (+/- 5 days) from date of manufacture</v>
          </cell>
          <cell r="BG1388" t="str">
            <v>Slow</v>
          </cell>
          <cell r="BH1388" t="str">
            <v>28 mm</v>
          </cell>
          <cell r="BI1388" t="str">
            <v>1 1/4 in</v>
          </cell>
          <cell r="BJ1388" t="str">
            <v>22 in</v>
          </cell>
          <cell r="BK1388" t="str">
            <v>7/8 in</v>
          </cell>
          <cell r="BL1388" t="str">
            <v>I, II, III</v>
          </cell>
          <cell r="BM1388">
            <v>2.1907095368291496</v>
          </cell>
          <cell r="BN1388">
            <v>66</v>
          </cell>
          <cell r="BO1388">
            <v>0</v>
          </cell>
          <cell r="BP1388" t="str">
            <v>J</v>
          </cell>
          <cell r="BQ1388">
            <v>30</v>
          </cell>
          <cell r="BR1388">
            <v>33130</v>
          </cell>
        </row>
        <row r="1389">
          <cell r="C1389">
            <v>247030</v>
          </cell>
          <cell r="D1389" t="str">
            <v>2824 M20 (2PB, 40 Bxs, VPL)(GJ)</v>
          </cell>
          <cell r="E1389" t="str">
            <v>70402</v>
          </cell>
          <cell r="F1389" t="str">
            <v>72038</v>
          </cell>
          <cell r="G1389" t="str">
            <v>30%</v>
          </cell>
          <cell r="H1389" t="str">
            <v>2 X 8509 (12-8 4 X 1.25 OL)</v>
          </cell>
          <cell r="I1389" t="str">
            <v>8040 (54 mm 142 GA X 2.125 FT)</v>
          </cell>
          <cell r="J1389" t="str">
            <v>8034 (100 mm 200 GA X 2.125 FT)</v>
          </cell>
          <cell r="K1389">
            <v>1.1944799999999998</v>
          </cell>
          <cell r="L1389">
            <v>0.51191999999999993</v>
          </cell>
          <cell r="M1389">
            <v>24</v>
          </cell>
          <cell r="N1389">
            <v>28.875490694714127</v>
          </cell>
          <cell r="O1389">
            <v>23.75</v>
          </cell>
          <cell r="P1389">
            <v>24</v>
          </cell>
          <cell r="Q1389">
            <v>24.25</v>
          </cell>
          <cell r="R1389">
            <v>1.6268750000000001</v>
          </cell>
          <cell r="S1389">
            <v>1.7063999999999999</v>
          </cell>
          <cell r="T1389">
            <v>1.7872250000000001</v>
          </cell>
          <cell r="U1389">
            <v>738.60125000000005</v>
          </cell>
          <cell r="V1389">
            <v>774.7056</v>
          </cell>
          <cell r="W1389">
            <v>811.40015000000005</v>
          </cell>
          <cell r="X1389" t="str">
            <v>8427/8428 (25"/2 pc)</v>
          </cell>
          <cell r="Y1389" t="str">
            <v>25"/ 2 pc</v>
          </cell>
          <cell r="Z1389">
            <v>2.5</v>
          </cell>
          <cell r="AA1389">
            <v>30</v>
          </cell>
          <cell r="AB1389">
            <v>48.806250000000006</v>
          </cell>
          <cell r="AC1389">
            <v>51.192</v>
          </cell>
          <cell r="AD1389">
            <v>53.616750000000003</v>
          </cell>
          <cell r="AE1389">
            <v>51.306250000000006</v>
          </cell>
          <cell r="AF1389">
            <v>53.692</v>
          </cell>
          <cell r="AG1389">
            <v>56.116750000000003</v>
          </cell>
          <cell r="AH1389" t="str">
            <v>2 X 8126 (4.854 FT/Box)</v>
          </cell>
          <cell r="AI1389">
            <v>2</v>
          </cell>
          <cell r="AJ1389" t="str">
            <v>(8X5)+0=40</v>
          </cell>
          <cell r="AK1389">
            <v>8</v>
          </cell>
          <cell r="AL1389">
            <v>5</v>
          </cell>
          <cell r="AM1389">
            <v>0</v>
          </cell>
          <cell r="AN1389">
            <v>40</v>
          </cell>
          <cell r="AO1389" t="str">
            <v>8908 (45 X 44)</v>
          </cell>
          <cell r="AP1389" t="str">
            <v>45X44</v>
          </cell>
          <cell r="AQ1389">
            <v>55</v>
          </cell>
          <cell r="AR1389" t="str">
            <v>8123 (2)</v>
          </cell>
          <cell r="AS1389">
            <v>0</v>
          </cell>
          <cell r="AT1389" t="str">
            <v>8121 (2 X 16FT)</v>
          </cell>
          <cell r="AU1389">
            <v>2</v>
          </cell>
          <cell r="AV1389" t="str">
            <v>8051 (1 White)</v>
          </cell>
          <cell r="AW1389" t="str">
            <v>8050 (134FT Clear)</v>
          </cell>
          <cell r="AX1389">
            <v>2202.6799999999998</v>
          </cell>
          <cell r="AY1389">
            <v>1200</v>
          </cell>
          <cell r="AZ1389">
            <v>1.8355666666666666</v>
          </cell>
          <cell r="BA1389" t="str">
            <v>GJ Request to change packaging.(25" boxes for all 24" cartridges)</v>
          </cell>
          <cell r="BB1389" t="str">
            <v>Each pallet gets an additional Void In Pallet label to be placed on top-center of wrapped pallet.</v>
          </cell>
          <cell r="BC1389">
            <v>247030</v>
          </cell>
          <cell r="BD1389" t="str">
            <v xml:space="preserve">Orange </v>
          </cell>
          <cell r="BE1389" t="str">
            <v xml:space="preserve">2824 M20 </v>
          </cell>
          <cell r="BF1389" t="str">
            <v>12 months (+/- 5 days) from date of manufacture</v>
          </cell>
          <cell r="BG1389" t="str">
            <v xml:space="preserve">X-Fast </v>
          </cell>
          <cell r="BH1389" t="str">
            <v>28 mm</v>
          </cell>
          <cell r="BI1389" t="str">
            <v>1 1/4 in</v>
          </cell>
          <cell r="BJ1389" t="str">
            <v>24 in</v>
          </cell>
          <cell r="BK1389" t="str">
            <v>7/8 in</v>
          </cell>
          <cell r="BL1389" t="str">
            <v>I, II, III</v>
          </cell>
          <cell r="BM1389">
            <v>2.4062908912261771</v>
          </cell>
          <cell r="BN1389">
            <v>72</v>
          </cell>
          <cell r="BO1389">
            <v>0</v>
          </cell>
          <cell r="BP1389" t="str">
            <v>J</v>
          </cell>
          <cell r="BQ1389">
            <v>30</v>
          </cell>
          <cell r="BR1389">
            <v>32540</v>
          </cell>
        </row>
        <row r="1390">
          <cell r="C1390">
            <v>247031</v>
          </cell>
          <cell r="D1390" t="str">
            <v>2824 M0204 (2PB, 40 Bxs, VPL)(GJ)</v>
          </cell>
          <cell r="E1390" t="str">
            <v>70450</v>
          </cell>
          <cell r="F1390" t="str">
            <v>72038</v>
          </cell>
          <cell r="G1390" t="str">
            <v>30%</v>
          </cell>
          <cell r="H1390" t="str">
            <v>2 X 8509 (12-8 4 X 1.25 OL)</v>
          </cell>
          <cell r="I1390" t="str">
            <v>8040 (54 mm 142 GA X 2.125 FT)</v>
          </cell>
          <cell r="J1390" t="str">
            <v>8034 (100 mm 200 GA X 2.125 FT)</v>
          </cell>
          <cell r="K1390">
            <v>1.1944799999999998</v>
          </cell>
          <cell r="L1390">
            <v>0.51191999999999993</v>
          </cell>
          <cell r="M1390">
            <v>24</v>
          </cell>
          <cell r="N1390">
            <v>28.875490694714127</v>
          </cell>
          <cell r="O1390">
            <v>23.75</v>
          </cell>
          <cell r="P1390">
            <v>24</v>
          </cell>
          <cell r="Q1390">
            <v>24.25</v>
          </cell>
          <cell r="R1390">
            <v>1.6268750000000001</v>
          </cell>
          <cell r="S1390">
            <v>1.7063999999999999</v>
          </cell>
          <cell r="T1390">
            <v>1.7872250000000001</v>
          </cell>
          <cell r="U1390">
            <v>738.60125000000005</v>
          </cell>
          <cell r="V1390">
            <v>774.7056</v>
          </cell>
          <cell r="W1390">
            <v>811.40015000000005</v>
          </cell>
          <cell r="X1390" t="str">
            <v>8427/8428 (25"/2 pc)</v>
          </cell>
          <cell r="Y1390" t="str">
            <v>25"/ 2 pc</v>
          </cell>
          <cell r="Z1390">
            <v>2.5</v>
          </cell>
          <cell r="AA1390">
            <v>30</v>
          </cell>
          <cell r="AB1390">
            <v>48.806250000000006</v>
          </cell>
          <cell r="AC1390">
            <v>51.192</v>
          </cell>
          <cell r="AD1390">
            <v>53.616750000000003</v>
          </cell>
          <cell r="AE1390">
            <v>51.306250000000006</v>
          </cell>
          <cell r="AF1390">
            <v>53.692</v>
          </cell>
          <cell r="AG1390">
            <v>56.116750000000003</v>
          </cell>
          <cell r="AH1390" t="str">
            <v>2 X 8126 (4.854 FT/Box)</v>
          </cell>
          <cell r="AI1390">
            <v>2</v>
          </cell>
          <cell r="AJ1390" t="str">
            <v>(8X5)+0=40</v>
          </cell>
          <cell r="AK1390">
            <v>8</v>
          </cell>
          <cell r="AL1390">
            <v>5</v>
          </cell>
          <cell r="AM1390">
            <v>0</v>
          </cell>
          <cell r="AN1390">
            <v>40</v>
          </cell>
          <cell r="AO1390" t="str">
            <v>8908 (45 X 44)</v>
          </cell>
          <cell r="AP1390" t="str">
            <v>45X44</v>
          </cell>
          <cell r="AQ1390">
            <v>55</v>
          </cell>
          <cell r="AR1390" t="str">
            <v>8123 (2)</v>
          </cell>
          <cell r="AS1390">
            <v>0</v>
          </cell>
          <cell r="AT1390" t="str">
            <v>8121 (2 X 16FT)</v>
          </cell>
          <cell r="AU1390">
            <v>2</v>
          </cell>
          <cell r="AV1390" t="str">
            <v>8051 (1 White)</v>
          </cell>
          <cell r="AW1390" t="str">
            <v>8050 (134FT Clear)</v>
          </cell>
          <cell r="AX1390">
            <v>2202.6799999999998</v>
          </cell>
          <cell r="AY1390">
            <v>1200</v>
          </cell>
          <cell r="AZ1390">
            <v>1.8355666666666666</v>
          </cell>
          <cell r="BA1390" t="str">
            <v>GJ Request to change packaging.(25" boxes for all 24" cartridges)</v>
          </cell>
          <cell r="BB1390" t="str">
            <v>Each pallet gets an additional Void In Pallet label to be placed on top-center of wrapped pallet.</v>
          </cell>
          <cell r="BC1390">
            <v>247031</v>
          </cell>
          <cell r="BD1390" t="str">
            <v>Yellow</v>
          </cell>
          <cell r="BE1390" t="str">
            <v xml:space="preserve">2824 M0204 </v>
          </cell>
          <cell r="BF1390" t="str">
            <v>12 months (+/- 5 days) from date of manufacture</v>
          </cell>
          <cell r="BG1390" t="str">
            <v>Slow</v>
          </cell>
          <cell r="BH1390" t="str">
            <v>28 mm</v>
          </cell>
          <cell r="BI1390" t="str">
            <v>1 1/4 in</v>
          </cell>
          <cell r="BJ1390" t="str">
            <v>24 in</v>
          </cell>
          <cell r="BK1390" t="str">
            <v>7/8 in</v>
          </cell>
          <cell r="BL1390" t="str">
            <v>I, II, III</v>
          </cell>
          <cell r="BM1390">
            <v>2.4062908912261771</v>
          </cell>
          <cell r="BN1390">
            <v>72</v>
          </cell>
          <cell r="BO1390">
            <v>0</v>
          </cell>
          <cell r="BP1390" t="str">
            <v>J</v>
          </cell>
          <cell r="BQ1390">
            <v>30</v>
          </cell>
          <cell r="BR1390">
            <v>32540</v>
          </cell>
        </row>
        <row r="1391">
          <cell r="C1391">
            <v>247032</v>
          </cell>
          <cell r="D1391" t="str">
            <v>2824 M90 (2PB, 40 Bxs, VPL)(GJ)</v>
          </cell>
          <cell r="E1391" t="str">
            <v>70429</v>
          </cell>
          <cell r="F1391" t="str">
            <v>72038</v>
          </cell>
          <cell r="G1391" t="str">
            <v>30%</v>
          </cell>
          <cell r="H1391" t="str">
            <v>2 X 8509 (12-8 4 X 1.25 OL)</v>
          </cell>
          <cell r="I1391" t="str">
            <v>8040 (54 mm 142 GA X 2.125 FT)</v>
          </cell>
          <cell r="J1391" t="str">
            <v>8034 (100 mm 200 GA X 2.125 FT)</v>
          </cell>
          <cell r="K1391">
            <v>1.1944799999999998</v>
          </cell>
          <cell r="L1391">
            <v>0.51191999999999993</v>
          </cell>
          <cell r="M1391">
            <v>24</v>
          </cell>
          <cell r="N1391">
            <v>28.875490694714127</v>
          </cell>
          <cell r="O1391">
            <v>23.75</v>
          </cell>
          <cell r="P1391">
            <v>24</v>
          </cell>
          <cell r="Q1391">
            <v>24.25</v>
          </cell>
          <cell r="R1391">
            <v>1.6268750000000001</v>
          </cell>
          <cell r="S1391">
            <v>1.7063999999999999</v>
          </cell>
          <cell r="T1391">
            <v>1.7872250000000001</v>
          </cell>
          <cell r="U1391">
            <v>738.60125000000005</v>
          </cell>
          <cell r="V1391">
            <v>774.7056</v>
          </cell>
          <cell r="W1391">
            <v>811.40015000000005</v>
          </cell>
          <cell r="X1391" t="str">
            <v>8427/8428 (25"/2 pc)</v>
          </cell>
          <cell r="Y1391" t="str">
            <v>25"/ 2 pc</v>
          </cell>
          <cell r="Z1391">
            <v>2.5</v>
          </cell>
          <cell r="AA1391">
            <v>30</v>
          </cell>
          <cell r="AB1391">
            <v>48.806250000000006</v>
          </cell>
          <cell r="AC1391">
            <v>51.192</v>
          </cell>
          <cell r="AD1391">
            <v>53.616750000000003</v>
          </cell>
          <cell r="AE1391">
            <v>51.306250000000006</v>
          </cell>
          <cell r="AF1391">
            <v>53.692</v>
          </cell>
          <cell r="AG1391">
            <v>56.116750000000003</v>
          </cell>
          <cell r="AH1391" t="str">
            <v>2 X 8126 (4.854 FT/Box)</v>
          </cell>
          <cell r="AI1391">
            <v>2</v>
          </cell>
          <cell r="AJ1391" t="str">
            <v>(8X5)+0=40</v>
          </cell>
          <cell r="AK1391">
            <v>8</v>
          </cell>
          <cell r="AL1391">
            <v>5</v>
          </cell>
          <cell r="AM1391">
            <v>0</v>
          </cell>
          <cell r="AN1391">
            <v>40</v>
          </cell>
          <cell r="AO1391" t="str">
            <v>8908 (45 X 44)</v>
          </cell>
          <cell r="AP1391" t="str">
            <v>45X44</v>
          </cell>
          <cell r="AQ1391">
            <v>55</v>
          </cell>
          <cell r="AR1391" t="str">
            <v>8123 (2)</v>
          </cell>
          <cell r="AS1391">
            <v>0</v>
          </cell>
          <cell r="AT1391" t="str">
            <v>8121 (2 X 16FT)</v>
          </cell>
          <cell r="AU1391">
            <v>2</v>
          </cell>
          <cell r="AV1391" t="str">
            <v>8051 (1 White)</v>
          </cell>
          <cell r="AW1391" t="str">
            <v>8050 (134FT Clear)</v>
          </cell>
          <cell r="AX1391">
            <v>2202.6799999999998</v>
          </cell>
          <cell r="AY1391">
            <v>1200</v>
          </cell>
          <cell r="AZ1391">
            <v>1.8355666666666666</v>
          </cell>
          <cell r="BA1391" t="str">
            <v>GJ Request to change packaging.(25" boxes for all 24" cartridges)</v>
          </cell>
          <cell r="BB1391" t="str">
            <v>Each pallet gets an additional Void In Pallet label to be placed on top-center of wrapped pallet.</v>
          </cell>
          <cell r="BC1391">
            <v>247032</v>
          </cell>
          <cell r="BD1391" t="str">
            <v>Yellow</v>
          </cell>
          <cell r="BE1391" t="str">
            <v>2824 M90</v>
          </cell>
          <cell r="BF1391" t="str">
            <v>12 months (+/- 5 days) from date of manufacture</v>
          </cell>
          <cell r="BG1391" t="str">
            <v>Slow</v>
          </cell>
          <cell r="BH1391" t="str">
            <v>28 mm</v>
          </cell>
          <cell r="BI1391" t="str">
            <v>1 1/4 in</v>
          </cell>
          <cell r="BJ1391" t="str">
            <v>24 in</v>
          </cell>
          <cell r="BK1391" t="str">
            <v>7/8 in</v>
          </cell>
          <cell r="BL1391" t="str">
            <v>I, II, III</v>
          </cell>
          <cell r="BM1391">
            <v>2.4062908912261771</v>
          </cell>
          <cell r="BN1391">
            <v>72</v>
          </cell>
          <cell r="BO1391">
            <v>0</v>
          </cell>
          <cell r="BP1391" t="str">
            <v>J</v>
          </cell>
          <cell r="BQ1391">
            <v>30</v>
          </cell>
          <cell r="BR1391">
            <v>32540</v>
          </cell>
        </row>
        <row r="1392">
          <cell r="C1392">
            <v>247033</v>
          </cell>
          <cell r="D1392" t="str">
            <v>2824 M35 (2PB, 40 Bxs, VPL)(GJ)</v>
          </cell>
          <cell r="E1392" t="str">
            <v>70474</v>
          </cell>
          <cell r="F1392" t="str">
            <v>72038</v>
          </cell>
          <cell r="G1392" t="str">
            <v>30%</v>
          </cell>
          <cell r="H1392" t="str">
            <v>2 X 8509 (12-8 4 X 1.25 OL)</v>
          </cell>
          <cell r="I1392" t="str">
            <v>8040 (54 mm 142 GA X 2.125 FT)</v>
          </cell>
          <cell r="J1392" t="str">
            <v>8034 (100 mm 200 GA X 2.125 FT)</v>
          </cell>
          <cell r="K1392">
            <v>1.1944799999999998</v>
          </cell>
          <cell r="L1392">
            <v>0.51191999999999993</v>
          </cell>
          <cell r="M1392">
            <v>24</v>
          </cell>
          <cell r="N1392">
            <v>28.875490694714127</v>
          </cell>
          <cell r="O1392">
            <v>23.75</v>
          </cell>
          <cell r="P1392">
            <v>24</v>
          </cell>
          <cell r="Q1392">
            <v>24.25</v>
          </cell>
          <cell r="R1392">
            <v>1.6268750000000001</v>
          </cell>
          <cell r="S1392">
            <v>1.7063999999999999</v>
          </cell>
          <cell r="T1392">
            <v>1.7872250000000001</v>
          </cell>
          <cell r="U1392">
            <v>738.60125000000005</v>
          </cell>
          <cell r="V1392">
            <v>774.7056</v>
          </cell>
          <cell r="W1392">
            <v>811.40015000000005</v>
          </cell>
          <cell r="X1392" t="str">
            <v>8427/8428 (25"/2 pc)</v>
          </cell>
          <cell r="Y1392" t="str">
            <v>25"/ 2 pc</v>
          </cell>
          <cell r="Z1392">
            <v>2.5</v>
          </cell>
          <cell r="AA1392">
            <v>30</v>
          </cell>
          <cell r="AB1392">
            <v>48.806250000000006</v>
          </cell>
          <cell r="AC1392">
            <v>51.192</v>
          </cell>
          <cell r="AD1392">
            <v>53.616750000000003</v>
          </cell>
          <cell r="AE1392">
            <v>51.306250000000006</v>
          </cell>
          <cell r="AF1392">
            <v>53.692</v>
          </cell>
          <cell r="AG1392">
            <v>56.116750000000003</v>
          </cell>
          <cell r="AH1392" t="str">
            <v>2 X 8126 (4.854 FT/Box)</v>
          </cell>
          <cell r="AI1392">
            <v>2</v>
          </cell>
          <cell r="AJ1392" t="str">
            <v>(8X5)+0=40</v>
          </cell>
          <cell r="AK1392">
            <v>8</v>
          </cell>
          <cell r="AL1392">
            <v>5</v>
          </cell>
          <cell r="AM1392">
            <v>0</v>
          </cell>
          <cell r="AN1392">
            <v>40</v>
          </cell>
          <cell r="AO1392" t="str">
            <v>8908 (45 X 44)</v>
          </cell>
          <cell r="AP1392" t="str">
            <v>45X44</v>
          </cell>
          <cell r="AQ1392">
            <v>55</v>
          </cell>
          <cell r="AR1392" t="str">
            <v>8123 (2)</v>
          </cell>
          <cell r="AS1392">
            <v>0</v>
          </cell>
          <cell r="AT1392" t="str">
            <v>8121 (2 X 16FT)</v>
          </cell>
          <cell r="AU1392">
            <v>2</v>
          </cell>
          <cell r="AV1392" t="str">
            <v>8051 (1 White)</v>
          </cell>
          <cell r="AW1392" t="str">
            <v>8050 (134FT Clear)</v>
          </cell>
          <cell r="AX1392">
            <v>2202.6799999999998</v>
          </cell>
          <cell r="AY1392">
            <v>1200</v>
          </cell>
          <cell r="AZ1392">
            <v>1.8355666666666666</v>
          </cell>
          <cell r="BA1392" t="str">
            <v>GJ Request to change packaging.(25" boxes for all 24" cartridges)</v>
          </cell>
          <cell r="BB1392" t="str">
            <v>Each pallet gets an additional Void In Pallet label to be placed on top-center of wrapped pallet.</v>
          </cell>
          <cell r="BC1392">
            <v>247033</v>
          </cell>
          <cell r="BD1392" t="str">
            <v>Blue</v>
          </cell>
          <cell r="BE1392" t="str">
            <v>2824 M35</v>
          </cell>
          <cell r="BF1392" t="str">
            <v>12 months (+/- 5 days) from date of manufacture</v>
          </cell>
          <cell r="BG1392" t="str">
            <v>Fast</v>
          </cell>
          <cell r="BH1392" t="str">
            <v>28 mm</v>
          </cell>
          <cell r="BI1392" t="str">
            <v>1 1/4 in</v>
          </cell>
          <cell r="BJ1392" t="str">
            <v>24 in</v>
          </cell>
          <cell r="BK1392" t="str">
            <v>7/8 in</v>
          </cell>
          <cell r="BL1392" t="str">
            <v>I, II, III</v>
          </cell>
          <cell r="BM1392">
            <v>2.4062908912261771</v>
          </cell>
          <cell r="BN1392">
            <v>72</v>
          </cell>
          <cell r="BO1392">
            <v>0</v>
          </cell>
          <cell r="BP1392" t="str">
            <v>J</v>
          </cell>
          <cell r="BQ1392">
            <v>30</v>
          </cell>
          <cell r="BR1392">
            <v>32540</v>
          </cell>
        </row>
        <row r="1393">
          <cell r="C1393">
            <v>247034</v>
          </cell>
          <cell r="D1393" t="str">
            <v>2824 M70N (2PB, 40 Bxs, VPL)(GJ)</v>
          </cell>
          <cell r="E1393" t="str">
            <v>70431</v>
          </cell>
          <cell r="F1393" t="str">
            <v>72038</v>
          </cell>
          <cell r="G1393" t="str">
            <v>30%</v>
          </cell>
          <cell r="H1393" t="str">
            <v>2 X 8509 (12-8 4 X 1.25 OL)</v>
          </cell>
          <cell r="I1393" t="str">
            <v>8040 (54 mm 142 GA X 2.125 FT)</v>
          </cell>
          <cell r="J1393" t="str">
            <v>8034 (100 mm 200 GA X 2.125 FT)</v>
          </cell>
          <cell r="K1393">
            <v>1.1944799999999998</v>
          </cell>
          <cell r="L1393">
            <v>0.51191999999999993</v>
          </cell>
          <cell r="M1393">
            <v>24</v>
          </cell>
          <cell r="N1393">
            <v>28.875490694714127</v>
          </cell>
          <cell r="O1393">
            <v>23.75</v>
          </cell>
          <cell r="P1393">
            <v>24</v>
          </cell>
          <cell r="Q1393">
            <v>24.25</v>
          </cell>
          <cell r="R1393">
            <v>1.6268750000000001</v>
          </cell>
          <cell r="S1393">
            <v>1.7063999999999999</v>
          </cell>
          <cell r="T1393">
            <v>1.7872250000000001</v>
          </cell>
          <cell r="U1393">
            <v>738.60125000000005</v>
          </cell>
          <cell r="V1393">
            <v>774.7056</v>
          </cell>
          <cell r="W1393">
            <v>811.40015000000005</v>
          </cell>
          <cell r="X1393" t="str">
            <v>8427/8428 (25"/2 pc)</v>
          </cell>
          <cell r="Y1393" t="str">
            <v>25"/ 2 pc</v>
          </cell>
          <cell r="Z1393">
            <v>2.5</v>
          </cell>
          <cell r="AA1393">
            <v>30</v>
          </cell>
          <cell r="AB1393">
            <v>48.806250000000006</v>
          </cell>
          <cell r="AC1393">
            <v>51.192</v>
          </cell>
          <cell r="AD1393">
            <v>53.616750000000003</v>
          </cell>
          <cell r="AE1393">
            <v>51.306250000000006</v>
          </cell>
          <cell r="AF1393">
            <v>53.692</v>
          </cell>
          <cell r="AG1393">
            <v>56.116750000000003</v>
          </cell>
          <cell r="AH1393" t="str">
            <v>2 X 8126 (4.854 FT/Box)</v>
          </cell>
          <cell r="AI1393">
            <v>2</v>
          </cell>
          <cell r="AJ1393" t="str">
            <v>(8X5)+0=40</v>
          </cell>
          <cell r="AK1393">
            <v>8</v>
          </cell>
          <cell r="AL1393">
            <v>5</v>
          </cell>
          <cell r="AM1393">
            <v>0</v>
          </cell>
          <cell r="AN1393">
            <v>40</v>
          </cell>
          <cell r="AO1393" t="str">
            <v>8908 (45 X 44)</v>
          </cell>
          <cell r="AP1393" t="str">
            <v>45X44</v>
          </cell>
          <cell r="AQ1393">
            <v>55</v>
          </cell>
          <cell r="AR1393" t="str">
            <v>8123 (2)</v>
          </cell>
          <cell r="AS1393">
            <v>0</v>
          </cell>
          <cell r="AT1393" t="str">
            <v>8121 (2 X 16FT)</v>
          </cell>
          <cell r="AU1393">
            <v>2</v>
          </cell>
          <cell r="AV1393" t="str">
            <v>8051 (1 White)</v>
          </cell>
          <cell r="AW1393" t="str">
            <v>8050 (134FT Clear)</v>
          </cell>
          <cell r="AX1393">
            <v>2202.6799999999998</v>
          </cell>
          <cell r="AY1393">
            <v>1200</v>
          </cell>
          <cell r="AZ1393">
            <v>1.8355666666666666</v>
          </cell>
          <cell r="BA1393" t="str">
            <v>GJ Request to change packaging.(25" boxes for all 24" cartridges)</v>
          </cell>
          <cell r="BB1393" t="str">
            <v>Each pallet gets an additional Void In Pallet label to be placed on top-center of wrapped pallet.</v>
          </cell>
          <cell r="BC1393">
            <v>247034</v>
          </cell>
          <cell r="BD1393" t="str">
            <v>Yellow</v>
          </cell>
          <cell r="BE1393" t="str">
            <v>2824 M70N</v>
          </cell>
          <cell r="BF1393" t="str">
            <v>12 months (+/- 5 days) from date of manufacture</v>
          </cell>
          <cell r="BG1393" t="str">
            <v>Slow</v>
          </cell>
          <cell r="BH1393" t="str">
            <v>28 mm</v>
          </cell>
          <cell r="BI1393" t="str">
            <v>1 1/4 in</v>
          </cell>
          <cell r="BJ1393" t="str">
            <v>24 in</v>
          </cell>
          <cell r="BK1393" t="str">
            <v>7/8 in</v>
          </cell>
          <cell r="BL1393" t="str">
            <v>I, II, III</v>
          </cell>
          <cell r="BM1393">
            <v>2.4062908912261771</v>
          </cell>
          <cell r="BN1393">
            <v>72</v>
          </cell>
          <cell r="BO1393">
            <v>0</v>
          </cell>
          <cell r="BP1393" t="str">
            <v>J</v>
          </cell>
          <cell r="BQ1393">
            <v>30</v>
          </cell>
          <cell r="BR1393">
            <v>32540</v>
          </cell>
        </row>
        <row r="1394">
          <cell r="C1394">
            <v>247042</v>
          </cell>
          <cell r="D1394" t="str">
            <v>2824 LIF45 (2PB, 48 Bxs, VPL)(GJ)</v>
          </cell>
          <cell r="E1394" t="str">
            <v>70336</v>
          </cell>
          <cell r="F1394" t="str">
            <v>72038</v>
          </cell>
          <cell r="G1394" t="str">
            <v>30%</v>
          </cell>
          <cell r="H1394" t="str">
            <v>2 X 8509 (12-8 4 X 1.25 OL)</v>
          </cell>
          <cell r="I1394" t="str">
            <v>8040 (54 mm 142 GA X 2.125 FT)</v>
          </cell>
          <cell r="J1394" t="str">
            <v>8034 (100 mm 200 GA X 2.125 FT)</v>
          </cell>
          <cell r="K1394">
            <v>1.1944799999999998</v>
          </cell>
          <cell r="L1394">
            <v>0.51191999999999993</v>
          </cell>
          <cell r="M1394">
            <v>24</v>
          </cell>
          <cell r="N1394">
            <v>28.875490694714127</v>
          </cell>
          <cell r="O1394">
            <v>23.75</v>
          </cell>
          <cell r="P1394">
            <v>24</v>
          </cell>
          <cell r="Q1394">
            <v>24.25</v>
          </cell>
          <cell r="R1394">
            <v>1.6268750000000001</v>
          </cell>
          <cell r="S1394">
            <v>1.7063999999999999</v>
          </cell>
          <cell r="T1394">
            <v>1.7872250000000001</v>
          </cell>
          <cell r="U1394">
            <v>738.60125000000005</v>
          </cell>
          <cell r="V1394">
            <v>774.7056</v>
          </cell>
          <cell r="W1394">
            <v>811.40015000000005</v>
          </cell>
          <cell r="X1394" t="str">
            <v>8427/8428 (25"/2 pc)</v>
          </cell>
          <cell r="Y1394" t="str">
            <v>25"/ 2 pc</v>
          </cell>
          <cell r="Z1394">
            <v>2.5</v>
          </cell>
          <cell r="AA1394">
            <v>30</v>
          </cell>
          <cell r="AB1394">
            <v>48.806250000000006</v>
          </cell>
          <cell r="AC1394">
            <v>51.192</v>
          </cell>
          <cell r="AD1394">
            <v>53.616750000000003</v>
          </cell>
          <cell r="AE1394">
            <v>51.306250000000006</v>
          </cell>
          <cell r="AF1394">
            <v>53.692</v>
          </cell>
          <cell r="AG1394">
            <v>56.116750000000003</v>
          </cell>
          <cell r="AH1394" t="str">
            <v>2 X 8126 (4.854 FT/Box)</v>
          </cell>
          <cell r="AI1394">
            <v>2</v>
          </cell>
          <cell r="AJ1394" t="str">
            <v>(8X6)+0=48</v>
          </cell>
          <cell r="AK1394">
            <v>8</v>
          </cell>
          <cell r="AL1394">
            <v>6</v>
          </cell>
          <cell r="AM1394">
            <v>0</v>
          </cell>
          <cell r="AN1394">
            <v>48</v>
          </cell>
          <cell r="AO1394" t="str">
            <v>8908 (45 X 44)</v>
          </cell>
          <cell r="AP1394" t="str">
            <v>45X44</v>
          </cell>
          <cell r="AQ1394">
            <v>55</v>
          </cell>
          <cell r="AR1394" t="str">
            <v>8123 (2)</v>
          </cell>
          <cell r="AS1394">
            <v>0</v>
          </cell>
          <cell r="AT1394" t="str">
            <v>8121 (2 X 16FT)</v>
          </cell>
          <cell r="AU1394">
            <v>2</v>
          </cell>
          <cell r="AV1394" t="str">
            <v>8051 (1 White)</v>
          </cell>
          <cell r="AW1394" t="str">
            <v>8050 (134FT Clear)</v>
          </cell>
          <cell r="AX1394">
            <v>2632.2159999999999</v>
          </cell>
          <cell r="AY1394">
            <v>1440</v>
          </cell>
          <cell r="AZ1394">
            <v>1.8279277777777776</v>
          </cell>
          <cell r="BA1394" t="str">
            <v>GJ Request 3-28-12.</v>
          </cell>
          <cell r="BB1394" t="str">
            <v>Each pallet gets an additional Void In Pallet label to be placed on top-center of wrapped pallet.</v>
          </cell>
          <cell r="BC1394">
            <v>247042</v>
          </cell>
          <cell r="BD1394" t="str">
            <v>Green</v>
          </cell>
          <cell r="BE1394" t="str">
            <v>2824 LIF45</v>
          </cell>
          <cell r="BF1394" t="str">
            <v>12 months (+/- 5 days) from date of manufacture</v>
          </cell>
          <cell r="BG1394" t="str">
            <v>Medium</v>
          </cell>
          <cell r="BH1394" t="str">
            <v>28 mm</v>
          </cell>
          <cell r="BI1394" t="str">
            <v>1 1/4 in</v>
          </cell>
          <cell r="BJ1394" t="str">
            <v>24 in</v>
          </cell>
          <cell r="BK1394" t="str">
            <v>7/8 in</v>
          </cell>
          <cell r="BL1394" t="str">
            <v>I, II, III</v>
          </cell>
          <cell r="BM1394">
            <v>2.4062908912261771</v>
          </cell>
          <cell r="BN1394">
            <v>72</v>
          </cell>
          <cell r="BO1394">
            <v>0</v>
          </cell>
          <cell r="BP1394" t="str">
            <v>J</v>
          </cell>
          <cell r="BQ1394">
            <v>30</v>
          </cell>
          <cell r="BR1394">
            <v>32543</v>
          </cell>
        </row>
        <row r="1395">
          <cell r="C1395">
            <v>247049</v>
          </cell>
          <cell r="D1395" t="str">
            <v>2824 VLIF50 (2PB, 40 Bxs, VPL)(GJ)</v>
          </cell>
          <cell r="E1395" t="str">
            <v>70354</v>
          </cell>
          <cell r="F1395" t="str">
            <v>72038</v>
          </cell>
          <cell r="G1395" t="str">
            <v>30%</v>
          </cell>
          <cell r="H1395" t="str">
            <v>2 X 8509 (12-8 4 X 1.25 OL)</v>
          </cell>
          <cell r="I1395" t="str">
            <v>8040 (54 mm 142 GA X 2.125 FT)</v>
          </cell>
          <cell r="J1395" t="str">
            <v>8034 (100 mm 200 GA X 2.125 FT)</v>
          </cell>
          <cell r="K1395">
            <v>1.1944799999999998</v>
          </cell>
          <cell r="L1395">
            <v>0.51191999999999993</v>
          </cell>
          <cell r="M1395">
            <v>24</v>
          </cell>
          <cell r="N1395">
            <v>28.875490694714127</v>
          </cell>
          <cell r="O1395">
            <v>23.75</v>
          </cell>
          <cell r="P1395">
            <v>24</v>
          </cell>
          <cell r="Q1395">
            <v>24.25</v>
          </cell>
          <cell r="R1395">
            <v>1.6268750000000001</v>
          </cell>
          <cell r="S1395">
            <v>1.7063999999999999</v>
          </cell>
          <cell r="T1395">
            <v>1.7872250000000001</v>
          </cell>
          <cell r="U1395">
            <v>738.60125000000005</v>
          </cell>
          <cell r="V1395">
            <v>774.7056</v>
          </cell>
          <cell r="W1395">
            <v>811.40015000000005</v>
          </cell>
          <cell r="X1395" t="str">
            <v>8427/8428 (25"/2 pc)</v>
          </cell>
          <cell r="Y1395" t="str">
            <v>25"/ 2 pc</v>
          </cell>
          <cell r="Z1395">
            <v>2.5</v>
          </cell>
          <cell r="AA1395">
            <v>30</v>
          </cell>
          <cell r="AB1395">
            <v>48.806250000000006</v>
          </cell>
          <cell r="AC1395">
            <v>51.192</v>
          </cell>
          <cell r="AD1395">
            <v>53.616750000000003</v>
          </cell>
          <cell r="AE1395">
            <v>51.306250000000006</v>
          </cell>
          <cell r="AF1395">
            <v>53.692</v>
          </cell>
          <cell r="AG1395">
            <v>56.116750000000003</v>
          </cell>
          <cell r="AH1395" t="str">
            <v>2 X 8126 (4.854 FT/Box)</v>
          </cell>
          <cell r="AI1395">
            <v>2</v>
          </cell>
          <cell r="AJ1395" t="str">
            <v>(8X5)+0=40</v>
          </cell>
          <cell r="AK1395">
            <v>8</v>
          </cell>
          <cell r="AL1395">
            <v>5</v>
          </cell>
          <cell r="AM1395">
            <v>0</v>
          </cell>
          <cell r="AN1395">
            <v>40</v>
          </cell>
          <cell r="AO1395" t="str">
            <v>8908 (45 X 44)</v>
          </cell>
          <cell r="AP1395" t="str">
            <v>45X44</v>
          </cell>
          <cell r="AQ1395">
            <v>55</v>
          </cell>
          <cell r="AR1395" t="str">
            <v>8123 (2)</v>
          </cell>
          <cell r="AS1395">
            <v>0</v>
          </cell>
          <cell r="AT1395" t="str">
            <v>8121 (2 X 16FT)</v>
          </cell>
          <cell r="AU1395">
            <v>2</v>
          </cell>
          <cell r="AV1395" t="str">
            <v>8051 (1 White)</v>
          </cell>
          <cell r="AW1395" t="str">
            <v>8050 (134FT Clear)</v>
          </cell>
          <cell r="AX1395">
            <v>2202.6799999999998</v>
          </cell>
          <cell r="AY1395">
            <v>1200</v>
          </cell>
          <cell r="AZ1395">
            <v>1.8355666666666666</v>
          </cell>
          <cell r="BA1395" t="str">
            <v>GJ Request 12/19/12.</v>
          </cell>
          <cell r="BB1395" t="str">
            <v>Each pallet gets an additional Void In Pallet label to be placed on top-center of wrapped pallet.</v>
          </cell>
          <cell r="BC1395">
            <v>247049</v>
          </cell>
          <cell r="BD1395" t="str">
            <v>Green</v>
          </cell>
          <cell r="BE1395" t="str">
            <v>2824 VLIF50</v>
          </cell>
          <cell r="BF1395" t="str">
            <v>12 months (+/- 5 days) from date of manufacture</v>
          </cell>
          <cell r="BG1395" t="str">
            <v>Medium</v>
          </cell>
          <cell r="BH1395" t="str">
            <v>28 mm</v>
          </cell>
          <cell r="BI1395" t="str">
            <v>1 1/4 in</v>
          </cell>
          <cell r="BJ1395" t="str">
            <v>24 in</v>
          </cell>
          <cell r="BK1395" t="str">
            <v>7/8 in</v>
          </cell>
          <cell r="BL1395" t="str">
            <v>I, II, III</v>
          </cell>
          <cell r="BM1395">
            <v>2.4062908912261771</v>
          </cell>
          <cell r="BN1395">
            <v>72</v>
          </cell>
          <cell r="BO1395">
            <v>0</v>
          </cell>
          <cell r="BP1395" t="str">
            <v>J</v>
          </cell>
          <cell r="BQ1395">
            <v>30</v>
          </cell>
          <cell r="BR1395">
            <v>32540</v>
          </cell>
        </row>
        <row r="1396">
          <cell r="C1396">
            <v>247050</v>
          </cell>
          <cell r="D1396" t="str">
            <v>2824 LIF50 (2PB, 40 Bxs, VPL)(GJ)</v>
          </cell>
          <cell r="E1396" t="str">
            <v>70419</v>
          </cell>
          <cell r="F1396" t="str">
            <v>72038</v>
          </cell>
          <cell r="G1396" t="str">
            <v>30%</v>
          </cell>
          <cell r="H1396" t="str">
            <v>2 X 8509 (12-8 4 X 1.25 OL)</v>
          </cell>
          <cell r="I1396" t="str">
            <v>8040 (54 mm 142 GA X 2.125 FT)</v>
          </cell>
          <cell r="J1396" t="str">
            <v>8034 (100 mm 200 GA X 2.125 FT)</v>
          </cell>
          <cell r="K1396">
            <v>1.1944799999999998</v>
          </cell>
          <cell r="L1396">
            <v>0.51191999999999993</v>
          </cell>
          <cell r="M1396">
            <v>24</v>
          </cell>
          <cell r="N1396">
            <v>28.875490694714127</v>
          </cell>
          <cell r="O1396">
            <v>23.75</v>
          </cell>
          <cell r="P1396">
            <v>24</v>
          </cell>
          <cell r="Q1396">
            <v>24.25</v>
          </cell>
          <cell r="R1396">
            <v>1.6268750000000001</v>
          </cell>
          <cell r="S1396">
            <v>1.7063999999999999</v>
          </cell>
          <cell r="T1396">
            <v>1.7872250000000001</v>
          </cell>
          <cell r="U1396">
            <v>738.60125000000005</v>
          </cell>
          <cell r="V1396">
            <v>774.7056</v>
          </cell>
          <cell r="W1396">
            <v>811.40015000000005</v>
          </cell>
          <cell r="X1396" t="str">
            <v>8427/8428 (25"/2 pc)</v>
          </cell>
          <cell r="Y1396" t="str">
            <v>25"/ 2 pc</v>
          </cell>
          <cell r="Z1396">
            <v>2.5</v>
          </cell>
          <cell r="AA1396">
            <v>30</v>
          </cell>
          <cell r="AB1396">
            <v>48.806250000000006</v>
          </cell>
          <cell r="AC1396">
            <v>51.192</v>
          </cell>
          <cell r="AD1396">
            <v>53.616750000000003</v>
          </cell>
          <cell r="AE1396">
            <v>51.306250000000006</v>
          </cell>
          <cell r="AF1396">
            <v>53.692</v>
          </cell>
          <cell r="AG1396">
            <v>56.116750000000003</v>
          </cell>
          <cell r="AH1396" t="str">
            <v>2 X 8126 (4.854 FT/Box)</v>
          </cell>
          <cell r="AI1396">
            <v>2</v>
          </cell>
          <cell r="AJ1396" t="str">
            <v>(8X5)+0=40</v>
          </cell>
          <cell r="AK1396">
            <v>8</v>
          </cell>
          <cell r="AL1396">
            <v>5</v>
          </cell>
          <cell r="AM1396">
            <v>0</v>
          </cell>
          <cell r="AN1396">
            <v>40</v>
          </cell>
          <cell r="AO1396" t="str">
            <v>8908 (45 X 44)</v>
          </cell>
          <cell r="AP1396" t="str">
            <v>45X44</v>
          </cell>
          <cell r="AQ1396">
            <v>55</v>
          </cell>
          <cell r="AR1396" t="str">
            <v>8123 (2)</v>
          </cell>
          <cell r="AS1396">
            <v>0</v>
          </cell>
          <cell r="AT1396" t="str">
            <v>8121 (2 X 16FT)</v>
          </cell>
          <cell r="AU1396">
            <v>2</v>
          </cell>
          <cell r="AV1396" t="str">
            <v>8051 (1 White)</v>
          </cell>
          <cell r="AW1396" t="str">
            <v>8050 (134FT Clear)</v>
          </cell>
          <cell r="AX1396">
            <v>2202.6799999999998</v>
          </cell>
          <cell r="AY1396">
            <v>1200</v>
          </cell>
          <cell r="AZ1396">
            <v>1.8355666666666666</v>
          </cell>
          <cell r="BA1396" t="str">
            <v>GJ Request to change packaging.(25" boxes for all 24" cartridges)</v>
          </cell>
          <cell r="BB1396" t="str">
            <v>Each pallet gets an additional Void In Pallet label to be placed on top-center of wrapped pallet.</v>
          </cell>
          <cell r="BC1396">
            <v>247050</v>
          </cell>
          <cell r="BD1396" t="str">
            <v>Green</v>
          </cell>
          <cell r="BE1396" t="str">
            <v>2824 LIF50</v>
          </cell>
          <cell r="BF1396" t="str">
            <v>12 months (+/- 5 days) from date of manufacture</v>
          </cell>
          <cell r="BG1396" t="str">
            <v>Medium</v>
          </cell>
          <cell r="BH1396" t="str">
            <v>28 mm</v>
          </cell>
          <cell r="BI1396" t="str">
            <v>1 1/4 in</v>
          </cell>
          <cell r="BJ1396" t="str">
            <v>24 in</v>
          </cell>
          <cell r="BK1396" t="str">
            <v>7/8 in</v>
          </cell>
          <cell r="BL1396" t="str">
            <v>I, II, III</v>
          </cell>
          <cell r="BM1396">
            <v>2.4062908912261771</v>
          </cell>
          <cell r="BN1396">
            <v>72</v>
          </cell>
          <cell r="BO1396">
            <v>0</v>
          </cell>
          <cell r="BP1396" t="str">
            <v>J</v>
          </cell>
          <cell r="BQ1396">
            <v>30</v>
          </cell>
          <cell r="BR1396">
            <v>32540</v>
          </cell>
        </row>
        <row r="1397">
          <cell r="C1397">
            <v>247051</v>
          </cell>
          <cell r="D1397" t="str">
            <v>2824 LIF70N (2PB, 40 Bxs, VPL)(GJ)</v>
          </cell>
          <cell r="E1397" t="str">
            <v>70430</v>
          </cell>
          <cell r="F1397" t="str">
            <v>72038</v>
          </cell>
          <cell r="G1397" t="str">
            <v>30%</v>
          </cell>
          <cell r="H1397" t="str">
            <v>2 X 8509 (12-8 4 X 1.25 OL)</v>
          </cell>
          <cell r="I1397" t="str">
            <v>8040 (54 mm 142 GA X 2.125 FT)</v>
          </cell>
          <cell r="J1397" t="str">
            <v>8034 (100 mm 200 GA X 2.125 FT)</v>
          </cell>
          <cell r="K1397">
            <v>1.1944799999999998</v>
          </cell>
          <cell r="L1397">
            <v>0.51191999999999993</v>
          </cell>
          <cell r="M1397">
            <v>24</v>
          </cell>
          <cell r="N1397">
            <v>28.875490694714127</v>
          </cell>
          <cell r="O1397">
            <v>23.75</v>
          </cell>
          <cell r="P1397">
            <v>24</v>
          </cell>
          <cell r="Q1397">
            <v>24.25</v>
          </cell>
          <cell r="R1397">
            <v>1.6268750000000001</v>
          </cell>
          <cell r="S1397">
            <v>1.7063999999999999</v>
          </cell>
          <cell r="T1397">
            <v>1.7872250000000001</v>
          </cell>
          <cell r="U1397">
            <v>738.60125000000005</v>
          </cell>
          <cell r="V1397">
            <v>774.7056</v>
          </cell>
          <cell r="W1397">
            <v>811.40015000000005</v>
          </cell>
          <cell r="X1397" t="str">
            <v>8427/8428 (25"/2 pc)</v>
          </cell>
          <cell r="Y1397" t="str">
            <v>25"/ 2 pc</v>
          </cell>
          <cell r="Z1397">
            <v>2.5</v>
          </cell>
          <cell r="AA1397">
            <v>30</v>
          </cell>
          <cell r="AB1397">
            <v>48.806250000000006</v>
          </cell>
          <cell r="AC1397">
            <v>51.192</v>
          </cell>
          <cell r="AD1397">
            <v>53.616750000000003</v>
          </cell>
          <cell r="AE1397">
            <v>51.306250000000006</v>
          </cell>
          <cell r="AF1397">
            <v>53.692</v>
          </cell>
          <cell r="AG1397">
            <v>56.116750000000003</v>
          </cell>
          <cell r="AH1397" t="str">
            <v>2 X 8126 (4.854 FT/Box)</v>
          </cell>
          <cell r="AI1397">
            <v>2</v>
          </cell>
          <cell r="AJ1397" t="str">
            <v>(8X5)+0=40</v>
          </cell>
          <cell r="AK1397">
            <v>8</v>
          </cell>
          <cell r="AL1397">
            <v>5</v>
          </cell>
          <cell r="AM1397">
            <v>0</v>
          </cell>
          <cell r="AN1397">
            <v>40</v>
          </cell>
          <cell r="AO1397" t="str">
            <v>8908 (45 X 44)</v>
          </cell>
          <cell r="AP1397" t="str">
            <v>45X44</v>
          </cell>
          <cell r="AQ1397">
            <v>55</v>
          </cell>
          <cell r="AR1397" t="str">
            <v>8123 (2)</v>
          </cell>
          <cell r="AS1397">
            <v>0</v>
          </cell>
          <cell r="AT1397" t="str">
            <v>8121 (2 X 16FT)</v>
          </cell>
          <cell r="AU1397">
            <v>2</v>
          </cell>
          <cell r="AV1397" t="str">
            <v>8051 (1 White)</v>
          </cell>
          <cell r="AW1397" t="str">
            <v>8050 (134FT Clear)</v>
          </cell>
          <cell r="AX1397">
            <v>2202.6799999999998</v>
          </cell>
          <cell r="AY1397">
            <v>1200</v>
          </cell>
          <cell r="AZ1397">
            <v>1.8355666666666666</v>
          </cell>
          <cell r="BA1397" t="str">
            <v>GJ Request to change packaging.(25" boxes for all 24" cartridges)</v>
          </cell>
          <cell r="BB1397" t="str">
            <v>Each pallet gets an additional Void In Pallet label to be placed on top-center of wrapped pallet.</v>
          </cell>
          <cell r="BC1397">
            <v>247051</v>
          </cell>
          <cell r="BD1397" t="str">
            <v>Yellow</v>
          </cell>
          <cell r="BE1397" t="str">
            <v>2824 LIF70N</v>
          </cell>
          <cell r="BF1397" t="str">
            <v>12 months (+/- 5 days) from date of manufacture</v>
          </cell>
          <cell r="BG1397" t="str">
            <v>Slow</v>
          </cell>
          <cell r="BH1397" t="str">
            <v>28 mm</v>
          </cell>
          <cell r="BI1397" t="str">
            <v>1 1/4 in</v>
          </cell>
          <cell r="BJ1397" t="str">
            <v>24 in</v>
          </cell>
          <cell r="BK1397" t="str">
            <v>7/8 in</v>
          </cell>
          <cell r="BL1397" t="str">
            <v>I, II, III</v>
          </cell>
          <cell r="BM1397">
            <v>2.4062908912261771</v>
          </cell>
          <cell r="BN1397">
            <v>72</v>
          </cell>
          <cell r="BO1397">
            <v>0</v>
          </cell>
          <cell r="BP1397" t="str">
            <v>J</v>
          </cell>
          <cell r="BQ1397">
            <v>30</v>
          </cell>
          <cell r="BR1397">
            <v>32540</v>
          </cell>
        </row>
        <row r="1398">
          <cell r="C1398">
            <v>247052</v>
          </cell>
          <cell r="D1398" t="str">
            <v>2824 LIF70 (2PB, 40 Bxs, VPL)(GJ)</v>
          </cell>
          <cell r="E1398" t="str">
            <v>70413</v>
          </cell>
          <cell r="F1398" t="str">
            <v>72038</v>
          </cell>
          <cell r="G1398" t="str">
            <v>30%</v>
          </cell>
          <cell r="H1398" t="str">
            <v>2 X 8509 (12-8 4 X 1.25 OL)</v>
          </cell>
          <cell r="I1398" t="str">
            <v>8040 (54 mm 142 GA X 2.125 FT)</v>
          </cell>
          <cell r="J1398" t="str">
            <v>8034 (100 mm 200 GA X 2.125 FT)</v>
          </cell>
          <cell r="K1398">
            <v>1.1944799999999998</v>
          </cell>
          <cell r="L1398">
            <v>0.51191999999999993</v>
          </cell>
          <cell r="M1398">
            <v>24</v>
          </cell>
          <cell r="N1398">
            <v>28.875490694714127</v>
          </cell>
          <cell r="O1398">
            <v>23.75</v>
          </cell>
          <cell r="P1398">
            <v>24</v>
          </cell>
          <cell r="Q1398">
            <v>24.25</v>
          </cell>
          <cell r="R1398">
            <v>1.6268750000000001</v>
          </cell>
          <cell r="S1398">
            <v>1.7063999999999999</v>
          </cell>
          <cell r="T1398">
            <v>1.7872250000000001</v>
          </cell>
          <cell r="U1398">
            <v>738.60125000000005</v>
          </cell>
          <cell r="V1398">
            <v>774.7056</v>
          </cell>
          <cell r="W1398">
            <v>811.40015000000005</v>
          </cell>
          <cell r="X1398" t="str">
            <v>8427/8428 (25"/2 pc)</v>
          </cell>
          <cell r="Y1398" t="str">
            <v>25"/ 2 pc</v>
          </cell>
          <cell r="Z1398">
            <v>2.5</v>
          </cell>
          <cell r="AA1398">
            <v>30</v>
          </cell>
          <cell r="AB1398">
            <v>48.806250000000006</v>
          </cell>
          <cell r="AC1398">
            <v>51.192</v>
          </cell>
          <cell r="AD1398">
            <v>53.616750000000003</v>
          </cell>
          <cell r="AE1398">
            <v>51.306250000000006</v>
          </cell>
          <cell r="AF1398">
            <v>53.692</v>
          </cell>
          <cell r="AG1398">
            <v>56.116750000000003</v>
          </cell>
          <cell r="AH1398" t="str">
            <v>2 X 8126 (4.854 FT/Box)</v>
          </cell>
          <cell r="AI1398">
            <v>2</v>
          </cell>
          <cell r="AJ1398" t="str">
            <v>(8X5)+0=40</v>
          </cell>
          <cell r="AK1398">
            <v>8</v>
          </cell>
          <cell r="AL1398">
            <v>5</v>
          </cell>
          <cell r="AM1398">
            <v>0</v>
          </cell>
          <cell r="AN1398">
            <v>40</v>
          </cell>
          <cell r="AO1398" t="str">
            <v>8908 (45 X 44)</v>
          </cell>
          <cell r="AP1398" t="str">
            <v>45X44</v>
          </cell>
          <cell r="AQ1398">
            <v>55</v>
          </cell>
          <cell r="AR1398" t="str">
            <v>8123 (2)</v>
          </cell>
          <cell r="AS1398">
            <v>0</v>
          </cell>
          <cell r="AT1398" t="str">
            <v>8121 (2 X 16FT)</v>
          </cell>
          <cell r="AU1398">
            <v>2</v>
          </cell>
          <cell r="AV1398" t="str">
            <v>8051 (1 White)</v>
          </cell>
          <cell r="AW1398" t="str">
            <v>8050 (134FT Clear)</v>
          </cell>
          <cell r="AX1398">
            <v>2202.6799999999998</v>
          </cell>
          <cell r="AY1398">
            <v>1200</v>
          </cell>
          <cell r="AZ1398">
            <v>1.8355666666666666</v>
          </cell>
          <cell r="BA1398" t="str">
            <v>GJ Request to change packaging.(25" boxes for all 24" cartridges)</v>
          </cell>
          <cell r="BB1398" t="str">
            <v>Each pallet gets an additional Void In Pallet label to be placed on top-center of wrapped pallet.</v>
          </cell>
          <cell r="BC1398">
            <v>247052</v>
          </cell>
          <cell r="BD1398" t="str">
            <v>Yellow</v>
          </cell>
          <cell r="BE1398" t="str">
            <v>2824 LIF70</v>
          </cell>
          <cell r="BF1398" t="str">
            <v>12 months (+/- 5 days) from date of manufacture</v>
          </cell>
          <cell r="BG1398" t="str">
            <v>Slow</v>
          </cell>
          <cell r="BH1398" t="str">
            <v>28 mm</v>
          </cell>
          <cell r="BI1398" t="str">
            <v>1 1/4 in</v>
          </cell>
          <cell r="BJ1398" t="str">
            <v>24 in</v>
          </cell>
          <cell r="BK1398" t="str">
            <v>7/8 in</v>
          </cell>
          <cell r="BL1398" t="str">
            <v>I, II, III</v>
          </cell>
          <cell r="BM1398">
            <v>2.4062908912261771</v>
          </cell>
          <cell r="BN1398">
            <v>72</v>
          </cell>
          <cell r="BO1398">
            <v>0</v>
          </cell>
          <cell r="BP1398" t="str">
            <v>J</v>
          </cell>
          <cell r="BQ1398">
            <v>30</v>
          </cell>
          <cell r="BR1398">
            <v>32540</v>
          </cell>
        </row>
        <row r="1399">
          <cell r="C1399">
            <v>247053</v>
          </cell>
          <cell r="D1399" t="str">
            <v>2824 LIF70P (2PB, 40 Bxs, VPL)(GJ)</v>
          </cell>
          <cell r="E1399" t="str">
            <v>70413</v>
          </cell>
          <cell r="F1399" t="str">
            <v>72038</v>
          </cell>
          <cell r="G1399" t="str">
            <v>30%</v>
          </cell>
          <cell r="H1399" t="str">
            <v>2 X 8509 (12-8 4 X 1.25 OL)</v>
          </cell>
          <cell r="I1399" t="str">
            <v>8040 (54 mm 142 GA X 2.125 FT)</v>
          </cell>
          <cell r="J1399" t="str">
            <v>8034 (100 mm 200 GA X 2.125 FT)</v>
          </cell>
          <cell r="K1399">
            <v>1.1944799999999998</v>
          </cell>
          <cell r="L1399">
            <v>0.51191999999999993</v>
          </cell>
          <cell r="M1399">
            <v>24</v>
          </cell>
          <cell r="N1399">
            <v>28.875490694714127</v>
          </cell>
          <cell r="O1399">
            <v>23.75</v>
          </cell>
          <cell r="P1399">
            <v>24</v>
          </cell>
          <cell r="Q1399">
            <v>24.25</v>
          </cell>
          <cell r="R1399">
            <v>1.6268750000000001</v>
          </cell>
          <cell r="S1399">
            <v>1.7063999999999999</v>
          </cell>
          <cell r="T1399">
            <v>1.7872250000000001</v>
          </cell>
          <cell r="U1399">
            <v>738.60125000000005</v>
          </cell>
          <cell r="V1399">
            <v>774.7056</v>
          </cell>
          <cell r="W1399">
            <v>811.40015000000005</v>
          </cell>
          <cell r="X1399" t="str">
            <v>8427/8428 (25"/2 pc)</v>
          </cell>
          <cell r="Y1399" t="str">
            <v>25"/ 2 pc</v>
          </cell>
          <cell r="Z1399">
            <v>2.5</v>
          </cell>
          <cell r="AA1399">
            <v>30</v>
          </cell>
          <cell r="AB1399">
            <v>48.806250000000006</v>
          </cell>
          <cell r="AC1399">
            <v>51.192</v>
          </cell>
          <cell r="AD1399">
            <v>53.616750000000003</v>
          </cell>
          <cell r="AE1399">
            <v>51.306250000000006</v>
          </cell>
          <cell r="AF1399">
            <v>53.692</v>
          </cell>
          <cell r="AG1399">
            <v>56.116750000000003</v>
          </cell>
          <cell r="AH1399" t="str">
            <v>2 X 8126 (4.854 FT/Box)</v>
          </cell>
          <cell r="AI1399">
            <v>2</v>
          </cell>
          <cell r="AJ1399" t="str">
            <v>(8X5)+0=40</v>
          </cell>
          <cell r="AK1399">
            <v>8</v>
          </cell>
          <cell r="AL1399">
            <v>5</v>
          </cell>
          <cell r="AM1399">
            <v>0</v>
          </cell>
          <cell r="AN1399">
            <v>40</v>
          </cell>
          <cell r="AO1399" t="str">
            <v>8908 (45 X 44)</v>
          </cell>
          <cell r="AP1399" t="str">
            <v>45X44</v>
          </cell>
          <cell r="AQ1399">
            <v>55</v>
          </cell>
          <cell r="AR1399" t="str">
            <v>8123 (2)</v>
          </cell>
          <cell r="AS1399">
            <v>0</v>
          </cell>
          <cell r="AT1399" t="str">
            <v>8121 (2 X 16FT)</v>
          </cell>
          <cell r="AU1399">
            <v>2</v>
          </cell>
          <cell r="AV1399" t="str">
            <v>8051 (1 White)</v>
          </cell>
          <cell r="AW1399" t="str">
            <v>8050 (134FT Clear)</v>
          </cell>
          <cell r="AX1399">
            <v>2202.6799999999998</v>
          </cell>
          <cell r="AY1399">
            <v>1200</v>
          </cell>
          <cell r="AZ1399">
            <v>1.8355666666666666</v>
          </cell>
          <cell r="BA1399" t="str">
            <v>GJ Request to change packaging.(25" boxes for all 24" cartridges) Each cartridge gets Part No. 8510 Parachute Clip 28 mm.</v>
          </cell>
          <cell r="BB1399" t="str">
            <v>Each pallet gets an additional Void In Pallet label to be placed on top-center of wrapped pallet.</v>
          </cell>
          <cell r="BC1399">
            <v>247053</v>
          </cell>
          <cell r="BD1399" t="str">
            <v>Yellow</v>
          </cell>
          <cell r="BE1399" t="str">
            <v xml:space="preserve">2824 LIF70P </v>
          </cell>
          <cell r="BF1399" t="str">
            <v>12 months (+/- 5 days) from date of manufacture</v>
          </cell>
          <cell r="BG1399" t="str">
            <v>Slow</v>
          </cell>
          <cell r="BH1399" t="str">
            <v>28 mm</v>
          </cell>
          <cell r="BI1399" t="str">
            <v>1 1/4 in</v>
          </cell>
          <cell r="BJ1399" t="str">
            <v>24 in</v>
          </cell>
          <cell r="BK1399" t="str">
            <v>7/8 in</v>
          </cell>
          <cell r="BL1399" t="str">
            <v>I, II, III</v>
          </cell>
          <cell r="BM1399">
            <v>2.4062908912261771</v>
          </cell>
          <cell r="BN1399">
            <v>72</v>
          </cell>
          <cell r="BO1399">
            <v>0</v>
          </cell>
          <cell r="BP1399" t="str">
            <v>J</v>
          </cell>
          <cell r="BQ1399">
            <v>30</v>
          </cell>
          <cell r="BR1399">
            <v>32540</v>
          </cell>
        </row>
        <row r="1400">
          <cell r="C1400">
            <v>247054</v>
          </cell>
          <cell r="D1400" t="str">
            <v>2824 LIF20 (2PB, 40 Bxs, VPL)(GJ)</v>
          </cell>
          <cell r="E1400" t="str">
            <v>70417</v>
          </cell>
          <cell r="F1400" t="str">
            <v>72038</v>
          </cell>
          <cell r="G1400" t="str">
            <v>30%</v>
          </cell>
          <cell r="H1400" t="str">
            <v>2 X 8509 (12-8 4 X 1.25 OL)</v>
          </cell>
          <cell r="I1400" t="str">
            <v>8040 (54 mm 142 GA X 2.125 FT)</v>
          </cell>
          <cell r="J1400" t="str">
            <v>8034 (100 mm 200 GA X 2.125 FT)</v>
          </cell>
          <cell r="K1400">
            <v>1.1944799999999998</v>
          </cell>
          <cell r="L1400">
            <v>0.51191999999999993</v>
          </cell>
          <cell r="M1400">
            <v>24</v>
          </cell>
          <cell r="N1400">
            <v>28.875490694714127</v>
          </cell>
          <cell r="O1400">
            <v>23.75</v>
          </cell>
          <cell r="P1400">
            <v>24</v>
          </cell>
          <cell r="Q1400">
            <v>24.25</v>
          </cell>
          <cell r="R1400">
            <v>1.6268750000000001</v>
          </cell>
          <cell r="S1400">
            <v>1.7063999999999999</v>
          </cell>
          <cell r="T1400">
            <v>1.7872250000000001</v>
          </cell>
          <cell r="U1400">
            <v>738.60125000000005</v>
          </cell>
          <cell r="V1400">
            <v>774.7056</v>
          </cell>
          <cell r="W1400">
            <v>811.40015000000005</v>
          </cell>
          <cell r="X1400" t="str">
            <v>8427/8428 (25"/2 pc)</v>
          </cell>
          <cell r="Y1400" t="str">
            <v>25"/ 2 pc</v>
          </cell>
          <cell r="Z1400">
            <v>2.5</v>
          </cell>
          <cell r="AA1400">
            <v>30</v>
          </cell>
          <cell r="AB1400">
            <v>48.806250000000006</v>
          </cell>
          <cell r="AC1400">
            <v>51.192</v>
          </cell>
          <cell r="AD1400">
            <v>53.616750000000003</v>
          </cell>
          <cell r="AE1400">
            <v>51.306250000000006</v>
          </cell>
          <cell r="AF1400">
            <v>53.692</v>
          </cell>
          <cell r="AG1400">
            <v>56.116750000000003</v>
          </cell>
          <cell r="AH1400" t="str">
            <v>2 X 8126 (4.854 FT/Box)</v>
          </cell>
          <cell r="AI1400">
            <v>2</v>
          </cell>
          <cell r="AJ1400" t="str">
            <v>(8X5)+0=40</v>
          </cell>
          <cell r="AK1400">
            <v>8</v>
          </cell>
          <cell r="AL1400">
            <v>5</v>
          </cell>
          <cell r="AM1400">
            <v>0</v>
          </cell>
          <cell r="AN1400">
            <v>40</v>
          </cell>
          <cell r="AO1400" t="str">
            <v>8908 (45 X 44)</v>
          </cell>
          <cell r="AP1400" t="str">
            <v>45X44</v>
          </cell>
          <cell r="AQ1400">
            <v>55</v>
          </cell>
          <cell r="AR1400" t="str">
            <v>8123 (2)</v>
          </cell>
          <cell r="AS1400">
            <v>0</v>
          </cell>
          <cell r="AT1400" t="str">
            <v>8121 (2 X 16FT)</v>
          </cell>
          <cell r="AU1400">
            <v>2</v>
          </cell>
          <cell r="AV1400" t="str">
            <v>8051 (1 White)</v>
          </cell>
          <cell r="AW1400" t="str">
            <v>8050 (134FT Clear)</v>
          </cell>
          <cell r="AX1400">
            <v>2202.6799999999998</v>
          </cell>
          <cell r="AY1400">
            <v>1200</v>
          </cell>
          <cell r="AZ1400">
            <v>1.8355666666666666</v>
          </cell>
          <cell r="BA1400" t="str">
            <v>GJ Request to change packaging.(25" boxes for all 24" cartridges)</v>
          </cell>
          <cell r="BB1400" t="str">
            <v>Each pallet gets an additional Void In Pallet label to be placed on top-center of wrapped pallet.</v>
          </cell>
          <cell r="BC1400">
            <v>247054</v>
          </cell>
          <cell r="BD1400" t="str">
            <v>Orange</v>
          </cell>
          <cell r="BE1400" t="str">
            <v>2824 LIF20</v>
          </cell>
          <cell r="BF1400" t="str">
            <v>12 months (+/- 5 days) from date of manufacture</v>
          </cell>
          <cell r="BG1400" t="str">
            <v>X-Fast</v>
          </cell>
          <cell r="BH1400" t="str">
            <v>28 mm</v>
          </cell>
          <cell r="BI1400" t="str">
            <v>1 1/4 in</v>
          </cell>
          <cell r="BJ1400" t="str">
            <v>24 in</v>
          </cell>
          <cell r="BK1400" t="str">
            <v>7/8 in</v>
          </cell>
          <cell r="BL1400" t="str">
            <v>I, II, III</v>
          </cell>
          <cell r="BM1400">
            <v>2.4062908912261771</v>
          </cell>
          <cell r="BN1400">
            <v>72</v>
          </cell>
          <cell r="BO1400">
            <v>0</v>
          </cell>
          <cell r="BP1400" t="str">
            <v>J</v>
          </cell>
          <cell r="BQ1400">
            <v>30</v>
          </cell>
          <cell r="BR1400">
            <v>32540</v>
          </cell>
        </row>
        <row r="1401">
          <cell r="C1401">
            <v>247055</v>
          </cell>
          <cell r="D1401" t="str">
            <v>2824 LIF0204 (2PB, 40 Bxs, VPL)(GJ)</v>
          </cell>
          <cell r="E1401" t="str">
            <v>70414</v>
          </cell>
          <cell r="F1401" t="str">
            <v>72038</v>
          </cell>
          <cell r="G1401" t="str">
            <v>30%</v>
          </cell>
          <cell r="H1401" t="str">
            <v>2 X 8509 (12-8 4 X 1.25 OL)</v>
          </cell>
          <cell r="I1401" t="str">
            <v>8040 (54 mm 142 GA X 2.125 FT)</v>
          </cell>
          <cell r="J1401" t="str">
            <v>8034 (100 mm 200 GA X 2.125 FT)</v>
          </cell>
          <cell r="K1401">
            <v>1.1944799999999998</v>
          </cell>
          <cell r="L1401">
            <v>0.51191999999999993</v>
          </cell>
          <cell r="M1401">
            <v>24</v>
          </cell>
          <cell r="N1401">
            <v>28.875490694714127</v>
          </cell>
          <cell r="O1401">
            <v>23.75</v>
          </cell>
          <cell r="P1401">
            <v>24</v>
          </cell>
          <cell r="Q1401">
            <v>24.25</v>
          </cell>
          <cell r="R1401">
            <v>1.6268750000000001</v>
          </cell>
          <cell r="S1401">
            <v>1.7063999999999999</v>
          </cell>
          <cell r="T1401">
            <v>1.7872250000000001</v>
          </cell>
          <cell r="U1401">
            <v>738.60125000000005</v>
          </cell>
          <cell r="V1401">
            <v>774.7056</v>
          </cell>
          <cell r="W1401">
            <v>811.40015000000005</v>
          </cell>
          <cell r="X1401" t="str">
            <v>8427/8428 (25"/2 pc)</v>
          </cell>
          <cell r="Y1401" t="str">
            <v>25"/ 2 pc</v>
          </cell>
          <cell r="Z1401">
            <v>2.5</v>
          </cell>
          <cell r="AA1401">
            <v>30</v>
          </cell>
          <cell r="AB1401">
            <v>48.806250000000006</v>
          </cell>
          <cell r="AC1401">
            <v>51.192</v>
          </cell>
          <cell r="AD1401">
            <v>53.616750000000003</v>
          </cell>
          <cell r="AE1401">
            <v>51.306250000000006</v>
          </cell>
          <cell r="AF1401">
            <v>53.692</v>
          </cell>
          <cell r="AG1401">
            <v>56.116750000000003</v>
          </cell>
          <cell r="AH1401" t="str">
            <v>2 X 8126 (4.854 FT/Box)</v>
          </cell>
          <cell r="AI1401">
            <v>2</v>
          </cell>
          <cell r="AJ1401" t="str">
            <v>(8X5)+0=40</v>
          </cell>
          <cell r="AK1401">
            <v>8</v>
          </cell>
          <cell r="AL1401">
            <v>5</v>
          </cell>
          <cell r="AM1401">
            <v>0</v>
          </cell>
          <cell r="AN1401">
            <v>40</v>
          </cell>
          <cell r="AO1401" t="str">
            <v>8908 (45 X 44)</v>
          </cell>
          <cell r="AP1401" t="str">
            <v>45X44</v>
          </cell>
          <cell r="AQ1401">
            <v>55</v>
          </cell>
          <cell r="AR1401" t="str">
            <v>8123 (2)</v>
          </cell>
          <cell r="AS1401">
            <v>0</v>
          </cell>
          <cell r="AT1401" t="str">
            <v>8121 (2 X 16FT)</v>
          </cell>
          <cell r="AU1401">
            <v>2</v>
          </cell>
          <cell r="AV1401" t="str">
            <v>8051 (1 White)</v>
          </cell>
          <cell r="AW1401" t="str">
            <v>8050 (134FT Clear)</v>
          </cell>
          <cell r="AX1401">
            <v>2202.6799999999998</v>
          </cell>
          <cell r="AY1401">
            <v>1200</v>
          </cell>
          <cell r="AZ1401">
            <v>1.8355666666666666</v>
          </cell>
          <cell r="BA1401" t="str">
            <v>GJ Request to change packaging.(25" boxes for all 24" cartridges)</v>
          </cell>
          <cell r="BB1401" t="str">
            <v>Each pallet gets an additional Void In Pallet label to be placed on top-center of wrapped pallet.</v>
          </cell>
          <cell r="BC1401">
            <v>247055</v>
          </cell>
          <cell r="BD1401" t="str">
            <v>Yellow</v>
          </cell>
          <cell r="BE1401" t="str">
            <v xml:space="preserve">2824 LIF0204 </v>
          </cell>
          <cell r="BF1401" t="str">
            <v>12 months (+/- 5 days) from date of manufacture</v>
          </cell>
          <cell r="BG1401" t="str">
            <v>Slow</v>
          </cell>
          <cell r="BH1401" t="str">
            <v>28 mm</v>
          </cell>
          <cell r="BI1401" t="str">
            <v>1 1/4 in</v>
          </cell>
          <cell r="BJ1401" t="str">
            <v>24 in</v>
          </cell>
          <cell r="BK1401" t="str">
            <v>7/8 in</v>
          </cell>
          <cell r="BL1401" t="str">
            <v>I, II, III</v>
          </cell>
          <cell r="BM1401">
            <v>2.4062908912261771</v>
          </cell>
          <cell r="BN1401">
            <v>72</v>
          </cell>
          <cell r="BO1401">
            <v>0</v>
          </cell>
          <cell r="BP1401" t="str">
            <v>J</v>
          </cell>
          <cell r="BQ1401">
            <v>30</v>
          </cell>
          <cell r="BR1401">
            <v>32540</v>
          </cell>
        </row>
        <row r="1402">
          <cell r="C1402">
            <v>247056</v>
          </cell>
          <cell r="D1402" t="str">
            <v>2824 LIF0204P (2PB, 40 Bxs, VPL)(GJ)</v>
          </cell>
          <cell r="E1402" t="str">
            <v>70414</v>
          </cell>
          <cell r="F1402" t="str">
            <v>72038</v>
          </cell>
          <cell r="G1402" t="str">
            <v>30%</v>
          </cell>
          <cell r="H1402" t="str">
            <v>2 X 8509 (12-8 4 X 1.25 OL)</v>
          </cell>
          <cell r="I1402" t="str">
            <v>8040 (54 mm 142 GA X 2.125 FT)</v>
          </cell>
          <cell r="J1402" t="str">
            <v>8034 (100 mm 200 GA X 2.125 FT)</v>
          </cell>
          <cell r="K1402">
            <v>1.1944799999999998</v>
          </cell>
          <cell r="L1402">
            <v>0.51191999999999993</v>
          </cell>
          <cell r="M1402">
            <v>24</v>
          </cell>
          <cell r="N1402">
            <v>28.875490694714127</v>
          </cell>
          <cell r="O1402">
            <v>23.75</v>
          </cell>
          <cell r="P1402">
            <v>24</v>
          </cell>
          <cell r="Q1402">
            <v>24.25</v>
          </cell>
          <cell r="R1402">
            <v>1.6268750000000001</v>
          </cell>
          <cell r="S1402">
            <v>1.7063999999999999</v>
          </cell>
          <cell r="T1402">
            <v>1.7872250000000001</v>
          </cell>
          <cell r="U1402">
            <v>738.60125000000005</v>
          </cell>
          <cell r="V1402">
            <v>774.7056</v>
          </cell>
          <cell r="W1402">
            <v>811.40015000000005</v>
          </cell>
          <cell r="X1402" t="str">
            <v>8427/8428 (25"/2 pc)</v>
          </cell>
          <cell r="Y1402" t="str">
            <v>25"/ 2 pc</v>
          </cell>
          <cell r="Z1402">
            <v>2.5</v>
          </cell>
          <cell r="AA1402">
            <v>30</v>
          </cell>
          <cell r="AB1402">
            <v>48.806250000000006</v>
          </cell>
          <cell r="AC1402">
            <v>51.192</v>
          </cell>
          <cell r="AD1402">
            <v>53.616750000000003</v>
          </cell>
          <cell r="AE1402">
            <v>51.306250000000006</v>
          </cell>
          <cell r="AF1402">
            <v>53.692</v>
          </cell>
          <cell r="AG1402">
            <v>56.116750000000003</v>
          </cell>
          <cell r="AH1402" t="str">
            <v>2 X 8126 (4.854 FT/Box)</v>
          </cell>
          <cell r="AI1402">
            <v>2</v>
          </cell>
          <cell r="AJ1402" t="str">
            <v>(8X5)+0=40</v>
          </cell>
          <cell r="AK1402">
            <v>8</v>
          </cell>
          <cell r="AL1402">
            <v>5</v>
          </cell>
          <cell r="AM1402">
            <v>0</v>
          </cell>
          <cell r="AN1402">
            <v>40</v>
          </cell>
          <cell r="AO1402" t="str">
            <v>8908 (45 X 44)</v>
          </cell>
          <cell r="AP1402" t="str">
            <v>45X44</v>
          </cell>
          <cell r="AQ1402">
            <v>55</v>
          </cell>
          <cell r="AR1402" t="str">
            <v>8123 (2)</v>
          </cell>
          <cell r="AS1402">
            <v>0</v>
          </cell>
          <cell r="AT1402" t="str">
            <v>8121 (2 X 16FT)</v>
          </cell>
          <cell r="AU1402">
            <v>2</v>
          </cell>
          <cell r="AV1402" t="str">
            <v>8051 (1 White)</v>
          </cell>
          <cell r="AW1402" t="str">
            <v>8050 (134FT Clear)</v>
          </cell>
          <cell r="AX1402">
            <v>2202.6799999999998</v>
          </cell>
          <cell r="AY1402">
            <v>1200</v>
          </cell>
          <cell r="AZ1402">
            <v>1.8355666666666666</v>
          </cell>
          <cell r="BA1402" t="str">
            <v>GJ Request to change packaging.(25" boxes for all 24" cartridges) Each cartridge gets Part No. 8510 Parachute Clip 28 mm.</v>
          </cell>
          <cell r="BB1402" t="str">
            <v>Each pallet gets an additional Void In Pallet label to be placed on top-center of wrapped pallet.</v>
          </cell>
          <cell r="BC1402">
            <v>247056</v>
          </cell>
          <cell r="BD1402" t="str">
            <v>Yellow</v>
          </cell>
          <cell r="BE1402" t="str">
            <v xml:space="preserve">2824 LIF0204P </v>
          </cell>
          <cell r="BF1402" t="str">
            <v>12 months (+/- 5 days) from date of manufacture</v>
          </cell>
          <cell r="BG1402" t="str">
            <v>Slow</v>
          </cell>
          <cell r="BH1402" t="str">
            <v>28 mm</v>
          </cell>
          <cell r="BI1402" t="str">
            <v>1 1/4 in</v>
          </cell>
          <cell r="BJ1402" t="str">
            <v>24 in</v>
          </cell>
          <cell r="BK1402" t="str">
            <v>7/8 in</v>
          </cell>
          <cell r="BL1402" t="str">
            <v>I, II, III</v>
          </cell>
          <cell r="BM1402">
            <v>2.4062908912261771</v>
          </cell>
          <cell r="BN1402">
            <v>72</v>
          </cell>
          <cell r="BO1402">
            <v>0</v>
          </cell>
          <cell r="BP1402" t="str">
            <v>J</v>
          </cell>
          <cell r="BQ1402">
            <v>30</v>
          </cell>
          <cell r="BR1402">
            <v>32540</v>
          </cell>
        </row>
        <row r="1403">
          <cell r="C1403">
            <v>247058</v>
          </cell>
          <cell r="D1403" t="str">
            <v>2824 LIF35 (2PB, 40 Bxs, VPL)(GJ)</v>
          </cell>
          <cell r="E1403" t="str">
            <v>70411</v>
          </cell>
          <cell r="F1403" t="str">
            <v>72038</v>
          </cell>
          <cell r="G1403" t="str">
            <v>30%</v>
          </cell>
          <cell r="H1403" t="str">
            <v>2 X 8509 (12-8 4 X 1.25 OL)</v>
          </cell>
          <cell r="I1403" t="str">
            <v>8040 (54 mm 142 GA X 2.125 FT)</v>
          </cell>
          <cell r="J1403" t="str">
            <v>8034 (100 mm 200 GA X 2.125 FT)</v>
          </cell>
          <cell r="K1403">
            <v>1.1944799999999998</v>
          </cell>
          <cell r="L1403">
            <v>0.51191999999999993</v>
          </cell>
          <cell r="M1403">
            <v>24</v>
          </cell>
          <cell r="N1403">
            <v>28.875490694714127</v>
          </cell>
          <cell r="O1403">
            <v>23.75</v>
          </cell>
          <cell r="P1403">
            <v>24</v>
          </cell>
          <cell r="Q1403">
            <v>24.25</v>
          </cell>
          <cell r="R1403">
            <v>1.6268750000000001</v>
          </cell>
          <cell r="S1403">
            <v>1.7063999999999999</v>
          </cell>
          <cell r="T1403">
            <v>1.7872250000000001</v>
          </cell>
          <cell r="U1403">
            <v>738.60125000000005</v>
          </cell>
          <cell r="V1403">
            <v>774.7056</v>
          </cell>
          <cell r="W1403">
            <v>811.40015000000005</v>
          </cell>
          <cell r="X1403" t="str">
            <v>8427/8428 (25"/2 pc)</v>
          </cell>
          <cell r="Y1403" t="str">
            <v>25"/ 2 pc</v>
          </cell>
          <cell r="Z1403">
            <v>2.5</v>
          </cell>
          <cell r="AA1403">
            <v>30</v>
          </cell>
          <cell r="AB1403">
            <v>48.806250000000006</v>
          </cell>
          <cell r="AC1403">
            <v>51.192</v>
          </cell>
          <cell r="AD1403">
            <v>53.616750000000003</v>
          </cell>
          <cell r="AE1403">
            <v>51.306250000000006</v>
          </cell>
          <cell r="AF1403">
            <v>53.692</v>
          </cell>
          <cell r="AG1403">
            <v>56.116750000000003</v>
          </cell>
          <cell r="AH1403" t="str">
            <v>2 X 8126 (4.854 FT/Box)</v>
          </cell>
          <cell r="AI1403">
            <v>2</v>
          </cell>
          <cell r="AJ1403" t="str">
            <v>(8X5)+0=40</v>
          </cell>
          <cell r="AK1403">
            <v>8</v>
          </cell>
          <cell r="AL1403">
            <v>5</v>
          </cell>
          <cell r="AM1403">
            <v>0</v>
          </cell>
          <cell r="AN1403">
            <v>40</v>
          </cell>
          <cell r="AO1403" t="str">
            <v>8908 (45 X 44)</v>
          </cell>
          <cell r="AP1403" t="str">
            <v>45X44</v>
          </cell>
          <cell r="AQ1403">
            <v>55</v>
          </cell>
          <cell r="AR1403" t="str">
            <v>8123 (2)</v>
          </cell>
          <cell r="AS1403">
            <v>0</v>
          </cell>
          <cell r="AT1403" t="str">
            <v>8121 (2 X 16FT)</v>
          </cell>
          <cell r="AU1403">
            <v>2</v>
          </cell>
          <cell r="AV1403" t="str">
            <v>8051 (1 White)</v>
          </cell>
          <cell r="AW1403" t="str">
            <v>8050 (134FT Clear)</v>
          </cell>
          <cell r="AX1403">
            <v>2202.6799999999998</v>
          </cell>
          <cell r="AY1403">
            <v>1200</v>
          </cell>
          <cell r="AZ1403">
            <v>1.8355666666666666</v>
          </cell>
          <cell r="BA1403" t="str">
            <v>GJ Request to change packaging.(25" boxes for all 24" cartridges)</v>
          </cell>
          <cell r="BB1403" t="str">
            <v>Each pallet gets an additional Void In Pallet label to be placed on top-center of wrapped pallet.</v>
          </cell>
          <cell r="BC1403">
            <v>247058</v>
          </cell>
          <cell r="BD1403" t="str">
            <v>Blue</v>
          </cell>
          <cell r="BE1403" t="str">
            <v>2824 LIF35</v>
          </cell>
          <cell r="BF1403" t="str">
            <v>12 months (+/- 5 days) from date of manufacture</v>
          </cell>
          <cell r="BG1403" t="str">
            <v>Fast</v>
          </cell>
          <cell r="BH1403" t="str">
            <v>28 mm</v>
          </cell>
          <cell r="BI1403" t="str">
            <v>1 1/4 in</v>
          </cell>
          <cell r="BJ1403" t="str">
            <v>24 in</v>
          </cell>
          <cell r="BK1403" t="str">
            <v>7/8 in</v>
          </cell>
          <cell r="BL1403" t="str">
            <v>I, II, III</v>
          </cell>
          <cell r="BM1403">
            <v>2.4062908912261771</v>
          </cell>
          <cell r="BN1403">
            <v>72</v>
          </cell>
          <cell r="BO1403">
            <v>0</v>
          </cell>
          <cell r="BP1403" t="str">
            <v>J</v>
          </cell>
          <cell r="BQ1403">
            <v>30</v>
          </cell>
          <cell r="BR1403">
            <v>32540</v>
          </cell>
        </row>
        <row r="1404">
          <cell r="C1404">
            <v>247059</v>
          </cell>
          <cell r="D1404" t="str">
            <v>2824 LIF90 (2PB, 40 Bxs, VPL)(GJ)</v>
          </cell>
          <cell r="E1404" t="str">
            <v>70412</v>
          </cell>
          <cell r="F1404" t="str">
            <v>72038</v>
          </cell>
          <cell r="G1404" t="str">
            <v>30%</v>
          </cell>
          <cell r="H1404" t="str">
            <v>2 X 8509 (12-8 4 X 1.25 OL)</v>
          </cell>
          <cell r="I1404" t="str">
            <v>8040 (54 mm 142 GA X 2.125 FT)</v>
          </cell>
          <cell r="J1404" t="str">
            <v>8034 (100 mm 200 GA X 2.125 FT)</v>
          </cell>
          <cell r="K1404">
            <v>1.1944799999999998</v>
          </cell>
          <cell r="L1404">
            <v>0.51191999999999993</v>
          </cell>
          <cell r="M1404">
            <v>24</v>
          </cell>
          <cell r="N1404">
            <v>28.875490694714127</v>
          </cell>
          <cell r="O1404">
            <v>23.75</v>
          </cell>
          <cell r="P1404">
            <v>24</v>
          </cell>
          <cell r="Q1404">
            <v>24.25</v>
          </cell>
          <cell r="R1404">
            <v>1.6268750000000001</v>
          </cell>
          <cell r="S1404">
            <v>1.7063999999999999</v>
          </cell>
          <cell r="T1404">
            <v>1.7872250000000001</v>
          </cell>
          <cell r="U1404">
            <v>738.60125000000005</v>
          </cell>
          <cell r="V1404">
            <v>774.7056</v>
          </cell>
          <cell r="W1404">
            <v>811.40015000000005</v>
          </cell>
          <cell r="X1404" t="str">
            <v>8427/8428 (25"/2 pc)</v>
          </cell>
          <cell r="Y1404" t="str">
            <v>25"/ 2 pc</v>
          </cell>
          <cell r="Z1404">
            <v>2.5</v>
          </cell>
          <cell r="AA1404">
            <v>30</v>
          </cell>
          <cell r="AB1404">
            <v>48.806250000000006</v>
          </cell>
          <cell r="AC1404">
            <v>51.192</v>
          </cell>
          <cell r="AD1404">
            <v>53.616750000000003</v>
          </cell>
          <cell r="AE1404">
            <v>51.306250000000006</v>
          </cell>
          <cell r="AF1404">
            <v>53.692</v>
          </cell>
          <cell r="AG1404">
            <v>56.116750000000003</v>
          </cell>
          <cell r="AH1404" t="str">
            <v>2 X 8126 (4.854 FT/Box)</v>
          </cell>
          <cell r="AI1404">
            <v>2</v>
          </cell>
          <cell r="AJ1404" t="str">
            <v>(8X5)+0=40</v>
          </cell>
          <cell r="AK1404">
            <v>8</v>
          </cell>
          <cell r="AL1404">
            <v>5</v>
          </cell>
          <cell r="AM1404">
            <v>0</v>
          </cell>
          <cell r="AN1404">
            <v>40</v>
          </cell>
          <cell r="AO1404" t="str">
            <v>8908 (45 X 44)</v>
          </cell>
          <cell r="AP1404" t="str">
            <v>45X44</v>
          </cell>
          <cell r="AQ1404">
            <v>55</v>
          </cell>
          <cell r="AR1404" t="str">
            <v>8123 (2)</v>
          </cell>
          <cell r="AS1404">
            <v>0</v>
          </cell>
          <cell r="AT1404" t="str">
            <v>8121 (2 X 16FT)</v>
          </cell>
          <cell r="AU1404">
            <v>2</v>
          </cell>
          <cell r="AV1404" t="str">
            <v>8051 (1 White)</v>
          </cell>
          <cell r="AW1404" t="str">
            <v>8050 (134FT Clear)</v>
          </cell>
          <cell r="AX1404">
            <v>2202.6799999999998</v>
          </cell>
          <cell r="AY1404">
            <v>1200</v>
          </cell>
          <cell r="AZ1404">
            <v>1.8355666666666666</v>
          </cell>
          <cell r="BA1404" t="str">
            <v>GJ Request to change packaging.(25" boxes for all 24" cartridges)</v>
          </cell>
          <cell r="BB1404" t="str">
            <v>Each pallet gets an additional Void In Pallet label to be placed on top-center of wrapped pallet.</v>
          </cell>
          <cell r="BC1404">
            <v>247059</v>
          </cell>
          <cell r="BD1404" t="str">
            <v>Yellow</v>
          </cell>
          <cell r="BE1404" t="str">
            <v>2824 LIF90</v>
          </cell>
          <cell r="BF1404" t="str">
            <v>12 months (+/- 5 days) from date of manufacture</v>
          </cell>
          <cell r="BG1404" t="str">
            <v>Slow</v>
          </cell>
          <cell r="BH1404" t="str">
            <v>28 mm</v>
          </cell>
          <cell r="BI1404" t="str">
            <v>1 1/4 in</v>
          </cell>
          <cell r="BJ1404" t="str">
            <v>24 in</v>
          </cell>
          <cell r="BK1404" t="str">
            <v>7/8 in</v>
          </cell>
          <cell r="BL1404" t="str">
            <v>I, II, III</v>
          </cell>
          <cell r="BM1404">
            <v>2.4062908912261771</v>
          </cell>
          <cell r="BN1404">
            <v>72</v>
          </cell>
          <cell r="BO1404">
            <v>0</v>
          </cell>
          <cell r="BP1404" t="str">
            <v>J</v>
          </cell>
          <cell r="BQ1404">
            <v>30</v>
          </cell>
          <cell r="BR1404">
            <v>32540</v>
          </cell>
        </row>
        <row r="1405">
          <cell r="C1405">
            <v>247062</v>
          </cell>
          <cell r="D1405" t="str">
            <v>2824 H35 (2PB, 40 Bxs, VPL)(GJ)</v>
          </cell>
          <cell r="E1405" t="str">
            <v>70400</v>
          </cell>
          <cell r="F1405" t="str">
            <v>72038</v>
          </cell>
          <cell r="G1405" t="str">
            <v>30%</v>
          </cell>
          <cell r="H1405" t="str">
            <v>2 X 8509 (12-8 4 X 1.25 OL)</v>
          </cell>
          <cell r="I1405" t="str">
            <v>8040 (54 mm 142 GA X 2.125 FT)</v>
          </cell>
          <cell r="J1405" t="str">
            <v>8034 (100 mm 200 GA X 2.125 FT)</v>
          </cell>
          <cell r="K1405">
            <v>1.1944799999999998</v>
          </cell>
          <cell r="L1405">
            <v>0.51191999999999993</v>
          </cell>
          <cell r="M1405">
            <v>24</v>
          </cell>
          <cell r="N1405">
            <v>28.875490694714127</v>
          </cell>
          <cell r="O1405">
            <v>23.75</v>
          </cell>
          <cell r="P1405">
            <v>24</v>
          </cell>
          <cell r="Q1405">
            <v>24.25</v>
          </cell>
          <cell r="R1405">
            <v>1.6268750000000001</v>
          </cell>
          <cell r="S1405">
            <v>1.7063999999999999</v>
          </cell>
          <cell r="T1405">
            <v>1.7872250000000001</v>
          </cell>
          <cell r="U1405">
            <v>738.60125000000005</v>
          </cell>
          <cell r="V1405">
            <v>774.7056</v>
          </cell>
          <cell r="W1405">
            <v>811.40015000000005</v>
          </cell>
          <cell r="X1405" t="str">
            <v>8427/8428 (25"/2 pc)</v>
          </cell>
          <cell r="Y1405" t="str">
            <v>25"/ 2 pc</v>
          </cell>
          <cell r="Z1405">
            <v>2.5</v>
          </cell>
          <cell r="AA1405">
            <v>30</v>
          </cell>
          <cell r="AB1405">
            <v>48.806250000000006</v>
          </cell>
          <cell r="AC1405">
            <v>51.192</v>
          </cell>
          <cell r="AD1405">
            <v>53.616750000000003</v>
          </cell>
          <cell r="AE1405">
            <v>51.306250000000006</v>
          </cell>
          <cell r="AF1405">
            <v>53.692</v>
          </cell>
          <cell r="AG1405">
            <v>56.116750000000003</v>
          </cell>
          <cell r="AH1405" t="str">
            <v>2 X 8126 (4.854 FT/Box)</v>
          </cell>
          <cell r="AI1405">
            <v>2</v>
          </cell>
          <cell r="AJ1405" t="str">
            <v>(8X5)+0=40</v>
          </cell>
          <cell r="AK1405">
            <v>8</v>
          </cell>
          <cell r="AL1405">
            <v>5</v>
          </cell>
          <cell r="AM1405">
            <v>0</v>
          </cell>
          <cell r="AN1405">
            <v>40</v>
          </cell>
          <cell r="AO1405" t="str">
            <v>8908 (45 X 44)</v>
          </cell>
          <cell r="AP1405" t="str">
            <v>45X44</v>
          </cell>
          <cell r="AQ1405">
            <v>55</v>
          </cell>
          <cell r="AR1405" t="str">
            <v>8123 (2)</v>
          </cell>
          <cell r="AS1405">
            <v>0</v>
          </cell>
          <cell r="AT1405" t="str">
            <v>8121 (2 X 16FT)</v>
          </cell>
          <cell r="AU1405">
            <v>2</v>
          </cell>
          <cell r="AV1405" t="str">
            <v>8051 (1 White)</v>
          </cell>
          <cell r="AW1405" t="str">
            <v>8050 (134FT Clear)</v>
          </cell>
          <cell r="AX1405">
            <v>2202.6799999999998</v>
          </cell>
          <cell r="AY1405">
            <v>1200</v>
          </cell>
          <cell r="AZ1405">
            <v>1.8355666666666666</v>
          </cell>
          <cell r="BA1405" t="str">
            <v>GJ Request to change packaging.(25" boxes for all 24" cartridges)</v>
          </cell>
          <cell r="BB1405" t="str">
            <v>Each pallet gets an additional Void In Pallet label to be placed on top-center of wrapped pallet.</v>
          </cell>
          <cell r="BC1405">
            <v>247062</v>
          </cell>
          <cell r="BD1405" t="str">
            <v>Blue</v>
          </cell>
          <cell r="BE1405" t="str">
            <v xml:space="preserve">2824 H35 </v>
          </cell>
          <cell r="BF1405" t="str">
            <v>12 months (+/- 5 days) from date of manufacture</v>
          </cell>
          <cell r="BG1405" t="str">
            <v>Fast</v>
          </cell>
          <cell r="BH1405" t="str">
            <v>28 mm</v>
          </cell>
          <cell r="BI1405" t="str">
            <v>1 1/4 in</v>
          </cell>
          <cell r="BJ1405" t="str">
            <v>24 in</v>
          </cell>
          <cell r="BK1405" t="str">
            <v>7/8 in</v>
          </cell>
          <cell r="BL1405" t="str">
            <v>I, II, III</v>
          </cell>
          <cell r="BM1405">
            <v>2.4062908912261771</v>
          </cell>
          <cell r="BN1405">
            <v>72</v>
          </cell>
          <cell r="BO1405">
            <v>0</v>
          </cell>
          <cell r="BP1405" t="str">
            <v>J</v>
          </cell>
          <cell r="BQ1405">
            <v>30</v>
          </cell>
          <cell r="BR1405">
            <v>32540</v>
          </cell>
        </row>
        <row r="1406">
          <cell r="C1406">
            <v>248060</v>
          </cell>
          <cell r="D1406" t="str">
            <v>2830 M35 (2PB, 30 Bxs)(GJ)</v>
          </cell>
          <cell r="E1406" t="str">
            <v>70474</v>
          </cell>
          <cell r="F1406" t="str">
            <v>72038</v>
          </cell>
          <cell r="G1406" t="str">
            <v>30%</v>
          </cell>
          <cell r="H1406" t="str">
            <v>2 X 8509 (12-8 4 X 1.25 OL)</v>
          </cell>
          <cell r="I1406" t="str">
            <v>8040 (54 mm 142 GA X 2.625 FT)</v>
          </cell>
          <cell r="J1406" t="str">
            <v>8034 (100 mm 200 GA X 2.625 FT)</v>
          </cell>
          <cell r="K1406">
            <v>1.4930999999999999</v>
          </cell>
          <cell r="L1406">
            <v>0.63990000000000002</v>
          </cell>
          <cell r="M1406">
            <v>30</v>
          </cell>
          <cell r="N1406">
            <v>36.636419453007107</v>
          </cell>
          <cell r="O1406">
            <v>29.75</v>
          </cell>
          <cell r="P1406">
            <v>30</v>
          </cell>
          <cell r="Q1406">
            <v>30.25</v>
          </cell>
          <cell r="R1406">
            <v>2.0378750000000001</v>
          </cell>
          <cell r="S1406">
            <v>2.133</v>
          </cell>
          <cell r="T1406">
            <v>2.229425</v>
          </cell>
          <cell r="U1406">
            <v>925.1952500000001</v>
          </cell>
          <cell r="V1406">
            <v>968.38199999999995</v>
          </cell>
          <cell r="W1406">
            <v>1012.15895</v>
          </cell>
          <cell r="X1406" t="str">
            <v>8445/8446 (31"/2 pc)</v>
          </cell>
          <cell r="Y1406" t="str">
            <v>31"/ 2 pc</v>
          </cell>
          <cell r="Z1406">
            <v>2.5</v>
          </cell>
          <cell r="AA1406">
            <v>30</v>
          </cell>
          <cell r="AB1406">
            <v>61.136250000000004</v>
          </cell>
          <cell r="AC1406">
            <v>63.99</v>
          </cell>
          <cell r="AD1406">
            <v>66.882750000000001</v>
          </cell>
          <cell r="AE1406">
            <v>63.636250000000004</v>
          </cell>
          <cell r="AF1406">
            <v>66.490000000000009</v>
          </cell>
          <cell r="AG1406">
            <v>69.382750000000001</v>
          </cell>
          <cell r="AH1406" t="str">
            <v>2 X 8126 (4.854 FT/Box)</v>
          </cell>
          <cell r="AI1406">
            <v>2</v>
          </cell>
          <cell r="AJ1406" t="str">
            <v>(6X5)+0=30</v>
          </cell>
          <cell r="AK1406">
            <v>6</v>
          </cell>
          <cell r="AL1406">
            <v>5</v>
          </cell>
          <cell r="AM1406">
            <v>0</v>
          </cell>
          <cell r="AN1406">
            <v>30</v>
          </cell>
          <cell r="AO1406" t="str">
            <v>8905 (42 X 45)</v>
          </cell>
          <cell r="AP1406" t="str">
            <v>42X45</v>
          </cell>
          <cell r="AQ1406">
            <v>55</v>
          </cell>
          <cell r="AR1406" t="str">
            <v>8123 (2)</v>
          </cell>
          <cell r="AS1406">
            <v>0</v>
          </cell>
          <cell r="AT1406" t="str">
            <v>8121 (2 X 16FT)</v>
          </cell>
          <cell r="AU1406">
            <v>2</v>
          </cell>
          <cell r="AV1406" t="str">
            <v>8051 (1 White)</v>
          </cell>
          <cell r="AW1406" t="str">
            <v>8050 (134FT Clear)</v>
          </cell>
          <cell r="AX1406">
            <v>2049.7000000000003</v>
          </cell>
          <cell r="AY1406">
            <v>900</v>
          </cell>
          <cell r="AZ1406">
            <v>2.2774444444444448</v>
          </cell>
          <cell r="BA1406" t="str">
            <v>GJ Request to change packaging.(31" boxes to 42X45 pallet 3/22/06)</v>
          </cell>
          <cell r="BB1406"/>
          <cell r="BC1406">
            <v>248060</v>
          </cell>
          <cell r="BD1406" t="str">
            <v>Blue</v>
          </cell>
          <cell r="BE1406" t="str">
            <v xml:space="preserve">2830 M35 </v>
          </cell>
          <cell r="BF1406" t="str">
            <v>12 months (+/- 5 days) from date of manufacture</v>
          </cell>
          <cell r="BG1406" t="str">
            <v>Fast</v>
          </cell>
          <cell r="BH1406" t="str">
            <v>28 mm</v>
          </cell>
          <cell r="BI1406" t="str">
            <v>1 1/4 in</v>
          </cell>
          <cell r="BJ1406" t="str">
            <v>30 in</v>
          </cell>
          <cell r="BK1406" t="str">
            <v>7/8 in</v>
          </cell>
          <cell r="BL1406" t="str">
            <v>I, II, III</v>
          </cell>
          <cell r="BM1406">
            <v>3.0530349544172588</v>
          </cell>
          <cell r="BN1406">
            <v>93</v>
          </cell>
          <cell r="BO1406">
            <v>0</v>
          </cell>
          <cell r="BP1406" t="str">
            <v>J</v>
          </cell>
          <cell r="BQ1406">
            <v>30</v>
          </cell>
          <cell r="BR1406">
            <v>33130</v>
          </cell>
        </row>
        <row r="1407">
          <cell r="C1407">
            <v>248061</v>
          </cell>
          <cell r="D1407" t="str">
            <v>2830 M35 (300GA Film, 2PB, 30 Bxs) (GJ)</v>
          </cell>
          <cell r="E1407" t="str">
            <v>70474</v>
          </cell>
          <cell r="F1407" t="str">
            <v>72038</v>
          </cell>
          <cell r="G1407" t="str">
            <v>30%</v>
          </cell>
          <cell r="H1407" t="str">
            <v>2 X 8509 (12-8 4 X 1.25 OL)</v>
          </cell>
          <cell r="I1407" t="str">
            <v>8040 (54 mm 142 GA X 2.625 FT)</v>
          </cell>
          <cell r="J1407" t="str">
            <v>8037 (100 mm 300 GA X 2.625 FT)</v>
          </cell>
          <cell r="K1407">
            <v>1.4930999999999999</v>
          </cell>
          <cell r="L1407">
            <v>0.63990000000000002</v>
          </cell>
          <cell r="M1407">
            <v>30</v>
          </cell>
          <cell r="N1407">
            <v>36.636419453007107</v>
          </cell>
          <cell r="O1407">
            <v>29.75</v>
          </cell>
          <cell r="P1407">
            <v>30</v>
          </cell>
          <cell r="Q1407">
            <v>30.25</v>
          </cell>
          <cell r="R1407">
            <v>2.0378750000000001</v>
          </cell>
          <cell r="S1407">
            <v>2.133</v>
          </cell>
          <cell r="T1407">
            <v>2.229425</v>
          </cell>
          <cell r="U1407">
            <v>925.1952500000001</v>
          </cell>
          <cell r="V1407">
            <v>968.38199999999995</v>
          </cell>
          <cell r="W1407">
            <v>1012.15895</v>
          </cell>
          <cell r="X1407" t="str">
            <v>8445/8446 (31"/2 pc)</v>
          </cell>
          <cell r="Y1407" t="str">
            <v>31"/ 2 pc</v>
          </cell>
          <cell r="Z1407">
            <v>2.5</v>
          </cell>
          <cell r="AA1407">
            <v>30</v>
          </cell>
          <cell r="AB1407">
            <v>61.136250000000004</v>
          </cell>
          <cell r="AC1407">
            <v>63.99</v>
          </cell>
          <cell r="AD1407">
            <v>66.882750000000001</v>
          </cell>
          <cell r="AE1407">
            <v>63.636250000000004</v>
          </cell>
          <cell r="AF1407">
            <v>66.490000000000009</v>
          </cell>
          <cell r="AG1407">
            <v>69.382750000000001</v>
          </cell>
          <cell r="AH1407" t="str">
            <v>2 X 8126 (4.854 FT/Box)</v>
          </cell>
          <cell r="AI1407">
            <v>2</v>
          </cell>
          <cell r="AJ1407" t="str">
            <v>(6X5)+0=30</v>
          </cell>
          <cell r="AK1407">
            <v>6</v>
          </cell>
          <cell r="AL1407">
            <v>5</v>
          </cell>
          <cell r="AM1407">
            <v>0</v>
          </cell>
          <cell r="AN1407">
            <v>30</v>
          </cell>
          <cell r="AO1407" t="str">
            <v>8905 (42 X 45)</v>
          </cell>
          <cell r="AP1407" t="str">
            <v>42X45</v>
          </cell>
          <cell r="AQ1407">
            <v>55</v>
          </cell>
          <cell r="AR1407" t="str">
            <v>8123 (2)</v>
          </cell>
          <cell r="AS1407" t="str">
            <v>8051 (1 White) and 8305 (1 6 mil poly bag)</v>
          </cell>
          <cell r="AT1407" t="str">
            <v>8121 (2 X 16FT)</v>
          </cell>
          <cell r="AU1407">
            <v>2</v>
          </cell>
          <cell r="AV1407" t="str">
            <v>8051 (1 White)</v>
          </cell>
          <cell r="AW1407" t="str">
            <v>8050 (134FT Clear)</v>
          </cell>
          <cell r="AX1407">
            <v>2049.7000000000003</v>
          </cell>
          <cell r="AY1407">
            <v>900</v>
          </cell>
          <cell r="AZ1407">
            <v>2.2774444444444448</v>
          </cell>
          <cell r="BA1407" t="str">
            <v>GJ Request to change packaging.(31" boxes to 42X45 pallet 3/22/06) Mastic w/o Calcium Stearate and 1/3 Carbon Black. Pallet Cover on bottom of pallet and raincoat bag over top.</v>
          </cell>
          <cell r="BB1407"/>
          <cell r="BC1407">
            <v>248061</v>
          </cell>
          <cell r="BD1407" t="str">
            <v>Blue</v>
          </cell>
          <cell r="BE1407" t="str">
            <v xml:space="preserve">2830 M35 </v>
          </cell>
          <cell r="BF1407" t="str">
            <v>12 months (+/- 5 days) from date of manufacture</v>
          </cell>
          <cell r="BG1407" t="str">
            <v>Fast</v>
          </cell>
          <cell r="BH1407" t="str">
            <v>28 mm</v>
          </cell>
          <cell r="BI1407" t="str">
            <v>1 1/4 in</v>
          </cell>
          <cell r="BJ1407" t="str">
            <v>30 in</v>
          </cell>
          <cell r="BK1407" t="str">
            <v>7/8 in</v>
          </cell>
          <cell r="BL1407" t="str">
            <v>I, II, III</v>
          </cell>
          <cell r="BM1407">
            <v>3.0530349544172588</v>
          </cell>
          <cell r="BN1407">
            <v>93</v>
          </cell>
          <cell r="BO1407">
            <v>0</v>
          </cell>
          <cell r="BP1407" t="str">
            <v>J</v>
          </cell>
          <cell r="BQ1407">
            <v>30</v>
          </cell>
          <cell r="BR1407">
            <v>33131</v>
          </cell>
        </row>
        <row r="1408">
          <cell r="C1408">
            <v>248067</v>
          </cell>
          <cell r="D1408" t="str">
            <v>2830 H20 (2PB, 30 Bxs)(GJ)</v>
          </cell>
          <cell r="E1408" t="str">
            <v>70401</v>
          </cell>
          <cell r="F1408" t="str">
            <v>72038</v>
          </cell>
          <cell r="G1408" t="str">
            <v>30%</v>
          </cell>
          <cell r="H1408" t="str">
            <v>2 X 8509 (12-8 4 X 1.25 OL)</v>
          </cell>
          <cell r="I1408" t="str">
            <v>8040 (54 mm 142 GA X 2.625 FT)</v>
          </cell>
          <cell r="J1408" t="str">
            <v>8034 (100 mm 200 GA X 2.625 FT)</v>
          </cell>
          <cell r="K1408">
            <v>1.4930999999999999</v>
          </cell>
          <cell r="L1408">
            <v>0.63990000000000002</v>
          </cell>
          <cell r="M1408">
            <v>30</v>
          </cell>
          <cell r="N1408">
            <v>36.636419453007107</v>
          </cell>
          <cell r="O1408">
            <v>29.75</v>
          </cell>
          <cell r="P1408">
            <v>30</v>
          </cell>
          <cell r="Q1408">
            <v>30.25</v>
          </cell>
          <cell r="R1408">
            <v>2.0378750000000001</v>
          </cell>
          <cell r="S1408">
            <v>2.133</v>
          </cell>
          <cell r="T1408">
            <v>2.229425</v>
          </cell>
          <cell r="U1408">
            <v>925.1952500000001</v>
          </cell>
          <cell r="V1408">
            <v>968.38199999999995</v>
          </cell>
          <cell r="W1408">
            <v>1012.15895</v>
          </cell>
          <cell r="X1408" t="str">
            <v>8445/8446 (31"/2 pc)</v>
          </cell>
          <cell r="Y1408" t="str">
            <v>31"/ 2 pc</v>
          </cell>
          <cell r="Z1408">
            <v>2.5</v>
          </cell>
          <cell r="AA1408">
            <v>30</v>
          </cell>
          <cell r="AB1408">
            <v>61.136250000000004</v>
          </cell>
          <cell r="AC1408">
            <v>63.99</v>
          </cell>
          <cell r="AD1408">
            <v>66.882750000000001</v>
          </cell>
          <cell r="AE1408">
            <v>63.636250000000004</v>
          </cell>
          <cell r="AF1408">
            <v>66.490000000000009</v>
          </cell>
          <cell r="AG1408">
            <v>69.382750000000001</v>
          </cell>
          <cell r="AH1408" t="str">
            <v>2 X 8126 (4.854 FT/Box)</v>
          </cell>
          <cell r="AI1408">
            <v>2</v>
          </cell>
          <cell r="AJ1408" t="str">
            <v>(6X5)+0=30</v>
          </cell>
          <cell r="AK1408">
            <v>6</v>
          </cell>
          <cell r="AL1408">
            <v>5</v>
          </cell>
          <cell r="AM1408">
            <v>0</v>
          </cell>
          <cell r="AN1408">
            <v>30</v>
          </cell>
          <cell r="AO1408" t="str">
            <v>8905 (42 X 45)</v>
          </cell>
          <cell r="AP1408" t="str">
            <v>42X45</v>
          </cell>
          <cell r="AQ1408">
            <v>55</v>
          </cell>
          <cell r="AR1408" t="str">
            <v>8123 (2)</v>
          </cell>
          <cell r="AS1408">
            <v>0</v>
          </cell>
          <cell r="AT1408" t="str">
            <v>8121 (2 X 16FT)</v>
          </cell>
          <cell r="AU1408">
            <v>2</v>
          </cell>
          <cell r="AV1408" t="str">
            <v>8051 (1 White)</v>
          </cell>
          <cell r="AW1408" t="str">
            <v>8050 (134FT Clear)</v>
          </cell>
          <cell r="AX1408">
            <v>2049.7000000000003</v>
          </cell>
          <cell r="AY1408">
            <v>900</v>
          </cell>
          <cell r="AZ1408">
            <v>2.2774444444444448</v>
          </cell>
          <cell r="BA1408" t="str">
            <v>GJ Request to change packaging.(31" boxes to 42X45 pallet 3/22/06)</v>
          </cell>
          <cell r="BB1408"/>
          <cell r="BC1408">
            <v>248067</v>
          </cell>
          <cell r="BD1408" t="str">
            <v>Orange</v>
          </cell>
          <cell r="BE1408" t="str">
            <v>2830 H20</v>
          </cell>
          <cell r="BF1408" t="str">
            <v>12 months (+/- 5 days) from date of manufacture</v>
          </cell>
          <cell r="BG1408" t="str">
            <v>X-Fast</v>
          </cell>
          <cell r="BH1408" t="str">
            <v>28 mm</v>
          </cell>
          <cell r="BI1408" t="str">
            <v>1 1/4 in</v>
          </cell>
          <cell r="BJ1408" t="str">
            <v>30 in</v>
          </cell>
          <cell r="BK1408" t="str">
            <v>7/8 in</v>
          </cell>
          <cell r="BL1408" t="str">
            <v>I, II, III</v>
          </cell>
          <cell r="BM1408">
            <v>3.0530349544172588</v>
          </cell>
          <cell r="BN1408">
            <v>93</v>
          </cell>
          <cell r="BO1408">
            <v>0</v>
          </cell>
          <cell r="BP1408" t="str">
            <v>J</v>
          </cell>
          <cell r="BQ1408">
            <v>30</v>
          </cell>
          <cell r="BR1408">
            <v>33130</v>
          </cell>
        </row>
        <row r="1409">
          <cell r="C1409">
            <v>248070</v>
          </cell>
          <cell r="D1409" t="str">
            <v>2830 LIF0204 (2PB, 30 Bxs)(GJ)</v>
          </cell>
          <cell r="E1409" t="str">
            <v>70414</v>
          </cell>
          <cell r="F1409" t="str">
            <v>72038</v>
          </cell>
          <cell r="G1409" t="str">
            <v>30%</v>
          </cell>
          <cell r="H1409" t="str">
            <v>2 X 8509 (12-8 4 X 1.25 OL)</v>
          </cell>
          <cell r="I1409" t="str">
            <v>8040 (54 mm 142 GA X 2.625 FT)</v>
          </cell>
          <cell r="J1409" t="str">
            <v>8034 (100 mm 200 GA X 2.625 FT)</v>
          </cell>
          <cell r="K1409">
            <v>1.4930999999999999</v>
          </cell>
          <cell r="L1409">
            <v>0.63990000000000002</v>
          </cell>
          <cell r="M1409">
            <v>30</v>
          </cell>
          <cell r="N1409">
            <v>36.636419453007107</v>
          </cell>
          <cell r="O1409">
            <v>29.75</v>
          </cell>
          <cell r="P1409">
            <v>30</v>
          </cell>
          <cell r="Q1409">
            <v>30.25</v>
          </cell>
          <cell r="R1409">
            <v>2.0378750000000001</v>
          </cell>
          <cell r="S1409">
            <v>2.133</v>
          </cell>
          <cell r="T1409">
            <v>2.229425</v>
          </cell>
          <cell r="U1409">
            <v>925.1952500000001</v>
          </cell>
          <cell r="V1409">
            <v>968.38199999999995</v>
          </cell>
          <cell r="W1409">
            <v>1012.15895</v>
          </cell>
          <cell r="X1409" t="str">
            <v>8445/8446 (31"/2 pc)</v>
          </cell>
          <cell r="Y1409" t="str">
            <v>31"/ 2 pc</v>
          </cell>
          <cell r="Z1409">
            <v>2.5</v>
          </cell>
          <cell r="AA1409">
            <v>30</v>
          </cell>
          <cell r="AB1409">
            <v>61.136250000000004</v>
          </cell>
          <cell r="AC1409">
            <v>63.99</v>
          </cell>
          <cell r="AD1409">
            <v>66.882750000000001</v>
          </cell>
          <cell r="AE1409">
            <v>63.636250000000004</v>
          </cell>
          <cell r="AF1409">
            <v>66.490000000000009</v>
          </cell>
          <cell r="AG1409">
            <v>69.382750000000001</v>
          </cell>
          <cell r="AH1409" t="str">
            <v>2 X 8126 (4.854 FT/Box)</v>
          </cell>
          <cell r="AI1409">
            <v>2</v>
          </cell>
          <cell r="AJ1409" t="str">
            <v>(6X5)+0=30</v>
          </cell>
          <cell r="AK1409">
            <v>6</v>
          </cell>
          <cell r="AL1409">
            <v>5</v>
          </cell>
          <cell r="AM1409">
            <v>0</v>
          </cell>
          <cell r="AN1409">
            <v>30</v>
          </cell>
          <cell r="AO1409" t="str">
            <v>8905 (42 X 45)</v>
          </cell>
          <cell r="AP1409" t="str">
            <v>42X45</v>
          </cell>
          <cell r="AQ1409">
            <v>55</v>
          </cell>
          <cell r="AR1409" t="str">
            <v>8123 (2)</v>
          </cell>
          <cell r="AS1409">
            <v>0</v>
          </cell>
          <cell r="AT1409" t="str">
            <v>8121 (2 X 16FT)</v>
          </cell>
          <cell r="AU1409">
            <v>2</v>
          </cell>
          <cell r="AV1409" t="str">
            <v>8051 (1 White)</v>
          </cell>
          <cell r="AW1409" t="str">
            <v>8050 (134FT Clear)</v>
          </cell>
          <cell r="AX1409">
            <v>2049.7000000000003</v>
          </cell>
          <cell r="AY1409">
            <v>900</v>
          </cell>
          <cell r="AZ1409">
            <v>2.2774444444444448</v>
          </cell>
          <cell r="BA1409" t="str">
            <v>GJ Request to change packaging.(31" boxes to 42X45 pallet 3/22/06)</v>
          </cell>
          <cell r="BB1409"/>
          <cell r="BC1409">
            <v>248070</v>
          </cell>
          <cell r="BD1409" t="str">
            <v>Yellow</v>
          </cell>
          <cell r="BE1409" t="str">
            <v xml:space="preserve">2830 LIF0204 </v>
          </cell>
          <cell r="BF1409" t="str">
            <v>12 months (+/- 5 days) from date of manufacture</v>
          </cell>
          <cell r="BG1409" t="str">
            <v>Slow</v>
          </cell>
          <cell r="BH1409" t="str">
            <v>28 mm</v>
          </cell>
          <cell r="BI1409" t="str">
            <v>1 1/4 in</v>
          </cell>
          <cell r="BJ1409" t="str">
            <v>30 in</v>
          </cell>
          <cell r="BK1409" t="str">
            <v>7/8 in</v>
          </cell>
          <cell r="BL1409" t="str">
            <v>I, II, III</v>
          </cell>
          <cell r="BM1409">
            <v>3.0530349544172588</v>
          </cell>
          <cell r="BN1409">
            <v>93</v>
          </cell>
          <cell r="BO1409">
            <v>0</v>
          </cell>
          <cell r="BP1409" t="str">
            <v>J</v>
          </cell>
          <cell r="BQ1409">
            <v>30</v>
          </cell>
          <cell r="BR1409">
            <v>33130</v>
          </cell>
        </row>
        <row r="1410">
          <cell r="C1410">
            <v>248071</v>
          </cell>
          <cell r="D1410" t="str">
            <v>2830 H35 (2PB, 30 Bxs)(GJ)</v>
          </cell>
          <cell r="E1410" t="str">
            <v>70400</v>
          </cell>
          <cell r="F1410" t="str">
            <v>72038</v>
          </cell>
          <cell r="G1410" t="str">
            <v>30%</v>
          </cell>
          <cell r="H1410" t="str">
            <v>2 X 8509 (12-8 4 X 1.25 OL)</v>
          </cell>
          <cell r="I1410" t="str">
            <v>8040 (54 mm 142 GA X 2.625 FT)</v>
          </cell>
          <cell r="J1410" t="str">
            <v>8034 (100 mm 200 GA X 2.625 FT)</v>
          </cell>
          <cell r="K1410">
            <v>1.4930999999999999</v>
          </cell>
          <cell r="L1410">
            <v>0.63990000000000002</v>
          </cell>
          <cell r="M1410">
            <v>30</v>
          </cell>
          <cell r="N1410">
            <v>36.636419453007107</v>
          </cell>
          <cell r="O1410">
            <v>29.75</v>
          </cell>
          <cell r="P1410">
            <v>30</v>
          </cell>
          <cell r="Q1410">
            <v>30.25</v>
          </cell>
          <cell r="R1410">
            <v>2.0378750000000001</v>
          </cell>
          <cell r="S1410">
            <v>2.133</v>
          </cell>
          <cell r="T1410">
            <v>2.229425</v>
          </cell>
          <cell r="U1410">
            <v>925.1952500000001</v>
          </cell>
          <cell r="V1410">
            <v>968.38199999999995</v>
          </cell>
          <cell r="W1410">
            <v>1012.15895</v>
          </cell>
          <cell r="X1410" t="str">
            <v>8445/8446 (31"/2 pc)</v>
          </cell>
          <cell r="Y1410" t="str">
            <v>31"/ 2 pc</v>
          </cell>
          <cell r="Z1410">
            <v>2.5</v>
          </cell>
          <cell r="AA1410">
            <v>30</v>
          </cell>
          <cell r="AB1410">
            <v>61.136250000000004</v>
          </cell>
          <cell r="AC1410">
            <v>63.99</v>
          </cell>
          <cell r="AD1410">
            <v>66.882750000000001</v>
          </cell>
          <cell r="AE1410">
            <v>63.636250000000004</v>
          </cell>
          <cell r="AF1410">
            <v>66.490000000000009</v>
          </cell>
          <cell r="AG1410">
            <v>69.382750000000001</v>
          </cell>
          <cell r="AH1410" t="str">
            <v>2 X 8126 (4.854 FT/Box)</v>
          </cell>
          <cell r="AI1410">
            <v>2</v>
          </cell>
          <cell r="AJ1410" t="str">
            <v>(6X5)+0=30</v>
          </cell>
          <cell r="AK1410">
            <v>6</v>
          </cell>
          <cell r="AL1410">
            <v>5</v>
          </cell>
          <cell r="AM1410">
            <v>0</v>
          </cell>
          <cell r="AN1410">
            <v>30</v>
          </cell>
          <cell r="AO1410" t="str">
            <v>8905 (42 X 45)</v>
          </cell>
          <cell r="AP1410" t="str">
            <v>42X45</v>
          </cell>
          <cell r="AQ1410">
            <v>55</v>
          </cell>
          <cell r="AR1410" t="str">
            <v>8123 (2)</v>
          </cell>
          <cell r="AS1410">
            <v>0</v>
          </cell>
          <cell r="AT1410" t="str">
            <v>8121 (2 X 16FT)</v>
          </cell>
          <cell r="AU1410">
            <v>2</v>
          </cell>
          <cell r="AV1410" t="str">
            <v>8051 (1 White)</v>
          </cell>
          <cell r="AW1410" t="str">
            <v>8050 (134FT Clear)</v>
          </cell>
          <cell r="AX1410">
            <v>2049.7000000000003</v>
          </cell>
          <cell r="AY1410">
            <v>900</v>
          </cell>
          <cell r="AZ1410">
            <v>2.2774444444444448</v>
          </cell>
          <cell r="BA1410" t="str">
            <v>GJ Request to change packaging.(31" boxes to 42X45 pallet 3/22/06)</v>
          </cell>
          <cell r="BB1410"/>
          <cell r="BC1410">
            <v>248071</v>
          </cell>
          <cell r="BD1410" t="str">
            <v>Blue</v>
          </cell>
          <cell r="BE1410" t="str">
            <v xml:space="preserve">2830 H35 </v>
          </cell>
          <cell r="BF1410" t="str">
            <v>12 months (+/- 5 days) from date of manufacture</v>
          </cell>
          <cell r="BG1410" t="str">
            <v>Fast</v>
          </cell>
          <cell r="BH1410" t="str">
            <v>28 mm</v>
          </cell>
          <cell r="BI1410" t="str">
            <v>1 1/4 in</v>
          </cell>
          <cell r="BJ1410" t="str">
            <v>30 in</v>
          </cell>
          <cell r="BK1410" t="str">
            <v>7/8 in</v>
          </cell>
          <cell r="BL1410" t="str">
            <v>I, II, III</v>
          </cell>
          <cell r="BM1410">
            <v>3.0530349544172588</v>
          </cell>
          <cell r="BN1410">
            <v>93</v>
          </cell>
          <cell r="BO1410">
            <v>0</v>
          </cell>
          <cell r="BP1410" t="str">
            <v>J</v>
          </cell>
          <cell r="BQ1410">
            <v>30</v>
          </cell>
          <cell r="BR1410">
            <v>33130</v>
          </cell>
        </row>
        <row r="1411">
          <cell r="C1411">
            <v>248077</v>
          </cell>
          <cell r="D1411" t="str">
            <v>2828 M70N (2PB, 30 Bxs)(GJ)</v>
          </cell>
          <cell r="E1411" t="str">
            <v>70431</v>
          </cell>
          <cell r="F1411" t="str">
            <v>72038</v>
          </cell>
          <cell r="G1411" t="str">
            <v>30%</v>
          </cell>
          <cell r="H1411" t="str">
            <v>2 X 8509 (12-8 4 X 1.25 OL)</v>
          </cell>
          <cell r="I1411" t="str">
            <v>8040 (54 mm 142 GA X 2.459 FT)</v>
          </cell>
          <cell r="J1411" t="str">
            <v>8034 (100 mm 200 GA X 2.459 FT)</v>
          </cell>
          <cell r="K1411">
            <v>1.3935599999999999</v>
          </cell>
          <cell r="L1411">
            <v>0.59723999999999999</v>
          </cell>
          <cell r="M1411">
            <v>28</v>
          </cell>
          <cell r="N1411">
            <v>34.049443200242784</v>
          </cell>
          <cell r="O1411">
            <v>27.75</v>
          </cell>
          <cell r="P1411">
            <v>28</v>
          </cell>
          <cell r="Q1411">
            <v>28.25</v>
          </cell>
          <cell r="R1411">
            <v>1.9008750000000001</v>
          </cell>
          <cell r="S1411">
            <v>1.9907999999999999</v>
          </cell>
          <cell r="T1411">
            <v>2.0820250000000002</v>
          </cell>
          <cell r="U1411">
            <v>862.99725000000001</v>
          </cell>
          <cell r="V1411">
            <v>903.82319999999993</v>
          </cell>
          <cell r="W1411">
            <v>945.23935000000006</v>
          </cell>
          <cell r="X1411" t="str">
            <v>8445/8446 (31"/2 pc)</v>
          </cell>
          <cell r="Y1411" t="str">
            <v>31"/ 2 pc</v>
          </cell>
          <cell r="Z1411">
            <v>2.5</v>
          </cell>
          <cell r="AA1411">
            <v>30</v>
          </cell>
          <cell r="AB1411">
            <v>57.026250000000005</v>
          </cell>
          <cell r="AC1411">
            <v>59.723999999999997</v>
          </cell>
          <cell r="AD1411">
            <v>62.460750000000004</v>
          </cell>
          <cell r="AE1411">
            <v>59.526250000000005</v>
          </cell>
          <cell r="AF1411">
            <v>62.223999999999997</v>
          </cell>
          <cell r="AG1411">
            <v>64.960750000000004</v>
          </cell>
          <cell r="AH1411" t="str">
            <v>2 X 8126 (4.854 FT/Box)</v>
          </cell>
          <cell r="AI1411">
            <v>2</v>
          </cell>
          <cell r="AJ1411" t="str">
            <v>(6X5)+0=30</v>
          </cell>
          <cell r="AK1411">
            <v>6</v>
          </cell>
          <cell r="AL1411">
            <v>5</v>
          </cell>
          <cell r="AM1411">
            <v>0</v>
          </cell>
          <cell r="AN1411">
            <v>30</v>
          </cell>
          <cell r="AO1411" t="str">
            <v>8905 (42 X 45)</v>
          </cell>
          <cell r="AP1411" t="str">
            <v>42X45</v>
          </cell>
          <cell r="AQ1411">
            <v>55</v>
          </cell>
          <cell r="AR1411" t="str">
            <v>8123 (2)</v>
          </cell>
          <cell r="AS1411">
            <v>0</v>
          </cell>
          <cell r="AT1411" t="str">
            <v>8121 (2 X 16FT)</v>
          </cell>
          <cell r="AU1411">
            <v>2</v>
          </cell>
          <cell r="AV1411" t="str">
            <v>8051 (1 White)</v>
          </cell>
          <cell r="AW1411" t="str">
            <v>8050 (134FT Clear)</v>
          </cell>
          <cell r="AX1411">
            <v>1921.7199999999998</v>
          </cell>
          <cell r="AY1411">
            <v>900</v>
          </cell>
          <cell r="AZ1411">
            <v>2.1352444444444441</v>
          </cell>
          <cell r="BA1411" t="str">
            <v>GJ Request to change packaging.(31" boxes to 42X45 pallet 3/22/06)</v>
          </cell>
          <cell r="BB1411"/>
          <cell r="BC1411">
            <v>248077</v>
          </cell>
          <cell r="BD1411" t="str">
            <v>Yellow</v>
          </cell>
          <cell r="BE1411" t="str">
            <v xml:space="preserve">2828 M70N </v>
          </cell>
          <cell r="BF1411" t="str">
            <v>12 months (+/- 5 days) from date of manufacture</v>
          </cell>
          <cell r="BG1411" t="str">
            <v>Slow</v>
          </cell>
          <cell r="BH1411" t="str">
            <v>28 mm</v>
          </cell>
          <cell r="BI1411" t="str">
            <v>1 1/4 in</v>
          </cell>
          <cell r="BJ1411" t="str">
            <v>28 in</v>
          </cell>
          <cell r="BK1411" t="str">
            <v>7/8 in</v>
          </cell>
          <cell r="BL1411" t="str">
            <v>I, II, III</v>
          </cell>
          <cell r="BM1411">
            <v>2.8374536000202322</v>
          </cell>
          <cell r="BN1411">
            <v>84</v>
          </cell>
          <cell r="BO1411">
            <v>0</v>
          </cell>
          <cell r="BP1411" t="str">
            <v>J</v>
          </cell>
          <cell r="BQ1411">
            <v>30</v>
          </cell>
          <cell r="BR1411">
            <v>33130</v>
          </cell>
        </row>
        <row r="1412">
          <cell r="C1412">
            <v>248079</v>
          </cell>
          <cell r="D1412" t="str">
            <v>2828 M70N (300GA Film, 2PB, 30 Bxs)(GJ)</v>
          </cell>
          <cell r="E1412" t="str">
            <v>70431</v>
          </cell>
          <cell r="F1412" t="str">
            <v>72038</v>
          </cell>
          <cell r="G1412" t="str">
            <v>30%</v>
          </cell>
          <cell r="H1412" t="str">
            <v>2 X 8509 (12-8 4 X 1.25 OL)</v>
          </cell>
          <cell r="I1412" t="str">
            <v>8040 (54 mm 142 GA X 2.459 FT)</v>
          </cell>
          <cell r="J1412" t="str">
            <v>8037 (100 mm 300 GA X 2.459 FT)</v>
          </cell>
          <cell r="K1412">
            <v>1.3935599999999999</v>
          </cell>
          <cell r="L1412">
            <v>0.59723999999999999</v>
          </cell>
          <cell r="M1412">
            <v>28</v>
          </cell>
          <cell r="N1412">
            <v>34.049443200242784</v>
          </cell>
          <cell r="O1412">
            <v>27.75</v>
          </cell>
          <cell r="P1412">
            <v>28</v>
          </cell>
          <cell r="Q1412">
            <v>28.25</v>
          </cell>
          <cell r="R1412">
            <v>1.9008750000000001</v>
          </cell>
          <cell r="S1412">
            <v>1.9907999999999999</v>
          </cell>
          <cell r="T1412">
            <v>2.0820250000000002</v>
          </cell>
          <cell r="U1412">
            <v>862.99725000000001</v>
          </cell>
          <cell r="V1412">
            <v>903.82319999999993</v>
          </cell>
          <cell r="W1412">
            <v>945.23935000000006</v>
          </cell>
          <cell r="X1412" t="str">
            <v>8445/8446 (31"/2 pc)</v>
          </cell>
          <cell r="Y1412" t="str">
            <v>31"/ 2 pc</v>
          </cell>
          <cell r="Z1412">
            <v>2.5</v>
          </cell>
          <cell r="AA1412">
            <v>30</v>
          </cell>
          <cell r="AB1412">
            <v>57.026250000000005</v>
          </cell>
          <cell r="AC1412">
            <v>59.723999999999997</v>
          </cell>
          <cell r="AD1412">
            <v>62.460750000000004</v>
          </cell>
          <cell r="AE1412">
            <v>59.526250000000005</v>
          </cell>
          <cell r="AF1412">
            <v>62.223999999999997</v>
          </cell>
          <cell r="AG1412">
            <v>64.960750000000004</v>
          </cell>
          <cell r="AH1412" t="str">
            <v>2 X 8126 (4.854 FT/Box)</v>
          </cell>
          <cell r="AI1412">
            <v>2</v>
          </cell>
          <cell r="AJ1412" t="str">
            <v>(6X5)+0=30</v>
          </cell>
          <cell r="AK1412">
            <v>6</v>
          </cell>
          <cell r="AL1412">
            <v>5</v>
          </cell>
          <cell r="AM1412">
            <v>0</v>
          </cell>
          <cell r="AN1412">
            <v>30</v>
          </cell>
          <cell r="AO1412" t="str">
            <v>8905 (42 X 45)</v>
          </cell>
          <cell r="AP1412" t="str">
            <v>42X45</v>
          </cell>
          <cell r="AQ1412">
            <v>55</v>
          </cell>
          <cell r="AR1412" t="str">
            <v>8123 (2)</v>
          </cell>
          <cell r="AS1412" t="str">
            <v>8051 (1 White) and 8305 (1 6 mil poly bag)</v>
          </cell>
          <cell r="AT1412" t="str">
            <v>8121 (2 X 16FT)</v>
          </cell>
          <cell r="AU1412">
            <v>2</v>
          </cell>
          <cell r="AV1412" t="str">
            <v>8051 (1 White)</v>
          </cell>
          <cell r="AW1412" t="str">
            <v>8050 (134FT Clear)</v>
          </cell>
          <cell r="AX1412">
            <v>1921.7199999999998</v>
          </cell>
          <cell r="AY1412">
            <v>900</v>
          </cell>
          <cell r="AZ1412">
            <v>2.1352444444444441</v>
          </cell>
          <cell r="BA1412" t="str">
            <v>GJ Request to change packaging.(31" boxes to 42X45 pallet 3/22/06) Mastic w/o Calcium Stearate. Pallet Cover on bottom of pallet and raincoat bag over top.</v>
          </cell>
          <cell r="BB1412"/>
          <cell r="BC1412">
            <v>248079</v>
          </cell>
          <cell r="BD1412" t="str">
            <v>Yellow</v>
          </cell>
          <cell r="BE1412" t="str">
            <v xml:space="preserve">2828 M70N </v>
          </cell>
          <cell r="BF1412" t="str">
            <v>12 months (+/- 5 days) from date of manufacture</v>
          </cell>
          <cell r="BG1412" t="str">
            <v>Slow</v>
          </cell>
          <cell r="BH1412" t="str">
            <v>28 mm</v>
          </cell>
          <cell r="BI1412" t="str">
            <v>1 1/4 in</v>
          </cell>
          <cell r="BJ1412" t="str">
            <v>28 in</v>
          </cell>
          <cell r="BK1412" t="str">
            <v>7/8 in</v>
          </cell>
          <cell r="BL1412" t="str">
            <v>I, II, III</v>
          </cell>
          <cell r="BM1412">
            <v>2.8374536000202322</v>
          </cell>
          <cell r="BN1412">
            <v>84</v>
          </cell>
          <cell r="BO1412">
            <v>0</v>
          </cell>
          <cell r="BP1412" t="str">
            <v>J</v>
          </cell>
          <cell r="BQ1412">
            <v>30</v>
          </cell>
          <cell r="BR1412">
            <v>33131</v>
          </cell>
        </row>
        <row r="1413">
          <cell r="C1413">
            <v>248084</v>
          </cell>
          <cell r="D1413" t="str">
            <v>E32 4' M90 (2PB, 42 Bxs)(GJ)</v>
          </cell>
          <cell r="E1413" t="str">
            <v>70429</v>
          </cell>
          <cell r="F1413" t="str">
            <v>72038</v>
          </cell>
          <cell r="G1413" t="str">
            <v>30%</v>
          </cell>
          <cell r="H1413" t="str">
            <v>2 X 8509 (12-8 4 X 1.25 OL)</v>
          </cell>
          <cell r="I1413" t="str">
            <v>8040 (54 mm 142 GA X 3.438 FT)</v>
          </cell>
          <cell r="J1413" t="str">
            <v>8034 (100 mm 200 GA X 3.438 FT)</v>
          </cell>
          <cell r="K1413">
            <v>2.5877249999999998</v>
          </cell>
          <cell r="L1413">
            <v>1.1090249999999999</v>
          </cell>
          <cell r="M1413">
            <v>39.536305884040203</v>
          </cell>
          <cell r="N1413">
            <v>48</v>
          </cell>
          <cell r="O1413">
            <v>39.5</v>
          </cell>
          <cell r="P1413">
            <v>39.75</v>
          </cell>
          <cell r="Q1413">
            <v>40</v>
          </cell>
          <cell r="R1413">
            <v>3.6142499999999997</v>
          </cell>
          <cell r="S1413">
            <v>3.6967499999999998</v>
          </cell>
          <cell r="T1413">
            <v>3.7800000000000002</v>
          </cell>
          <cell r="U1413">
            <v>1640.8694999999998</v>
          </cell>
          <cell r="V1413">
            <v>1678.3244999999999</v>
          </cell>
          <cell r="W1413">
            <v>1716.1200000000001</v>
          </cell>
          <cell r="X1413" t="str">
            <v>8470/8471 (47"/2 pc)</v>
          </cell>
          <cell r="Y1413" t="str">
            <v>47"/ 2 pc</v>
          </cell>
          <cell r="Z1413">
            <v>2.5</v>
          </cell>
          <cell r="AA1413">
            <v>12</v>
          </cell>
          <cell r="AB1413">
            <v>43.370999999999995</v>
          </cell>
          <cell r="AC1413">
            <v>44.360999999999997</v>
          </cell>
          <cell r="AD1413">
            <v>45.36</v>
          </cell>
          <cell r="AE1413">
            <v>45.870999999999995</v>
          </cell>
          <cell r="AF1413">
            <v>46.860999999999997</v>
          </cell>
          <cell r="AG1413">
            <v>47.86</v>
          </cell>
          <cell r="AH1413" t="str">
            <v>2 X 8126 (3.792 FT/Box)</v>
          </cell>
          <cell r="AI1413">
            <v>2</v>
          </cell>
          <cell r="AJ1413" t="str">
            <v>(7X6)+0=42</v>
          </cell>
          <cell r="AK1413">
            <v>7</v>
          </cell>
          <cell r="AL1413">
            <v>6</v>
          </cell>
          <cell r="AM1413">
            <v>0</v>
          </cell>
          <cell r="AN1413">
            <v>42</v>
          </cell>
          <cell r="AO1413" t="str">
            <v>8914 (48 X 42)</v>
          </cell>
          <cell r="AP1413" t="str">
            <v>48X42</v>
          </cell>
          <cell r="AQ1413">
            <v>55</v>
          </cell>
          <cell r="AR1413" t="str">
            <v>8123 (8)</v>
          </cell>
          <cell r="AS1413">
            <v>0</v>
          </cell>
          <cell r="AT1413" t="str">
            <v>8121 (4 X 16FT)</v>
          </cell>
          <cell r="AU1413">
            <v>4</v>
          </cell>
          <cell r="AV1413" t="str">
            <v>8051 (1 White)</v>
          </cell>
          <cell r="AW1413" t="str">
            <v>8050 (160FT Clear)</v>
          </cell>
          <cell r="AX1413">
            <v>2023.1619999999998</v>
          </cell>
          <cell r="AY1413">
            <v>504</v>
          </cell>
          <cell r="AZ1413">
            <v>4.014210317460317</v>
          </cell>
          <cell r="BA1413" t="str">
            <v xml:space="preserve">GJ Request 6/21/02. </v>
          </cell>
          <cell r="BB1413"/>
          <cell r="BC1413">
            <v>248084</v>
          </cell>
          <cell r="BD1413" t="str">
            <v>Yellow</v>
          </cell>
          <cell r="BE1413" t="str">
            <v xml:space="preserve">E32 4' M90 </v>
          </cell>
          <cell r="BF1413" t="str">
            <v>12 months (+/- 5 days) from date of manufacture</v>
          </cell>
          <cell r="BG1413" t="str">
            <v>Slow</v>
          </cell>
          <cell r="BH1413" t="str">
            <v>32 mm</v>
          </cell>
          <cell r="BI1413" t="str">
            <v>1 3/8 in</v>
          </cell>
          <cell r="BJ1413" t="str">
            <v>39 3/4 in</v>
          </cell>
          <cell r="BK1413" t="str">
            <v>7/8 in</v>
          </cell>
          <cell r="BL1413" t="str">
            <v>I, II, III</v>
          </cell>
          <cell r="BM1413">
            <v>4</v>
          </cell>
          <cell r="BN1413">
            <v>48</v>
          </cell>
          <cell r="BO1413">
            <v>0</v>
          </cell>
          <cell r="BP1413" t="str">
            <v>J</v>
          </cell>
          <cell r="BQ1413">
            <v>12</v>
          </cell>
          <cell r="BR1413">
            <v>34742</v>
          </cell>
        </row>
        <row r="1414">
          <cell r="C1414">
            <v>248158</v>
          </cell>
          <cell r="D1414" t="str">
            <v>2831 LIF0204 (2PB, 25 Bxs)(GJ)</v>
          </cell>
          <cell r="E1414" t="str">
            <v>70414</v>
          </cell>
          <cell r="F1414" t="str">
            <v>72038</v>
          </cell>
          <cell r="G1414" t="str">
            <v>30%</v>
          </cell>
          <cell r="H1414" t="str">
            <v>2 X 8509 (12-8 4 X 1.25 OL)</v>
          </cell>
          <cell r="I1414" t="str">
            <v>8040 (54 mm 142 GA X 2.709 FT)</v>
          </cell>
          <cell r="J1414" t="str">
            <v>8034 (100 mm 200 GA X 2.709 FT)</v>
          </cell>
          <cell r="K1414">
            <v>1.54287</v>
          </cell>
          <cell r="L1414">
            <v>0.66122999999999998</v>
          </cell>
          <cell r="M1414">
            <v>31</v>
          </cell>
          <cell r="N1414">
            <v>37.929907579389273</v>
          </cell>
          <cell r="O1414">
            <v>30.75</v>
          </cell>
          <cell r="P1414">
            <v>31</v>
          </cell>
          <cell r="Q1414">
            <v>31.25</v>
          </cell>
          <cell r="R1414">
            <v>2.1063750000000003</v>
          </cell>
          <cell r="S1414">
            <v>2.2040999999999999</v>
          </cell>
          <cell r="T1414">
            <v>2.3031250000000001</v>
          </cell>
          <cell r="U1414">
            <v>956.29425000000015</v>
          </cell>
          <cell r="V1414">
            <v>1000.6614</v>
          </cell>
          <cell r="W1414">
            <v>1045.6187500000001</v>
          </cell>
          <cell r="X1414" t="str">
            <v>8465/8466 (39"/2 pc)</v>
          </cell>
          <cell r="Y1414" t="str">
            <v>39"/ 2 pc</v>
          </cell>
          <cell r="Z1414">
            <v>2.8</v>
          </cell>
          <cell r="AA1414">
            <v>25</v>
          </cell>
          <cell r="AB1414">
            <v>52.659375000000011</v>
          </cell>
          <cell r="AC1414">
            <v>55.102499999999999</v>
          </cell>
          <cell r="AD1414">
            <v>57.578125</v>
          </cell>
          <cell r="AE1414">
            <v>55.459375000000009</v>
          </cell>
          <cell r="AF1414">
            <v>57.902499999999996</v>
          </cell>
          <cell r="AG1414">
            <v>60.378124999999997</v>
          </cell>
          <cell r="AH1414" t="str">
            <v xml:space="preserve">2 X 8126 (4.625 FT/Box) </v>
          </cell>
          <cell r="AI1414">
            <v>2</v>
          </cell>
          <cell r="AJ1414" t="str">
            <v>(5X5)+0=25</v>
          </cell>
          <cell r="AK1414">
            <v>5</v>
          </cell>
          <cell r="AL1414">
            <v>5</v>
          </cell>
          <cell r="AM1414">
            <v>0</v>
          </cell>
          <cell r="AN1414">
            <v>25</v>
          </cell>
          <cell r="AO1414" t="str">
            <v>8904 (45 X 42)</v>
          </cell>
          <cell r="AP1414" t="str">
            <v>45X42</v>
          </cell>
          <cell r="AQ1414">
            <v>55</v>
          </cell>
          <cell r="AR1414" t="str">
            <v>8123 (4)</v>
          </cell>
          <cell r="AS1414">
            <v>0</v>
          </cell>
          <cell r="AT1414" t="str">
            <v>8121 (2 X 16FT)</v>
          </cell>
          <cell r="AU1414">
            <v>2</v>
          </cell>
          <cell r="AV1414" t="str">
            <v>8051 (1 White)</v>
          </cell>
          <cell r="AW1414" t="str">
            <v>8050 (111FT Clear)</v>
          </cell>
          <cell r="AX1414">
            <v>1502.5625</v>
          </cell>
          <cell r="AY1414">
            <v>625</v>
          </cell>
          <cell r="AZ1414">
            <v>2.4041000000000001</v>
          </cell>
          <cell r="BA1414" t="str">
            <v>GJ Request 6/26/03.B.</v>
          </cell>
          <cell r="BB1414"/>
          <cell r="BC1414">
            <v>248158</v>
          </cell>
          <cell r="BD1414" t="str">
            <v>Yellow</v>
          </cell>
          <cell r="BE1414" t="str">
            <v>2831 LIF0204</v>
          </cell>
          <cell r="BF1414" t="str">
            <v>12 months (+/- 5 days) from date of manufacture</v>
          </cell>
          <cell r="BG1414" t="str">
            <v>Slow</v>
          </cell>
          <cell r="BH1414" t="str">
            <v>28 mm</v>
          </cell>
          <cell r="BI1414" t="str">
            <v>1 1/4 in</v>
          </cell>
          <cell r="BJ1414" t="str">
            <v>31 in</v>
          </cell>
          <cell r="BK1414" t="str">
            <v>7/8 in</v>
          </cell>
          <cell r="BL1414" t="str">
            <v>I, II, III</v>
          </cell>
          <cell r="BM1414">
            <v>3.1608256316157726</v>
          </cell>
          <cell r="BN1414">
            <v>80</v>
          </cell>
          <cell r="BO1414">
            <v>0</v>
          </cell>
          <cell r="BP1414" t="str">
            <v>J</v>
          </cell>
          <cell r="BQ1414">
            <v>25</v>
          </cell>
          <cell r="BR1414">
            <v>33925</v>
          </cell>
        </row>
        <row r="1415">
          <cell r="C1415">
            <v>248160</v>
          </cell>
          <cell r="D1415" t="str">
            <v>2831 LIF50 (2PB, 25 Bxs)(GJ)</v>
          </cell>
          <cell r="E1415" t="str">
            <v>70419</v>
          </cell>
          <cell r="F1415" t="str">
            <v>72038</v>
          </cell>
          <cell r="G1415" t="str">
            <v>30%</v>
          </cell>
          <cell r="H1415" t="str">
            <v>2 X 8509 (12-8 4 X 1.25 OL)</v>
          </cell>
          <cell r="I1415" t="str">
            <v>8040 (54 mm 142 GA X 2.709 FT)</v>
          </cell>
          <cell r="J1415" t="str">
            <v>8034 (100 mm 200 GA X 2.709 FT)</v>
          </cell>
          <cell r="K1415">
            <v>1.54287</v>
          </cell>
          <cell r="L1415">
            <v>0.66122999999999998</v>
          </cell>
          <cell r="M1415">
            <v>31</v>
          </cell>
          <cell r="N1415">
            <v>37.929907579389273</v>
          </cell>
          <cell r="O1415">
            <v>30.75</v>
          </cell>
          <cell r="P1415">
            <v>31</v>
          </cell>
          <cell r="Q1415">
            <v>31.25</v>
          </cell>
          <cell r="R1415">
            <v>2.1063750000000003</v>
          </cell>
          <cell r="S1415">
            <v>2.2040999999999999</v>
          </cell>
          <cell r="T1415">
            <v>2.3031250000000001</v>
          </cell>
          <cell r="U1415">
            <v>956.29425000000015</v>
          </cell>
          <cell r="V1415">
            <v>1000.6614</v>
          </cell>
          <cell r="W1415">
            <v>1045.6187500000001</v>
          </cell>
          <cell r="X1415" t="str">
            <v>8465/8466 (39"/2 pc)</v>
          </cell>
          <cell r="Y1415" t="str">
            <v>39"/ 2 pc</v>
          </cell>
          <cell r="Z1415">
            <v>2.8</v>
          </cell>
          <cell r="AA1415">
            <v>25</v>
          </cell>
          <cell r="AB1415">
            <v>52.659375000000011</v>
          </cell>
          <cell r="AC1415">
            <v>55.102499999999999</v>
          </cell>
          <cell r="AD1415">
            <v>57.578125</v>
          </cell>
          <cell r="AE1415">
            <v>55.459375000000009</v>
          </cell>
          <cell r="AF1415">
            <v>57.902499999999996</v>
          </cell>
          <cell r="AG1415">
            <v>60.378124999999997</v>
          </cell>
          <cell r="AH1415" t="str">
            <v xml:space="preserve">2 X 8126 (4.625 FT/Box) </v>
          </cell>
          <cell r="AI1415">
            <v>2</v>
          </cell>
          <cell r="AJ1415" t="str">
            <v>(5X5)+0=25</v>
          </cell>
          <cell r="AK1415">
            <v>5</v>
          </cell>
          <cell r="AL1415">
            <v>5</v>
          </cell>
          <cell r="AM1415">
            <v>0</v>
          </cell>
          <cell r="AN1415">
            <v>25</v>
          </cell>
          <cell r="AO1415" t="str">
            <v>8904 (45 X 42)</v>
          </cell>
          <cell r="AP1415" t="str">
            <v>45X42</v>
          </cell>
          <cell r="AQ1415">
            <v>55</v>
          </cell>
          <cell r="AR1415" t="str">
            <v>8123 (4)</v>
          </cell>
          <cell r="AS1415">
            <v>0</v>
          </cell>
          <cell r="AT1415" t="str">
            <v>8121 (2 X 16FT)</v>
          </cell>
          <cell r="AU1415">
            <v>2</v>
          </cell>
          <cell r="AV1415" t="str">
            <v>8051 (1 White)</v>
          </cell>
          <cell r="AW1415" t="str">
            <v>8050 (111FT Clear)</v>
          </cell>
          <cell r="AX1415">
            <v>1502.5625</v>
          </cell>
          <cell r="AY1415">
            <v>625</v>
          </cell>
          <cell r="AZ1415">
            <v>2.4041000000000001</v>
          </cell>
          <cell r="BA1415" t="str">
            <v>GJ Request 6/26/03.A.</v>
          </cell>
          <cell r="BB1415"/>
          <cell r="BC1415">
            <v>248160</v>
          </cell>
          <cell r="BD1415" t="str">
            <v>Green</v>
          </cell>
          <cell r="BE1415" t="str">
            <v>2831 LIF50</v>
          </cell>
          <cell r="BF1415" t="str">
            <v>12 months (+/- 5 days) from date of manufacture</v>
          </cell>
          <cell r="BG1415" t="str">
            <v xml:space="preserve">Medium </v>
          </cell>
          <cell r="BH1415" t="str">
            <v>28 mm</v>
          </cell>
          <cell r="BI1415" t="str">
            <v>1 1/4 in</v>
          </cell>
          <cell r="BJ1415" t="str">
            <v>31 in</v>
          </cell>
          <cell r="BK1415" t="str">
            <v>7/8 in</v>
          </cell>
          <cell r="BL1415" t="str">
            <v>I, II, III</v>
          </cell>
          <cell r="BM1415">
            <v>3.1608256316157726</v>
          </cell>
          <cell r="BN1415">
            <v>80</v>
          </cell>
          <cell r="BO1415">
            <v>0</v>
          </cell>
          <cell r="BP1415" t="str">
            <v>J</v>
          </cell>
          <cell r="BQ1415">
            <v>25</v>
          </cell>
          <cell r="BR1415">
            <v>33925</v>
          </cell>
        </row>
        <row r="1416">
          <cell r="C1416">
            <v>249037</v>
          </cell>
          <cell r="D1416" t="str">
            <v>2832 LIF70 (2PB, 25 Bxs)(GJ)</v>
          </cell>
          <cell r="E1416" t="str">
            <v>70413</v>
          </cell>
          <cell r="F1416" t="str">
            <v>72038</v>
          </cell>
          <cell r="G1416" t="str">
            <v>30%</v>
          </cell>
          <cell r="H1416" t="str">
            <v>2 X 8509 (12-8 4 X 1.25 OL)</v>
          </cell>
          <cell r="I1416" t="str">
            <v>8040 (54 mm 142 GA X 2.792 FT)</v>
          </cell>
          <cell r="J1416" t="str">
            <v>8034 (100 mm 200 GA X 2.792 FT)</v>
          </cell>
          <cell r="K1416">
            <v>1.5926399999999998</v>
          </cell>
          <cell r="L1416">
            <v>0.68255999999999994</v>
          </cell>
          <cell r="M1416">
            <v>32</v>
          </cell>
          <cell r="N1416">
            <v>39.223395705771438</v>
          </cell>
          <cell r="O1416">
            <v>31.75</v>
          </cell>
          <cell r="P1416">
            <v>32</v>
          </cell>
          <cell r="Q1416">
            <v>32.25</v>
          </cell>
          <cell r="R1416">
            <v>2.1748750000000001</v>
          </cell>
          <cell r="S1416">
            <v>2.2751999999999999</v>
          </cell>
          <cell r="T1416">
            <v>2.3768250000000002</v>
          </cell>
          <cell r="U1416">
            <v>987.39325000000008</v>
          </cell>
          <cell r="V1416">
            <v>1032.9407999999999</v>
          </cell>
          <cell r="W1416">
            <v>1079.0785500000002</v>
          </cell>
          <cell r="X1416" t="str">
            <v>8465/8466 (39"/2 pc)</v>
          </cell>
          <cell r="Y1416" t="str">
            <v>39"/ 2 pc</v>
          </cell>
          <cell r="Z1416">
            <v>2.8</v>
          </cell>
          <cell r="AA1416">
            <v>25</v>
          </cell>
          <cell r="AB1416">
            <v>54.371875000000003</v>
          </cell>
          <cell r="AC1416">
            <v>56.879999999999995</v>
          </cell>
          <cell r="AD1416">
            <v>59.420625000000001</v>
          </cell>
          <cell r="AE1416">
            <v>57.171875</v>
          </cell>
          <cell r="AF1416">
            <v>59.679999999999993</v>
          </cell>
          <cell r="AG1416">
            <v>62.220624999999998</v>
          </cell>
          <cell r="AH1416" t="str">
            <v xml:space="preserve">2 X 8126 (4.625 FT/Box) </v>
          </cell>
          <cell r="AI1416">
            <v>2</v>
          </cell>
          <cell r="AJ1416" t="str">
            <v>(5X5)+0=25</v>
          </cell>
          <cell r="AK1416">
            <v>5</v>
          </cell>
          <cell r="AL1416">
            <v>5</v>
          </cell>
          <cell r="AM1416">
            <v>0</v>
          </cell>
          <cell r="AN1416">
            <v>25</v>
          </cell>
          <cell r="AO1416" t="str">
            <v>8904 (45 X 42)</v>
          </cell>
          <cell r="AP1416" t="str">
            <v>45X42</v>
          </cell>
          <cell r="AQ1416">
            <v>55</v>
          </cell>
          <cell r="AR1416" t="str">
            <v>8123 (4)</v>
          </cell>
          <cell r="AS1416">
            <v>0</v>
          </cell>
          <cell r="AT1416" t="str">
            <v>8121 (2 X 16FT)</v>
          </cell>
          <cell r="AU1416">
            <v>2</v>
          </cell>
          <cell r="AV1416" t="str">
            <v>8051 (1 White)</v>
          </cell>
          <cell r="AW1416" t="str">
            <v>8050 (111FT Clear)</v>
          </cell>
          <cell r="AX1416">
            <v>1546.9999999999998</v>
          </cell>
          <cell r="AY1416">
            <v>625</v>
          </cell>
          <cell r="AZ1416">
            <v>2.4751999999999996</v>
          </cell>
          <cell r="BA1416" t="str">
            <v>GJ Request 3/30/07.</v>
          </cell>
          <cell r="BB1416"/>
          <cell r="BC1416">
            <v>249037</v>
          </cell>
          <cell r="BD1416" t="str">
            <v>Yellow</v>
          </cell>
          <cell r="BE1416" t="str">
            <v>2832 LIF70</v>
          </cell>
          <cell r="BF1416" t="str">
            <v>12 months (+/- 5 days) from date of manufacture</v>
          </cell>
          <cell r="BG1416" t="str">
            <v>Slow</v>
          </cell>
          <cell r="BH1416" t="str">
            <v>28 mm</v>
          </cell>
          <cell r="BI1416" t="str">
            <v>1 1/4 in</v>
          </cell>
          <cell r="BJ1416" t="str">
            <v>32 in</v>
          </cell>
          <cell r="BK1416" t="str">
            <v>7/8 in</v>
          </cell>
          <cell r="BL1416" t="str">
            <v>I, II, III</v>
          </cell>
          <cell r="BM1416">
            <v>3.2686163088142863</v>
          </cell>
          <cell r="BN1416">
            <v>82.5</v>
          </cell>
          <cell r="BO1416">
            <v>0</v>
          </cell>
          <cell r="BP1416" t="str">
            <v>J</v>
          </cell>
          <cell r="BQ1416">
            <v>25</v>
          </cell>
          <cell r="BR1416">
            <v>33925</v>
          </cell>
        </row>
        <row r="1417">
          <cell r="C1417">
            <v>249038</v>
          </cell>
          <cell r="D1417" t="str">
            <v>2832 LIF0204P (2PB, 25 Bxs)(GJ)</v>
          </cell>
          <cell r="E1417" t="str">
            <v>70414</v>
          </cell>
          <cell r="F1417" t="str">
            <v>72038</v>
          </cell>
          <cell r="G1417" t="str">
            <v>30%</v>
          </cell>
          <cell r="H1417" t="str">
            <v>2 X 8509 (12-8 4 X 1.25 OL)</v>
          </cell>
          <cell r="I1417" t="str">
            <v>8040 (54 mm 142 GA X 2.792 FT)</v>
          </cell>
          <cell r="J1417" t="str">
            <v>8034 (100 mm 200 GA X 2.792 FT)</v>
          </cell>
          <cell r="K1417">
            <v>1.5926399999999998</v>
          </cell>
          <cell r="L1417">
            <v>0.68255999999999994</v>
          </cell>
          <cell r="M1417">
            <v>32</v>
          </cell>
          <cell r="N1417">
            <v>39.223395705771438</v>
          </cell>
          <cell r="O1417">
            <v>31.75</v>
          </cell>
          <cell r="P1417">
            <v>32</v>
          </cell>
          <cell r="Q1417">
            <v>32.25</v>
          </cell>
          <cell r="R1417">
            <v>2.1748750000000001</v>
          </cell>
          <cell r="S1417">
            <v>2.2751999999999999</v>
          </cell>
          <cell r="T1417">
            <v>2.3768250000000002</v>
          </cell>
          <cell r="U1417">
            <v>987.39325000000008</v>
          </cell>
          <cell r="V1417">
            <v>1032.9407999999999</v>
          </cell>
          <cell r="W1417">
            <v>1079.0785500000002</v>
          </cell>
          <cell r="X1417" t="str">
            <v>8465/8466 (39"/2 pc)</v>
          </cell>
          <cell r="Y1417" t="str">
            <v>39"/ 2 pc</v>
          </cell>
          <cell r="Z1417">
            <v>2.8</v>
          </cell>
          <cell r="AA1417">
            <v>25</v>
          </cell>
          <cell r="AB1417">
            <v>54.371875000000003</v>
          </cell>
          <cell r="AC1417">
            <v>56.879999999999995</v>
          </cell>
          <cell r="AD1417">
            <v>59.420625000000001</v>
          </cell>
          <cell r="AE1417">
            <v>57.171875</v>
          </cell>
          <cell r="AF1417">
            <v>59.679999999999993</v>
          </cell>
          <cell r="AG1417">
            <v>62.220624999999998</v>
          </cell>
          <cell r="AH1417" t="str">
            <v xml:space="preserve">2 X 8126 (4.625 FT/Box) </v>
          </cell>
          <cell r="AI1417">
            <v>2</v>
          </cell>
          <cell r="AJ1417" t="str">
            <v>(5X5)+0=25</v>
          </cell>
          <cell r="AK1417">
            <v>5</v>
          </cell>
          <cell r="AL1417">
            <v>5</v>
          </cell>
          <cell r="AM1417">
            <v>0</v>
          </cell>
          <cell r="AN1417">
            <v>25</v>
          </cell>
          <cell r="AO1417" t="str">
            <v>8904 (45 X 42)</v>
          </cell>
          <cell r="AP1417" t="str">
            <v>45X42</v>
          </cell>
          <cell r="AQ1417">
            <v>55</v>
          </cell>
          <cell r="AR1417" t="str">
            <v>8123 (4)</v>
          </cell>
          <cell r="AS1417">
            <v>0</v>
          </cell>
          <cell r="AT1417" t="str">
            <v>8121 (2 X 16FT)</v>
          </cell>
          <cell r="AU1417">
            <v>2</v>
          </cell>
          <cell r="AV1417" t="str">
            <v>8051 (1 White)</v>
          </cell>
          <cell r="AW1417" t="str">
            <v>8050 (111FT Clear)</v>
          </cell>
          <cell r="AX1417">
            <v>1546.9999999999998</v>
          </cell>
          <cell r="AY1417">
            <v>625</v>
          </cell>
          <cell r="AZ1417">
            <v>2.4751999999999996</v>
          </cell>
          <cell r="BA1417" t="str">
            <v>GJ Request 3/7/07.  Each cartridge gets Part No. 8510 Parachute Clip 28 mm.</v>
          </cell>
          <cell r="BB1417"/>
          <cell r="BC1417">
            <v>249038</v>
          </cell>
          <cell r="BD1417" t="str">
            <v>Yellow</v>
          </cell>
          <cell r="BE1417" t="str">
            <v>2832 LIF0204P</v>
          </cell>
          <cell r="BF1417" t="str">
            <v>12 months (+/- 5 days) from date of manufacture</v>
          </cell>
          <cell r="BG1417" t="str">
            <v>Slow</v>
          </cell>
          <cell r="BH1417" t="str">
            <v>28 mm</v>
          </cell>
          <cell r="BI1417" t="str">
            <v>1 1/4 in</v>
          </cell>
          <cell r="BJ1417" t="str">
            <v>32 in</v>
          </cell>
          <cell r="BK1417" t="str">
            <v>7/8 in</v>
          </cell>
          <cell r="BL1417" t="str">
            <v>I, II, III</v>
          </cell>
          <cell r="BM1417">
            <v>3.2686163088142863</v>
          </cell>
          <cell r="BN1417">
            <v>82.5</v>
          </cell>
          <cell r="BO1417">
            <v>0</v>
          </cell>
          <cell r="BP1417" t="str">
            <v>J</v>
          </cell>
          <cell r="BQ1417">
            <v>25</v>
          </cell>
          <cell r="BR1417">
            <v>33925</v>
          </cell>
        </row>
        <row r="1418">
          <cell r="C1418">
            <v>249039</v>
          </cell>
          <cell r="D1418" t="str">
            <v>2832 LIF70P (2PB, 25 Bxs)(GJ)</v>
          </cell>
          <cell r="E1418" t="str">
            <v>70413</v>
          </cell>
          <cell r="F1418" t="str">
            <v>72038</v>
          </cell>
          <cell r="G1418" t="str">
            <v>30%</v>
          </cell>
          <cell r="H1418" t="str">
            <v>2 X 8509 (12-8 4 X 1.25 OL)</v>
          </cell>
          <cell r="I1418" t="str">
            <v>8040 (54 mm 142 GA X 2.792 FT)</v>
          </cell>
          <cell r="J1418" t="str">
            <v>8034 (100 mm 200 GA X 2.792 FT)</v>
          </cell>
          <cell r="K1418">
            <v>1.5926399999999998</v>
          </cell>
          <cell r="L1418">
            <v>0.68255999999999994</v>
          </cell>
          <cell r="M1418">
            <v>32</v>
          </cell>
          <cell r="N1418">
            <v>39.223395705771438</v>
          </cell>
          <cell r="O1418">
            <v>31.75</v>
          </cell>
          <cell r="P1418">
            <v>32</v>
          </cell>
          <cell r="Q1418">
            <v>32.25</v>
          </cell>
          <cell r="R1418">
            <v>2.1748750000000001</v>
          </cell>
          <cell r="S1418">
            <v>2.2751999999999999</v>
          </cell>
          <cell r="T1418">
            <v>2.3768250000000002</v>
          </cell>
          <cell r="U1418">
            <v>987.39325000000008</v>
          </cell>
          <cell r="V1418">
            <v>1032.9407999999999</v>
          </cell>
          <cell r="W1418">
            <v>1079.0785500000002</v>
          </cell>
          <cell r="X1418" t="str">
            <v>8465/8466 (39"/2 pc)</v>
          </cell>
          <cell r="Y1418" t="str">
            <v>39"/ 2 pc</v>
          </cell>
          <cell r="Z1418">
            <v>2.8</v>
          </cell>
          <cell r="AA1418">
            <v>25</v>
          </cell>
          <cell r="AB1418">
            <v>54.371875000000003</v>
          </cell>
          <cell r="AC1418">
            <v>56.879999999999995</v>
          </cell>
          <cell r="AD1418">
            <v>59.420625000000001</v>
          </cell>
          <cell r="AE1418">
            <v>57.171875</v>
          </cell>
          <cell r="AF1418">
            <v>59.679999999999993</v>
          </cell>
          <cell r="AG1418">
            <v>62.220624999999998</v>
          </cell>
          <cell r="AH1418" t="str">
            <v xml:space="preserve">2 X 8126 (4.625 FT/Box) </v>
          </cell>
          <cell r="AI1418">
            <v>2</v>
          </cell>
          <cell r="AJ1418" t="str">
            <v>(5X5)+0=25</v>
          </cell>
          <cell r="AK1418">
            <v>5</v>
          </cell>
          <cell r="AL1418">
            <v>5</v>
          </cell>
          <cell r="AM1418">
            <v>0</v>
          </cell>
          <cell r="AN1418">
            <v>25</v>
          </cell>
          <cell r="AO1418" t="str">
            <v>8904 (45 X 42)</v>
          </cell>
          <cell r="AP1418" t="str">
            <v>45X42</v>
          </cell>
          <cell r="AQ1418">
            <v>55</v>
          </cell>
          <cell r="AR1418" t="str">
            <v>8123 (4)</v>
          </cell>
          <cell r="AS1418">
            <v>0</v>
          </cell>
          <cell r="AT1418" t="str">
            <v>8121 (2 X 16FT)</v>
          </cell>
          <cell r="AU1418">
            <v>2</v>
          </cell>
          <cell r="AV1418" t="str">
            <v>8051 (1 White)</v>
          </cell>
          <cell r="AW1418" t="str">
            <v>8050 (111FT Clear)</v>
          </cell>
          <cell r="AX1418">
            <v>1546.9999999999998</v>
          </cell>
          <cell r="AY1418">
            <v>625</v>
          </cell>
          <cell r="AZ1418">
            <v>2.4751999999999996</v>
          </cell>
          <cell r="BA1418" t="str">
            <v>GJ Request 3/7/07.  Each cartridge gets Part No. 8510 Parachute Clip 28 mm.</v>
          </cell>
          <cell r="BB1418"/>
          <cell r="BC1418">
            <v>249039</v>
          </cell>
          <cell r="BD1418" t="str">
            <v>Yellow</v>
          </cell>
          <cell r="BE1418" t="str">
            <v>2832 LIF70P</v>
          </cell>
          <cell r="BF1418" t="str">
            <v>12 months (+/- 5 days) from date of manufacture</v>
          </cell>
          <cell r="BG1418" t="str">
            <v>Slow</v>
          </cell>
          <cell r="BH1418" t="str">
            <v>28 mm</v>
          </cell>
          <cell r="BI1418" t="str">
            <v>1 1/4 in</v>
          </cell>
          <cell r="BJ1418" t="str">
            <v>32 in</v>
          </cell>
          <cell r="BK1418" t="str">
            <v>7/8 in</v>
          </cell>
          <cell r="BL1418" t="str">
            <v>I, II, III</v>
          </cell>
          <cell r="BM1418">
            <v>3.2686163088142863</v>
          </cell>
          <cell r="BN1418">
            <v>82.5</v>
          </cell>
          <cell r="BO1418">
            <v>0</v>
          </cell>
          <cell r="BP1418" t="str">
            <v>J</v>
          </cell>
          <cell r="BQ1418">
            <v>25</v>
          </cell>
          <cell r="BR1418">
            <v>33925</v>
          </cell>
        </row>
        <row r="1419">
          <cell r="C1419">
            <v>249041</v>
          </cell>
          <cell r="D1419" t="str">
            <v>2832 M35P (2PB, 25 Bxs)(GJ)</v>
          </cell>
          <cell r="E1419" t="str">
            <v>70474</v>
          </cell>
          <cell r="F1419" t="str">
            <v>72038</v>
          </cell>
          <cell r="G1419" t="str">
            <v>30%</v>
          </cell>
          <cell r="H1419" t="str">
            <v>2 X 8509 (12-8 4 X 1.25 OL)</v>
          </cell>
          <cell r="I1419" t="str">
            <v>8040 (54 mm 142 GA X 2.792 FT)</v>
          </cell>
          <cell r="J1419" t="str">
            <v>8034 (100 mm 200 GA X 2.792 FT)</v>
          </cell>
          <cell r="K1419">
            <v>1.5926399999999998</v>
          </cell>
          <cell r="L1419">
            <v>0.68255999999999994</v>
          </cell>
          <cell r="M1419">
            <v>32</v>
          </cell>
          <cell r="N1419">
            <v>39.223395705771438</v>
          </cell>
          <cell r="O1419">
            <v>31.75</v>
          </cell>
          <cell r="P1419">
            <v>32</v>
          </cell>
          <cell r="Q1419">
            <v>32.25</v>
          </cell>
          <cell r="R1419">
            <v>2.1748750000000001</v>
          </cell>
          <cell r="S1419">
            <v>2.2751999999999999</v>
          </cell>
          <cell r="T1419">
            <v>2.3768250000000002</v>
          </cell>
          <cell r="U1419">
            <v>987.39325000000008</v>
          </cell>
          <cell r="V1419">
            <v>1032.9407999999999</v>
          </cell>
          <cell r="W1419">
            <v>1079.0785500000002</v>
          </cell>
          <cell r="X1419" t="str">
            <v>8465/8466 (39"/2 pc)</v>
          </cell>
          <cell r="Y1419" t="str">
            <v>39"/ 2 pc</v>
          </cell>
          <cell r="Z1419">
            <v>2.8</v>
          </cell>
          <cell r="AA1419">
            <v>25</v>
          </cell>
          <cell r="AB1419">
            <v>54.371875000000003</v>
          </cell>
          <cell r="AC1419">
            <v>56.879999999999995</v>
          </cell>
          <cell r="AD1419">
            <v>59.420625000000001</v>
          </cell>
          <cell r="AE1419">
            <v>57.171875</v>
          </cell>
          <cell r="AF1419">
            <v>59.679999999999993</v>
          </cell>
          <cell r="AG1419">
            <v>62.220624999999998</v>
          </cell>
          <cell r="AH1419" t="str">
            <v xml:space="preserve">2 X 8126 (4.625 FT/Box) </v>
          </cell>
          <cell r="AI1419">
            <v>2</v>
          </cell>
          <cell r="AJ1419" t="str">
            <v>(5X5)+0=25</v>
          </cell>
          <cell r="AK1419">
            <v>5</v>
          </cell>
          <cell r="AL1419">
            <v>5</v>
          </cell>
          <cell r="AM1419">
            <v>0</v>
          </cell>
          <cell r="AN1419">
            <v>25</v>
          </cell>
          <cell r="AO1419" t="str">
            <v>8904 (45 X 42)</v>
          </cell>
          <cell r="AP1419" t="str">
            <v>45X42</v>
          </cell>
          <cell r="AQ1419">
            <v>55</v>
          </cell>
          <cell r="AR1419" t="str">
            <v>8123 (4)</v>
          </cell>
          <cell r="AS1419">
            <v>0</v>
          </cell>
          <cell r="AT1419" t="str">
            <v>8121 (2 X 16FT)</v>
          </cell>
          <cell r="AU1419">
            <v>2</v>
          </cell>
          <cell r="AV1419" t="str">
            <v>8051 (1 White)</v>
          </cell>
          <cell r="AW1419" t="str">
            <v>8050 (111FT Clear)</v>
          </cell>
          <cell r="AX1419">
            <v>1546.9999999999998</v>
          </cell>
          <cell r="AY1419">
            <v>625</v>
          </cell>
          <cell r="AZ1419">
            <v>2.4751999999999996</v>
          </cell>
          <cell r="BA1419" t="str">
            <v>GJ Request 9/24/04.  Each cartridge gets Part No. 8510 Parachute Clip 28 mm.</v>
          </cell>
          <cell r="BB1419"/>
          <cell r="BC1419">
            <v>249041</v>
          </cell>
          <cell r="BD1419" t="str">
            <v>Blue</v>
          </cell>
          <cell r="BE1419" t="str">
            <v>2832 M35P</v>
          </cell>
          <cell r="BF1419" t="str">
            <v>12 months (+/- 5 days) from date of manufacture</v>
          </cell>
          <cell r="BG1419" t="str">
            <v>Fast</v>
          </cell>
          <cell r="BH1419" t="str">
            <v>28 mm</v>
          </cell>
          <cell r="BI1419" t="str">
            <v>1 1/4 in</v>
          </cell>
          <cell r="BJ1419" t="str">
            <v>32 in</v>
          </cell>
          <cell r="BK1419" t="str">
            <v>7/8 in</v>
          </cell>
          <cell r="BL1419" t="str">
            <v>I, II, III</v>
          </cell>
          <cell r="BM1419">
            <v>3.2686163088142863</v>
          </cell>
          <cell r="BN1419">
            <v>82.5</v>
          </cell>
          <cell r="BO1419">
            <v>0</v>
          </cell>
          <cell r="BP1419" t="str">
            <v>J</v>
          </cell>
          <cell r="BQ1419">
            <v>25</v>
          </cell>
          <cell r="BR1419">
            <v>33925</v>
          </cell>
        </row>
        <row r="1420">
          <cell r="C1420">
            <v>249046</v>
          </cell>
          <cell r="D1420" t="str">
            <v>2836 LIF0510 (2PB, 25 Bxs)(GJ)</v>
          </cell>
          <cell r="E1420" t="str">
            <v>70428</v>
          </cell>
          <cell r="F1420" t="str">
            <v>72038</v>
          </cell>
          <cell r="G1420" t="str">
            <v>30%</v>
          </cell>
          <cell r="H1420" t="str">
            <v>2 X 8509 (12-8 4 X 1.25 OL)</v>
          </cell>
          <cell r="I1420" t="str">
            <v>8040 (54 mm 142 GA X 3.125 FT)</v>
          </cell>
          <cell r="J1420" t="str">
            <v>8034 (100 mm 200 GA X 3.125 FT)</v>
          </cell>
          <cell r="K1420">
            <v>1.7917199999999995</v>
          </cell>
          <cell r="L1420">
            <v>0.7678799999999999</v>
          </cell>
          <cell r="M1420">
            <v>36</v>
          </cell>
          <cell r="N1420">
            <v>44.397348211300098</v>
          </cell>
          <cell r="O1420">
            <v>35.75</v>
          </cell>
          <cell r="P1420">
            <v>36</v>
          </cell>
          <cell r="Q1420">
            <v>36.25</v>
          </cell>
          <cell r="R1420">
            <v>2.4488750000000001</v>
          </cell>
          <cell r="S1420">
            <v>2.5595999999999997</v>
          </cell>
          <cell r="T1420">
            <v>2.6716250000000001</v>
          </cell>
          <cell r="U1420">
            <v>1111.78925</v>
          </cell>
          <cell r="V1420">
            <v>1162.0583999999999</v>
          </cell>
          <cell r="W1420">
            <v>1212.9177500000001</v>
          </cell>
          <cell r="X1420" t="str">
            <v>8465/8466 (39"/2 pc)</v>
          </cell>
          <cell r="Y1420" t="str">
            <v>39"/ 2 pc</v>
          </cell>
          <cell r="Z1420">
            <v>2.8</v>
          </cell>
          <cell r="AA1420">
            <v>25</v>
          </cell>
          <cell r="AB1420">
            <v>61.221875000000004</v>
          </cell>
          <cell r="AC1420">
            <v>63.989999999999995</v>
          </cell>
          <cell r="AD1420">
            <v>66.790625000000006</v>
          </cell>
          <cell r="AE1420">
            <v>64.021875000000009</v>
          </cell>
          <cell r="AF1420">
            <v>66.789999999999992</v>
          </cell>
          <cell r="AG1420">
            <v>69.590625000000003</v>
          </cell>
          <cell r="AH1420" t="str">
            <v xml:space="preserve">2 X 8126 (4.625 FT/Box) </v>
          </cell>
          <cell r="AI1420">
            <v>2</v>
          </cell>
          <cell r="AJ1420" t="str">
            <v>(5X5)+0=25</v>
          </cell>
          <cell r="AK1420">
            <v>5</v>
          </cell>
          <cell r="AL1420">
            <v>5</v>
          </cell>
          <cell r="AM1420">
            <v>0</v>
          </cell>
          <cell r="AN1420">
            <v>25</v>
          </cell>
          <cell r="AO1420" t="str">
            <v>8904 (45 X 42)</v>
          </cell>
          <cell r="AP1420" t="str">
            <v>45X42</v>
          </cell>
          <cell r="AQ1420">
            <v>55</v>
          </cell>
          <cell r="AR1420" t="str">
            <v>8123 (4)</v>
          </cell>
          <cell r="AS1420">
            <v>0</v>
          </cell>
          <cell r="AT1420" t="str">
            <v>8121 (2 X 16FT)</v>
          </cell>
          <cell r="AU1420">
            <v>2</v>
          </cell>
          <cell r="AV1420" t="str">
            <v>8051 (1 White)</v>
          </cell>
          <cell r="AW1420" t="str">
            <v>8050 (111FT Clear)</v>
          </cell>
          <cell r="AX1420">
            <v>1724.7499999999998</v>
          </cell>
          <cell r="AY1420">
            <v>625</v>
          </cell>
          <cell r="AZ1420">
            <v>2.7595999999999998</v>
          </cell>
          <cell r="BA1420" t="str">
            <v>GJ Request 3/14/02.B.</v>
          </cell>
          <cell r="BB1420"/>
          <cell r="BC1420">
            <v>249046</v>
          </cell>
          <cell r="BD1420" t="str">
            <v>White</v>
          </cell>
          <cell r="BE1420" t="str">
            <v>2836 LIF0510</v>
          </cell>
          <cell r="BF1420" t="str">
            <v>12 months (+/- 5 days) from date of manufacture</v>
          </cell>
          <cell r="BG1420" t="str">
            <v>X-Slow</v>
          </cell>
          <cell r="BH1420" t="str">
            <v>28 mm</v>
          </cell>
          <cell r="BI1420" t="str">
            <v>1 1/4 in</v>
          </cell>
          <cell r="BJ1420" t="str">
            <v>36 in</v>
          </cell>
          <cell r="BK1420" t="str">
            <v>7/8 in</v>
          </cell>
          <cell r="BL1420" t="str">
            <v>I, II, III</v>
          </cell>
          <cell r="BM1420">
            <v>3.6997790176083414</v>
          </cell>
          <cell r="BN1420">
            <v>92.5</v>
          </cell>
          <cell r="BO1420">
            <v>0</v>
          </cell>
          <cell r="BP1420" t="str">
            <v>J</v>
          </cell>
          <cell r="BQ1420">
            <v>25</v>
          </cell>
          <cell r="BR1420">
            <v>33925</v>
          </cell>
        </row>
        <row r="1421">
          <cell r="C1421">
            <v>249047</v>
          </cell>
          <cell r="D1421" t="str">
            <v>2834 LIF35 (2PB, 25 Bxs)(GJ)</v>
          </cell>
          <cell r="E1421" t="str">
            <v>70411</v>
          </cell>
          <cell r="F1421" t="str">
            <v>72038</v>
          </cell>
          <cell r="G1421" t="str">
            <v>30%</v>
          </cell>
          <cell r="H1421" t="str">
            <v>2 X 8509 (12-8 4 X 1.25 OL)</v>
          </cell>
          <cell r="I1421" t="str">
            <v>8040 (54 mm 142 GA X 2.958 FT)</v>
          </cell>
          <cell r="J1421" t="str">
            <v>8034 (100 mm 200 GA X 2.958 FT)</v>
          </cell>
          <cell r="K1421">
            <v>1.6921799999999998</v>
          </cell>
          <cell r="L1421">
            <v>0.72521999999999986</v>
          </cell>
          <cell r="M1421">
            <v>34</v>
          </cell>
          <cell r="N1421">
            <v>41.810371958535775</v>
          </cell>
          <cell r="O1421">
            <v>33.75</v>
          </cell>
          <cell r="P1421">
            <v>34</v>
          </cell>
          <cell r="Q1421">
            <v>34.25</v>
          </cell>
          <cell r="R1421">
            <v>2.3118750000000001</v>
          </cell>
          <cell r="S1421">
            <v>2.4173999999999998</v>
          </cell>
          <cell r="T1421">
            <v>2.5242249999999999</v>
          </cell>
          <cell r="U1421">
            <v>1049.5912499999999</v>
          </cell>
          <cell r="V1421">
            <v>1097.4995999999999</v>
          </cell>
          <cell r="W1421">
            <v>1145.9981499999999</v>
          </cell>
          <cell r="X1421" t="str">
            <v>8465/8466 (39"/2 pc)</v>
          </cell>
          <cell r="Y1421" t="str">
            <v>39"/ 2 pc</v>
          </cell>
          <cell r="Z1421">
            <v>2.8</v>
          </cell>
          <cell r="AA1421">
            <v>25</v>
          </cell>
          <cell r="AB1421">
            <v>57.796875</v>
          </cell>
          <cell r="AC1421">
            <v>60.434999999999995</v>
          </cell>
          <cell r="AD1421">
            <v>63.105624999999996</v>
          </cell>
          <cell r="AE1421">
            <v>60.596874999999997</v>
          </cell>
          <cell r="AF1421">
            <v>63.234999999999992</v>
          </cell>
          <cell r="AG1421">
            <v>65.905625000000001</v>
          </cell>
          <cell r="AH1421" t="str">
            <v xml:space="preserve">2 X 8126 (4.625 FT/Box) </v>
          </cell>
          <cell r="AI1421">
            <v>2</v>
          </cell>
          <cell r="AJ1421" t="str">
            <v>(5X5)+0=25</v>
          </cell>
          <cell r="AK1421">
            <v>5</v>
          </cell>
          <cell r="AL1421">
            <v>5</v>
          </cell>
          <cell r="AM1421">
            <v>0</v>
          </cell>
          <cell r="AN1421">
            <v>25</v>
          </cell>
          <cell r="AO1421" t="str">
            <v>8904 (45 X 42)</v>
          </cell>
          <cell r="AP1421" t="str">
            <v>45X42</v>
          </cell>
          <cell r="AQ1421">
            <v>55</v>
          </cell>
          <cell r="AR1421" t="str">
            <v>8123 (4)</v>
          </cell>
          <cell r="AS1421">
            <v>0</v>
          </cell>
          <cell r="AT1421" t="str">
            <v>8121 (2 X 16FT)</v>
          </cell>
          <cell r="AU1421">
            <v>2</v>
          </cell>
          <cell r="AV1421" t="str">
            <v>8051 (1 White)</v>
          </cell>
          <cell r="AW1421" t="str">
            <v>8050 (111FT Clear)</v>
          </cell>
          <cell r="AX1421">
            <v>1635.8749999999998</v>
          </cell>
          <cell r="AY1421">
            <v>625</v>
          </cell>
          <cell r="AZ1421">
            <v>2.6173999999999995</v>
          </cell>
          <cell r="BA1421" t="str">
            <v>GJ Request 11/23/05.</v>
          </cell>
          <cell r="BB1421"/>
          <cell r="BC1421">
            <v>249047</v>
          </cell>
          <cell r="BD1421" t="str">
            <v>Blue</v>
          </cell>
          <cell r="BE1421" t="str">
            <v>2834 LIF35</v>
          </cell>
          <cell r="BF1421" t="str">
            <v>12 months (+/- 5 days) from date of manufacture</v>
          </cell>
          <cell r="BG1421" t="str">
            <v>Fast</v>
          </cell>
          <cell r="BH1421" t="str">
            <v>28 mm</v>
          </cell>
          <cell r="BI1421" t="str">
            <v>1 1/4 in</v>
          </cell>
          <cell r="BJ1421" t="str">
            <v>34 in</v>
          </cell>
          <cell r="BK1421" t="str">
            <v>7/8 in</v>
          </cell>
          <cell r="BL1421" t="str">
            <v>I, II, III</v>
          </cell>
          <cell r="BM1421">
            <v>3.4841976632113147</v>
          </cell>
          <cell r="BN1421">
            <v>87.5</v>
          </cell>
          <cell r="BO1421">
            <v>0</v>
          </cell>
          <cell r="BP1421" t="str">
            <v>J</v>
          </cell>
          <cell r="BQ1421">
            <v>25</v>
          </cell>
          <cell r="BR1421">
            <v>33925</v>
          </cell>
        </row>
        <row r="1422">
          <cell r="C1422">
            <v>249048</v>
          </cell>
          <cell r="D1422" t="str">
            <v>2836 M10P (2PB, 25 Bxs)(GJ)</v>
          </cell>
          <cell r="E1422" t="str">
            <v>70496</v>
          </cell>
          <cell r="F1422" t="str">
            <v>72038</v>
          </cell>
          <cell r="G1422" t="str">
            <v>30%</v>
          </cell>
          <cell r="H1422" t="str">
            <v>2 X 8509 (12-8 4 X 1.25 OL)</v>
          </cell>
          <cell r="I1422" t="str">
            <v>8040 (54 mm 142 GA X 3.125 FT)</v>
          </cell>
          <cell r="J1422" t="str">
            <v>8034 (100 mm 200 GA X 3.125 FT)</v>
          </cell>
          <cell r="K1422">
            <v>1.7917199999999995</v>
          </cell>
          <cell r="L1422">
            <v>0.7678799999999999</v>
          </cell>
          <cell r="M1422">
            <v>36</v>
          </cell>
          <cell r="N1422">
            <v>44.397348211300098</v>
          </cell>
          <cell r="O1422">
            <v>35.75</v>
          </cell>
          <cell r="P1422">
            <v>36</v>
          </cell>
          <cell r="Q1422">
            <v>36.25</v>
          </cell>
          <cell r="R1422">
            <v>2.4488750000000001</v>
          </cell>
          <cell r="S1422">
            <v>2.5595999999999997</v>
          </cell>
          <cell r="T1422">
            <v>2.6716250000000001</v>
          </cell>
          <cell r="U1422">
            <v>1111.78925</v>
          </cell>
          <cell r="V1422">
            <v>1162.0583999999999</v>
          </cell>
          <cell r="W1422">
            <v>1212.9177500000001</v>
          </cell>
          <cell r="X1422" t="str">
            <v>8465/8466 (39"/2 pc)</v>
          </cell>
          <cell r="Y1422" t="str">
            <v>39"/ 2 pc</v>
          </cell>
          <cell r="Z1422">
            <v>2.8</v>
          </cell>
          <cell r="AA1422">
            <v>25</v>
          </cell>
          <cell r="AB1422">
            <v>61.221875000000004</v>
          </cell>
          <cell r="AC1422">
            <v>63.989999999999995</v>
          </cell>
          <cell r="AD1422">
            <v>66.790625000000006</v>
          </cell>
          <cell r="AE1422">
            <v>64.021875000000009</v>
          </cell>
          <cell r="AF1422">
            <v>66.789999999999992</v>
          </cell>
          <cell r="AG1422">
            <v>69.590625000000003</v>
          </cell>
          <cell r="AH1422" t="str">
            <v xml:space="preserve">2 X 8126 (4.625 FT/Box) </v>
          </cell>
          <cell r="AI1422">
            <v>2</v>
          </cell>
          <cell r="AJ1422" t="str">
            <v>(5X5)+0=25</v>
          </cell>
          <cell r="AK1422">
            <v>5</v>
          </cell>
          <cell r="AL1422">
            <v>5</v>
          </cell>
          <cell r="AM1422">
            <v>0</v>
          </cell>
          <cell r="AN1422">
            <v>25</v>
          </cell>
          <cell r="AO1422" t="str">
            <v>8904 (45 X 42)</v>
          </cell>
          <cell r="AP1422" t="str">
            <v>45X42</v>
          </cell>
          <cell r="AQ1422">
            <v>55</v>
          </cell>
          <cell r="AR1422" t="str">
            <v>8123 (4)</v>
          </cell>
          <cell r="AS1422">
            <v>0</v>
          </cell>
          <cell r="AT1422" t="str">
            <v>8121 (2 X 16FT)</v>
          </cell>
          <cell r="AU1422">
            <v>2</v>
          </cell>
          <cell r="AV1422" t="str">
            <v>8051 (1 White)</v>
          </cell>
          <cell r="AW1422" t="str">
            <v>8050 (111FT Clear)</v>
          </cell>
          <cell r="AX1422">
            <v>1724.7499999999998</v>
          </cell>
          <cell r="AY1422">
            <v>625</v>
          </cell>
          <cell r="AZ1422">
            <v>2.7595999999999998</v>
          </cell>
          <cell r="BA1422" t="str">
            <v xml:space="preserve">GJ Request 4/11/03.   Each cartridge gets Part No. 8510 Parachute Clip 28 mm. </v>
          </cell>
          <cell r="BB1422"/>
          <cell r="BC1422">
            <v>249048</v>
          </cell>
          <cell r="BD1422" t="str">
            <v>Red</v>
          </cell>
          <cell r="BE1422" t="str">
            <v>2836 M10P</v>
          </cell>
          <cell r="BF1422" t="str">
            <v>12 months (+/- 5 days) from date of manufacture</v>
          </cell>
          <cell r="BG1422" t="str">
            <v>Super Fast</v>
          </cell>
          <cell r="BH1422" t="str">
            <v>28 mm</v>
          </cell>
          <cell r="BI1422" t="str">
            <v>1 1/4 in</v>
          </cell>
          <cell r="BJ1422" t="str">
            <v>36 in</v>
          </cell>
          <cell r="BK1422" t="str">
            <v>7/8 in</v>
          </cell>
          <cell r="BL1422" t="str">
            <v>I, II, III</v>
          </cell>
          <cell r="BM1422">
            <v>3.6997790176083414</v>
          </cell>
          <cell r="BN1422">
            <v>92.5</v>
          </cell>
          <cell r="BO1422">
            <v>0</v>
          </cell>
          <cell r="BP1422" t="str">
            <v>J</v>
          </cell>
          <cell r="BQ1422">
            <v>25</v>
          </cell>
          <cell r="BR1422">
            <v>33925</v>
          </cell>
        </row>
        <row r="1423">
          <cell r="C1423">
            <v>249049</v>
          </cell>
          <cell r="D1423" t="str">
            <v>2836 M20B (2PB, 25 Bxs)(GJ)</v>
          </cell>
          <cell r="E1423" t="str">
            <v>70402</v>
          </cell>
          <cell r="F1423" t="str">
            <v>72038</v>
          </cell>
          <cell r="G1423" t="str">
            <v>30%</v>
          </cell>
          <cell r="H1423" t="str">
            <v>2 X 8509 (12-8 4 X 1.25 OL)</v>
          </cell>
          <cell r="I1423" t="str">
            <v>8040 (54 mm 142 GA X 3.125 FT)</v>
          </cell>
          <cell r="J1423" t="str">
            <v>8034 (100 mm 200 GA X 3.125 FT)</v>
          </cell>
          <cell r="K1423">
            <v>1.7917199999999995</v>
          </cell>
          <cell r="L1423">
            <v>0.7678799999999999</v>
          </cell>
          <cell r="M1423">
            <v>36</v>
          </cell>
          <cell r="N1423">
            <v>44.397348211300098</v>
          </cell>
          <cell r="O1423">
            <v>35.75</v>
          </cell>
          <cell r="P1423">
            <v>36</v>
          </cell>
          <cell r="Q1423">
            <v>36.25</v>
          </cell>
          <cell r="R1423">
            <v>2.4488750000000001</v>
          </cell>
          <cell r="S1423">
            <v>2.5595999999999997</v>
          </cell>
          <cell r="T1423">
            <v>2.6716250000000001</v>
          </cell>
          <cell r="U1423">
            <v>1111.78925</v>
          </cell>
          <cell r="V1423">
            <v>1162.0583999999999</v>
          </cell>
          <cell r="W1423">
            <v>1212.9177500000001</v>
          </cell>
          <cell r="X1423" t="str">
            <v>8465/8466 (39"/2 pc)</v>
          </cell>
          <cell r="Y1423" t="str">
            <v>39"/ 2 pc</v>
          </cell>
          <cell r="Z1423">
            <v>2.8</v>
          </cell>
          <cell r="AA1423">
            <v>25</v>
          </cell>
          <cell r="AB1423">
            <v>61.221875000000004</v>
          </cell>
          <cell r="AC1423">
            <v>63.989999999999995</v>
          </cell>
          <cell r="AD1423">
            <v>66.790625000000006</v>
          </cell>
          <cell r="AE1423">
            <v>64.021875000000009</v>
          </cell>
          <cell r="AF1423">
            <v>66.789999999999992</v>
          </cell>
          <cell r="AG1423">
            <v>69.590625000000003</v>
          </cell>
          <cell r="AH1423" t="str">
            <v xml:space="preserve">2 X 8126 (4.625 FT/Box) </v>
          </cell>
          <cell r="AI1423">
            <v>2</v>
          </cell>
          <cell r="AJ1423" t="str">
            <v>(5X5)+0=25</v>
          </cell>
          <cell r="AK1423">
            <v>5</v>
          </cell>
          <cell r="AL1423">
            <v>5</v>
          </cell>
          <cell r="AM1423">
            <v>0</v>
          </cell>
          <cell r="AN1423">
            <v>25</v>
          </cell>
          <cell r="AO1423" t="str">
            <v>8904 (45 X 42)</v>
          </cell>
          <cell r="AP1423" t="str">
            <v>45X42</v>
          </cell>
          <cell r="AQ1423">
            <v>55</v>
          </cell>
          <cell r="AR1423" t="str">
            <v>8123 (4)</v>
          </cell>
          <cell r="AS1423">
            <v>0</v>
          </cell>
          <cell r="AT1423" t="str">
            <v>8121 (2 X 16FT)</v>
          </cell>
          <cell r="AU1423">
            <v>2</v>
          </cell>
          <cell r="AV1423" t="str">
            <v>8051 (1 White)</v>
          </cell>
          <cell r="AW1423" t="str">
            <v>8050 (111FT Clear)</v>
          </cell>
          <cell r="AX1423">
            <v>1724.7499999999998</v>
          </cell>
          <cell r="AY1423">
            <v>625</v>
          </cell>
          <cell r="AZ1423">
            <v>2.7595999999999998</v>
          </cell>
          <cell r="BA1423" t="str">
            <v xml:space="preserve">GJ Request 3/3/03.A.   Each cartridge gets Part No. 8517 Basket Clip 28 mm. </v>
          </cell>
          <cell r="BB1423"/>
          <cell r="BC1423">
            <v>249049</v>
          </cell>
          <cell r="BD1423" t="str">
            <v>Orange</v>
          </cell>
          <cell r="BE1423" t="str">
            <v>2836 M20B</v>
          </cell>
          <cell r="BF1423" t="str">
            <v>12 months (+/- 5 days) from date of manufacture</v>
          </cell>
          <cell r="BG1423" t="str">
            <v>X-Fast</v>
          </cell>
          <cell r="BH1423" t="str">
            <v>28 mm</v>
          </cell>
          <cell r="BI1423" t="str">
            <v>1 1/4 in</v>
          </cell>
          <cell r="BJ1423" t="str">
            <v>36 in</v>
          </cell>
          <cell r="BK1423" t="str">
            <v>7/8 in</v>
          </cell>
          <cell r="BL1423" t="str">
            <v>I, II, III</v>
          </cell>
          <cell r="BM1423">
            <v>3.6997790176083414</v>
          </cell>
          <cell r="BN1423">
            <v>92.5</v>
          </cell>
          <cell r="BO1423">
            <v>0</v>
          </cell>
          <cell r="BP1423" t="str">
            <v>J</v>
          </cell>
          <cell r="BQ1423">
            <v>25</v>
          </cell>
          <cell r="BR1423">
            <v>33925</v>
          </cell>
        </row>
        <row r="1424">
          <cell r="C1424">
            <v>249050</v>
          </cell>
          <cell r="D1424" t="str">
            <v>2836 M20P (2PB, 25 Bxs)(GJ)</v>
          </cell>
          <cell r="E1424" t="str">
            <v>70402</v>
          </cell>
          <cell r="F1424" t="str">
            <v>72038</v>
          </cell>
          <cell r="G1424" t="str">
            <v>30%</v>
          </cell>
          <cell r="H1424" t="str">
            <v>2 X 8509 (12-8 4 X 1.25 OL)</v>
          </cell>
          <cell r="I1424" t="str">
            <v>8040 (54 mm 142 GA X 3.125 FT)</v>
          </cell>
          <cell r="J1424" t="str">
            <v>8034 (100 mm 200 GA X 3.125 FT)</v>
          </cell>
          <cell r="K1424">
            <v>1.7917199999999995</v>
          </cell>
          <cell r="L1424">
            <v>0.7678799999999999</v>
          </cell>
          <cell r="M1424">
            <v>36</v>
          </cell>
          <cell r="N1424">
            <v>44.397348211300098</v>
          </cell>
          <cell r="O1424">
            <v>35.75</v>
          </cell>
          <cell r="P1424">
            <v>36</v>
          </cell>
          <cell r="Q1424">
            <v>36.25</v>
          </cell>
          <cell r="R1424">
            <v>2.4488750000000001</v>
          </cell>
          <cell r="S1424">
            <v>2.5595999999999997</v>
          </cell>
          <cell r="T1424">
            <v>2.6716250000000001</v>
          </cell>
          <cell r="U1424">
            <v>1111.78925</v>
          </cell>
          <cell r="V1424">
            <v>1162.0583999999999</v>
          </cell>
          <cell r="W1424">
            <v>1212.9177500000001</v>
          </cell>
          <cell r="X1424" t="str">
            <v>8465/8466 (39"/2 pc)</v>
          </cell>
          <cell r="Y1424" t="str">
            <v>39"/ 2 pc</v>
          </cell>
          <cell r="Z1424">
            <v>2.8</v>
          </cell>
          <cell r="AA1424">
            <v>25</v>
          </cell>
          <cell r="AB1424">
            <v>61.221875000000004</v>
          </cell>
          <cell r="AC1424">
            <v>63.989999999999995</v>
          </cell>
          <cell r="AD1424">
            <v>66.790625000000006</v>
          </cell>
          <cell r="AE1424">
            <v>64.021875000000009</v>
          </cell>
          <cell r="AF1424">
            <v>66.789999999999992</v>
          </cell>
          <cell r="AG1424">
            <v>69.590625000000003</v>
          </cell>
          <cell r="AH1424" t="str">
            <v xml:space="preserve">2 X 8126 (4.625 FT/Box) </v>
          </cell>
          <cell r="AI1424">
            <v>2</v>
          </cell>
          <cell r="AJ1424" t="str">
            <v>(5X5)+0=25</v>
          </cell>
          <cell r="AK1424">
            <v>5</v>
          </cell>
          <cell r="AL1424">
            <v>5</v>
          </cell>
          <cell r="AM1424">
            <v>0</v>
          </cell>
          <cell r="AN1424">
            <v>25</v>
          </cell>
          <cell r="AO1424" t="str">
            <v>8904 (45 X 42)</v>
          </cell>
          <cell r="AP1424" t="str">
            <v>45X42</v>
          </cell>
          <cell r="AQ1424">
            <v>55</v>
          </cell>
          <cell r="AR1424" t="str">
            <v>8123 (4)</v>
          </cell>
          <cell r="AS1424">
            <v>0</v>
          </cell>
          <cell r="AT1424" t="str">
            <v>8121 (2 X 16FT)</v>
          </cell>
          <cell r="AU1424">
            <v>2</v>
          </cell>
          <cell r="AV1424" t="str">
            <v>8051 (1 White)</v>
          </cell>
          <cell r="AW1424" t="str">
            <v>8050 (111FT Clear)</v>
          </cell>
          <cell r="AX1424">
            <v>1724.7499999999998</v>
          </cell>
          <cell r="AY1424">
            <v>625</v>
          </cell>
          <cell r="AZ1424">
            <v>2.7595999999999998</v>
          </cell>
          <cell r="BA1424" t="str">
            <v xml:space="preserve">GJ Request 1/22/03.   Each cartridge gets Part No. 8510 Parachute Clip 28 mm. </v>
          </cell>
          <cell r="BB1424"/>
          <cell r="BC1424">
            <v>249050</v>
          </cell>
          <cell r="BD1424" t="str">
            <v>Orange</v>
          </cell>
          <cell r="BE1424" t="str">
            <v>2836 M20B</v>
          </cell>
          <cell r="BF1424" t="str">
            <v>12 months (+/- 5 days) from date of manufacture</v>
          </cell>
          <cell r="BG1424" t="str">
            <v>X-Fast</v>
          </cell>
          <cell r="BH1424" t="str">
            <v>28 mm</v>
          </cell>
          <cell r="BI1424" t="str">
            <v>1 1/4 in</v>
          </cell>
          <cell r="BJ1424" t="str">
            <v>36 in</v>
          </cell>
          <cell r="BK1424" t="str">
            <v>7/8 in</v>
          </cell>
          <cell r="BL1424" t="str">
            <v>I, II, III</v>
          </cell>
          <cell r="BM1424">
            <v>3.6997790176083414</v>
          </cell>
          <cell r="BN1424">
            <v>92.5</v>
          </cell>
          <cell r="BO1424">
            <v>0</v>
          </cell>
          <cell r="BP1424" t="str">
            <v>J</v>
          </cell>
          <cell r="BQ1424">
            <v>25</v>
          </cell>
          <cell r="BR1424">
            <v>33925</v>
          </cell>
        </row>
        <row r="1425">
          <cell r="C1425">
            <v>249051</v>
          </cell>
          <cell r="D1425" t="str">
            <v>2836 M37P (2PB, 25 Bxs)(GJ)</v>
          </cell>
          <cell r="E1425" t="str">
            <v>70499</v>
          </cell>
          <cell r="F1425" t="str">
            <v>72038</v>
          </cell>
          <cell r="G1425" t="str">
            <v>30%</v>
          </cell>
          <cell r="H1425" t="str">
            <v>2 X 8509 (12-8 4 X 1.25 OL)</v>
          </cell>
          <cell r="I1425" t="str">
            <v>8040 (54 mm 142 GA X 3.125 FT)</v>
          </cell>
          <cell r="J1425" t="str">
            <v>8034 (100 mm 200 GA X 3.125 FT)</v>
          </cell>
          <cell r="K1425">
            <v>1.7917199999999995</v>
          </cell>
          <cell r="L1425">
            <v>0.7678799999999999</v>
          </cell>
          <cell r="M1425">
            <v>36</v>
          </cell>
          <cell r="N1425">
            <v>44.397348211300098</v>
          </cell>
          <cell r="O1425">
            <v>35.75</v>
          </cell>
          <cell r="P1425">
            <v>36</v>
          </cell>
          <cell r="Q1425">
            <v>36.25</v>
          </cell>
          <cell r="R1425">
            <v>2.4488750000000001</v>
          </cell>
          <cell r="S1425">
            <v>2.5595999999999997</v>
          </cell>
          <cell r="T1425">
            <v>2.6716250000000001</v>
          </cell>
          <cell r="U1425">
            <v>1111.78925</v>
          </cell>
          <cell r="V1425">
            <v>1162.0583999999999</v>
          </cell>
          <cell r="W1425">
            <v>1212.9177500000001</v>
          </cell>
          <cell r="X1425" t="str">
            <v>8465/8466 (39"/2 pc)</v>
          </cell>
          <cell r="Y1425" t="str">
            <v>39"/ 2 pc</v>
          </cell>
          <cell r="Z1425">
            <v>2.8</v>
          </cell>
          <cell r="AA1425">
            <v>25</v>
          </cell>
          <cell r="AB1425">
            <v>61.221875000000004</v>
          </cell>
          <cell r="AC1425">
            <v>63.989999999999995</v>
          </cell>
          <cell r="AD1425">
            <v>66.790625000000006</v>
          </cell>
          <cell r="AE1425">
            <v>64.021875000000009</v>
          </cell>
          <cell r="AF1425">
            <v>66.789999999999992</v>
          </cell>
          <cell r="AG1425">
            <v>69.590625000000003</v>
          </cell>
          <cell r="AH1425" t="str">
            <v xml:space="preserve">2 X 8126 (4.625 FT/Box) </v>
          </cell>
          <cell r="AI1425">
            <v>2</v>
          </cell>
          <cell r="AJ1425" t="str">
            <v>(5X5)+0=25</v>
          </cell>
          <cell r="AK1425">
            <v>5</v>
          </cell>
          <cell r="AL1425">
            <v>5</v>
          </cell>
          <cell r="AM1425">
            <v>0</v>
          </cell>
          <cell r="AN1425">
            <v>25</v>
          </cell>
          <cell r="AO1425" t="str">
            <v>8904 (45 X 42)</v>
          </cell>
          <cell r="AP1425" t="str">
            <v>45X42</v>
          </cell>
          <cell r="AQ1425">
            <v>55</v>
          </cell>
          <cell r="AR1425" t="str">
            <v>8123 (4)</v>
          </cell>
          <cell r="AS1425">
            <v>0</v>
          </cell>
          <cell r="AT1425" t="str">
            <v>8121 (2 X 16FT)</v>
          </cell>
          <cell r="AU1425">
            <v>2</v>
          </cell>
          <cell r="AV1425" t="str">
            <v>8051 (1 White)</v>
          </cell>
          <cell r="AW1425" t="str">
            <v>8050 (111FT Clear)</v>
          </cell>
          <cell r="AX1425">
            <v>1724.7499999999998</v>
          </cell>
          <cell r="AY1425">
            <v>625</v>
          </cell>
          <cell r="AZ1425">
            <v>2.7595999999999998</v>
          </cell>
          <cell r="BA1425" t="str">
            <v xml:space="preserve">GJ Request 2/8/02.   Each cartridge gets Part No. 8510 Parachute Clip 28 mm. </v>
          </cell>
          <cell r="BB1425"/>
          <cell r="BC1425">
            <v>249051</v>
          </cell>
          <cell r="BD1425" t="str">
            <v>Blue</v>
          </cell>
          <cell r="BE1425" t="str">
            <v>2836 M37P</v>
          </cell>
          <cell r="BF1425" t="str">
            <v>12 months (+/- 5 days) from date of manufacture</v>
          </cell>
          <cell r="BG1425" t="str">
            <v>Fast</v>
          </cell>
          <cell r="BH1425" t="str">
            <v>28 mm</v>
          </cell>
          <cell r="BI1425" t="str">
            <v>1 1/4 in</v>
          </cell>
          <cell r="BJ1425" t="str">
            <v>36 in</v>
          </cell>
          <cell r="BK1425" t="str">
            <v>7/8 in</v>
          </cell>
          <cell r="BL1425" t="str">
            <v>I, II, III</v>
          </cell>
          <cell r="BM1425">
            <v>3.6997790176083414</v>
          </cell>
          <cell r="BN1425">
            <v>92.5</v>
          </cell>
          <cell r="BO1425">
            <v>0</v>
          </cell>
          <cell r="BP1425" t="str">
            <v>J</v>
          </cell>
          <cell r="BQ1425">
            <v>25</v>
          </cell>
          <cell r="BR1425">
            <v>33925</v>
          </cell>
        </row>
        <row r="1426">
          <cell r="C1426">
            <v>249052</v>
          </cell>
          <cell r="D1426" t="str">
            <v>2836 LIF20 (SWP,675 Pcs)(GJ)</v>
          </cell>
          <cell r="E1426" t="str">
            <v>70417</v>
          </cell>
          <cell r="F1426" t="str">
            <v>72038</v>
          </cell>
          <cell r="G1426" t="str">
            <v>30%</v>
          </cell>
          <cell r="H1426" t="str">
            <v>2 X 8509 (12-8 4 X 1.25 OL)</v>
          </cell>
          <cell r="I1426" t="str">
            <v>8040 (54 mm 142 GA X 3.125 FT)</v>
          </cell>
          <cell r="J1426" t="str">
            <v>8034 (100 mm 200 GA X 3.125 FT)</v>
          </cell>
          <cell r="K1426">
            <v>1.7917199999999995</v>
          </cell>
          <cell r="L1426">
            <v>0.7678799999999999</v>
          </cell>
          <cell r="M1426">
            <v>36</v>
          </cell>
          <cell r="N1426">
            <v>44.397348211300098</v>
          </cell>
          <cell r="O1426">
            <v>35.75</v>
          </cell>
          <cell r="P1426">
            <v>36</v>
          </cell>
          <cell r="Q1426">
            <v>36.25</v>
          </cell>
          <cell r="R1426">
            <v>2.4488750000000001</v>
          </cell>
          <cell r="S1426">
            <v>2.5595999999999997</v>
          </cell>
          <cell r="T1426">
            <v>2.6716250000000001</v>
          </cell>
          <cell r="U1426">
            <v>1111.78925</v>
          </cell>
          <cell r="V1426">
            <v>1162.0583999999999</v>
          </cell>
          <cell r="W1426">
            <v>1212.9177500000001</v>
          </cell>
          <cell r="X1426" t="str">
            <v>8053 (5" X 150GA X 37FT)</v>
          </cell>
          <cell r="Y1426" t="str">
            <v>SW (37 FT)</v>
          </cell>
          <cell r="Z1426">
            <v>2.8</v>
          </cell>
          <cell r="AA1426">
            <v>15</v>
          </cell>
          <cell r="AB1426">
            <v>36.733125000000001</v>
          </cell>
          <cell r="AC1426">
            <v>38.393999999999991</v>
          </cell>
          <cell r="AD1426">
            <v>40.074375000000003</v>
          </cell>
          <cell r="AE1426">
            <v>39.533124999999998</v>
          </cell>
          <cell r="AF1426">
            <v>41.193999999999988</v>
          </cell>
          <cell r="AG1426">
            <v>42.874375000000001</v>
          </cell>
          <cell r="AH1426" t="str">
            <v xml:space="preserve">8059 (37 FT/Bundle) </v>
          </cell>
          <cell r="AI1426" t="str">
            <v>SW</v>
          </cell>
          <cell r="AJ1426" t="str">
            <v>45 SW</v>
          </cell>
          <cell r="AK1426" t="str">
            <v xml:space="preserve">Stack </v>
          </cell>
          <cell r="AL1426" t="str">
            <v xml:space="preserve">Pyramid </v>
          </cell>
          <cell r="AM1426" t="str">
            <v>On Pallet</v>
          </cell>
          <cell r="AN1426">
            <v>45</v>
          </cell>
          <cell r="AO1426" t="str">
            <v>8904 (45 X 42)</v>
          </cell>
          <cell r="AP1426" t="str">
            <v>45X42</v>
          </cell>
          <cell r="AQ1426">
            <v>55</v>
          </cell>
          <cell r="AR1426" t="str">
            <v>8133 (2)</v>
          </cell>
          <cell r="AS1426" t="str">
            <v>2 X 8114 (Pad)</v>
          </cell>
          <cell r="AT1426">
            <v>0</v>
          </cell>
          <cell r="AU1426">
            <v>0</v>
          </cell>
          <cell r="AV1426" t="str">
            <v>8051 (1 White)</v>
          </cell>
          <cell r="AW1426" t="str">
            <v>8052 (186FT White)</v>
          </cell>
          <cell r="AX1426">
            <v>1908.7299999999996</v>
          </cell>
          <cell r="AY1426">
            <v>675</v>
          </cell>
          <cell r="AZ1426">
            <v>2.8277481481481477</v>
          </cell>
          <cell r="BA1426" t="str">
            <v>GJ Request 2/17/06.</v>
          </cell>
          <cell r="BB1426"/>
          <cell r="BC1426">
            <v>249052</v>
          </cell>
          <cell r="BD1426" t="str">
            <v>Orange</v>
          </cell>
          <cell r="BE1426" t="str">
            <v>2836 LIF20</v>
          </cell>
          <cell r="BF1426" t="str">
            <v>12 months (+/- 5 days) from date of manufacture</v>
          </cell>
          <cell r="BG1426" t="str">
            <v>X-Fast</v>
          </cell>
          <cell r="BH1426" t="str">
            <v>28 mm</v>
          </cell>
          <cell r="BI1426" t="str">
            <v>1 1/4 in</v>
          </cell>
          <cell r="BJ1426" t="str">
            <v>36 in</v>
          </cell>
          <cell r="BK1426" t="str">
            <v>7/8 in</v>
          </cell>
          <cell r="BL1426" t="str">
            <v>I, II, III</v>
          </cell>
          <cell r="BM1426">
            <v>3.6997790176083414</v>
          </cell>
          <cell r="BN1426">
            <v>55.5</v>
          </cell>
          <cell r="BO1426">
            <v>0</v>
          </cell>
          <cell r="BP1426" t="str">
            <v>J</v>
          </cell>
          <cell r="BQ1426">
            <v>15</v>
          </cell>
          <cell r="BR1426">
            <v>34545</v>
          </cell>
        </row>
        <row r="1427">
          <cell r="C1427">
            <v>249054</v>
          </cell>
          <cell r="D1427" t="str">
            <v>2836 M35P (2PB, 25 Bxs)(GJ)</v>
          </cell>
          <cell r="E1427" t="str">
            <v>70474</v>
          </cell>
          <cell r="F1427" t="str">
            <v>72038</v>
          </cell>
          <cell r="G1427" t="str">
            <v>30%</v>
          </cell>
          <cell r="H1427" t="str">
            <v>2 X 8509 (12-8 4 X 1.25 OL)</v>
          </cell>
          <cell r="I1427" t="str">
            <v>8040 (54 mm 142 GA X 3.125 FT)</v>
          </cell>
          <cell r="J1427" t="str">
            <v>8034 (100 mm 200 GA X 3.125 FT)</v>
          </cell>
          <cell r="K1427">
            <v>1.7917199999999995</v>
          </cell>
          <cell r="L1427">
            <v>0.7678799999999999</v>
          </cell>
          <cell r="M1427">
            <v>36</v>
          </cell>
          <cell r="N1427">
            <v>44.397348211300098</v>
          </cell>
          <cell r="O1427">
            <v>35.75</v>
          </cell>
          <cell r="P1427">
            <v>36</v>
          </cell>
          <cell r="Q1427">
            <v>36.25</v>
          </cell>
          <cell r="R1427">
            <v>2.4488750000000001</v>
          </cell>
          <cell r="S1427">
            <v>2.5595999999999997</v>
          </cell>
          <cell r="T1427">
            <v>2.6716250000000001</v>
          </cell>
          <cell r="U1427">
            <v>1111.78925</v>
          </cell>
          <cell r="V1427">
            <v>1162.0583999999999</v>
          </cell>
          <cell r="W1427">
            <v>1212.9177500000001</v>
          </cell>
          <cell r="X1427" t="str">
            <v>8465/8466 (39"/2 pc)</v>
          </cell>
          <cell r="Y1427" t="str">
            <v>39"/ 2 pc</v>
          </cell>
          <cell r="Z1427">
            <v>2.8</v>
          </cell>
          <cell r="AA1427">
            <v>25</v>
          </cell>
          <cell r="AB1427">
            <v>61.221875000000004</v>
          </cell>
          <cell r="AC1427">
            <v>63.989999999999995</v>
          </cell>
          <cell r="AD1427">
            <v>66.790625000000006</v>
          </cell>
          <cell r="AE1427">
            <v>64.021875000000009</v>
          </cell>
          <cell r="AF1427">
            <v>66.789999999999992</v>
          </cell>
          <cell r="AG1427">
            <v>69.590625000000003</v>
          </cell>
          <cell r="AH1427" t="str">
            <v xml:space="preserve">2 X 8126 (4.625 FT/Box) </v>
          </cell>
          <cell r="AI1427">
            <v>2</v>
          </cell>
          <cell r="AJ1427" t="str">
            <v>(5X5)+0=25</v>
          </cell>
          <cell r="AK1427">
            <v>5</v>
          </cell>
          <cell r="AL1427">
            <v>5</v>
          </cell>
          <cell r="AM1427">
            <v>0</v>
          </cell>
          <cell r="AN1427">
            <v>25</v>
          </cell>
          <cell r="AO1427" t="str">
            <v>8904 (45 X 42)</v>
          </cell>
          <cell r="AP1427" t="str">
            <v>45X42</v>
          </cell>
          <cell r="AQ1427">
            <v>55</v>
          </cell>
          <cell r="AR1427" t="str">
            <v>8123 (4)</v>
          </cell>
          <cell r="AS1427">
            <v>0</v>
          </cell>
          <cell r="AT1427" t="str">
            <v>8121 (2 X 16FT)</v>
          </cell>
          <cell r="AU1427">
            <v>2</v>
          </cell>
          <cell r="AV1427" t="str">
            <v>8051 (1 White)</v>
          </cell>
          <cell r="AW1427" t="str">
            <v>8050 (111FT Clear)</v>
          </cell>
          <cell r="AX1427">
            <v>1724.7499999999998</v>
          </cell>
          <cell r="AY1427">
            <v>625</v>
          </cell>
          <cell r="AZ1427">
            <v>2.7595999999999998</v>
          </cell>
          <cell r="BA1427" t="str">
            <v>GJ Request change from LIF35 to M35 6/21/06.   Each cartridge gets Part No. 8510 Parachute Clip 28 mm.</v>
          </cell>
          <cell r="BB1427"/>
          <cell r="BC1427">
            <v>249054</v>
          </cell>
          <cell r="BD1427" t="str">
            <v>Blue</v>
          </cell>
          <cell r="BE1427" t="str">
            <v>2836 M35P</v>
          </cell>
          <cell r="BF1427" t="str">
            <v>12 months (+/- 5 days) from date of manufacture</v>
          </cell>
          <cell r="BG1427" t="str">
            <v>Fast</v>
          </cell>
          <cell r="BH1427" t="str">
            <v>28 mm</v>
          </cell>
          <cell r="BI1427" t="str">
            <v>1 1/4 in</v>
          </cell>
          <cell r="BJ1427" t="str">
            <v>36 in</v>
          </cell>
          <cell r="BK1427" t="str">
            <v>7/8 in</v>
          </cell>
          <cell r="BL1427" t="str">
            <v>I, II, III</v>
          </cell>
          <cell r="BM1427">
            <v>3.6997790176083414</v>
          </cell>
          <cell r="BN1427">
            <v>92.5</v>
          </cell>
          <cell r="BO1427">
            <v>0</v>
          </cell>
          <cell r="BP1427" t="str">
            <v>J</v>
          </cell>
          <cell r="BQ1427">
            <v>25</v>
          </cell>
          <cell r="BR1427">
            <v>33925</v>
          </cell>
        </row>
        <row r="1428">
          <cell r="C1428">
            <v>249078</v>
          </cell>
          <cell r="D1428" t="str">
            <v>2836 H90 (2PB, 25 Bxs)(GJ)</v>
          </cell>
          <cell r="E1428" t="str">
            <v>70440</v>
          </cell>
          <cell r="F1428" t="str">
            <v>72038</v>
          </cell>
          <cell r="G1428" t="str">
            <v>30%</v>
          </cell>
          <cell r="H1428" t="str">
            <v>2 X 8509 (12-8 4 X 1.25 OL)</v>
          </cell>
          <cell r="I1428" t="str">
            <v>8040 (54 mm 142 GA X 3.125 FT)</v>
          </cell>
          <cell r="J1428" t="str">
            <v>8034 (100 mm 200 GA X 3.125 FT)</v>
          </cell>
          <cell r="K1428">
            <v>1.7917199999999995</v>
          </cell>
          <cell r="L1428">
            <v>0.7678799999999999</v>
          </cell>
          <cell r="M1428">
            <v>36</v>
          </cell>
          <cell r="N1428">
            <v>44.397348211300098</v>
          </cell>
          <cell r="O1428">
            <v>35.75</v>
          </cell>
          <cell r="P1428">
            <v>36</v>
          </cell>
          <cell r="Q1428">
            <v>36.25</v>
          </cell>
          <cell r="R1428">
            <v>2.4488750000000001</v>
          </cell>
          <cell r="S1428">
            <v>2.5595999999999997</v>
          </cell>
          <cell r="T1428">
            <v>2.6716250000000001</v>
          </cell>
          <cell r="U1428">
            <v>1111.78925</v>
          </cell>
          <cell r="V1428">
            <v>1162.0583999999999</v>
          </cell>
          <cell r="W1428">
            <v>1212.9177500000001</v>
          </cell>
          <cell r="X1428" t="str">
            <v>8465/8466 (39"/2 pc)</v>
          </cell>
          <cell r="Y1428" t="str">
            <v>39"/ 2 pc</v>
          </cell>
          <cell r="Z1428">
            <v>2.8</v>
          </cell>
          <cell r="AA1428">
            <v>25</v>
          </cell>
          <cell r="AB1428">
            <v>61.221875000000004</v>
          </cell>
          <cell r="AC1428">
            <v>63.989999999999995</v>
          </cell>
          <cell r="AD1428">
            <v>66.790625000000006</v>
          </cell>
          <cell r="AE1428">
            <v>64.021875000000009</v>
          </cell>
          <cell r="AF1428">
            <v>66.789999999999992</v>
          </cell>
          <cell r="AG1428">
            <v>69.590625000000003</v>
          </cell>
          <cell r="AH1428" t="str">
            <v xml:space="preserve">2 X 8126 (4.625 FT/Box) </v>
          </cell>
          <cell r="AI1428">
            <v>2</v>
          </cell>
          <cell r="AJ1428" t="str">
            <v>(5X5)+0=25</v>
          </cell>
          <cell r="AK1428">
            <v>5</v>
          </cell>
          <cell r="AL1428">
            <v>5</v>
          </cell>
          <cell r="AM1428">
            <v>0</v>
          </cell>
          <cell r="AN1428">
            <v>25</v>
          </cell>
          <cell r="AO1428" t="str">
            <v>8904 (45 X 42)</v>
          </cell>
          <cell r="AP1428" t="str">
            <v>45X42</v>
          </cell>
          <cell r="AQ1428">
            <v>55</v>
          </cell>
          <cell r="AR1428" t="str">
            <v>8123 (4)</v>
          </cell>
          <cell r="AS1428">
            <v>0</v>
          </cell>
          <cell r="AT1428" t="str">
            <v>8121 (2 X 16FT)</v>
          </cell>
          <cell r="AU1428">
            <v>2</v>
          </cell>
          <cell r="AV1428" t="str">
            <v>8051 (1 White)</v>
          </cell>
          <cell r="AW1428" t="str">
            <v>8050 (111FT Clear)</v>
          </cell>
          <cell r="AX1428">
            <v>1724.7499999999998</v>
          </cell>
          <cell r="AY1428">
            <v>625</v>
          </cell>
          <cell r="AZ1428">
            <v>2.7595999999999998</v>
          </cell>
          <cell r="BA1428" t="str">
            <v xml:space="preserve">GJ Request 6/21/02. </v>
          </cell>
          <cell r="BB1428"/>
          <cell r="BC1428">
            <v>249078</v>
          </cell>
          <cell r="BD1428" t="str">
            <v>Yellow</v>
          </cell>
          <cell r="BE1428" t="str">
            <v xml:space="preserve">2836 H90 </v>
          </cell>
          <cell r="BF1428" t="str">
            <v>12 months (+/- 5 days) from date of manufacture</v>
          </cell>
          <cell r="BG1428" t="str">
            <v>Slow</v>
          </cell>
          <cell r="BH1428" t="str">
            <v>28 mm</v>
          </cell>
          <cell r="BI1428" t="str">
            <v>1 1/4 in</v>
          </cell>
          <cell r="BJ1428" t="str">
            <v>36 in</v>
          </cell>
          <cell r="BK1428" t="str">
            <v>7/8 in</v>
          </cell>
          <cell r="BL1428" t="str">
            <v>I, II, III</v>
          </cell>
          <cell r="BM1428">
            <v>3.6997790176083414</v>
          </cell>
          <cell r="BN1428">
            <v>92.5</v>
          </cell>
          <cell r="BO1428">
            <v>0</v>
          </cell>
          <cell r="BP1428" t="str">
            <v>J</v>
          </cell>
          <cell r="BQ1428">
            <v>25</v>
          </cell>
          <cell r="BR1428">
            <v>33925</v>
          </cell>
        </row>
        <row r="1429">
          <cell r="C1429">
            <v>249086</v>
          </cell>
          <cell r="D1429" t="str">
            <v>2837 M35 (2PB, 25 Bxs)(GJ)</v>
          </cell>
          <cell r="E1429" t="str">
            <v>70474</v>
          </cell>
          <cell r="F1429" t="str">
            <v>72038</v>
          </cell>
          <cell r="G1429" t="str">
            <v>30%</v>
          </cell>
          <cell r="H1429" t="str">
            <v>2 X 8509 (12-8 4 X 1.25 OL)</v>
          </cell>
          <cell r="I1429" t="str">
            <v>8040 (54 mm 142 GA X 3.209 FT)</v>
          </cell>
          <cell r="J1429" t="str">
            <v>8034 (100 mm 200 GA X 3.209 FT)</v>
          </cell>
          <cell r="K1429">
            <v>1.8414899999999998</v>
          </cell>
          <cell r="L1429">
            <v>0.78920999999999997</v>
          </cell>
          <cell r="M1429">
            <v>37</v>
          </cell>
          <cell r="N1429">
            <v>45.690836337682256</v>
          </cell>
          <cell r="O1429">
            <v>36.75</v>
          </cell>
          <cell r="P1429">
            <v>37</v>
          </cell>
          <cell r="Q1429">
            <v>37.25</v>
          </cell>
          <cell r="R1429">
            <v>2.5173750000000004</v>
          </cell>
          <cell r="S1429">
            <v>2.6307</v>
          </cell>
          <cell r="T1429">
            <v>2.7453250000000002</v>
          </cell>
          <cell r="U1429">
            <v>1142.8882500000002</v>
          </cell>
          <cell r="V1429">
            <v>1194.3378</v>
          </cell>
          <cell r="W1429">
            <v>1246.3775500000002</v>
          </cell>
          <cell r="X1429" t="str">
            <v>8465/8466 (39"/2 pc)</v>
          </cell>
          <cell r="Y1429" t="str">
            <v>39"/ 2 pc</v>
          </cell>
          <cell r="Z1429">
            <v>2.8</v>
          </cell>
          <cell r="AA1429">
            <v>25</v>
          </cell>
          <cell r="AB1429">
            <v>62.93437500000001</v>
          </cell>
          <cell r="AC1429">
            <v>65.767499999999998</v>
          </cell>
          <cell r="AD1429">
            <v>68.633125000000007</v>
          </cell>
          <cell r="AE1429">
            <v>65.734375000000014</v>
          </cell>
          <cell r="AF1429">
            <v>68.567499999999995</v>
          </cell>
          <cell r="AG1429">
            <v>71.433125000000004</v>
          </cell>
          <cell r="AH1429" t="str">
            <v xml:space="preserve">2 X 8126 (4.625 FT/Box) </v>
          </cell>
          <cell r="AI1429">
            <v>2</v>
          </cell>
          <cell r="AJ1429" t="str">
            <v>(5X5)+0=25</v>
          </cell>
          <cell r="AK1429">
            <v>5</v>
          </cell>
          <cell r="AL1429">
            <v>5</v>
          </cell>
          <cell r="AM1429">
            <v>0</v>
          </cell>
          <cell r="AN1429">
            <v>25</v>
          </cell>
          <cell r="AO1429" t="str">
            <v>8904 (45 X 42)</v>
          </cell>
          <cell r="AP1429" t="str">
            <v>45X42</v>
          </cell>
          <cell r="AQ1429">
            <v>55</v>
          </cell>
          <cell r="AR1429" t="str">
            <v>8123 (4)</v>
          </cell>
          <cell r="AS1429">
            <v>0</v>
          </cell>
          <cell r="AT1429" t="str">
            <v>8121 (2 X 16FT)</v>
          </cell>
          <cell r="AU1429">
            <v>2</v>
          </cell>
          <cell r="AV1429" t="str">
            <v>8051 (1 White)</v>
          </cell>
          <cell r="AW1429" t="str">
            <v>8050 (111FT Clear)</v>
          </cell>
          <cell r="AX1429">
            <v>1769.1875</v>
          </cell>
          <cell r="AY1429">
            <v>625</v>
          </cell>
          <cell r="AZ1429">
            <v>2.8307000000000002</v>
          </cell>
          <cell r="BA1429" t="str">
            <v>GJ Request 3/6/04.</v>
          </cell>
          <cell r="BB1429"/>
          <cell r="BC1429">
            <v>249086</v>
          </cell>
          <cell r="BD1429" t="str">
            <v>Blue</v>
          </cell>
          <cell r="BE1429" t="str">
            <v>2837 M35</v>
          </cell>
          <cell r="BF1429" t="str">
            <v>12 months (+/- 5 days) from date of manufacture</v>
          </cell>
          <cell r="BG1429" t="str">
            <v>Fast</v>
          </cell>
          <cell r="BH1429" t="str">
            <v>28 mm</v>
          </cell>
          <cell r="BI1429" t="str">
            <v>1 1/4 in</v>
          </cell>
          <cell r="BJ1429" t="str">
            <v>37 in</v>
          </cell>
          <cell r="BK1429" t="str">
            <v>7/8 in</v>
          </cell>
          <cell r="BL1429" t="str">
            <v>I, II, III</v>
          </cell>
          <cell r="BM1429">
            <v>3.8075696948068547</v>
          </cell>
          <cell r="BN1429">
            <v>76</v>
          </cell>
          <cell r="BO1429">
            <v>0</v>
          </cell>
          <cell r="BP1429" t="str">
            <v>J</v>
          </cell>
          <cell r="BQ1429">
            <v>25</v>
          </cell>
          <cell r="BR1429">
            <v>33925</v>
          </cell>
        </row>
        <row r="1430">
          <cell r="C1430">
            <v>250060</v>
          </cell>
          <cell r="D1430" t="str">
            <v>2848 LIF0204P (2PB, 42 Bxs)(GJ)</v>
          </cell>
          <cell r="E1430" t="str">
            <v>70414</v>
          </cell>
          <cell r="F1430" t="str">
            <v>72038</v>
          </cell>
          <cell r="G1430" t="str">
            <v>30%</v>
          </cell>
          <cell r="H1430" t="str">
            <v>2 X 8509 (12-8 4 X 1.25 OL)</v>
          </cell>
          <cell r="I1430" t="str">
            <v>8040 (54 mm 142 GA X 4.125 FT)</v>
          </cell>
          <cell r="J1430" t="str">
            <v>8034 (100 mm 200 GA X 4.125 FT)</v>
          </cell>
          <cell r="K1430">
            <v>2.3889599999999995</v>
          </cell>
          <cell r="L1430">
            <v>1.0238399999999999</v>
          </cell>
          <cell r="M1430">
            <v>48</v>
          </cell>
          <cell r="N1430">
            <v>59.919205727886073</v>
          </cell>
          <cell r="O1430">
            <v>47.75</v>
          </cell>
          <cell r="P1430">
            <v>48</v>
          </cell>
          <cell r="Q1430">
            <v>48.25</v>
          </cell>
          <cell r="R1430">
            <v>3.2708750000000002</v>
          </cell>
          <cell r="S1430">
            <v>3.4127999999999998</v>
          </cell>
          <cell r="T1430">
            <v>3.556025</v>
          </cell>
          <cell r="U1430">
            <v>1484.9772500000001</v>
          </cell>
          <cell r="V1430">
            <v>1549.4112</v>
          </cell>
          <cell r="W1430">
            <v>1614.43535</v>
          </cell>
          <cell r="X1430" t="str">
            <v>8472/8473 (53"/2 pc)</v>
          </cell>
          <cell r="Y1430" t="str">
            <v>53"/ 2 pc</v>
          </cell>
          <cell r="Z1430">
            <v>2</v>
          </cell>
          <cell r="AA1430">
            <v>16</v>
          </cell>
          <cell r="AB1430">
            <v>52.334000000000003</v>
          </cell>
          <cell r="AC1430">
            <v>54.604799999999997</v>
          </cell>
          <cell r="AD1430">
            <v>56.8964</v>
          </cell>
          <cell r="AE1430">
            <v>54.334000000000003</v>
          </cell>
          <cell r="AF1430">
            <v>56.604799999999997</v>
          </cell>
          <cell r="AG1430">
            <v>58.8964</v>
          </cell>
          <cell r="AH1430" t="str">
            <v>3 X 8126 (5.531 FT/Box)</v>
          </cell>
          <cell r="AI1430">
            <v>3</v>
          </cell>
          <cell r="AJ1430" t="str">
            <v>(6X7)+0=42</v>
          </cell>
          <cell r="AK1430">
            <v>6</v>
          </cell>
          <cell r="AL1430">
            <v>7</v>
          </cell>
          <cell r="AM1430">
            <v>0</v>
          </cell>
          <cell r="AN1430">
            <v>42</v>
          </cell>
          <cell r="AO1430" t="str">
            <v>8912 (56 X 42)</v>
          </cell>
          <cell r="AP1430" t="str">
            <v>56X42</v>
          </cell>
          <cell r="AQ1430">
            <v>55</v>
          </cell>
          <cell r="AR1430" t="str">
            <v>8123 (8)</v>
          </cell>
          <cell r="AS1430">
            <v>0</v>
          </cell>
          <cell r="AT1430" t="str">
            <v>8121 (4 X 16FT)</v>
          </cell>
          <cell r="AU1430">
            <v>4</v>
          </cell>
          <cell r="AV1430" t="str">
            <v>8051 (1 White)</v>
          </cell>
          <cell r="AW1430" t="str">
            <v>8050 (186FT Clear)</v>
          </cell>
          <cell r="AX1430">
            <v>2432.4015999999997</v>
          </cell>
          <cell r="AY1430">
            <v>672</v>
          </cell>
          <cell r="AZ1430">
            <v>3.6196452380952375</v>
          </cell>
          <cell r="BA1430" t="str">
            <v xml:space="preserve">GJ Request 2/21/02.D.  Each cartridge gets Part No. 8510 28 mm Parachute Clip. </v>
          </cell>
          <cell r="BB1430"/>
          <cell r="BC1430">
            <v>250060</v>
          </cell>
          <cell r="BD1430" t="str">
            <v>Yellow</v>
          </cell>
          <cell r="BE1430" t="str">
            <v xml:space="preserve">2848 LIF0204P </v>
          </cell>
          <cell r="BF1430" t="str">
            <v>12 months (+/- 5 days) from date of manufacture</v>
          </cell>
          <cell r="BG1430" t="str">
            <v>Slow</v>
          </cell>
          <cell r="BH1430" t="str">
            <v>28 mm</v>
          </cell>
          <cell r="BI1430" t="str">
            <v>1 1/4 in</v>
          </cell>
          <cell r="BJ1430" t="str">
            <v>48 in</v>
          </cell>
          <cell r="BK1430" t="str">
            <v>7/8 in</v>
          </cell>
          <cell r="BL1430" t="str">
            <v>I, II, III</v>
          </cell>
          <cell r="BM1430">
            <v>4.9932671439905061</v>
          </cell>
          <cell r="BN1430">
            <v>80</v>
          </cell>
          <cell r="BO1430">
            <v>0</v>
          </cell>
          <cell r="BP1430" t="str">
            <v>J</v>
          </cell>
          <cell r="BQ1430">
            <v>16</v>
          </cell>
          <cell r="BR1430">
            <v>35342</v>
          </cell>
        </row>
        <row r="1431">
          <cell r="C1431">
            <v>250062</v>
          </cell>
          <cell r="D1431" t="str">
            <v>2848 LIF37P (2PB, 42 Bxs)(GJ)</v>
          </cell>
          <cell r="E1431" t="str">
            <v>70315</v>
          </cell>
          <cell r="F1431" t="str">
            <v>72038</v>
          </cell>
          <cell r="G1431" t="str">
            <v>30%</v>
          </cell>
          <cell r="H1431" t="str">
            <v>2 X 8509 (12-8 4 X 1.25 OL)</v>
          </cell>
          <cell r="I1431" t="str">
            <v>8040 (54 mm 142 GA X 4.125 FT)</v>
          </cell>
          <cell r="J1431" t="str">
            <v>8034 (100 mm 200 GA X 4.125 FT)</v>
          </cell>
          <cell r="K1431">
            <v>2.3889599999999995</v>
          </cell>
          <cell r="L1431">
            <v>1.0238399999999999</v>
          </cell>
          <cell r="M1431">
            <v>48</v>
          </cell>
          <cell r="N1431">
            <v>59.919205727886073</v>
          </cell>
          <cell r="O1431">
            <v>47.75</v>
          </cell>
          <cell r="P1431">
            <v>48</v>
          </cell>
          <cell r="Q1431">
            <v>48.25</v>
          </cell>
          <cell r="R1431">
            <v>3.2708750000000002</v>
          </cell>
          <cell r="S1431">
            <v>3.4127999999999998</v>
          </cell>
          <cell r="T1431">
            <v>3.556025</v>
          </cell>
          <cell r="U1431">
            <v>1484.9772500000001</v>
          </cell>
          <cell r="V1431">
            <v>1549.4112</v>
          </cell>
          <cell r="W1431">
            <v>1614.43535</v>
          </cell>
          <cell r="X1431" t="str">
            <v>8472/8473 (53"/2 pc)</v>
          </cell>
          <cell r="Y1431" t="str">
            <v>53"/ 2 pc</v>
          </cell>
          <cell r="Z1431">
            <v>2</v>
          </cell>
          <cell r="AA1431">
            <v>16</v>
          </cell>
          <cell r="AB1431">
            <v>52.334000000000003</v>
          </cell>
          <cell r="AC1431">
            <v>54.604799999999997</v>
          </cell>
          <cell r="AD1431">
            <v>56.8964</v>
          </cell>
          <cell r="AE1431">
            <v>54.334000000000003</v>
          </cell>
          <cell r="AF1431">
            <v>56.604799999999997</v>
          </cell>
          <cell r="AG1431">
            <v>58.8964</v>
          </cell>
          <cell r="AH1431" t="str">
            <v>3 X 8126 (5.531 FT/Box)</v>
          </cell>
          <cell r="AI1431">
            <v>3</v>
          </cell>
          <cell r="AJ1431" t="str">
            <v>(6X7)+0=42</v>
          </cell>
          <cell r="AK1431">
            <v>6</v>
          </cell>
          <cell r="AL1431">
            <v>7</v>
          </cell>
          <cell r="AM1431">
            <v>0</v>
          </cell>
          <cell r="AN1431">
            <v>42</v>
          </cell>
          <cell r="AO1431" t="str">
            <v>8912 (56 X 42)</v>
          </cell>
          <cell r="AP1431" t="str">
            <v>56X42</v>
          </cell>
          <cell r="AQ1431">
            <v>55</v>
          </cell>
          <cell r="AR1431" t="str">
            <v>8123 (8)</v>
          </cell>
          <cell r="AS1431">
            <v>0</v>
          </cell>
          <cell r="AT1431" t="str">
            <v>8121 (4 X 16FT)</v>
          </cell>
          <cell r="AU1431">
            <v>4</v>
          </cell>
          <cell r="AV1431" t="str">
            <v>8051 (1 White)</v>
          </cell>
          <cell r="AW1431" t="str">
            <v>8050 (186FT Clear)</v>
          </cell>
          <cell r="AX1431">
            <v>2432.4015999999997</v>
          </cell>
          <cell r="AY1431">
            <v>672</v>
          </cell>
          <cell r="AZ1431">
            <v>3.6196452380952375</v>
          </cell>
          <cell r="BA1431" t="str">
            <v xml:space="preserve">GJ Request 2/21/02.C.  Each cartridge gets Part No. 8510 Parachute Clip 28 mm. </v>
          </cell>
          <cell r="BB1431"/>
          <cell r="BC1431">
            <v>250062</v>
          </cell>
          <cell r="BD1431" t="str">
            <v>Blue</v>
          </cell>
          <cell r="BE1431" t="str">
            <v xml:space="preserve">2848 LIF37P </v>
          </cell>
          <cell r="BF1431" t="str">
            <v>12 months (+/- 5 days) from date of manufacture</v>
          </cell>
          <cell r="BG1431" t="str">
            <v>Fast</v>
          </cell>
          <cell r="BH1431" t="str">
            <v>28 mm</v>
          </cell>
          <cell r="BI1431" t="str">
            <v>1 1/4 in</v>
          </cell>
          <cell r="BJ1431" t="str">
            <v>48 in</v>
          </cell>
          <cell r="BK1431" t="str">
            <v>7/8 in</v>
          </cell>
          <cell r="BL1431" t="str">
            <v>I, II, III</v>
          </cell>
          <cell r="BM1431">
            <v>4.9932671439905061</v>
          </cell>
          <cell r="BN1431">
            <v>80</v>
          </cell>
          <cell r="BO1431">
            <v>0</v>
          </cell>
          <cell r="BP1431" t="str">
            <v>J</v>
          </cell>
          <cell r="BQ1431">
            <v>16</v>
          </cell>
          <cell r="BR1431">
            <v>35342</v>
          </cell>
        </row>
        <row r="1432">
          <cell r="C1432">
            <v>251078</v>
          </cell>
          <cell r="D1432" t="str">
            <v>2856 H90 (2PB, 42 Bxs)(GJ)</v>
          </cell>
          <cell r="E1432" t="str">
            <v>70440</v>
          </cell>
          <cell r="F1432" t="str">
            <v>72038</v>
          </cell>
          <cell r="G1432" t="str">
            <v>30%</v>
          </cell>
          <cell r="H1432" t="str">
            <v>2 X 8509 (12-8 4 X 1.25 OL)</v>
          </cell>
          <cell r="I1432" t="str">
            <v>8040 (54 mm 142 GA X 4.792 FT)</v>
          </cell>
          <cell r="J1432" t="str">
            <v>8034 (100 mm 200 GA X 4.792 FT)</v>
          </cell>
          <cell r="K1432">
            <v>2.7871199999999998</v>
          </cell>
          <cell r="L1432">
            <v>1.19448</v>
          </cell>
          <cell r="M1432">
            <v>56</v>
          </cell>
          <cell r="N1432">
            <v>70.267110738943387</v>
          </cell>
          <cell r="O1432">
            <v>55.75</v>
          </cell>
          <cell r="P1432">
            <v>56</v>
          </cell>
          <cell r="Q1432">
            <v>56.25</v>
          </cell>
          <cell r="R1432">
            <v>3.8188750000000002</v>
          </cell>
          <cell r="S1432">
            <v>3.9815999999999998</v>
          </cell>
          <cell r="T1432">
            <v>4.1456249999999999</v>
          </cell>
          <cell r="U1432">
            <v>1733.7692500000001</v>
          </cell>
          <cell r="V1432">
            <v>1807.6463999999999</v>
          </cell>
          <cell r="W1432">
            <v>1882.11375</v>
          </cell>
          <cell r="X1432" t="str">
            <v>8490/8491 (62"/2 pc)</v>
          </cell>
          <cell r="Y1432" t="str">
            <v>62"/ 2 pc</v>
          </cell>
          <cell r="Z1432">
            <v>2.4</v>
          </cell>
          <cell r="AA1432">
            <v>16</v>
          </cell>
          <cell r="AB1432">
            <v>61.102000000000004</v>
          </cell>
          <cell r="AC1432">
            <v>63.705599999999997</v>
          </cell>
          <cell r="AD1432">
            <v>66.33</v>
          </cell>
          <cell r="AE1432">
            <v>63.502000000000002</v>
          </cell>
          <cell r="AF1432">
            <v>66.105599999999995</v>
          </cell>
          <cell r="AG1432">
            <v>68.73</v>
          </cell>
          <cell r="AH1432" t="str">
            <v>4 X 8126 (7.125 FT/Box)</v>
          </cell>
          <cell r="AI1432">
            <v>4</v>
          </cell>
          <cell r="AJ1432" t="str">
            <v>(6X7)+0=42</v>
          </cell>
          <cell r="AK1432">
            <v>6</v>
          </cell>
          <cell r="AL1432">
            <v>7</v>
          </cell>
          <cell r="AM1432">
            <v>0</v>
          </cell>
          <cell r="AN1432">
            <v>42</v>
          </cell>
          <cell r="AO1432" t="str">
            <v>8911 (64 X 42)</v>
          </cell>
          <cell r="AP1432" t="str">
            <v>64X42</v>
          </cell>
          <cell r="AQ1432">
            <v>55</v>
          </cell>
          <cell r="AR1432" t="str">
            <v>8123 (8)</v>
          </cell>
          <cell r="AS1432">
            <v>0</v>
          </cell>
          <cell r="AT1432" t="str">
            <v>8121 (4 X 16FT)</v>
          </cell>
          <cell r="AU1432">
            <v>4</v>
          </cell>
          <cell r="AV1432" t="str">
            <v>8051 (1 White)</v>
          </cell>
          <cell r="AW1432" t="str">
            <v>8050 (186FT Clear)</v>
          </cell>
          <cell r="AX1432">
            <v>2831.4351999999999</v>
          </cell>
          <cell r="AY1432">
            <v>672</v>
          </cell>
          <cell r="AZ1432">
            <v>4.2134452380952379</v>
          </cell>
          <cell r="BA1432" t="str">
            <v xml:space="preserve">GJ Request 6/21/02. </v>
          </cell>
          <cell r="BB1432"/>
          <cell r="BC1432">
            <v>251078</v>
          </cell>
          <cell r="BD1432" t="str">
            <v>Yellow</v>
          </cell>
          <cell r="BE1432" t="str">
            <v xml:space="preserve">2856 H90 </v>
          </cell>
          <cell r="BF1432" t="str">
            <v>12 months (+/- 5 days) from date of manufacture</v>
          </cell>
          <cell r="BG1432" t="str">
            <v>Slow</v>
          </cell>
          <cell r="BH1432" t="str">
            <v>28 mm</v>
          </cell>
          <cell r="BI1432" t="str">
            <v>1 1/4 in</v>
          </cell>
          <cell r="BJ1432" t="str">
            <v>56 in</v>
          </cell>
          <cell r="BK1432" t="str">
            <v>7/8 in</v>
          </cell>
          <cell r="BL1432" t="str">
            <v>I, II, III</v>
          </cell>
          <cell r="BM1432">
            <v>5.8555925615786153</v>
          </cell>
          <cell r="BN1432">
            <v>94.4</v>
          </cell>
          <cell r="BO1432">
            <v>0</v>
          </cell>
          <cell r="BP1432" t="str">
            <v>J</v>
          </cell>
          <cell r="BQ1432">
            <v>16</v>
          </cell>
          <cell r="BR1432">
            <v>36242</v>
          </cell>
        </row>
        <row r="1433">
          <cell r="C1433">
            <v>251090</v>
          </cell>
          <cell r="D1433" t="str">
            <v>2860 M0204 (2PB, 42 Bxs)(GJ)</v>
          </cell>
          <cell r="E1433" t="str">
            <v>70450</v>
          </cell>
          <cell r="F1433" t="str">
            <v>72038</v>
          </cell>
          <cell r="G1433" t="str">
            <v>30%</v>
          </cell>
          <cell r="H1433" t="str">
            <v>2 X 8509 (12-8 4 X 1.25 OL)</v>
          </cell>
          <cell r="I1433" t="str">
            <v>8040 (54 mm 142 GA X 5.125 FT)</v>
          </cell>
          <cell r="J1433" t="str">
            <v>8034 (100 mm 200 GA X 5.125 FT)</v>
          </cell>
          <cell r="K1433">
            <v>2.9861999999999997</v>
          </cell>
          <cell r="L1433">
            <v>1.2798</v>
          </cell>
          <cell r="M1433">
            <v>60</v>
          </cell>
          <cell r="N1433">
            <v>75.441063244472033</v>
          </cell>
          <cell r="O1433">
            <v>59.75</v>
          </cell>
          <cell r="P1433">
            <v>60</v>
          </cell>
          <cell r="Q1433">
            <v>60.25</v>
          </cell>
          <cell r="R1433">
            <v>4.0928750000000003</v>
          </cell>
          <cell r="S1433">
            <v>4.266</v>
          </cell>
          <cell r="T1433">
            <v>4.4404250000000003</v>
          </cell>
          <cell r="U1433">
            <v>1858.16525</v>
          </cell>
          <cell r="V1433">
            <v>1936.7639999999999</v>
          </cell>
          <cell r="W1433">
            <v>2015.9529500000001</v>
          </cell>
          <cell r="X1433" t="str">
            <v>8490/8491 (62"/2 pc)</v>
          </cell>
          <cell r="Y1433" t="str">
            <v>62"/ 2 pc</v>
          </cell>
          <cell r="Z1433">
            <v>2.4</v>
          </cell>
          <cell r="AA1433">
            <v>16</v>
          </cell>
          <cell r="AB1433">
            <v>65.486000000000004</v>
          </cell>
          <cell r="AC1433">
            <v>68.256</v>
          </cell>
          <cell r="AD1433">
            <v>71.046800000000005</v>
          </cell>
          <cell r="AE1433">
            <v>67.88600000000001</v>
          </cell>
          <cell r="AF1433">
            <v>70.656000000000006</v>
          </cell>
          <cell r="AG1433">
            <v>73.44680000000001</v>
          </cell>
          <cell r="AH1433" t="str">
            <v>4 X 8126 (7.125 FT/Box)</v>
          </cell>
          <cell r="AI1433">
            <v>4</v>
          </cell>
          <cell r="AJ1433" t="str">
            <v>(6X7)+0=42</v>
          </cell>
          <cell r="AK1433">
            <v>6</v>
          </cell>
          <cell r="AL1433">
            <v>7</v>
          </cell>
          <cell r="AM1433">
            <v>0</v>
          </cell>
          <cell r="AN1433">
            <v>42</v>
          </cell>
          <cell r="AO1433" t="str">
            <v>8911 (64 X 42)</v>
          </cell>
          <cell r="AP1433" t="str">
            <v>64X42</v>
          </cell>
          <cell r="AQ1433">
            <v>55</v>
          </cell>
          <cell r="AR1433" t="str">
            <v>8123 (8)</v>
          </cell>
          <cell r="AS1433">
            <v>0</v>
          </cell>
          <cell r="AT1433" t="str">
            <v>8121 (4 X 16FT)</v>
          </cell>
          <cell r="AU1433">
            <v>4</v>
          </cell>
          <cell r="AV1433" t="str">
            <v>8051 (1 White)</v>
          </cell>
          <cell r="AW1433" t="str">
            <v>8050 (186FT Clear)</v>
          </cell>
          <cell r="AX1433">
            <v>3022.5520000000001</v>
          </cell>
          <cell r="AY1433">
            <v>672</v>
          </cell>
          <cell r="AZ1433">
            <v>4.4978452380952385</v>
          </cell>
          <cell r="BA1433" t="str">
            <v xml:space="preserve">Minova USA request 10/2/03. </v>
          </cell>
          <cell r="BB1433"/>
          <cell r="BC1433">
            <v>251090</v>
          </cell>
          <cell r="BD1433" t="str">
            <v>Yellow</v>
          </cell>
          <cell r="BE1433" t="str">
            <v>2860 M0204</v>
          </cell>
          <cell r="BF1433" t="str">
            <v>12 months (+/- 5 days) from date of manufacture</v>
          </cell>
          <cell r="BG1433" t="str">
            <v>Slow</v>
          </cell>
          <cell r="BH1433" t="str">
            <v>28 mm</v>
          </cell>
          <cell r="BI1433" t="str">
            <v>1 1/4 in</v>
          </cell>
          <cell r="BJ1433" t="str">
            <v>60 in</v>
          </cell>
          <cell r="BK1433" t="str">
            <v>7/8 in</v>
          </cell>
          <cell r="BL1433" t="str">
            <v>I, II, III</v>
          </cell>
          <cell r="BM1433">
            <v>6.2867552703726695</v>
          </cell>
          <cell r="BN1433">
            <v>100.8</v>
          </cell>
          <cell r="BO1433">
            <v>0</v>
          </cell>
          <cell r="BP1433" t="str">
            <v>J</v>
          </cell>
          <cell r="BQ1433">
            <v>16</v>
          </cell>
          <cell r="BR1433">
            <v>36242</v>
          </cell>
        </row>
        <row r="1434">
          <cell r="C1434">
            <v>252060</v>
          </cell>
          <cell r="D1434" t="str">
            <v>2857 LIF0204 (2PB, 42 Bxs)(GJ)</v>
          </cell>
          <cell r="E1434" t="str">
            <v>70414</v>
          </cell>
          <cell r="F1434" t="str">
            <v>72038</v>
          </cell>
          <cell r="G1434" t="str">
            <v>30%</v>
          </cell>
          <cell r="H1434" t="str">
            <v>2 X 8509 (12-8 4 X 1.25 OL)</v>
          </cell>
          <cell r="I1434" t="str">
            <v>8040 (54 mm 142 GA X 4.875 FT)</v>
          </cell>
          <cell r="J1434" t="str">
            <v>8034 (100 mm 200 GA X 4.875 FT)</v>
          </cell>
          <cell r="K1434">
            <v>2.8368899999999995</v>
          </cell>
          <cell r="L1434">
            <v>1.2158099999999998</v>
          </cell>
          <cell r="M1434">
            <v>57</v>
          </cell>
          <cell r="N1434">
            <v>71.560598865325545</v>
          </cell>
          <cell r="O1434">
            <v>56.75</v>
          </cell>
          <cell r="P1434">
            <v>57</v>
          </cell>
          <cell r="Q1434">
            <v>57.25</v>
          </cell>
          <cell r="R1434">
            <v>3.8873750000000005</v>
          </cell>
          <cell r="S1434">
            <v>4.0526999999999997</v>
          </cell>
          <cell r="T1434">
            <v>4.2193250000000004</v>
          </cell>
          <cell r="U1434">
            <v>1764.8682500000002</v>
          </cell>
          <cell r="V1434">
            <v>1839.9258</v>
          </cell>
          <cell r="W1434">
            <v>1915.5735500000003</v>
          </cell>
          <cell r="X1434" t="str">
            <v>8490/8491 (62"/2 pc)</v>
          </cell>
          <cell r="Y1434" t="str">
            <v>62"/ 2 pc</v>
          </cell>
          <cell r="Z1434">
            <v>2.4</v>
          </cell>
          <cell r="AA1434">
            <v>16</v>
          </cell>
          <cell r="AB1434">
            <v>62.198000000000008</v>
          </cell>
          <cell r="AC1434">
            <v>64.843199999999996</v>
          </cell>
          <cell r="AD1434">
            <v>67.509200000000007</v>
          </cell>
          <cell r="AE1434">
            <v>64.598000000000013</v>
          </cell>
          <cell r="AF1434">
            <v>67.243200000000002</v>
          </cell>
          <cell r="AG1434">
            <v>69.909200000000013</v>
          </cell>
          <cell r="AH1434" t="str">
            <v>4 X 8126 (7.125 FT/Box)</v>
          </cell>
          <cell r="AI1434">
            <v>4</v>
          </cell>
          <cell r="AJ1434" t="str">
            <v>(6X7)+0=42</v>
          </cell>
          <cell r="AK1434">
            <v>6</v>
          </cell>
          <cell r="AL1434">
            <v>7</v>
          </cell>
          <cell r="AM1434">
            <v>0</v>
          </cell>
          <cell r="AN1434">
            <v>42</v>
          </cell>
          <cell r="AO1434" t="str">
            <v>8911 (64 X 42)</v>
          </cell>
          <cell r="AP1434" t="str">
            <v>64X42</v>
          </cell>
          <cell r="AQ1434">
            <v>55</v>
          </cell>
          <cell r="AR1434" t="str">
            <v>8123 (8)</v>
          </cell>
          <cell r="AS1434">
            <v>0</v>
          </cell>
          <cell r="AT1434" t="str">
            <v>8121 (4 X 16FT)</v>
          </cell>
          <cell r="AU1434">
            <v>4</v>
          </cell>
          <cell r="AV1434" t="str">
            <v>8051 (1 White)</v>
          </cell>
          <cell r="AW1434" t="str">
            <v>8050 (186FT Clear)</v>
          </cell>
          <cell r="AX1434">
            <v>2879.2143999999998</v>
          </cell>
          <cell r="AY1434">
            <v>672</v>
          </cell>
          <cell r="AZ1434">
            <v>4.2845452380952382</v>
          </cell>
          <cell r="BA1434" t="str">
            <v>GJ Request 7/22/05.</v>
          </cell>
          <cell r="BB1434"/>
          <cell r="BC1434">
            <v>252060</v>
          </cell>
          <cell r="BD1434" t="str">
            <v>Yellow</v>
          </cell>
          <cell r="BE1434" t="str">
            <v>2857 LIF0204</v>
          </cell>
          <cell r="BF1434" t="str">
            <v>12 months (+/- 5 days) from date of manufacture</v>
          </cell>
          <cell r="BG1434" t="str">
            <v>Slow</v>
          </cell>
          <cell r="BH1434" t="str">
            <v>28 mm</v>
          </cell>
          <cell r="BI1434" t="str">
            <v>1 1/4 in</v>
          </cell>
          <cell r="BJ1434" t="str">
            <v>57 in</v>
          </cell>
          <cell r="BK1434" t="str">
            <v>7/8 in</v>
          </cell>
          <cell r="BL1434" t="str">
            <v>I, II, III</v>
          </cell>
          <cell r="BM1434">
            <v>5.9633832387771291</v>
          </cell>
          <cell r="BN1434">
            <v>96</v>
          </cell>
          <cell r="BO1434">
            <v>0</v>
          </cell>
          <cell r="BP1434" t="str">
            <v>J</v>
          </cell>
          <cell r="BQ1434">
            <v>16</v>
          </cell>
          <cell r="BR1434">
            <v>36242</v>
          </cell>
        </row>
        <row r="1435">
          <cell r="C1435">
            <v>253060</v>
          </cell>
          <cell r="D1435" t="str">
            <v>327.5 M35 (2PB, 50 Bxs)(GJ)</v>
          </cell>
          <cell r="E1435" t="str">
            <v>70474</v>
          </cell>
          <cell r="F1435" t="str">
            <v>72038</v>
          </cell>
          <cell r="G1435" t="str">
            <v>30%</v>
          </cell>
          <cell r="H1435" t="str">
            <v>2 X 8509 (12-8 4 X 1.25 OL)</v>
          </cell>
          <cell r="I1435" t="str">
            <v>8040 (54 mm 142 GA X .750 FT)</v>
          </cell>
          <cell r="J1435" t="str">
            <v>8036 (114 mm 200 GA X .750 FT)</v>
          </cell>
          <cell r="K1435">
            <v>0.48824999999999996</v>
          </cell>
          <cell r="L1435">
            <v>0.20924999999999999</v>
          </cell>
          <cell r="M1435">
            <v>7.5</v>
          </cell>
          <cell r="N1435">
            <v>7.4832610354045093</v>
          </cell>
          <cell r="O1435">
            <v>7.25</v>
          </cell>
          <cell r="P1435">
            <v>7.5</v>
          </cell>
          <cell r="Q1435">
            <v>7.75</v>
          </cell>
          <cell r="R1435">
            <v>0.66337499999999994</v>
          </cell>
          <cell r="S1435">
            <v>0.69750000000000001</v>
          </cell>
          <cell r="T1435">
            <v>0.732375</v>
          </cell>
          <cell r="U1435">
            <v>301.17224999999996</v>
          </cell>
          <cell r="V1435">
            <v>316.66500000000002</v>
          </cell>
          <cell r="W1435">
            <v>332.49824999999998</v>
          </cell>
          <cell r="X1435" t="str">
            <v>8425/8426 (22"/2 pc)</v>
          </cell>
          <cell r="Y1435" t="str">
            <v>22"/ 2 pc</v>
          </cell>
          <cell r="Z1435">
            <v>2</v>
          </cell>
          <cell r="AA1435">
            <v>50</v>
          </cell>
          <cell r="AB1435">
            <v>33.168749999999996</v>
          </cell>
          <cell r="AC1435">
            <v>34.875</v>
          </cell>
          <cell r="AD1435">
            <v>36.618749999999999</v>
          </cell>
          <cell r="AE1435">
            <v>35.168749999999996</v>
          </cell>
          <cell r="AF1435">
            <v>36.875</v>
          </cell>
          <cell r="AG1435">
            <v>38.618749999999999</v>
          </cell>
          <cell r="AH1435" t="str">
            <v>2 X 8126 (4.833 FT/Box)</v>
          </cell>
          <cell r="AI1435">
            <v>1</v>
          </cell>
          <cell r="AJ1435" t="str">
            <v>(8X6)+2=50</v>
          </cell>
          <cell r="AK1435">
            <v>8</v>
          </cell>
          <cell r="AL1435">
            <v>6</v>
          </cell>
          <cell r="AM1435">
            <v>2</v>
          </cell>
          <cell r="AN1435">
            <v>50</v>
          </cell>
          <cell r="AO1435" t="str">
            <v>8914 (48 X 42)</v>
          </cell>
          <cell r="AP1435" t="str">
            <v>48X42</v>
          </cell>
          <cell r="AQ1435">
            <v>55</v>
          </cell>
          <cell r="AR1435" t="str">
            <v>8123 (4)</v>
          </cell>
          <cell r="AS1435">
            <v>0</v>
          </cell>
          <cell r="AT1435" t="str">
            <v>8121 (2 X 16FT)</v>
          </cell>
          <cell r="AU1435">
            <v>2</v>
          </cell>
          <cell r="AV1435" t="str">
            <v>8051 (1 White)</v>
          </cell>
          <cell r="AW1435" t="str">
            <v>8050 (223FT Clear)</v>
          </cell>
          <cell r="AX1435">
            <v>1898.75</v>
          </cell>
          <cell r="AY1435">
            <v>2500</v>
          </cell>
          <cell r="AZ1435">
            <v>0.75949999999999995</v>
          </cell>
          <cell r="BA1435" t="str">
            <v xml:space="preserve">GJ Request 6/21/02. </v>
          </cell>
          <cell r="BB1435"/>
          <cell r="BC1435">
            <v>253060</v>
          </cell>
          <cell r="BD1435" t="str">
            <v>Blue</v>
          </cell>
          <cell r="BE1435" t="str">
            <v xml:space="preserve">327.5 M35 </v>
          </cell>
          <cell r="BF1435" t="str">
            <v>12 months (+/- 5 days) from date of manufacture</v>
          </cell>
          <cell r="BG1435" t="str">
            <v>Fast</v>
          </cell>
          <cell r="BH1435" t="str">
            <v>32 mm</v>
          </cell>
          <cell r="BI1435" t="str">
            <v>1 3/8 in</v>
          </cell>
          <cell r="BJ1435" t="str">
            <v>7 1/2 in</v>
          </cell>
          <cell r="BK1435" t="str">
            <v>7/8 in</v>
          </cell>
          <cell r="BL1435" t="str">
            <v>I, II, III</v>
          </cell>
          <cell r="BM1435">
            <v>0.62360508628370914</v>
          </cell>
          <cell r="BN1435">
            <v>30</v>
          </cell>
          <cell r="BO1435">
            <v>0</v>
          </cell>
          <cell r="BP1435" t="str">
            <v>J</v>
          </cell>
          <cell r="BQ1435">
            <v>50</v>
          </cell>
          <cell r="BR1435">
            <v>32253</v>
          </cell>
        </row>
        <row r="1436">
          <cell r="C1436">
            <v>254015</v>
          </cell>
          <cell r="D1436" t="str">
            <v>3212 LIF1530 (2PB, 75 Bxs)(GJ)</v>
          </cell>
          <cell r="E1436" t="str">
            <v>70362</v>
          </cell>
          <cell r="F1436" t="str">
            <v>72038</v>
          </cell>
          <cell r="G1436" t="str">
            <v>30%</v>
          </cell>
          <cell r="H1436" t="str">
            <v>2 X 8509 (12-8 4 X 1.25 OL)</v>
          </cell>
          <cell r="I1436" t="str">
            <v>8040 (54 mm 142 GA X 1.125 FT)</v>
          </cell>
          <cell r="J1436" t="str">
            <v>8036 (114 mm 200 GA X 1.125 FT)</v>
          </cell>
          <cell r="K1436">
            <v>0.78120000000000001</v>
          </cell>
          <cell r="L1436">
            <v>0.33480000000000004</v>
          </cell>
          <cell r="M1436">
            <v>12</v>
          </cell>
          <cell r="N1436">
            <v>13.130402148281313</v>
          </cell>
          <cell r="O1436">
            <v>11.75</v>
          </cell>
          <cell r="P1436">
            <v>12</v>
          </cell>
          <cell r="Q1436">
            <v>12.25</v>
          </cell>
          <cell r="R1436">
            <v>1.0751249999999999</v>
          </cell>
          <cell r="S1436">
            <v>1.1160000000000001</v>
          </cell>
          <cell r="T1436">
            <v>1.1576249999999999</v>
          </cell>
          <cell r="U1436">
            <v>488.10674999999992</v>
          </cell>
          <cell r="V1436">
            <v>506.66400000000004</v>
          </cell>
          <cell r="W1436">
            <v>525.56174999999996</v>
          </cell>
          <cell r="X1436" t="str">
            <v>8405/8406 (13"/2 pc)</v>
          </cell>
          <cell r="Y1436" t="str">
            <v>13"/ 2 pc</v>
          </cell>
          <cell r="Z1436">
            <v>1.1000000000000001</v>
          </cell>
          <cell r="AA1436">
            <v>25</v>
          </cell>
          <cell r="AB1436">
            <v>26.878124999999997</v>
          </cell>
          <cell r="AC1436">
            <v>27.900000000000002</v>
          </cell>
          <cell r="AD1436">
            <v>28.940624999999997</v>
          </cell>
          <cell r="AE1436">
            <v>27.978124999999999</v>
          </cell>
          <cell r="AF1436">
            <v>29.000000000000004</v>
          </cell>
          <cell r="AG1436">
            <v>30.040624999999999</v>
          </cell>
          <cell r="AH1436" t="str">
            <v>1 X 8126 (2.417 FT/Box)</v>
          </cell>
          <cell r="AI1436">
            <v>1</v>
          </cell>
          <cell r="AJ1436" t="str">
            <v>(15X5)+0=75</v>
          </cell>
          <cell r="AK1436">
            <v>15</v>
          </cell>
          <cell r="AL1436">
            <v>5</v>
          </cell>
          <cell r="AM1436">
            <v>0</v>
          </cell>
          <cell r="AN1436">
            <v>75</v>
          </cell>
          <cell r="AO1436" t="str">
            <v>8904 (45 X 42)</v>
          </cell>
          <cell r="AP1436" t="str">
            <v>45X42</v>
          </cell>
          <cell r="AQ1436">
            <v>55</v>
          </cell>
          <cell r="AR1436" t="str">
            <v>8123 (4)</v>
          </cell>
          <cell r="AS1436">
            <v>0</v>
          </cell>
          <cell r="AT1436" t="str">
            <v>8121 (2 X 16FT)</v>
          </cell>
          <cell r="AU1436">
            <v>2</v>
          </cell>
          <cell r="AV1436" t="str">
            <v>8051 (1 White)</v>
          </cell>
          <cell r="AW1436" t="str">
            <v>8050 (334FT Clear)</v>
          </cell>
          <cell r="AX1436">
            <v>2230.0000000000005</v>
          </cell>
          <cell r="AY1436">
            <v>1875</v>
          </cell>
          <cell r="AZ1436">
            <v>1.1893333333333336</v>
          </cell>
          <cell r="BA1436" t="str">
            <v>GJ Request 10/1/12.</v>
          </cell>
          <cell r="BB1436"/>
          <cell r="BC1436">
            <v>254015</v>
          </cell>
          <cell r="BD1436" t="str">
            <v xml:space="preserve"> White</v>
          </cell>
          <cell r="BE1436" t="str">
            <v>3212 LIF1530</v>
          </cell>
          <cell r="BF1436" t="str">
            <v>12 months (+/- 5 days) from date of manufacture</v>
          </cell>
          <cell r="BG1436" t="str">
            <v>Super Slow</v>
          </cell>
          <cell r="BH1436" t="str">
            <v>32 mm</v>
          </cell>
          <cell r="BI1436" t="str">
            <v>1 3/8 in</v>
          </cell>
          <cell r="BJ1436" t="str">
            <v xml:space="preserve">12 in </v>
          </cell>
          <cell r="BK1436" t="str">
            <v>7/8 in</v>
          </cell>
          <cell r="BL1436" t="str">
            <v>I, II, III</v>
          </cell>
          <cell r="BM1436">
            <v>1.0942001790234428</v>
          </cell>
          <cell r="BN1436">
            <v>27.5</v>
          </cell>
          <cell r="BO1436">
            <v>0</v>
          </cell>
          <cell r="BP1436" t="str">
            <v>J</v>
          </cell>
          <cell r="BQ1436">
            <v>25</v>
          </cell>
          <cell r="BR1436">
            <v>31375</v>
          </cell>
        </row>
        <row r="1437">
          <cell r="C1437">
            <v>254017</v>
          </cell>
          <cell r="D1437" t="str">
            <v>3212 LIF0510 (2PB, 75 Bxs)(GJ)</v>
          </cell>
          <cell r="E1437" t="str">
            <v>70428</v>
          </cell>
          <cell r="F1437" t="str">
            <v>72038</v>
          </cell>
          <cell r="G1437" t="str">
            <v>30%</v>
          </cell>
          <cell r="H1437" t="str">
            <v>2 X 8509 (12-8 4 X 1.25 OL)</v>
          </cell>
          <cell r="I1437" t="str">
            <v>8040 (54 mm 142 GA X 1.125 FT)</v>
          </cell>
          <cell r="J1437" t="str">
            <v>8036 (114 mm 200 GA X 1.125 FT)</v>
          </cell>
          <cell r="K1437">
            <v>0.78120000000000001</v>
          </cell>
          <cell r="L1437">
            <v>0.33480000000000004</v>
          </cell>
          <cell r="M1437">
            <v>12</v>
          </cell>
          <cell r="N1437">
            <v>13.130402148281313</v>
          </cell>
          <cell r="O1437">
            <v>11.75</v>
          </cell>
          <cell r="P1437">
            <v>12</v>
          </cell>
          <cell r="Q1437">
            <v>12.25</v>
          </cell>
          <cell r="R1437">
            <v>1.0751249999999999</v>
          </cell>
          <cell r="S1437">
            <v>1.1160000000000001</v>
          </cell>
          <cell r="T1437">
            <v>1.1576249999999999</v>
          </cell>
          <cell r="U1437">
            <v>488.10674999999992</v>
          </cell>
          <cell r="V1437">
            <v>506.66400000000004</v>
          </cell>
          <cell r="W1437">
            <v>525.56174999999996</v>
          </cell>
          <cell r="X1437" t="str">
            <v>8405/8406 (13"/2 pc)</v>
          </cell>
          <cell r="Y1437" t="str">
            <v>13"/ 2 pc</v>
          </cell>
          <cell r="Z1437">
            <v>1.1000000000000001</v>
          </cell>
          <cell r="AA1437">
            <v>25</v>
          </cell>
          <cell r="AB1437">
            <v>26.878124999999997</v>
          </cell>
          <cell r="AC1437">
            <v>27.900000000000002</v>
          </cell>
          <cell r="AD1437">
            <v>28.940624999999997</v>
          </cell>
          <cell r="AE1437">
            <v>27.978124999999999</v>
          </cell>
          <cell r="AF1437">
            <v>29.000000000000004</v>
          </cell>
          <cell r="AG1437">
            <v>30.040624999999999</v>
          </cell>
          <cell r="AH1437" t="str">
            <v>1 X 8126 (2.417 FT/Box)</v>
          </cell>
          <cell r="AI1437">
            <v>1</v>
          </cell>
          <cell r="AJ1437" t="str">
            <v>(15X5)+0=75</v>
          </cell>
          <cell r="AK1437">
            <v>15</v>
          </cell>
          <cell r="AL1437">
            <v>5</v>
          </cell>
          <cell r="AM1437">
            <v>0</v>
          </cell>
          <cell r="AN1437">
            <v>75</v>
          </cell>
          <cell r="AO1437" t="str">
            <v>8904 (45 X 42)</v>
          </cell>
          <cell r="AP1437" t="str">
            <v>45X42</v>
          </cell>
          <cell r="AQ1437">
            <v>55</v>
          </cell>
          <cell r="AR1437" t="str">
            <v>8123 (4)</v>
          </cell>
          <cell r="AS1437">
            <v>0</v>
          </cell>
          <cell r="AT1437" t="str">
            <v>8121 (2 X 16FT)</v>
          </cell>
          <cell r="AU1437">
            <v>2</v>
          </cell>
          <cell r="AV1437" t="str">
            <v>8051 (1 White)</v>
          </cell>
          <cell r="AW1437" t="str">
            <v>8050 (334FT Clear)</v>
          </cell>
          <cell r="AX1437">
            <v>2230.0000000000005</v>
          </cell>
          <cell r="AY1437">
            <v>1875</v>
          </cell>
          <cell r="AZ1437">
            <v>1.1893333333333336</v>
          </cell>
          <cell r="BA1437" t="str">
            <v>GJ Request 12/15/06.</v>
          </cell>
          <cell r="BB1437"/>
          <cell r="BC1437">
            <v>254017</v>
          </cell>
          <cell r="BD1437" t="str">
            <v>White</v>
          </cell>
          <cell r="BE1437" t="str">
            <v>3212 LIF0510</v>
          </cell>
          <cell r="BF1437" t="str">
            <v>12 months (+/- 5 days) from date of manufacture</v>
          </cell>
          <cell r="BG1437" t="str">
            <v>X-Slow</v>
          </cell>
          <cell r="BH1437" t="str">
            <v>32 mm</v>
          </cell>
          <cell r="BI1437" t="str">
            <v>1 3/8 in</v>
          </cell>
          <cell r="BJ1437" t="str">
            <v xml:space="preserve">12 in </v>
          </cell>
          <cell r="BK1437" t="str">
            <v>7/8 in</v>
          </cell>
          <cell r="BL1437" t="str">
            <v>I, II, III</v>
          </cell>
          <cell r="BM1437">
            <v>1.0942001790234428</v>
          </cell>
          <cell r="BN1437">
            <v>27.5</v>
          </cell>
          <cell r="BO1437">
            <v>0</v>
          </cell>
          <cell r="BP1437" t="str">
            <v>J</v>
          </cell>
          <cell r="BQ1437">
            <v>25</v>
          </cell>
          <cell r="BR1437">
            <v>31375</v>
          </cell>
        </row>
        <row r="1438">
          <cell r="C1438">
            <v>254018</v>
          </cell>
          <cell r="D1438" t="str">
            <v>3212 LIF0204 (2PB, 75 Bxs)(GJ)</v>
          </cell>
          <cell r="E1438" t="str">
            <v>70414</v>
          </cell>
          <cell r="F1438" t="str">
            <v>72038</v>
          </cell>
          <cell r="G1438" t="str">
            <v>30%</v>
          </cell>
          <cell r="H1438" t="str">
            <v>2 X 8509 (12-8 4 X 1.25 OL)</v>
          </cell>
          <cell r="I1438" t="str">
            <v>8040 (54 mm 142 GA X 1.125 FT)</v>
          </cell>
          <cell r="J1438" t="str">
            <v>8036 (114 mm 200 GA X 1.125 FT)</v>
          </cell>
          <cell r="K1438">
            <v>0.78120000000000001</v>
          </cell>
          <cell r="L1438">
            <v>0.33480000000000004</v>
          </cell>
          <cell r="M1438">
            <v>12</v>
          </cell>
          <cell r="N1438">
            <v>13.130402148281313</v>
          </cell>
          <cell r="O1438">
            <v>11.75</v>
          </cell>
          <cell r="P1438">
            <v>12</v>
          </cell>
          <cell r="Q1438">
            <v>12.25</v>
          </cell>
          <cell r="R1438">
            <v>1.0751249999999999</v>
          </cell>
          <cell r="S1438">
            <v>1.1160000000000001</v>
          </cell>
          <cell r="T1438">
            <v>1.1576249999999999</v>
          </cell>
          <cell r="U1438">
            <v>488.10674999999992</v>
          </cell>
          <cell r="V1438">
            <v>506.66400000000004</v>
          </cell>
          <cell r="W1438">
            <v>525.56174999999996</v>
          </cell>
          <cell r="X1438" t="str">
            <v>8405/8406 (13"/2 pc)</v>
          </cell>
          <cell r="Y1438" t="str">
            <v>13"/ 2 pc</v>
          </cell>
          <cell r="Z1438">
            <v>1.1000000000000001</v>
          </cell>
          <cell r="AA1438">
            <v>25</v>
          </cell>
          <cell r="AB1438">
            <v>26.878124999999997</v>
          </cell>
          <cell r="AC1438">
            <v>27.900000000000002</v>
          </cell>
          <cell r="AD1438">
            <v>28.940624999999997</v>
          </cell>
          <cell r="AE1438">
            <v>27.978124999999999</v>
          </cell>
          <cell r="AF1438">
            <v>29.000000000000004</v>
          </cell>
          <cell r="AG1438">
            <v>30.040624999999999</v>
          </cell>
          <cell r="AH1438" t="str">
            <v>1 X 8126 (2.417 FT/Box)</v>
          </cell>
          <cell r="AI1438">
            <v>1</v>
          </cell>
          <cell r="AJ1438" t="str">
            <v>(15X5)+0=75</v>
          </cell>
          <cell r="AK1438">
            <v>15</v>
          </cell>
          <cell r="AL1438">
            <v>5</v>
          </cell>
          <cell r="AM1438">
            <v>0</v>
          </cell>
          <cell r="AN1438">
            <v>75</v>
          </cell>
          <cell r="AO1438" t="str">
            <v>8904 (45 X 42)</v>
          </cell>
          <cell r="AP1438" t="str">
            <v>45X42</v>
          </cell>
          <cell r="AQ1438">
            <v>55</v>
          </cell>
          <cell r="AR1438" t="str">
            <v>8123 (4)</v>
          </cell>
          <cell r="AS1438">
            <v>0</v>
          </cell>
          <cell r="AT1438" t="str">
            <v>8121 (2 X 16FT)</v>
          </cell>
          <cell r="AU1438">
            <v>2</v>
          </cell>
          <cell r="AV1438" t="str">
            <v>8051 (1 White)</v>
          </cell>
          <cell r="AW1438" t="str">
            <v>8050 (334FT Clear)</v>
          </cell>
          <cell r="AX1438">
            <v>2230.0000000000005</v>
          </cell>
          <cell r="AY1438">
            <v>1875</v>
          </cell>
          <cell r="AZ1438">
            <v>1.1893333333333336</v>
          </cell>
          <cell r="BA1438" t="str">
            <v>GJ Request 5/1/06.</v>
          </cell>
          <cell r="BB1438"/>
          <cell r="BC1438">
            <v>254018</v>
          </cell>
          <cell r="BD1438" t="str">
            <v>Yellow</v>
          </cell>
          <cell r="BE1438" t="str">
            <v>3212 LIF0204</v>
          </cell>
          <cell r="BF1438" t="str">
            <v>12 months (+/- 5 days) from date of manufacture</v>
          </cell>
          <cell r="BG1438" t="str">
            <v>Slow</v>
          </cell>
          <cell r="BH1438" t="str">
            <v>32 mm</v>
          </cell>
          <cell r="BI1438" t="str">
            <v>1 3/8 in</v>
          </cell>
          <cell r="BJ1438" t="str">
            <v xml:space="preserve">12 in </v>
          </cell>
          <cell r="BK1438" t="str">
            <v>7/8 in</v>
          </cell>
          <cell r="BL1438" t="str">
            <v>I, II, III</v>
          </cell>
          <cell r="BM1438">
            <v>1.0942001790234428</v>
          </cell>
          <cell r="BN1438">
            <v>27.5</v>
          </cell>
          <cell r="BO1438">
            <v>0</v>
          </cell>
          <cell r="BP1438" t="str">
            <v>J</v>
          </cell>
          <cell r="BQ1438">
            <v>25</v>
          </cell>
          <cell r="BR1438">
            <v>31375</v>
          </cell>
        </row>
        <row r="1439">
          <cell r="C1439">
            <v>254019</v>
          </cell>
          <cell r="D1439" t="str">
            <v>3212 LIF70 (2PB, 75 Bxs)(GJ)</v>
          </cell>
          <cell r="E1439" t="str">
            <v>70413</v>
          </cell>
          <cell r="F1439" t="str">
            <v>72038</v>
          </cell>
          <cell r="G1439" t="str">
            <v>30%</v>
          </cell>
          <cell r="H1439" t="str">
            <v>2 X 8509 (12-8 4 X 1.25 OL)</v>
          </cell>
          <cell r="I1439" t="str">
            <v>8040 (54 mm 142 GA X 1.125 FT)</v>
          </cell>
          <cell r="J1439" t="str">
            <v>8036 (114 mm 200 GA X 1.125 FT)</v>
          </cell>
          <cell r="K1439">
            <v>0.78120000000000001</v>
          </cell>
          <cell r="L1439">
            <v>0.33480000000000004</v>
          </cell>
          <cell r="M1439">
            <v>12</v>
          </cell>
          <cell r="N1439">
            <v>13.130402148281313</v>
          </cell>
          <cell r="O1439">
            <v>11.75</v>
          </cell>
          <cell r="P1439">
            <v>12</v>
          </cell>
          <cell r="Q1439">
            <v>12.25</v>
          </cell>
          <cell r="R1439">
            <v>1.0751249999999999</v>
          </cell>
          <cell r="S1439">
            <v>1.1160000000000001</v>
          </cell>
          <cell r="T1439">
            <v>1.1576249999999999</v>
          </cell>
          <cell r="U1439">
            <v>488.10674999999992</v>
          </cell>
          <cell r="V1439">
            <v>506.66400000000004</v>
          </cell>
          <cell r="W1439">
            <v>525.56174999999996</v>
          </cell>
          <cell r="X1439" t="str">
            <v>8405/8406 (13"/2 pc)</v>
          </cell>
          <cell r="Y1439" t="str">
            <v>13"/ 2 pc</v>
          </cell>
          <cell r="Z1439">
            <v>1.1000000000000001</v>
          </cell>
          <cell r="AA1439">
            <v>25</v>
          </cell>
          <cell r="AB1439">
            <v>26.878124999999997</v>
          </cell>
          <cell r="AC1439">
            <v>27.900000000000002</v>
          </cell>
          <cell r="AD1439">
            <v>28.940624999999997</v>
          </cell>
          <cell r="AE1439">
            <v>27.978124999999999</v>
          </cell>
          <cell r="AF1439">
            <v>29.000000000000004</v>
          </cell>
          <cell r="AG1439">
            <v>30.040624999999999</v>
          </cell>
          <cell r="AH1439" t="str">
            <v>1 X 8126 (2.417 FT/Box)</v>
          </cell>
          <cell r="AI1439">
            <v>1</v>
          </cell>
          <cell r="AJ1439" t="str">
            <v>(15X5)+0=75</v>
          </cell>
          <cell r="AK1439">
            <v>15</v>
          </cell>
          <cell r="AL1439">
            <v>5</v>
          </cell>
          <cell r="AM1439">
            <v>0</v>
          </cell>
          <cell r="AN1439">
            <v>75</v>
          </cell>
          <cell r="AO1439" t="str">
            <v>8904 (45 X 42)</v>
          </cell>
          <cell r="AP1439" t="str">
            <v>45X42</v>
          </cell>
          <cell r="AQ1439">
            <v>55</v>
          </cell>
          <cell r="AR1439" t="str">
            <v>8123 (4)</v>
          </cell>
          <cell r="AS1439">
            <v>0</v>
          </cell>
          <cell r="AT1439" t="str">
            <v>8121 (2 X 16FT)</v>
          </cell>
          <cell r="AU1439">
            <v>2</v>
          </cell>
          <cell r="AV1439" t="str">
            <v>8051 (1 White)</v>
          </cell>
          <cell r="AW1439" t="str">
            <v>8050 (334FT Clear)</v>
          </cell>
          <cell r="AX1439">
            <v>2230.0000000000005</v>
          </cell>
          <cell r="AY1439">
            <v>1875</v>
          </cell>
          <cell r="AZ1439">
            <v>1.1893333333333336</v>
          </cell>
          <cell r="BA1439" t="str">
            <v>GJ Request 7/25/06.</v>
          </cell>
          <cell r="BB1439"/>
          <cell r="BC1439">
            <v>254019</v>
          </cell>
          <cell r="BD1439" t="str">
            <v>Yellow</v>
          </cell>
          <cell r="BE1439" t="str">
            <v xml:space="preserve">3212 LIF70 </v>
          </cell>
          <cell r="BF1439" t="str">
            <v>12 months (+/- 5 days) from date of manufacture</v>
          </cell>
          <cell r="BG1439" t="str">
            <v>Slow</v>
          </cell>
          <cell r="BH1439" t="str">
            <v>32 mm</v>
          </cell>
          <cell r="BI1439" t="str">
            <v>1 3/8 in</v>
          </cell>
          <cell r="BJ1439" t="str">
            <v xml:space="preserve">12 in </v>
          </cell>
          <cell r="BK1439" t="str">
            <v>7/8 in</v>
          </cell>
          <cell r="BL1439" t="str">
            <v>I, II, III</v>
          </cell>
          <cell r="BM1439">
            <v>1.0942001790234428</v>
          </cell>
          <cell r="BN1439">
            <v>27.5</v>
          </cell>
          <cell r="BO1439">
            <v>0</v>
          </cell>
          <cell r="BP1439" t="str">
            <v>J</v>
          </cell>
          <cell r="BQ1439">
            <v>25</v>
          </cell>
          <cell r="BR1439">
            <v>31375</v>
          </cell>
        </row>
        <row r="1440">
          <cell r="C1440">
            <v>254020</v>
          </cell>
          <cell r="D1440" t="str">
            <v>3212 M35 (2PB, 75 Bxs)(GJ)</v>
          </cell>
          <cell r="E1440" t="str">
            <v>70474</v>
          </cell>
          <cell r="F1440" t="str">
            <v>72038</v>
          </cell>
          <cell r="G1440" t="str">
            <v>30%</v>
          </cell>
          <cell r="H1440" t="str">
            <v>2 X 8509 (12-8 4 X 1.25 OL)</v>
          </cell>
          <cell r="I1440" t="str">
            <v>8040 (54 mm 142 GA X 1.125 FT)</v>
          </cell>
          <cell r="J1440" t="str">
            <v>8036 (114 mm 200 GA X 1.125 FT)</v>
          </cell>
          <cell r="K1440">
            <v>0.78120000000000001</v>
          </cell>
          <cell r="L1440">
            <v>0.33480000000000004</v>
          </cell>
          <cell r="M1440">
            <v>12</v>
          </cell>
          <cell r="N1440">
            <v>13.130402148281313</v>
          </cell>
          <cell r="O1440">
            <v>11.75</v>
          </cell>
          <cell r="P1440">
            <v>12</v>
          </cell>
          <cell r="Q1440">
            <v>12.25</v>
          </cell>
          <cell r="R1440">
            <v>1.0751249999999999</v>
          </cell>
          <cell r="S1440">
            <v>1.1160000000000001</v>
          </cell>
          <cell r="T1440">
            <v>1.1576249999999999</v>
          </cell>
          <cell r="U1440">
            <v>488.10674999999992</v>
          </cell>
          <cell r="V1440">
            <v>506.66400000000004</v>
          </cell>
          <cell r="W1440">
            <v>525.56174999999996</v>
          </cell>
          <cell r="X1440" t="str">
            <v>8405/8406 (13"/2 pc)</v>
          </cell>
          <cell r="Y1440" t="str">
            <v>13"/ 2 pc</v>
          </cell>
          <cell r="Z1440">
            <v>1.1000000000000001</v>
          </cell>
          <cell r="AA1440">
            <v>25</v>
          </cell>
          <cell r="AB1440">
            <v>26.878124999999997</v>
          </cell>
          <cell r="AC1440">
            <v>27.900000000000002</v>
          </cell>
          <cell r="AD1440">
            <v>28.940624999999997</v>
          </cell>
          <cell r="AE1440">
            <v>27.978124999999999</v>
          </cell>
          <cell r="AF1440">
            <v>29.000000000000004</v>
          </cell>
          <cell r="AG1440">
            <v>30.040624999999999</v>
          </cell>
          <cell r="AH1440" t="str">
            <v>1 X 8126 (2.417 FT/Box)</v>
          </cell>
          <cell r="AI1440">
            <v>1</v>
          </cell>
          <cell r="AJ1440" t="str">
            <v>(15X5)+0=75</v>
          </cell>
          <cell r="AK1440">
            <v>15</v>
          </cell>
          <cell r="AL1440">
            <v>5</v>
          </cell>
          <cell r="AM1440">
            <v>0</v>
          </cell>
          <cell r="AN1440">
            <v>75</v>
          </cell>
          <cell r="AO1440" t="str">
            <v>8904 (45 X 42)</v>
          </cell>
          <cell r="AP1440" t="str">
            <v>45X42</v>
          </cell>
          <cell r="AQ1440">
            <v>55</v>
          </cell>
          <cell r="AR1440" t="str">
            <v>8123 (4)</v>
          </cell>
          <cell r="AS1440">
            <v>0</v>
          </cell>
          <cell r="AT1440" t="str">
            <v>8121 (2 X 16FT)</v>
          </cell>
          <cell r="AU1440">
            <v>2</v>
          </cell>
          <cell r="AV1440" t="str">
            <v>8051 (1 White)</v>
          </cell>
          <cell r="AW1440" t="str">
            <v>8050 (334FT Clear)</v>
          </cell>
          <cell r="AX1440">
            <v>2230.0000000000005</v>
          </cell>
          <cell r="AY1440">
            <v>1875</v>
          </cell>
          <cell r="AZ1440">
            <v>1.1893333333333336</v>
          </cell>
          <cell r="BA1440" t="str">
            <v>GJ Request 3/7/03.</v>
          </cell>
          <cell r="BB1440"/>
          <cell r="BC1440">
            <v>254020</v>
          </cell>
          <cell r="BD1440" t="str">
            <v>Blue</v>
          </cell>
          <cell r="BE1440" t="str">
            <v>3212 M35</v>
          </cell>
          <cell r="BF1440" t="str">
            <v>12 months (+/- 5 days) from date of manufacture</v>
          </cell>
          <cell r="BG1440" t="str">
            <v>Fast</v>
          </cell>
          <cell r="BH1440" t="str">
            <v>32 mm</v>
          </cell>
          <cell r="BI1440" t="str">
            <v>1 3/8 in</v>
          </cell>
          <cell r="BJ1440" t="str">
            <v xml:space="preserve">12 in </v>
          </cell>
          <cell r="BK1440" t="str">
            <v>7/8 in</v>
          </cell>
          <cell r="BL1440" t="str">
            <v>I, II, III</v>
          </cell>
          <cell r="BM1440">
            <v>1.0942001790234428</v>
          </cell>
          <cell r="BN1440">
            <v>27.5</v>
          </cell>
          <cell r="BO1440">
            <v>0</v>
          </cell>
          <cell r="BP1440" t="str">
            <v>J</v>
          </cell>
          <cell r="BQ1440">
            <v>25</v>
          </cell>
          <cell r="BR1440">
            <v>31375</v>
          </cell>
        </row>
        <row r="1441">
          <cell r="C1441">
            <v>254021</v>
          </cell>
          <cell r="D1441" t="str">
            <v>3212 M0204 (2PB, 75 Bxs)(GJ)</v>
          </cell>
          <cell r="E1441" t="str">
            <v>70450</v>
          </cell>
          <cell r="F1441" t="str">
            <v>72038</v>
          </cell>
          <cell r="G1441" t="str">
            <v>30%</v>
          </cell>
          <cell r="H1441" t="str">
            <v>2 X 8509 (12-8 4 X 1.25 OL)</v>
          </cell>
          <cell r="I1441" t="str">
            <v>8040 (54 mm 142 GA X 1.125 FT)</v>
          </cell>
          <cell r="J1441" t="str">
            <v>8036 (114 mm 200 GA X 1.125 FT)</v>
          </cell>
          <cell r="K1441">
            <v>0.78120000000000001</v>
          </cell>
          <cell r="L1441">
            <v>0.33480000000000004</v>
          </cell>
          <cell r="M1441">
            <v>12</v>
          </cell>
          <cell r="N1441">
            <v>13.130402148281313</v>
          </cell>
          <cell r="O1441">
            <v>11.75</v>
          </cell>
          <cell r="P1441">
            <v>12</v>
          </cell>
          <cell r="Q1441">
            <v>12.25</v>
          </cell>
          <cell r="R1441">
            <v>1.0751249999999999</v>
          </cell>
          <cell r="S1441">
            <v>1.1160000000000001</v>
          </cell>
          <cell r="T1441">
            <v>1.1576249999999999</v>
          </cell>
          <cell r="U1441">
            <v>488.10674999999992</v>
          </cell>
          <cell r="V1441">
            <v>506.66400000000004</v>
          </cell>
          <cell r="W1441">
            <v>525.56174999999996</v>
          </cell>
          <cell r="X1441" t="str">
            <v>8405/8406 (13"/2 pc)</v>
          </cell>
          <cell r="Y1441" t="str">
            <v>13"/ 2 pc</v>
          </cell>
          <cell r="Z1441">
            <v>1.1000000000000001</v>
          </cell>
          <cell r="AA1441">
            <v>25</v>
          </cell>
          <cell r="AB1441">
            <v>26.878124999999997</v>
          </cell>
          <cell r="AC1441">
            <v>27.900000000000002</v>
          </cell>
          <cell r="AD1441">
            <v>28.940624999999997</v>
          </cell>
          <cell r="AE1441">
            <v>27.978124999999999</v>
          </cell>
          <cell r="AF1441">
            <v>29.000000000000004</v>
          </cell>
          <cell r="AG1441">
            <v>30.040624999999999</v>
          </cell>
          <cell r="AH1441" t="str">
            <v>1 X 8126 (2.417 FT/Box)</v>
          </cell>
          <cell r="AI1441">
            <v>1</v>
          </cell>
          <cell r="AJ1441" t="str">
            <v>(15X5)+0=75</v>
          </cell>
          <cell r="AK1441">
            <v>15</v>
          </cell>
          <cell r="AL1441">
            <v>5</v>
          </cell>
          <cell r="AM1441">
            <v>0</v>
          </cell>
          <cell r="AN1441">
            <v>75</v>
          </cell>
          <cell r="AO1441" t="str">
            <v>8904 (45 X 42)</v>
          </cell>
          <cell r="AP1441" t="str">
            <v>45X42</v>
          </cell>
          <cell r="AQ1441">
            <v>55</v>
          </cell>
          <cell r="AR1441" t="str">
            <v>8123 (4)</v>
          </cell>
          <cell r="AS1441">
            <v>0</v>
          </cell>
          <cell r="AT1441" t="str">
            <v>8121 (2 X 16FT)</v>
          </cell>
          <cell r="AU1441">
            <v>2</v>
          </cell>
          <cell r="AV1441" t="str">
            <v>8051 (1 White)</v>
          </cell>
          <cell r="AW1441" t="str">
            <v>8050 (334FT Clear)</v>
          </cell>
          <cell r="AX1441">
            <v>2230.0000000000005</v>
          </cell>
          <cell r="AY1441">
            <v>1875</v>
          </cell>
          <cell r="AZ1441">
            <v>1.1893333333333336</v>
          </cell>
          <cell r="BA1441" t="str">
            <v xml:space="preserve">GJ Request 6/21/02. </v>
          </cell>
          <cell r="BB1441"/>
          <cell r="BC1441">
            <v>254021</v>
          </cell>
          <cell r="BD1441" t="str">
            <v>Yellow</v>
          </cell>
          <cell r="BE1441" t="str">
            <v xml:space="preserve">3212 M0204 </v>
          </cell>
          <cell r="BF1441" t="str">
            <v>12 months (+/- 5 days) from date of manufacture</v>
          </cell>
          <cell r="BG1441" t="str">
            <v xml:space="preserve">Slow </v>
          </cell>
          <cell r="BH1441" t="str">
            <v>32 mm</v>
          </cell>
          <cell r="BI1441" t="str">
            <v>1 3/8 in</v>
          </cell>
          <cell r="BJ1441" t="str">
            <v xml:space="preserve">12 in </v>
          </cell>
          <cell r="BK1441" t="str">
            <v>7/8 in</v>
          </cell>
          <cell r="BL1441" t="str">
            <v>I, II, III</v>
          </cell>
          <cell r="BM1441">
            <v>1.0942001790234428</v>
          </cell>
          <cell r="BN1441">
            <v>27.5</v>
          </cell>
          <cell r="BO1441">
            <v>0</v>
          </cell>
          <cell r="BP1441" t="str">
            <v>J</v>
          </cell>
          <cell r="BQ1441">
            <v>25</v>
          </cell>
          <cell r="BR1441">
            <v>31375</v>
          </cell>
        </row>
        <row r="1442">
          <cell r="C1442">
            <v>254022</v>
          </cell>
          <cell r="D1442" t="str">
            <v>3212 M0510 (2PB, 75 Bxs)(GJ)</v>
          </cell>
          <cell r="E1442" t="str">
            <v>70457</v>
          </cell>
          <cell r="F1442" t="str">
            <v>72038</v>
          </cell>
          <cell r="G1442" t="str">
            <v>30%</v>
          </cell>
          <cell r="H1442" t="str">
            <v>2 X 8509 (12-8 4 X 1.25 OL)</v>
          </cell>
          <cell r="I1442" t="str">
            <v>8040 (54 mm 142 GA X 1.125 FT)</v>
          </cell>
          <cell r="J1442" t="str">
            <v>8036 (114 mm 200 GA X 1.125 FT)</v>
          </cell>
          <cell r="K1442">
            <v>0.78120000000000001</v>
          </cell>
          <cell r="L1442">
            <v>0.33480000000000004</v>
          </cell>
          <cell r="M1442">
            <v>12</v>
          </cell>
          <cell r="N1442">
            <v>13.130402148281313</v>
          </cell>
          <cell r="O1442">
            <v>11.75</v>
          </cell>
          <cell r="P1442">
            <v>12</v>
          </cell>
          <cell r="Q1442">
            <v>12.25</v>
          </cell>
          <cell r="R1442">
            <v>1.0751249999999999</v>
          </cell>
          <cell r="S1442">
            <v>1.1160000000000001</v>
          </cell>
          <cell r="T1442">
            <v>1.1576249999999999</v>
          </cell>
          <cell r="U1442">
            <v>488.10674999999992</v>
          </cell>
          <cell r="V1442">
            <v>506.66400000000004</v>
          </cell>
          <cell r="W1442">
            <v>525.56174999999996</v>
          </cell>
          <cell r="X1442" t="str">
            <v>8405/8406 (13"/2 pc)</v>
          </cell>
          <cell r="Y1442" t="str">
            <v>13"/ 2 pc</v>
          </cell>
          <cell r="Z1442">
            <v>1.1000000000000001</v>
          </cell>
          <cell r="AA1442">
            <v>25</v>
          </cell>
          <cell r="AB1442">
            <v>26.878124999999997</v>
          </cell>
          <cell r="AC1442">
            <v>27.900000000000002</v>
          </cell>
          <cell r="AD1442">
            <v>28.940624999999997</v>
          </cell>
          <cell r="AE1442">
            <v>27.978124999999999</v>
          </cell>
          <cell r="AF1442">
            <v>29.000000000000004</v>
          </cell>
          <cell r="AG1442">
            <v>30.040624999999999</v>
          </cell>
          <cell r="AH1442" t="str">
            <v>1 X 8126 (2.417 FT/Box)</v>
          </cell>
          <cell r="AI1442">
            <v>1</v>
          </cell>
          <cell r="AJ1442" t="str">
            <v>(15X5)+0=75</v>
          </cell>
          <cell r="AK1442">
            <v>15</v>
          </cell>
          <cell r="AL1442">
            <v>5</v>
          </cell>
          <cell r="AM1442">
            <v>0</v>
          </cell>
          <cell r="AN1442">
            <v>75</v>
          </cell>
          <cell r="AO1442" t="str">
            <v>8904 (45 X 42)</v>
          </cell>
          <cell r="AP1442" t="str">
            <v>45X42</v>
          </cell>
          <cell r="AQ1442">
            <v>55</v>
          </cell>
          <cell r="AR1442" t="str">
            <v>8123 (4)</v>
          </cell>
          <cell r="AS1442">
            <v>0</v>
          </cell>
          <cell r="AT1442" t="str">
            <v>8121 (2 X 16FT)</v>
          </cell>
          <cell r="AU1442">
            <v>2</v>
          </cell>
          <cell r="AV1442" t="str">
            <v>8051 (1 White)</v>
          </cell>
          <cell r="AW1442" t="str">
            <v>8050 (334FT Clear)</v>
          </cell>
          <cell r="AX1442">
            <v>2230.0000000000005</v>
          </cell>
          <cell r="AY1442">
            <v>1875</v>
          </cell>
          <cell r="AZ1442">
            <v>1.1893333333333336</v>
          </cell>
          <cell r="BA1442" t="str">
            <v xml:space="preserve">GJ Request 6/21/02. </v>
          </cell>
          <cell r="BB1442"/>
          <cell r="BC1442">
            <v>254022</v>
          </cell>
          <cell r="BD1442" t="str">
            <v xml:space="preserve"> White</v>
          </cell>
          <cell r="BE1442" t="str">
            <v xml:space="preserve">3212 M0510 </v>
          </cell>
          <cell r="BF1442" t="str">
            <v>12 months (+/- 5 days) from date of manufacture</v>
          </cell>
          <cell r="BG1442" t="str">
            <v>X-Slow</v>
          </cell>
          <cell r="BH1442" t="str">
            <v>32 mm</v>
          </cell>
          <cell r="BI1442" t="str">
            <v>1 3/8 in</v>
          </cell>
          <cell r="BJ1442" t="str">
            <v xml:space="preserve">12 in </v>
          </cell>
          <cell r="BK1442" t="str">
            <v>7/8 in</v>
          </cell>
          <cell r="BL1442" t="str">
            <v>I, II, III</v>
          </cell>
          <cell r="BM1442">
            <v>1.0942001790234428</v>
          </cell>
          <cell r="BN1442">
            <v>27.5</v>
          </cell>
          <cell r="BO1442">
            <v>0</v>
          </cell>
          <cell r="BP1442" t="str">
            <v>J</v>
          </cell>
          <cell r="BQ1442">
            <v>25</v>
          </cell>
          <cell r="BR1442">
            <v>31375</v>
          </cell>
        </row>
        <row r="1443">
          <cell r="C1443">
            <v>254024</v>
          </cell>
          <cell r="D1443" t="str">
            <v>3212 LIF50 (2PB, 75 Bxs)(GJ)</v>
          </cell>
          <cell r="E1443" t="str">
            <v>70419</v>
          </cell>
          <cell r="F1443" t="str">
            <v>72038</v>
          </cell>
          <cell r="G1443" t="str">
            <v>30%</v>
          </cell>
          <cell r="H1443" t="str">
            <v>2 X 8509 (12-8 4 X 1.25 OL)</v>
          </cell>
          <cell r="I1443" t="str">
            <v>8040 (54 mm 142 GA X 1.125 FT)</v>
          </cell>
          <cell r="J1443" t="str">
            <v>8036 (114 mm 200 GA X 1.125 FT)</v>
          </cell>
          <cell r="K1443">
            <v>0.78120000000000001</v>
          </cell>
          <cell r="L1443">
            <v>0.33480000000000004</v>
          </cell>
          <cell r="M1443">
            <v>12</v>
          </cell>
          <cell r="N1443">
            <v>13.130402148281313</v>
          </cell>
          <cell r="O1443">
            <v>11.75</v>
          </cell>
          <cell r="P1443">
            <v>12</v>
          </cell>
          <cell r="Q1443">
            <v>12.25</v>
          </cell>
          <cell r="R1443">
            <v>1.0751249999999999</v>
          </cell>
          <cell r="S1443">
            <v>1.1160000000000001</v>
          </cell>
          <cell r="T1443">
            <v>1.1576249999999999</v>
          </cell>
          <cell r="U1443">
            <v>488.10674999999992</v>
          </cell>
          <cell r="V1443">
            <v>506.66400000000004</v>
          </cell>
          <cell r="W1443">
            <v>525.56174999999996</v>
          </cell>
          <cell r="X1443" t="str">
            <v>8405/8406 (13"/2 pc)</v>
          </cell>
          <cell r="Y1443" t="str">
            <v>13"/ 2 pc</v>
          </cell>
          <cell r="Z1443">
            <v>1.1000000000000001</v>
          </cell>
          <cell r="AA1443">
            <v>25</v>
          </cell>
          <cell r="AB1443">
            <v>26.878124999999997</v>
          </cell>
          <cell r="AC1443">
            <v>27.900000000000002</v>
          </cell>
          <cell r="AD1443">
            <v>28.940624999999997</v>
          </cell>
          <cell r="AE1443">
            <v>27.978124999999999</v>
          </cell>
          <cell r="AF1443">
            <v>29.000000000000004</v>
          </cell>
          <cell r="AG1443">
            <v>30.040624999999999</v>
          </cell>
          <cell r="AH1443" t="str">
            <v>1 X 8126 (2.417 FT/Box)</v>
          </cell>
          <cell r="AI1443">
            <v>1</v>
          </cell>
          <cell r="AJ1443" t="str">
            <v>(15X5)+0=75</v>
          </cell>
          <cell r="AK1443">
            <v>15</v>
          </cell>
          <cell r="AL1443">
            <v>5</v>
          </cell>
          <cell r="AM1443">
            <v>0</v>
          </cell>
          <cell r="AN1443">
            <v>75</v>
          </cell>
          <cell r="AO1443" t="str">
            <v>8904 (45 X 42)</v>
          </cell>
          <cell r="AP1443" t="str">
            <v>45X42</v>
          </cell>
          <cell r="AQ1443">
            <v>55</v>
          </cell>
          <cell r="AR1443" t="str">
            <v>8123 (4)</v>
          </cell>
          <cell r="AS1443">
            <v>0</v>
          </cell>
          <cell r="AT1443" t="str">
            <v>8121 (2 X 16FT)</v>
          </cell>
          <cell r="AU1443">
            <v>2</v>
          </cell>
          <cell r="AV1443" t="str">
            <v>8051 (1 White)</v>
          </cell>
          <cell r="AW1443" t="str">
            <v>8050 (334FT Clear)</v>
          </cell>
          <cell r="AX1443">
            <v>2230.0000000000005</v>
          </cell>
          <cell r="AY1443">
            <v>1875</v>
          </cell>
          <cell r="AZ1443">
            <v>1.1893333333333336</v>
          </cell>
          <cell r="BA1443" t="str">
            <v>GJ Request 3/30/05.</v>
          </cell>
          <cell r="BB1443"/>
          <cell r="BC1443">
            <v>254024</v>
          </cell>
          <cell r="BD1443" t="str">
            <v>Green</v>
          </cell>
          <cell r="BE1443" t="str">
            <v>3212 LIF50</v>
          </cell>
          <cell r="BF1443" t="str">
            <v>12 months (+/- 5 days) from date of manufacture</v>
          </cell>
          <cell r="BG1443" t="str">
            <v xml:space="preserve">Medium </v>
          </cell>
          <cell r="BH1443" t="str">
            <v>32 mm</v>
          </cell>
          <cell r="BI1443" t="str">
            <v>1 3/8 in</v>
          </cell>
          <cell r="BJ1443" t="str">
            <v xml:space="preserve">12 in </v>
          </cell>
          <cell r="BK1443" t="str">
            <v>7/8 in</v>
          </cell>
          <cell r="BL1443" t="str">
            <v>I, II, III</v>
          </cell>
          <cell r="BM1443">
            <v>1.0942001790234428</v>
          </cell>
          <cell r="BN1443">
            <v>27.5</v>
          </cell>
          <cell r="BO1443">
            <v>0</v>
          </cell>
          <cell r="BP1443" t="str">
            <v>J</v>
          </cell>
          <cell r="BQ1443">
            <v>25</v>
          </cell>
          <cell r="BR1443">
            <v>31375</v>
          </cell>
        </row>
        <row r="1444">
          <cell r="C1444">
            <v>254026</v>
          </cell>
          <cell r="D1444" t="str">
            <v>3212 LIF20 (2PB, 75 Bxs)(GJ)</v>
          </cell>
          <cell r="E1444" t="str">
            <v>70417</v>
          </cell>
          <cell r="F1444" t="str">
            <v>72038</v>
          </cell>
          <cell r="G1444" t="str">
            <v>30%</v>
          </cell>
          <cell r="H1444" t="str">
            <v>2 X 8509 (12-8 4 X 1.25 OL)</v>
          </cell>
          <cell r="I1444" t="str">
            <v>8040 (54 mm 142 GA X 1.125 FT)</v>
          </cell>
          <cell r="J1444" t="str">
            <v>8036 (114 mm 200 GA X 1.125 FT)</v>
          </cell>
          <cell r="K1444">
            <v>0.78120000000000001</v>
          </cell>
          <cell r="L1444">
            <v>0.33480000000000004</v>
          </cell>
          <cell r="M1444">
            <v>12</v>
          </cell>
          <cell r="N1444">
            <v>13.130402148281313</v>
          </cell>
          <cell r="O1444">
            <v>11.75</v>
          </cell>
          <cell r="P1444">
            <v>12</v>
          </cell>
          <cell r="Q1444">
            <v>12.25</v>
          </cell>
          <cell r="R1444">
            <v>1.0751249999999999</v>
          </cell>
          <cell r="S1444">
            <v>1.1160000000000001</v>
          </cell>
          <cell r="T1444">
            <v>1.1576249999999999</v>
          </cell>
          <cell r="U1444">
            <v>488.10674999999992</v>
          </cell>
          <cell r="V1444">
            <v>506.66400000000004</v>
          </cell>
          <cell r="W1444">
            <v>525.56174999999996</v>
          </cell>
          <cell r="X1444" t="str">
            <v>8405/8406 (13"/2 pc)</v>
          </cell>
          <cell r="Y1444" t="str">
            <v>13"/ 2 pc</v>
          </cell>
          <cell r="Z1444">
            <v>1.1000000000000001</v>
          </cell>
          <cell r="AA1444">
            <v>25</v>
          </cell>
          <cell r="AB1444">
            <v>26.878124999999997</v>
          </cell>
          <cell r="AC1444">
            <v>27.900000000000002</v>
          </cell>
          <cell r="AD1444">
            <v>28.940624999999997</v>
          </cell>
          <cell r="AE1444">
            <v>27.978124999999999</v>
          </cell>
          <cell r="AF1444">
            <v>29.000000000000004</v>
          </cell>
          <cell r="AG1444">
            <v>30.040624999999999</v>
          </cell>
          <cell r="AH1444" t="str">
            <v>1 X 8126 (2.417 FT/Box)</v>
          </cell>
          <cell r="AI1444">
            <v>1</v>
          </cell>
          <cell r="AJ1444" t="str">
            <v>(15X5)+0=75</v>
          </cell>
          <cell r="AK1444">
            <v>15</v>
          </cell>
          <cell r="AL1444">
            <v>5</v>
          </cell>
          <cell r="AM1444">
            <v>0</v>
          </cell>
          <cell r="AN1444">
            <v>75</v>
          </cell>
          <cell r="AO1444" t="str">
            <v>8904 (45 X 42)</v>
          </cell>
          <cell r="AP1444" t="str">
            <v>45X42</v>
          </cell>
          <cell r="AQ1444">
            <v>55</v>
          </cell>
          <cell r="AR1444" t="str">
            <v>8123 (4)</v>
          </cell>
          <cell r="AS1444">
            <v>0</v>
          </cell>
          <cell r="AT1444" t="str">
            <v>8121 (2 X 16FT)</v>
          </cell>
          <cell r="AU1444">
            <v>2</v>
          </cell>
          <cell r="AV1444" t="str">
            <v>8051 (1 White)</v>
          </cell>
          <cell r="AW1444" t="str">
            <v>8050 (334FT Clear)</v>
          </cell>
          <cell r="AX1444">
            <v>2230.0000000000005</v>
          </cell>
          <cell r="AY1444">
            <v>1875</v>
          </cell>
          <cell r="AZ1444">
            <v>1.1893333333333336</v>
          </cell>
          <cell r="BA1444" t="str">
            <v>GJ Request 2/9/05.</v>
          </cell>
          <cell r="BB1444"/>
          <cell r="BC1444">
            <v>254026</v>
          </cell>
          <cell r="BD1444" t="str">
            <v>Orange</v>
          </cell>
          <cell r="BE1444" t="str">
            <v>3212 LIF20</v>
          </cell>
          <cell r="BF1444" t="str">
            <v>12 months (+/- 5 days) from date of manufacture</v>
          </cell>
          <cell r="BG1444" t="str">
            <v>X-Fast</v>
          </cell>
          <cell r="BH1444" t="str">
            <v>32 mm</v>
          </cell>
          <cell r="BI1444" t="str">
            <v>1 3/8 in</v>
          </cell>
          <cell r="BJ1444" t="str">
            <v xml:space="preserve">12 in </v>
          </cell>
          <cell r="BK1444" t="str">
            <v>7/8 in</v>
          </cell>
          <cell r="BL1444" t="str">
            <v>I, II, III</v>
          </cell>
          <cell r="BM1444">
            <v>1.0942001790234428</v>
          </cell>
          <cell r="BN1444">
            <v>27.5</v>
          </cell>
          <cell r="BO1444">
            <v>0</v>
          </cell>
          <cell r="BP1444" t="str">
            <v>J</v>
          </cell>
          <cell r="BQ1444">
            <v>25</v>
          </cell>
          <cell r="BR1444">
            <v>31375</v>
          </cell>
        </row>
        <row r="1445">
          <cell r="C1445">
            <v>254027</v>
          </cell>
          <cell r="D1445" t="str">
            <v>3212 LIF35 (2PB, 75 Bxs)(GJ)</v>
          </cell>
          <cell r="E1445" t="str">
            <v>70411</v>
          </cell>
          <cell r="F1445" t="str">
            <v>72038</v>
          </cell>
          <cell r="G1445" t="str">
            <v>30%</v>
          </cell>
          <cell r="H1445" t="str">
            <v>2 X 8509 (12-8 4 X 1.25 OL)</v>
          </cell>
          <cell r="I1445" t="str">
            <v>8040 (54 mm 142 GA X 1.125 FT)</v>
          </cell>
          <cell r="J1445" t="str">
            <v>8036 (114 mm 200 GA X 1.125 FT)</v>
          </cell>
          <cell r="K1445">
            <v>0.78120000000000001</v>
          </cell>
          <cell r="L1445">
            <v>0.33480000000000004</v>
          </cell>
          <cell r="M1445">
            <v>12</v>
          </cell>
          <cell r="N1445">
            <v>13.130402148281313</v>
          </cell>
          <cell r="O1445">
            <v>11.75</v>
          </cell>
          <cell r="P1445">
            <v>12</v>
          </cell>
          <cell r="Q1445">
            <v>12.25</v>
          </cell>
          <cell r="R1445">
            <v>1.0751249999999999</v>
          </cell>
          <cell r="S1445">
            <v>1.1160000000000001</v>
          </cell>
          <cell r="T1445">
            <v>1.1576249999999999</v>
          </cell>
          <cell r="U1445">
            <v>488.10674999999992</v>
          </cell>
          <cell r="V1445">
            <v>506.66400000000004</v>
          </cell>
          <cell r="W1445">
            <v>525.56174999999996</v>
          </cell>
          <cell r="X1445" t="str">
            <v>8405/8406 (13"/2 pc)</v>
          </cell>
          <cell r="Y1445" t="str">
            <v>13"/ 2 pc</v>
          </cell>
          <cell r="Z1445">
            <v>1.1000000000000001</v>
          </cell>
          <cell r="AA1445">
            <v>25</v>
          </cell>
          <cell r="AB1445">
            <v>26.878124999999997</v>
          </cell>
          <cell r="AC1445">
            <v>27.900000000000002</v>
          </cell>
          <cell r="AD1445">
            <v>28.940624999999997</v>
          </cell>
          <cell r="AE1445">
            <v>27.978124999999999</v>
          </cell>
          <cell r="AF1445">
            <v>29.000000000000004</v>
          </cell>
          <cell r="AG1445">
            <v>30.040624999999999</v>
          </cell>
          <cell r="AH1445" t="str">
            <v>1 X 8126 (2.417 FT/Box)</v>
          </cell>
          <cell r="AI1445">
            <v>1</v>
          </cell>
          <cell r="AJ1445" t="str">
            <v>(15X5)+0=75</v>
          </cell>
          <cell r="AK1445">
            <v>15</v>
          </cell>
          <cell r="AL1445">
            <v>5</v>
          </cell>
          <cell r="AM1445">
            <v>0</v>
          </cell>
          <cell r="AN1445">
            <v>75</v>
          </cell>
          <cell r="AO1445" t="str">
            <v>8904 (45 X 42)</v>
          </cell>
          <cell r="AP1445" t="str">
            <v>45X42</v>
          </cell>
          <cell r="AQ1445">
            <v>55</v>
          </cell>
          <cell r="AR1445" t="str">
            <v>8123 (4)</v>
          </cell>
          <cell r="AS1445">
            <v>0</v>
          </cell>
          <cell r="AT1445" t="str">
            <v>8121 (2 X 16FT)</v>
          </cell>
          <cell r="AU1445">
            <v>2</v>
          </cell>
          <cell r="AV1445" t="str">
            <v>8051 (1 White)</v>
          </cell>
          <cell r="AW1445" t="str">
            <v>8050 (334FT Clear)</v>
          </cell>
          <cell r="AX1445">
            <v>2230.0000000000005</v>
          </cell>
          <cell r="AY1445">
            <v>1875</v>
          </cell>
          <cell r="AZ1445">
            <v>1.1893333333333336</v>
          </cell>
          <cell r="BA1445" t="str">
            <v>GJ Request 1/30/02.</v>
          </cell>
          <cell r="BB1445"/>
          <cell r="BC1445">
            <v>254027</v>
          </cell>
          <cell r="BD1445" t="str">
            <v>Blue</v>
          </cell>
          <cell r="BE1445" t="str">
            <v>3212 LIF35</v>
          </cell>
          <cell r="BF1445" t="str">
            <v>12 months (+/- 5 days) from date of manufacture</v>
          </cell>
          <cell r="BG1445" t="str">
            <v>Fast</v>
          </cell>
          <cell r="BH1445" t="str">
            <v>32 mm</v>
          </cell>
          <cell r="BI1445" t="str">
            <v>1 3/8 in</v>
          </cell>
          <cell r="BJ1445" t="str">
            <v xml:space="preserve">12 in </v>
          </cell>
          <cell r="BK1445" t="str">
            <v>7/8 in</v>
          </cell>
          <cell r="BL1445" t="str">
            <v>I, II, III</v>
          </cell>
          <cell r="BM1445">
            <v>1.0942001790234428</v>
          </cell>
          <cell r="BN1445">
            <v>27.5</v>
          </cell>
          <cell r="BO1445">
            <v>0</v>
          </cell>
          <cell r="BP1445" t="str">
            <v>J</v>
          </cell>
          <cell r="BQ1445">
            <v>25</v>
          </cell>
          <cell r="BR1445">
            <v>31375</v>
          </cell>
        </row>
        <row r="1446">
          <cell r="C1446">
            <v>254028</v>
          </cell>
          <cell r="D1446" t="str">
            <v>3212 LIF90 (2PB, 75 Bxs)(GJ)</v>
          </cell>
          <cell r="E1446" t="str">
            <v>70412</v>
          </cell>
          <cell r="F1446" t="str">
            <v>72038</v>
          </cell>
          <cell r="G1446" t="str">
            <v>30%</v>
          </cell>
          <cell r="H1446" t="str">
            <v>2 X 8509 (12-8 4 X 1.25 OL)</v>
          </cell>
          <cell r="I1446" t="str">
            <v>8040 (54 mm 142 GA X 1.125 FT)</v>
          </cell>
          <cell r="J1446" t="str">
            <v>8036 (114 mm 200 GA X 1.125 FT)</v>
          </cell>
          <cell r="K1446">
            <v>0.78120000000000001</v>
          </cell>
          <cell r="L1446">
            <v>0.33480000000000004</v>
          </cell>
          <cell r="M1446">
            <v>12</v>
          </cell>
          <cell r="N1446">
            <v>13.130402148281313</v>
          </cell>
          <cell r="O1446">
            <v>11.75</v>
          </cell>
          <cell r="P1446">
            <v>12</v>
          </cell>
          <cell r="Q1446">
            <v>12.25</v>
          </cell>
          <cell r="R1446">
            <v>1.0751249999999999</v>
          </cell>
          <cell r="S1446">
            <v>1.1160000000000001</v>
          </cell>
          <cell r="T1446">
            <v>1.1576249999999999</v>
          </cell>
          <cell r="U1446">
            <v>488.10674999999992</v>
          </cell>
          <cell r="V1446">
            <v>506.66400000000004</v>
          </cell>
          <cell r="W1446">
            <v>525.56174999999996</v>
          </cell>
          <cell r="X1446" t="str">
            <v>8405/8406 (13"/2 pc)</v>
          </cell>
          <cell r="Y1446" t="str">
            <v>13"/ 2 pc</v>
          </cell>
          <cell r="Z1446">
            <v>1.1000000000000001</v>
          </cell>
          <cell r="AA1446">
            <v>25</v>
          </cell>
          <cell r="AB1446">
            <v>26.878124999999997</v>
          </cell>
          <cell r="AC1446">
            <v>27.900000000000002</v>
          </cell>
          <cell r="AD1446">
            <v>28.940624999999997</v>
          </cell>
          <cell r="AE1446">
            <v>27.978124999999999</v>
          </cell>
          <cell r="AF1446">
            <v>29.000000000000004</v>
          </cell>
          <cell r="AG1446">
            <v>30.040624999999999</v>
          </cell>
          <cell r="AH1446" t="str">
            <v>1 X 8126 (2.417 FT/Box)</v>
          </cell>
          <cell r="AI1446">
            <v>1</v>
          </cell>
          <cell r="AJ1446" t="str">
            <v>(15X5)+0=75</v>
          </cell>
          <cell r="AK1446">
            <v>15</v>
          </cell>
          <cell r="AL1446">
            <v>5</v>
          </cell>
          <cell r="AM1446">
            <v>0</v>
          </cell>
          <cell r="AN1446">
            <v>75</v>
          </cell>
          <cell r="AO1446" t="str">
            <v>8904 (45 X 42)</v>
          </cell>
          <cell r="AP1446" t="str">
            <v>45X42</v>
          </cell>
          <cell r="AQ1446">
            <v>55</v>
          </cell>
          <cell r="AR1446" t="str">
            <v>8123 (4)</v>
          </cell>
          <cell r="AS1446">
            <v>0</v>
          </cell>
          <cell r="AT1446" t="str">
            <v>8121 (2 X 16FT)</v>
          </cell>
          <cell r="AU1446">
            <v>2</v>
          </cell>
          <cell r="AV1446" t="str">
            <v>8051 (1 White)</v>
          </cell>
          <cell r="AW1446" t="str">
            <v>8050 (334FT Clear)</v>
          </cell>
          <cell r="AX1446">
            <v>2230.0000000000005</v>
          </cell>
          <cell r="AY1446">
            <v>1875</v>
          </cell>
          <cell r="AZ1446">
            <v>1.1893333333333336</v>
          </cell>
          <cell r="BA1446" t="str">
            <v xml:space="preserve">GJ Request 6/11/03. </v>
          </cell>
          <cell r="BB1446"/>
          <cell r="BC1446">
            <v>254028</v>
          </cell>
          <cell r="BD1446" t="str">
            <v>Yellow</v>
          </cell>
          <cell r="BE1446" t="str">
            <v xml:space="preserve">3212 LIF90 </v>
          </cell>
          <cell r="BF1446" t="str">
            <v>12 months (+/- 5 days) from date of manufacture</v>
          </cell>
          <cell r="BG1446" t="str">
            <v>Slow</v>
          </cell>
          <cell r="BH1446" t="str">
            <v>32 mm</v>
          </cell>
          <cell r="BI1446" t="str">
            <v>1 3/8 in</v>
          </cell>
          <cell r="BJ1446" t="str">
            <v xml:space="preserve">12 in </v>
          </cell>
          <cell r="BK1446" t="str">
            <v>7/8 in</v>
          </cell>
          <cell r="BL1446" t="str">
            <v>I, II, III</v>
          </cell>
          <cell r="BM1446">
            <v>1.0942001790234428</v>
          </cell>
          <cell r="BN1446">
            <v>27.5</v>
          </cell>
          <cell r="BO1446">
            <v>0</v>
          </cell>
          <cell r="BP1446" t="str">
            <v>J</v>
          </cell>
          <cell r="BQ1446">
            <v>25</v>
          </cell>
          <cell r="BR1446">
            <v>31375</v>
          </cell>
        </row>
        <row r="1447">
          <cell r="C1447">
            <v>254030</v>
          </cell>
          <cell r="D1447" t="str">
            <v>3212 M40 (2PB, 75 Bxs)(GJ)</v>
          </cell>
          <cell r="E1447" t="str">
            <v>70409</v>
          </cell>
          <cell r="F1447" t="str">
            <v>72038</v>
          </cell>
          <cell r="G1447" t="str">
            <v>30%</v>
          </cell>
          <cell r="H1447" t="str">
            <v>2 X 8509 (12-8 4 X 1.25 OL)</v>
          </cell>
          <cell r="I1447" t="str">
            <v>8040 (54 mm 142 GA X 1.125 FT)</v>
          </cell>
          <cell r="J1447" t="str">
            <v>8036 (114 mm 200 GA X 1.125 FT)</v>
          </cell>
          <cell r="K1447">
            <v>0.78120000000000001</v>
          </cell>
          <cell r="L1447">
            <v>0.33480000000000004</v>
          </cell>
          <cell r="M1447">
            <v>12</v>
          </cell>
          <cell r="N1447">
            <v>13.130402148281313</v>
          </cell>
          <cell r="O1447">
            <v>11.75</v>
          </cell>
          <cell r="P1447">
            <v>12</v>
          </cell>
          <cell r="Q1447">
            <v>12.25</v>
          </cell>
          <cell r="R1447">
            <v>1.0751249999999999</v>
          </cell>
          <cell r="S1447">
            <v>1.1160000000000001</v>
          </cell>
          <cell r="T1447">
            <v>1.1576249999999999</v>
          </cell>
          <cell r="U1447">
            <v>488.10674999999992</v>
          </cell>
          <cell r="V1447">
            <v>506.66400000000004</v>
          </cell>
          <cell r="W1447">
            <v>525.56174999999996</v>
          </cell>
          <cell r="X1447" t="str">
            <v>8405/8406 (13"/2 pc)</v>
          </cell>
          <cell r="Y1447" t="str">
            <v>13"/ 2 pc</v>
          </cell>
          <cell r="Z1447">
            <v>1.1000000000000001</v>
          </cell>
          <cell r="AA1447">
            <v>25</v>
          </cell>
          <cell r="AB1447">
            <v>26.878124999999997</v>
          </cell>
          <cell r="AC1447">
            <v>27.900000000000002</v>
          </cell>
          <cell r="AD1447">
            <v>28.940624999999997</v>
          </cell>
          <cell r="AE1447">
            <v>27.978124999999999</v>
          </cell>
          <cell r="AF1447">
            <v>29.000000000000004</v>
          </cell>
          <cell r="AG1447">
            <v>30.040624999999999</v>
          </cell>
          <cell r="AH1447" t="str">
            <v>1 X 8126 (2.417 FT/Box)</v>
          </cell>
          <cell r="AI1447">
            <v>1</v>
          </cell>
          <cell r="AJ1447" t="str">
            <v>(15X5)+0=75</v>
          </cell>
          <cell r="AK1447">
            <v>15</v>
          </cell>
          <cell r="AL1447">
            <v>5</v>
          </cell>
          <cell r="AM1447">
            <v>0</v>
          </cell>
          <cell r="AN1447">
            <v>75</v>
          </cell>
          <cell r="AO1447" t="str">
            <v>8904 (45 X 42)</v>
          </cell>
          <cell r="AP1447" t="str">
            <v>45X42</v>
          </cell>
          <cell r="AQ1447">
            <v>55</v>
          </cell>
          <cell r="AR1447" t="str">
            <v>8123 (4)</v>
          </cell>
          <cell r="AS1447">
            <v>0</v>
          </cell>
          <cell r="AT1447" t="str">
            <v>8121 (2 X 16FT)</v>
          </cell>
          <cell r="AU1447">
            <v>2</v>
          </cell>
          <cell r="AV1447" t="str">
            <v>8051 (1 White)</v>
          </cell>
          <cell r="AW1447" t="str">
            <v>8050 (334FT Clear)</v>
          </cell>
          <cell r="AX1447">
            <v>2230.0000000000005</v>
          </cell>
          <cell r="AY1447">
            <v>1875</v>
          </cell>
          <cell r="AZ1447">
            <v>1.1893333333333336</v>
          </cell>
          <cell r="BA1447" t="str">
            <v>GJ Request 1/24/03.A.</v>
          </cell>
          <cell r="BB1447"/>
          <cell r="BC1447">
            <v>254030</v>
          </cell>
          <cell r="BD1447" t="str">
            <v>Blue</v>
          </cell>
          <cell r="BE1447" t="str">
            <v>3212 M40</v>
          </cell>
          <cell r="BF1447" t="str">
            <v>12 months (+/- 5 days) from date of manufacture</v>
          </cell>
          <cell r="BG1447" t="str">
            <v>Fast</v>
          </cell>
          <cell r="BH1447" t="str">
            <v>32 mm</v>
          </cell>
          <cell r="BI1447" t="str">
            <v>1 3/8 in</v>
          </cell>
          <cell r="BJ1447" t="str">
            <v xml:space="preserve">12 in </v>
          </cell>
          <cell r="BK1447" t="str">
            <v>7/8 in</v>
          </cell>
          <cell r="BL1447" t="str">
            <v>I, II, III</v>
          </cell>
          <cell r="BM1447">
            <v>1.0942001790234428</v>
          </cell>
          <cell r="BN1447">
            <v>27.5</v>
          </cell>
          <cell r="BO1447">
            <v>0</v>
          </cell>
          <cell r="BP1447" t="str">
            <v>J</v>
          </cell>
          <cell r="BQ1447">
            <v>25</v>
          </cell>
          <cell r="BR1447">
            <v>31375</v>
          </cell>
        </row>
        <row r="1448">
          <cell r="C1448">
            <v>254031</v>
          </cell>
          <cell r="D1448" t="str">
            <v>3212 M50 (2PB, 75 Bxs)(GJ)</v>
          </cell>
          <cell r="E1448" t="str">
            <v>70425</v>
          </cell>
          <cell r="F1448" t="str">
            <v>72038</v>
          </cell>
          <cell r="G1448" t="str">
            <v>30%</v>
          </cell>
          <cell r="H1448" t="str">
            <v>2 X 8509 (12-8 4 X 1.25 OL)</v>
          </cell>
          <cell r="I1448" t="str">
            <v>8040 (54 mm 142 GA X 1.125 FT)</v>
          </cell>
          <cell r="J1448" t="str">
            <v>8036 (114 mm 200 GA X 1.125 FT)</v>
          </cell>
          <cell r="K1448">
            <v>0.78120000000000001</v>
          </cell>
          <cell r="L1448">
            <v>0.33480000000000004</v>
          </cell>
          <cell r="M1448">
            <v>12</v>
          </cell>
          <cell r="N1448">
            <v>13.130402148281313</v>
          </cell>
          <cell r="O1448">
            <v>11.75</v>
          </cell>
          <cell r="P1448">
            <v>12</v>
          </cell>
          <cell r="Q1448">
            <v>12.25</v>
          </cell>
          <cell r="R1448">
            <v>1.0751249999999999</v>
          </cell>
          <cell r="S1448">
            <v>1.1160000000000001</v>
          </cell>
          <cell r="T1448">
            <v>1.1576249999999999</v>
          </cell>
          <cell r="U1448">
            <v>488.10674999999992</v>
          </cell>
          <cell r="V1448">
            <v>506.66400000000004</v>
          </cell>
          <cell r="W1448">
            <v>525.56174999999996</v>
          </cell>
          <cell r="X1448" t="str">
            <v>8405/8406 (13"/2 pc)</v>
          </cell>
          <cell r="Y1448" t="str">
            <v>13"/ 2 pc</v>
          </cell>
          <cell r="Z1448">
            <v>1.1000000000000001</v>
          </cell>
          <cell r="AA1448">
            <v>25</v>
          </cell>
          <cell r="AB1448">
            <v>26.878124999999997</v>
          </cell>
          <cell r="AC1448">
            <v>27.900000000000002</v>
          </cell>
          <cell r="AD1448">
            <v>28.940624999999997</v>
          </cell>
          <cell r="AE1448">
            <v>27.978124999999999</v>
          </cell>
          <cell r="AF1448">
            <v>29.000000000000004</v>
          </cell>
          <cell r="AG1448">
            <v>30.040624999999999</v>
          </cell>
          <cell r="AH1448" t="str">
            <v>1 X 8126 (2.417 FT/Box)</v>
          </cell>
          <cell r="AI1448">
            <v>1</v>
          </cell>
          <cell r="AJ1448" t="str">
            <v>(15X5)+0=75</v>
          </cell>
          <cell r="AK1448">
            <v>15</v>
          </cell>
          <cell r="AL1448">
            <v>5</v>
          </cell>
          <cell r="AM1448">
            <v>0</v>
          </cell>
          <cell r="AN1448">
            <v>75</v>
          </cell>
          <cell r="AO1448" t="str">
            <v>8904 (45 X 42)</v>
          </cell>
          <cell r="AP1448" t="str">
            <v>45X42</v>
          </cell>
          <cell r="AQ1448">
            <v>55</v>
          </cell>
          <cell r="AR1448" t="str">
            <v>8123 (4)</v>
          </cell>
          <cell r="AS1448">
            <v>0</v>
          </cell>
          <cell r="AT1448" t="str">
            <v>8121 (2 X 16FT)</v>
          </cell>
          <cell r="AU1448">
            <v>2</v>
          </cell>
          <cell r="AV1448" t="str">
            <v>8051 (1 White)</v>
          </cell>
          <cell r="AW1448" t="str">
            <v>8050 (334FT Clear)</v>
          </cell>
          <cell r="AX1448">
            <v>2230.0000000000005</v>
          </cell>
          <cell r="AY1448">
            <v>1875</v>
          </cell>
          <cell r="AZ1448">
            <v>1.1893333333333336</v>
          </cell>
          <cell r="BA1448" t="str">
            <v xml:space="preserve">GJ Request 6/21/02. </v>
          </cell>
          <cell r="BB1448"/>
          <cell r="BC1448">
            <v>254031</v>
          </cell>
          <cell r="BD1448" t="str">
            <v>Green</v>
          </cell>
          <cell r="BE1448" t="str">
            <v xml:space="preserve">3212 M50 </v>
          </cell>
          <cell r="BF1448" t="str">
            <v>12 months (+/- 5 days) from date of manufacture</v>
          </cell>
          <cell r="BG1448" t="str">
            <v xml:space="preserve">Medium </v>
          </cell>
          <cell r="BH1448" t="str">
            <v>32 mm</v>
          </cell>
          <cell r="BI1448" t="str">
            <v>1 3/8 in</v>
          </cell>
          <cell r="BJ1448" t="str">
            <v xml:space="preserve">12 in </v>
          </cell>
          <cell r="BK1448" t="str">
            <v>7/8 in</v>
          </cell>
          <cell r="BL1448" t="str">
            <v>I, II, III</v>
          </cell>
          <cell r="BM1448">
            <v>1.0942001790234428</v>
          </cell>
          <cell r="BN1448">
            <v>27.5</v>
          </cell>
          <cell r="BO1448">
            <v>0</v>
          </cell>
          <cell r="BP1448" t="str">
            <v>J</v>
          </cell>
          <cell r="BQ1448">
            <v>25</v>
          </cell>
          <cell r="BR1448">
            <v>31375</v>
          </cell>
        </row>
        <row r="1449">
          <cell r="C1449">
            <v>254034</v>
          </cell>
          <cell r="D1449" t="str">
            <v>3212 M70 (2PB, 75 Bxs)(GJ)</v>
          </cell>
          <cell r="E1449" t="str">
            <v>70426</v>
          </cell>
          <cell r="F1449" t="str">
            <v>72038</v>
          </cell>
          <cell r="G1449" t="str">
            <v>30%</v>
          </cell>
          <cell r="H1449" t="str">
            <v>2 X 8509 (12-8 4 X 1.25 OL)</v>
          </cell>
          <cell r="I1449" t="str">
            <v>8040 (54 mm 142 GA X 1.125 FT)</v>
          </cell>
          <cell r="J1449" t="str">
            <v>8036 (114 mm 200 GA X 1.125 FT)</v>
          </cell>
          <cell r="K1449">
            <v>0.78120000000000001</v>
          </cell>
          <cell r="L1449">
            <v>0.33480000000000004</v>
          </cell>
          <cell r="M1449">
            <v>12</v>
          </cell>
          <cell r="N1449">
            <v>13.130402148281313</v>
          </cell>
          <cell r="O1449">
            <v>11.75</v>
          </cell>
          <cell r="P1449">
            <v>12</v>
          </cell>
          <cell r="Q1449">
            <v>12.25</v>
          </cell>
          <cell r="R1449">
            <v>1.0751249999999999</v>
          </cell>
          <cell r="S1449">
            <v>1.1160000000000001</v>
          </cell>
          <cell r="T1449">
            <v>1.1576249999999999</v>
          </cell>
          <cell r="U1449">
            <v>488.10674999999992</v>
          </cell>
          <cell r="V1449">
            <v>506.66400000000004</v>
          </cell>
          <cell r="W1449">
            <v>525.56174999999996</v>
          </cell>
          <cell r="X1449" t="str">
            <v>8405/8406 (13"/2 pc)</v>
          </cell>
          <cell r="Y1449" t="str">
            <v>13"/ 2 pc</v>
          </cell>
          <cell r="Z1449">
            <v>1.1000000000000001</v>
          </cell>
          <cell r="AA1449">
            <v>25</v>
          </cell>
          <cell r="AB1449">
            <v>26.878124999999997</v>
          </cell>
          <cell r="AC1449">
            <v>27.900000000000002</v>
          </cell>
          <cell r="AD1449">
            <v>28.940624999999997</v>
          </cell>
          <cell r="AE1449">
            <v>27.978124999999999</v>
          </cell>
          <cell r="AF1449">
            <v>29.000000000000004</v>
          </cell>
          <cell r="AG1449">
            <v>30.040624999999999</v>
          </cell>
          <cell r="AH1449" t="str">
            <v>1 X 8126 (2.417 FT/Box)</v>
          </cell>
          <cell r="AI1449">
            <v>1</v>
          </cell>
          <cell r="AJ1449" t="str">
            <v>(15X5)+0=75</v>
          </cell>
          <cell r="AK1449">
            <v>15</v>
          </cell>
          <cell r="AL1449">
            <v>5</v>
          </cell>
          <cell r="AM1449">
            <v>0</v>
          </cell>
          <cell r="AN1449">
            <v>75</v>
          </cell>
          <cell r="AO1449" t="str">
            <v>8904 (45 X 42)</v>
          </cell>
          <cell r="AP1449" t="str">
            <v>45X42</v>
          </cell>
          <cell r="AQ1449">
            <v>55</v>
          </cell>
          <cell r="AR1449" t="str">
            <v>8123 (4)</v>
          </cell>
          <cell r="AS1449">
            <v>0</v>
          </cell>
          <cell r="AT1449" t="str">
            <v>8121 (2 X 16FT)</v>
          </cell>
          <cell r="AU1449">
            <v>2</v>
          </cell>
          <cell r="AV1449" t="str">
            <v>8051 (1 White)</v>
          </cell>
          <cell r="AW1449" t="str">
            <v>8050 (334FT Clear)</v>
          </cell>
          <cell r="AX1449">
            <v>2230.0000000000005</v>
          </cell>
          <cell r="AY1449">
            <v>1875</v>
          </cell>
          <cell r="AZ1449">
            <v>1.1893333333333336</v>
          </cell>
          <cell r="BA1449" t="str">
            <v>GJ Request 5/21/03.A.</v>
          </cell>
          <cell r="BB1449"/>
          <cell r="BC1449">
            <v>254034</v>
          </cell>
          <cell r="BD1449" t="str">
            <v>Yellow</v>
          </cell>
          <cell r="BE1449" t="str">
            <v xml:space="preserve">3212 M70 </v>
          </cell>
          <cell r="BF1449" t="str">
            <v>12 months (+/- 5 days) from date of manufacture</v>
          </cell>
          <cell r="BG1449" t="str">
            <v>Slow</v>
          </cell>
          <cell r="BH1449" t="str">
            <v>32 mm</v>
          </cell>
          <cell r="BI1449" t="str">
            <v>1 3/8 in</v>
          </cell>
          <cell r="BJ1449" t="str">
            <v xml:space="preserve">12 in </v>
          </cell>
          <cell r="BK1449" t="str">
            <v>7/8 in</v>
          </cell>
          <cell r="BL1449" t="str">
            <v>I, II, III</v>
          </cell>
          <cell r="BM1449">
            <v>1.0942001790234428</v>
          </cell>
          <cell r="BN1449">
            <v>27.5</v>
          </cell>
          <cell r="BO1449">
            <v>0</v>
          </cell>
          <cell r="BP1449" t="str">
            <v>J</v>
          </cell>
          <cell r="BQ1449">
            <v>25</v>
          </cell>
          <cell r="BR1449">
            <v>31375</v>
          </cell>
        </row>
        <row r="1450">
          <cell r="C1450">
            <v>254039</v>
          </cell>
          <cell r="D1450" t="str">
            <v>3212 M90 (2PB, 75 Bxs)(GJ)</v>
          </cell>
          <cell r="E1450" t="str">
            <v>70429</v>
          </cell>
          <cell r="F1450" t="str">
            <v>72038</v>
          </cell>
          <cell r="G1450" t="str">
            <v>30%</v>
          </cell>
          <cell r="H1450" t="str">
            <v>2 X 8509 (12-8 4 X 1.25 OL)</v>
          </cell>
          <cell r="I1450" t="str">
            <v>8040 (54 mm 142 GA X 1.125 FT)</v>
          </cell>
          <cell r="J1450" t="str">
            <v>8036 (114 mm 200 GA X 1.125 FT)</v>
          </cell>
          <cell r="K1450">
            <v>0.78120000000000001</v>
          </cell>
          <cell r="L1450">
            <v>0.33480000000000004</v>
          </cell>
          <cell r="M1450">
            <v>12</v>
          </cell>
          <cell r="N1450">
            <v>13.130402148281313</v>
          </cell>
          <cell r="O1450">
            <v>11.75</v>
          </cell>
          <cell r="P1450">
            <v>12</v>
          </cell>
          <cell r="Q1450">
            <v>12.25</v>
          </cell>
          <cell r="R1450">
            <v>1.0751249999999999</v>
          </cell>
          <cell r="S1450">
            <v>1.1160000000000001</v>
          </cell>
          <cell r="T1450">
            <v>1.1576249999999999</v>
          </cell>
          <cell r="U1450">
            <v>488.10674999999992</v>
          </cell>
          <cell r="V1450">
            <v>506.66400000000004</v>
          </cell>
          <cell r="W1450">
            <v>525.56174999999996</v>
          </cell>
          <cell r="X1450" t="str">
            <v>8405/8406 (13"/2 pc)</v>
          </cell>
          <cell r="Y1450" t="str">
            <v>13"/ 2 pc</v>
          </cell>
          <cell r="Z1450">
            <v>1.1000000000000001</v>
          </cell>
          <cell r="AA1450">
            <v>25</v>
          </cell>
          <cell r="AB1450">
            <v>26.878124999999997</v>
          </cell>
          <cell r="AC1450">
            <v>27.900000000000002</v>
          </cell>
          <cell r="AD1450">
            <v>28.940624999999997</v>
          </cell>
          <cell r="AE1450">
            <v>27.978124999999999</v>
          </cell>
          <cell r="AF1450">
            <v>29.000000000000004</v>
          </cell>
          <cell r="AG1450">
            <v>30.040624999999999</v>
          </cell>
          <cell r="AH1450" t="str">
            <v>1 X 8126 (2.417 FT/Box)</v>
          </cell>
          <cell r="AI1450">
            <v>1</v>
          </cell>
          <cell r="AJ1450" t="str">
            <v>(15X5)+0=75</v>
          </cell>
          <cell r="AK1450">
            <v>15</v>
          </cell>
          <cell r="AL1450">
            <v>5</v>
          </cell>
          <cell r="AM1450">
            <v>0</v>
          </cell>
          <cell r="AN1450">
            <v>75</v>
          </cell>
          <cell r="AO1450" t="str">
            <v>8904 (45 X 42)</v>
          </cell>
          <cell r="AP1450" t="str">
            <v>45X42</v>
          </cell>
          <cell r="AQ1450">
            <v>55</v>
          </cell>
          <cell r="AR1450" t="str">
            <v>8123 (4)</v>
          </cell>
          <cell r="AS1450">
            <v>0</v>
          </cell>
          <cell r="AT1450" t="str">
            <v>8121 (2 X 16FT)</v>
          </cell>
          <cell r="AU1450">
            <v>2</v>
          </cell>
          <cell r="AV1450" t="str">
            <v>8051 (1 White)</v>
          </cell>
          <cell r="AW1450" t="str">
            <v>8050 (334FT Clear)</v>
          </cell>
          <cell r="AX1450">
            <v>2230.0000000000005</v>
          </cell>
          <cell r="AY1450">
            <v>1875</v>
          </cell>
          <cell r="AZ1450">
            <v>1.1893333333333336</v>
          </cell>
          <cell r="BA1450" t="str">
            <v xml:space="preserve">GJ Request 6/21/02. </v>
          </cell>
          <cell r="BB1450"/>
          <cell r="BC1450">
            <v>254039</v>
          </cell>
          <cell r="BD1450" t="str">
            <v>Yellow</v>
          </cell>
          <cell r="BE1450" t="str">
            <v xml:space="preserve">3212 M90 </v>
          </cell>
          <cell r="BF1450" t="str">
            <v>12 months (+/- 5 days) from date of manufacture</v>
          </cell>
          <cell r="BG1450" t="str">
            <v>Slow</v>
          </cell>
          <cell r="BH1450" t="str">
            <v>32 mm</v>
          </cell>
          <cell r="BI1450" t="str">
            <v>1 3/8 in</v>
          </cell>
          <cell r="BJ1450" t="str">
            <v xml:space="preserve">12 in </v>
          </cell>
          <cell r="BK1450" t="str">
            <v>7/8 in</v>
          </cell>
          <cell r="BL1450" t="str">
            <v>I, II, III</v>
          </cell>
          <cell r="BM1450">
            <v>1.0942001790234428</v>
          </cell>
          <cell r="BN1450">
            <v>27.5</v>
          </cell>
          <cell r="BO1450">
            <v>0</v>
          </cell>
          <cell r="BP1450" t="str">
            <v>J</v>
          </cell>
          <cell r="BQ1450">
            <v>25</v>
          </cell>
          <cell r="BR1450">
            <v>31375</v>
          </cell>
        </row>
        <row r="1451">
          <cell r="C1451">
            <v>254040</v>
          </cell>
          <cell r="D1451" t="str">
            <v>32305 M1530 (2PB, 75 Bxs)(GJ)</v>
          </cell>
          <cell r="E1451" t="str">
            <v>70460</v>
          </cell>
          <cell r="F1451" t="str">
            <v>72038</v>
          </cell>
          <cell r="G1451" t="str">
            <v>30%</v>
          </cell>
          <cell r="H1451" t="str">
            <v>2 X 8509 (12-8 4 X 1.25 OL)</v>
          </cell>
          <cell r="I1451" t="str">
            <v>8040 (54 mm 142 GA X 1.125 FT)</v>
          </cell>
          <cell r="J1451" t="str">
            <v>8036 (114 mm 200 GA X 1.125 FT)</v>
          </cell>
          <cell r="K1451">
            <v>0.78120000000000001</v>
          </cell>
          <cell r="L1451">
            <v>0.33480000000000004</v>
          </cell>
          <cell r="M1451">
            <v>12</v>
          </cell>
          <cell r="N1451" t="str">
            <v>NS</v>
          </cell>
          <cell r="O1451">
            <v>11.75</v>
          </cell>
          <cell r="P1451">
            <v>12</v>
          </cell>
          <cell r="Q1451">
            <v>12.25</v>
          </cell>
          <cell r="R1451">
            <v>1.0751249999999999</v>
          </cell>
          <cell r="S1451">
            <v>1.1160000000000001</v>
          </cell>
          <cell r="T1451">
            <v>1.1576249999999999</v>
          </cell>
          <cell r="U1451">
            <v>488.10674999999992</v>
          </cell>
          <cell r="V1451">
            <v>506.66400000000004</v>
          </cell>
          <cell r="W1451">
            <v>525.56174999999996</v>
          </cell>
          <cell r="X1451" t="str">
            <v>8405/8406 (13"/2 pc)</v>
          </cell>
          <cell r="Y1451" t="str">
            <v>13"/ 2 pc</v>
          </cell>
          <cell r="Z1451">
            <v>1.1000000000000001</v>
          </cell>
          <cell r="AA1451">
            <v>25</v>
          </cell>
          <cell r="AB1451">
            <v>26.878124999999997</v>
          </cell>
          <cell r="AC1451">
            <v>27.900000000000002</v>
          </cell>
          <cell r="AD1451">
            <v>28.940624999999997</v>
          </cell>
          <cell r="AE1451">
            <v>27.978124999999999</v>
          </cell>
          <cell r="AF1451">
            <v>29.000000000000004</v>
          </cell>
          <cell r="AG1451">
            <v>30.040624999999999</v>
          </cell>
          <cell r="AH1451" t="str">
            <v>1 X 8126 (2.417 FT/Box)</v>
          </cell>
          <cell r="AI1451">
            <v>1</v>
          </cell>
          <cell r="AJ1451" t="str">
            <v>(15X5)+0=75</v>
          </cell>
          <cell r="AK1451">
            <v>15</v>
          </cell>
          <cell r="AL1451">
            <v>5</v>
          </cell>
          <cell r="AM1451">
            <v>0</v>
          </cell>
          <cell r="AN1451">
            <v>75</v>
          </cell>
          <cell r="AO1451" t="str">
            <v>8904 (45 X 42)</v>
          </cell>
          <cell r="AP1451" t="str">
            <v>45X42</v>
          </cell>
          <cell r="AQ1451">
            <v>55</v>
          </cell>
          <cell r="AR1451" t="str">
            <v>8123 (4)</v>
          </cell>
          <cell r="AS1451">
            <v>0</v>
          </cell>
          <cell r="AT1451" t="str">
            <v>8121 (2 X 16FT)</v>
          </cell>
          <cell r="AU1451">
            <v>2</v>
          </cell>
          <cell r="AV1451" t="str">
            <v>8051 (1 White)</v>
          </cell>
          <cell r="AW1451" t="str">
            <v>8050 (334FT Clear)</v>
          </cell>
          <cell r="AX1451">
            <v>2230.0000000000005</v>
          </cell>
          <cell r="AY1451">
            <v>1875</v>
          </cell>
          <cell r="AZ1451">
            <v>1.1893333333333336</v>
          </cell>
          <cell r="BA1451" t="str">
            <v>GJ Request 6/4/10.</v>
          </cell>
          <cell r="BB1451"/>
          <cell r="BC1451">
            <v>254040</v>
          </cell>
          <cell r="BD1451" t="str">
            <v>White</v>
          </cell>
          <cell r="BE1451" t="str">
            <v>32305 M1530</v>
          </cell>
          <cell r="BF1451" t="str">
            <v>12 months (+/- 5 days) from date of manufacture</v>
          </cell>
          <cell r="BG1451" t="str">
            <v>Super Slow</v>
          </cell>
          <cell r="BH1451" t="str">
            <v>32 mm</v>
          </cell>
          <cell r="BI1451" t="str">
            <v>*NS</v>
          </cell>
          <cell r="BJ1451" t="str">
            <v>305 mm</v>
          </cell>
          <cell r="BK1451" t="str">
            <v>*NS</v>
          </cell>
          <cell r="BL1451" t="str">
            <v>I, II, III</v>
          </cell>
          <cell r="BM1451" t="str">
            <v>*NS</v>
          </cell>
          <cell r="BN1451" t="str">
            <v>*NS</v>
          </cell>
          <cell r="BO1451">
            <v>0</v>
          </cell>
          <cell r="BP1451" t="str">
            <v>J</v>
          </cell>
          <cell r="BQ1451">
            <v>25</v>
          </cell>
          <cell r="BR1451">
            <v>31375</v>
          </cell>
        </row>
        <row r="1452">
          <cell r="C1452">
            <v>254041</v>
          </cell>
          <cell r="D1452" t="str">
            <v>32305 M90 (2PB, 75 Bxs)(GJ)</v>
          </cell>
          <cell r="E1452" t="str">
            <v>70429</v>
          </cell>
          <cell r="F1452" t="str">
            <v>72038</v>
          </cell>
          <cell r="G1452" t="str">
            <v>30%</v>
          </cell>
          <cell r="H1452" t="str">
            <v>2 X 8509 (12-8 4 X 1.25 OL)</v>
          </cell>
          <cell r="I1452" t="str">
            <v>8040 (54 mm 142 GA X 1.125 FT)</v>
          </cell>
          <cell r="J1452" t="str">
            <v>8036 (114 mm 200 GA X 1.125 FT)</v>
          </cell>
          <cell r="K1452">
            <v>0.78120000000000001</v>
          </cell>
          <cell r="L1452">
            <v>0.33480000000000004</v>
          </cell>
          <cell r="M1452">
            <v>12</v>
          </cell>
          <cell r="N1452" t="str">
            <v>NS</v>
          </cell>
          <cell r="O1452">
            <v>11.75</v>
          </cell>
          <cell r="P1452">
            <v>12</v>
          </cell>
          <cell r="Q1452">
            <v>12.25</v>
          </cell>
          <cell r="R1452">
            <v>1.0751249999999999</v>
          </cell>
          <cell r="S1452">
            <v>1.1160000000000001</v>
          </cell>
          <cell r="T1452">
            <v>1.1576249999999999</v>
          </cell>
          <cell r="U1452">
            <v>488.10674999999992</v>
          </cell>
          <cell r="V1452">
            <v>506.66400000000004</v>
          </cell>
          <cell r="W1452">
            <v>525.56174999999996</v>
          </cell>
          <cell r="X1452" t="str">
            <v>8405/8406 (13"/2 pc)</v>
          </cell>
          <cell r="Y1452" t="str">
            <v>13"/ 2 pc</v>
          </cell>
          <cell r="Z1452">
            <v>1.1000000000000001</v>
          </cell>
          <cell r="AA1452">
            <v>25</v>
          </cell>
          <cell r="AB1452">
            <v>26.878124999999997</v>
          </cell>
          <cell r="AC1452">
            <v>27.900000000000002</v>
          </cell>
          <cell r="AD1452">
            <v>28.940624999999997</v>
          </cell>
          <cell r="AE1452">
            <v>27.978124999999999</v>
          </cell>
          <cell r="AF1452">
            <v>29.000000000000004</v>
          </cell>
          <cell r="AG1452">
            <v>30.040624999999999</v>
          </cell>
          <cell r="AH1452" t="str">
            <v>1 X 8126 (2.417 FT/Box)</v>
          </cell>
          <cell r="AI1452">
            <v>1</v>
          </cell>
          <cell r="AJ1452" t="str">
            <v>(15X5)+0=75</v>
          </cell>
          <cell r="AK1452">
            <v>15</v>
          </cell>
          <cell r="AL1452">
            <v>5</v>
          </cell>
          <cell r="AM1452">
            <v>0</v>
          </cell>
          <cell r="AN1452">
            <v>75</v>
          </cell>
          <cell r="AO1452" t="str">
            <v>8904 (45 X 42)</v>
          </cell>
          <cell r="AP1452" t="str">
            <v>45X42</v>
          </cell>
          <cell r="AQ1452">
            <v>55</v>
          </cell>
          <cell r="AR1452" t="str">
            <v>8123 (4)</v>
          </cell>
          <cell r="AS1452">
            <v>0</v>
          </cell>
          <cell r="AT1452" t="str">
            <v>8121 (2 X 16FT)</v>
          </cell>
          <cell r="AU1452">
            <v>2</v>
          </cell>
          <cell r="AV1452" t="str">
            <v>8051 (1 White)</v>
          </cell>
          <cell r="AW1452" t="str">
            <v>8050 (334FT Clear)</v>
          </cell>
          <cell r="AX1452">
            <v>2230.0000000000005</v>
          </cell>
          <cell r="AY1452">
            <v>1875</v>
          </cell>
          <cell r="AZ1452">
            <v>1.1893333333333336</v>
          </cell>
          <cell r="BA1452" t="str">
            <v>GJ Request 6/4/10.</v>
          </cell>
          <cell r="BB1452"/>
          <cell r="BC1452">
            <v>254041</v>
          </cell>
          <cell r="BD1452" t="str">
            <v>White</v>
          </cell>
          <cell r="BE1452" t="str">
            <v>32305 M90</v>
          </cell>
          <cell r="BF1452" t="str">
            <v>12 months (+/- 5 days) from date of manufacture</v>
          </cell>
          <cell r="BG1452" t="str">
            <v>Slow</v>
          </cell>
          <cell r="BH1452" t="str">
            <v>32 mm</v>
          </cell>
          <cell r="BI1452" t="str">
            <v>*NS</v>
          </cell>
          <cell r="BJ1452" t="str">
            <v>305 mm</v>
          </cell>
          <cell r="BK1452" t="str">
            <v>*NS</v>
          </cell>
          <cell r="BL1452" t="str">
            <v>I, II, III</v>
          </cell>
          <cell r="BM1452" t="str">
            <v>*NS</v>
          </cell>
          <cell r="BN1452" t="str">
            <v>*NS</v>
          </cell>
          <cell r="BO1452">
            <v>0</v>
          </cell>
          <cell r="BP1452" t="str">
            <v>J</v>
          </cell>
          <cell r="BQ1452">
            <v>25</v>
          </cell>
          <cell r="BR1452">
            <v>31375</v>
          </cell>
        </row>
        <row r="1453">
          <cell r="C1453">
            <v>254043</v>
          </cell>
          <cell r="D1453" t="str">
            <v>3212 M1530 (2PB, 75 Bxs)(GJ)</v>
          </cell>
          <cell r="E1453" t="str">
            <v>70460</v>
          </cell>
          <cell r="F1453" t="str">
            <v>72038</v>
          </cell>
          <cell r="G1453" t="str">
            <v>30%</v>
          </cell>
          <cell r="H1453" t="str">
            <v>2 X 8509 (12-8 4 X 1.25 OL)</v>
          </cell>
          <cell r="I1453" t="str">
            <v>8040 (54 mm 142 GA X 1.125 FT)</v>
          </cell>
          <cell r="J1453" t="str">
            <v>8036 (114 mm 200 GA X 1.125 FT)</v>
          </cell>
          <cell r="K1453">
            <v>0.78120000000000001</v>
          </cell>
          <cell r="L1453">
            <v>0.33480000000000004</v>
          </cell>
          <cell r="M1453">
            <v>12</v>
          </cell>
          <cell r="N1453">
            <v>13.130402148281313</v>
          </cell>
          <cell r="O1453">
            <v>11.75</v>
          </cell>
          <cell r="P1453">
            <v>12</v>
          </cell>
          <cell r="Q1453">
            <v>12.25</v>
          </cell>
          <cell r="R1453">
            <v>1.0751249999999999</v>
          </cell>
          <cell r="S1453">
            <v>1.1160000000000001</v>
          </cell>
          <cell r="T1453">
            <v>1.1576249999999999</v>
          </cell>
          <cell r="U1453">
            <v>488.10674999999992</v>
          </cell>
          <cell r="V1453">
            <v>506.66400000000004</v>
          </cell>
          <cell r="W1453">
            <v>525.56174999999996</v>
          </cell>
          <cell r="X1453" t="str">
            <v>8405/8406 (13"/2 pc)</v>
          </cell>
          <cell r="Y1453" t="str">
            <v>13"/ 2 pc</v>
          </cell>
          <cell r="Z1453">
            <v>1.1000000000000001</v>
          </cell>
          <cell r="AA1453">
            <v>25</v>
          </cell>
          <cell r="AB1453">
            <v>26.878124999999997</v>
          </cell>
          <cell r="AC1453">
            <v>27.900000000000002</v>
          </cell>
          <cell r="AD1453">
            <v>28.940624999999997</v>
          </cell>
          <cell r="AE1453">
            <v>27.978124999999999</v>
          </cell>
          <cell r="AF1453">
            <v>29.000000000000004</v>
          </cell>
          <cell r="AG1453">
            <v>30.040624999999999</v>
          </cell>
          <cell r="AH1453" t="str">
            <v>1 X 8126 (2.417 FT/Box)</v>
          </cell>
          <cell r="AI1453">
            <v>1</v>
          </cell>
          <cell r="AJ1453" t="str">
            <v>(15X5)+0=75</v>
          </cell>
          <cell r="AK1453">
            <v>15</v>
          </cell>
          <cell r="AL1453">
            <v>5</v>
          </cell>
          <cell r="AM1453">
            <v>0</v>
          </cell>
          <cell r="AN1453">
            <v>75</v>
          </cell>
          <cell r="AO1453" t="str">
            <v>8904 (45 X 42)</v>
          </cell>
          <cell r="AP1453" t="str">
            <v>45X42</v>
          </cell>
          <cell r="AQ1453">
            <v>55</v>
          </cell>
          <cell r="AR1453" t="str">
            <v>8123 (4)</v>
          </cell>
          <cell r="AS1453">
            <v>0</v>
          </cell>
          <cell r="AT1453" t="str">
            <v>8121 (2 X 16FT)</v>
          </cell>
          <cell r="AU1453">
            <v>2</v>
          </cell>
          <cell r="AV1453" t="str">
            <v>8051 (1 White)</v>
          </cell>
          <cell r="AW1453" t="str">
            <v>8050 (334FT Clear)</v>
          </cell>
          <cell r="AX1453">
            <v>2230.0000000000005</v>
          </cell>
          <cell r="AY1453">
            <v>1875</v>
          </cell>
          <cell r="AZ1453">
            <v>1.1893333333333336</v>
          </cell>
          <cell r="BA1453" t="str">
            <v xml:space="preserve">GJ Request 6/21/02. </v>
          </cell>
          <cell r="BB1453"/>
          <cell r="BC1453">
            <v>254043</v>
          </cell>
          <cell r="BD1453" t="str">
            <v>White</v>
          </cell>
          <cell r="BE1453" t="str">
            <v xml:space="preserve">3212 M1530 </v>
          </cell>
          <cell r="BF1453" t="str">
            <v>12 months (+/- 5 days) from date of manufacture</v>
          </cell>
          <cell r="BG1453" t="str">
            <v>Super Slow</v>
          </cell>
          <cell r="BH1453" t="str">
            <v>32 mm</v>
          </cell>
          <cell r="BI1453" t="str">
            <v>1 3/8 in</v>
          </cell>
          <cell r="BJ1453" t="str">
            <v xml:space="preserve">12 in </v>
          </cell>
          <cell r="BK1453" t="str">
            <v>7/8 in</v>
          </cell>
          <cell r="BL1453" t="str">
            <v>I, II, III</v>
          </cell>
          <cell r="BM1453">
            <v>1.0942001790234428</v>
          </cell>
          <cell r="BN1453">
            <v>27.5</v>
          </cell>
          <cell r="BO1453">
            <v>0</v>
          </cell>
          <cell r="BP1453" t="str">
            <v>J</v>
          </cell>
          <cell r="BQ1453">
            <v>25</v>
          </cell>
          <cell r="BR1453">
            <v>31375</v>
          </cell>
        </row>
        <row r="1454">
          <cell r="C1454">
            <v>254050</v>
          </cell>
          <cell r="D1454" t="str">
            <v>3212 LIF37 (2PB, 75 Bxs)(GJ)</v>
          </cell>
          <cell r="E1454" t="str">
            <v>70315</v>
          </cell>
          <cell r="F1454" t="str">
            <v>72038</v>
          </cell>
          <cell r="G1454" t="str">
            <v>30%</v>
          </cell>
          <cell r="H1454" t="str">
            <v>2 X 8509 (12-8 4 X 1.25 OL)</v>
          </cell>
          <cell r="I1454" t="str">
            <v>8040 (54 mm 142 GA X 1.125 FT)</v>
          </cell>
          <cell r="J1454" t="str">
            <v>8036 (114 mm 200 GA X 1.125 FT)</v>
          </cell>
          <cell r="K1454">
            <v>0.78120000000000001</v>
          </cell>
          <cell r="L1454">
            <v>0.33480000000000004</v>
          </cell>
          <cell r="M1454">
            <v>12</v>
          </cell>
          <cell r="N1454">
            <v>13.130402148281313</v>
          </cell>
          <cell r="O1454">
            <v>11.75</v>
          </cell>
          <cell r="P1454">
            <v>12</v>
          </cell>
          <cell r="Q1454">
            <v>12.25</v>
          </cell>
          <cell r="R1454">
            <v>1.0751249999999999</v>
          </cell>
          <cell r="S1454">
            <v>1.1160000000000001</v>
          </cell>
          <cell r="T1454">
            <v>1.1576249999999999</v>
          </cell>
          <cell r="U1454">
            <v>488.10674999999992</v>
          </cell>
          <cell r="V1454">
            <v>506.66400000000004</v>
          </cell>
          <cell r="W1454">
            <v>525.56174999999996</v>
          </cell>
          <cell r="X1454" t="str">
            <v>8405/8406 (13"/2 pc)</v>
          </cell>
          <cell r="Y1454" t="str">
            <v>13"/ 2 pc</v>
          </cell>
          <cell r="Z1454">
            <v>1.1000000000000001</v>
          </cell>
          <cell r="AA1454">
            <v>25</v>
          </cell>
          <cell r="AB1454">
            <v>26.878124999999997</v>
          </cell>
          <cell r="AC1454">
            <v>27.900000000000002</v>
          </cell>
          <cell r="AD1454">
            <v>28.940624999999997</v>
          </cell>
          <cell r="AE1454">
            <v>27.978124999999999</v>
          </cell>
          <cell r="AF1454">
            <v>29.000000000000004</v>
          </cell>
          <cell r="AG1454">
            <v>30.040624999999999</v>
          </cell>
          <cell r="AH1454" t="str">
            <v>1 X 8126 (2.417 FT/Box)</v>
          </cell>
          <cell r="AI1454">
            <v>1</v>
          </cell>
          <cell r="AJ1454" t="str">
            <v>(15X5)+0=75</v>
          </cell>
          <cell r="AK1454">
            <v>15</v>
          </cell>
          <cell r="AL1454">
            <v>5</v>
          </cell>
          <cell r="AM1454">
            <v>0</v>
          </cell>
          <cell r="AN1454">
            <v>75</v>
          </cell>
          <cell r="AO1454" t="str">
            <v>8904 (45 X 42)</v>
          </cell>
          <cell r="AP1454" t="str">
            <v>45X42</v>
          </cell>
          <cell r="AQ1454">
            <v>55</v>
          </cell>
          <cell r="AR1454" t="str">
            <v>8123 (4)</v>
          </cell>
          <cell r="AS1454">
            <v>0</v>
          </cell>
          <cell r="AT1454" t="str">
            <v>8121 (2 X 16FT)</v>
          </cell>
          <cell r="AU1454">
            <v>2</v>
          </cell>
          <cell r="AV1454" t="str">
            <v>8051 (1 White)</v>
          </cell>
          <cell r="AW1454" t="str">
            <v>8050 (334FT Clear)</v>
          </cell>
          <cell r="AX1454">
            <v>2230.0000000000005</v>
          </cell>
          <cell r="AY1454">
            <v>1875</v>
          </cell>
          <cell r="AZ1454">
            <v>1.1893333333333336</v>
          </cell>
          <cell r="BA1454" t="str">
            <v>GJ Request 6/30/10.</v>
          </cell>
          <cell r="BB1454"/>
          <cell r="BC1454">
            <v>254050</v>
          </cell>
          <cell r="BD1454" t="str">
            <v>Blue</v>
          </cell>
          <cell r="BE1454" t="str">
            <v>3212 LIF37</v>
          </cell>
          <cell r="BF1454" t="str">
            <v>12 months (+/- 5 days) from date of manufacture</v>
          </cell>
          <cell r="BG1454" t="str">
            <v>Fast</v>
          </cell>
          <cell r="BH1454" t="str">
            <v>32 mm</v>
          </cell>
          <cell r="BI1454" t="str">
            <v>1 3/8 in</v>
          </cell>
          <cell r="BJ1454" t="str">
            <v xml:space="preserve">12 in </v>
          </cell>
          <cell r="BK1454" t="str">
            <v>7/8 in</v>
          </cell>
          <cell r="BL1454" t="str">
            <v>I, II, III</v>
          </cell>
          <cell r="BM1454">
            <v>1.0942001790234428</v>
          </cell>
          <cell r="BN1454">
            <v>27.5</v>
          </cell>
          <cell r="BO1454">
            <v>0</v>
          </cell>
          <cell r="BP1454" t="str">
            <v>J</v>
          </cell>
          <cell r="BQ1454">
            <v>25</v>
          </cell>
          <cell r="BR1454">
            <v>31375</v>
          </cell>
        </row>
        <row r="1455">
          <cell r="C1455">
            <v>254064</v>
          </cell>
          <cell r="D1455" t="str">
            <v>3212 H35 (2PB, 75 Bxs)(GJ)</v>
          </cell>
          <cell r="E1455" t="str">
            <v>70400</v>
          </cell>
          <cell r="F1455" t="str">
            <v>72038</v>
          </cell>
          <cell r="G1455" t="str">
            <v>30%</v>
          </cell>
          <cell r="H1455" t="str">
            <v>2 X 8509 (12-8 4 X 1.25 OL)</v>
          </cell>
          <cell r="I1455" t="str">
            <v>8040 (54 mm 142 GA X 1.125 FT)</v>
          </cell>
          <cell r="J1455" t="str">
            <v>8036 (114 mm 200 GA X 1.125 FT)</v>
          </cell>
          <cell r="K1455">
            <v>0.78120000000000001</v>
          </cell>
          <cell r="L1455">
            <v>0.33480000000000004</v>
          </cell>
          <cell r="M1455">
            <v>12</v>
          </cell>
          <cell r="N1455">
            <v>13.130402148281313</v>
          </cell>
          <cell r="O1455">
            <v>11.75</v>
          </cell>
          <cell r="P1455">
            <v>12</v>
          </cell>
          <cell r="Q1455">
            <v>12.25</v>
          </cell>
          <cell r="R1455">
            <v>1.0751249999999999</v>
          </cell>
          <cell r="S1455">
            <v>1.1160000000000001</v>
          </cell>
          <cell r="T1455">
            <v>1.1576249999999999</v>
          </cell>
          <cell r="U1455">
            <v>488.10674999999992</v>
          </cell>
          <cell r="V1455">
            <v>506.66400000000004</v>
          </cell>
          <cell r="W1455">
            <v>525.56174999999996</v>
          </cell>
          <cell r="X1455" t="str">
            <v>8405/8406 (13"/2 pc)</v>
          </cell>
          <cell r="Y1455" t="str">
            <v>13"/ 2 pc</v>
          </cell>
          <cell r="Z1455">
            <v>1.1000000000000001</v>
          </cell>
          <cell r="AA1455">
            <v>25</v>
          </cell>
          <cell r="AB1455">
            <v>26.878124999999997</v>
          </cell>
          <cell r="AC1455">
            <v>27.900000000000002</v>
          </cell>
          <cell r="AD1455">
            <v>28.940624999999997</v>
          </cell>
          <cell r="AE1455">
            <v>27.978124999999999</v>
          </cell>
          <cell r="AF1455">
            <v>29.000000000000004</v>
          </cell>
          <cell r="AG1455">
            <v>30.040624999999999</v>
          </cell>
          <cell r="AH1455" t="str">
            <v>1 X 8126 (2.417 FT/Box)</v>
          </cell>
          <cell r="AI1455">
            <v>1</v>
          </cell>
          <cell r="AJ1455" t="str">
            <v>(15X5)+0=75</v>
          </cell>
          <cell r="AK1455">
            <v>15</v>
          </cell>
          <cell r="AL1455">
            <v>5</v>
          </cell>
          <cell r="AM1455">
            <v>0</v>
          </cell>
          <cell r="AN1455">
            <v>75</v>
          </cell>
          <cell r="AO1455" t="str">
            <v>8904 (45 X 42)</v>
          </cell>
          <cell r="AP1455" t="str">
            <v>45X42</v>
          </cell>
          <cell r="AQ1455">
            <v>55</v>
          </cell>
          <cell r="AR1455" t="str">
            <v>8123 (4)</v>
          </cell>
          <cell r="AS1455">
            <v>0</v>
          </cell>
          <cell r="AT1455" t="str">
            <v>8121 (2 X 16FT)</v>
          </cell>
          <cell r="AU1455">
            <v>2</v>
          </cell>
          <cell r="AV1455" t="str">
            <v>8051 (1 White)</v>
          </cell>
          <cell r="AW1455" t="str">
            <v>8050 (334FT Clear)</v>
          </cell>
          <cell r="AX1455">
            <v>2230.0000000000005</v>
          </cell>
          <cell r="AY1455">
            <v>1875</v>
          </cell>
          <cell r="AZ1455">
            <v>1.1893333333333336</v>
          </cell>
          <cell r="BA1455" t="str">
            <v xml:space="preserve">GJ Request 6/21/02. </v>
          </cell>
          <cell r="BB1455"/>
          <cell r="BC1455">
            <v>254064</v>
          </cell>
          <cell r="BD1455" t="str">
            <v>Blue</v>
          </cell>
          <cell r="BE1455" t="str">
            <v>3212 H35</v>
          </cell>
          <cell r="BF1455" t="str">
            <v>12 months (+/- 5 days) from date of manufacture</v>
          </cell>
          <cell r="BG1455" t="str">
            <v>Fast</v>
          </cell>
          <cell r="BH1455" t="str">
            <v>32 mm</v>
          </cell>
          <cell r="BI1455" t="str">
            <v>1 3/8 in</v>
          </cell>
          <cell r="BJ1455" t="str">
            <v xml:space="preserve">12 in </v>
          </cell>
          <cell r="BK1455" t="str">
            <v>7/8 in</v>
          </cell>
          <cell r="BL1455" t="str">
            <v>I, II, III</v>
          </cell>
          <cell r="BM1455">
            <v>1.0942001790234428</v>
          </cell>
          <cell r="BN1455">
            <v>27.5</v>
          </cell>
          <cell r="BO1455">
            <v>0</v>
          </cell>
          <cell r="BP1455" t="str">
            <v>J</v>
          </cell>
          <cell r="BQ1455">
            <v>25</v>
          </cell>
          <cell r="BR1455">
            <v>31375</v>
          </cell>
        </row>
        <row r="1456">
          <cell r="C1456">
            <v>254075</v>
          </cell>
          <cell r="D1456" t="str">
            <v>3212 H50 (2PB, 75 Bxs)(GJ)</v>
          </cell>
          <cell r="E1456" t="str">
            <v>70420</v>
          </cell>
          <cell r="F1456" t="str">
            <v>72038</v>
          </cell>
          <cell r="G1456" t="str">
            <v>30%</v>
          </cell>
          <cell r="H1456" t="str">
            <v>2 X 8509 (12-8 4 X 1.25 OL)</v>
          </cell>
          <cell r="I1456" t="str">
            <v>8040 (54 mm 142 GA X 1.125 FT)</v>
          </cell>
          <cell r="J1456" t="str">
            <v>8036 (114 mm 200 GA X 1.125 FT)</v>
          </cell>
          <cell r="K1456">
            <v>0.78120000000000001</v>
          </cell>
          <cell r="L1456">
            <v>0.33480000000000004</v>
          </cell>
          <cell r="M1456">
            <v>12</v>
          </cell>
          <cell r="N1456">
            <v>13.130402148281313</v>
          </cell>
          <cell r="O1456">
            <v>11.75</v>
          </cell>
          <cell r="P1456">
            <v>12</v>
          </cell>
          <cell r="Q1456">
            <v>12.25</v>
          </cell>
          <cell r="R1456">
            <v>1.0751249999999999</v>
          </cell>
          <cell r="S1456">
            <v>1.1160000000000001</v>
          </cell>
          <cell r="T1456">
            <v>1.1576249999999999</v>
          </cell>
          <cell r="U1456">
            <v>488.10674999999992</v>
          </cell>
          <cell r="V1456">
            <v>506.66400000000004</v>
          </cell>
          <cell r="W1456">
            <v>525.56174999999996</v>
          </cell>
          <cell r="X1456" t="str">
            <v>8405/8406 (13"/2 pc)</v>
          </cell>
          <cell r="Y1456" t="str">
            <v>13"/ 2 pc</v>
          </cell>
          <cell r="Z1456">
            <v>1.1000000000000001</v>
          </cell>
          <cell r="AA1456">
            <v>25</v>
          </cell>
          <cell r="AB1456">
            <v>26.878124999999997</v>
          </cell>
          <cell r="AC1456">
            <v>27.900000000000002</v>
          </cell>
          <cell r="AD1456">
            <v>28.940624999999997</v>
          </cell>
          <cell r="AE1456">
            <v>27.978124999999999</v>
          </cell>
          <cell r="AF1456">
            <v>29.000000000000004</v>
          </cell>
          <cell r="AG1456">
            <v>30.040624999999999</v>
          </cell>
          <cell r="AH1456" t="str">
            <v>1 X 8126 (2.417 FT/Box)</v>
          </cell>
          <cell r="AI1456">
            <v>1</v>
          </cell>
          <cell r="AJ1456" t="str">
            <v>(15X5)+0=75</v>
          </cell>
          <cell r="AK1456">
            <v>15</v>
          </cell>
          <cell r="AL1456">
            <v>5</v>
          </cell>
          <cell r="AM1456">
            <v>0</v>
          </cell>
          <cell r="AN1456">
            <v>75</v>
          </cell>
          <cell r="AO1456" t="str">
            <v>8904 (45 X 42)</v>
          </cell>
          <cell r="AP1456" t="str">
            <v>45X42</v>
          </cell>
          <cell r="AQ1456">
            <v>55</v>
          </cell>
          <cell r="AR1456" t="str">
            <v>8123 (4)</v>
          </cell>
          <cell r="AS1456">
            <v>0</v>
          </cell>
          <cell r="AT1456" t="str">
            <v>8121 (2 X 16FT)</v>
          </cell>
          <cell r="AU1456">
            <v>2</v>
          </cell>
          <cell r="AV1456" t="str">
            <v>8051 (1 White)</v>
          </cell>
          <cell r="AW1456" t="str">
            <v>8050 (334FT Clear)</v>
          </cell>
          <cell r="AX1456">
            <v>2230.0000000000005</v>
          </cell>
          <cell r="AY1456">
            <v>1875</v>
          </cell>
          <cell r="AZ1456">
            <v>1.1893333333333336</v>
          </cell>
          <cell r="BA1456" t="str">
            <v xml:space="preserve">Minova USA Inc. request 4/14/04. </v>
          </cell>
          <cell r="BB1456"/>
          <cell r="BC1456">
            <v>254075</v>
          </cell>
          <cell r="BD1456" t="str">
            <v>Green</v>
          </cell>
          <cell r="BE1456" t="str">
            <v xml:space="preserve">3212 H50 </v>
          </cell>
          <cell r="BF1456" t="str">
            <v>12 months (+/- 5 days) from date of manufacture</v>
          </cell>
          <cell r="BG1456" t="str">
            <v xml:space="preserve">Medium </v>
          </cell>
          <cell r="BH1456" t="str">
            <v>32 mm</v>
          </cell>
          <cell r="BI1456" t="str">
            <v>1 3/8 in</v>
          </cell>
          <cell r="BJ1456" t="str">
            <v xml:space="preserve">12 in </v>
          </cell>
          <cell r="BK1456" t="str">
            <v>7/8 in</v>
          </cell>
          <cell r="BL1456" t="str">
            <v>I, II, III</v>
          </cell>
          <cell r="BM1456">
            <v>1.0942001790234428</v>
          </cell>
          <cell r="BN1456">
            <v>27.5</v>
          </cell>
          <cell r="BO1456">
            <v>0</v>
          </cell>
          <cell r="BP1456" t="str">
            <v>J</v>
          </cell>
          <cell r="BQ1456">
            <v>25</v>
          </cell>
          <cell r="BR1456">
            <v>31375</v>
          </cell>
        </row>
        <row r="1457">
          <cell r="C1457">
            <v>254076</v>
          </cell>
          <cell r="D1457" t="str">
            <v>3212 H70 (2PB, 75 Bxs)(GJ)</v>
          </cell>
          <cell r="E1457" t="str">
            <v>70435</v>
          </cell>
          <cell r="F1457" t="str">
            <v>72038</v>
          </cell>
          <cell r="G1457" t="str">
            <v>30%</v>
          </cell>
          <cell r="H1457" t="str">
            <v>2 X 8509 (12-8 4 X 1.25 OL)</v>
          </cell>
          <cell r="I1457" t="str">
            <v>8040 (54 mm 142 GA X 1.125 FT)</v>
          </cell>
          <cell r="J1457" t="str">
            <v>8036 (114 mm 200 GA X 1.125 FT)</v>
          </cell>
          <cell r="K1457">
            <v>0.78120000000000001</v>
          </cell>
          <cell r="L1457">
            <v>0.33480000000000004</v>
          </cell>
          <cell r="M1457">
            <v>12</v>
          </cell>
          <cell r="N1457">
            <v>13.130402148281313</v>
          </cell>
          <cell r="O1457">
            <v>11.75</v>
          </cell>
          <cell r="P1457">
            <v>12</v>
          </cell>
          <cell r="Q1457">
            <v>12.25</v>
          </cell>
          <cell r="R1457">
            <v>1.0751249999999999</v>
          </cell>
          <cell r="S1457">
            <v>1.1160000000000001</v>
          </cell>
          <cell r="T1457">
            <v>1.1576249999999999</v>
          </cell>
          <cell r="U1457">
            <v>488.10674999999992</v>
          </cell>
          <cell r="V1457">
            <v>506.66400000000004</v>
          </cell>
          <cell r="W1457">
            <v>525.56174999999996</v>
          </cell>
          <cell r="X1457" t="str">
            <v>8405/8406 (13"/2 pc)</v>
          </cell>
          <cell r="Y1457" t="str">
            <v>13"/ 2 pc</v>
          </cell>
          <cell r="Z1457">
            <v>1.1000000000000001</v>
          </cell>
          <cell r="AA1457">
            <v>25</v>
          </cell>
          <cell r="AB1457">
            <v>26.878124999999997</v>
          </cell>
          <cell r="AC1457">
            <v>27.900000000000002</v>
          </cell>
          <cell r="AD1457">
            <v>28.940624999999997</v>
          </cell>
          <cell r="AE1457">
            <v>27.978124999999999</v>
          </cell>
          <cell r="AF1457">
            <v>29.000000000000004</v>
          </cell>
          <cell r="AG1457">
            <v>30.040624999999999</v>
          </cell>
          <cell r="AH1457" t="str">
            <v>1 X 8126 (2.417 FT/Box)</v>
          </cell>
          <cell r="AI1457">
            <v>1</v>
          </cell>
          <cell r="AJ1457" t="str">
            <v>(15X5)+0=75</v>
          </cell>
          <cell r="AK1457">
            <v>15</v>
          </cell>
          <cell r="AL1457">
            <v>5</v>
          </cell>
          <cell r="AM1457">
            <v>0</v>
          </cell>
          <cell r="AN1457">
            <v>75</v>
          </cell>
          <cell r="AO1457" t="str">
            <v>8904 (45 X 42)</v>
          </cell>
          <cell r="AP1457" t="str">
            <v>45X42</v>
          </cell>
          <cell r="AQ1457">
            <v>55</v>
          </cell>
          <cell r="AR1457" t="str">
            <v>8123 (4)</v>
          </cell>
          <cell r="AS1457">
            <v>0</v>
          </cell>
          <cell r="AT1457" t="str">
            <v>8121 (2 X 16FT)</v>
          </cell>
          <cell r="AU1457">
            <v>2</v>
          </cell>
          <cell r="AV1457" t="str">
            <v>8051 (1 White)</v>
          </cell>
          <cell r="AW1457" t="str">
            <v>8050 (334FT Clear)</v>
          </cell>
          <cell r="AX1457">
            <v>2230.0000000000005</v>
          </cell>
          <cell r="AY1457">
            <v>1875</v>
          </cell>
          <cell r="AZ1457">
            <v>1.1893333333333336</v>
          </cell>
          <cell r="BA1457" t="str">
            <v xml:space="preserve">GJ Request 6/21/02. </v>
          </cell>
          <cell r="BB1457"/>
          <cell r="BC1457">
            <v>254076</v>
          </cell>
          <cell r="BD1457" t="str">
            <v>Yellow</v>
          </cell>
          <cell r="BE1457" t="str">
            <v xml:space="preserve">3212 H70 </v>
          </cell>
          <cell r="BF1457" t="str">
            <v>12 months (+/- 5 days) from date of manufacture</v>
          </cell>
          <cell r="BG1457" t="str">
            <v>Slow</v>
          </cell>
          <cell r="BH1457" t="str">
            <v>32 mm</v>
          </cell>
          <cell r="BI1457" t="str">
            <v>1 3/8 in</v>
          </cell>
          <cell r="BJ1457" t="str">
            <v xml:space="preserve">12 in </v>
          </cell>
          <cell r="BK1457" t="str">
            <v>7/8 in</v>
          </cell>
          <cell r="BL1457" t="str">
            <v>I, II, III</v>
          </cell>
          <cell r="BM1457">
            <v>1.0942001790234428</v>
          </cell>
          <cell r="BN1457">
            <v>27.5</v>
          </cell>
          <cell r="BO1457">
            <v>0</v>
          </cell>
          <cell r="BP1457" t="str">
            <v>J</v>
          </cell>
          <cell r="BQ1457">
            <v>25</v>
          </cell>
          <cell r="BR1457">
            <v>31375</v>
          </cell>
        </row>
        <row r="1458">
          <cell r="C1458">
            <v>254079</v>
          </cell>
          <cell r="D1458" t="str">
            <v>3212 H90 (2PB, 75 Bxs)(GJ)</v>
          </cell>
          <cell r="E1458" t="str">
            <v>70440</v>
          </cell>
          <cell r="F1458" t="str">
            <v>72038</v>
          </cell>
          <cell r="G1458" t="str">
            <v>30%</v>
          </cell>
          <cell r="H1458" t="str">
            <v>2 X 8509 (12-8 4 X 1.25 OL)</v>
          </cell>
          <cell r="I1458" t="str">
            <v>8040 (54 mm 142 GA X 1.125 FT)</v>
          </cell>
          <cell r="J1458" t="str">
            <v>8036 (114 mm 200 GA X 1.125 FT)</v>
          </cell>
          <cell r="K1458">
            <v>0.78120000000000001</v>
          </cell>
          <cell r="L1458">
            <v>0.33480000000000004</v>
          </cell>
          <cell r="M1458">
            <v>12</v>
          </cell>
          <cell r="N1458">
            <v>13.130402148281313</v>
          </cell>
          <cell r="O1458">
            <v>11.75</v>
          </cell>
          <cell r="P1458">
            <v>12</v>
          </cell>
          <cell r="Q1458">
            <v>12.25</v>
          </cell>
          <cell r="R1458">
            <v>1.0751249999999999</v>
          </cell>
          <cell r="S1458">
            <v>1.1160000000000001</v>
          </cell>
          <cell r="T1458">
            <v>1.1576249999999999</v>
          </cell>
          <cell r="U1458">
            <v>488.10674999999992</v>
          </cell>
          <cell r="V1458">
            <v>506.66400000000004</v>
          </cell>
          <cell r="W1458">
            <v>525.56174999999996</v>
          </cell>
          <cell r="X1458" t="str">
            <v>8405/8406 (13"/2 pc)</v>
          </cell>
          <cell r="Y1458" t="str">
            <v>13"/ 2 pc</v>
          </cell>
          <cell r="Z1458">
            <v>1.1000000000000001</v>
          </cell>
          <cell r="AA1458">
            <v>25</v>
          </cell>
          <cell r="AB1458">
            <v>26.878124999999997</v>
          </cell>
          <cell r="AC1458">
            <v>27.900000000000002</v>
          </cell>
          <cell r="AD1458">
            <v>28.940624999999997</v>
          </cell>
          <cell r="AE1458">
            <v>27.978124999999999</v>
          </cell>
          <cell r="AF1458">
            <v>29.000000000000004</v>
          </cell>
          <cell r="AG1458">
            <v>30.040624999999999</v>
          </cell>
          <cell r="AH1458" t="str">
            <v>1 X 8126 (2.417 FT/Box)</v>
          </cell>
          <cell r="AI1458">
            <v>1</v>
          </cell>
          <cell r="AJ1458" t="str">
            <v>(15X5)+0=75</v>
          </cell>
          <cell r="AK1458">
            <v>15</v>
          </cell>
          <cell r="AL1458">
            <v>5</v>
          </cell>
          <cell r="AM1458">
            <v>0</v>
          </cell>
          <cell r="AN1458">
            <v>75</v>
          </cell>
          <cell r="AO1458" t="str">
            <v>8904 (45 X 42)</v>
          </cell>
          <cell r="AP1458" t="str">
            <v>45X42</v>
          </cell>
          <cell r="AQ1458">
            <v>55</v>
          </cell>
          <cell r="AR1458" t="str">
            <v>8123 (4)</v>
          </cell>
          <cell r="AS1458">
            <v>0</v>
          </cell>
          <cell r="AT1458" t="str">
            <v>8121 (2 X 16FT)</v>
          </cell>
          <cell r="AU1458">
            <v>2</v>
          </cell>
          <cell r="AV1458" t="str">
            <v>8051 (1 White)</v>
          </cell>
          <cell r="AW1458" t="str">
            <v>8050 (334FT Clear)</v>
          </cell>
          <cell r="AX1458">
            <v>2230.0000000000005</v>
          </cell>
          <cell r="AY1458">
            <v>1875</v>
          </cell>
          <cell r="AZ1458">
            <v>1.1893333333333336</v>
          </cell>
          <cell r="BA1458" t="str">
            <v xml:space="preserve">GJ Request 6/21/02. </v>
          </cell>
          <cell r="BB1458"/>
          <cell r="BC1458">
            <v>254079</v>
          </cell>
          <cell r="BD1458" t="str">
            <v>Yellow</v>
          </cell>
          <cell r="BE1458" t="str">
            <v xml:space="preserve">3212 H90 </v>
          </cell>
          <cell r="BF1458" t="str">
            <v>12 months (+/- 5 days) from date of manufacture</v>
          </cell>
          <cell r="BG1458" t="str">
            <v>Slow</v>
          </cell>
          <cell r="BH1458" t="str">
            <v>32 mm</v>
          </cell>
          <cell r="BI1458" t="str">
            <v>1 3/8 in</v>
          </cell>
          <cell r="BJ1458" t="str">
            <v xml:space="preserve">12 in </v>
          </cell>
          <cell r="BK1458" t="str">
            <v>7/8 in</v>
          </cell>
          <cell r="BL1458" t="str">
            <v>I, II, III</v>
          </cell>
          <cell r="BM1458">
            <v>1.0942001790234428</v>
          </cell>
          <cell r="BN1458">
            <v>27.5</v>
          </cell>
          <cell r="BO1458">
            <v>0</v>
          </cell>
          <cell r="BP1458" t="str">
            <v>J</v>
          </cell>
          <cell r="BQ1458">
            <v>25</v>
          </cell>
          <cell r="BR1458">
            <v>31375</v>
          </cell>
        </row>
        <row r="1459">
          <cell r="C1459">
            <v>259009</v>
          </cell>
          <cell r="D1459" t="str">
            <v>3216 LIF37 (2PB, 50 Bxs)(GJ)</v>
          </cell>
          <cell r="E1459" t="str">
            <v>70315</v>
          </cell>
          <cell r="F1459" t="str">
            <v>72038</v>
          </cell>
          <cell r="G1459" t="str">
            <v>30%</v>
          </cell>
          <cell r="H1459" t="str">
            <v>2 X 8509 (12-8 4 X 1.25 OL)</v>
          </cell>
          <cell r="I1459" t="str">
            <v>8040 (54 mm 142 GA X 1.458 FT)</v>
          </cell>
          <cell r="J1459" t="str">
            <v>8036 (114 mm 200 GA X 1.458 FT)</v>
          </cell>
          <cell r="K1459">
            <v>1.0415999999999999</v>
          </cell>
          <cell r="L1459">
            <v>0.44639999999999996</v>
          </cell>
          <cell r="M1459">
            <v>16</v>
          </cell>
          <cell r="N1459">
            <v>18.150083137505138</v>
          </cell>
          <cell r="O1459">
            <v>15.75</v>
          </cell>
          <cell r="P1459">
            <v>16</v>
          </cell>
          <cell r="Q1459">
            <v>16.25</v>
          </cell>
          <cell r="R1459">
            <v>1.441125</v>
          </cell>
          <cell r="S1459">
            <v>1.488</v>
          </cell>
          <cell r="T1459">
            <v>1.535625</v>
          </cell>
          <cell r="U1459">
            <v>654.27075000000002</v>
          </cell>
          <cell r="V1459">
            <v>675.55200000000002</v>
          </cell>
          <cell r="W1459">
            <v>697.17375000000004</v>
          </cell>
          <cell r="X1459" t="str">
            <v>8425/8426 (22"/ 2 pc)</v>
          </cell>
          <cell r="Y1459" t="str">
            <v>22"/ 2 pc</v>
          </cell>
          <cell r="Z1459">
            <v>2.2000000000000002</v>
          </cell>
          <cell r="AA1459">
            <v>25</v>
          </cell>
          <cell r="AB1459">
            <v>36.028125000000003</v>
          </cell>
          <cell r="AC1459">
            <v>37.200000000000003</v>
          </cell>
          <cell r="AD1459">
            <v>38.390625</v>
          </cell>
          <cell r="AE1459">
            <v>38.228125000000006</v>
          </cell>
          <cell r="AF1459">
            <v>39.400000000000006</v>
          </cell>
          <cell r="AG1459">
            <v>40.590625000000003</v>
          </cell>
          <cell r="AH1459" t="str">
            <v>2 X 8126 (4.833 FT/Box)</v>
          </cell>
          <cell r="AI1459">
            <v>2</v>
          </cell>
          <cell r="AJ1459" t="str">
            <v>(8X6)+2=50</v>
          </cell>
          <cell r="AK1459">
            <v>8</v>
          </cell>
          <cell r="AL1459">
            <v>6</v>
          </cell>
          <cell r="AM1459">
            <v>2</v>
          </cell>
          <cell r="AN1459">
            <v>50</v>
          </cell>
          <cell r="AO1459" t="str">
            <v>8914 (48 X 42)</v>
          </cell>
          <cell r="AP1459" t="str">
            <v>48X42</v>
          </cell>
          <cell r="AQ1459">
            <v>55</v>
          </cell>
          <cell r="AR1459" t="str">
            <v>8123 (4)</v>
          </cell>
          <cell r="AS1459">
            <v>0</v>
          </cell>
          <cell r="AT1459" t="str">
            <v>8121 (2 X 16FT)</v>
          </cell>
          <cell r="AU1459">
            <v>2</v>
          </cell>
          <cell r="AV1459" t="str">
            <v>8051 (1 White)</v>
          </cell>
          <cell r="AW1459" t="str">
            <v>8050 (223FT Clear)</v>
          </cell>
          <cell r="AX1459">
            <v>2025.0000000000002</v>
          </cell>
          <cell r="AY1459">
            <v>1250</v>
          </cell>
          <cell r="AZ1459">
            <v>1.62</v>
          </cell>
          <cell r="BA1459" t="str">
            <v>GJ Request 10/25/12.</v>
          </cell>
          <cell r="BB1459"/>
          <cell r="BC1459">
            <v>259009</v>
          </cell>
          <cell r="BD1459" t="str">
            <v>Blue</v>
          </cell>
          <cell r="BE1459" t="str">
            <v>3216 LIF37</v>
          </cell>
          <cell r="BF1459" t="str">
            <v>12 months (+/- 5 days) from date of manufacture</v>
          </cell>
          <cell r="BG1459" t="str">
            <v>Fast</v>
          </cell>
          <cell r="BH1459" t="str">
            <v>32 mm</v>
          </cell>
          <cell r="BI1459" t="str">
            <v>1 3/8 in</v>
          </cell>
          <cell r="BJ1459" t="str">
            <v>16 in</v>
          </cell>
          <cell r="BK1459" t="str">
            <v>7/8 in</v>
          </cell>
          <cell r="BL1459" t="str">
            <v>I, II, III</v>
          </cell>
          <cell r="BM1459">
            <v>1.5125069281254282</v>
          </cell>
          <cell r="BN1459">
            <v>37.5</v>
          </cell>
          <cell r="BO1459">
            <v>0</v>
          </cell>
          <cell r="BP1459" t="str">
            <v>J</v>
          </cell>
          <cell r="BQ1459">
            <v>25</v>
          </cell>
          <cell r="BR1459">
            <v>32253</v>
          </cell>
        </row>
        <row r="1460">
          <cell r="C1460">
            <v>259010</v>
          </cell>
          <cell r="D1460" t="str">
            <v>3216 LIF90 (2PB, 50 Bxs)(GJ)</v>
          </cell>
          <cell r="E1460" t="str">
            <v>70412</v>
          </cell>
          <cell r="F1460" t="str">
            <v>72038</v>
          </cell>
          <cell r="G1460" t="str">
            <v>30%</v>
          </cell>
          <cell r="H1460" t="str">
            <v>2 X 8509 (12-8 4 X 1.25 OL)</v>
          </cell>
          <cell r="I1460" t="str">
            <v>8040 (54 mm 142 GA X 1.458 FT)</v>
          </cell>
          <cell r="J1460" t="str">
            <v>8036 (114 mm 200 GA X 1.458 FT)</v>
          </cell>
          <cell r="K1460">
            <v>1.0415999999999999</v>
          </cell>
          <cell r="L1460">
            <v>0.44639999999999996</v>
          </cell>
          <cell r="M1460">
            <v>16</v>
          </cell>
          <cell r="N1460">
            <v>18.150083137505138</v>
          </cell>
          <cell r="O1460">
            <v>15.75</v>
          </cell>
          <cell r="P1460">
            <v>16</v>
          </cell>
          <cell r="Q1460">
            <v>16.25</v>
          </cell>
          <cell r="R1460">
            <v>1.441125</v>
          </cell>
          <cell r="S1460">
            <v>1.488</v>
          </cell>
          <cell r="T1460">
            <v>1.535625</v>
          </cell>
          <cell r="U1460">
            <v>654.27075000000002</v>
          </cell>
          <cell r="V1460">
            <v>675.55200000000002</v>
          </cell>
          <cell r="W1460">
            <v>697.17375000000004</v>
          </cell>
          <cell r="X1460" t="str">
            <v>8425/8426 (22"/ 2 pc)</v>
          </cell>
          <cell r="Y1460" t="str">
            <v>22"/ 2 pc</v>
          </cell>
          <cell r="Z1460">
            <v>2.2000000000000002</v>
          </cell>
          <cell r="AA1460">
            <v>25</v>
          </cell>
          <cell r="AB1460">
            <v>36.028125000000003</v>
          </cell>
          <cell r="AC1460">
            <v>37.200000000000003</v>
          </cell>
          <cell r="AD1460">
            <v>38.390625</v>
          </cell>
          <cell r="AE1460">
            <v>38.228125000000006</v>
          </cell>
          <cell r="AF1460">
            <v>39.400000000000006</v>
          </cell>
          <cell r="AG1460">
            <v>40.590625000000003</v>
          </cell>
          <cell r="AH1460" t="str">
            <v>2 X 8126 (4.833 FT/Box)</v>
          </cell>
          <cell r="AI1460">
            <v>2</v>
          </cell>
          <cell r="AJ1460" t="str">
            <v>(8X6)+2=50</v>
          </cell>
          <cell r="AK1460">
            <v>8</v>
          </cell>
          <cell r="AL1460">
            <v>6</v>
          </cell>
          <cell r="AM1460">
            <v>2</v>
          </cell>
          <cell r="AN1460">
            <v>50</v>
          </cell>
          <cell r="AO1460" t="str">
            <v>8914 (48 X 42)</v>
          </cell>
          <cell r="AP1460" t="str">
            <v>48X42</v>
          </cell>
          <cell r="AQ1460">
            <v>55</v>
          </cell>
          <cell r="AR1460" t="str">
            <v>8123 (4)</v>
          </cell>
          <cell r="AS1460">
            <v>0</v>
          </cell>
          <cell r="AT1460" t="str">
            <v>8121 (2 X 16FT)</v>
          </cell>
          <cell r="AU1460">
            <v>2</v>
          </cell>
          <cell r="AV1460" t="str">
            <v>8051 (1 White)</v>
          </cell>
          <cell r="AW1460" t="str">
            <v>8050 (223FT Clear)</v>
          </cell>
          <cell r="AX1460">
            <v>2025.0000000000002</v>
          </cell>
          <cell r="AY1460">
            <v>1250</v>
          </cell>
          <cell r="AZ1460">
            <v>1.62</v>
          </cell>
          <cell r="BA1460" t="str">
            <v>GJ Request 9/27/06</v>
          </cell>
          <cell r="BB1460"/>
          <cell r="BC1460">
            <v>259010</v>
          </cell>
          <cell r="BD1460" t="str">
            <v>Yellow</v>
          </cell>
          <cell r="BE1460" t="str">
            <v>3216 LIF90</v>
          </cell>
          <cell r="BF1460" t="str">
            <v>12 months (+/- 5 days) from date of manufacture</v>
          </cell>
          <cell r="BG1460" t="str">
            <v>Slow</v>
          </cell>
          <cell r="BH1460" t="str">
            <v>32 mm</v>
          </cell>
          <cell r="BI1460" t="str">
            <v>1 3/8 in</v>
          </cell>
          <cell r="BJ1460" t="str">
            <v>16 in</v>
          </cell>
          <cell r="BK1460" t="str">
            <v>7/8 in</v>
          </cell>
          <cell r="BL1460" t="str">
            <v>I, II, III</v>
          </cell>
          <cell r="BM1460">
            <v>1.5125069281254282</v>
          </cell>
          <cell r="BN1460">
            <v>37.5</v>
          </cell>
          <cell r="BO1460">
            <v>0</v>
          </cell>
          <cell r="BP1460" t="str">
            <v>J</v>
          </cell>
          <cell r="BQ1460">
            <v>25</v>
          </cell>
          <cell r="BR1460">
            <v>32253</v>
          </cell>
        </row>
        <row r="1461">
          <cell r="C1461">
            <v>259015</v>
          </cell>
          <cell r="D1461" t="str">
            <v>3218 LIF0204 (2PB, 50 Bxs)(GJ)</v>
          </cell>
          <cell r="E1461" t="str">
            <v>70414</v>
          </cell>
          <cell r="F1461" t="str">
            <v>72038</v>
          </cell>
          <cell r="G1461" t="str">
            <v>30%</v>
          </cell>
          <cell r="H1461" t="str">
            <v>2 X 8509 (12-8 4 X 1.25 OL)</v>
          </cell>
          <cell r="I1461" t="str">
            <v>8040 (54 mm 142 GA X 1.625 FT)</v>
          </cell>
          <cell r="J1461" t="str">
            <v>8036 (114 mm 200 GA X 1.625 FT)</v>
          </cell>
          <cell r="K1461">
            <v>1.1718</v>
          </cell>
          <cell r="L1461">
            <v>0.50219999999999998</v>
          </cell>
          <cell r="M1461">
            <v>18</v>
          </cell>
          <cell r="N1461">
            <v>20.659923632117049</v>
          </cell>
          <cell r="O1461">
            <v>17.75</v>
          </cell>
          <cell r="P1461">
            <v>18</v>
          </cell>
          <cell r="Q1461">
            <v>18.25</v>
          </cell>
          <cell r="R1461">
            <v>1.624125</v>
          </cell>
          <cell r="S1461">
            <v>1.6739999999999999</v>
          </cell>
          <cell r="T1461">
            <v>1.7246250000000001</v>
          </cell>
          <cell r="U1461">
            <v>737.35275000000001</v>
          </cell>
          <cell r="V1461">
            <v>759.99599999999998</v>
          </cell>
          <cell r="W1461">
            <v>782.97975000000008</v>
          </cell>
          <cell r="X1461" t="str">
            <v>8425/8426 (22"/ 2 pc)</v>
          </cell>
          <cell r="Y1461" t="str">
            <v>22"/ 2 pc</v>
          </cell>
          <cell r="Z1461">
            <v>2.2000000000000002</v>
          </cell>
          <cell r="AA1461">
            <v>25</v>
          </cell>
          <cell r="AB1461">
            <v>40.603124999999999</v>
          </cell>
          <cell r="AC1461">
            <v>41.85</v>
          </cell>
          <cell r="AD1461">
            <v>43.115625000000001</v>
          </cell>
          <cell r="AE1461">
            <v>42.803125000000001</v>
          </cell>
          <cell r="AF1461">
            <v>44.050000000000004</v>
          </cell>
          <cell r="AG1461">
            <v>45.315625000000004</v>
          </cell>
          <cell r="AH1461" t="str">
            <v>2 X 8126 (4.833 FT/Box)</v>
          </cell>
          <cell r="AI1461">
            <v>2</v>
          </cell>
          <cell r="AJ1461" t="str">
            <v>(8X6)+2=50</v>
          </cell>
          <cell r="AK1461">
            <v>8</v>
          </cell>
          <cell r="AL1461">
            <v>6</v>
          </cell>
          <cell r="AM1461">
            <v>2</v>
          </cell>
          <cell r="AN1461">
            <v>50</v>
          </cell>
          <cell r="AO1461" t="str">
            <v>8914 (48 X 42)</v>
          </cell>
          <cell r="AP1461" t="str">
            <v>48X42</v>
          </cell>
          <cell r="AQ1461">
            <v>55</v>
          </cell>
          <cell r="AR1461" t="str">
            <v>8123 (4)</v>
          </cell>
          <cell r="AS1461">
            <v>0</v>
          </cell>
          <cell r="AT1461" t="str">
            <v>8121 (2 X 16FT)</v>
          </cell>
          <cell r="AU1461">
            <v>2</v>
          </cell>
          <cell r="AV1461" t="str">
            <v>8051 (1 White)</v>
          </cell>
          <cell r="AW1461" t="str">
            <v>8050 (223FT Clear)</v>
          </cell>
          <cell r="AX1461">
            <v>2257.5</v>
          </cell>
          <cell r="AY1461">
            <v>1250</v>
          </cell>
          <cell r="AZ1461">
            <v>1.806</v>
          </cell>
          <cell r="BA1461" t="str">
            <v>GJ Request 12/8/04.</v>
          </cell>
          <cell r="BB1461"/>
          <cell r="BC1461">
            <v>259015</v>
          </cell>
          <cell r="BD1461" t="str">
            <v>Yellow</v>
          </cell>
          <cell r="BE1461" t="str">
            <v>3218 LIF0204</v>
          </cell>
          <cell r="BF1461" t="str">
            <v>12 months (+/- 5 days) from date of manufacture</v>
          </cell>
          <cell r="BG1461" t="str">
            <v>Slow</v>
          </cell>
          <cell r="BH1461" t="str">
            <v>32 mm</v>
          </cell>
          <cell r="BI1461" t="str">
            <v>1 3/8 in</v>
          </cell>
          <cell r="BJ1461" t="str">
            <v>18 in</v>
          </cell>
          <cell r="BK1461" t="str">
            <v>7/8 in</v>
          </cell>
          <cell r="BL1461" t="str">
            <v>I, II, III</v>
          </cell>
          <cell r="BM1461">
            <v>1.7216603026764208</v>
          </cell>
          <cell r="BN1461">
            <v>42.5</v>
          </cell>
          <cell r="BO1461">
            <v>0</v>
          </cell>
          <cell r="BP1461" t="str">
            <v>J</v>
          </cell>
          <cell r="BQ1461">
            <v>25</v>
          </cell>
          <cell r="BR1461">
            <v>32253</v>
          </cell>
        </row>
        <row r="1462">
          <cell r="C1462">
            <v>259016</v>
          </cell>
          <cell r="D1462" t="str">
            <v>3218 LIF0510 (2PB, 50 Bxs)(GJ)</v>
          </cell>
          <cell r="E1462" t="str">
            <v>70428</v>
          </cell>
          <cell r="F1462" t="str">
            <v>72038</v>
          </cell>
          <cell r="G1462" t="str">
            <v>30%</v>
          </cell>
          <cell r="H1462" t="str">
            <v>2 X 8509 (12-8 4 X 1.25 OL)</v>
          </cell>
          <cell r="I1462" t="str">
            <v>8040 (54 mm 142 GA X 1.625 FT)</v>
          </cell>
          <cell r="J1462" t="str">
            <v>8036 (114 mm 200 GA X 1.625 FT)</v>
          </cell>
          <cell r="K1462">
            <v>1.1718</v>
          </cell>
          <cell r="L1462">
            <v>0.50219999999999998</v>
          </cell>
          <cell r="M1462">
            <v>18</v>
          </cell>
          <cell r="N1462">
            <v>20.659923632117049</v>
          </cell>
          <cell r="O1462">
            <v>17.75</v>
          </cell>
          <cell r="P1462">
            <v>18</v>
          </cell>
          <cell r="Q1462">
            <v>18.25</v>
          </cell>
          <cell r="R1462">
            <v>1.624125</v>
          </cell>
          <cell r="S1462">
            <v>1.6739999999999999</v>
          </cell>
          <cell r="T1462">
            <v>1.7246250000000001</v>
          </cell>
          <cell r="U1462">
            <v>737.35275000000001</v>
          </cell>
          <cell r="V1462">
            <v>759.99599999999998</v>
          </cell>
          <cell r="W1462">
            <v>782.97975000000008</v>
          </cell>
          <cell r="X1462" t="str">
            <v>8425/8426 (22"/ 2 pc)</v>
          </cell>
          <cell r="Y1462" t="str">
            <v>22"/ 2 pc</v>
          </cell>
          <cell r="Z1462">
            <v>2.2000000000000002</v>
          </cell>
          <cell r="AA1462">
            <v>25</v>
          </cell>
          <cell r="AB1462">
            <v>40.603124999999999</v>
          </cell>
          <cell r="AC1462">
            <v>41.85</v>
          </cell>
          <cell r="AD1462">
            <v>43.115625000000001</v>
          </cell>
          <cell r="AE1462">
            <v>42.803125000000001</v>
          </cell>
          <cell r="AF1462">
            <v>44.050000000000004</v>
          </cell>
          <cell r="AG1462">
            <v>45.315625000000004</v>
          </cell>
          <cell r="AH1462" t="str">
            <v>2 X 8126 (4.833 FT/Box)</v>
          </cell>
          <cell r="AI1462">
            <v>2</v>
          </cell>
          <cell r="AJ1462" t="str">
            <v>(8X6)+2=50</v>
          </cell>
          <cell r="AK1462">
            <v>8</v>
          </cell>
          <cell r="AL1462">
            <v>6</v>
          </cell>
          <cell r="AM1462">
            <v>2</v>
          </cell>
          <cell r="AN1462">
            <v>50</v>
          </cell>
          <cell r="AO1462" t="str">
            <v>8914 (48 X 42)</v>
          </cell>
          <cell r="AP1462" t="str">
            <v>48X42</v>
          </cell>
          <cell r="AQ1462">
            <v>55</v>
          </cell>
          <cell r="AR1462" t="str">
            <v>8123 (4)</v>
          </cell>
          <cell r="AS1462">
            <v>0</v>
          </cell>
          <cell r="AT1462" t="str">
            <v>8121 (2 X 16FT)</v>
          </cell>
          <cell r="AU1462">
            <v>2</v>
          </cell>
          <cell r="AV1462" t="str">
            <v>8051 (1 White)</v>
          </cell>
          <cell r="AW1462" t="str">
            <v>8050 (223FT Clear)</v>
          </cell>
          <cell r="AX1462">
            <v>2257.5</v>
          </cell>
          <cell r="AY1462">
            <v>1250</v>
          </cell>
          <cell r="AZ1462">
            <v>1.806</v>
          </cell>
          <cell r="BA1462" t="str">
            <v>GJ Request 8/16/04.</v>
          </cell>
          <cell r="BB1462"/>
          <cell r="BC1462">
            <v>259016</v>
          </cell>
          <cell r="BD1462" t="str">
            <v>White</v>
          </cell>
          <cell r="BE1462" t="str">
            <v>3218 LIF0510</v>
          </cell>
          <cell r="BF1462" t="str">
            <v>12 months (+/- 5 days) from date of manufacture</v>
          </cell>
          <cell r="BG1462" t="str">
            <v>X-Slow</v>
          </cell>
          <cell r="BH1462" t="str">
            <v>32 mm</v>
          </cell>
          <cell r="BI1462" t="str">
            <v>1 3/8 in</v>
          </cell>
          <cell r="BJ1462" t="str">
            <v>18 in</v>
          </cell>
          <cell r="BK1462" t="str">
            <v>7/8 in</v>
          </cell>
          <cell r="BL1462" t="str">
            <v>I, II, III</v>
          </cell>
          <cell r="BM1462">
            <v>1.7216603026764208</v>
          </cell>
          <cell r="BN1462">
            <v>42.5</v>
          </cell>
          <cell r="BO1462">
            <v>0</v>
          </cell>
          <cell r="BP1462" t="str">
            <v>J</v>
          </cell>
          <cell r="BQ1462">
            <v>25</v>
          </cell>
          <cell r="BR1462">
            <v>32253</v>
          </cell>
        </row>
        <row r="1463">
          <cell r="C1463">
            <v>259017</v>
          </cell>
          <cell r="D1463" t="str">
            <v>3218 LIF90 (2PB, 50 Bxs)(GJ)</v>
          </cell>
          <cell r="E1463" t="str">
            <v>70412</v>
          </cell>
          <cell r="F1463" t="str">
            <v>72038</v>
          </cell>
          <cell r="G1463" t="str">
            <v>30%</v>
          </cell>
          <cell r="H1463" t="str">
            <v>2 X 8509 (12-8 4 X 1.25 OL)</v>
          </cell>
          <cell r="I1463" t="str">
            <v>8040 (54 mm 142 GA X 1.625 FT)</v>
          </cell>
          <cell r="J1463" t="str">
            <v>8036 (114 mm 200 GA X 1.625 FT)</v>
          </cell>
          <cell r="K1463">
            <v>1.1718</v>
          </cell>
          <cell r="L1463">
            <v>0.50219999999999998</v>
          </cell>
          <cell r="M1463">
            <v>18</v>
          </cell>
          <cell r="N1463">
            <v>20.659923632117049</v>
          </cell>
          <cell r="O1463">
            <v>17.75</v>
          </cell>
          <cell r="P1463">
            <v>18</v>
          </cell>
          <cell r="Q1463">
            <v>18.25</v>
          </cell>
          <cell r="R1463">
            <v>1.624125</v>
          </cell>
          <cell r="S1463">
            <v>1.6739999999999999</v>
          </cell>
          <cell r="T1463">
            <v>1.7246250000000001</v>
          </cell>
          <cell r="U1463">
            <v>737.35275000000001</v>
          </cell>
          <cell r="V1463">
            <v>759.99599999999998</v>
          </cell>
          <cell r="W1463">
            <v>782.97975000000008</v>
          </cell>
          <cell r="X1463" t="str">
            <v>8425/8426 (22"/ 2 pc)</v>
          </cell>
          <cell r="Y1463" t="str">
            <v>22"/ 2 pc</v>
          </cell>
          <cell r="Z1463">
            <v>2.2000000000000002</v>
          </cell>
          <cell r="AA1463">
            <v>25</v>
          </cell>
          <cell r="AB1463">
            <v>40.603124999999999</v>
          </cell>
          <cell r="AC1463">
            <v>41.85</v>
          </cell>
          <cell r="AD1463">
            <v>43.115625000000001</v>
          </cell>
          <cell r="AE1463">
            <v>42.803125000000001</v>
          </cell>
          <cell r="AF1463">
            <v>44.050000000000004</v>
          </cell>
          <cell r="AG1463">
            <v>45.315625000000004</v>
          </cell>
          <cell r="AH1463" t="str">
            <v>2 X 8126 (4.833 FT/Box)</v>
          </cell>
          <cell r="AI1463">
            <v>2</v>
          </cell>
          <cell r="AJ1463" t="str">
            <v>(8X6)+2=50</v>
          </cell>
          <cell r="AK1463">
            <v>8</v>
          </cell>
          <cell r="AL1463">
            <v>6</v>
          </cell>
          <cell r="AM1463">
            <v>2</v>
          </cell>
          <cell r="AN1463">
            <v>50</v>
          </cell>
          <cell r="AO1463" t="str">
            <v>8914 (48 X 42)</v>
          </cell>
          <cell r="AP1463" t="str">
            <v>48X42</v>
          </cell>
          <cell r="AQ1463">
            <v>55</v>
          </cell>
          <cell r="AR1463" t="str">
            <v>8123 (4)</v>
          </cell>
          <cell r="AS1463">
            <v>0</v>
          </cell>
          <cell r="AT1463" t="str">
            <v>8121 (2 X 16FT)</v>
          </cell>
          <cell r="AU1463">
            <v>2</v>
          </cell>
          <cell r="AV1463" t="str">
            <v>8051 (1 White)</v>
          </cell>
          <cell r="AW1463" t="str">
            <v>8050 (223FT Clear)</v>
          </cell>
          <cell r="AX1463">
            <v>2257.5</v>
          </cell>
          <cell r="AY1463">
            <v>1250</v>
          </cell>
          <cell r="AZ1463">
            <v>1.806</v>
          </cell>
          <cell r="BA1463" t="str">
            <v>GJ Request 6/21/05.</v>
          </cell>
          <cell r="BB1463"/>
          <cell r="BC1463">
            <v>259017</v>
          </cell>
          <cell r="BD1463" t="str">
            <v>Yellow</v>
          </cell>
          <cell r="BE1463" t="str">
            <v>3218 LIF90</v>
          </cell>
          <cell r="BF1463" t="str">
            <v>12 months (+/- 5 days) from date of manufacture</v>
          </cell>
          <cell r="BG1463" t="str">
            <v>Slow</v>
          </cell>
          <cell r="BH1463" t="str">
            <v>32 mm</v>
          </cell>
          <cell r="BI1463" t="str">
            <v>1 3/8 in</v>
          </cell>
          <cell r="BJ1463" t="str">
            <v>18 in</v>
          </cell>
          <cell r="BK1463" t="str">
            <v>7/8 in</v>
          </cell>
          <cell r="BL1463" t="str">
            <v>I, II, III</v>
          </cell>
          <cell r="BM1463">
            <v>1.7216603026764208</v>
          </cell>
          <cell r="BN1463">
            <v>42.5</v>
          </cell>
          <cell r="BO1463">
            <v>0</v>
          </cell>
          <cell r="BP1463" t="str">
            <v>J</v>
          </cell>
          <cell r="BQ1463">
            <v>25</v>
          </cell>
          <cell r="BR1463">
            <v>32253</v>
          </cell>
        </row>
        <row r="1464">
          <cell r="C1464">
            <v>259018</v>
          </cell>
          <cell r="D1464" t="str">
            <v>3218 LIF35 (2PB, 50 Bxs)(GJ)</v>
          </cell>
          <cell r="E1464" t="str">
            <v>70411</v>
          </cell>
          <cell r="F1464" t="str">
            <v>72038</v>
          </cell>
          <cell r="G1464" t="str">
            <v>30%</v>
          </cell>
          <cell r="H1464" t="str">
            <v>2 X 8509 (12-8 4 X 1.25 OL)</v>
          </cell>
          <cell r="I1464" t="str">
            <v>8040 (54 mm 142 GA X 1.625 FT)</v>
          </cell>
          <cell r="J1464" t="str">
            <v>8036 (114 mm 200 GA X 1.625 FT)</v>
          </cell>
          <cell r="K1464">
            <v>1.1718</v>
          </cell>
          <cell r="L1464">
            <v>0.50219999999999998</v>
          </cell>
          <cell r="M1464">
            <v>18</v>
          </cell>
          <cell r="N1464">
            <v>20.659923632117049</v>
          </cell>
          <cell r="O1464">
            <v>17.75</v>
          </cell>
          <cell r="P1464">
            <v>18</v>
          </cell>
          <cell r="Q1464">
            <v>18.25</v>
          </cell>
          <cell r="R1464">
            <v>1.624125</v>
          </cell>
          <cell r="S1464">
            <v>1.6739999999999999</v>
          </cell>
          <cell r="T1464">
            <v>1.7246250000000001</v>
          </cell>
          <cell r="U1464">
            <v>737.35275000000001</v>
          </cell>
          <cell r="V1464">
            <v>759.99599999999998</v>
          </cell>
          <cell r="W1464">
            <v>782.97975000000008</v>
          </cell>
          <cell r="X1464" t="str">
            <v>8425/8426 (22"/ 2 pc)</v>
          </cell>
          <cell r="Y1464" t="str">
            <v>22"/ 2 pc</v>
          </cell>
          <cell r="Z1464">
            <v>2.2000000000000002</v>
          </cell>
          <cell r="AA1464">
            <v>25</v>
          </cell>
          <cell r="AB1464">
            <v>40.603124999999999</v>
          </cell>
          <cell r="AC1464">
            <v>41.85</v>
          </cell>
          <cell r="AD1464">
            <v>43.115625000000001</v>
          </cell>
          <cell r="AE1464">
            <v>42.803125000000001</v>
          </cell>
          <cell r="AF1464">
            <v>44.050000000000004</v>
          </cell>
          <cell r="AG1464">
            <v>45.315625000000004</v>
          </cell>
          <cell r="AH1464" t="str">
            <v>2 X 8126 (4.833 FT/Box)</v>
          </cell>
          <cell r="AI1464">
            <v>2</v>
          </cell>
          <cell r="AJ1464" t="str">
            <v>(8X6)+2=50</v>
          </cell>
          <cell r="AK1464">
            <v>8</v>
          </cell>
          <cell r="AL1464">
            <v>6</v>
          </cell>
          <cell r="AM1464">
            <v>2</v>
          </cell>
          <cell r="AN1464">
            <v>50</v>
          </cell>
          <cell r="AO1464" t="str">
            <v>8914 (48 X 42)</v>
          </cell>
          <cell r="AP1464" t="str">
            <v>48X42</v>
          </cell>
          <cell r="AQ1464">
            <v>55</v>
          </cell>
          <cell r="AR1464" t="str">
            <v>8123 (4)</v>
          </cell>
          <cell r="AS1464">
            <v>0</v>
          </cell>
          <cell r="AT1464" t="str">
            <v>8121 (2 X 16FT)</v>
          </cell>
          <cell r="AU1464">
            <v>2</v>
          </cell>
          <cell r="AV1464" t="str">
            <v>8051 (1 White)</v>
          </cell>
          <cell r="AW1464" t="str">
            <v>8050 (223FT Clear)</v>
          </cell>
          <cell r="AX1464">
            <v>2257.5</v>
          </cell>
          <cell r="AY1464">
            <v>1250</v>
          </cell>
          <cell r="AZ1464">
            <v>1.806</v>
          </cell>
          <cell r="BA1464" t="str">
            <v>GJ Request 3/22/06.</v>
          </cell>
          <cell r="BB1464"/>
          <cell r="BC1464">
            <v>259018</v>
          </cell>
          <cell r="BD1464" t="str">
            <v>Blue</v>
          </cell>
          <cell r="BE1464" t="str">
            <v>3218 LIF35</v>
          </cell>
          <cell r="BF1464" t="str">
            <v>12 months (+/- 5 days) from date of manufacture</v>
          </cell>
          <cell r="BG1464" t="str">
            <v>Fast</v>
          </cell>
          <cell r="BH1464" t="str">
            <v>32 mm</v>
          </cell>
          <cell r="BI1464" t="str">
            <v>1 3/8 in</v>
          </cell>
          <cell r="BJ1464" t="str">
            <v>18 in</v>
          </cell>
          <cell r="BK1464" t="str">
            <v>7/8 in</v>
          </cell>
          <cell r="BL1464" t="str">
            <v>I, II, III</v>
          </cell>
          <cell r="BM1464">
            <v>1.7216603026764208</v>
          </cell>
          <cell r="BN1464">
            <v>42.5</v>
          </cell>
          <cell r="BO1464">
            <v>0</v>
          </cell>
          <cell r="BP1464" t="str">
            <v>J</v>
          </cell>
          <cell r="BQ1464">
            <v>25</v>
          </cell>
          <cell r="BR1464">
            <v>32253</v>
          </cell>
        </row>
        <row r="1465">
          <cell r="C1465">
            <v>259019</v>
          </cell>
          <cell r="D1465" t="str">
            <v>3218 LIF37 (2PB, 50 Bxs)(GJ)</v>
          </cell>
          <cell r="E1465" t="str">
            <v>70315</v>
          </cell>
          <cell r="F1465" t="str">
            <v>72038</v>
          </cell>
          <cell r="G1465" t="str">
            <v>30%</v>
          </cell>
          <cell r="H1465" t="str">
            <v>2 X 8509 (12-8 4 X 1.25 OL)</v>
          </cell>
          <cell r="I1465" t="str">
            <v>8040 (54 mm 142 GA X 1.625 FT)</v>
          </cell>
          <cell r="J1465" t="str">
            <v>8036 (114 mm 200 GA X 1.625 FT)</v>
          </cell>
          <cell r="K1465">
            <v>1.1718</v>
          </cell>
          <cell r="L1465">
            <v>0.50219999999999998</v>
          </cell>
          <cell r="M1465">
            <v>18</v>
          </cell>
          <cell r="N1465">
            <v>20.659923632117049</v>
          </cell>
          <cell r="O1465">
            <v>17.75</v>
          </cell>
          <cell r="P1465">
            <v>18</v>
          </cell>
          <cell r="Q1465">
            <v>18.25</v>
          </cell>
          <cell r="R1465">
            <v>1.624125</v>
          </cell>
          <cell r="S1465">
            <v>1.6739999999999999</v>
          </cell>
          <cell r="T1465">
            <v>1.7246250000000001</v>
          </cell>
          <cell r="U1465">
            <v>737.35275000000001</v>
          </cell>
          <cell r="V1465">
            <v>759.99599999999998</v>
          </cell>
          <cell r="W1465">
            <v>782.97975000000008</v>
          </cell>
          <cell r="X1465" t="str">
            <v>8425/8426 (22"/ 2 pc)</v>
          </cell>
          <cell r="Y1465" t="str">
            <v>22"/ 2 pc</v>
          </cell>
          <cell r="Z1465">
            <v>2.2000000000000002</v>
          </cell>
          <cell r="AA1465">
            <v>25</v>
          </cell>
          <cell r="AB1465">
            <v>40.603124999999999</v>
          </cell>
          <cell r="AC1465">
            <v>41.85</v>
          </cell>
          <cell r="AD1465">
            <v>43.115625000000001</v>
          </cell>
          <cell r="AE1465">
            <v>42.803125000000001</v>
          </cell>
          <cell r="AF1465">
            <v>44.050000000000004</v>
          </cell>
          <cell r="AG1465">
            <v>45.315625000000004</v>
          </cell>
          <cell r="AH1465" t="str">
            <v>2 X 8126 (4.833 FT/Box)</v>
          </cell>
          <cell r="AI1465">
            <v>2</v>
          </cell>
          <cell r="AJ1465" t="str">
            <v>(8X6)+2=50</v>
          </cell>
          <cell r="AK1465">
            <v>8</v>
          </cell>
          <cell r="AL1465">
            <v>6</v>
          </cell>
          <cell r="AM1465">
            <v>2</v>
          </cell>
          <cell r="AN1465">
            <v>50</v>
          </cell>
          <cell r="AO1465" t="str">
            <v>8914 (48 X 42)</v>
          </cell>
          <cell r="AP1465" t="str">
            <v>48X42</v>
          </cell>
          <cell r="AQ1465">
            <v>55</v>
          </cell>
          <cell r="AR1465" t="str">
            <v>8123 (4)</v>
          </cell>
          <cell r="AS1465">
            <v>0</v>
          </cell>
          <cell r="AT1465" t="str">
            <v>8121 (2 X 16FT)</v>
          </cell>
          <cell r="AU1465">
            <v>2</v>
          </cell>
          <cell r="AV1465" t="str">
            <v>8051 (1 White)</v>
          </cell>
          <cell r="AW1465" t="str">
            <v>8050 (223FT Clear)</v>
          </cell>
          <cell r="AX1465">
            <v>2257.5</v>
          </cell>
          <cell r="AY1465">
            <v>1250</v>
          </cell>
          <cell r="AZ1465">
            <v>1.806</v>
          </cell>
          <cell r="BA1465" t="str">
            <v>GJ Request 9/11/07.</v>
          </cell>
          <cell r="BB1465"/>
          <cell r="BC1465">
            <v>259019</v>
          </cell>
          <cell r="BD1465" t="str">
            <v>Blue</v>
          </cell>
          <cell r="BE1465" t="str">
            <v>3218 LIF37</v>
          </cell>
          <cell r="BF1465" t="str">
            <v>12 months (+/- 5 days) from date of manufacture</v>
          </cell>
          <cell r="BG1465" t="str">
            <v>Fast</v>
          </cell>
          <cell r="BH1465" t="str">
            <v>32 mm</v>
          </cell>
          <cell r="BI1465" t="str">
            <v>1 3/8 in</v>
          </cell>
          <cell r="BJ1465" t="str">
            <v>18 in</v>
          </cell>
          <cell r="BK1465" t="str">
            <v>7/8 in</v>
          </cell>
          <cell r="BL1465" t="str">
            <v>I, II, III</v>
          </cell>
          <cell r="BM1465">
            <v>1.7216603026764208</v>
          </cell>
          <cell r="BN1465">
            <v>42.5</v>
          </cell>
          <cell r="BO1465">
            <v>0</v>
          </cell>
          <cell r="BP1465" t="str">
            <v>J</v>
          </cell>
          <cell r="BQ1465">
            <v>25</v>
          </cell>
          <cell r="BR1465">
            <v>32253</v>
          </cell>
        </row>
        <row r="1466">
          <cell r="C1466">
            <v>259020</v>
          </cell>
          <cell r="D1466" t="str">
            <v>3218 LIF50 (2PB, 50 Bxs)(GJ)</v>
          </cell>
          <cell r="E1466" t="str">
            <v>70419</v>
          </cell>
          <cell r="F1466" t="str">
            <v>72038</v>
          </cell>
          <cell r="G1466" t="str">
            <v>30%</v>
          </cell>
          <cell r="H1466" t="str">
            <v>2 X 8509 (12-8 4 X 1.25 OL)</v>
          </cell>
          <cell r="I1466" t="str">
            <v>8040 (54 mm 142 GA X 1.625 FT)</v>
          </cell>
          <cell r="J1466" t="str">
            <v>8036 (114 mm 200 GA X 1.625 FT)</v>
          </cell>
          <cell r="K1466">
            <v>1.1718</v>
          </cell>
          <cell r="L1466">
            <v>0.50219999999999998</v>
          </cell>
          <cell r="M1466">
            <v>18</v>
          </cell>
          <cell r="N1466">
            <v>20.659923632117049</v>
          </cell>
          <cell r="O1466">
            <v>17.75</v>
          </cell>
          <cell r="P1466">
            <v>18</v>
          </cell>
          <cell r="Q1466">
            <v>18.25</v>
          </cell>
          <cell r="R1466">
            <v>1.624125</v>
          </cell>
          <cell r="S1466">
            <v>1.6739999999999999</v>
          </cell>
          <cell r="T1466">
            <v>1.7246250000000001</v>
          </cell>
          <cell r="U1466">
            <v>737.35275000000001</v>
          </cell>
          <cell r="V1466">
            <v>759.99599999999998</v>
          </cell>
          <cell r="W1466">
            <v>782.97975000000008</v>
          </cell>
          <cell r="X1466" t="str">
            <v>8425/8426 (22"/ 2 pc)</v>
          </cell>
          <cell r="Y1466" t="str">
            <v>22"/ 2 pc</v>
          </cell>
          <cell r="Z1466">
            <v>2.2000000000000002</v>
          </cell>
          <cell r="AA1466">
            <v>25</v>
          </cell>
          <cell r="AB1466">
            <v>40.603124999999999</v>
          </cell>
          <cell r="AC1466">
            <v>41.85</v>
          </cell>
          <cell r="AD1466">
            <v>43.115625000000001</v>
          </cell>
          <cell r="AE1466">
            <v>42.803125000000001</v>
          </cell>
          <cell r="AF1466">
            <v>44.050000000000004</v>
          </cell>
          <cell r="AG1466">
            <v>45.315625000000004</v>
          </cell>
          <cell r="AH1466" t="str">
            <v>2 X 8126 (4.833 FT/Box)</v>
          </cell>
          <cell r="AI1466">
            <v>2</v>
          </cell>
          <cell r="AJ1466" t="str">
            <v>(8X6)+2=50</v>
          </cell>
          <cell r="AK1466">
            <v>8</v>
          </cell>
          <cell r="AL1466">
            <v>6</v>
          </cell>
          <cell r="AM1466">
            <v>2</v>
          </cell>
          <cell r="AN1466">
            <v>50</v>
          </cell>
          <cell r="AO1466" t="str">
            <v>8914 (48 X 42)</v>
          </cell>
          <cell r="AP1466" t="str">
            <v>48X42</v>
          </cell>
          <cell r="AQ1466">
            <v>55</v>
          </cell>
          <cell r="AR1466" t="str">
            <v>8123 (4)</v>
          </cell>
          <cell r="AS1466">
            <v>0</v>
          </cell>
          <cell r="AT1466" t="str">
            <v>8121 (2 X 16FT)</v>
          </cell>
          <cell r="AU1466">
            <v>2</v>
          </cell>
          <cell r="AV1466" t="str">
            <v>8051 (1 White)</v>
          </cell>
          <cell r="AW1466" t="str">
            <v>8050 (223FT Clear)</v>
          </cell>
          <cell r="AX1466">
            <v>2257.5</v>
          </cell>
          <cell r="AY1466">
            <v>1250</v>
          </cell>
          <cell r="AZ1466">
            <v>1.806</v>
          </cell>
          <cell r="BA1466" t="str">
            <v>GJ Request 4/17/01.B.</v>
          </cell>
          <cell r="BB1466"/>
          <cell r="BC1466">
            <v>259020</v>
          </cell>
          <cell r="BD1466" t="str">
            <v>Green</v>
          </cell>
          <cell r="BE1466" t="str">
            <v xml:space="preserve">3218 LIF50 </v>
          </cell>
          <cell r="BF1466" t="str">
            <v>12 months (+/- 5 days) from date of manufacture</v>
          </cell>
          <cell r="BG1466" t="str">
            <v xml:space="preserve">Medium </v>
          </cell>
          <cell r="BH1466" t="str">
            <v>32 mm</v>
          </cell>
          <cell r="BI1466" t="str">
            <v>1 3/8 in</v>
          </cell>
          <cell r="BJ1466" t="str">
            <v>18 in</v>
          </cell>
          <cell r="BK1466" t="str">
            <v>7/8 in</v>
          </cell>
          <cell r="BL1466" t="str">
            <v>I, II, III</v>
          </cell>
          <cell r="BM1466">
            <v>1.7216603026764208</v>
          </cell>
          <cell r="BN1466">
            <v>42.5</v>
          </cell>
          <cell r="BO1466">
            <v>0</v>
          </cell>
          <cell r="BP1466" t="str">
            <v>J</v>
          </cell>
          <cell r="BQ1466">
            <v>25</v>
          </cell>
          <cell r="BR1466">
            <v>32253</v>
          </cell>
        </row>
        <row r="1467">
          <cell r="C1467">
            <v>259022</v>
          </cell>
          <cell r="D1467" t="str">
            <v>3218 LIF70N (2PB, 50 Bxs)(GJ)</v>
          </cell>
          <cell r="E1467" t="str">
            <v>70430</v>
          </cell>
          <cell r="F1467" t="str">
            <v>72038</v>
          </cell>
          <cell r="G1467" t="str">
            <v>30%</v>
          </cell>
          <cell r="H1467" t="str">
            <v>2 X 8509 (12-8 4 X 1.25 OL)</v>
          </cell>
          <cell r="I1467" t="str">
            <v>8040 (54 mm 142 GA X 1.625 FT)</v>
          </cell>
          <cell r="J1467" t="str">
            <v>8036 (114 mm 200 GA X 1.625 FT)</v>
          </cell>
          <cell r="K1467">
            <v>1.1718</v>
          </cell>
          <cell r="L1467">
            <v>0.50219999999999998</v>
          </cell>
          <cell r="M1467">
            <v>18</v>
          </cell>
          <cell r="N1467">
            <v>20.659923632117049</v>
          </cell>
          <cell r="O1467">
            <v>17.75</v>
          </cell>
          <cell r="P1467">
            <v>18</v>
          </cell>
          <cell r="Q1467">
            <v>18.25</v>
          </cell>
          <cell r="R1467">
            <v>1.624125</v>
          </cell>
          <cell r="S1467">
            <v>1.6739999999999999</v>
          </cell>
          <cell r="T1467">
            <v>1.7246250000000001</v>
          </cell>
          <cell r="U1467">
            <v>737.35275000000001</v>
          </cell>
          <cell r="V1467">
            <v>759.99599999999998</v>
          </cell>
          <cell r="W1467">
            <v>782.97975000000008</v>
          </cell>
          <cell r="X1467" t="str">
            <v>8425/8426 (22"/ 2 pc)</v>
          </cell>
          <cell r="Y1467" t="str">
            <v>22"/ 2 pc</v>
          </cell>
          <cell r="Z1467">
            <v>2.2000000000000002</v>
          </cell>
          <cell r="AA1467">
            <v>25</v>
          </cell>
          <cell r="AB1467">
            <v>40.603124999999999</v>
          </cell>
          <cell r="AC1467">
            <v>41.85</v>
          </cell>
          <cell r="AD1467">
            <v>43.115625000000001</v>
          </cell>
          <cell r="AE1467">
            <v>42.803125000000001</v>
          </cell>
          <cell r="AF1467">
            <v>44.050000000000004</v>
          </cell>
          <cell r="AG1467">
            <v>45.315625000000004</v>
          </cell>
          <cell r="AH1467" t="str">
            <v>2 X 8126 (4.833 FT/Box)</v>
          </cell>
          <cell r="AI1467">
            <v>2</v>
          </cell>
          <cell r="AJ1467" t="str">
            <v>(8X6)+2=50</v>
          </cell>
          <cell r="AK1467">
            <v>8</v>
          </cell>
          <cell r="AL1467">
            <v>6</v>
          </cell>
          <cell r="AM1467">
            <v>2</v>
          </cell>
          <cell r="AN1467">
            <v>50</v>
          </cell>
          <cell r="AO1467" t="str">
            <v>8914 (48 X 42)</v>
          </cell>
          <cell r="AP1467" t="str">
            <v>48X42</v>
          </cell>
          <cell r="AQ1467">
            <v>55</v>
          </cell>
          <cell r="AR1467" t="str">
            <v>8123 (4)</v>
          </cell>
          <cell r="AS1467">
            <v>0</v>
          </cell>
          <cell r="AT1467" t="str">
            <v>8121 (2 X 16FT)</v>
          </cell>
          <cell r="AU1467">
            <v>2</v>
          </cell>
          <cell r="AV1467" t="str">
            <v>8051 (1 White)</v>
          </cell>
          <cell r="AW1467" t="str">
            <v>8050 (223FT Clear)</v>
          </cell>
          <cell r="AX1467">
            <v>2257.5</v>
          </cell>
          <cell r="AY1467">
            <v>1250</v>
          </cell>
          <cell r="AZ1467">
            <v>1.806</v>
          </cell>
          <cell r="BA1467" t="str">
            <v>GJ Request 9/11/07.</v>
          </cell>
          <cell r="BB1467"/>
          <cell r="BC1467">
            <v>259022</v>
          </cell>
          <cell r="BD1467" t="str">
            <v>Yellow</v>
          </cell>
          <cell r="BE1467" t="str">
            <v>3218 LIF70N</v>
          </cell>
          <cell r="BF1467" t="str">
            <v>12 months (+/- 5 days) from date of manufacture</v>
          </cell>
          <cell r="BG1467" t="str">
            <v>Slow</v>
          </cell>
          <cell r="BH1467" t="str">
            <v>32 mm</v>
          </cell>
          <cell r="BI1467" t="str">
            <v>1 3/8 in</v>
          </cell>
          <cell r="BJ1467" t="str">
            <v>18 in</v>
          </cell>
          <cell r="BK1467" t="str">
            <v>7/8 in</v>
          </cell>
          <cell r="BL1467" t="str">
            <v>I, II, III</v>
          </cell>
          <cell r="BM1467">
            <v>1.7216603026764208</v>
          </cell>
          <cell r="BN1467">
            <v>42.5</v>
          </cell>
          <cell r="BO1467">
            <v>0</v>
          </cell>
          <cell r="BP1467" t="str">
            <v>J</v>
          </cell>
          <cell r="BQ1467">
            <v>25</v>
          </cell>
          <cell r="BR1467">
            <v>32253</v>
          </cell>
        </row>
        <row r="1468">
          <cell r="C1468">
            <v>259024</v>
          </cell>
          <cell r="D1468" t="str">
            <v>3218 LIF1530B (2PB, 50 Bxs)(GJ)</v>
          </cell>
          <cell r="E1468" t="str">
            <v>70362</v>
          </cell>
          <cell r="F1468" t="str">
            <v>72038</v>
          </cell>
          <cell r="G1468" t="str">
            <v>30%</v>
          </cell>
          <cell r="H1468" t="str">
            <v>2 X 8509 (12-8 4 X 1.25 OL)</v>
          </cell>
          <cell r="I1468" t="str">
            <v>8040 (54 mm 142 GA X 1.625 FT)</v>
          </cell>
          <cell r="J1468" t="str">
            <v>8036 (114 mm 200 GA X 1.625 FT)</v>
          </cell>
          <cell r="K1468">
            <v>1.1718</v>
          </cell>
          <cell r="L1468">
            <v>0.50219999999999998</v>
          </cell>
          <cell r="M1468">
            <v>18</v>
          </cell>
          <cell r="N1468">
            <v>20.659923632117049</v>
          </cell>
          <cell r="O1468">
            <v>17.75</v>
          </cell>
          <cell r="P1468">
            <v>18</v>
          </cell>
          <cell r="Q1468">
            <v>18.25</v>
          </cell>
          <cell r="R1468">
            <v>1.624125</v>
          </cell>
          <cell r="S1468">
            <v>1.6739999999999999</v>
          </cell>
          <cell r="T1468">
            <v>1.7246250000000001</v>
          </cell>
          <cell r="U1468">
            <v>737.35275000000001</v>
          </cell>
          <cell r="V1468">
            <v>759.99599999999998</v>
          </cell>
          <cell r="W1468">
            <v>782.97975000000008</v>
          </cell>
          <cell r="X1468" t="str">
            <v>8425/8426 (22"/ 2 pc)</v>
          </cell>
          <cell r="Y1468" t="str">
            <v>22"/ 2 pc</v>
          </cell>
          <cell r="Z1468">
            <v>2.2000000000000002</v>
          </cell>
          <cell r="AA1468">
            <v>25</v>
          </cell>
          <cell r="AB1468">
            <v>40.603124999999999</v>
          </cell>
          <cell r="AC1468">
            <v>41.85</v>
          </cell>
          <cell r="AD1468">
            <v>43.115625000000001</v>
          </cell>
          <cell r="AE1468">
            <v>42.803125000000001</v>
          </cell>
          <cell r="AF1468">
            <v>44.050000000000004</v>
          </cell>
          <cell r="AG1468">
            <v>45.315625000000004</v>
          </cell>
          <cell r="AH1468" t="str">
            <v>2 X 8126 (4.833 FT/Box)</v>
          </cell>
          <cell r="AI1468">
            <v>2</v>
          </cell>
          <cell r="AJ1468" t="str">
            <v>(8X6)+2=50</v>
          </cell>
          <cell r="AK1468">
            <v>8</v>
          </cell>
          <cell r="AL1468">
            <v>6</v>
          </cell>
          <cell r="AM1468">
            <v>2</v>
          </cell>
          <cell r="AN1468">
            <v>50</v>
          </cell>
          <cell r="AO1468" t="str">
            <v>8914 (48 X 42)</v>
          </cell>
          <cell r="AP1468" t="str">
            <v>48X42</v>
          </cell>
          <cell r="AQ1468">
            <v>55</v>
          </cell>
          <cell r="AR1468" t="str">
            <v>8123 (4)</v>
          </cell>
          <cell r="AS1468">
            <v>0</v>
          </cell>
          <cell r="AT1468" t="str">
            <v>8121 (2 X 16FT)</v>
          </cell>
          <cell r="AU1468">
            <v>2</v>
          </cell>
          <cell r="AV1468" t="str">
            <v>8051 (1 White)</v>
          </cell>
          <cell r="AW1468" t="str">
            <v>8050 (223FT Clear)</v>
          </cell>
          <cell r="AX1468">
            <v>2257.5</v>
          </cell>
          <cell r="AY1468">
            <v>1250</v>
          </cell>
          <cell r="AZ1468">
            <v>1.806</v>
          </cell>
          <cell r="BA1468" t="str">
            <v>Request for Orica Brazil. 10.2.14</v>
          </cell>
          <cell r="BB1468" t="str">
            <v>Each cartridge gets 8516 basket clip</v>
          </cell>
          <cell r="BC1468">
            <v>259024</v>
          </cell>
          <cell r="BD1468" t="str">
            <v>White</v>
          </cell>
          <cell r="BE1468" t="str">
            <v>3218 LIF1530B</v>
          </cell>
          <cell r="BF1468" t="str">
            <v>12 months (+/- 5 days) from date of manufacture</v>
          </cell>
          <cell r="BG1468" t="str">
            <v>Super Slow</v>
          </cell>
          <cell r="BH1468" t="str">
            <v>32 mm</v>
          </cell>
          <cell r="BI1468" t="str">
            <v>1 3/8 in</v>
          </cell>
          <cell r="BJ1468" t="str">
            <v>18 in</v>
          </cell>
          <cell r="BK1468" t="str">
            <v>7/8 in</v>
          </cell>
          <cell r="BL1468" t="str">
            <v>I, II, III</v>
          </cell>
          <cell r="BM1468">
            <v>1.7216603026764208</v>
          </cell>
          <cell r="BN1468">
            <v>42.5</v>
          </cell>
          <cell r="BO1468">
            <v>0</v>
          </cell>
          <cell r="BP1468" t="str">
            <v>J</v>
          </cell>
          <cell r="BQ1468">
            <v>25</v>
          </cell>
          <cell r="BR1468">
            <v>32253</v>
          </cell>
        </row>
        <row r="1469">
          <cell r="C1469">
            <v>259025</v>
          </cell>
          <cell r="D1469" t="str">
            <v>3218 LIF70B (2PB, 50 Bxs)(GJ)</v>
          </cell>
          <cell r="E1469" t="str">
            <v>70413</v>
          </cell>
          <cell r="F1469" t="str">
            <v>72038</v>
          </cell>
          <cell r="G1469" t="str">
            <v>30%</v>
          </cell>
          <cell r="H1469" t="str">
            <v>2 X 8509 (12-8 4 X 1.25 OL)</v>
          </cell>
          <cell r="I1469" t="str">
            <v>8040 (54 mm 142 GA X 1.625 FT)</v>
          </cell>
          <cell r="J1469" t="str">
            <v>8036 (114 mm 200 GA X 1.625 FT)</v>
          </cell>
          <cell r="K1469">
            <v>1.1718</v>
          </cell>
          <cell r="L1469">
            <v>0.50219999999999998</v>
          </cell>
          <cell r="M1469">
            <v>18</v>
          </cell>
          <cell r="N1469">
            <v>20.659923632117049</v>
          </cell>
          <cell r="O1469">
            <v>17.75</v>
          </cell>
          <cell r="P1469">
            <v>18</v>
          </cell>
          <cell r="Q1469">
            <v>18.25</v>
          </cell>
          <cell r="R1469">
            <v>1.624125</v>
          </cell>
          <cell r="S1469">
            <v>1.6739999999999999</v>
          </cell>
          <cell r="T1469">
            <v>1.7246250000000001</v>
          </cell>
          <cell r="U1469">
            <v>737.35275000000001</v>
          </cell>
          <cell r="V1469">
            <v>759.99599999999998</v>
          </cell>
          <cell r="W1469">
            <v>782.97975000000008</v>
          </cell>
          <cell r="X1469" t="str">
            <v>8425/8426 (22"/ 2 pc)</v>
          </cell>
          <cell r="Y1469" t="str">
            <v>22"/ 2 pc</v>
          </cell>
          <cell r="Z1469">
            <v>2.2000000000000002</v>
          </cell>
          <cell r="AA1469">
            <v>25</v>
          </cell>
          <cell r="AB1469">
            <v>40.603124999999999</v>
          </cell>
          <cell r="AC1469">
            <v>41.85</v>
          </cell>
          <cell r="AD1469">
            <v>43.115625000000001</v>
          </cell>
          <cell r="AE1469">
            <v>42.803125000000001</v>
          </cell>
          <cell r="AF1469">
            <v>44.050000000000004</v>
          </cell>
          <cell r="AG1469">
            <v>45.315625000000004</v>
          </cell>
          <cell r="AH1469" t="str">
            <v>2 X 8126 (4.833 FT/Box)</v>
          </cell>
          <cell r="AI1469">
            <v>2</v>
          </cell>
          <cell r="AJ1469" t="str">
            <v>(8X6)+2=50</v>
          </cell>
          <cell r="AK1469">
            <v>8</v>
          </cell>
          <cell r="AL1469">
            <v>6</v>
          </cell>
          <cell r="AM1469">
            <v>2</v>
          </cell>
          <cell r="AN1469">
            <v>50</v>
          </cell>
          <cell r="AO1469" t="str">
            <v>8914 (48 X 42)</v>
          </cell>
          <cell r="AP1469" t="str">
            <v>48X42</v>
          </cell>
          <cell r="AQ1469">
            <v>55</v>
          </cell>
          <cell r="AR1469" t="str">
            <v>8123 (4)</v>
          </cell>
          <cell r="AS1469">
            <v>0</v>
          </cell>
          <cell r="AT1469" t="str">
            <v>8121 (2 X 16FT)</v>
          </cell>
          <cell r="AU1469">
            <v>2</v>
          </cell>
          <cell r="AV1469" t="str">
            <v>8051 (1 White)</v>
          </cell>
          <cell r="AW1469" t="str">
            <v>8050 (223FT Clear)</v>
          </cell>
          <cell r="AX1469">
            <v>2257.5</v>
          </cell>
          <cell r="AY1469">
            <v>1250</v>
          </cell>
          <cell r="AZ1469">
            <v>1.806</v>
          </cell>
          <cell r="BA1469" t="str">
            <v>Request for Orica Brazil. 10.2.14</v>
          </cell>
          <cell r="BB1469" t="str">
            <v>Each cartridge gets 8516 basket clip</v>
          </cell>
          <cell r="BC1469">
            <v>259025</v>
          </cell>
          <cell r="BD1469" t="str">
            <v>Yellow</v>
          </cell>
          <cell r="BE1469" t="str">
            <v>3218 LIF70B</v>
          </cell>
          <cell r="BF1469" t="str">
            <v>12 months (+/- 5 days) from date of manufacture</v>
          </cell>
          <cell r="BG1469" t="str">
            <v>Slow</v>
          </cell>
          <cell r="BH1469" t="str">
            <v>32 mm</v>
          </cell>
          <cell r="BI1469" t="str">
            <v>1 3/8 in</v>
          </cell>
          <cell r="BJ1469" t="str">
            <v>18 in</v>
          </cell>
          <cell r="BK1469" t="str">
            <v>7/8 in</v>
          </cell>
          <cell r="BL1469" t="str">
            <v>I, II, III</v>
          </cell>
          <cell r="BM1469">
            <v>1.7216603026764208</v>
          </cell>
          <cell r="BN1469">
            <v>42.5</v>
          </cell>
          <cell r="BO1469">
            <v>0</v>
          </cell>
          <cell r="BP1469" t="str">
            <v>J</v>
          </cell>
          <cell r="BQ1469">
            <v>25</v>
          </cell>
          <cell r="BR1469">
            <v>32253</v>
          </cell>
        </row>
        <row r="1470">
          <cell r="C1470">
            <v>259033</v>
          </cell>
          <cell r="D1470" t="str">
            <v>3218 M0204 (2PB, 50 Bxs)(GJ)</v>
          </cell>
          <cell r="E1470" t="str">
            <v>70450</v>
          </cell>
          <cell r="F1470" t="str">
            <v>72038</v>
          </cell>
          <cell r="G1470" t="str">
            <v>30%</v>
          </cell>
          <cell r="H1470" t="str">
            <v>2 X 8509 (12-8 4 X 1.25 OL)</v>
          </cell>
          <cell r="I1470" t="str">
            <v>8040 (54 mm 142 GA X 1.625 FT)</v>
          </cell>
          <cell r="J1470" t="str">
            <v>8036 (114 mm 200 GA X 1.625 FT)</v>
          </cell>
          <cell r="K1470">
            <v>1.1718</v>
          </cell>
          <cell r="L1470">
            <v>0.50219999999999998</v>
          </cell>
          <cell r="M1470">
            <v>18</v>
          </cell>
          <cell r="N1470">
            <v>20.659923632117049</v>
          </cell>
          <cell r="O1470">
            <v>17.75</v>
          </cell>
          <cell r="P1470">
            <v>18</v>
          </cell>
          <cell r="Q1470">
            <v>18.25</v>
          </cell>
          <cell r="R1470">
            <v>1.624125</v>
          </cell>
          <cell r="S1470">
            <v>1.6739999999999999</v>
          </cell>
          <cell r="T1470">
            <v>1.7246250000000001</v>
          </cell>
          <cell r="U1470">
            <v>737.35275000000001</v>
          </cell>
          <cell r="V1470">
            <v>759.99599999999998</v>
          </cell>
          <cell r="W1470">
            <v>782.97975000000008</v>
          </cell>
          <cell r="X1470" t="str">
            <v>8425/8426 (22"/ 2 pc)</v>
          </cell>
          <cell r="Y1470" t="str">
            <v>22"/ 2 pc</v>
          </cell>
          <cell r="Z1470">
            <v>2.2000000000000002</v>
          </cell>
          <cell r="AA1470">
            <v>25</v>
          </cell>
          <cell r="AB1470">
            <v>40.603124999999999</v>
          </cell>
          <cell r="AC1470">
            <v>41.85</v>
          </cell>
          <cell r="AD1470">
            <v>43.115625000000001</v>
          </cell>
          <cell r="AE1470">
            <v>42.803125000000001</v>
          </cell>
          <cell r="AF1470">
            <v>44.050000000000004</v>
          </cell>
          <cell r="AG1470">
            <v>45.315625000000004</v>
          </cell>
          <cell r="AH1470" t="str">
            <v>2 X 8126 (4.833 FT/Box)</v>
          </cell>
          <cell r="AI1470">
            <v>2</v>
          </cell>
          <cell r="AJ1470" t="str">
            <v>(8X6)+2=50</v>
          </cell>
          <cell r="AK1470">
            <v>8</v>
          </cell>
          <cell r="AL1470">
            <v>6</v>
          </cell>
          <cell r="AM1470">
            <v>2</v>
          </cell>
          <cell r="AN1470">
            <v>50</v>
          </cell>
          <cell r="AO1470" t="str">
            <v>8914 (48 X 42)</v>
          </cell>
          <cell r="AP1470" t="str">
            <v>48X42</v>
          </cell>
          <cell r="AQ1470">
            <v>55</v>
          </cell>
          <cell r="AR1470" t="str">
            <v>8123 (4)</v>
          </cell>
          <cell r="AS1470">
            <v>0</v>
          </cell>
          <cell r="AT1470" t="str">
            <v>8121 (2 X 16FT)</v>
          </cell>
          <cell r="AU1470">
            <v>2</v>
          </cell>
          <cell r="AV1470" t="str">
            <v>8051 (1 White)</v>
          </cell>
          <cell r="AW1470" t="str">
            <v>8050 (223FT Clear)</v>
          </cell>
          <cell r="AX1470">
            <v>2257.5</v>
          </cell>
          <cell r="AY1470">
            <v>1250</v>
          </cell>
          <cell r="AZ1470">
            <v>1.806</v>
          </cell>
          <cell r="BA1470" t="str">
            <v>Request 7/22/09.a.</v>
          </cell>
          <cell r="BB1470"/>
          <cell r="BC1470">
            <v>259033</v>
          </cell>
          <cell r="BD1470" t="str">
            <v>Yellow</v>
          </cell>
          <cell r="BE1470" t="str">
            <v>3218 M0204</v>
          </cell>
          <cell r="BF1470" t="str">
            <v>12 months (+/- 5 days) from date of manufacture</v>
          </cell>
          <cell r="BG1470" t="str">
            <v>Slow</v>
          </cell>
          <cell r="BH1470" t="str">
            <v>32 mm</v>
          </cell>
          <cell r="BI1470" t="str">
            <v>1 3/8 in</v>
          </cell>
          <cell r="BJ1470" t="str">
            <v>18 in</v>
          </cell>
          <cell r="BK1470" t="str">
            <v>7/8 in</v>
          </cell>
          <cell r="BL1470" t="str">
            <v>I, II, III</v>
          </cell>
          <cell r="BM1470">
            <v>1.7216603026764208</v>
          </cell>
          <cell r="BN1470">
            <v>42.5</v>
          </cell>
          <cell r="BO1470">
            <v>0</v>
          </cell>
          <cell r="BP1470" t="str">
            <v>J</v>
          </cell>
          <cell r="BQ1470">
            <v>25</v>
          </cell>
          <cell r="BR1470">
            <v>32253</v>
          </cell>
        </row>
        <row r="1471">
          <cell r="C1471">
            <v>259035</v>
          </cell>
          <cell r="D1471" t="str">
            <v xml:space="preserve">3218 M50 (2PB, 50 Bxs)(GJ) </v>
          </cell>
          <cell r="E1471" t="str">
            <v>70425</v>
          </cell>
          <cell r="F1471" t="str">
            <v>72038</v>
          </cell>
          <cell r="G1471" t="str">
            <v>30%</v>
          </cell>
          <cell r="H1471" t="str">
            <v>2 X 8509 (12-8 4 X 1.25 OL)</v>
          </cell>
          <cell r="I1471" t="str">
            <v>8040 (54 mm 142 GA X 1.625 FT)</v>
          </cell>
          <cell r="J1471" t="str">
            <v>8036 (114 mm 200 GA X 1.625 FT)</v>
          </cell>
          <cell r="K1471">
            <v>1.1718</v>
          </cell>
          <cell r="L1471">
            <v>0.50219999999999998</v>
          </cell>
          <cell r="M1471">
            <v>18</v>
          </cell>
          <cell r="N1471">
            <v>20.659923632117049</v>
          </cell>
          <cell r="O1471">
            <v>17.75</v>
          </cell>
          <cell r="P1471">
            <v>18</v>
          </cell>
          <cell r="Q1471">
            <v>18.25</v>
          </cell>
          <cell r="R1471">
            <v>1.624125</v>
          </cell>
          <cell r="S1471">
            <v>1.6739999999999999</v>
          </cell>
          <cell r="T1471">
            <v>1.7246250000000001</v>
          </cell>
          <cell r="U1471">
            <v>737.35275000000001</v>
          </cell>
          <cell r="V1471">
            <v>759.99599999999998</v>
          </cell>
          <cell r="W1471">
            <v>782.97975000000008</v>
          </cell>
          <cell r="X1471" t="str">
            <v>8425/8426 (22"/ 2 pc)</v>
          </cell>
          <cell r="Y1471" t="str">
            <v>22"/ 2 pc</v>
          </cell>
          <cell r="Z1471">
            <v>2.2000000000000002</v>
          </cell>
          <cell r="AA1471">
            <v>25</v>
          </cell>
          <cell r="AB1471">
            <v>40.603124999999999</v>
          </cell>
          <cell r="AC1471">
            <v>41.85</v>
          </cell>
          <cell r="AD1471">
            <v>43.115625000000001</v>
          </cell>
          <cell r="AE1471">
            <v>42.803125000000001</v>
          </cell>
          <cell r="AF1471">
            <v>44.050000000000004</v>
          </cell>
          <cell r="AG1471">
            <v>45.315625000000004</v>
          </cell>
          <cell r="AH1471" t="str">
            <v>2 X 8126 (4.833 FT/Box)</v>
          </cell>
          <cell r="AI1471">
            <v>2</v>
          </cell>
          <cell r="AJ1471" t="str">
            <v>(8X6)+2=50</v>
          </cell>
          <cell r="AK1471">
            <v>8</v>
          </cell>
          <cell r="AL1471">
            <v>6</v>
          </cell>
          <cell r="AM1471">
            <v>2</v>
          </cell>
          <cell r="AN1471">
            <v>50</v>
          </cell>
          <cell r="AO1471" t="str">
            <v>8914 (48 X 42)</v>
          </cell>
          <cell r="AP1471" t="str">
            <v>48X42</v>
          </cell>
          <cell r="AQ1471">
            <v>55</v>
          </cell>
          <cell r="AR1471" t="str">
            <v>8123 (4)</v>
          </cell>
          <cell r="AS1471">
            <v>0</v>
          </cell>
          <cell r="AT1471" t="str">
            <v>8121 (2 X 16FT)</v>
          </cell>
          <cell r="AU1471">
            <v>2</v>
          </cell>
          <cell r="AV1471" t="str">
            <v>8051 (1 White)</v>
          </cell>
          <cell r="AW1471" t="str">
            <v>8050 (223FT Clear)</v>
          </cell>
          <cell r="AX1471">
            <v>2257.5</v>
          </cell>
          <cell r="AY1471">
            <v>1250</v>
          </cell>
          <cell r="AZ1471">
            <v>1.806</v>
          </cell>
          <cell r="BA1471" t="str">
            <v>GJ Request 4/17/01.B.</v>
          </cell>
          <cell r="BB1471"/>
          <cell r="BC1471">
            <v>259035</v>
          </cell>
          <cell r="BD1471" t="str">
            <v>Green</v>
          </cell>
          <cell r="BE1471" t="str">
            <v>3218 M50</v>
          </cell>
          <cell r="BF1471" t="str">
            <v>12 months (+/- 5 days) from date of manufacture</v>
          </cell>
          <cell r="BG1471" t="str">
            <v xml:space="preserve">Medium </v>
          </cell>
          <cell r="BH1471" t="str">
            <v>32 mm</v>
          </cell>
          <cell r="BI1471" t="str">
            <v>1 3/8 in</v>
          </cell>
          <cell r="BJ1471" t="str">
            <v>18 in</v>
          </cell>
          <cell r="BK1471" t="str">
            <v>7/8 in</v>
          </cell>
          <cell r="BL1471" t="str">
            <v>I, II, III</v>
          </cell>
          <cell r="BM1471">
            <v>1.7216603026764208</v>
          </cell>
          <cell r="BN1471">
            <v>42.5</v>
          </cell>
          <cell r="BO1471">
            <v>0</v>
          </cell>
          <cell r="BP1471" t="str">
            <v>J</v>
          </cell>
          <cell r="BQ1471">
            <v>25</v>
          </cell>
          <cell r="BR1471">
            <v>32253</v>
          </cell>
        </row>
        <row r="1472">
          <cell r="C1472">
            <v>260030</v>
          </cell>
          <cell r="D1472" t="str">
            <v xml:space="preserve">E32 2' LIF37 (2PB, 50 Bxs)(GJ) </v>
          </cell>
          <cell r="E1472" t="str">
            <v>70315</v>
          </cell>
          <cell r="F1472" t="str">
            <v>72038</v>
          </cell>
          <cell r="G1472" t="str">
            <v>30%</v>
          </cell>
          <cell r="H1472" t="str">
            <v>2 X 8509 (12-8 4 X 1.25 OL)</v>
          </cell>
          <cell r="I1472" t="str">
            <v>8040 (54 mm 142 GA X 1.844 FT)</v>
          </cell>
          <cell r="J1472" t="str">
            <v>8036 (114 mm 200 GA X 1.844 FT)</v>
          </cell>
          <cell r="K1472">
            <v>1.3426875</v>
          </cell>
          <cell r="L1472">
            <v>0.57543750000000005</v>
          </cell>
          <cell r="M1472">
            <v>20.411584570854899</v>
          </cell>
          <cell r="N1472">
            <v>24</v>
          </cell>
          <cell r="O1472">
            <v>20.375</v>
          </cell>
          <cell r="P1472">
            <v>20.625</v>
          </cell>
          <cell r="Q1472">
            <v>20.875</v>
          </cell>
          <cell r="R1472">
            <v>1.8643125</v>
          </cell>
          <cell r="S1472">
            <v>1.9181250000000001</v>
          </cell>
          <cell r="T1472">
            <v>1.9726874999999999</v>
          </cell>
          <cell r="U1472">
            <v>846.397875</v>
          </cell>
          <cell r="V1472">
            <v>870.82875000000001</v>
          </cell>
          <cell r="W1472">
            <v>895.60012499999993</v>
          </cell>
          <cell r="X1472" t="str">
            <v>8425/8426 (22"/ 2 pc)</v>
          </cell>
          <cell r="Y1472" t="str">
            <v>22"/ 2 pc</v>
          </cell>
          <cell r="Z1472">
            <v>2.2000000000000002</v>
          </cell>
          <cell r="AA1472">
            <v>25</v>
          </cell>
          <cell r="AB1472">
            <v>46.607812500000001</v>
          </cell>
          <cell r="AC1472">
            <v>47.953125</v>
          </cell>
          <cell r="AD1472">
            <v>49.317187499999996</v>
          </cell>
          <cell r="AE1472">
            <v>48.807812500000004</v>
          </cell>
          <cell r="AF1472">
            <v>50.153125000000003</v>
          </cell>
          <cell r="AG1472">
            <v>51.517187499999999</v>
          </cell>
          <cell r="AH1472" t="str">
            <v>2 X 8126 (4.833 FT/Box)</v>
          </cell>
          <cell r="AI1472">
            <v>2</v>
          </cell>
          <cell r="AJ1472" t="str">
            <v>(8X6)+2=50</v>
          </cell>
          <cell r="AK1472">
            <v>8</v>
          </cell>
          <cell r="AL1472">
            <v>6</v>
          </cell>
          <cell r="AM1472">
            <v>2</v>
          </cell>
          <cell r="AN1472">
            <v>50</v>
          </cell>
          <cell r="AO1472" t="str">
            <v>8914 (48 X 42)</v>
          </cell>
          <cell r="AP1472" t="str">
            <v>48X42</v>
          </cell>
          <cell r="AQ1472">
            <v>55</v>
          </cell>
          <cell r="AR1472" t="str">
            <v>8123 (4)</v>
          </cell>
          <cell r="AS1472">
            <v>0</v>
          </cell>
          <cell r="AT1472" t="str">
            <v>8121 (2 X 16FT)</v>
          </cell>
          <cell r="AU1472">
            <v>2</v>
          </cell>
          <cell r="AV1472" t="str">
            <v>8051 (1 White)</v>
          </cell>
          <cell r="AW1472" t="str">
            <v>8050 (223FT Clear)</v>
          </cell>
          <cell r="AX1472">
            <v>2562.65625</v>
          </cell>
          <cell r="AY1472">
            <v>1250</v>
          </cell>
          <cell r="AZ1472">
            <v>2.050125</v>
          </cell>
          <cell r="BA1472" t="str">
            <v>GJ Request 10/14/03.</v>
          </cell>
          <cell r="BB1472"/>
          <cell r="BC1472">
            <v>260030</v>
          </cell>
          <cell r="BD1472" t="str">
            <v>Blue</v>
          </cell>
          <cell r="BE1472" t="str">
            <v>E32 2' LIF37</v>
          </cell>
          <cell r="BF1472" t="str">
            <v>12 months (+/- 5 days) from date of manufacture</v>
          </cell>
          <cell r="BG1472" t="str">
            <v>Fast</v>
          </cell>
          <cell r="BH1472" t="str">
            <v>32 mm</v>
          </cell>
          <cell r="BI1472" t="str">
            <v>1 3/8 in</v>
          </cell>
          <cell r="BJ1472" t="str">
            <v>20 5/8 in</v>
          </cell>
          <cell r="BK1472" t="str">
            <v>7/8 in</v>
          </cell>
          <cell r="BL1472" t="str">
            <v>I, II, III</v>
          </cell>
          <cell r="BM1472">
            <v>2</v>
          </cell>
          <cell r="BN1472">
            <v>50</v>
          </cell>
          <cell r="BO1472">
            <v>0</v>
          </cell>
          <cell r="BP1472" t="str">
            <v>J</v>
          </cell>
          <cell r="BQ1472">
            <v>25</v>
          </cell>
          <cell r="BR1472">
            <v>32253</v>
          </cell>
        </row>
        <row r="1473">
          <cell r="C1473">
            <v>260032</v>
          </cell>
          <cell r="D1473" t="str">
            <v xml:space="preserve">E32 2' M70 (2PB, 50 Bxs)(GJ) </v>
          </cell>
          <cell r="E1473" t="str">
            <v>70426</v>
          </cell>
          <cell r="F1473" t="str">
            <v>72038</v>
          </cell>
          <cell r="G1473" t="str">
            <v>30%</v>
          </cell>
          <cell r="H1473" t="str">
            <v>2 X 8509 (12-8 4 X 1.25 OL)</v>
          </cell>
          <cell r="I1473" t="str">
            <v>8040 (54 mm 142 GA X 1.844 FT)</v>
          </cell>
          <cell r="J1473" t="str">
            <v>8036 (114 mm 200 GA X 1.844 FT)</v>
          </cell>
          <cell r="K1473">
            <v>1.3426875</v>
          </cell>
          <cell r="L1473">
            <v>0.57543750000000005</v>
          </cell>
          <cell r="M1473">
            <v>20.411584570854899</v>
          </cell>
          <cell r="N1473">
            <v>24</v>
          </cell>
          <cell r="O1473">
            <v>20.375</v>
          </cell>
          <cell r="P1473">
            <v>20.625</v>
          </cell>
          <cell r="Q1473">
            <v>20.875</v>
          </cell>
          <cell r="R1473">
            <v>1.8643125</v>
          </cell>
          <cell r="S1473">
            <v>1.9181250000000001</v>
          </cell>
          <cell r="T1473">
            <v>1.9726874999999999</v>
          </cell>
          <cell r="U1473">
            <v>846.397875</v>
          </cell>
          <cell r="V1473">
            <v>870.82875000000001</v>
          </cell>
          <cell r="W1473">
            <v>895.60012499999993</v>
          </cell>
          <cell r="X1473" t="str">
            <v>8425/8426 (22"/ 2 pc)</v>
          </cell>
          <cell r="Y1473" t="str">
            <v>22"/ 2 pc</v>
          </cell>
          <cell r="Z1473">
            <v>2.2000000000000002</v>
          </cell>
          <cell r="AA1473">
            <v>25</v>
          </cell>
          <cell r="AB1473">
            <v>46.607812500000001</v>
          </cell>
          <cell r="AC1473">
            <v>47.953125</v>
          </cell>
          <cell r="AD1473">
            <v>49.317187499999996</v>
          </cell>
          <cell r="AE1473">
            <v>48.807812500000004</v>
          </cell>
          <cell r="AF1473">
            <v>50.153125000000003</v>
          </cell>
          <cell r="AG1473">
            <v>51.517187499999999</v>
          </cell>
          <cell r="AH1473" t="str">
            <v>2 X 8126 (4.833 FT/Box)</v>
          </cell>
          <cell r="AI1473">
            <v>2</v>
          </cell>
          <cell r="AJ1473" t="str">
            <v>(8X6)+2=50</v>
          </cell>
          <cell r="AK1473">
            <v>8</v>
          </cell>
          <cell r="AL1473">
            <v>6</v>
          </cell>
          <cell r="AM1473">
            <v>2</v>
          </cell>
          <cell r="AN1473">
            <v>50</v>
          </cell>
          <cell r="AO1473" t="str">
            <v>8914 (48 X 42)</v>
          </cell>
          <cell r="AP1473" t="str">
            <v>48X42</v>
          </cell>
          <cell r="AQ1473">
            <v>55</v>
          </cell>
          <cell r="AR1473" t="str">
            <v>8123 (4)</v>
          </cell>
          <cell r="AS1473">
            <v>0</v>
          </cell>
          <cell r="AT1473" t="str">
            <v>8121 (2 X 16FT)</v>
          </cell>
          <cell r="AU1473">
            <v>2</v>
          </cell>
          <cell r="AV1473" t="str">
            <v>8051 (1 White)</v>
          </cell>
          <cell r="AW1473" t="str">
            <v>8050 (223FT Clear)</v>
          </cell>
          <cell r="AX1473">
            <v>2562.65625</v>
          </cell>
          <cell r="AY1473">
            <v>1250</v>
          </cell>
          <cell r="AZ1473">
            <v>2.050125</v>
          </cell>
          <cell r="BA1473" t="str">
            <v>GJ Request 6/20/03.</v>
          </cell>
          <cell r="BB1473"/>
          <cell r="BC1473">
            <v>260032</v>
          </cell>
          <cell r="BD1473" t="str">
            <v>Yellow</v>
          </cell>
          <cell r="BE1473" t="str">
            <v>E32 2' M70</v>
          </cell>
          <cell r="BF1473" t="str">
            <v>12 months (+/- 5 days) from date of manufacture</v>
          </cell>
          <cell r="BG1473" t="str">
            <v>Slow</v>
          </cell>
          <cell r="BH1473" t="str">
            <v>32 mm</v>
          </cell>
          <cell r="BI1473" t="str">
            <v>1 3/8 in</v>
          </cell>
          <cell r="BJ1473" t="str">
            <v>20 5/8 in</v>
          </cell>
          <cell r="BK1473" t="str">
            <v>7/8 in</v>
          </cell>
          <cell r="BL1473" t="str">
            <v>I, II, III</v>
          </cell>
          <cell r="BM1473">
            <v>2</v>
          </cell>
          <cell r="BN1473">
            <v>50</v>
          </cell>
          <cell r="BO1473">
            <v>0</v>
          </cell>
          <cell r="BP1473" t="str">
            <v>J</v>
          </cell>
          <cell r="BQ1473">
            <v>25</v>
          </cell>
          <cell r="BR1473">
            <v>32253</v>
          </cell>
        </row>
        <row r="1474">
          <cell r="C1474">
            <v>260033</v>
          </cell>
          <cell r="D1474" t="str">
            <v xml:space="preserve">E32 2' LIF37 (2PB, 48 Bxs)(GJ) </v>
          </cell>
          <cell r="E1474" t="str">
            <v>70315</v>
          </cell>
          <cell r="F1474" t="str">
            <v>72038</v>
          </cell>
          <cell r="G1474" t="str">
            <v>30%</v>
          </cell>
          <cell r="H1474" t="str">
            <v>2 X 8509 (12-8 4 X 1.25 OL)</v>
          </cell>
          <cell r="I1474" t="str">
            <v>8040 (54 mm 142 GA X 1.844 FT)</v>
          </cell>
          <cell r="J1474" t="str">
            <v>8036 (114 mm 200 GA X 1.844 FT)</v>
          </cell>
          <cell r="K1474">
            <v>1.3426875</v>
          </cell>
          <cell r="L1474">
            <v>0.57543750000000005</v>
          </cell>
          <cell r="M1474">
            <v>20.411584570854899</v>
          </cell>
          <cell r="N1474">
            <v>24</v>
          </cell>
          <cell r="O1474">
            <v>20.375</v>
          </cell>
          <cell r="P1474">
            <v>20.625</v>
          </cell>
          <cell r="Q1474">
            <v>20.875</v>
          </cell>
          <cell r="R1474">
            <v>1.8643125</v>
          </cell>
          <cell r="S1474">
            <v>1.9181250000000001</v>
          </cell>
          <cell r="T1474">
            <v>1.9726874999999999</v>
          </cell>
          <cell r="U1474">
            <v>846.397875</v>
          </cell>
          <cell r="V1474">
            <v>870.82875000000001</v>
          </cell>
          <cell r="W1474">
            <v>895.60012499999993</v>
          </cell>
          <cell r="X1474" t="str">
            <v>8425/8426 (22"/ 2 pc)</v>
          </cell>
          <cell r="Y1474" t="str">
            <v>22"/ 2 pc</v>
          </cell>
          <cell r="Z1474">
            <v>2.2000000000000002</v>
          </cell>
          <cell r="AA1474">
            <v>25</v>
          </cell>
          <cell r="AB1474">
            <v>46.607812500000001</v>
          </cell>
          <cell r="AC1474">
            <v>47.953125</v>
          </cell>
          <cell r="AD1474">
            <v>49.317187499999996</v>
          </cell>
          <cell r="AE1474">
            <v>48.807812500000004</v>
          </cell>
          <cell r="AF1474">
            <v>50.153125000000003</v>
          </cell>
          <cell r="AG1474">
            <v>51.517187499999999</v>
          </cell>
          <cell r="AH1474" t="str">
            <v>2 X 8126 (4.833 FT/Box)</v>
          </cell>
          <cell r="AI1474">
            <v>2</v>
          </cell>
          <cell r="AJ1474" t="str">
            <v>(8X6)+0=48</v>
          </cell>
          <cell r="AK1474">
            <v>8</v>
          </cell>
          <cell r="AL1474">
            <v>6</v>
          </cell>
          <cell r="AM1474">
            <v>0</v>
          </cell>
          <cell r="AN1474">
            <v>48</v>
          </cell>
          <cell r="AO1474" t="str">
            <v>8914 (48 X 42)</v>
          </cell>
          <cell r="AP1474" t="str">
            <v>48X42</v>
          </cell>
          <cell r="AQ1474">
            <v>55</v>
          </cell>
          <cell r="AR1474" t="str">
            <v>8123 (4)</v>
          </cell>
          <cell r="AS1474">
            <v>0</v>
          </cell>
          <cell r="AT1474" t="str">
            <v>8121 (2 X 16FT)</v>
          </cell>
          <cell r="AU1474">
            <v>2</v>
          </cell>
          <cell r="AV1474" t="str">
            <v>8051 (1 White)</v>
          </cell>
          <cell r="AW1474" t="str">
            <v>8050 (223FT Clear)</v>
          </cell>
          <cell r="AX1474">
            <v>2462.3500000000004</v>
          </cell>
          <cell r="AY1474">
            <v>1200</v>
          </cell>
          <cell r="AZ1474">
            <v>2.0519583333333338</v>
          </cell>
          <cell r="BA1474" t="str">
            <v>GJ Request 3/28/05.</v>
          </cell>
          <cell r="BB1474"/>
          <cell r="BC1474">
            <v>260033</v>
          </cell>
          <cell r="BD1474" t="str">
            <v>Blue</v>
          </cell>
          <cell r="BE1474" t="str">
            <v>E32 2' LIF37</v>
          </cell>
          <cell r="BF1474" t="str">
            <v>12 months (+/- 5 days) from date of manufacture</v>
          </cell>
          <cell r="BG1474" t="str">
            <v>Fast</v>
          </cell>
          <cell r="BH1474" t="str">
            <v>32 mm</v>
          </cell>
          <cell r="BI1474" t="str">
            <v>1 3/8 in</v>
          </cell>
          <cell r="BJ1474" t="str">
            <v>20 5/8 in</v>
          </cell>
          <cell r="BK1474" t="str">
            <v>7/8 in</v>
          </cell>
          <cell r="BL1474" t="str">
            <v>I, II, III</v>
          </cell>
          <cell r="BM1474">
            <v>2</v>
          </cell>
          <cell r="BN1474">
            <v>50</v>
          </cell>
          <cell r="BO1474">
            <v>0</v>
          </cell>
          <cell r="BP1474" t="str">
            <v>J</v>
          </cell>
          <cell r="BQ1474">
            <v>25</v>
          </cell>
          <cell r="BR1474">
            <v>34896</v>
          </cell>
        </row>
        <row r="1475">
          <cell r="C1475">
            <v>260034</v>
          </cell>
          <cell r="D1475" t="str">
            <v>E32 2' M90 (2PB, 50 Bxs)(GJ)</v>
          </cell>
          <cell r="E1475" t="str">
            <v>70429</v>
          </cell>
          <cell r="F1475" t="str">
            <v>72038</v>
          </cell>
          <cell r="G1475" t="str">
            <v>30%</v>
          </cell>
          <cell r="H1475" t="str">
            <v>2 X 8509 (12-8 4 X 1.25 OL)</v>
          </cell>
          <cell r="I1475" t="str">
            <v>8040 (54 mm 142 GA X 1.844 FT)</v>
          </cell>
          <cell r="J1475" t="str">
            <v>8036 (114 mm 200 GA X 1.844 FT)</v>
          </cell>
          <cell r="K1475">
            <v>1.3426875</v>
          </cell>
          <cell r="L1475">
            <v>0.57543750000000005</v>
          </cell>
          <cell r="M1475">
            <v>20.411584570854899</v>
          </cell>
          <cell r="N1475">
            <v>24</v>
          </cell>
          <cell r="O1475">
            <v>20.375</v>
          </cell>
          <cell r="P1475">
            <v>20.625</v>
          </cell>
          <cell r="Q1475">
            <v>20.875</v>
          </cell>
          <cell r="R1475">
            <v>1.8643125</v>
          </cell>
          <cell r="S1475">
            <v>1.9181250000000001</v>
          </cell>
          <cell r="T1475">
            <v>1.9726874999999999</v>
          </cell>
          <cell r="U1475">
            <v>846.397875</v>
          </cell>
          <cell r="V1475">
            <v>870.82875000000001</v>
          </cell>
          <cell r="W1475">
            <v>895.60012499999993</v>
          </cell>
          <cell r="X1475" t="str">
            <v>8425/8426 (22"/ 2 pc)</v>
          </cell>
          <cell r="Y1475" t="str">
            <v>22"/ 2 pc</v>
          </cell>
          <cell r="Z1475">
            <v>2.2000000000000002</v>
          </cell>
          <cell r="AA1475">
            <v>25</v>
          </cell>
          <cell r="AB1475">
            <v>46.607812500000001</v>
          </cell>
          <cell r="AC1475">
            <v>47.953125</v>
          </cell>
          <cell r="AD1475">
            <v>49.317187499999996</v>
          </cell>
          <cell r="AE1475">
            <v>48.807812500000004</v>
          </cell>
          <cell r="AF1475">
            <v>50.153125000000003</v>
          </cell>
          <cell r="AG1475">
            <v>51.517187499999999</v>
          </cell>
          <cell r="AH1475" t="str">
            <v>2 X 8126 (4.833 FT/Box)</v>
          </cell>
          <cell r="AI1475">
            <v>2</v>
          </cell>
          <cell r="AJ1475" t="str">
            <v>(8X6)+2=50</v>
          </cell>
          <cell r="AK1475">
            <v>8</v>
          </cell>
          <cell r="AL1475">
            <v>6</v>
          </cell>
          <cell r="AM1475">
            <v>2</v>
          </cell>
          <cell r="AN1475">
            <v>50</v>
          </cell>
          <cell r="AO1475" t="str">
            <v>8914 (48 X 42)</v>
          </cell>
          <cell r="AP1475" t="str">
            <v>48X42</v>
          </cell>
          <cell r="AQ1475">
            <v>55</v>
          </cell>
          <cell r="AR1475" t="str">
            <v>8123 (4)</v>
          </cell>
          <cell r="AS1475">
            <v>0</v>
          </cell>
          <cell r="AT1475" t="str">
            <v>8121 (2 X 16FT)</v>
          </cell>
          <cell r="AU1475">
            <v>2</v>
          </cell>
          <cell r="AV1475" t="str">
            <v>8051 (1 White)</v>
          </cell>
          <cell r="AW1475" t="str">
            <v>8050 (223FT Clear)</v>
          </cell>
          <cell r="AX1475">
            <v>2562.65625</v>
          </cell>
          <cell r="AY1475">
            <v>1250</v>
          </cell>
          <cell r="AZ1475">
            <v>2.050125</v>
          </cell>
          <cell r="BA1475" t="str">
            <v>GJ Request 9/21/05.</v>
          </cell>
          <cell r="BB1475"/>
          <cell r="BC1475">
            <v>260034</v>
          </cell>
          <cell r="BD1475" t="str">
            <v>Yellow</v>
          </cell>
          <cell r="BE1475" t="str">
            <v>E32 2' M90</v>
          </cell>
          <cell r="BF1475" t="str">
            <v>12 months (+/- 5 days) from date of manufacture</v>
          </cell>
          <cell r="BG1475" t="str">
            <v>Slow</v>
          </cell>
          <cell r="BH1475" t="str">
            <v>32 mm</v>
          </cell>
          <cell r="BI1475" t="str">
            <v>1 3/8 in</v>
          </cell>
          <cell r="BJ1475" t="str">
            <v>20 5/8 in</v>
          </cell>
          <cell r="BK1475" t="str">
            <v>7/8 in</v>
          </cell>
          <cell r="BL1475" t="str">
            <v>I, II, III</v>
          </cell>
          <cell r="BM1475">
            <v>2</v>
          </cell>
          <cell r="BN1475">
            <v>50</v>
          </cell>
          <cell r="BO1475">
            <v>0</v>
          </cell>
          <cell r="BP1475" t="str">
            <v>J</v>
          </cell>
          <cell r="BQ1475">
            <v>25</v>
          </cell>
          <cell r="BR1475">
            <v>32253</v>
          </cell>
        </row>
        <row r="1476">
          <cell r="C1476">
            <v>260035</v>
          </cell>
          <cell r="D1476" t="str">
            <v>E32 2' LIF0510 (2PB, 50 Bxs)(GJ)</v>
          </cell>
          <cell r="E1476" t="str">
            <v>70428</v>
          </cell>
          <cell r="F1476" t="str">
            <v>72038</v>
          </cell>
          <cell r="G1476" t="str">
            <v>30%</v>
          </cell>
          <cell r="H1476" t="str">
            <v>2 X 8509 (12-8 4 X 1.25 OL)</v>
          </cell>
          <cell r="I1476" t="str">
            <v>8040 (54 mm 142 GA X 1.844 FT)</v>
          </cell>
          <cell r="J1476" t="str">
            <v>8036 (114 mm 200 GA X 1.844 FT)</v>
          </cell>
          <cell r="K1476">
            <v>1.3426875</v>
          </cell>
          <cell r="L1476">
            <v>0.57543750000000005</v>
          </cell>
          <cell r="M1476">
            <v>20.411584570854899</v>
          </cell>
          <cell r="N1476">
            <v>24</v>
          </cell>
          <cell r="O1476">
            <v>20.375</v>
          </cell>
          <cell r="P1476">
            <v>20.625</v>
          </cell>
          <cell r="Q1476">
            <v>20.875</v>
          </cell>
          <cell r="R1476">
            <v>1.8643125</v>
          </cell>
          <cell r="S1476">
            <v>1.9181250000000001</v>
          </cell>
          <cell r="T1476">
            <v>1.9726874999999999</v>
          </cell>
          <cell r="U1476">
            <v>846.397875</v>
          </cell>
          <cell r="V1476">
            <v>870.82875000000001</v>
          </cell>
          <cell r="W1476">
            <v>895.60012499999993</v>
          </cell>
          <cell r="X1476" t="str">
            <v>8425/8426 (22"/ 2 pc)</v>
          </cell>
          <cell r="Y1476" t="str">
            <v>22"/ 2 pc</v>
          </cell>
          <cell r="Z1476">
            <v>2.2000000000000002</v>
          </cell>
          <cell r="AA1476">
            <v>25</v>
          </cell>
          <cell r="AB1476">
            <v>46.607812500000001</v>
          </cell>
          <cell r="AC1476">
            <v>47.953125</v>
          </cell>
          <cell r="AD1476">
            <v>49.317187499999996</v>
          </cell>
          <cell r="AE1476">
            <v>48.807812500000004</v>
          </cell>
          <cell r="AF1476">
            <v>50.153125000000003</v>
          </cell>
          <cell r="AG1476">
            <v>51.517187499999999</v>
          </cell>
          <cell r="AH1476" t="str">
            <v>2 X 8126 (4.833 FT/Box)</v>
          </cell>
          <cell r="AI1476">
            <v>2</v>
          </cell>
          <cell r="AJ1476" t="str">
            <v>(8X6)+2=50</v>
          </cell>
          <cell r="AK1476">
            <v>8</v>
          </cell>
          <cell r="AL1476">
            <v>6</v>
          </cell>
          <cell r="AM1476">
            <v>2</v>
          </cell>
          <cell r="AN1476">
            <v>50</v>
          </cell>
          <cell r="AO1476" t="str">
            <v>8914 (48 X 42)</v>
          </cell>
          <cell r="AP1476" t="str">
            <v>48X42</v>
          </cell>
          <cell r="AQ1476">
            <v>55</v>
          </cell>
          <cell r="AR1476" t="str">
            <v>8123 (4)</v>
          </cell>
          <cell r="AS1476">
            <v>0</v>
          </cell>
          <cell r="AT1476" t="str">
            <v>8121 (2 X 16FT)</v>
          </cell>
          <cell r="AU1476">
            <v>2</v>
          </cell>
          <cell r="AV1476" t="str">
            <v>8051 (1 White)</v>
          </cell>
          <cell r="AW1476" t="str">
            <v>8050 (223FT Clear)</v>
          </cell>
          <cell r="AX1476">
            <v>2562.65625</v>
          </cell>
          <cell r="AY1476">
            <v>1250</v>
          </cell>
          <cell r="AZ1476">
            <v>2.050125</v>
          </cell>
          <cell r="BA1476" t="str">
            <v>Request 8/30/06.</v>
          </cell>
          <cell r="BB1476"/>
          <cell r="BC1476">
            <v>260035</v>
          </cell>
          <cell r="BD1476" t="str">
            <v>White</v>
          </cell>
          <cell r="BE1476" t="str">
            <v>E32 2' LIF0510</v>
          </cell>
          <cell r="BF1476" t="str">
            <v>12 months (+/- 5 days) from date of manufacture</v>
          </cell>
          <cell r="BG1476" t="str">
            <v>X-Slow</v>
          </cell>
          <cell r="BH1476" t="str">
            <v>32 mm</v>
          </cell>
          <cell r="BI1476" t="str">
            <v>1 3/8 in</v>
          </cell>
          <cell r="BJ1476" t="str">
            <v>20 5/8 in</v>
          </cell>
          <cell r="BK1476" t="str">
            <v>7/8 in</v>
          </cell>
          <cell r="BL1476" t="str">
            <v>I, II, III</v>
          </cell>
          <cell r="BM1476">
            <v>2</v>
          </cell>
          <cell r="BN1476">
            <v>50</v>
          </cell>
          <cell r="BO1476">
            <v>0</v>
          </cell>
          <cell r="BP1476" t="str">
            <v>J</v>
          </cell>
          <cell r="BQ1476">
            <v>25</v>
          </cell>
          <cell r="BR1476">
            <v>32253</v>
          </cell>
        </row>
        <row r="1477">
          <cell r="C1477">
            <v>260036</v>
          </cell>
          <cell r="D1477" t="str">
            <v>E32 2' LIF90 (2PB, 50 Bxs)(GJ)</v>
          </cell>
          <cell r="E1477" t="str">
            <v>70412</v>
          </cell>
          <cell r="F1477" t="str">
            <v>72038</v>
          </cell>
          <cell r="G1477" t="str">
            <v>30%</v>
          </cell>
          <cell r="H1477" t="str">
            <v>2 X 8509 (12-8 4 X 1.25 OL)</v>
          </cell>
          <cell r="I1477" t="str">
            <v>8040 (54 mm 142 GA X 1.844 FT)</v>
          </cell>
          <cell r="J1477" t="str">
            <v>8036 (114 mm 200 GA X 1.844 FT)</v>
          </cell>
          <cell r="K1477">
            <v>1.3426875</v>
          </cell>
          <cell r="L1477">
            <v>0.57543750000000005</v>
          </cell>
          <cell r="M1477">
            <v>20.411584570854899</v>
          </cell>
          <cell r="N1477">
            <v>24</v>
          </cell>
          <cell r="O1477">
            <v>20.375</v>
          </cell>
          <cell r="P1477">
            <v>20.625</v>
          </cell>
          <cell r="Q1477">
            <v>20.875</v>
          </cell>
          <cell r="R1477">
            <v>1.8643125</v>
          </cell>
          <cell r="S1477">
            <v>1.9181250000000001</v>
          </cell>
          <cell r="T1477">
            <v>1.9726874999999999</v>
          </cell>
          <cell r="U1477">
            <v>846.397875</v>
          </cell>
          <cell r="V1477">
            <v>870.82875000000001</v>
          </cell>
          <cell r="W1477">
            <v>895.60012499999993</v>
          </cell>
          <cell r="X1477" t="str">
            <v>8425/8426 (22"/ 2 pc)</v>
          </cell>
          <cell r="Y1477" t="str">
            <v>22"/ 2 pc</v>
          </cell>
          <cell r="Z1477">
            <v>2.2000000000000002</v>
          </cell>
          <cell r="AA1477">
            <v>25</v>
          </cell>
          <cell r="AB1477">
            <v>46.607812500000001</v>
          </cell>
          <cell r="AC1477">
            <v>47.953125</v>
          </cell>
          <cell r="AD1477">
            <v>49.317187499999996</v>
          </cell>
          <cell r="AE1477">
            <v>48.807812500000004</v>
          </cell>
          <cell r="AF1477">
            <v>50.153125000000003</v>
          </cell>
          <cell r="AG1477">
            <v>51.517187499999999</v>
          </cell>
          <cell r="AH1477" t="str">
            <v>2 X 8126 (4.833 FT/Box)</v>
          </cell>
          <cell r="AI1477">
            <v>2</v>
          </cell>
          <cell r="AJ1477" t="str">
            <v>(8X6)+2=50</v>
          </cell>
          <cell r="AK1477">
            <v>8</v>
          </cell>
          <cell r="AL1477">
            <v>6</v>
          </cell>
          <cell r="AM1477">
            <v>2</v>
          </cell>
          <cell r="AN1477">
            <v>50</v>
          </cell>
          <cell r="AO1477" t="str">
            <v>8914 (48 X 42)</v>
          </cell>
          <cell r="AP1477" t="str">
            <v>48X42</v>
          </cell>
          <cell r="AQ1477">
            <v>55</v>
          </cell>
          <cell r="AR1477" t="str">
            <v>8123 (4)</v>
          </cell>
          <cell r="AS1477">
            <v>0</v>
          </cell>
          <cell r="AT1477" t="str">
            <v>8121 (2 X 16FT)</v>
          </cell>
          <cell r="AU1477">
            <v>2</v>
          </cell>
          <cell r="AV1477" t="str">
            <v>8051 (1 White)</v>
          </cell>
          <cell r="AW1477" t="str">
            <v>8050 (223FT Clear)</v>
          </cell>
          <cell r="AX1477">
            <v>2562.65625</v>
          </cell>
          <cell r="AY1477">
            <v>1250</v>
          </cell>
          <cell r="AZ1477">
            <v>2.050125</v>
          </cell>
          <cell r="BA1477" t="str">
            <v>Request 8/30/06.</v>
          </cell>
          <cell r="BB1477"/>
          <cell r="BC1477">
            <v>260036</v>
          </cell>
          <cell r="BD1477" t="str">
            <v>Yellow</v>
          </cell>
          <cell r="BE1477" t="str">
            <v>E32 2' LIF90</v>
          </cell>
          <cell r="BF1477" t="str">
            <v>12 months (+/- 5 days) from date of manufacture</v>
          </cell>
          <cell r="BG1477" t="str">
            <v>Slow</v>
          </cell>
          <cell r="BH1477" t="str">
            <v>32 mm</v>
          </cell>
          <cell r="BI1477" t="str">
            <v>1 3/8 in</v>
          </cell>
          <cell r="BJ1477" t="str">
            <v>20 5/8 in</v>
          </cell>
          <cell r="BK1477" t="str">
            <v>7/8 in</v>
          </cell>
          <cell r="BL1477" t="str">
            <v>I, II, III</v>
          </cell>
          <cell r="BM1477">
            <v>2</v>
          </cell>
          <cell r="BN1477">
            <v>50</v>
          </cell>
          <cell r="BO1477">
            <v>0</v>
          </cell>
          <cell r="BP1477" t="str">
            <v>J</v>
          </cell>
          <cell r="BQ1477">
            <v>25</v>
          </cell>
          <cell r="BR1477">
            <v>32253</v>
          </cell>
        </row>
        <row r="1478">
          <cell r="C1478">
            <v>260038</v>
          </cell>
          <cell r="D1478" t="str">
            <v xml:space="preserve">E32 2' LIF50 (2PB, 50 Bxs)(GJ) </v>
          </cell>
          <cell r="E1478" t="str">
            <v>70419</v>
          </cell>
          <cell r="F1478" t="str">
            <v>72038</v>
          </cell>
          <cell r="G1478" t="str">
            <v>30%</v>
          </cell>
          <cell r="H1478" t="str">
            <v>2 X 8509 (12-8 4 X 1.25 OL)</v>
          </cell>
          <cell r="I1478" t="str">
            <v>8040 (54 mm 142 GA X 1.844 FT)</v>
          </cell>
          <cell r="J1478" t="str">
            <v>8036 (114 mm 200 GA X 1.844 FT)</v>
          </cell>
          <cell r="K1478">
            <v>1.3426875</v>
          </cell>
          <cell r="L1478">
            <v>0.57543750000000005</v>
          </cell>
          <cell r="M1478">
            <v>20.411584570854899</v>
          </cell>
          <cell r="N1478">
            <v>24</v>
          </cell>
          <cell r="O1478">
            <v>20.375</v>
          </cell>
          <cell r="P1478">
            <v>20.625</v>
          </cell>
          <cell r="Q1478">
            <v>20.875</v>
          </cell>
          <cell r="R1478">
            <v>1.8643125</v>
          </cell>
          <cell r="S1478">
            <v>1.9181250000000001</v>
          </cell>
          <cell r="T1478">
            <v>1.9726874999999999</v>
          </cell>
          <cell r="U1478">
            <v>846.397875</v>
          </cell>
          <cell r="V1478">
            <v>870.82875000000001</v>
          </cell>
          <cell r="W1478">
            <v>895.60012499999993</v>
          </cell>
          <cell r="X1478" t="str">
            <v>8425/8426 (22"/ 2 pc)</v>
          </cell>
          <cell r="Y1478" t="str">
            <v>22"/ 2 pc</v>
          </cell>
          <cell r="Z1478">
            <v>2.2000000000000002</v>
          </cell>
          <cell r="AA1478">
            <v>25</v>
          </cell>
          <cell r="AB1478">
            <v>46.607812500000001</v>
          </cell>
          <cell r="AC1478">
            <v>47.953125</v>
          </cell>
          <cell r="AD1478">
            <v>49.317187499999996</v>
          </cell>
          <cell r="AE1478">
            <v>48.807812500000004</v>
          </cell>
          <cell r="AF1478">
            <v>50.153125000000003</v>
          </cell>
          <cell r="AG1478">
            <v>51.517187499999999</v>
          </cell>
          <cell r="AH1478" t="str">
            <v>2 X 8126 (4.833 FT/Box)</v>
          </cell>
          <cell r="AI1478">
            <v>2</v>
          </cell>
          <cell r="AJ1478" t="str">
            <v>(8X6)+2=50</v>
          </cell>
          <cell r="AK1478">
            <v>8</v>
          </cell>
          <cell r="AL1478">
            <v>6</v>
          </cell>
          <cell r="AM1478">
            <v>2</v>
          </cell>
          <cell r="AN1478">
            <v>50</v>
          </cell>
          <cell r="AO1478" t="str">
            <v>8914 (48 X 42)</v>
          </cell>
          <cell r="AP1478" t="str">
            <v>48X42</v>
          </cell>
          <cell r="AQ1478">
            <v>55</v>
          </cell>
          <cell r="AR1478" t="str">
            <v>8123 (4)</v>
          </cell>
          <cell r="AS1478">
            <v>0</v>
          </cell>
          <cell r="AT1478" t="str">
            <v>8121 (2 X 16FT)</v>
          </cell>
          <cell r="AU1478">
            <v>2</v>
          </cell>
          <cell r="AV1478" t="str">
            <v>8051 (1 White)</v>
          </cell>
          <cell r="AW1478" t="str">
            <v>8050 (223FT Clear)</v>
          </cell>
          <cell r="AX1478">
            <v>2562.65625</v>
          </cell>
          <cell r="AY1478">
            <v>1250</v>
          </cell>
          <cell r="AZ1478">
            <v>2.050125</v>
          </cell>
          <cell r="BA1478" t="str">
            <v>GJ Request 3/3/08.</v>
          </cell>
          <cell r="BB1478"/>
          <cell r="BC1478">
            <v>260038</v>
          </cell>
          <cell r="BD1478" t="str">
            <v>Green</v>
          </cell>
          <cell r="BE1478" t="str">
            <v>E32 2' LIF50</v>
          </cell>
          <cell r="BF1478" t="str">
            <v>12 months (+/- 5 days) from date of manufacture</v>
          </cell>
          <cell r="BG1478" t="str">
            <v xml:space="preserve">Medium </v>
          </cell>
          <cell r="BH1478" t="str">
            <v>32 mm</v>
          </cell>
          <cell r="BI1478" t="str">
            <v>1 3/8 in</v>
          </cell>
          <cell r="BJ1478" t="str">
            <v>20 5/8 in</v>
          </cell>
          <cell r="BK1478" t="str">
            <v>7/8 in</v>
          </cell>
          <cell r="BL1478" t="str">
            <v>I, II, III</v>
          </cell>
          <cell r="BM1478">
            <v>2</v>
          </cell>
          <cell r="BN1478">
            <v>50</v>
          </cell>
          <cell r="BO1478">
            <v>0</v>
          </cell>
          <cell r="BP1478" t="str">
            <v>J</v>
          </cell>
          <cell r="BQ1478">
            <v>25</v>
          </cell>
          <cell r="BR1478">
            <v>32253</v>
          </cell>
        </row>
        <row r="1479">
          <cell r="C1479">
            <v>260076</v>
          </cell>
          <cell r="D1479" t="str">
            <v>3218 H70 (2PB, 50 Bxs)(GJ)</v>
          </cell>
          <cell r="E1479" t="str">
            <v>70435</v>
          </cell>
          <cell r="F1479" t="str">
            <v>72038</v>
          </cell>
          <cell r="G1479" t="str">
            <v>30%</v>
          </cell>
          <cell r="H1479" t="str">
            <v>2 X 8509 (12-8 4 X 1.25 OL)</v>
          </cell>
          <cell r="I1479" t="str">
            <v>8040 (54 mm 142 GA X 1.625 FT)</v>
          </cell>
          <cell r="J1479" t="str">
            <v>8036 (114 mm 200 GA X 1.625 FT)</v>
          </cell>
          <cell r="K1479">
            <v>1.1718</v>
          </cell>
          <cell r="L1479">
            <v>0.50219999999999998</v>
          </cell>
          <cell r="M1479">
            <v>18</v>
          </cell>
          <cell r="N1479">
            <v>20.659923632117049</v>
          </cell>
          <cell r="O1479">
            <v>17.75</v>
          </cell>
          <cell r="P1479">
            <v>18</v>
          </cell>
          <cell r="Q1479">
            <v>18.25</v>
          </cell>
          <cell r="R1479">
            <v>1.624125</v>
          </cell>
          <cell r="S1479">
            <v>1.6739999999999999</v>
          </cell>
          <cell r="T1479">
            <v>1.7246250000000001</v>
          </cell>
          <cell r="U1479">
            <v>737.35275000000001</v>
          </cell>
          <cell r="V1479">
            <v>759.99599999999998</v>
          </cell>
          <cell r="W1479">
            <v>782.97975000000008</v>
          </cell>
          <cell r="X1479" t="str">
            <v>8425/8426 (22"/ 2 pc)</v>
          </cell>
          <cell r="Y1479" t="str">
            <v>22"/ 2 pc</v>
          </cell>
          <cell r="Z1479">
            <v>2.2000000000000002</v>
          </cell>
          <cell r="AA1479">
            <v>25</v>
          </cell>
          <cell r="AB1479">
            <v>40.603124999999999</v>
          </cell>
          <cell r="AC1479">
            <v>41.85</v>
          </cell>
          <cell r="AD1479">
            <v>43.115625000000001</v>
          </cell>
          <cell r="AE1479">
            <v>42.803125000000001</v>
          </cell>
          <cell r="AF1479">
            <v>44.050000000000004</v>
          </cell>
          <cell r="AG1479">
            <v>45.315625000000004</v>
          </cell>
          <cell r="AH1479" t="str">
            <v>2 X 8126 (4.833 FT/Box)</v>
          </cell>
          <cell r="AI1479">
            <v>2</v>
          </cell>
          <cell r="AJ1479" t="str">
            <v>(8X6)+2=50</v>
          </cell>
          <cell r="AK1479">
            <v>8</v>
          </cell>
          <cell r="AL1479">
            <v>6</v>
          </cell>
          <cell r="AM1479">
            <v>2</v>
          </cell>
          <cell r="AN1479">
            <v>50</v>
          </cell>
          <cell r="AO1479" t="str">
            <v>8914 (48 X 42)</v>
          </cell>
          <cell r="AP1479" t="str">
            <v>48X42</v>
          </cell>
          <cell r="AQ1479">
            <v>55</v>
          </cell>
          <cell r="AR1479" t="str">
            <v>8123 (4)</v>
          </cell>
          <cell r="AS1479">
            <v>0</v>
          </cell>
          <cell r="AT1479" t="str">
            <v>8121 (2 X 16FT)</v>
          </cell>
          <cell r="AU1479">
            <v>2</v>
          </cell>
          <cell r="AV1479" t="str">
            <v>8051 (1 White)</v>
          </cell>
          <cell r="AW1479" t="str">
            <v>8050 (223FT Clear)</v>
          </cell>
          <cell r="AX1479">
            <v>2257.5</v>
          </cell>
          <cell r="AY1479">
            <v>1250</v>
          </cell>
          <cell r="AZ1479">
            <v>1.806</v>
          </cell>
          <cell r="BA1479" t="str">
            <v>GJ Request 4/4/02.A.</v>
          </cell>
          <cell r="BB1479"/>
          <cell r="BC1479">
            <v>260076</v>
          </cell>
          <cell r="BD1479" t="str">
            <v>Yellow</v>
          </cell>
          <cell r="BE1479" t="str">
            <v>3218 H70</v>
          </cell>
          <cell r="BF1479" t="str">
            <v>12 months (+/- 5 days) from date of manufacture</v>
          </cell>
          <cell r="BG1479" t="str">
            <v>Slow</v>
          </cell>
          <cell r="BH1479" t="str">
            <v>32 mm</v>
          </cell>
          <cell r="BI1479" t="str">
            <v>1 3/8 in</v>
          </cell>
          <cell r="BJ1479" t="str">
            <v>18 in</v>
          </cell>
          <cell r="BK1479" t="str">
            <v>7/8 in</v>
          </cell>
          <cell r="BL1479" t="str">
            <v>I, II, III</v>
          </cell>
          <cell r="BM1479">
            <v>1.7216603026764208</v>
          </cell>
          <cell r="BN1479">
            <v>42.5</v>
          </cell>
          <cell r="BO1479">
            <v>0</v>
          </cell>
          <cell r="BP1479" t="str">
            <v>J</v>
          </cell>
          <cell r="BQ1479">
            <v>25</v>
          </cell>
          <cell r="BR1479">
            <v>32253</v>
          </cell>
        </row>
        <row r="1480">
          <cell r="C1480">
            <v>262075</v>
          </cell>
          <cell r="D1480" t="str">
            <v xml:space="preserve">INSTa'L E 2 (M50) (2PB, 50 Bxs)(GJ) </v>
          </cell>
          <cell r="E1480" t="str">
            <v>70425</v>
          </cell>
          <cell r="F1480" t="str">
            <v>72038</v>
          </cell>
          <cell r="G1480" t="str">
            <v>30%</v>
          </cell>
          <cell r="H1480" t="str">
            <v>2 X 8509 (12-8 4 X 1.25 OL)</v>
          </cell>
          <cell r="I1480" t="str">
            <v>8040 (54 mm 142 GA X 1.844 FT)</v>
          </cell>
          <cell r="J1480" t="str">
            <v>8036 (114 mm 200 GA X 1.844 FT)</v>
          </cell>
          <cell r="K1480">
            <v>1.3426875</v>
          </cell>
          <cell r="L1480">
            <v>0.57543750000000005</v>
          </cell>
          <cell r="M1480">
            <v>20.411584570854899</v>
          </cell>
          <cell r="N1480">
            <v>24</v>
          </cell>
          <cell r="O1480">
            <v>20.375</v>
          </cell>
          <cell r="P1480">
            <v>20.625</v>
          </cell>
          <cell r="Q1480">
            <v>20.875</v>
          </cell>
          <cell r="R1480">
            <v>1.8643125</v>
          </cell>
          <cell r="S1480">
            <v>1.9181250000000001</v>
          </cell>
          <cell r="T1480">
            <v>1.9726874999999999</v>
          </cell>
          <cell r="U1480">
            <v>846.397875</v>
          </cell>
          <cell r="V1480">
            <v>870.82875000000001</v>
          </cell>
          <cell r="W1480">
            <v>895.60012499999993</v>
          </cell>
          <cell r="X1480" t="str">
            <v>8425/8426 (22"/ 2 pc)</v>
          </cell>
          <cell r="Y1480" t="str">
            <v>22"/ 2 pc</v>
          </cell>
          <cell r="Z1480">
            <v>2.2000000000000002</v>
          </cell>
          <cell r="AA1480">
            <v>25</v>
          </cell>
          <cell r="AB1480">
            <v>46.607812500000001</v>
          </cell>
          <cell r="AC1480">
            <v>47.953125</v>
          </cell>
          <cell r="AD1480">
            <v>49.317187499999996</v>
          </cell>
          <cell r="AE1480">
            <v>48.807812500000004</v>
          </cell>
          <cell r="AF1480">
            <v>50.153125000000003</v>
          </cell>
          <cell r="AG1480">
            <v>51.517187499999999</v>
          </cell>
          <cell r="AH1480" t="str">
            <v>2 X 8126 (4.833 FT/Box)</v>
          </cell>
          <cell r="AI1480">
            <v>2</v>
          </cell>
          <cell r="AJ1480" t="str">
            <v>(8X6)+2=50</v>
          </cell>
          <cell r="AK1480">
            <v>8</v>
          </cell>
          <cell r="AL1480">
            <v>6</v>
          </cell>
          <cell r="AM1480">
            <v>2</v>
          </cell>
          <cell r="AN1480">
            <v>50</v>
          </cell>
          <cell r="AO1480" t="str">
            <v>8914 (48 X 42)</v>
          </cell>
          <cell r="AP1480" t="str">
            <v>48X42</v>
          </cell>
          <cell r="AQ1480">
            <v>55</v>
          </cell>
          <cell r="AR1480" t="str">
            <v>8123 (4)</v>
          </cell>
          <cell r="AS1480">
            <v>0</v>
          </cell>
          <cell r="AT1480" t="str">
            <v>8121 (2 X 16FT)</v>
          </cell>
          <cell r="AU1480">
            <v>2</v>
          </cell>
          <cell r="AV1480" t="str">
            <v>8051 (1 White)</v>
          </cell>
          <cell r="AW1480" t="str">
            <v>8050 (223FT Clear)</v>
          </cell>
          <cell r="AX1480">
            <v>2562.65625</v>
          </cell>
          <cell r="AY1480">
            <v>1250</v>
          </cell>
          <cell r="AZ1480">
            <v>2.050125</v>
          </cell>
          <cell r="BA1480" t="str">
            <v>GJ Request 4/19/02.</v>
          </cell>
          <cell r="BB1480"/>
          <cell r="BC1480">
            <v>262075</v>
          </cell>
          <cell r="BD1480" t="str">
            <v>White</v>
          </cell>
          <cell r="BE1480" t="str">
            <v>INST'al E 2</v>
          </cell>
          <cell r="BF1480" t="str">
            <v>12 months (+/- 5 days) from date of manufacture</v>
          </cell>
          <cell r="BG1480" t="str">
            <v>(Blank)</v>
          </cell>
          <cell r="BH1480" t="str">
            <v>32 mm</v>
          </cell>
          <cell r="BI1480" t="str">
            <v>1 3/8 in</v>
          </cell>
          <cell r="BJ1480" t="str">
            <v>20 5/8 in</v>
          </cell>
          <cell r="BK1480" t="str">
            <v>7/8 in</v>
          </cell>
          <cell r="BL1480" t="str">
            <v>I, II, III</v>
          </cell>
          <cell r="BM1480">
            <v>2</v>
          </cell>
          <cell r="BN1480">
            <v>50</v>
          </cell>
          <cell r="BO1480">
            <v>0</v>
          </cell>
          <cell r="BP1480" t="str">
            <v>J</v>
          </cell>
          <cell r="BQ1480">
            <v>25</v>
          </cell>
          <cell r="BR1480">
            <v>32253</v>
          </cell>
        </row>
        <row r="1481">
          <cell r="C1481">
            <v>266001</v>
          </cell>
          <cell r="D1481" t="str">
            <v>3220 LIF20 (2PB, 48 Bxs)(GJ)</v>
          </cell>
          <cell r="E1481" t="str">
            <v>70417</v>
          </cell>
          <cell r="F1481" t="str">
            <v>72038</v>
          </cell>
          <cell r="G1481" t="str">
            <v>30%</v>
          </cell>
          <cell r="H1481" t="str">
            <v>2 X 8509 (12-8 4 X 1.25 OL)</v>
          </cell>
          <cell r="I1481" t="str">
            <v>8040 (54 mm 142 GA X 1.792 FT)</v>
          </cell>
          <cell r="J1481" t="str">
            <v>8036 (114 mm 200 GA X 1.792 FT)</v>
          </cell>
          <cell r="K1481">
            <v>1.3019999999999998</v>
          </cell>
          <cell r="L1481">
            <v>0.55799999999999994</v>
          </cell>
          <cell r="M1481">
            <v>20</v>
          </cell>
          <cell r="N1481">
            <v>23.169764126728964</v>
          </cell>
          <cell r="O1481">
            <v>19.75</v>
          </cell>
          <cell r="P1481">
            <v>20</v>
          </cell>
          <cell r="Q1481">
            <v>20.25</v>
          </cell>
          <cell r="R1481">
            <v>1.8071249999999999</v>
          </cell>
          <cell r="S1481">
            <v>1.8599999999999999</v>
          </cell>
          <cell r="T1481">
            <v>1.9136249999999999</v>
          </cell>
          <cell r="U1481">
            <v>820.43474999999989</v>
          </cell>
          <cell r="V1481">
            <v>844.43999999999994</v>
          </cell>
          <cell r="W1481">
            <v>868.78575000000001</v>
          </cell>
          <cell r="X1481" t="str">
            <v>8425/8426 (22"/ 2 pc)</v>
          </cell>
          <cell r="Y1481" t="str">
            <v>22"/ 2 pc</v>
          </cell>
          <cell r="Z1481">
            <v>2</v>
          </cell>
          <cell r="AA1481">
            <v>25</v>
          </cell>
          <cell r="AB1481">
            <v>45.178124999999994</v>
          </cell>
          <cell r="AC1481">
            <v>46.5</v>
          </cell>
          <cell r="AD1481">
            <v>47.840624999999996</v>
          </cell>
          <cell r="AE1481">
            <v>47.178124999999994</v>
          </cell>
          <cell r="AF1481">
            <v>48.5</v>
          </cell>
          <cell r="AG1481">
            <v>49.840624999999996</v>
          </cell>
          <cell r="AH1481" t="str">
            <v>2 X 8126 (4.833 FT/Box)</v>
          </cell>
          <cell r="AI1481">
            <v>2</v>
          </cell>
          <cell r="AJ1481" t="str">
            <v>(8X6)+0=48</v>
          </cell>
          <cell r="AK1481">
            <v>8</v>
          </cell>
          <cell r="AL1481">
            <v>6</v>
          </cell>
          <cell r="AM1481">
            <v>0</v>
          </cell>
          <cell r="AN1481">
            <v>48</v>
          </cell>
          <cell r="AO1481" t="str">
            <v>8914 (48 X 42)</v>
          </cell>
          <cell r="AP1481" t="str">
            <v>48X42</v>
          </cell>
          <cell r="AQ1481">
            <v>55</v>
          </cell>
          <cell r="AR1481" t="str">
            <v>8123 (4)</v>
          </cell>
          <cell r="AS1481">
            <v>0</v>
          </cell>
          <cell r="AT1481" t="str">
            <v>8121 (2 X 16FT)</v>
          </cell>
          <cell r="AU1481">
            <v>0</v>
          </cell>
          <cell r="AV1481" t="str">
            <v>8051 (1 White)</v>
          </cell>
          <cell r="AW1481" t="str">
            <v>8050 (223FT Clear)</v>
          </cell>
          <cell r="AX1481">
            <v>2383</v>
          </cell>
          <cell r="AY1481">
            <v>1200</v>
          </cell>
          <cell r="AZ1481">
            <v>1.9858333333333333</v>
          </cell>
          <cell r="BA1481" t="str">
            <v>GJ Request 9/7/11.</v>
          </cell>
          <cell r="BB1481"/>
          <cell r="BC1481">
            <v>266001</v>
          </cell>
          <cell r="BD1481" t="str">
            <v>Orange</v>
          </cell>
          <cell r="BE1481" t="str">
            <v>3220 LIF20</v>
          </cell>
          <cell r="BF1481" t="str">
            <v>12 months (+/- 5 days) from date of manufacture</v>
          </cell>
          <cell r="BG1481" t="str">
            <v>X-Fast</v>
          </cell>
          <cell r="BH1481" t="str">
            <v>32 mm</v>
          </cell>
          <cell r="BI1481" t="str">
            <v>1 3/8 in</v>
          </cell>
          <cell r="BJ1481" t="str">
            <v>20 in</v>
          </cell>
          <cell r="BK1481" t="str">
            <v>7/8 in</v>
          </cell>
          <cell r="BL1481" t="str">
            <v>I, II, III</v>
          </cell>
          <cell r="BM1481">
            <v>1.9308136772274136</v>
          </cell>
          <cell r="BN1481">
            <v>47.5</v>
          </cell>
          <cell r="BO1481">
            <v>0</v>
          </cell>
          <cell r="BP1481" t="str">
            <v>J</v>
          </cell>
          <cell r="BQ1481">
            <v>25</v>
          </cell>
          <cell r="BR1481">
            <v>34896</v>
          </cell>
        </row>
        <row r="1482">
          <cell r="C1482">
            <v>266002</v>
          </cell>
          <cell r="D1482" t="str">
            <v>3220 LIF0204 (2PB, 50 Bxs)(GJ)</v>
          </cell>
          <cell r="E1482" t="str">
            <v>70414</v>
          </cell>
          <cell r="F1482" t="str">
            <v>72038</v>
          </cell>
          <cell r="G1482" t="str">
            <v>30%</v>
          </cell>
          <cell r="H1482" t="str">
            <v>2 X 8509 (12-8 4 X 1.25 OL)</v>
          </cell>
          <cell r="I1482" t="str">
            <v>8040 (54 mm 142 GA X 1.792 FT)</v>
          </cell>
          <cell r="J1482" t="str">
            <v>8036 (114 mm 200 GA X 1.792 FT)</v>
          </cell>
          <cell r="K1482">
            <v>1.3019999999999998</v>
          </cell>
          <cell r="L1482">
            <v>0.55799999999999994</v>
          </cell>
          <cell r="M1482">
            <v>20</v>
          </cell>
          <cell r="N1482">
            <v>23.169764126728964</v>
          </cell>
          <cell r="O1482">
            <v>19.75</v>
          </cell>
          <cell r="P1482">
            <v>20</v>
          </cell>
          <cell r="Q1482">
            <v>20.25</v>
          </cell>
          <cell r="R1482">
            <v>1.8071249999999999</v>
          </cell>
          <cell r="S1482">
            <v>1.8599999999999999</v>
          </cell>
          <cell r="T1482">
            <v>1.9136249999999999</v>
          </cell>
          <cell r="U1482">
            <v>820.43474999999989</v>
          </cell>
          <cell r="V1482">
            <v>844.43999999999994</v>
          </cell>
          <cell r="W1482">
            <v>868.78575000000001</v>
          </cell>
          <cell r="X1482" t="str">
            <v>8425/8426 (22"/ 2 pc)</v>
          </cell>
          <cell r="Y1482" t="str">
            <v>22"/ 2 pc</v>
          </cell>
          <cell r="Z1482">
            <v>2</v>
          </cell>
          <cell r="AA1482">
            <v>25</v>
          </cell>
          <cell r="AB1482">
            <v>45.178124999999994</v>
          </cell>
          <cell r="AC1482">
            <v>46.5</v>
          </cell>
          <cell r="AD1482">
            <v>47.840624999999996</v>
          </cell>
          <cell r="AE1482">
            <v>47.178124999999994</v>
          </cell>
          <cell r="AF1482">
            <v>48.5</v>
          </cell>
          <cell r="AG1482">
            <v>49.840624999999996</v>
          </cell>
          <cell r="AH1482" t="str">
            <v>2 X 8126 (4.833 FT/Box)</v>
          </cell>
          <cell r="AI1482">
            <v>2</v>
          </cell>
          <cell r="AJ1482" t="str">
            <v>(8X6)+2=50</v>
          </cell>
          <cell r="AK1482">
            <v>8</v>
          </cell>
          <cell r="AL1482">
            <v>6</v>
          </cell>
          <cell r="AM1482">
            <v>2</v>
          </cell>
          <cell r="AN1482">
            <v>50</v>
          </cell>
          <cell r="AO1482" t="str">
            <v>8914 (48 X 42)</v>
          </cell>
          <cell r="AP1482" t="str">
            <v>48X42</v>
          </cell>
          <cell r="AQ1482">
            <v>55</v>
          </cell>
          <cell r="AR1482" t="str">
            <v>8123 (4)</v>
          </cell>
          <cell r="AS1482">
            <v>0</v>
          </cell>
          <cell r="AT1482" t="str">
            <v>8121 (2 X 16FT)</v>
          </cell>
          <cell r="AU1482">
            <v>0</v>
          </cell>
          <cell r="AV1482" t="str">
            <v>8051 (1 White)</v>
          </cell>
          <cell r="AW1482" t="str">
            <v>8050 (223FT Clear)</v>
          </cell>
          <cell r="AX1482">
            <v>2480</v>
          </cell>
          <cell r="AY1482">
            <v>1250</v>
          </cell>
          <cell r="AZ1482">
            <v>1.984</v>
          </cell>
          <cell r="BA1482" t="str">
            <v>Minova Request 5/23/06.</v>
          </cell>
          <cell r="BB1482"/>
          <cell r="BC1482">
            <v>266002</v>
          </cell>
          <cell r="BD1482" t="str">
            <v>Yellow</v>
          </cell>
          <cell r="BE1482" t="str">
            <v>3220 LIF0204</v>
          </cell>
          <cell r="BF1482" t="str">
            <v>12 months (+/- 5 days) from date of manufacture</v>
          </cell>
          <cell r="BG1482" t="str">
            <v>Slow</v>
          </cell>
          <cell r="BH1482" t="str">
            <v>32 mm</v>
          </cell>
          <cell r="BI1482" t="str">
            <v>1 3/8 in</v>
          </cell>
          <cell r="BJ1482" t="str">
            <v>20 in</v>
          </cell>
          <cell r="BK1482" t="str">
            <v>7/8 in</v>
          </cell>
          <cell r="BL1482" t="str">
            <v>I, II, III</v>
          </cell>
          <cell r="BM1482">
            <v>1.9308136772274136</v>
          </cell>
          <cell r="BN1482">
            <v>47.5</v>
          </cell>
          <cell r="BO1482">
            <v>0</v>
          </cell>
          <cell r="BP1482" t="str">
            <v>J</v>
          </cell>
          <cell r="BQ1482">
            <v>25</v>
          </cell>
          <cell r="BR1482">
            <v>32253</v>
          </cell>
        </row>
        <row r="1483">
          <cell r="C1483">
            <v>266004</v>
          </cell>
          <cell r="D1483" t="str">
            <v>3220 LIF35 (2PB, 48 Bxs)(GJ)</v>
          </cell>
          <cell r="E1483" t="str">
            <v>70411</v>
          </cell>
          <cell r="F1483" t="str">
            <v>72038</v>
          </cell>
          <cell r="G1483" t="str">
            <v>30%</v>
          </cell>
          <cell r="H1483" t="str">
            <v>2 X 8509 (12-8 4 X 1.25 OL)</v>
          </cell>
          <cell r="I1483" t="str">
            <v>8040 (54 mm 142 GA X 1.792 FT)</v>
          </cell>
          <cell r="J1483" t="str">
            <v>8036 (114 mm 200 GA X 1.792 FT)</v>
          </cell>
          <cell r="K1483">
            <v>1.3019999999999998</v>
          </cell>
          <cell r="L1483">
            <v>0.55799999999999994</v>
          </cell>
          <cell r="M1483">
            <v>20</v>
          </cell>
          <cell r="N1483">
            <v>23.169764126728964</v>
          </cell>
          <cell r="O1483">
            <v>19.75</v>
          </cell>
          <cell r="P1483">
            <v>20</v>
          </cell>
          <cell r="Q1483">
            <v>20.25</v>
          </cell>
          <cell r="R1483">
            <v>1.8071249999999999</v>
          </cell>
          <cell r="S1483">
            <v>1.8599999999999999</v>
          </cell>
          <cell r="T1483">
            <v>1.9136249999999999</v>
          </cell>
          <cell r="U1483">
            <v>820.43474999999989</v>
          </cell>
          <cell r="V1483">
            <v>844.43999999999994</v>
          </cell>
          <cell r="W1483">
            <v>868.78575000000001</v>
          </cell>
          <cell r="X1483" t="str">
            <v>8425/8426 (22"/ 2 pc)</v>
          </cell>
          <cell r="Y1483" t="str">
            <v>22"/ 2 pc</v>
          </cell>
          <cell r="Z1483">
            <v>2</v>
          </cell>
          <cell r="AA1483">
            <v>25</v>
          </cell>
          <cell r="AB1483">
            <v>45.178124999999994</v>
          </cell>
          <cell r="AC1483">
            <v>46.5</v>
          </cell>
          <cell r="AD1483">
            <v>47.840624999999996</v>
          </cell>
          <cell r="AE1483">
            <v>47.178124999999994</v>
          </cell>
          <cell r="AF1483">
            <v>48.5</v>
          </cell>
          <cell r="AG1483">
            <v>49.840624999999996</v>
          </cell>
          <cell r="AH1483" t="str">
            <v>2 X 8126 (4.833 FT/Box)</v>
          </cell>
          <cell r="AI1483">
            <v>2</v>
          </cell>
          <cell r="AJ1483" t="str">
            <v>(8X6)+0=48</v>
          </cell>
          <cell r="AK1483">
            <v>8</v>
          </cell>
          <cell r="AL1483">
            <v>6</v>
          </cell>
          <cell r="AM1483">
            <v>0</v>
          </cell>
          <cell r="AN1483">
            <v>48</v>
          </cell>
          <cell r="AO1483" t="str">
            <v>8914 (48 X 42)</v>
          </cell>
          <cell r="AP1483" t="str">
            <v>48X42</v>
          </cell>
          <cell r="AQ1483">
            <v>55</v>
          </cell>
          <cell r="AR1483" t="str">
            <v>8123 (4)</v>
          </cell>
          <cell r="AS1483">
            <v>0</v>
          </cell>
          <cell r="AT1483" t="str">
            <v>8121 (2 X 16FT)</v>
          </cell>
          <cell r="AU1483">
            <v>0</v>
          </cell>
          <cell r="AV1483" t="str">
            <v>8051 (1 White)</v>
          </cell>
          <cell r="AW1483" t="str">
            <v>8050 (223FT Clear)</v>
          </cell>
          <cell r="AX1483">
            <v>2383</v>
          </cell>
          <cell r="AY1483">
            <v>1200</v>
          </cell>
          <cell r="AZ1483">
            <v>1.9858333333333333</v>
          </cell>
          <cell r="BA1483" t="str">
            <v>GJ Request 11/20/06 to change packaging to 48 boxes per pallet.</v>
          </cell>
          <cell r="BB1483"/>
          <cell r="BC1483">
            <v>266004</v>
          </cell>
          <cell r="BD1483" t="str">
            <v>Blue</v>
          </cell>
          <cell r="BE1483" t="str">
            <v>3220 LIF35</v>
          </cell>
          <cell r="BF1483" t="str">
            <v>12 months (+/- 5 days) from date of manufacture</v>
          </cell>
          <cell r="BG1483" t="str">
            <v>Fast</v>
          </cell>
          <cell r="BH1483" t="str">
            <v>32 mm</v>
          </cell>
          <cell r="BI1483" t="str">
            <v>1 3/8 in</v>
          </cell>
          <cell r="BJ1483" t="str">
            <v>20 in</v>
          </cell>
          <cell r="BK1483" t="str">
            <v>7/8 in</v>
          </cell>
          <cell r="BL1483" t="str">
            <v>I, II, III</v>
          </cell>
          <cell r="BM1483">
            <v>1.9308136772274136</v>
          </cell>
          <cell r="BN1483">
            <v>47.5</v>
          </cell>
          <cell r="BO1483">
            <v>0</v>
          </cell>
          <cell r="BP1483" t="str">
            <v>J</v>
          </cell>
          <cell r="BQ1483">
            <v>25</v>
          </cell>
          <cell r="BR1483">
            <v>34896</v>
          </cell>
        </row>
        <row r="1484">
          <cell r="C1484">
            <v>266005</v>
          </cell>
          <cell r="D1484" t="str">
            <v>3220 M0204 (2PB, 50 Bxs)(GJ)</v>
          </cell>
          <cell r="E1484" t="str">
            <v>70450</v>
          </cell>
          <cell r="F1484" t="str">
            <v>72038</v>
          </cell>
          <cell r="G1484" t="str">
            <v>30%</v>
          </cell>
          <cell r="H1484" t="str">
            <v>2 X 8509 (12-8 4 X 1.25 OL)</v>
          </cell>
          <cell r="I1484" t="str">
            <v>8040 (54 mm 142 GA X 1.792 FT)</v>
          </cell>
          <cell r="J1484" t="str">
            <v>8036 (114 mm 200 GA X 1.792 FT)</v>
          </cell>
          <cell r="K1484">
            <v>1.3019999999999998</v>
          </cell>
          <cell r="L1484">
            <v>0.55799999999999994</v>
          </cell>
          <cell r="M1484">
            <v>20</v>
          </cell>
          <cell r="N1484">
            <v>23.169764126728964</v>
          </cell>
          <cell r="O1484">
            <v>19.75</v>
          </cell>
          <cell r="P1484">
            <v>20</v>
          </cell>
          <cell r="Q1484">
            <v>20.25</v>
          </cell>
          <cell r="R1484">
            <v>1.8071249999999999</v>
          </cell>
          <cell r="S1484">
            <v>1.8599999999999999</v>
          </cell>
          <cell r="T1484">
            <v>1.9136249999999999</v>
          </cell>
          <cell r="U1484">
            <v>820.43474999999989</v>
          </cell>
          <cell r="V1484">
            <v>844.43999999999994</v>
          </cell>
          <cell r="W1484">
            <v>868.78575000000001</v>
          </cell>
          <cell r="X1484" t="str">
            <v>8425/8426 (22"/ 2 pc)</v>
          </cell>
          <cell r="Y1484" t="str">
            <v>22"/ 2 pc</v>
          </cell>
          <cell r="Z1484">
            <v>2</v>
          </cell>
          <cell r="AA1484">
            <v>25</v>
          </cell>
          <cell r="AB1484">
            <v>45.178124999999994</v>
          </cell>
          <cell r="AC1484">
            <v>46.5</v>
          </cell>
          <cell r="AD1484">
            <v>47.840624999999996</v>
          </cell>
          <cell r="AE1484">
            <v>47.178124999999994</v>
          </cell>
          <cell r="AF1484">
            <v>48.5</v>
          </cell>
          <cell r="AG1484">
            <v>49.840624999999996</v>
          </cell>
          <cell r="AH1484" t="str">
            <v>2 X 8126 (4.833 FT/Box)</v>
          </cell>
          <cell r="AI1484">
            <v>2</v>
          </cell>
          <cell r="AJ1484" t="str">
            <v>(8X6)+2=50</v>
          </cell>
          <cell r="AK1484">
            <v>8</v>
          </cell>
          <cell r="AL1484">
            <v>6</v>
          </cell>
          <cell r="AM1484">
            <v>2</v>
          </cell>
          <cell r="AN1484">
            <v>50</v>
          </cell>
          <cell r="AO1484" t="str">
            <v>8914 (48 X 42)</v>
          </cell>
          <cell r="AP1484" t="str">
            <v>48X42</v>
          </cell>
          <cell r="AQ1484">
            <v>55</v>
          </cell>
          <cell r="AR1484" t="str">
            <v>8123 (4)</v>
          </cell>
          <cell r="AS1484">
            <v>0</v>
          </cell>
          <cell r="AT1484" t="str">
            <v>8121 (2 X 16FT)</v>
          </cell>
          <cell r="AU1484">
            <v>0</v>
          </cell>
          <cell r="AV1484" t="str">
            <v>8051 (1 White)</v>
          </cell>
          <cell r="AW1484" t="str">
            <v>8050 (223FT Clear)</v>
          </cell>
          <cell r="AX1484">
            <v>2480</v>
          </cell>
          <cell r="AY1484">
            <v>1250</v>
          </cell>
          <cell r="AZ1484">
            <v>1.984</v>
          </cell>
          <cell r="BA1484" t="str">
            <v>Minova Request 5/11/05.</v>
          </cell>
          <cell r="BB1484"/>
          <cell r="BC1484">
            <v>266005</v>
          </cell>
          <cell r="BD1484" t="str">
            <v>Yellow</v>
          </cell>
          <cell r="BE1484" t="str">
            <v>3220 M0204</v>
          </cell>
          <cell r="BF1484" t="str">
            <v>12 months (+/- 5 days) from date of manufacture</v>
          </cell>
          <cell r="BG1484" t="str">
            <v>Slow</v>
          </cell>
          <cell r="BH1484" t="str">
            <v>32 mm</v>
          </cell>
          <cell r="BI1484" t="str">
            <v>1 3/8 in</v>
          </cell>
          <cell r="BJ1484" t="str">
            <v>20 in</v>
          </cell>
          <cell r="BK1484" t="str">
            <v>7/8 in</v>
          </cell>
          <cell r="BL1484" t="str">
            <v>I, II, III</v>
          </cell>
          <cell r="BM1484">
            <v>1.9308136772274136</v>
          </cell>
          <cell r="BN1484">
            <v>47.5</v>
          </cell>
          <cell r="BO1484">
            <v>0</v>
          </cell>
          <cell r="BP1484" t="str">
            <v>J</v>
          </cell>
          <cell r="BQ1484">
            <v>25</v>
          </cell>
          <cell r="BR1484">
            <v>32253</v>
          </cell>
        </row>
        <row r="1485">
          <cell r="C1485">
            <v>266006</v>
          </cell>
          <cell r="D1485" t="str">
            <v>3222 LIF90 (2PB, 30 Bxs)(GJ)</v>
          </cell>
          <cell r="E1485" t="str">
            <v>70412</v>
          </cell>
          <cell r="F1485" t="str">
            <v>72038</v>
          </cell>
          <cell r="G1485" t="str">
            <v>30%</v>
          </cell>
          <cell r="H1485" t="str">
            <v>2 X 8509 (12-8 4 X 1.25 OL)</v>
          </cell>
          <cell r="I1485" t="str">
            <v>8040 (54 mm 142 GA X 1.958 FT)</v>
          </cell>
          <cell r="J1485" t="str">
            <v>8036 (114 mm 200 GA X 1.958 FT)</v>
          </cell>
          <cell r="K1485">
            <v>1.4321999999999997</v>
          </cell>
          <cell r="L1485">
            <v>0.6137999999999999</v>
          </cell>
          <cell r="M1485">
            <v>22</v>
          </cell>
          <cell r="N1485">
            <v>25.679604621340875</v>
          </cell>
          <cell r="O1485">
            <v>21.75</v>
          </cell>
          <cell r="P1485">
            <v>22</v>
          </cell>
          <cell r="Q1485">
            <v>22.25</v>
          </cell>
          <cell r="R1485">
            <v>1.9901249999999999</v>
          </cell>
          <cell r="S1485">
            <v>2.0459999999999998</v>
          </cell>
          <cell r="T1485">
            <v>2.1026250000000002</v>
          </cell>
          <cell r="U1485">
            <v>903.51675</v>
          </cell>
          <cell r="V1485">
            <v>928.8839999999999</v>
          </cell>
          <cell r="W1485">
            <v>954.59175000000005</v>
          </cell>
          <cell r="X1485" t="str">
            <v>8445/8446 (31"/2 pc)</v>
          </cell>
          <cell r="Y1485" t="str">
            <v>31"/ 2 pc</v>
          </cell>
          <cell r="Z1485">
            <v>2.5</v>
          </cell>
          <cell r="AA1485">
            <v>25</v>
          </cell>
          <cell r="AB1485">
            <v>49.753124999999997</v>
          </cell>
          <cell r="AC1485">
            <v>51.15</v>
          </cell>
          <cell r="AD1485">
            <v>52.565625000000004</v>
          </cell>
          <cell r="AE1485">
            <v>52.253124999999997</v>
          </cell>
          <cell r="AF1485">
            <v>53.65</v>
          </cell>
          <cell r="AG1485">
            <v>55.065625000000004</v>
          </cell>
          <cell r="AH1485" t="str">
            <v>2 X 8126 (4.854 FT/Box)</v>
          </cell>
          <cell r="AI1485">
            <v>2</v>
          </cell>
          <cell r="AJ1485" t="str">
            <v>(6X5)+0=30</v>
          </cell>
          <cell r="AK1485">
            <v>6</v>
          </cell>
          <cell r="AL1485">
            <v>5</v>
          </cell>
          <cell r="AM1485">
            <v>0</v>
          </cell>
          <cell r="AN1485">
            <v>30</v>
          </cell>
          <cell r="AO1485" t="str">
            <v>8905 (42 X 45)</v>
          </cell>
          <cell r="AP1485" t="str">
            <v>42X45</v>
          </cell>
          <cell r="AQ1485">
            <v>55</v>
          </cell>
          <cell r="AR1485" t="str">
            <v>8123 (2)</v>
          </cell>
          <cell r="AS1485">
            <v>0</v>
          </cell>
          <cell r="AT1485" t="str">
            <v>8121 (2 X 16FT)</v>
          </cell>
          <cell r="AU1485">
            <v>2</v>
          </cell>
          <cell r="AV1485" t="str">
            <v>8051 (1 White)</v>
          </cell>
          <cell r="AW1485" t="str">
            <v>8050 (134FT Clear)</v>
          </cell>
          <cell r="AX1485">
            <v>1664.5</v>
          </cell>
          <cell r="AY1485">
            <v>750</v>
          </cell>
          <cell r="AZ1485">
            <v>2.2193333333333332</v>
          </cell>
          <cell r="BA1485" t="str">
            <v>GJ Request 4/26/06.</v>
          </cell>
          <cell r="BB1485"/>
          <cell r="BC1485">
            <v>266006</v>
          </cell>
          <cell r="BD1485" t="str">
            <v>Yellow</v>
          </cell>
          <cell r="BE1485" t="str">
            <v>3222 LIF90</v>
          </cell>
          <cell r="BF1485" t="str">
            <v>12 months (+/- 5 days) from date of manufacture</v>
          </cell>
          <cell r="BG1485" t="str">
            <v>Slow</v>
          </cell>
          <cell r="BH1485" t="str">
            <v>32 mm</v>
          </cell>
          <cell r="BI1485" t="str">
            <v>1 3/8 in</v>
          </cell>
          <cell r="BJ1485" t="str">
            <v>22 in</v>
          </cell>
          <cell r="BK1485" t="str">
            <v>7/8 in</v>
          </cell>
          <cell r="BL1485" t="str">
            <v>I, II, III</v>
          </cell>
          <cell r="BM1485">
            <v>2.1399670517784064</v>
          </cell>
          <cell r="BN1485">
            <v>52.5</v>
          </cell>
          <cell r="BO1485">
            <v>0</v>
          </cell>
          <cell r="BP1485" t="str">
            <v>J</v>
          </cell>
          <cell r="BQ1485">
            <v>25</v>
          </cell>
          <cell r="BR1485">
            <v>33130</v>
          </cell>
        </row>
        <row r="1486">
          <cell r="C1486">
            <v>266059</v>
          </cell>
          <cell r="D1486" t="str">
            <v>3222 M37 (2PB, 40 Bxs)(GJ)</v>
          </cell>
          <cell r="E1486" t="str">
            <v>70499</v>
          </cell>
          <cell r="F1486" t="str">
            <v>72038</v>
          </cell>
          <cell r="G1486" t="str">
            <v>30%</v>
          </cell>
          <cell r="H1486" t="str">
            <v>2 X 8509 (12-8 4 X 1.25 OL)</v>
          </cell>
          <cell r="I1486" t="str">
            <v>8040 (54 mm 142 GA X 1.958 FT)</v>
          </cell>
          <cell r="J1486" t="str">
            <v>8036 (114 mm 200 GA X 1.958 FT)</v>
          </cell>
          <cell r="K1486">
            <v>1.4321999999999997</v>
          </cell>
          <cell r="L1486">
            <v>0.6137999999999999</v>
          </cell>
          <cell r="M1486">
            <v>22</v>
          </cell>
          <cell r="N1486">
            <v>25.679604621340875</v>
          </cell>
          <cell r="O1486">
            <v>21.75</v>
          </cell>
          <cell r="P1486">
            <v>22</v>
          </cell>
          <cell r="Q1486">
            <v>22.25</v>
          </cell>
          <cell r="R1486">
            <v>1.9901249999999999</v>
          </cell>
          <cell r="S1486">
            <v>2.0459999999999998</v>
          </cell>
          <cell r="T1486">
            <v>2.1026250000000002</v>
          </cell>
          <cell r="U1486">
            <v>903.51675</v>
          </cell>
          <cell r="V1486">
            <v>928.8839999999999</v>
          </cell>
          <cell r="W1486">
            <v>954.59175000000005</v>
          </cell>
          <cell r="X1486" t="str">
            <v>8427/8428 (25"/2 pc)</v>
          </cell>
          <cell r="Y1486" t="str">
            <v>25"/ 2 pc</v>
          </cell>
          <cell r="Z1486">
            <v>2.5</v>
          </cell>
          <cell r="AA1486">
            <v>25</v>
          </cell>
          <cell r="AB1486">
            <v>49.753124999999997</v>
          </cell>
          <cell r="AC1486">
            <v>51.15</v>
          </cell>
          <cell r="AD1486">
            <v>52.565625000000004</v>
          </cell>
          <cell r="AE1486">
            <v>52.253124999999997</v>
          </cell>
          <cell r="AF1486">
            <v>53.65</v>
          </cell>
          <cell r="AG1486">
            <v>55.065625000000004</v>
          </cell>
          <cell r="AH1486" t="str">
            <v>2 X 8126 (4.854 FT/Box)</v>
          </cell>
          <cell r="AI1486">
            <v>2</v>
          </cell>
          <cell r="AJ1486" t="str">
            <v>(8X5)+0=40</v>
          </cell>
          <cell r="AK1486">
            <v>8</v>
          </cell>
          <cell r="AL1486">
            <v>5</v>
          </cell>
          <cell r="AM1486">
            <v>0</v>
          </cell>
          <cell r="AN1486">
            <v>40</v>
          </cell>
          <cell r="AO1486" t="str">
            <v>8908 (45 X 44)</v>
          </cell>
          <cell r="AP1486" t="str">
            <v>45X44</v>
          </cell>
          <cell r="AQ1486">
            <v>55</v>
          </cell>
          <cell r="AR1486" t="str">
            <v>8123 (2)</v>
          </cell>
          <cell r="AS1486">
            <v>0</v>
          </cell>
          <cell r="AT1486" t="str">
            <v>8121 (2 X 16FT)</v>
          </cell>
          <cell r="AU1486">
            <v>2</v>
          </cell>
          <cell r="AV1486" t="str">
            <v>8051 (1 White)</v>
          </cell>
          <cell r="AW1486" t="str">
            <v>8050 (134FT Clear)</v>
          </cell>
          <cell r="AX1486">
            <v>2201</v>
          </cell>
          <cell r="AY1486">
            <v>1000</v>
          </cell>
          <cell r="AZ1486">
            <v>2.2010000000000001</v>
          </cell>
          <cell r="BA1486" t="str">
            <v>Requested 7/23/14</v>
          </cell>
          <cell r="BB1486"/>
          <cell r="BC1486">
            <v>266059</v>
          </cell>
          <cell r="BD1486" t="str">
            <v>Blue</v>
          </cell>
          <cell r="BE1486" t="str">
            <v>3222 M37</v>
          </cell>
          <cell r="BF1486" t="str">
            <v>12 months (+/- 5 days) from date of manufacture</v>
          </cell>
          <cell r="BG1486" t="str">
            <v>Fast</v>
          </cell>
          <cell r="BH1486" t="str">
            <v>32 mm</v>
          </cell>
          <cell r="BI1486" t="str">
            <v>1 3/8 in</v>
          </cell>
          <cell r="BJ1486" t="str">
            <v>22 in</v>
          </cell>
          <cell r="BK1486" t="str">
            <v>7/8 in</v>
          </cell>
          <cell r="BL1486" t="str">
            <v>I, II, III</v>
          </cell>
          <cell r="BM1486">
            <v>2.1399670517784064</v>
          </cell>
          <cell r="BN1486">
            <v>52.5</v>
          </cell>
          <cell r="BO1486">
            <v>0</v>
          </cell>
          <cell r="BP1486" t="str">
            <v>J</v>
          </cell>
          <cell r="BQ1486">
            <v>25</v>
          </cell>
          <cell r="BR1486">
            <v>32540</v>
          </cell>
        </row>
        <row r="1487">
          <cell r="C1487">
            <v>266012</v>
          </cell>
          <cell r="D1487" t="str">
            <v>3224 LIF0204 (2PB, 40 Bxs, VPL)(GJ)</v>
          </cell>
          <cell r="E1487" t="str">
            <v>70414</v>
          </cell>
          <cell r="F1487" t="str">
            <v>72038</v>
          </cell>
          <cell r="G1487" t="str">
            <v>30%</v>
          </cell>
          <cell r="H1487" t="str">
            <v>2 X 8509 (12-8 4 X 1.25 OL)</v>
          </cell>
          <cell r="I1487" t="str">
            <v>8040 (54 mm 142 GA X 2.125 FT)</v>
          </cell>
          <cell r="J1487" t="str">
            <v>8036 (114 mm 200 GA X 2.125 FT)</v>
          </cell>
          <cell r="K1487">
            <v>1.5624</v>
          </cell>
          <cell r="L1487">
            <v>0.66960000000000008</v>
          </cell>
          <cell r="M1487">
            <v>24</v>
          </cell>
          <cell r="N1487">
            <v>28.189445115952786</v>
          </cell>
          <cell r="O1487">
            <v>23.75</v>
          </cell>
          <cell r="P1487">
            <v>24</v>
          </cell>
          <cell r="Q1487">
            <v>24.25</v>
          </cell>
          <cell r="R1487">
            <v>2.1731249999999998</v>
          </cell>
          <cell r="S1487">
            <v>2.2320000000000002</v>
          </cell>
          <cell r="T1487">
            <v>2.2916249999999998</v>
          </cell>
          <cell r="U1487">
            <v>986.59874999999988</v>
          </cell>
          <cell r="V1487">
            <v>1013.3280000000001</v>
          </cell>
          <cell r="W1487">
            <v>1040.3977499999999</v>
          </cell>
          <cell r="X1487" t="str">
            <v>8427/8428 (25"/2 pc)</v>
          </cell>
          <cell r="Y1487" t="str">
            <v>25"/ 2 pc</v>
          </cell>
          <cell r="Z1487">
            <v>2.5</v>
          </cell>
          <cell r="AA1487">
            <v>25</v>
          </cell>
          <cell r="AB1487">
            <v>54.328124999999993</v>
          </cell>
          <cell r="AC1487">
            <v>55.800000000000004</v>
          </cell>
          <cell r="AD1487">
            <v>57.290624999999991</v>
          </cell>
          <cell r="AE1487">
            <v>56.828124999999993</v>
          </cell>
          <cell r="AF1487">
            <v>58.300000000000004</v>
          </cell>
          <cell r="AG1487">
            <v>59.790624999999991</v>
          </cell>
          <cell r="AH1487" t="str">
            <v>2 X 8126 (4.854 FT/Box)</v>
          </cell>
          <cell r="AI1487">
            <v>2</v>
          </cell>
          <cell r="AJ1487" t="str">
            <v>(8X5)+0=40</v>
          </cell>
          <cell r="AK1487">
            <v>8</v>
          </cell>
          <cell r="AL1487">
            <v>5</v>
          </cell>
          <cell r="AM1487">
            <v>0</v>
          </cell>
          <cell r="AN1487">
            <v>40</v>
          </cell>
          <cell r="AO1487" t="str">
            <v>8908 (45 X 44)</v>
          </cell>
          <cell r="AP1487" t="str">
            <v>45X44</v>
          </cell>
          <cell r="AQ1487">
            <v>55</v>
          </cell>
          <cell r="AR1487" t="str">
            <v>8123 (2)</v>
          </cell>
          <cell r="AS1487">
            <v>0</v>
          </cell>
          <cell r="AT1487" t="str">
            <v>8121 (2 X 16FT)</v>
          </cell>
          <cell r="AU1487">
            <v>2</v>
          </cell>
          <cell r="AV1487" t="str">
            <v>8051 (1 White)</v>
          </cell>
          <cell r="AW1487" t="str">
            <v>8050 (134FT Clear)</v>
          </cell>
          <cell r="AX1487">
            <v>2387</v>
          </cell>
          <cell r="AY1487">
            <v>1000</v>
          </cell>
          <cell r="AZ1487">
            <v>2.387</v>
          </cell>
          <cell r="BA1487" t="str">
            <v>GJ Request to change packaging.(25" boxes for all 24" cartridges)</v>
          </cell>
          <cell r="BB1487" t="str">
            <v>Each pallet gets an additional Void In Pallet label to be placed on top-center of wrapped pallet.</v>
          </cell>
          <cell r="BC1487">
            <v>266012</v>
          </cell>
          <cell r="BD1487" t="str">
            <v>Yellow</v>
          </cell>
          <cell r="BE1487" t="str">
            <v>3224 LIF0204</v>
          </cell>
          <cell r="BF1487" t="str">
            <v>12 months (+/- 5 days) from date of manufacture</v>
          </cell>
          <cell r="BG1487" t="str">
            <v>Slow</v>
          </cell>
          <cell r="BH1487" t="str">
            <v>32 mm</v>
          </cell>
          <cell r="BI1487" t="str">
            <v>1 3/8 in</v>
          </cell>
          <cell r="BJ1487" t="str">
            <v>24 in</v>
          </cell>
          <cell r="BK1487" t="str">
            <v>7/8 in</v>
          </cell>
          <cell r="BL1487" t="str">
            <v>I, II, III</v>
          </cell>
          <cell r="BM1487">
            <v>2.349120426329399</v>
          </cell>
          <cell r="BN1487">
            <v>57.5</v>
          </cell>
          <cell r="BO1487">
            <v>0</v>
          </cell>
          <cell r="BP1487" t="str">
            <v>J</v>
          </cell>
          <cell r="BQ1487">
            <v>25</v>
          </cell>
          <cell r="BR1487">
            <v>32540</v>
          </cell>
        </row>
        <row r="1488">
          <cell r="C1488">
            <v>266013</v>
          </cell>
          <cell r="D1488" t="str">
            <v>3224 LIF10 (2PB, 40 Bxs, VPL)(GJ)</v>
          </cell>
          <cell r="E1488" t="str">
            <v>70421</v>
          </cell>
          <cell r="F1488" t="str">
            <v>72038</v>
          </cell>
          <cell r="G1488" t="str">
            <v>30%</v>
          </cell>
          <cell r="H1488" t="str">
            <v>2 X 8509 (12-8 4 X 1.25 OL)</v>
          </cell>
          <cell r="I1488" t="str">
            <v>8040 (54 mm 142 GA X 2.125 FT)</v>
          </cell>
          <cell r="J1488" t="str">
            <v>8036 (114 mm 200 GA X 2.125 FT)</v>
          </cell>
          <cell r="K1488">
            <v>1.5624</v>
          </cell>
          <cell r="L1488">
            <v>0.66960000000000008</v>
          </cell>
          <cell r="M1488">
            <v>24</v>
          </cell>
          <cell r="N1488">
            <v>28.189445115952786</v>
          </cell>
          <cell r="O1488">
            <v>23.75</v>
          </cell>
          <cell r="P1488">
            <v>24</v>
          </cell>
          <cell r="Q1488">
            <v>24.25</v>
          </cell>
          <cell r="R1488">
            <v>2.1731249999999998</v>
          </cell>
          <cell r="S1488">
            <v>2.2320000000000002</v>
          </cell>
          <cell r="T1488">
            <v>2.2916249999999998</v>
          </cell>
          <cell r="U1488">
            <v>986.59874999999988</v>
          </cell>
          <cell r="V1488">
            <v>1013.3280000000001</v>
          </cell>
          <cell r="W1488">
            <v>1040.3977499999999</v>
          </cell>
          <cell r="X1488" t="str">
            <v>8427/8428 (25"/2 pc)</v>
          </cell>
          <cell r="Y1488" t="str">
            <v>25"/ 2 pc</v>
          </cell>
          <cell r="Z1488">
            <v>2.5</v>
          </cell>
          <cell r="AA1488">
            <v>25</v>
          </cell>
          <cell r="AB1488">
            <v>54.328124999999993</v>
          </cell>
          <cell r="AC1488">
            <v>55.800000000000004</v>
          </cell>
          <cell r="AD1488">
            <v>57.290624999999991</v>
          </cell>
          <cell r="AE1488">
            <v>56.828124999999993</v>
          </cell>
          <cell r="AF1488">
            <v>58.300000000000004</v>
          </cell>
          <cell r="AG1488">
            <v>59.790624999999991</v>
          </cell>
          <cell r="AH1488" t="str">
            <v>2 X 8126 (4.854 FT/Box)</v>
          </cell>
          <cell r="AI1488">
            <v>2</v>
          </cell>
          <cell r="AJ1488" t="str">
            <v>(8X5)+0=40</v>
          </cell>
          <cell r="AK1488">
            <v>8</v>
          </cell>
          <cell r="AL1488">
            <v>5</v>
          </cell>
          <cell r="AM1488">
            <v>0</v>
          </cell>
          <cell r="AN1488">
            <v>40</v>
          </cell>
          <cell r="AO1488" t="str">
            <v>8908 (45 X 44)</v>
          </cell>
          <cell r="AP1488" t="str">
            <v>45X44</v>
          </cell>
          <cell r="AQ1488">
            <v>55</v>
          </cell>
          <cell r="AR1488" t="str">
            <v>8123 (2)</v>
          </cell>
          <cell r="AS1488">
            <v>0</v>
          </cell>
          <cell r="AT1488" t="str">
            <v>8121 (2 X 16FT)</v>
          </cell>
          <cell r="AU1488">
            <v>2</v>
          </cell>
          <cell r="AV1488" t="str">
            <v>8051 (1 White)</v>
          </cell>
          <cell r="AW1488" t="str">
            <v>8050 (134FT Clear)</v>
          </cell>
          <cell r="AX1488">
            <v>2387</v>
          </cell>
          <cell r="AY1488">
            <v>1000</v>
          </cell>
          <cell r="AZ1488">
            <v>2.387</v>
          </cell>
          <cell r="BA1488" t="str">
            <v>GJ Request to change packaging.(25" boxes for all 24" cartridges)</v>
          </cell>
          <cell r="BB1488" t="str">
            <v>Each pallet gets an additional Void In Pallet label to be placed on top-center of wrapped pallet.</v>
          </cell>
          <cell r="BC1488">
            <v>266013</v>
          </cell>
          <cell r="BD1488" t="str">
            <v>Red</v>
          </cell>
          <cell r="BE1488" t="str">
            <v xml:space="preserve">3224 LIF10 </v>
          </cell>
          <cell r="BF1488" t="str">
            <v>12 months (+/- 5 days) from date of manufacture</v>
          </cell>
          <cell r="BG1488" t="str">
            <v>Super Fast</v>
          </cell>
          <cell r="BH1488" t="str">
            <v>32 mm</v>
          </cell>
          <cell r="BI1488" t="str">
            <v>1 3/8 in</v>
          </cell>
          <cell r="BJ1488" t="str">
            <v>24 in</v>
          </cell>
          <cell r="BK1488" t="str">
            <v>7/8 in</v>
          </cell>
          <cell r="BL1488" t="str">
            <v>I, II, III</v>
          </cell>
          <cell r="BM1488">
            <v>2.349120426329399</v>
          </cell>
          <cell r="BN1488">
            <v>57.5</v>
          </cell>
          <cell r="BO1488">
            <v>0</v>
          </cell>
          <cell r="BP1488" t="str">
            <v>J</v>
          </cell>
          <cell r="BQ1488">
            <v>25</v>
          </cell>
          <cell r="BR1488">
            <v>32540</v>
          </cell>
        </row>
        <row r="1489">
          <cell r="C1489">
            <v>266014</v>
          </cell>
          <cell r="D1489" t="str">
            <v>3224 LIF20 (2PB, 40 Bxs, VPL)(GJ)</v>
          </cell>
          <cell r="E1489" t="str">
            <v>70417</v>
          </cell>
          <cell r="F1489" t="str">
            <v>72038</v>
          </cell>
          <cell r="G1489" t="str">
            <v>30%</v>
          </cell>
          <cell r="H1489" t="str">
            <v>2 X 8509 (12-8 4 X 1.25 OL)</v>
          </cell>
          <cell r="I1489" t="str">
            <v>8040 (54 mm 142 GA X 2.125 FT)</v>
          </cell>
          <cell r="J1489" t="str">
            <v>8036 (114 mm 200 GA X 2.125 FT)</v>
          </cell>
          <cell r="K1489">
            <v>1.5624</v>
          </cell>
          <cell r="L1489">
            <v>0.66960000000000008</v>
          </cell>
          <cell r="M1489">
            <v>24</v>
          </cell>
          <cell r="N1489">
            <v>28.189445115952786</v>
          </cell>
          <cell r="O1489">
            <v>23.75</v>
          </cell>
          <cell r="P1489">
            <v>24</v>
          </cell>
          <cell r="Q1489">
            <v>24.25</v>
          </cell>
          <cell r="R1489">
            <v>2.1731249999999998</v>
          </cell>
          <cell r="S1489">
            <v>2.2320000000000002</v>
          </cell>
          <cell r="T1489">
            <v>2.2916249999999998</v>
          </cell>
          <cell r="U1489">
            <v>986.59874999999988</v>
          </cell>
          <cell r="V1489">
            <v>1013.3280000000001</v>
          </cell>
          <cell r="W1489">
            <v>1040.3977499999999</v>
          </cell>
          <cell r="X1489" t="str">
            <v>8427/8428 (25"/2 pc)</v>
          </cell>
          <cell r="Y1489" t="str">
            <v>25"/ 2 pc</v>
          </cell>
          <cell r="Z1489">
            <v>2.5</v>
          </cell>
          <cell r="AA1489">
            <v>25</v>
          </cell>
          <cell r="AB1489">
            <v>54.328124999999993</v>
          </cell>
          <cell r="AC1489">
            <v>55.800000000000004</v>
          </cell>
          <cell r="AD1489">
            <v>57.290624999999991</v>
          </cell>
          <cell r="AE1489">
            <v>56.828124999999993</v>
          </cell>
          <cell r="AF1489">
            <v>58.300000000000004</v>
          </cell>
          <cell r="AG1489">
            <v>59.790624999999991</v>
          </cell>
          <cell r="AH1489" t="str">
            <v>2 X 8126 (4.854 FT/Box)</v>
          </cell>
          <cell r="AI1489">
            <v>2</v>
          </cell>
          <cell r="AJ1489" t="str">
            <v>(8X5)+0=40</v>
          </cell>
          <cell r="AK1489">
            <v>8</v>
          </cell>
          <cell r="AL1489">
            <v>5</v>
          </cell>
          <cell r="AM1489">
            <v>0</v>
          </cell>
          <cell r="AN1489">
            <v>40</v>
          </cell>
          <cell r="AO1489" t="str">
            <v>8908 (45 X 44)</v>
          </cell>
          <cell r="AP1489" t="str">
            <v>45X44</v>
          </cell>
          <cell r="AQ1489">
            <v>55</v>
          </cell>
          <cell r="AR1489" t="str">
            <v>8123 (2)</v>
          </cell>
          <cell r="AS1489">
            <v>0</v>
          </cell>
          <cell r="AT1489" t="str">
            <v>8121 (2 X 16FT)</v>
          </cell>
          <cell r="AU1489">
            <v>2</v>
          </cell>
          <cell r="AV1489" t="str">
            <v>8051 (1 White)</v>
          </cell>
          <cell r="AW1489" t="str">
            <v>8050 (134FT Clear)</v>
          </cell>
          <cell r="AX1489">
            <v>2387</v>
          </cell>
          <cell r="AY1489">
            <v>1000</v>
          </cell>
          <cell r="AZ1489">
            <v>2.387</v>
          </cell>
          <cell r="BA1489" t="str">
            <v>GJ Request to change packaging.(25" boxes for all 24" cartridges)</v>
          </cell>
          <cell r="BB1489" t="str">
            <v>Each pallet gets an additional Void In Pallet label to be placed on top-center of wrapped pallet.</v>
          </cell>
          <cell r="BC1489">
            <v>266014</v>
          </cell>
          <cell r="BD1489" t="str">
            <v>Orange</v>
          </cell>
          <cell r="BE1489" t="str">
            <v>3224 LIF20</v>
          </cell>
          <cell r="BF1489" t="str">
            <v>12 months (+/- 5 days) from date of manufacture</v>
          </cell>
          <cell r="BG1489" t="str">
            <v>X-Fast</v>
          </cell>
          <cell r="BH1489" t="str">
            <v>32 mm</v>
          </cell>
          <cell r="BI1489" t="str">
            <v>1 3/8 in</v>
          </cell>
          <cell r="BJ1489" t="str">
            <v>24 in</v>
          </cell>
          <cell r="BK1489" t="str">
            <v>7/8 in</v>
          </cell>
          <cell r="BL1489" t="str">
            <v>I, II, III</v>
          </cell>
          <cell r="BM1489">
            <v>2.349120426329399</v>
          </cell>
          <cell r="BN1489">
            <v>57.5</v>
          </cell>
          <cell r="BO1489">
            <v>0</v>
          </cell>
          <cell r="BP1489" t="str">
            <v>J</v>
          </cell>
          <cell r="BQ1489">
            <v>25</v>
          </cell>
          <cell r="BR1489">
            <v>32540</v>
          </cell>
        </row>
        <row r="1490">
          <cell r="C1490">
            <v>266015</v>
          </cell>
          <cell r="D1490" t="str">
            <v>3224 LIF0510 (2PB, 40 Bxs, VPL)(GJ)</v>
          </cell>
          <cell r="E1490" t="str">
            <v>70428</v>
          </cell>
          <cell r="F1490" t="str">
            <v>72038</v>
          </cell>
          <cell r="G1490" t="str">
            <v>30%</v>
          </cell>
          <cell r="H1490" t="str">
            <v>2 X 8509 (12-8 4 X 1.25 OL)</v>
          </cell>
          <cell r="I1490" t="str">
            <v>8040 (54 mm 142 GA X 2.125 FT)</v>
          </cell>
          <cell r="J1490" t="str">
            <v>8036 (114 mm 200 GA X 2.125 FT)</v>
          </cell>
          <cell r="K1490">
            <v>1.5624</v>
          </cell>
          <cell r="L1490">
            <v>0.66960000000000008</v>
          </cell>
          <cell r="M1490">
            <v>24</v>
          </cell>
          <cell r="N1490">
            <v>28.189445115952786</v>
          </cell>
          <cell r="O1490">
            <v>23.75</v>
          </cell>
          <cell r="P1490">
            <v>24</v>
          </cell>
          <cell r="Q1490">
            <v>24.25</v>
          </cell>
          <cell r="R1490">
            <v>2.1731249999999998</v>
          </cell>
          <cell r="S1490">
            <v>2.2320000000000002</v>
          </cell>
          <cell r="T1490">
            <v>2.2916249999999998</v>
          </cell>
          <cell r="U1490">
            <v>986.59874999999988</v>
          </cell>
          <cell r="V1490">
            <v>1013.3280000000001</v>
          </cell>
          <cell r="W1490">
            <v>1040.3977499999999</v>
          </cell>
          <cell r="X1490" t="str">
            <v>8427/8428 (25"/2 pc)</v>
          </cell>
          <cell r="Y1490" t="str">
            <v>25"/ 2 pc</v>
          </cell>
          <cell r="Z1490">
            <v>2.5</v>
          </cell>
          <cell r="AA1490">
            <v>25</v>
          </cell>
          <cell r="AB1490">
            <v>54.328124999999993</v>
          </cell>
          <cell r="AC1490">
            <v>55.800000000000004</v>
          </cell>
          <cell r="AD1490">
            <v>57.290624999999991</v>
          </cell>
          <cell r="AE1490">
            <v>56.828124999999993</v>
          </cell>
          <cell r="AF1490">
            <v>58.300000000000004</v>
          </cell>
          <cell r="AG1490">
            <v>59.790624999999991</v>
          </cell>
          <cell r="AH1490" t="str">
            <v>2 X 8126 (4.854 FT/Box)</v>
          </cell>
          <cell r="AI1490">
            <v>2</v>
          </cell>
          <cell r="AJ1490" t="str">
            <v>(8X5)+0=40</v>
          </cell>
          <cell r="AK1490">
            <v>8</v>
          </cell>
          <cell r="AL1490">
            <v>5</v>
          </cell>
          <cell r="AM1490">
            <v>0</v>
          </cell>
          <cell r="AN1490">
            <v>40</v>
          </cell>
          <cell r="AO1490" t="str">
            <v>8908 (45 X 44)</v>
          </cell>
          <cell r="AP1490" t="str">
            <v>45X44</v>
          </cell>
          <cell r="AQ1490">
            <v>55</v>
          </cell>
          <cell r="AR1490" t="str">
            <v>8123 (2)</v>
          </cell>
          <cell r="AS1490">
            <v>0</v>
          </cell>
          <cell r="AT1490" t="str">
            <v>8121 (2 X 16FT)</v>
          </cell>
          <cell r="AU1490">
            <v>2</v>
          </cell>
          <cell r="AV1490" t="str">
            <v>8051 (1 White)</v>
          </cell>
          <cell r="AW1490" t="str">
            <v>8050 (134FT Clear)</v>
          </cell>
          <cell r="AX1490">
            <v>2387</v>
          </cell>
          <cell r="AY1490">
            <v>1000</v>
          </cell>
          <cell r="AZ1490">
            <v>2.387</v>
          </cell>
          <cell r="BA1490" t="str">
            <v>GJ Request to change packaging.(25" boxes for all 24" cartridges)</v>
          </cell>
          <cell r="BB1490" t="str">
            <v>Each pallet gets an additional Void In Pallet label to be placed on top-center of wrapped pallet.</v>
          </cell>
          <cell r="BC1490">
            <v>266015</v>
          </cell>
          <cell r="BD1490" t="str">
            <v>White</v>
          </cell>
          <cell r="BE1490" t="str">
            <v xml:space="preserve">3224 LIF0510 </v>
          </cell>
          <cell r="BF1490" t="str">
            <v>12 months (+/- 5 days) from date of manufacture</v>
          </cell>
          <cell r="BG1490" t="str">
            <v>X-Slow</v>
          </cell>
          <cell r="BH1490" t="str">
            <v>32 mm</v>
          </cell>
          <cell r="BI1490" t="str">
            <v>1 3/8 in</v>
          </cell>
          <cell r="BJ1490" t="str">
            <v>24 in</v>
          </cell>
          <cell r="BK1490" t="str">
            <v>7/8 in</v>
          </cell>
          <cell r="BL1490" t="str">
            <v>I, II, III</v>
          </cell>
          <cell r="BM1490">
            <v>2.349120426329399</v>
          </cell>
          <cell r="BN1490">
            <v>57.5</v>
          </cell>
          <cell r="BO1490">
            <v>0</v>
          </cell>
          <cell r="BP1490" t="str">
            <v>J</v>
          </cell>
          <cell r="BQ1490">
            <v>25</v>
          </cell>
          <cell r="BR1490">
            <v>32540</v>
          </cell>
        </row>
        <row r="1491">
          <cell r="C1491">
            <v>266016</v>
          </cell>
          <cell r="D1491" t="str">
            <v>3224 LIF35 (2PB, 40 Bxs, VPL)(GJ)</v>
          </cell>
          <cell r="E1491" t="str">
            <v>70411</v>
          </cell>
          <cell r="F1491" t="str">
            <v>72038</v>
          </cell>
          <cell r="G1491" t="str">
            <v>30%</v>
          </cell>
          <cell r="H1491" t="str">
            <v>2 X 8509 (12-8 4 X 1.25 OL)</v>
          </cell>
          <cell r="I1491" t="str">
            <v>8040 (54 mm 142 GA X 2.125 FT)</v>
          </cell>
          <cell r="J1491" t="str">
            <v>8036 (114 mm 200 GA X 2.125 FT)</v>
          </cell>
          <cell r="K1491">
            <v>1.5624</v>
          </cell>
          <cell r="L1491">
            <v>0.66960000000000008</v>
          </cell>
          <cell r="M1491">
            <v>24</v>
          </cell>
          <cell r="N1491">
            <v>28.189445115952786</v>
          </cell>
          <cell r="O1491">
            <v>23.75</v>
          </cell>
          <cell r="P1491">
            <v>24</v>
          </cell>
          <cell r="Q1491">
            <v>24.25</v>
          </cell>
          <cell r="R1491">
            <v>2.1731249999999998</v>
          </cell>
          <cell r="S1491">
            <v>2.2320000000000002</v>
          </cell>
          <cell r="T1491">
            <v>2.2916249999999998</v>
          </cell>
          <cell r="U1491">
            <v>986.59874999999988</v>
          </cell>
          <cell r="V1491">
            <v>1013.3280000000001</v>
          </cell>
          <cell r="W1491">
            <v>1040.3977499999999</v>
          </cell>
          <cell r="X1491" t="str">
            <v>8427/8428 (25"/2 pc)</v>
          </cell>
          <cell r="Y1491" t="str">
            <v>25"/ 2 pc</v>
          </cell>
          <cell r="Z1491">
            <v>2.5</v>
          </cell>
          <cell r="AA1491">
            <v>25</v>
          </cell>
          <cell r="AB1491">
            <v>54.328124999999993</v>
          </cell>
          <cell r="AC1491">
            <v>55.800000000000004</v>
          </cell>
          <cell r="AD1491">
            <v>57.290624999999991</v>
          </cell>
          <cell r="AE1491">
            <v>56.828124999999993</v>
          </cell>
          <cell r="AF1491">
            <v>58.300000000000004</v>
          </cell>
          <cell r="AG1491">
            <v>59.790624999999991</v>
          </cell>
          <cell r="AH1491" t="str">
            <v>2 X 8126 (4.854 FT/Box)</v>
          </cell>
          <cell r="AI1491">
            <v>2</v>
          </cell>
          <cell r="AJ1491" t="str">
            <v>(8X5)+0=40</v>
          </cell>
          <cell r="AK1491">
            <v>8</v>
          </cell>
          <cell r="AL1491">
            <v>5</v>
          </cell>
          <cell r="AM1491">
            <v>0</v>
          </cell>
          <cell r="AN1491">
            <v>40</v>
          </cell>
          <cell r="AO1491" t="str">
            <v>8908 (45 X 44)</v>
          </cell>
          <cell r="AP1491" t="str">
            <v>45X44</v>
          </cell>
          <cell r="AQ1491">
            <v>55</v>
          </cell>
          <cell r="AR1491" t="str">
            <v>8123 (2)</v>
          </cell>
          <cell r="AS1491">
            <v>0</v>
          </cell>
          <cell r="AT1491" t="str">
            <v>8121 (2 X 16FT)</v>
          </cell>
          <cell r="AU1491">
            <v>2</v>
          </cell>
          <cell r="AV1491" t="str">
            <v>8051 (1 White)</v>
          </cell>
          <cell r="AW1491" t="str">
            <v>8050 (134FT Clear)</v>
          </cell>
          <cell r="AX1491">
            <v>2387</v>
          </cell>
          <cell r="AY1491">
            <v>1000</v>
          </cell>
          <cell r="AZ1491">
            <v>2.387</v>
          </cell>
          <cell r="BA1491" t="str">
            <v>GJ Request to change packaging.(25" boxes for all 24" cartridges)</v>
          </cell>
          <cell r="BB1491" t="str">
            <v>Each pallet gets an additional Void In Pallet label to be placed on top-center of wrapped pallet.</v>
          </cell>
          <cell r="BC1491">
            <v>266016</v>
          </cell>
          <cell r="BD1491" t="str">
            <v>Blue</v>
          </cell>
          <cell r="BE1491" t="str">
            <v xml:space="preserve">3224 LIF35 </v>
          </cell>
          <cell r="BF1491" t="str">
            <v>12 months (+/- 5 days) from date of manufacture</v>
          </cell>
          <cell r="BG1491" t="str">
            <v>Fast</v>
          </cell>
          <cell r="BH1491" t="str">
            <v>32 mm</v>
          </cell>
          <cell r="BI1491" t="str">
            <v>1 3/8 in</v>
          </cell>
          <cell r="BJ1491" t="str">
            <v>24 in</v>
          </cell>
          <cell r="BK1491" t="str">
            <v>7/8 in</v>
          </cell>
          <cell r="BL1491" t="str">
            <v>I, II, III</v>
          </cell>
          <cell r="BM1491">
            <v>2.349120426329399</v>
          </cell>
          <cell r="BN1491">
            <v>57.5</v>
          </cell>
          <cell r="BO1491">
            <v>0</v>
          </cell>
          <cell r="BP1491" t="str">
            <v>J</v>
          </cell>
          <cell r="BQ1491">
            <v>25</v>
          </cell>
          <cell r="BR1491">
            <v>32540</v>
          </cell>
        </row>
        <row r="1492">
          <cell r="C1492">
            <v>266017</v>
          </cell>
          <cell r="D1492" t="str">
            <v>3224 LIF90 (2PB, 40 Bxs, VPL)(GJ)</v>
          </cell>
          <cell r="E1492" t="str">
            <v>70412</v>
          </cell>
          <cell r="F1492" t="str">
            <v>72038</v>
          </cell>
          <cell r="G1492" t="str">
            <v>30%</v>
          </cell>
          <cell r="H1492" t="str">
            <v>2 X 8509 (12-8 4 X 1.25 OL)</v>
          </cell>
          <cell r="I1492" t="str">
            <v>8040 (54 mm 142 GA X 2.125 FT)</v>
          </cell>
          <cell r="J1492" t="str">
            <v>8036 (114 mm 200 GA X 2.125 FT)</v>
          </cell>
          <cell r="K1492">
            <v>1.5624</v>
          </cell>
          <cell r="L1492">
            <v>0.66960000000000008</v>
          </cell>
          <cell r="M1492">
            <v>24</v>
          </cell>
          <cell r="N1492">
            <v>28.189445115952786</v>
          </cell>
          <cell r="O1492">
            <v>23.75</v>
          </cell>
          <cell r="P1492">
            <v>24</v>
          </cell>
          <cell r="Q1492">
            <v>24.25</v>
          </cell>
          <cell r="R1492">
            <v>2.1731249999999998</v>
          </cell>
          <cell r="S1492">
            <v>2.2320000000000002</v>
          </cell>
          <cell r="T1492">
            <v>2.2916249999999998</v>
          </cell>
          <cell r="U1492">
            <v>986.59874999999988</v>
          </cell>
          <cell r="V1492">
            <v>1013.3280000000001</v>
          </cell>
          <cell r="W1492">
            <v>1040.3977499999999</v>
          </cell>
          <cell r="X1492" t="str">
            <v>8427/8428 (25"/2 pc)</v>
          </cell>
          <cell r="Y1492" t="str">
            <v>25"/ 2 pc</v>
          </cell>
          <cell r="Z1492">
            <v>2.5</v>
          </cell>
          <cell r="AA1492">
            <v>25</v>
          </cell>
          <cell r="AB1492">
            <v>54.328124999999993</v>
          </cell>
          <cell r="AC1492">
            <v>55.800000000000004</v>
          </cell>
          <cell r="AD1492">
            <v>57.290624999999991</v>
          </cell>
          <cell r="AE1492">
            <v>56.828124999999993</v>
          </cell>
          <cell r="AF1492">
            <v>58.300000000000004</v>
          </cell>
          <cell r="AG1492">
            <v>59.790624999999991</v>
          </cell>
          <cell r="AH1492" t="str">
            <v>2 X 8126 (4.854 FT/Box)</v>
          </cell>
          <cell r="AI1492">
            <v>2</v>
          </cell>
          <cell r="AJ1492" t="str">
            <v>(8X5)+0=40</v>
          </cell>
          <cell r="AK1492">
            <v>8</v>
          </cell>
          <cell r="AL1492">
            <v>5</v>
          </cell>
          <cell r="AM1492">
            <v>0</v>
          </cell>
          <cell r="AN1492">
            <v>40</v>
          </cell>
          <cell r="AO1492" t="str">
            <v>8908 (45 X 44)</v>
          </cell>
          <cell r="AP1492" t="str">
            <v>45X44</v>
          </cell>
          <cell r="AQ1492">
            <v>55</v>
          </cell>
          <cell r="AR1492" t="str">
            <v>8123 (2)</v>
          </cell>
          <cell r="AS1492">
            <v>0</v>
          </cell>
          <cell r="AT1492" t="str">
            <v>8121 (2 X 16FT)</v>
          </cell>
          <cell r="AU1492">
            <v>2</v>
          </cell>
          <cell r="AV1492" t="str">
            <v>8051 (1 White)</v>
          </cell>
          <cell r="AW1492" t="str">
            <v>8050 (134FT Clear)</v>
          </cell>
          <cell r="AX1492">
            <v>2387</v>
          </cell>
          <cell r="AY1492">
            <v>1000</v>
          </cell>
          <cell r="AZ1492">
            <v>2.387</v>
          </cell>
          <cell r="BA1492" t="str">
            <v>GJ Request to change packaging.(25" boxes for all 24" cartridges)</v>
          </cell>
          <cell r="BB1492" t="str">
            <v>Each pallet gets an additional Void In Pallet label to be placed on top-center of wrapped pallet.</v>
          </cell>
          <cell r="BC1492">
            <v>266017</v>
          </cell>
          <cell r="BD1492" t="str">
            <v>Yellow</v>
          </cell>
          <cell r="BE1492" t="str">
            <v xml:space="preserve">3224 LIF90 </v>
          </cell>
          <cell r="BF1492" t="str">
            <v>12 months (+/- 5 days) from date of manufacture</v>
          </cell>
          <cell r="BG1492" t="str">
            <v>Slow</v>
          </cell>
          <cell r="BH1492" t="str">
            <v>32 mm</v>
          </cell>
          <cell r="BI1492" t="str">
            <v>1 3/8 in</v>
          </cell>
          <cell r="BJ1492" t="str">
            <v>24 in</v>
          </cell>
          <cell r="BK1492" t="str">
            <v>7/8 in</v>
          </cell>
          <cell r="BL1492" t="str">
            <v>I, II, III</v>
          </cell>
          <cell r="BM1492">
            <v>2.349120426329399</v>
          </cell>
          <cell r="BN1492">
            <v>57.5</v>
          </cell>
          <cell r="BO1492">
            <v>0</v>
          </cell>
          <cell r="BP1492" t="str">
            <v>J</v>
          </cell>
          <cell r="BQ1492">
            <v>25</v>
          </cell>
          <cell r="BR1492">
            <v>32540</v>
          </cell>
        </row>
        <row r="1493">
          <cell r="C1493">
            <v>266018</v>
          </cell>
          <cell r="D1493" t="str">
            <v>3224 LIF90 (2PB, 40 Bxs, VPL)(GJ)</v>
          </cell>
          <cell r="E1493" t="str">
            <v>70412</v>
          </cell>
          <cell r="F1493" t="str">
            <v>72038</v>
          </cell>
          <cell r="G1493" t="str">
            <v>30%</v>
          </cell>
          <cell r="H1493" t="str">
            <v>2 X 8509 (12-8 4 X 1.25 OL)</v>
          </cell>
          <cell r="I1493" t="str">
            <v>8040 (54 mm 142 GA X 2.125 FT)</v>
          </cell>
          <cell r="J1493" t="str">
            <v>8036 (114 mm 200 GA X 2.125 FT)</v>
          </cell>
          <cell r="K1493">
            <v>1.5624</v>
          </cell>
          <cell r="L1493">
            <v>0.66960000000000008</v>
          </cell>
          <cell r="M1493">
            <v>24</v>
          </cell>
          <cell r="N1493">
            <v>28.189445115952786</v>
          </cell>
          <cell r="O1493">
            <v>23.75</v>
          </cell>
          <cell r="P1493">
            <v>24</v>
          </cell>
          <cell r="Q1493">
            <v>24.25</v>
          </cell>
          <cell r="R1493">
            <v>2.1731249999999998</v>
          </cell>
          <cell r="S1493">
            <v>2.2320000000000002</v>
          </cell>
          <cell r="T1493">
            <v>2.2916249999999998</v>
          </cell>
          <cell r="U1493">
            <v>986.59874999999988</v>
          </cell>
          <cell r="V1493">
            <v>1013.3280000000001</v>
          </cell>
          <cell r="W1493">
            <v>1040.3977499999999</v>
          </cell>
          <cell r="X1493" t="str">
            <v>8427/8428 (25"/2 pc)</v>
          </cell>
          <cell r="Y1493" t="str">
            <v>25"/ 2 pc</v>
          </cell>
          <cell r="Z1493">
            <v>2.5</v>
          </cell>
          <cell r="AA1493">
            <v>25</v>
          </cell>
          <cell r="AB1493">
            <v>54.328124999999993</v>
          </cell>
          <cell r="AC1493">
            <v>55.800000000000004</v>
          </cell>
          <cell r="AD1493">
            <v>57.290624999999991</v>
          </cell>
          <cell r="AE1493">
            <v>56.828124999999993</v>
          </cell>
          <cell r="AF1493">
            <v>58.300000000000004</v>
          </cell>
          <cell r="AG1493">
            <v>59.790624999999991</v>
          </cell>
          <cell r="AH1493" t="str">
            <v>2 X 8126 (4.854 FT/Box)</v>
          </cell>
          <cell r="AI1493">
            <v>2</v>
          </cell>
          <cell r="AJ1493" t="str">
            <v>(8X5)+0=40</v>
          </cell>
          <cell r="AK1493">
            <v>8</v>
          </cell>
          <cell r="AL1493">
            <v>5</v>
          </cell>
          <cell r="AM1493">
            <v>0</v>
          </cell>
          <cell r="AN1493">
            <v>40</v>
          </cell>
          <cell r="AO1493" t="str">
            <v>8908 (45 X 44)</v>
          </cell>
          <cell r="AP1493" t="str">
            <v>45X44</v>
          </cell>
          <cell r="AQ1493">
            <v>55</v>
          </cell>
          <cell r="AR1493" t="str">
            <v>8123 (2)</v>
          </cell>
          <cell r="AS1493">
            <v>0</v>
          </cell>
          <cell r="AT1493" t="str">
            <v>8121 (2 X 16FT)</v>
          </cell>
          <cell r="AU1493">
            <v>2</v>
          </cell>
          <cell r="AV1493" t="str">
            <v>8051 (1 White)</v>
          </cell>
          <cell r="AW1493" t="str">
            <v>8050 (134FT Clear)</v>
          </cell>
          <cell r="AX1493">
            <v>2387</v>
          </cell>
          <cell r="AY1493">
            <v>1000</v>
          </cell>
          <cell r="AZ1493">
            <v>2.387</v>
          </cell>
          <cell r="BA1493" t="str">
            <v>GJ Request to change packaging.(25" boxes for all 24" cartridges)</v>
          </cell>
          <cell r="BB1493" t="str">
            <v>Each pallet gets an additional Void In Pallet label to be placed on top-center of wrapped pallet.</v>
          </cell>
          <cell r="BC1493">
            <v>266018</v>
          </cell>
          <cell r="BD1493" t="str">
            <v>Yellow</v>
          </cell>
          <cell r="BE1493" t="str">
            <v xml:space="preserve">3224 LIF90 </v>
          </cell>
          <cell r="BF1493" t="str">
            <v>12 months (+/- 5 days) from date of manufacture</v>
          </cell>
          <cell r="BG1493" t="str">
            <v>Slow</v>
          </cell>
          <cell r="BH1493" t="str">
            <v>32 mm</v>
          </cell>
          <cell r="BI1493" t="str">
            <v>1 3/8 in</v>
          </cell>
          <cell r="BJ1493" t="str">
            <v>24 in</v>
          </cell>
          <cell r="BK1493" t="str">
            <v>7/8 in</v>
          </cell>
          <cell r="BL1493" t="str">
            <v>I, II, III</v>
          </cell>
          <cell r="BM1493">
            <v>2.349120426329399</v>
          </cell>
          <cell r="BN1493">
            <v>57.5</v>
          </cell>
          <cell r="BO1493">
            <v>0</v>
          </cell>
          <cell r="BP1493" t="str">
            <v>J</v>
          </cell>
          <cell r="BQ1493">
            <v>25</v>
          </cell>
          <cell r="BR1493">
            <v>32540</v>
          </cell>
        </row>
        <row r="1494">
          <cell r="C1494">
            <v>266019</v>
          </cell>
          <cell r="D1494" t="str">
            <v>3224 LIF37 (2PB, 40 Bxs, VPL)(GJ)</v>
          </cell>
          <cell r="E1494" t="str">
            <v>70315</v>
          </cell>
          <cell r="F1494" t="str">
            <v>72038</v>
          </cell>
          <cell r="G1494" t="str">
            <v>30%</v>
          </cell>
          <cell r="H1494" t="str">
            <v>2 X 8509 (12-8 4 X 1.25 OL)</v>
          </cell>
          <cell r="I1494" t="str">
            <v>8040 (54 mm 142 GA X 2.125 FT)</v>
          </cell>
          <cell r="J1494" t="str">
            <v>8036 (114 mm 200 GA X 2.125 FT)</v>
          </cell>
          <cell r="K1494">
            <v>1.5624</v>
          </cell>
          <cell r="L1494">
            <v>0.66960000000000008</v>
          </cell>
          <cell r="M1494">
            <v>24</v>
          </cell>
          <cell r="N1494">
            <v>28.189445115952786</v>
          </cell>
          <cell r="O1494">
            <v>23.75</v>
          </cell>
          <cell r="P1494">
            <v>24</v>
          </cell>
          <cell r="Q1494">
            <v>24.25</v>
          </cell>
          <cell r="R1494">
            <v>2.1731249999999998</v>
          </cell>
          <cell r="S1494">
            <v>2.2320000000000002</v>
          </cell>
          <cell r="T1494">
            <v>2.2916249999999998</v>
          </cell>
          <cell r="U1494">
            <v>986.59874999999988</v>
          </cell>
          <cell r="V1494">
            <v>1013.3280000000001</v>
          </cell>
          <cell r="W1494">
            <v>1040.3977499999999</v>
          </cell>
          <cell r="X1494" t="str">
            <v>8427/8428 (25"/2 pc)</v>
          </cell>
          <cell r="Y1494" t="str">
            <v>25"/ 2 pc</v>
          </cell>
          <cell r="Z1494">
            <v>2.5</v>
          </cell>
          <cell r="AA1494">
            <v>25</v>
          </cell>
          <cell r="AB1494">
            <v>54.328124999999993</v>
          </cell>
          <cell r="AC1494">
            <v>55.800000000000004</v>
          </cell>
          <cell r="AD1494">
            <v>57.290624999999991</v>
          </cell>
          <cell r="AE1494">
            <v>56.828124999999993</v>
          </cell>
          <cell r="AF1494">
            <v>58.300000000000004</v>
          </cell>
          <cell r="AG1494">
            <v>59.790624999999991</v>
          </cell>
          <cell r="AH1494" t="str">
            <v>2 X 8126 (4.854 FT/Box)</v>
          </cell>
          <cell r="AI1494">
            <v>2</v>
          </cell>
          <cell r="AJ1494" t="str">
            <v>(8X5)+0=40</v>
          </cell>
          <cell r="AK1494">
            <v>8</v>
          </cell>
          <cell r="AL1494">
            <v>5</v>
          </cell>
          <cell r="AM1494">
            <v>0</v>
          </cell>
          <cell r="AN1494">
            <v>40</v>
          </cell>
          <cell r="AO1494" t="str">
            <v>8908 (45 X 44)</v>
          </cell>
          <cell r="AP1494" t="str">
            <v>45X44</v>
          </cell>
          <cell r="AQ1494">
            <v>55</v>
          </cell>
          <cell r="AR1494" t="str">
            <v>8123 (2)</v>
          </cell>
          <cell r="AS1494">
            <v>0</v>
          </cell>
          <cell r="AT1494" t="str">
            <v>8121 (2 X 16FT)</v>
          </cell>
          <cell r="AU1494">
            <v>2</v>
          </cell>
          <cell r="AV1494" t="str">
            <v>8051 (1 White)</v>
          </cell>
          <cell r="AW1494" t="str">
            <v>8050 (134FT Clear)</v>
          </cell>
          <cell r="AX1494">
            <v>2387</v>
          </cell>
          <cell r="AY1494">
            <v>1000</v>
          </cell>
          <cell r="AZ1494">
            <v>2.387</v>
          </cell>
          <cell r="BA1494" t="str">
            <v>GJ Request to change packaging.(25" boxes for all 24" cartridges)</v>
          </cell>
          <cell r="BB1494" t="str">
            <v>Each pallet gets an additional Void In Pallet label to be placed on top-center of wrapped pallet.</v>
          </cell>
          <cell r="BC1494">
            <v>266019</v>
          </cell>
          <cell r="BD1494" t="str">
            <v>Blue</v>
          </cell>
          <cell r="BE1494" t="str">
            <v xml:space="preserve">3224 LIF37 </v>
          </cell>
          <cell r="BF1494" t="str">
            <v>12 months (+/- 5 days) from date of manufacture</v>
          </cell>
          <cell r="BG1494" t="str">
            <v>Fast</v>
          </cell>
          <cell r="BH1494" t="str">
            <v>32 mm</v>
          </cell>
          <cell r="BI1494" t="str">
            <v>1 3/8 in</v>
          </cell>
          <cell r="BJ1494" t="str">
            <v>24 in</v>
          </cell>
          <cell r="BK1494" t="str">
            <v>7/8 in</v>
          </cell>
          <cell r="BL1494" t="str">
            <v>I, II, III</v>
          </cell>
          <cell r="BM1494">
            <v>2.349120426329399</v>
          </cell>
          <cell r="BN1494">
            <v>57.5</v>
          </cell>
          <cell r="BO1494">
            <v>0</v>
          </cell>
          <cell r="BP1494" t="str">
            <v>J</v>
          </cell>
          <cell r="BQ1494">
            <v>25</v>
          </cell>
          <cell r="BR1494">
            <v>32540</v>
          </cell>
        </row>
        <row r="1495">
          <cell r="C1495">
            <v>266020</v>
          </cell>
          <cell r="D1495" t="str">
            <v>3224 LIF70 (2PB, 40 Bxs, VPL)(GJ)</v>
          </cell>
          <cell r="E1495" t="str">
            <v>70413</v>
          </cell>
          <cell r="F1495" t="str">
            <v>72038</v>
          </cell>
          <cell r="G1495" t="str">
            <v>30%</v>
          </cell>
          <cell r="H1495" t="str">
            <v>2 X 8509 (12-8 4 X 1.25 OL)</v>
          </cell>
          <cell r="I1495" t="str">
            <v>8040 (54 mm 142 GA X 2.125 FT)</v>
          </cell>
          <cell r="J1495" t="str">
            <v>8036 (114 mm 200 GA X 2.125 FT)</v>
          </cell>
          <cell r="K1495">
            <v>1.5624</v>
          </cell>
          <cell r="L1495">
            <v>0.66960000000000008</v>
          </cell>
          <cell r="M1495">
            <v>24</v>
          </cell>
          <cell r="N1495">
            <v>28.189445115952786</v>
          </cell>
          <cell r="O1495">
            <v>23.75</v>
          </cell>
          <cell r="P1495">
            <v>24</v>
          </cell>
          <cell r="Q1495">
            <v>24.25</v>
          </cell>
          <cell r="R1495">
            <v>2.1731249999999998</v>
          </cell>
          <cell r="S1495">
            <v>2.2320000000000002</v>
          </cell>
          <cell r="T1495">
            <v>2.2916249999999998</v>
          </cell>
          <cell r="U1495">
            <v>986.59874999999988</v>
          </cell>
          <cell r="V1495">
            <v>1013.3280000000001</v>
          </cell>
          <cell r="W1495">
            <v>1040.3977499999999</v>
          </cell>
          <cell r="X1495" t="str">
            <v>8427/8428 (25"/2 pc)</v>
          </cell>
          <cell r="Y1495" t="str">
            <v>25"/ 2 pc</v>
          </cell>
          <cell r="Z1495">
            <v>2.5</v>
          </cell>
          <cell r="AA1495">
            <v>25</v>
          </cell>
          <cell r="AB1495">
            <v>54.328124999999993</v>
          </cell>
          <cell r="AC1495">
            <v>55.800000000000004</v>
          </cell>
          <cell r="AD1495">
            <v>57.290624999999991</v>
          </cell>
          <cell r="AE1495">
            <v>56.828124999999993</v>
          </cell>
          <cell r="AF1495">
            <v>58.300000000000004</v>
          </cell>
          <cell r="AG1495">
            <v>59.790624999999991</v>
          </cell>
          <cell r="AH1495" t="str">
            <v>2 X 8126 (4.854 FT/Box)</v>
          </cell>
          <cell r="AI1495">
            <v>2</v>
          </cell>
          <cell r="AJ1495" t="str">
            <v>(8X5)+0=40</v>
          </cell>
          <cell r="AK1495">
            <v>8</v>
          </cell>
          <cell r="AL1495">
            <v>5</v>
          </cell>
          <cell r="AM1495">
            <v>0</v>
          </cell>
          <cell r="AN1495">
            <v>40</v>
          </cell>
          <cell r="AO1495" t="str">
            <v>8908 (45 X 44)</v>
          </cell>
          <cell r="AP1495" t="str">
            <v>45X44</v>
          </cell>
          <cell r="AQ1495">
            <v>55</v>
          </cell>
          <cell r="AR1495" t="str">
            <v>8123 (2)</v>
          </cell>
          <cell r="AS1495">
            <v>0</v>
          </cell>
          <cell r="AT1495" t="str">
            <v>8121 (2 X 16FT)</v>
          </cell>
          <cell r="AU1495">
            <v>2</v>
          </cell>
          <cell r="AV1495" t="str">
            <v>8051 (1 White)</v>
          </cell>
          <cell r="AW1495" t="str">
            <v>8050 (134FT Clear)</v>
          </cell>
          <cell r="AX1495">
            <v>2387</v>
          </cell>
          <cell r="AY1495">
            <v>1000</v>
          </cell>
          <cell r="AZ1495">
            <v>2.387</v>
          </cell>
          <cell r="BA1495" t="str">
            <v>GJ Request to change packaging.(25" boxes for all 24" cartridges)</v>
          </cell>
          <cell r="BB1495" t="str">
            <v>Each pallet gets an additional Void In Pallet label to be placed on top-center of wrapped pallet.</v>
          </cell>
          <cell r="BC1495">
            <v>266020</v>
          </cell>
          <cell r="BD1495" t="str">
            <v>Yellow</v>
          </cell>
          <cell r="BE1495" t="str">
            <v>3224 LIF70</v>
          </cell>
          <cell r="BF1495" t="str">
            <v>12 months (+/- 5 days) from date of manufacture</v>
          </cell>
          <cell r="BG1495" t="str">
            <v>Slow</v>
          </cell>
          <cell r="BH1495" t="str">
            <v>32 mm</v>
          </cell>
          <cell r="BI1495" t="str">
            <v>1 3/8 in</v>
          </cell>
          <cell r="BJ1495" t="str">
            <v>24 in</v>
          </cell>
          <cell r="BK1495" t="str">
            <v>7/8 in</v>
          </cell>
          <cell r="BL1495" t="str">
            <v>I, II, III</v>
          </cell>
          <cell r="BM1495">
            <v>2.349120426329399</v>
          </cell>
          <cell r="BN1495">
            <v>57.5</v>
          </cell>
          <cell r="BO1495">
            <v>0</v>
          </cell>
          <cell r="BP1495" t="str">
            <v>J</v>
          </cell>
          <cell r="BQ1495">
            <v>25</v>
          </cell>
          <cell r="BR1495">
            <v>32540</v>
          </cell>
        </row>
        <row r="1496">
          <cell r="C1496">
            <v>266022</v>
          </cell>
          <cell r="D1496" t="str">
            <v>3224 M0510 (2PB, 40 Bxs, VPL)(GJ)</v>
          </cell>
          <cell r="E1496" t="str">
            <v>70457</v>
          </cell>
          <cell r="F1496" t="str">
            <v>72038</v>
          </cell>
          <cell r="G1496" t="str">
            <v>30%</v>
          </cell>
          <cell r="H1496" t="str">
            <v>2 X 8509 (12-8 4 X 1.25 OL)</v>
          </cell>
          <cell r="I1496" t="str">
            <v>8040 (54 mm 142 GA X 2.125 FT)</v>
          </cell>
          <cell r="J1496" t="str">
            <v>8036 (114 mm 200 GA X 2.125 FT)</v>
          </cell>
          <cell r="K1496">
            <v>1.5624</v>
          </cell>
          <cell r="L1496">
            <v>0.66960000000000008</v>
          </cell>
          <cell r="M1496">
            <v>24</v>
          </cell>
          <cell r="N1496">
            <v>28.189445115952786</v>
          </cell>
          <cell r="O1496">
            <v>23.75</v>
          </cell>
          <cell r="P1496">
            <v>24</v>
          </cell>
          <cell r="Q1496">
            <v>24.25</v>
          </cell>
          <cell r="R1496">
            <v>2.1731249999999998</v>
          </cell>
          <cell r="S1496">
            <v>2.2320000000000002</v>
          </cell>
          <cell r="T1496">
            <v>2.2916249999999998</v>
          </cell>
          <cell r="U1496">
            <v>986.59874999999988</v>
          </cell>
          <cell r="V1496">
            <v>1013.3280000000001</v>
          </cell>
          <cell r="W1496">
            <v>1040.3977499999999</v>
          </cell>
          <cell r="X1496" t="str">
            <v>8427/8428 (25"/2 pc)</v>
          </cell>
          <cell r="Y1496" t="str">
            <v>25"/ 2 pc</v>
          </cell>
          <cell r="Z1496">
            <v>2.5</v>
          </cell>
          <cell r="AA1496">
            <v>25</v>
          </cell>
          <cell r="AB1496">
            <v>54.328124999999993</v>
          </cell>
          <cell r="AC1496">
            <v>55.800000000000004</v>
          </cell>
          <cell r="AD1496">
            <v>57.290624999999991</v>
          </cell>
          <cell r="AE1496">
            <v>56.828124999999993</v>
          </cell>
          <cell r="AF1496">
            <v>58.300000000000004</v>
          </cell>
          <cell r="AG1496">
            <v>59.790624999999991</v>
          </cell>
          <cell r="AH1496" t="str">
            <v>2 X 8126 (4.854 FT/Box)</v>
          </cell>
          <cell r="AI1496">
            <v>2</v>
          </cell>
          <cell r="AJ1496" t="str">
            <v>(8X5)+0=40</v>
          </cell>
          <cell r="AK1496">
            <v>8</v>
          </cell>
          <cell r="AL1496">
            <v>5</v>
          </cell>
          <cell r="AM1496">
            <v>0</v>
          </cell>
          <cell r="AN1496">
            <v>40</v>
          </cell>
          <cell r="AO1496" t="str">
            <v>8908 (45 X 44)</v>
          </cell>
          <cell r="AP1496" t="str">
            <v>45X44</v>
          </cell>
          <cell r="AQ1496">
            <v>55</v>
          </cell>
          <cell r="AR1496" t="str">
            <v>8123 (2)</v>
          </cell>
          <cell r="AS1496">
            <v>0</v>
          </cell>
          <cell r="AT1496" t="str">
            <v>8121 (2 X 16FT)</v>
          </cell>
          <cell r="AU1496">
            <v>2</v>
          </cell>
          <cell r="AV1496" t="str">
            <v>8051 (1 White)</v>
          </cell>
          <cell r="AW1496" t="str">
            <v>8050 (134FT Clear)</v>
          </cell>
          <cell r="AX1496">
            <v>2387</v>
          </cell>
          <cell r="AY1496">
            <v>1000</v>
          </cell>
          <cell r="AZ1496">
            <v>2.387</v>
          </cell>
          <cell r="BA1496" t="str">
            <v>GJ Request to change packaging.(25" boxes for all 24" cartridges)</v>
          </cell>
          <cell r="BB1496" t="str">
            <v>Each pallet gets an additional Void In Pallet label to be placed on top-center of wrapped pallet.</v>
          </cell>
          <cell r="BC1496">
            <v>266022</v>
          </cell>
          <cell r="BD1496" t="str">
            <v xml:space="preserve"> White</v>
          </cell>
          <cell r="BE1496" t="str">
            <v xml:space="preserve">3224 M0510 </v>
          </cell>
          <cell r="BF1496" t="str">
            <v>12 months (+/- 5 days) from date of manufacture</v>
          </cell>
          <cell r="BG1496" t="str">
            <v>X-Slow</v>
          </cell>
          <cell r="BH1496" t="str">
            <v>32 mm</v>
          </cell>
          <cell r="BI1496" t="str">
            <v>1 3/8 in</v>
          </cell>
          <cell r="BJ1496" t="str">
            <v>24 in</v>
          </cell>
          <cell r="BK1496" t="str">
            <v>7/8 in</v>
          </cell>
          <cell r="BL1496" t="str">
            <v>I, II, III</v>
          </cell>
          <cell r="BM1496">
            <v>2.349120426329399</v>
          </cell>
          <cell r="BN1496">
            <v>57.5</v>
          </cell>
          <cell r="BO1496">
            <v>0</v>
          </cell>
          <cell r="BP1496" t="str">
            <v>J</v>
          </cell>
          <cell r="BQ1496">
            <v>25</v>
          </cell>
          <cell r="BR1496">
            <v>32540</v>
          </cell>
        </row>
        <row r="1497">
          <cell r="C1497">
            <v>266023</v>
          </cell>
          <cell r="D1497" t="str">
            <v>3224 M10 (2PB, 40 Bxs, VPL)(GJ)</v>
          </cell>
          <cell r="E1497" t="str">
            <v>70496</v>
          </cell>
          <cell r="F1497" t="str">
            <v>72038</v>
          </cell>
          <cell r="G1497" t="str">
            <v>30%</v>
          </cell>
          <cell r="H1497" t="str">
            <v>2 X 8509 (12-8 4 X 1.25 OL)</v>
          </cell>
          <cell r="I1497" t="str">
            <v>8040 (54 mm 142 GA X 2.125 FT)</v>
          </cell>
          <cell r="J1497" t="str">
            <v>8036 (114 mm 200 GA X 2.125 FT)</v>
          </cell>
          <cell r="K1497">
            <v>1.5624</v>
          </cell>
          <cell r="L1497">
            <v>0.66960000000000008</v>
          </cell>
          <cell r="M1497">
            <v>24</v>
          </cell>
          <cell r="N1497">
            <v>28.189445115952786</v>
          </cell>
          <cell r="O1497">
            <v>23.75</v>
          </cell>
          <cell r="P1497">
            <v>24</v>
          </cell>
          <cell r="Q1497">
            <v>24.25</v>
          </cell>
          <cell r="R1497">
            <v>2.1731249999999998</v>
          </cell>
          <cell r="S1497">
            <v>2.2320000000000002</v>
          </cell>
          <cell r="T1497">
            <v>2.2916249999999998</v>
          </cell>
          <cell r="U1497">
            <v>986.59874999999988</v>
          </cell>
          <cell r="V1497">
            <v>1013.3280000000001</v>
          </cell>
          <cell r="W1497">
            <v>1040.3977499999999</v>
          </cell>
          <cell r="X1497" t="str">
            <v>8427/8428 (25"/2 pc)</v>
          </cell>
          <cell r="Y1497" t="str">
            <v>25"/ 2 pc</v>
          </cell>
          <cell r="Z1497">
            <v>2.5</v>
          </cell>
          <cell r="AA1497">
            <v>25</v>
          </cell>
          <cell r="AB1497">
            <v>54.328124999999993</v>
          </cell>
          <cell r="AC1497">
            <v>55.800000000000004</v>
          </cell>
          <cell r="AD1497">
            <v>57.290624999999991</v>
          </cell>
          <cell r="AE1497">
            <v>56.828124999999993</v>
          </cell>
          <cell r="AF1497">
            <v>58.300000000000004</v>
          </cell>
          <cell r="AG1497">
            <v>59.790624999999991</v>
          </cell>
          <cell r="AH1497" t="str">
            <v>2 X 8126 (4.854 FT/Box)</v>
          </cell>
          <cell r="AI1497">
            <v>2</v>
          </cell>
          <cell r="AJ1497" t="str">
            <v>(8X5)+0=40</v>
          </cell>
          <cell r="AK1497">
            <v>8</v>
          </cell>
          <cell r="AL1497">
            <v>5</v>
          </cell>
          <cell r="AM1497">
            <v>0</v>
          </cell>
          <cell r="AN1497">
            <v>40</v>
          </cell>
          <cell r="AO1497" t="str">
            <v>8908 (45 X 44)</v>
          </cell>
          <cell r="AP1497" t="str">
            <v>45X44</v>
          </cell>
          <cell r="AQ1497">
            <v>55</v>
          </cell>
          <cell r="AR1497" t="str">
            <v>8123 (2)</v>
          </cell>
          <cell r="AS1497">
            <v>0</v>
          </cell>
          <cell r="AT1497" t="str">
            <v>8121 (2 X 16FT)</v>
          </cell>
          <cell r="AU1497">
            <v>2</v>
          </cell>
          <cell r="AV1497" t="str">
            <v>8051 (1 White)</v>
          </cell>
          <cell r="AW1497" t="str">
            <v>8050 (134FT Clear)</v>
          </cell>
          <cell r="AX1497">
            <v>2387</v>
          </cell>
          <cell r="AY1497">
            <v>1000</v>
          </cell>
          <cell r="AZ1497">
            <v>2.387</v>
          </cell>
          <cell r="BA1497" t="str">
            <v>GJ Request to change packaging.(25" boxes for all 24" cartridges)</v>
          </cell>
          <cell r="BB1497" t="str">
            <v>Each pallet gets an additional Void In Pallet label to be placed on top-center of wrapped pallet.</v>
          </cell>
          <cell r="BC1497">
            <v>266023</v>
          </cell>
          <cell r="BD1497" t="str">
            <v>Red</v>
          </cell>
          <cell r="BE1497" t="str">
            <v xml:space="preserve">3224 M10 </v>
          </cell>
          <cell r="BF1497" t="str">
            <v>12 months (+/- 5 days) from date of manufacture</v>
          </cell>
          <cell r="BG1497" t="str">
            <v>Super Fast</v>
          </cell>
          <cell r="BH1497" t="str">
            <v>32 mm</v>
          </cell>
          <cell r="BI1497" t="str">
            <v>1 3/8 in</v>
          </cell>
          <cell r="BJ1497" t="str">
            <v>24 in</v>
          </cell>
          <cell r="BK1497" t="str">
            <v>7/8 in</v>
          </cell>
          <cell r="BL1497" t="str">
            <v>I, II, III</v>
          </cell>
          <cell r="BM1497">
            <v>2.349120426329399</v>
          </cell>
          <cell r="BN1497">
            <v>57.5</v>
          </cell>
          <cell r="BO1497">
            <v>0</v>
          </cell>
          <cell r="BP1497" t="str">
            <v>J</v>
          </cell>
          <cell r="BQ1497">
            <v>25</v>
          </cell>
          <cell r="BR1497">
            <v>32540</v>
          </cell>
        </row>
        <row r="1498">
          <cell r="C1498">
            <v>266024</v>
          </cell>
          <cell r="D1498" t="str">
            <v>3224 M20 (2PB, 40 Bxs, VPL)(GJ)</v>
          </cell>
          <cell r="E1498" t="str">
            <v>70402</v>
          </cell>
          <cell r="F1498" t="str">
            <v>72038</v>
          </cell>
          <cell r="G1498" t="str">
            <v>30%</v>
          </cell>
          <cell r="H1498" t="str">
            <v>2 X 8509 (12-8 4 X 1.25 OL)</v>
          </cell>
          <cell r="I1498" t="str">
            <v>8040 (54 mm 142 GA X 2.125 FT)</v>
          </cell>
          <cell r="J1498" t="str">
            <v>8036 (114 mm 200 GA X 2.125 FT)</v>
          </cell>
          <cell r="K1498">
            <v>1.5624</v>
          </cell>
          <cell r="L1498">
            <v>0.66960000000000008</v>
          </cell>
          <cell r="M1498">
            <v>24</v>
          </cell>
          <cell r="N1498">
            <v>28.189445115952786</v>
          </cell>
          <cell r="O1498">
            <v>23.75</v>
          </cell>
          <cell r="P1498">
            <v>24</v>
          </cell>
          <cell r="Q1498">
            <v>24.25</v>
          </cell>
          <cell r="R1498">
            <v>2.1731249999999998</v>
          </cell>
          <cell r="S1498">
            <v>2.2320000000000002</v>
          </cell>
          <cell r="T1498">
            <v>2.2916249999999998</v>
          </cell>
          <cell r="U1498">
            <v>986.59874999999988</v>
          </cell>
          <cell r="V1498">
            <v>1013.3280000000001</v>
          </cell>
          <cell r="W1498">
            <v>1040.3977499999999</v>
          </cell>
          <cell r="X1498" t="str">
            <v>8427/8428 (25"/2 pc)</v>
          </cell>
          <cell r="Y1498" t="str">
            <v>25"/ 2 pc</v>
          </cell>
          <cell r="Z1498">
            <v>2.5</v>
          </cell>
          <cell r="AA1498">
            <v>25</v>
          </cell>
          <cell r="AB1498">
            <v>54.328124999999993</v>
          </cell>
          <cell r="AC1498">
            <v>55.800000000000004</v>
          </cell>
          <cell r="AD1498">
            <v>57.290624999999991</v>
          </cell>
          <cell r="AE1498">
            <v>56.828124999999993</v>
          </cell>
          <cell r="AF1498">
            <v>58.300000000000004</v>
          </cell>
          <cell r="AG1498">
            <v>59.790624999999991</v>
          </cell>
          <cell r="AH1498" t="str">
            <v>2 X 8126 (4.854 FT/Box)</v>
          </cell>
          <cell r="AI1498">
            <v>2</v>
          </cell>
          <cell r="AJ1498" t="str">
            <v>(8X5)+0=40</v>
          </cell>
          <cell r="AK1498">
            <v>8</v>
          </cell>
          <cell r="AL1498">
            <v>5</v>
          </cell>
          <cell r="AM1498">
            <v>0</v>
          </cell>
          <cell r="AN1498">
            <v>40</v>
          </cell>
          <cell r="AO1498" t="str">
            <v>8908 (45 X 44)</v>
          </cell>
          <cell r="AP1498" t="str">
            <v>45X44</v>
          </cell>
          <cell r="AQ1498">
            <v>55</v>
          </cell>
          <cell r="AR1498" t="str">
            <v>8123 (2)</v>
          </cell>
          <cell r="AS1498">
            <v>0</v>
          </cell>
          <cell r="AT1498" t="str">
            <v>8121 (2 X 16FT)</v>
          </cell>
          <cell r="AU1498">
            <v>2</v>
          </cell>
          <cell r="AV1498" t="str">
            <v>8051 (1 White)</v>
          </cell>
          <cell r="AW1498" t="str">
            <v>8050 (134FT Clear)</v>
          </cell>
          <cell r="AX1498">
            <v>2387</v>
          </cell>
          <cell r="AY1498">
            <v>1000</v>
          </cell>
          <cell r="AZ1498">
            <v>2.387</v>
          </cell>
          <cell r="BA1498" t="str">
            <v>GJ Request to change packaging.(25" boxes for all 24" cartridges)</v>
          </cell>
          <cell r="BB1498" t="str">
            <v>Each pallet gets an additional Void In Pallet label to be placed on top-center of wrapped pallet.</v>
          </cell>
          <cell r="BC1498">
            <v>266024</v>
          </cell>
          <cell r="BD1498" t="str">
            <v xml:space="preserve">Orange </v>
          </cell>
          <cell r="BE1498" t="str">
            <v xml:space="preserve">3224 M20 </v>
          </cell>
          <cell r="BF1498" t="str">
            <v>12 months (+/- 5 days) from date of manufacture</v>
          </cell>
          <cell r="BG1498" t="str">
            <v xml:space="preserve">X-Fast </v>
          </cell>
          <cell r="BH1498" t="str">
            <v>32 mm</v>
          </cell>
          <cell r="BI1498" t="str">
            <v>1 3/8 in</v>
          </cell>
          <cell r="BJ1498" t="str">
            <v>24 in</v>
          </cell>
          <cell r="BK1498" t="str">
            <v>7/8 in</v>
          </cell>
          <cell r="BL1498" t="str">
            <v>I, II, III</v>
          </cell>
          <cell r="BM1498">
            <v>2.349120426329399</v>
          </cell>
          <cell r="BN1498">
            <v>57.5</v>
          </cell>
          <cell r="BO1498">
            <v>0</v>
          </cell>
          <cell r="BP1498" t="str">
            <v>J</v>
          </cell>
          <cell r="BQ1498">
            <v>25</v>
          </cell>
          <cell r="BR1498">
            <v>32540</v>
          </cell>
        </row>
        <row r="1499">
          <cell r="C1499">
            <v>266025</v>
          </cell>
          <cell r="D1499" t="str">
            <v>3224 LIF1530 (2PB, 40 Bxs, VPL)(GJ)</v>
          </cell>
          <cell r="E1499" t="str">
            <v>70362</v>
          </cell>
          <cell r="F1499" t="str">
            <v>72038</v>
          </cell>
          <cell r="G1499" t="str">
            <v>30%</v>
          </cell>
          <cell r="H1499" t="str">
            <v>2 X 8509 (12-8 4 X 1.25 OL)</v>
          </cell>
          <cell r="I1499" t="str">
            <v>8040 (54 mm 142 GA X 2.125 FT)</v>
          </cell>
          <cell r="J1499" t="str">
            <v>8036 (114 mm 200 GA X 2.125 FT)</v>
          </cell>
          <cell r="K1499">
            <v>1.5624</v>
          </cell>
          <cell r="L1499">
            <v>0.66960000000000008</v>
          </cell>
          <cell r="M1499">
            <v>24</v>
          </cell>
          <cell r="N1499">
            <v>28.189445115952786</v>
          </cell>
          <cell r="O1499">
            <v>23.75</v>
          </cell>
          <cell r="P1499">
            <v>24</v>
          </cell>
          <cell r="Q1499">
            <v>24.25</v>
          </cell>
          <cell r="R1499">
            <v>2.1731249999999998</v>
          </cell>
          <cell r="S1499">
            <v>2.2320000000000002</v>
          </cell>
          <cell r="T1499">
            <v>2.2916249999999998</v>
          </cell>
          <cell r="U1499">
            <v>986.59874999999988</v>
          </cell>
          <cell r="V1499">
            <v>1013.3280000000001</v>
          </cell>
          <cell r="W1499">
            <v>1040.3977499999999</v>
          </cell>
          <cell r="X1499" t="str">
            <v>8427/8428 (25"/2 pc)</v>
          </cell>
          <cell r="Y1499" t="str">
            <v>25"/ 2 pc</v>
          </cell>
          <cell r="Z1499">
            <v>2.5</v>
          </cell>
          <cell r="AA1499">
            <v>25</v>
          </cell>
          <cell r="AB1499">
            <v>54.328124999999993</v>
          </cell>
          <cell r="AC1499">
            <v>55.800000000000004</v>
          </cell>
          <cell r="AD1499">
            <v>57.290624999999991</v>
          </cell>
          <cell r="AE1499">
            <v>56.828124999999993</v>
          </cell>
          <cell r="AF1499">
            <v>58.300000000000004</v>
          </cell>
          <cell r="AG1499">
            <v>59.790624999999991</v>
          </cell>
          <cell r="AH1499" t="str">
            <v>2 X 8126 (4.854 FT/Box)</v>
          </cell>
          <cell r="AI1499">
            <v>2</v>
          </cell>
          <cell r="AJ1499" t="str">
            <v>(8X5)+0=40</v>
          </cell>
          <cell r="AK1499">
            <v>8</v>
          </cell>
          <cell r="AL1499">
            <v>5</v>
          </cell>
          <cell r="AM1499">
            <v>0</v>
          </cell>
          <cell r="AN1499">
            <v>40</v>
          </cell>
          <cell r="AO1499" t="str">
            <v>8908 (45 X 44)</v>
          </cell>
          <cell r="AP1499" t="str">
            <v>45X44</v>
          </cell>
          <cell r="AQ1499">
            <v>55</v>
          </cell>
          <cell r="AR1499" t="str">
            <v>8123 (2)</v>
          </cell>
          <cell r="AS1499">
            <v>0</v>
          </cell>
          <cell r="AT1499" t="str">
            <v>8121 (2 X 16FT)</v>
          </cell>
          <cell r="AU1499">
            <v>2</v>
          </cell>
          <cell r="AV1499" t="str">
            <v>8051 (1 White)</v>
          </cell>
          <cell r="AW1499" t="str">
            <v>8050 (134FT Clear)</v>
          </cell>
          <cell r="AX1499">
            <v>2387</v>
          </cell>
          <cell r="AY1499">
            <v>1000</v>
          </cell>
          <cell r="AZ1499">
            <v>2.387</v>
          </cell>
          <cell r="BA1499" t="str">
            <v>GJ Request to change packaging.(25" boxes for all 24" cartridges)</v>
          </cell>
          <cell r="BB1499" t="str">
            <v>Each pallet gets an additional Void In Pallet label to be placed on top-center of wrapped pallet.</v>
          </cell>
          <cell r="BC1499">
            <v>266025</v>
          </cell>
          <cell r="BD1499" t="str">
            <v>White</v>
          </cell>
          <cell r="BE1499" t="str">
            <v>3224 LIF1530</v>
          </cell>
          <cell r="BF1499" t="str">
            <v>12 months (+/- 5 days) from date of manufacture</v>
          </cell>
          <cell r="BG1499" t="str">
            <v>Super Slow</v>
          </cell>
          <cell r="BH1499" t="str">
            <v>32 mm</v>
          </cell>
          <cell r="BI1499" t="str">
            <v>1 3/8 in</v>
          </cell>
          <cell r="BJ1499" t="str">
            <v>24 in</v>
          </cell>
          <cell r="BK1499" t="str">
            <v>7/8 in</v>
          </cell>
          <cell r="BL1499" t="str">
            <v>I, II, III</v>
          </cell>
          <cell r="BM1499">
            <v>2.349120426329399</v>
          </cell>
          <cell r="BN1499">
            <v>57.5</v>
          </cell>
          <cell r="BO1499">
            <v>0</v>
          </cell>
          <cell r="BP1499" t="str">
            <v>J</v>
          </cell>
          <cell r="BQ1499">
            <v>25</v>
          </cell>
          <cell r="BR1499">
            <v>32540</v>
          </cell>
        </row>
        <row r="1500">
          <cell r="C1500">
            <v>266026</v>
          </cell>
          <cell r="D1500" t="str">
            <v>3224 M35 (2PB, 40 Bxs, VPL)(GJ)</v>
          </cell>
          <cell r="E1500" t="str">
            <v>70474</v>
          </cell>
          <cell r="F1500" t="str">
            <v>72038</v>
          </cell>
          <cell r="G1500" t="str">
            <v>30%</v>
          </cell>
          <cell r="H1500" t="str">
            <v>2 X 8509 (12-8 4 X 1.25 OL)</v>
          </cell>
          <cell r="I1500" t="str">
            <v>8040 (54 mm 142 GA X 2.125 FT)</v>
          </cell>
          <cell r="J1500" t="str">
            <v>8036 (114 mm 200 GA X 2.125 FT)</v>
          </cell>
          <cell r="K1500">
            <v>1.5624</v>
          </cell>
          <cell r="L1500">
            <v>0.66960000000000008</v>
          </cell>
          <cell r="M1500">
            <v>24</v>
          </cell>
          <cell r="N1500">
            <v>28.189445115952786</v>
          </cell>
          <cell r="O1500">
            <v>23.75</v>
          </cell>
          <cell r="P1500">
            <v>24</v>
          </cell>
          <cell r="Q1500">
            <v>24.25</v>
          </cell>
          <cell r="R1500">
            <v>2.1731249999999998</v>
          </cell>
          <cell r="S1500">
            <v>2.2320000000000002</v>
          </cell>
          <cell r="T1500">
            <v>2.2916249999999998</v>
          </cell>
          <cell r="U1500">
            <v>986.59874999999988</v>
          </cell>
          <cell r="V1500">
            <v>1013.3280000000001</v>
          </cell>
          <cell r="W1500">
            <v>1040.3977499999999</v>
          </cell>
          <cell r="X1500" t="str">
            <v>8427/8428 (25"/2 pc)</v>
          </cell>
          <cell r="Y1500" t="str">
            <v>25"/ 2 pc</v>
          </cell>
          <cell r="Z1500">
            <v>2.5</v>
          </cell>
          <cell r="AA1500">
            <v>25</v>
          </cell>
          <cell r="AB1500">
            <v>54.328124999999993</v>
          </cell>
          <cell r="AC1500">
            <v>55.800000000000004</v>
          </cell>
          <cell r="AD1500">
            <v>57.290624999999991</v>
          </cell>
          <cell r="AE1500">
            <v>56.828124999999993</v>
          </cell>
          <cell r="AF1500">
            <v>58.300000000000004</v>
          </cell>
          <cell r="AG1500">
            <v>59.790624999999991</v>
          </cell>
          <cell r="AH1500" t="str">
            <v>2 X 8126 (4.854 FT/Box)</v>
          </cell>
          <cell r="AI1500">
            <v>2</v>
          </cell>
          <cell r="AJ1500" t="str">
            <v>(8X5)+0=40</v>
          </cell>
          <cell r="AK1500">
            <v>8</v>
          </cell>
          <cell r="AL1500">
            <v>5</v>
          </cell>
          <cell r="AM1500">
            <v>0</v>
          </cell>
          <cell r="AN1500">
            <v>40</v>
          </cell>
          <cell r="AO1500" t="str">
            <v>8908 (45 X 44)</v>
          </cell>
          <cell r="AP1500" t="str">
            <v>45X44</v>
          </cell>
          <cell r="AQ1500">
            <v>55</v>
          </cell>
          <cell r="AR1500" t="str">
            <v>8123 (2)</v>
          </cell>
          <cell r="AS1500" t="str">
            <v>8051 (1 White) and 8305 (1 6 mil poly bag)</v>
          </cell>
          <cell r="AT1500" t="str">
            <v>8121 (2 X 16FT)</v>
          </cell>
          <cell r="AU1500">
            <v>2</v>
          </cell>
          <cell r="AV1500" t="str">
            <v>8051 (1 White)</v>
          </cell>
          <cell r="AW1500" t="str">
            <v>8050 (134FT Clear)</v>
          </cell>
          <cell r="AX1500">
            <v>2387</v>
          </cell>
          <cell r="AY1500">
            <v>1000</v>
          </cell>
          <cell r="AZ1500">
            <v>2.387</v>
          </cell>
          <cell r="BA1500" t="str">
            <v>GJ Request to change packaging.(31" boxes to 42X45 pallet 3/22/06)</v>
          </cell>
          <cell r="BB1500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500">
            <v>266026</v>
          </cell>
          <cell r="BD1500" t="str">
            <v>Blue</v>
          </cell>
          <cell r="BE1500" t="str">
            <v xml:space="preserve">3224 M35 </v>
          </cell>
          <cell r="BF1500" t="str">
            <v>12 months (+/- 5 days) from date of manufacture</v>
          </cell>
          <cell r="BG1500" t="str">
            <v>Fast</v>
          </cell>
          <cell r="BH1500" t="str">
            <v>32 mm</v>
          </cell>
          <cell r="BI1500" t="str">
            <v>1 3/8 in</v>
          </cell>
          <cell r="BJ1500" t="str">
            <v>24 in</v>
          </cell>
          <cell r="BK1500" t="str">
            <v>7/8 in</v>
          </cell>
          <cell r="BL1500" t="str">
            <v>I, II, III</v>
          </cell>
          <cell r="BM1500">
            <v>2.349120426329399</v>
          </cell>
          <cell r="BN1500">
            <v>57.5</v>
          </cell>
          <cell r="BO1500">
            <v>0</v>
          </cell>
          <cell r="BP1500" t="str">
            <v>J</v>
          </cell>
          <cell r="BQ1500">
            <v>25</v>
          </cell>
          <cell r="BR1500">
            <v>32541</v>
          </cell>
        </row>
        <row r="1501">
          <cell r="C1501">
            <v>266028</v>
          </cell>
          <cell r="D1501" t="str">
            <v>3224 LIF50 (2PB, 40 Bxs, VPL)(GJ)</v>
          </cell>
          <cell r="E1501" t="str">
            <v>70419</v>
          </cell>
          <cell r="F1501" t="str">
            <v>72038</v>
          </cell>
          <cell r="G1501" t="str">
            <v>30%</v>
          </cell>
          <cell r="H1501" t="str">
            <v>2 X 8509 (12-8 4 X 1.25 OL)</v>
          </cell>
          <cell r="I1501" t="str">
            <v>8040 (54 mm 142 GA X 2.125 FT)</v>
          </cell>
          <cell r="J1501" t="str">
            <v>8036 (114 mm 200 GA X 2.125 FT)</v>
          </cell>
          <cell r="K1501">
            <v>1.5624</v>
          </cell>
          <cell r="L1501">
            <v>0.66960000000000008</v>
          </cell>
          <cell r="M1501">
            <v>24</v>
          </cell>
          <cell r="N1501">
            <v>28.189445115952786</v>
          </cell>
          <cell r="O1501">
            <v>23.75</v>
          </cell>
          <cell r="P1501">
            <v>24</v>
          </cell>
          <cell r="Q1501">
            <v>24.25</v>
          </cell>
          <cell r="R1501">
            <v>2.1731249999999998</v>
          </cell>
          <cell r="S1501">
            <v>2.2320000000000002</v>
          </cell>
          <cell r="T1501">
            <v>2.2916249999999998</v>
          </cell>
          <cell r="U1501">
            <v>986.59874999999988</v>
          </cell>
          <cell r="V1501">
            <v>1013.3280000000001</v>
          </cell>
          <cell r="W1501">
            <v>1040.3977499999999</v>
          </cell>
          <cell r="X1501" t="str">
            <v>8427/8428 (25"/2 pc)</v>
          </cell>
          <cell r="Y1501" t="str">
            <v>25"/ 2 pc</v>
          </cell>
          <cell r="Z1501">
            <v>2.5</v>
          </cell>
          <cell r="AA1501">
            <v>25</v>
          </cell>
          <cell r="AB1501">
            <v>54.328124999999993</v>
          </cell>
          <cell r="AC1501">
            <v>55.800000000000004</v>
          </cell>
          <cell r="AD1501">
            <v>57.290624999999991</v>
          </cell>
          <cell r="AE1501">
            <v>56.828124999999993</v>
          </cell>
          <cell r="AF1501">
            <v>58.300000000000004</v>
          </cell>
          <cell r="AG1501">
            <v>59.790624999999991</v>
          </cell>
          <cell r="AH1501" t="str">
            <v>2 X 8126 (4.854 FT/Box)</v>
          </cell>
          <cell r="AI1501">
            <v>2</v>
          </cell>
          <cell r="AJ1501" t="str">
            <v>(8X5)+0=40</v>
          </cell>
          <cell r="AK1501">
            <v>8</v>
          </cell>
          <cell r="AL1501">
            <v>5</v>
          </cell>
          <cell r="AM1501">
            <v>0</v>
          </cell>
          <cell r="AN1501">
            <v>40</v>
          </cell>
          <cell r="AO1501" t="str">
            <v>8908 (45 X 44)</v>
          </cell>
          <cell r="AP1501" t="str">
            <v>45X44</v>
          </cell>
          <cell r="AQ1501">
            <v>55</v>
          </cell>
          <cell r="AR1501" t="str">
            <v>8123 (2)</v>
          </cell>
          <cell r="AS1501">
            <v>0</v>
          </cell>
          <cell r="AT1501" t="str">
            <v>8121 (2 X 16FT)</v>
          </cell>
          <cell r="AU1501">
            <v>2</v>
          </cell>
          <cell r="AV1501" t="str">
            <v>8051 (1 White)</v>
          </cell>
          <cell r="AW1501" t="str">
            <v>8050 (134FT Clear)</v>
          </cell>
          <cell r="AX1501">
            <v>2387</v>
          </cell>
          <cell r="AY1501">
            <v>1000</v>
          </cell>
          <cell r="AZ1501">
            <v>2.387</v>
          </cell>
          <cell r="BA1501" t="str">
            <v>GJ Request to change packaging.(25" boxes for all 24" cartridges)</v>
          </cell>
          <cell r="BB1501" t="str">
            <v>Each pallet gets an additional Void In Pallet label to be placed on top-center of wrapped pallet.</v>
          </cell>
          <cell r="BC1501">
            <v>266028</v>
          </cell>
          <cell r="BD1501" t="str">
            <v>Green</v>
          </cell>
          <cell r="BE1501" t="str">
            <v>3224 LIF50</v>
          </cell>
          <cell r="BF1501" t="str">
            <v>12 months (+/- 5 days) from date of manufacture</v>
          </cell>
          <cell r="BG1501" t="str">
            <v xml:space="preserve">Medium </v>
          </cell>
          <cell r="BH1501" t="str">
            <v>32 mm</v>
          </cell>
          <cell r="BI1501" t="str">
            <v>1 3/8 in</v>
          </cell>
          <cell r="BJ1501" t="str">
            <v>24 in</v>
          </cell>
          <cell r="BK1501" t="str">
            <v>7/8 in</v>
          </cell>
          <cell r="BL1501" t="str">
            <v>I, II, III</v>
          </cell>
          <cell r="BM1501">
            <v>2.349120426329399</v>
          </cell>
          <cell r="BN1501">
            <v>57.5</v>
          </cell>
          <cell r="BO1501">
            <v>0</v>
          </cell>
          <cell r="BP1501" t="str">
            <v>J</v>
          </cell>
          <cell r="BQ1501">
            <v>25</v>
          </cell>
          <cell r="BR1501">
            <v>32540</v>
          </cell>
        </row>
        <row r="1502">
          <cell r="C1502">
            <v>266033</v>
          </cell>
          <cell r="D1502" t="str">
            <v>3224 M70N (2PB, 40 Bxs, VPL)(GJ)</v>
          </cell>
          <cell r="E1502" t="str">
            <v>70431</v>
          </cell>
          <cell r="F1502" t="str">
            <v>72038</v>
          </cell>
          <cell r="G1502" t="str">
            <v>30%</v>
          </cell>
          <cell r="H1502" t="str">
            <v>2 X 8509 (12-8 4 X 1.25 OL)</v>
          </cell>
          <cell r="I1502" t="str">
            <v>8040 (54 mm 142 GA X 2.125 FT)</v>
          </cell>
          <cell r="J1502" t="str">
            <v>8036 (114 mm 200 GA X 2.125 FT)</v>
          </cell>
          <cell r="K1502">
            <v>1.5624</v>
          </cell>
          <cell r="L1502">
            <v>0.66960000000000008</v>
          </cell>
          <cell r="M1502">
            <v>24</v>
          </cell>
          <cell r="N1502">
            <v>28.189445115952786</v>
          </cell>
          <cell r="O1502">
            <v>23.75</v>
          </cell>
          <cell r="P1502">
            <v>24</v>
          </cell>
          <cell r="Q1502">
            <v>24.25</v>
          </cell>
          <cell r="R1502">
            <v>2.1731249999999998</v>
          </cell>
          <cell r="S1502">
            <v>2.2320000000000002</v>
          </cell>
          <cell r="T1502">
            <v>2.2916249999999998</v>
          </cell>
          <cell r="U1502">
            <v>986.59874999999988</v>
          </cell>
          <cell r="V1502">
            <v>1013.3280000000001</v>
          </cell>
          <cell r="W1502">
            <v>1040.3977499999999</v>
          </cell>
          <cell r="X1502" t="str">
            <v>8427/8428 (25"/2 pc)</v>
          </cell>
          <cell r="Y1502" t="str">
            <v>25"/ 2 pc</v>
          </cell>
          <cell r="Z1502">
            <v>2.5</v>
          </cell>
          <cell r="AA1502">
            <v>25</v>
          </cell>
          <cell r="AB1502">
            <v>54.328124999999993</v>
          </cell>
          <cell r="AC1502">
            <v>55.800000000000004</v>
          </cell>
          <cell r="AD1502">
            <v>57.290624999999991</v>
          </cell>
          <cell r="AE1502">
            <v>56.828124999999993</v>
          </cell>
          <cell r="AF1502">
            <v>58.300000000000004</v>
          </cell>
          <cell r="AG1502">
            <v>59.790624999999991</v>
          </cell>
          <cell r="AH1502" t="str">
            <v>2 X 8126 (4.854 FT/Box)</v>
          </cell>
          <cell r="AI1502">
            <v>2</v>
          </cell>
          <cell r="AJ1502" t="str">
            <v>(8X5)+0=40</v>
          </cell>
          <cell r="AK1502">
            <v>8</v>
          </cell>
          <cell r="AL1502">
            <v>5</v>
          </cell>
          <cell r="AM1502">
            <v>0</v>
          </cell>
          <cell r="AN1502">
            <v>40</v>
          </cell>
          <cell r="AO1502" t="str">
            <v>8908 (45 X 44)</v>
          </cell>
          <cell r="AP1502" t="str">
            <v>45X44</v>
          </cell>
          <cell r="AQ1502">
            <v>55</v>
          </cell>
          <cell r="AR1502" t="str">
            <v>8123 (2)</v>
          </cell>
          <cell r="AS1502" t="str">
            <v>8051 (1 White) and 8305 (1 6 mil poly bag)</v>
          </cell>
          <cell r="AT1502" t="str">
            <v>8121 (2 X 16FT)</v>
          </cell>
          <cell r="AU1502">
            <v>2</v>
          </cell>
          <cell r="AV1502" t="str">
            <v>8051 (1 White)</v>
          </cell>
          <cell r="AW1502" t="str">
            <v>8050 (134FT Clear)</v>
          </cell>
          <cell r="AX1502">
            <v>2387</v>
          </cell>
          <cell r="AY1502">
            <v>1000</v>
          </cell>
          <cell r="AZ1502">
            <v>2.387</v>
          </cell>
          <cell r="BA1502" t="str">
            <v>GJ Request to change packaging.(31" boxes to 42X45 pallet 3/22/06)</v>
          </cell>
          <cell r="BB1502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502">
            <v>266033</v>
          </cell>
          <cell r="BD1502" t="str">
            <v>Yellow</v>
          </cell>
          <cell r="BE1502" t="str">
            <v xml:space="preserve">3224 M70N </v>
          </cell>
          <cell r="BF1502" t="str">
            <v>12 months (+/- 5 days) from date of manufacture</v>
          </cell>
          <cell r="BG1502" t="str">
            <v>Slow</v>
          </cell>
          <cell r="BH1502" t="str">
            <v>32 mm</v>
          </cell>
          <cell r="BI1502" t="str">
            <v>1 3/8 in</v>
          </cell>
          <cell r="BJ1502" t="str">
            <v>24 in</v>
          </cell>
          <cell r="BK1502" t="str">
            <v>7/8 in</v>
          </cell>
          <cell r="BL1502" t="str">
            <v>I, II, III</v>
          </cell>
          <cell r="BM1502">
            <v>2.349120426329399</v>
          </cell>
          <cell r="BN1502">
            <v>57.5</v>
          </cell>
          <cell r="BO1502">
            <v>0</v>
          </cell>
          <cell r="BP1502" t="str">
            <v>J</v>
          </cell>
          <cell r="BQ1502">
            <v>25</v>
          </cell>
          <cell r="BR1502">
            <v>32541</v>
          </cell>
        </row>
        <row r="1503">
          <cell r="C1503">
            <v>266036</v>
          </cell>
          <cell r="D1503" t="str">
            <v>3223 H37 (2PB, 40 Bxs, VPL)(GJ)</v>
          </cell>
          <cell r="E1503" t="str">
            <v>70497</v>
          </cell>
          <cell r="F1503" t="str">
            <v>72038</v>
          </cell>
          <cell r="G1503" t="str">
            <v>30%</v>
          </cell>
          <cell r="H1503" t="str">
            <v>2 X 8509 (12-8 4 X 1.25 OL)</v>
          </cell>
          <cell r="I1503" t="str">
            <v>8040 (54 mm 142 GA X 2.042 FT)</v>
          </cell>
          <cell r="J1503" t="str">
            <v>8036 (114 mm 200 GA X 2.042 FT)</v>
          </cell>
          <cell r="K1503">
            <v>1.4972999999999999</v>
          </cell>
          <cell r="L1503">
            <v>0.64169999999999994</v>
          </cell>
          <cell r="M1503">
            <v>23</v>
          </cell>
          <cell r="N1503">
            <v>26.934524868646832</v>
          </cell>
          <cell r="O1503">
            <v>22.75</v>
          </cell>
          <cell r="P1503">
            <v>23</v>
          </cell>
          <cell r="Q1503">
            <v>23.25</v>
          </cell>
          <cell r="R1503">
            <v>2.0816249999999998</v>
          </cell>
          <cell r="S1503">
            <v>2.1389999999999998</v>
          </cell>
          <cell r="T1503">
            <v>2.1971250000000002</v>
          </cell>
          <cell r="U1503">
            <v>945.05774999999994</v>
          </cell>
          <cell r="V1503">
            <v>971.10599999999988</v>
          </cell>
          <cell r="W1503">
            <v>997.49475000000007</v>
          </cell>
          <cell r="X1503" t="str">
            <v>8427/8428 (25"/2 pc)</v>
          </cell>
          <cell r="Y1503" t="str">
            <v>25"/ 2 pc</v>
          </cell>
          <cell r="Z1503">
            <v>2.5</v>
          </cell>
          <cell r="AA1503">
            <v>25</v>
          </cell>
          <cell r="AB1503">
            <v>52.040624999999999</v>
          </cell>
          <cell r="AC1503">
            <v>53.474999999999994</v>
          </cell>
          <cell r="AD1503">
            <v>54.928125000000009</v>
          </cell>
          <cell r="AE1503">
            <v>54.540624999999999</v>
          </cell>
          <cell r="AF1503">
            <v>55.974999999999994</v>
          </cell>
          <cell r="AG1503">
            <v>57.428125000000009</v>
          </cell>
          <cell r="AH1503" t="str">
            <v>2 X 8126 (4.854 FT/Box)</v>
          </cell>
          <cell r="AI1503">
            <v>2</v>
          </cell>
          <cell r="AJ1503" t="str">
            <v>(8X5)+0=40</v>
          </cell>
          <cell r="AK1503">
            <v>8</v>
          </cell>
          <cell r="AL1503">
            <v>5</v>
          </cell>
          <cell r="AM1503">
            <v>0</v>
          </cell>
          <cell r="AN1503">
            <v>40</v>
          </cell>
          <cell r="AO1503" t="str">
            <v>8908 (45 X 44)</v>
          </cell>
          <cell r="AP1503" t="str">
            <v>45X44</v>
          </cell>
          <cell r="AQ1503">
            <v>55</v>
          </cell>
          <cell r="AR1503" t="str">
            <v>8123 (2)</v>
          </cell>
          <cell r="AS1503">
            <v>0</v>
          </cell>
          <cell r="AT1503" t="str">
            <v>8121 (2 X 16FT)</v>
          </cell>
          <cell r="AU1503">
            <v>2</v>
          </cell>
          <cell r="AV1503" t="str">
            <v>8051 (1 White)</v>
          </cell>
          <cell r="AW1503" t="str">
            <v>8050 (134FT Clear)</v>
          </cell>
          <cell r="AX1503">
            <v>2294</v>
          </cell>
          <cell r="AY1503">
            <v>1000</v>
          </cell>
          <cell r="AZ1503">
            <v>2.294</v>
          </cell>
          <cell r="BA1503" t="str">
            <v>GJ Request to change packaging.(25" boxes for all 23" cartridges)</v>
          </cell>
          <cell r="BB1503" t="str">
            <v>Each pallet gets an additional Void In Pallet label to be placed on top-center of wrapped pallet.</v>
          </cell>
          <cell r="BC1503">
            <v>266036</v>
          </cell>
          <cell r="BD1503" t="str">
            <v>Blue</v>
          </cell>
          <cell r="BE1503" t="str">
            <v xml:space="preserve">3223 H37 </v>
          </cell>
          <cell r="BF1503" t="str">
            <v>12 months (+/- 5 days) from date of manufacture</v>
          </cell>
          <cell r="BG1503" t="str">
            <v>Fast</v>
          </cell>
          <cell r="BH1503" t="str">
            <v>32 mm</v>
          </cell>
          <cell r="BI1503" t="str">
            <v>1 3/8 in</v>
          </cell>
          <cell r="BJ1503" t="str">
            <v>23 in</v>
          </cell>
          <cell r="BK1503" t="str">
            <v>7/8 in</v>
          </cell>
          <cell r="BL1503" t="str">
            <v>I, II, III</v>
          </cell>
          <cell r="BM1503">
            <v>2.2445437390539027</v>
          </cell>
          <cell r="BN1503">
            <v>55</v>
          </cell>
          <cell r="BO1503">
            <v>0</v>
          </cell>
          <cell r="BP1503" t="str">
            <v>J</v>
          </cell>
          <cell r="BQ1503">
            <v>25</v>
          </cell>
          <cell r="BR1503">
            <v>32540</v>
          </cell>
        </row>
        <row r="1504">
          <cell r="C1504">
            <v>266037</v>
          </cell>
          <cell r="D1504" t="str">
            <v>3223 M35 (2PB, 40 Bxs, VPL)(GJ)</v>
          </cell>
          <cell r="E1504" t="str">
            <v>70474</v>
          </cell>
          <cell r="F1504" t="str">
            <v>72038</v>
          </cell>
          <cell r="G1504" t="str">
            <v>30%</v>
          </cell>
          <cell r="H1504" t="str">
            <v>2 X 8509 (12-8 4 X 1.25 OL)</v>
          </cell>
          <cell r="I1504" t="str">
            <v>8040 (54 mm 142 GA X 2.042 FT)</v>
          </cell>
          <cell r="J1504" t="str">
            <v>8036 (114 mm 200 GA X 2.042 FT)</v>
          </cell>
          <cell r="K1504">
            <v>1.4972999999999999</v>
          </cell>
          <cell r="L1504">
            <v>0.64169999999999994</v>
          </cell>
          <cell r="M1504">
            <v>23</v>
          </cell>
          <cell r="N1504">
            <v>26.934524868646832</v>
          </cell>
          <cell r="O1504">
            <v>22.75</v>
          </cell>
          <cell r="P1504">
            <v>23</v>
          </cell>
          <cell r="Q1504">
            <v>23.25</v>
          </cell>
          <cell r="R1504">
            <v>2.0816249999999998</v>
          </cell>
          <cell r="S1504">
            <v>2.1389999999999998</v>
          </cell>
          <cell r="T1504">
            <v>2.1971250000000002</v>
          </cell>
          <cell r="U1504">
            <v>945.05774999999994</v>
          </cell>
          <cell r="V1504">
            <v>971.10599999999988</v>
          </cell>
          <cell r="W1504">
            <v>997.49475000000007</v>
          </cell>
          <cell r="X1504" t="str">
            <v>8427/8428 (25"/2 pc)</v>
          </cell>
          <cell r="Y1504" t="str">
            <v>25"/ 2 pc</v>
          </cell>
          <cell r="Z1504">
            <v>2.5</v>
          </cell>
          <cell r="AA1504">
            <v>25</v>
          </cell>
          <cell r="AB1504">
            <v>52.040624999999999</v>
          </cell>
          <cell r="AC1504">
            <v>53.474999999999994</v>
          </cell>
          <cell r="AD1504">
            <v>54.928125000000009</v>
          </cell>
          <cell r="AE1504">
            <v>54.540624999999999</v>
          </cell>
          <cell r="AF1504">
            <v>55.974999999999994</v>
          </cell>
          <cell r="AG1504">
            <v>57.428125000000009</v>
          </cell>
          <cell r="AH1504" t="str">
            <v>2 X 8126 (4.854 FT/Box)</v>
          </cell>
          <cell r="AI1504">
            <v>2</v>
          </cell>
          <cell r="AJ1504" t="str">
            <v>(8X5)+0=40</v>
          </cell>
          <cell r="AK1504">
            <v>8</v>
          </cell>
          <cell r="AL1504">
            <v>5</v>
          </cell>
          <cell r="AM1504">
            <v>0</v>
          </cell>
          <cell r="AN1504">
            <v>40</v>
          </cell>
          <cell r="AO1504" t="str">
            <v>8908 (45 X 44)</v>
          </cell>
          <cell r="AP1504" t="str">
            <v>45X44</v>
          </cell>
          <cell r="AQ1504">
            <v>55</v>
          </cell>
          <cell r="AR1504" t="str">
            <v>8123 (2)</v>
          </cell>
          <cell r="AS1504">
            <v>0</v>
          </cell>
          <cell r="AT1504" t="str">
            <v>8121 (2 X 16FT)</v>
          </cell>
          <cell r="AU1504">
            <v>2</v>
          </cell>
          <cell r="AV1504" t="str">
            <v>8051 (1 White)</v>
          </cell>
          <cell r="AW1504" t="str">
            <v>8050 (134FT Clear)</v>
          </cell>
          <cell r="AX1504">
            <v>2294</v>
          </cell>
          <cell r="AY1504">
            <v>1000</v>
          </cell>
          <cell r="AZ1504">
            <v>2.294</v>
          </cell>
          <cell r="BA1504" t="str">
            <v>GJ Request to change packaging.(25" boxes for all 23" cartridges)</v>
          </cell>
          <cell r="BB1504" t="str">
            <v>Each pallet gets an additional Void In Pallet label to be placed on top-center of wrapped pallet.</v>
          </cell>
          <cell r="BC1504">
            <v>266037</v>
          </cell>
          <cell r="BD1504" t="str">
            <v>Blue</v>
          </cell>
          <cell r="BE1504" t="str">
            <v>3223 M35</v>
          </cell>
          <cell r="BF1504" t="str">
            <v>12 months (+/- 5 days) from date of manufacture</v>
          </cell>
          <cell r="BG1504" t="str">
            <v>Fast</v>
          </cell>
          <cell r="BH1504" t="str">
            <v>32 mm</v>
          </cell>
          <cell r="BI1504" t="str">
            <v>1 3/8 in</v>
          </cell>
          <cell r="BJ1504" t="str">
            <v>23 in</v>
          </cell>
          <cell r="BK1504" t="str">
            <v>7/8 in</v>
          </cell>
          <cell r="BL1504" t="str">
            <v>I, II, III</v>
          </cell>
          <cell r="BM1504">
            <v>2.2445437390539027</v>
          </cell>
          <cell r="BN1504">
            <v>55</v>
          </cell>
          <cell r="BO1504">
            <v>0</v>
          </cell>
          <cell r="BP1504" t="str">
            <v>J</v>
          </cell>
          <cell r="BQ1504">
            <v>25</v>
          </cell>
          <cell r="BR1504">
            <v>32540</v>
          </cell>
        </row>
        <row r="1505">
          <cell r="C1505">
            <v>266038</v>
          </cell>
          <cell r="D1505" t="str">
            <v>3224 M0204 (2PB, 40 Bxs, VPL)(GJ)</v>
          </cell>
          <cell r="E1505" t="str">
            <v>70450</v>
          </cell>
          <cell r="F1505" t="str">
            <v>72038</v>
          </cell>
          <cell r="G1505" t="str">
            <v>30%</v>
          </cell>
          <cell r="H1505" t="str">
            <v>2 X 8509 (12-8 4 X 1.25 OL)</v>
          </cell>
          <cell r="I1505" t="str">
            <v>8040 (54 mm 142 GA X 2.125 FT)</v>
          </cell>
          <cell r="J1505" t="str">
            <v>8036 (114 mm 200 GA X 2.125 FT)</v>
          </cell>
          <cell r="K1505">
            <v>1.5624</v>
          </cell>
          <cell r="L1505">
            <v>0.66960000000000008</v>
          </cell>
          <cell r="M1505">
            <v>24</v>
          </cell>
          <cell r="N1505">
            <v>28.189445115952786</v>
          </cell>
          <cell r="O1505">
            <v>23.75</v>
          </cell>
          <cell r="P1505">
            <v>24</v>
          </cell>
          <cell r="Q1505">
            <v>24.25</v>
          </cell>
          <cell r="R1505">
            <v>2.1731249999999998</v>
          </cell>
          <cell r="S1505">
            <v>2.2320000000000002</v>
          </cell>
          <cell r="T1505">
            <v>2.2916249999999998</v>
          </cell>
          <cell r="U1505">
            <v>986.59874999999988</v>
          </cell>
          <cell r="V1505">
            <v>1013.3280000000001</v>
          </cell>
          <cell r="W1505">
            <v>1040.3977499999999</v>
          </cell>
          <cell r="X1505" t="str">
            <v>8427/8428 (25"/2 pc)</v>
          </cell>
          <cell r="Y1505" t="str">
            <v>25"/ 2 pc</v>
          </cell>
          <cell r="Z1505">
            <v>2.5</v>
          </cell>
          <cell r="AA1505">
            <v>25</v>
          </cell>
          <cell r="AB1505">
            <v>54.328124999999993</v>
          </cell>
          <cell r="AC1505">
            <v>55.800000000000004</v>
          </cell>
          <cell r="AD1505">
            <v>57.290624999999991</v>
          </cell>
          <cell r="AE1505">
            <v>56.828124999999993</v>
          </cell>
          <cell r="AF1505">
            <v>58.300000000000004</v>
          </cell>
          <cell r="AG1505">
            <v>59.790624999999991</v>
          </cell>
          <cell r="AH1505" t="str">
            <v>2 X 8126 (4.854 FT/Box)</v>
          </cell>
          <cell r="AI1505">
            <v>2</v>
          </cell>
          <cell r="AJ1505" t="str">
            <v>(8X5)+0=40</v>
          </cell>
          <cell r="AK1505">
            <v>8</v>
          </cell>
          <cell r="AL1505">
            <v>5</v>
          </cell>
          <cell r="AM1505">
            <v>0</v>
          </cell>
          <cell r="AN1505">
            <v>40</v>
          </cell>
          <cell r="AO1505" t="str">
            <v>8908 (45 X 44)</v>
          </cell>
          <cell r="AP1505" t="str">
            <v>45X44</v>
          </cell>
          <cell r="AQ1505">
            <v>55</v>
          </cell>
          <cell r="AR1505" t="str">
            <v>8123 (2)</v>
          </cell>
          <cell r="AS1505">
            <v>0</v>
          </cell>
          <cell r="AT1505" t="str">
            <v>8121 (2 X 16FT)</v>
          </cell>
          <cell r="AU1505">
            <v>2</v>
          </cell>
          <cell r="AV1505" t="str">
            <v>8051 (1 White)</v>
          </cell>
          <cell r="AW1505" t="str">
            <v>8050 (134FT Clear)</v>
          </cell>
          <cell r="AX1505">
            <v>2387</v>
          </cell>
          <cell r="AY1505">
            <v>1000</v>
          </cell>
          <cell r="AZ1505">
            <v>2.387</v>
          </cell>
          <cell r="BA1505" t="str">
            <v>GJ Request to change packaging.(25" boxes for all 24" cartridges)</v>
          </cell>
          <cell r="BB1505" t="str">
            <v>Each pallet gets an additional Void In Pallet label to be placed on top-center of wrapped pallet.</v>
          </cell>
          <cell r="BC1505">
            <v>266038</v>
          </cell>
          <cell r="BD1505" t="str">
            <v>Yellow</v>
          </cell>
          <cell r="BE1505" t="str">
            <v xml:space="preserve">3224 M0204 </v>
          </cell>
          <cell r="BF1505" t="str">
            <v>12 months (+/- 5 days) from date of manufacture</v>
          </cell>
          <cell r="BG1505" t="str">
            <v xml:space="preserve">Slow </v>
          </cell>
          <cell r="BH1505" t="str">
            <v>32 mm</v>
          </cell>
          <cell r="BI1505" t="str">
            <v>1 3/8 in</v>
          </cell>
          <cell r="BJ1505" t="str">
            <v>24 in</v>
          </cell>
          <cell r="BK1505" t="str">
            <v>7/8 in</v>
          </cell>
          <cell r="BL1505" t="str">
            <v>I, II, III</v>
          </cell>
          <cell r="BM1505">
            <v>2.349120426329399</v>
          </cell>
          <cell r="BN1505">
            <v>57.5</v>
          </cell>
          <cell r="BO1505">
            <v>0</v>
          </cell>
          <cell r="BP1505" t="str">
            <v>J</v>
          </cell>
          <cell r="BQ1505">
            <v>25</v>
          </cell>
          <cell r="BR1505">
            <v>32540</v>
          </cell>
        </row>
        <row r="1506">
          <cell r="C1506">
            <v>266039</v>
          </cell>
          <cell r="D1506" t="str">
            <v>3224 M1530 (2PB, 40 Bxs, VPL)(GJ)</v>
          </cell>
          <cell r="E1506" t="str">
            <v>70460</v>
          </cell>
          <cell r="F1506" t="str">
            <v>72038</v>
          </cell>
          <cell r="G1506" t="str">
            <v>30%</v>
          </cell>
          <cell r="H1506" t="str">
            <v>2 X 8509 (12-8 4 X 1.25 OL)</v>
          </cell>
          <cell r="I1506" t="str">
            <v>8040 (54 mm 142 GA X 2.125 FT)</v>
          </cell>
          <cell r="J1506" t="str">
            <v>8036 (114 mm 200 GA X 2.125 FT)</v>
          </cell>
          <cell r="K1506">
            <v>1.5624</v>
          </cell>
          <cell r="L1506">
            <v>0.66960000000000008</v>
          </cell>
          <cell r="M1506">
            <v>24</v>
          </cell>
          <cell r="N1506">
            <v>28.189445115952786</v>
          </cell>
          <cell r="O1506">
            <v>23.75</v>
          </cell>
          <cell r="P1506">
            <v>24</v>
          </cell>
          <cell r="Q1506">
            <v>24.25</v>
          </cell>
          <cell r="R1506">
            <v>2.1731249999999998</v>
          </cell>
          <cell r="S1506">
            <v>2.2320000000000002</v>
          </cell>
          <cell r="T1506">
            <v>2.2916249999999998</v>
          </cell>
          <cell r="U1506">
            <v>986.59874999999988</v>
          </cell>
          <cell r="V1506">
            <v>1013.3280000000001</v>
          </cell>
          <cell r="W1506">
            <v>1040.3977499999999</v>
          </cell>
          <cell r="X1506" t="str">
            <v>8427/8428 (25"/2 pc)</v>
          </cell>
          <cell r="Y1506" t="str">
            <v>25"/ 2 pc</v>
          </cell>
          <cell r="Z1506">
            <v>2.5</v>
          </cell>
          <cell r="AA1506">
            <v>25</v>
          </cell>
          <cell r="AB1506">
            <v>54.328124999999993</v>
          </cell>
          <cell r="AC1506">
            <v>55.800000000000004</v>
          </cell>
          <cell r="AD1506">
            <v>57.290624999999991</v>
          </cell>
          <cell r="AE1506">
            <v>56.828124999999993</v>
          </cell>
          <cell r="AF1506">
            <v>58.300000000000004</v>
          </cell>
          <cell r="AG1506">
            <v>59.790624999999991</v>
          </cell>
          <cell r="AH1506" t="str">
            <v>2 X 8126 (4.854 FT/Box)</v>
          </cell>
          <cell r="AI1506">
            <v>2</v>
          </cell>
          <cell r="AJ1506" t="str">
            <v>(8X5)+0=40</v>
          </cell>
          <cell r="AK1506">
            <v>8</v>
          </cell>
          <cell r="AL1506">
            <v>5</v>
          </cell>
          <cell r="AM1506">
            <v>0</v>
          </cell>
          <cell r="AN1506">
            <v>40</v>
          </cell>
          <cell r="AO1506" t="str">
            <v>8908 (45 X 44)</v>
          </cell>
          <cell r="AP1506" t="str">
            <v>45X44</v>
          </cell>
          <cell r="AQ1506">
            <v>55</v>
          </cell>
          <cell r="AR1506" t="str">
            <v>8123 (2)</v>
          </cell>
          <cell r="AS1506">
            <v>0</v>
          </cell>
          <cell r="AT1506" t="str">
            <v>8121 (2 X 16FT)</v>
          </cell>
          <cell r="AU1506">
            <v>2</v>
          </cell>
          <cell r="AV1506" t="str">
            <v>8051 (1 White)</v>
          </cell>
          <cell r="AW1506" t="str">
            <v>8050 (134FT Clear)</v>
          </cell>
          <cell r="AX1506">
            <v>2387</v>
          </cell>
          <cell r="AY1506">
            <v>1000</v>
          </cell>
          <cell r="AZ1506">
            <v>2.387</v>
          </cell>
          <cell r="BA1506" t="str">
            <v>GJ Request to change packaging.(25" boxes for all 24" cartridges)</v>
          </cell>
          <cell r="BB1506" t="str">
            <v>Each pallet gets an additional Void In Pallet label to be placed on top-center of wrapped pallet.</v>
          </cell>
          <cell r="BC1506">
            <v>266039</v>
          </cell>
          <cell r="BD1506" t="str">
            <v>White</v>
          </cell>
          <cell r="BE1506" t="str">
            <v>3224 M1530</v>
          </cell>
          <cell r="BF1506" t="str">
            <v>12 months (+/- 5 days) from date of manufacture</v>
          </cell>
          <cell r="BG1506" t="str">
            <v>Super Slow</v>
          </cell>
          <cell r="BH1506" t="str">
            <v>32 mm</v>
          </cell>
          <cell r="BI1506" t="str">
            <v>1 3/8 in</v>
          </cell>
          <cell r="BJ1506" t="str">
            <v>24 in</v>
          </cell>
          <cell r="BK1506" t="str">
            <v>7/8 in</v>
          </cell>
          <cell r="BL1506" t="str">
            <v>I, II, III</v>
          </cell>
          <cell r="BM1506">
            <v>2.349120426329399</v>
          </cell>
          <cell r="BN1506">
            <v>57.5</v>
          </cell>
          <cell r="BO1506">
            <v>0</v>
          </cell>
          <cell r="BP1506" t="str">
            <v>J</v>
          </cell>
          <cell r="BQ1506">
            <v>25</v>
          </cell>
          <cell r="BR1506">
            <v>32540</v>
          </cell>
        </row>
        <row r="1507">
          <cell r="C1507">
            <v>266045</v>
          </cell>
          <cell r="D1507" t="str">
            <v>3224 VLIF35 (2PB, 40 Bxs, VPL)(GJ)</v>
          </cell>
          <cell r="E1507" t="str">
            <v>70363</v>
          </cell>
          <cell r="F1507" t="str">
            <v>72038</v>
          </cell>
          <cell r="G1507" t="str">
            <v>30%</v>
          </cell>
          <cell r="H1507" t="str">
            <v>2 X 8509 (12-8 4 X 1.25 OL)</v>
          </cell>
          <cell r="I1507" t="str">
            <v>8040 (54 mm 142 GA X 2.125 FT)</v>
          </cell>
          <cell r="J1507" t="str">
            <v>8036 (114 mm 200 GA X 2.125 FT)</v>
          </cell>
          <cell r="K1507">
            <v>1.5624</v>
          </cell>
          <cell r="L1507">
            <v>0.66960000000000008</v>
          </cell>
          <cell r="M1507">
            <v>24</v>
          </cell>
          <cell r="N1507">
            <v>28.189445115952786</v>
          </cell>
          <cell r="O1507">
            <v>23.75</v>
          </cell>
          <cell r="P1507">
            <v>24</v>
          </cell>
          <cell r="Q1507">
            <v>24.25</v>
          </cell>
          <cell r="R1507">
            <v>2.1731249999999998</v>
          </cell>
          <cell r="S1507">
            <v>2.2320000000000002</v>
          </cell>
          <cell r="T1507">
            <v>2.2916249999999998</v>
          </cell>
          <cell r="U1507">
            <v>986.59874999999988</v>
          </cell>
          <cell r="V1507">
            <v>1013.3280000000001</v>
          </cell>
          <cell r="W1507">
            <v>1040.3977499999999</v>
          </cell>
          <cell r="X1507" t="str">
            <v>8427/8428 (25"/2 pc)</v>
          </cell>
          <cell r="Y1507" t="str">
            <v>25"/ 2 pc</v>
          </cell>
          <cell r="Z1507">
            <v>2.5</v>
          </cell>
          <cell r="AA1507">
            <v>22</v>
          </cell>
          <cell r="AB1507">
            <v>47.808749999999996</v>
          </cell>
          <cell r="AC1507">
            <v>49.104000000000006</v>
          </cell>
          <cell r="AD1507">
            <v>50.415749999999996</v>
          </cell>
          <cell r="AE1507">
            <v>50.308749999999996</v>
          </cell>
          <cell r="AF1507">
            <v>51.604000000000006</v>
          </cell>
          <cell r="AG1507">
            <v>52.915749999999996</v>
          </cell>
          <cell r="AH1507" t="str">
            <v>2 X 8126 (4.854 FT/Box)</v>
          </cell>
          <cell r="AI1507">
            <v>2</v>
          </cell>
          <cell r="AJ1507" t="str">
            <v>(8X5)+0=40</v>
          </cell>
          <cell r="AK1507">
            <v>8</v>
          </cell>
          <cell r="AL1507">
            <v>5</v>
          </cell>
          <cell r="AM1507">
            <v>0</v>
          </cell>
          <cell r="AN1507">
            <v>40</v>
          </cell>
          <cell r="AO1507" t="str">
            <v>8908 (45 X 44)</v>
          </cell>
          <cell r="AP1507" t="str">
            <v>45X44</v>
          </cell>
          <cell r="AQ1507">
            <v>55</v>
          </cell>
          <cell r="AR1507" t="str">
            <v>8123 (2)</v>
          </cell>
          <cell r="AS1507">
            <v>0</v>
          </cell>
          <cell r="AT1507" t="str">
            <v>8121 (2 X 16FT)</v>
          </cell>
          <cell r="AU1507">
            <v>2</v>
          </cell>
          <cell r="AV1507" t="str">
            <v>8051 (1 White)</v>
          </cell>
          <cell r="AW1507" t="str">
            <v>8050 (134FT Clear)</v>
          </cell>
          <cell r="AX1507">
            <v>2119.1600000000003</v>
          </cell>
          <cell r="AY1507">
            <v>880</v>
          </cell>
          <cell r="AZ1507">
            <v>2.408136363636364</v>
          </cell>
          <cell r="BA1507" t="str">
            <v>DB Request 10-4-13.</v>
          </cell>
          <cell r="BB1507" t="str">
            <v>Each pallet gets an additional Void In Pallet label to be placed on top-center of wrapped pallet.</v>
          </cell>
          <cell r="BC1507">
            <v>266045</v>
          </cell>
          <cell r="BD1507" t="str">
            <v>Blue</v>
          </cell>
          <cell r="BE1507" t="str">
            <v>3224 VLIF35</v>
          </cell>
          <cell r="BF1507" t="str">
            <v>12 months (+/- 5 days) from date of manufacture</v>
          </cell>
          <cell r="BG1507" t="str">
            <v>Fast</v>
          </cell>
          <cell r="BH1507" t="str">
            <v>32 mm</v>
          </cell>
          <cell r="BI1507" t="str">
            <v>1 3/8 in</v>
          </cell>
          <cell r="BJ1507" t="str">
            <v>24 in</v>
          </cell>
          <cell r="BK1507" t="str">
            <v>7/8 in</v>
          </cell>
          <cell r="BL1507" t="str">
            <v>I, II, III</v>
          </cell>
          <cell r="BM1507">
            <v>2.349120426329399</v>
          </cell>
          <cell r="BN1507">
            <v>50.6</v>
          </cell>
          <cell r="BO1507">
            <v>0</v>
          </cell>
          <cell r="BP1507" t="str">
            <v>J</v>
          </cell>
          <cell r="BQ1507">
            <v>22</v>
          </cell>
          <cell r="BR1507">
            <v>32540</v>
          </cell>
        </row>
        <row r="1508">
          <cell r="C1508">
            <v>266046</v>
          </cell>
          <cell r="D1508" t="str">
            <v>3224 VLIF0204 (2PB, 40 Bxs, VPL)(GJ)</v>
          </cell>
          <cell r="E1508" t="str">
            <v>70349</v>
          </cell>
          <cell r="F1508" t="str">
            <v>72038</v>
          </cell>
          <cell r="G1508" t="str">
            <v>30%</v>
          </cell>
          <cell r="H1508" t="str">
            <v>2 X 8509 (12-8 4 X 1.25 OL)</v>
          </cell>
          <cell r="I1508" t="str">
            <v>8040 (54 mm 142 GA X 2.125 FT)</v>
          </cell>
          <cell r="J1508" t="str">
            <v>8036 (114 mm 200 GA X 2.125 FT)</v>
          </cell>
          <cell r="K1508">
            <v>1.5624</v>
          </cell>
          <cell r="L1508">
            <v>0.66960000000000008</v>
          </cell>
          <cell r="M1508">
            <v>24</v>
          </cell>
          <cell r="N1508">
            <v>28.189445115952786</v>
          </cell>
          <cell r="O1508">
            <v>23.75</v>
          </cell>
          <cell r="P1508">
            <v>24</v>
          </cell>
          <cell r="Q1508">
            <v>24.25</v>
          </cell>
          <cell r="R1508">
            <v>2.1731249999999998</v>
          </cell>
          <cell r="S1508">
            <v>2.2320000000000002</v>
          </cell>
          <cell r="T1508">
            <v>2.2916249999999998</v>
          </cell>
          <cell r="U1508">
            <v>986.59874999999988</v>
          </cell>
          <cell r="V1508">
            <v>1013.3280000000001</v>
          </cell>
          <cell r="W1508">
            <v>1040.3977499999999</v>
          </cell>
          <cell r="X1508" t="str">
            <v>8427/8428 (25"/2 pc)</v>
          </cell>
          <cell r="Y1508" t="str">
            <v>25"/ 2 pc</v>
          </cell>
          <cell r="Z1508">
            <v>2.5</v>
          </cell>
          <cell r="AA1508">
            <v>22</v>
          </cell>
          <cell r="AB1508">
            <v>47.808749999999996</v>
          </cell>
          <cell r="AC1508">
            <v>49.104000000000006</v>
          </cell>
          <cell r="AD1508">
            <v>50.415749999999996</v>
          </cell>
          <cell r="AE1508">
            <v>50.308749999999996</v>
          </cell>
          <cell r="AF1508">
            <v>51.604000000000006</v>
          </cell>
          <cell r="AG1508">
            <v>52.915749999999996</v>
          </cell>
          <cell r="AH1508" t="str">
            <v>2 X 8126 (4.854 FT/Box)</v>
          </cell>
          <cell r="AI1508">
            <v>2</v>
          </cell>
          <cell r="AJ1508" t="str">
            <v>(8X5)+0=40</v>
          </cell>
          <cell r="AK1508">
            <v>8</v>
          </cell>
          <cell r="AL1508">
            <v>5</v>
          </cell>
          <cell r="AM1508">
            <v>0</v>
          </cell>
          <cell r="AN1508">
            <v>40</v>
          </cell>
          <cell r="AO1508" t="str">
            <v>8908 (45 X 44)</v>
          </cell>
          <cell r="AP1508" t="str">
            <v>45X44</v>
          </cell>
          <cell r="AQ1508">
            <v>55</v>
          </cell>
          <cell r="AR1508" t="str">
            <v>8123 (2)</v>
          </cell>
          <cell r="AS1508">
            <v>0</v>
          </cell>
          <cell r="AT1508" t="str">
            <v>8121 (2 X 16FT)</v>
          </cell>
          <cell r="AU1508">
            <v>2</v>
          </cell>
          <cell r="AV1508" t="str">
            <v>8051 (1 White)</v>
          </cell>
          <cell r="AW1508" t="str">
            <v>8050 (134FT Clear)</v>
          </cell>
          <cell r="AX1508">
            <v>2119.1600000000003</v>
          </cell>
          <cell r="AY1508">
            <v>880</v>
          </cell>
          <cell r="AZ1508">
            <v>2.408136363636364</v>
          </cell>
          <cell r="BA1508" t="str">
            <v>DB Request 10-4-13.</v>
          </cell>
          <cell r="BB1508" t="str">
            <v>Each pallet gets an additional Void In Pallet label to be placed on top-center of wrapped pallet.</v>
          </cell>
          <cell r="BC1508">
            <v>266046</v>
          </cell>
          <cell r="BD1508" t="str">
            <v>Yellow</v>
          </cell>
          <cell r="BE1508" t="str">
            <v>3224 VLIF0204</v>
          </cell>
          <cell r="BF1508" t="str">
            <v>12 months (+/- 5 days) from date of manufacture</v>
          </cell>
          <cell r="BG1508" t="str">
            <v>Slow</v>
          </cell>
          <cell r="BH1508" t="str">
            <v>32 mm</v>
          </cell>
          <cell r="BI1508" t="str">
            <v>1 3/8 in</v>
          </cell>
          <cell r="BJ1508" t="str">
            <v>24 in</v>
          </cell>
          <cell r="BK1508" t="str">
            <v>7/8 in</v>
          </cell>
          <cell r="BL1508" t="str">
            <v>I, II, III</v>
          </cell>
          <cell r="BM1508">
            <v>2.349120426329399</v>
          </cell>
          <cell r="BN1508">
            <v>50.6</v>
          </cell>
          <cell r="BO1508">
            <v>0</v>
          </cell>
          <cell r="BP1508" t="str">
            <v>J</v>
          </cell>
          <cell r="BQ1508">
            <v>22</v>
          </cell>
          <cell r="BR1508">
            <v>32540</v>
          </cell>
        </row>
        <row r="1509">
          <cell r="C1509">
            <v>266047</v>
          </cell>
          <cell r="D1509" t="str">
            <v>3224 VLIF70 (2PB, 40 Bxs, VPL)(GJ)</v>
          </cell>
          <cell r="E1509" t="str">
            <v>70367</v>
          </cell>
          <cell r="F1509" t="str">
            <v>72038</v>
          </cell>
          <cell r="G1509" t="str">
            <v>30%</v>
          </cell>
          <cell r="H1509" t="str">
            <v>2 X 8509 (12-8 4 X 1.25 OL)</v>
          </cell>
          <cell r="I1509" t="str">
            <v>8040 (54 mm 142 GA X 2.125 FT)</v>
          </cell>
          <cell r="J1509" t="str">
            <v>8036 (114 mm 200 GA X 2.125 FT)</v>
          </cell>
          <cell r="K1509">
            <v>1.5624</v>
          </cell>
          <cell r="L1509">
            <v>0.66960000000000008</v>
          </cell>
          <cell r="M1509">
            <v>24</v>
          </cell>
          <cell r="N1509">
            <v>28.189445115952786</v>
          </cell>
          <cell r="O1509">
            <v>23.75</v>
          </cell>
          <cell r="P1509">
            <v>24</v>
          </cell>
          <cell r="Q1509">
            <v>24.25</v>
          </cell>
          <cell r="R1509">
            <v>2.1731249999999998</v>
          </cell>
          <cell r="S1509">
            <v>2.2320000000000002</v>
          </cell>
          <cell r="T1509">
            <v>2.2916249999999998</v>
          </cell>
          <cell r="U1509">
            <v>986.59874999999988</v>
          </cell>
          <cell r="V1509">
            <v>1013.3280000000001</v>
          </cell>
          <cell r="W1509">
            <v>1040.3977499999999</v>
          </cell>
          <cell r="X1509" t="str">
            <v>8427/8428 (25"/2 pc)</v>
          </cell>
          <cell r="Y1509" t="str">
            <v>25"/ 2 pc</v>
          </cell>
          <cell r="Z1509">
            <v>2.5</v>
          </cell>
          <cell r="AA1509">
            <v>22</v>
          </cell>
          <cell r="AB1509">
            <v>47.808749999999996</v>
          </cell>
          <cell r="AC1509">
            <v>49.104000000000006</v>
          </cell>
          <cell r="AD1509">
            <v>50.415749999999996</v>
          </cell>
          <cell r="AE1509">
            <v>50.308749999999996</v>
          </cell>
          <cell r="AF1509">
            <v>51.604000000000006</v>
          </cell>
          <cell r="AG1509">
            <v>52.915749999999996</v>
          </cell>
          <cell r="AH1509" t="str">
            <v>2 X 8126 (4.854 FT/Box)</v>
          </cell>
          <cell r="AI1509">
            <v>2</v>
          </cell>
          <cell r="AJ1509" t="str">
            <v>(8X5)+0=40</v>
          </cell>
          <cell r="AK1509">
            <v>8</v>
          </cell>
          <cell r="AL1509">
            <v>5</v>
          </cell>
          <cell r="AM1509">
            <v>0</v>
          </cell>
          <cell r="AN1509">
            <v>40</v>
          </cell>
          <cell r="AO1509" t="str">
            <v>8908 (45 X 44)</v>
          </cell>
          <cell r="AP1509" t="str">
            <v>45X44</v>
          </cell>
          <cell r="AQ1509">
            <v>55</v>
          </cell>
          <cell r="AR1509" t="str">
            <v>8123 (2)</v>
          </cell>
          <cell r="AS1509">
            <v>0</v>
          </cell>
          <cell r="AT1509" t="str">
            <v>8121 (2 X 16FT)</v>
          </cell>
          <cell r="AU1509">
            <v>2</v>
          </cell>
          <cell r="AV1509" t="str">
            <v>8051 (1 White)</v>
          </cell>
          <cell r="AW1509" t="str">
            <v>8050 (134FT Clear)</v>
          </cell>
          <cell r="AX1509">
            <v>2119.1600000000003</v>
          </cell>
          <cell r="AY1509">
            <v>880</v>
          </cell>
          <cell r="AZ1509">
            <v>2.408136363636364</v>
          </cell>
          <cell r="BA1509" t="str">
            <v>Request 01.06.15</v>
          </cell>
          <cell r="BB1509" t="str">
            <v>Each pallet gets an additional Void In Pallet label to be placed on top-center of wrapped pallet.</v>
          </cell>
          <cell r="BC1509">
            <v>266047</v>
          </cell>
          <cell r="BD1509" t="str">
            <v>Yellow</v>
          </cell>
          <cell r="BE1509" t="str">
            <v>3224 VLIF70</v>
          </cell>
          <cell r="BF1509" t="str">
            <v>12 months (+/- 5 days) from date of manufacture</v>
          </cell>
          <cell r="BG1509" t="str">
            <v>Slow</v>
          </cell>
          <cell r="BH1509" t="str">
            <v>32 mm</v>
          </cell>
          <cell r="BI1509" t="str">
            <v>1 3/8 in</v>
          </cell>
          <cell r="BJ1509" t="str">
            <v>24 in</v>
          </cell>
          <cell r="BK1509" t="str">
            <v>7/8 in</v>
          </cell>
          <cell r="BL1509" t="str">
            <v>I, II, III</v>
          </cell>
          <cell r="BM1509">
            <v>2.349120426329399</v>
          </cell>
          <cell r="BN1509">
            <v>50.6</v>
          </cell>
          <cell r="BO1509">
            <v>0</v>
          </cell>
          <cell r="BP1509" t="str">
            <v>J</v>
          </cell>
          <cell r="BQ1509">
            <v>22</v>
          </cell>
          <cell r="BR1509">
            <v>32540</v>
          </cell>
        </row>
        <row r="1510">
          <cell r="C1510">
            <v>266048</v>
          </cell>
          <cell r="D1510" t="str">
            <v>3224 VLIF90 (2PB, 40 Bxs, VPL)(GJ)</v>
          </cell>
          <cell r="E1510" t="str">
            <v>70364</v>
          </cell>
          <cell r="F1510" t="str">
            <v>72038</v>
          </cell>
          <cell r="G1510" t="str">
            <v>30%</v>
          </cell>
          <cell r="H1510" t="str">
            <v>2 X 8509 (12-8 4 X 1.25 OL)</v>
          </cell>
          <cell r="I1510" t="str">
            <v>8040 (54 mm 142 GA X 2.125 FT)</v>
          </cell>
          <cell r="J1510" t="str">
            <v>8036 (114 mm 200 GA X 2.125 FT)</v>
          </cell>
          <cell r="K1510">
            <v>1.5624</v>
          </cell>
          <cell r="L1510">
            <v>0.66960000000000008</v>
          </cell>
          <cell r="M1510">
            <v>24</v>
          </cell>
          <cell r="N1510">
            <v>28.189445115952786</v>
          </cell>
          <cell r="O1510">
            <v>23.75</v>
          </cell>
          <cell r="P1510">
            <v>24</v>
          </cell>
          <cell r="Q1510">
            <v>24.25</v>
          </cell>
          <cell r="R1510">
            <v>2.1731249999999998</v>
          </cell>
          <cell r="S1510">
            <v>2.2320000000000002</v>
          </cell>
          <cell r="T1510">
            <v>2.2916249999999998</v>
          </cell>
          <cell r="U1510">
            <v>986.59874999999988</v>
          </cell>
          <cell r="V1510">
            <v>1013.3280000000001</v>
          </cell>
          <cell r="W1510">
            <v>1040.3977499999999</v>
          </cell>
          <cell r="X1510" t="str">
            <v>8427/8428 (25"/2 pc)</v>
          </cell>
          <cell r="Y1510" t="str">
            <v>25"/ 2 pc</v>
          </cell>
          <cell r="Z1510">
            <v>2.5</v>
          </cell>
          <cell r="AA1510">
            <v>22</v>
          </cell>
          <cell r="AB1510">
            <v>47.808749999999996</v>
          </cell>
          <cell r="AC1510">
            <v>49.104000000000006</v>
          </cell>
          <cell r="AD1510">
            <v>50.415749999999996</v>
          </cell>
          <cell r="AE1510">
            <v>50.308749999999996</v>
          </cell>
          <cell r="AF1510">
            <v>51.604000000000006</v>
          </cell>
          <cell r="AG1510">
            <v>52.915749999999996</v>
          </cell>
          <cell r="AH1510" t="str">
            <v>2 X 8126 (4.854 FT/Box)</v>
          </cell>
          <cell r="AI1510">
            <v>2</v>
          </cell>
          <cell r="AJ1510" t="str">
            <v>(8X5)+0=40</v>
          </cell>
          <cell r="AK1510">
            <v>8</v>
          </cell>
          <cell r="AL1510">
            <v>5</v>
          </cell>
          <cell r="AM1510">
            <v>0</v>
          </cell>
          <cell r="AN1510">
            <v>40</v>
          </cell>
          <cell r="AO1510" t="str">
            <v>8908 (45 X 44)</v>
          </cell>
          <cell r="AP1510" t="str">
            <v>45X44</v>
          </cell>
          <cell r="AQ1510">
            <v>55</v>
          </cell>
          <cell r="AR1510" t="str">
            <v>8123 (2)</v>
          </cell>
          <cell r="AS1510">
            <v>0</v>
          </cell>
          <cell r="AT1510" t="str">
            <v>8121 (2 X 16FT)</v>
          </cell>
          <cell r="AU1510">
            <v>2</v>
          </cell>
          <cell r="AV1510" t="str">
            <v>8051 (1 White)</v>
          </cell>
          <cell r="AW1510" t="str">
            <v>8050 (134FT Clear)</v>
          </cell>
          <cell r="AX1510">
            <v>2119.1600000000003</v>
          </cell>
          <cell r="AY1510">
            <v>880</v>
          </cell>
          <cell r="AZ1510">
            <v>2.408136363636364</v>
          </cell>
          <cell r="BA1510" t="str">
            <v>Request 3.16.15</v>
          </cell>
          <cell r="BB1510" t="str">
            <v>Each pallet gets an additional Void In Pallet label to be placed on top-center of wrapped pallet.</v>
          </cell>
          <cell r="BC1510">
            <v>266048</v>
          </cell>
          <cell r="BD1510" t="str">
            <v>Yellow</v>
          </cell>
          <cell r="BE1510" t="str">
            <v>3224 VLIF90</v>
          </cell>
          <cell r="BF1510" t="str">
            <v>12 months (+/- 5 days) from date of manufacture</v>
          </cell>
          <cell r="BG1510" t="str">
            <v>Slow</v>
          </cell>
          <cell r="BH1510" t="str">
            <v>32 mm</v>
          </cell>
          <cell r="BI1510" t="str">
            <v>1 3/8 in</v>
          </cell>
          <cell r="BJ1510" t="str">
            <v>24 in</v>
          </cell>
          <cell r="BK1510" t="str">
            <v>7/8 in</v>
          </cell>
          <cell r="BL1510" t="str">
            <v>I, II, III</v>
          </cell>
          <cell r="BM1510">
            <v>2.349120426329399</v>
          </cell>
          <cell r="BN1510">
            <v>50.6</v>
          </cell>
          <cell r="BO1510">
            <v>0</v>
          </cell>
          <cell r="BP1510" t="str">
            <v>J</v>
          </cell>
          <cell r="BQ1510">
            <v>22</v>
          </cell>
          <cell r="BR1510">
            <v>32540</v>
          </cell>
        </row>
        <row r="1511">
          <cell r="C1511">
            <v>266049</v>
          </cell>
          <cell r="D1511" t="str">
            <v>3223 VLIF50 (2PB, 50 Bxs, VPL)(GJ)</v>
          </cell>
          <cell r="E1511" t="str">
            <v>70354</v>
          </cell>
          <cell r="F1511" t="str">
            <v>72038</v>
          </cell>
          <cell r="G1511" t="str">
            <v>30%</v>
          </cell>
          <cell r="H1511" t="str">
            <v>2 X 8509 (12-8 4 X 1.25 OL)</v>
          </cell>
          <cell r="I1511" t="str">
            <v>8040 (54 mm 142 GA X 2.042 FT)</v>
          </cell>
          <cell r="J1511" t="str">
            <v>8036 (114 mm 200 GA X 2.042 FT)</v>
          </cell>
          <cell r="K1511">
            <v>1.4972999999999999</v>
          </cell>
          <cell r="L1511">
            <v>0.64169999999999994</v>
          </cell>
          <cell r="M1511">
            <v>23</v>
          </cell>
          <cell r="N1511">
            <v>26.934524868646832</v>
          </cell>
          <cell r="O1511">
            <v>22.75</v>
          </cell>
          <cell r="P1511">
            <v>23</v>
          </cell>
          <cell r="Q1511">
            <v>23.25</v>
          </cell>
          <cell r="R1511">
            <v>2.0816249999999998</v>
          </cell>
          <cell r="S1511">
            <v>2.1389999999999998</v>
          </cell>
          <cell r="T1511">
            <v>2.1971250000000002</v>
          </cell>
          <cell r="U1511">
            <v>945.05774999999994</v>
          </cell>
          <cell r="V1511">
            <v>971.10599999999988</v>
          </cell>
          <cell r="W1511">
            <v>997.49475000000007</v>
          </cell>
          <cell r="X1511" t="str">
            <v>8427/8428 (25"/2 pc)</v>
          </cell>
          <cell r="Y1511" t="str">
            <v>25"/ 2 pc</v>
          </cell>
          <cell r="Z1511">
            <v>2.5</v>
          </cell>
          <cell r="AA1511">
            <v>20</v>
          </cell>
          <cell r="AB1511">
            <v>41.632499999999993</v>
          </cell>
          <cell r="AC1511">
            <v>42.779999999999994</v>
          </cell>
          <cell r="AD1511">
            <v>43.942500000000003</v>
          </cell>
          <cell r="AE1511">
            <v>44.132499999999993</v>
          </cell>
          <cell r="AF1511">
            <v>45.279999999999994</v>
          </cell>
          <cell r="AG1511">
            <v>46.442500000000003</v>
          </cell>
          <cell r="AH1511" t="str">
            <v>2 X 8126 (4.854 FT/Box)</v>
          </cell>
          <cell r="AI1511">
            <v>2</v>
          </cell>
          <cell r="AJ1511" t="str">
            <v>(8X6)+2=50</v>
          </cell>
          <cell r="AK1511">
            <v>8</v>
          </cell>
          <cell r="AL1511">
            <v>6</v>
          </cell>
          <cell r="AM1511">
            <v>2</v>
          </cell>
          <cell r="AN1511">
            <v>50</v>
          </cell>
          <cell r="AO1511" t="str">
            <v>8908 (45 X 44)</v>
          </cell>
          <cell r="AP1511" t="str">
            <v>45X44</v>
          </cell>
          <cell r="AQ1511">
            <v>55</v>
          </cell>
          <cell r="AR1511" t="str">
            <v>8123 (2)</v>
          </cell>
          <cell r="AS1511">
            <v>0</v>
          </cell>
          <cell r="AT1511" t="str">
            <v>8121 (2 X 16FT)</v>
          </cell>
          <cell r="AU1511">
            <v>2</v>
          </cell>
          <cell r="AV1511" t="str">
            <v>8051 (1 White)</v>
          </cell>
          <cell r="AW1511" t="str">
            <v>8050 (160FT Clear)</v>
          </cell>
          <cell r="AX1511">
            <v>2318.9999999999995</v>
          </cell>
          <cell r="AY1511">
            <v>1000</v>
          </cell>
          <cell r="AZ1511">
            <v>2.3189999999999995</v>
          </cell>
          <cell r="BA1511" t="str">
            <v>Request 08.27.15</v>
          </cell>
          <cell r="BB1511" t="str">
            <v>The two extra boxes cover the hole; therefore, pallet is not required to have a Void In Pallet label to be placed on top-center of wrapped pallet.</v>
          </cell>
          <cell r="BC1511">
            <v>266049</v>
          </cell>
          <cell r="BD1511" t="str">
            <v>Green</v>
          </cell>
          <cell r="BE1511" t="str">
            <v>3223 VLIF50</v>
          </cell>
          <cell r="BF1511" t="str">
            <v>12 months (+/- 5 days) from date of manufacture</v>
          </cell>
          <cell r="BG1511" t="str">
            <v>Medium</v>
          </cell>
          <cell r="BH1511" t="str">
            <v>32 mm</v>
          </cell>
          <cell r="BI1511" t="str">
            <v>1 3/8 in</v>
          </cell>
          <cell r="BJ1511" t="str">
            <v>23 in</v>
          </cell>
          <cell r="BK1511" t="str">
            <v>7/8 in</v>
          </cell>
          <cell r="BL1511" t="str">
            <v>I, II, III</v>
          </cell>
          <cell r="BM1511">
            <v>2.2445437390539027</v>
          </cell>
          <cell r="BN1511">
            <v>50.6</v>
          </cell>
          <cell r="BO1511">
            <v>0</v>
          </cell>
          <cell r="BP1511" t="str">
            <v>J</v>
          </cell>
          <cell r="BQ1511">
            <v>20</v>
          </cell>
          <cell r="BR1511">
            <v>32540</v>
          </cell>
        </row>
        <row r="1512">
          <cell r="C1512" t="str">
            <v>266016/273026</v>
          </cell>
          <cell r="D1512" t="str">
            <v>3224 LIF35/3230 LIF0510 (2PB, 30 Bxs)(GJ)</v>
          </cell>
          <cell r="E1512" t="str">
            <v>70428/70411</v>
          </cell>
          <cell r="F1512" t="str">
            <v>72038/72038</v>
          </cell>
          <cell r="G1512" t="str">
            <v>30%</v>
          </cell>
          <cell r="H1512" t="str">
            <v>4 X 8509 (12-8 4 X 1.25 OL)</v>
          </cell>
          <cell r="I1512" t="str">
            <v>8040 (54 mm 142 GA X 2.125/2.625 FT)</v>
          </cell>
          <cell r="J1512" t="str">
            <v>8036 (114 mm 200 GA X 2.125/2.625 FT)</v>
          </cell>
          <cell r="K1512" t="str">
            <v>1.562/1.953</v>
          </cell>
          <cell r="L1512" t="str">
            <v>0.670/0.837</v>
          </cell>
          <cell r="M1512" t="str">
            <v>24/30</v>
          </cell>
          <cell r="N1512" t="str">
            <v>28/36</v>
          </cell>
          <cell r="O1512" t="str">
            <v>23 3/4/29 3/4</v>
          </cell>
          <cell r="P1512" t="str">
            <v>24/30</v>
          </cell>
          <cell r="Q1512" t="str">
            <v>24 1/4/30 1/4</v>
          </cell>
          <cell r="R1512" t="str">
            <v>2.173/2.722</v>
          </cell>
          <cell r="S1512" t="str">
            <v>2.232/2.790</v>
          </cell>
          <cell r="T1512" t="str">
            <v>2.292/2.859</v>
          </cell>
          <cell r="U1512" t="str">
            <v>987/1236</v>
          </cell>
          <cell r="V1512" t="str">
            <v>1013/1267</v>
          </cell>
          <cell r="W1512" t="str">
            <v>1040/1298</v>
          </cell>
          <cell r="X1512" t="str">
            <v>8445/8446 (31"/2 pc)</v>
          </cell>
          <cell r="Y1512" t="str">
            <v>31"/ 2 pc</v>
          </cell>
          <cell r="Z1512">
            <v>2.5</v>
          </cell>
          <cell r="AA1512" t="str">
            <v>16/8</v>
          </cell>
          <cell r="AB1512" t="str">
            <v>56.6</v>
          </cell>
          <cell r="AC1512" t="str">
            <v>58.0</v>
          </cell>
          <cell r="AD1512" t="str">
            <v>59.6</v>
          </cell>
          <cell r="AE1512" t="str">
            <v>59.1</v>
          </cell>
          <cell r="AF1512" t="str">
            <v>60.5</v>
          </cell>
          <cell r="AG1512" t="str">
            <v>62.1</v>
          </cell>
          <cell r="AH1512" t="str">
            <v>2 X 8126 (4.854 FT/Box)</v>
          </cell>
          <cell r="AI1512">
            <v>2</v>
          </cell>
          <cell r="AJ1512" t="str">
            <v>(6X5)+0=30</v>
          </cell>
          <cell r="AK1512">
            <v>6</v>
          </cell>
          <cell r="AL1512">
            <v>5</v>
          </cell>
          <cell r="AM1512">
            <v>0</v>
          </cell>
          <cell r="AN1512">
            <v>30</v>
          </cell>
          <cell r="AO1512" t="str">
            <v>8905 (42 X 45)</v>
          </cell>
          <cell r="AP1512" t="str">
            <v>42X45</v>
          </cell>
          <cell r="AQ1512">
            <v>55</v>
          </cell>
          <cell r="AR1512" t="str">
            <v>8123 (2)</v>
          </cell>
          <cell r="AS1512">
            <v>0</v>
          </cell>
          <cell r="AT1512" t="str">
            <v>8121 (2 X 16FT)</v>
          </cell>
          <cell r="AU1512">
            <v>2</v>
          </cell>
          <cell r="AV1512" t="str">
            <v>8051 (1 White)</v>
          </cell>
          <cell r="AW1512" t="str">
            <v>8050 (134FT Clear)</v>
          </cell>
          <cell r="AX1512" t="str">
            <v>1868</v>
          </cell>
          <cell r="AY1512" t="str">
            <v>480/240=720</v>
          </cell>
          <cell r="AZ1512" t="str">
            <v>2.591</v>
          </cell>
          <cell r="BA1512" t="str">
            <v>Set up for dual packaging for Stillwater Mine for 16X3224 LIF35 and 8X3230 LIF0510 cartridges per box. White label.</v>
          </cell>
          <cell r="BB1512"/>
          <cell r="BC1512" t="str">
            <v>266016/273026</v>
          </cell>
          <cell r="BD1512" t="str">
            <v>White</v>
          </cell>
          <cell r="BE1512" t="str">
            <v>3224LIF35/3230LIF0510</v>
          </cell>
          <cell r="BF1512" t="str">
            <v>12 months (+/- 5 days) from date of manufacture</v>
          </cell>
          <cell r="BG1512" t="str">
            <v>Fast/X-Slow</v>
          </cell>
          <cell r="BH1512" t="str">
            <v>32 mm</v>
          </cell>
          <cell r="BI1512" t="str">
            <v>1 3/8 in</v>
          </cell>
          <cell r="BJ1512" t="str">
            <v>24/30 in</v>
          </cell>
          <cell r="BK1512" t="str">
            <v>7/8 in</v>
          </cell>
          <cell r="BL1512" t="str">
            <v>I, II, III</v>
          </cell>
          <cell r="BM1512" t="str">
            <v>2.3/3.0</v>
          </cell>
          <cell r="BN1512" t="str">
            <v>60.8</v>
          </cell>
          <cell r="BO1512">
            <v>0</v>
          </cell>
          <cell r="BP1512" t="str">
            <v>J</v>
          </cell>
          <cell r="BQ1512" t="str">
            <v>16/8</v>
          </cell>
          <cell r="BR1512">
            <v>33133</v>
          </cell>
        </row>
        <row r="1513">
          <cell r="C1513">
            <v>266064</v>
          </cell>
          <cell r="D1513" t="str">
            <v>3224 H35 (2PB, 40 Bxs, VPL)(GJ)</v>
          </cell>
          <cell r="E1513" t="str">
            <v>70400</v>
          </cell>
          <cell r="F1513" t="str">
            <v>72038</v>
          </cell>
          <cell r="G1513" t="str">
            <v>30%</v>
          </cell>
          <cell r="H1513" t="str">
            <v>2 X 8509 (12-8 4 X 1.25 OL)</v>
          </cell>
          <cell r="I1513" t="str">
            <v>8040 (54 mm 142 GA X 2.125 FT)</v>
          </cell>
          <cell r="J1513" t="str">
            <v>8036 (114 mm 200 GA X 2.125 FT)</v>
          </cell>
          <cell r="K1513">
            <v>1.5624</v>
          </cell>
          <cell r="L1513">
            <v>0.66960000000000008</v>
          </cell>
          <cell r="M1513">
            <v>24</v>
          </cell>
          <cell r="N1513">
            <v>28.189445115952786</v>
          </cell>
          <cell r="O1513">
            <v>23.75</v>
          </cell>
          <cell r="P1513">
            <v>24</v>
          </cell>
          <cell r="Q1513">
            <v>24.25</v>
          </cell>
          <cell r="R1513">
            <v>2.1731249999999998</v>
          </cell>
          <cell r="S1513">
            <v>2.2320000000000002</v>
          </cell>
          <cell r="T1513">
            <v>2.2916249999999998</v>
          </cell>
          <cell r="U1513">
            <v>986.59874999999988</v>
          </cell>
          <cell r="V1513">
            <v>1013.3280000000001</v>
          </cell>
          <cell r="W1513">
            <v>1040.3977499999999</v>
          </cell>
          <cell r="X1513" t="str">
            <v>8427/8428 (25"/2 pc)</v>
          </cell>
          <cell r="Y1513" t="str">
            <v>25"/ 2 pc</v>
          </cell>
          <cell r="Z1513">
            <v>2.5</v>
          </cell>
          <cell r="AA1513">
            <v>25</v>
          </cell>
          <cell r="AB1513">
            <v>54.328124999999993</v>
          </cell>
          <cell r="AC1513">
            <v>55.800000000000004</v>
          </cell>
          <cell r="AD1513">
            <v>57.290624999999991</v>
          </cell>
          <cell r="AE1513">
            <v>56.828124999999993</v>
          </cell>
          <cell r="AF1513">
            <v>58.300000000000004</v>
          </cell>
          <cell r="AG1513">
            <v>59.790624999999991</v>
          </cell>
          <cell r="AH1513" t="str">
            <v>2 X 8126 (4.854 FT/Box)</v>
          </cell>
          <cell r="AI1513">
            <v>2</v>
          </cell>
          <cell r="AJ1513" t="str">
            <v>(8X5)+0=40</v>
          </cell>
          <cell r="AK1513">
            <v>8</v>
          </cell>
          <cell r="AL1513">
            <v>5</v>
          </cell>
          <cell r="AM1513">
            <v>0</v>
          </cell>
          <cell r="AN1513">
            <v>40</v>
          </cell>
          <cell r="AO1513" t="str">
            <v>8908 (45 X 44)</v>
          </cell>
          <cell r="AP1513" t="str">
            <v>45X44</v>
          </cell>
          <cell r="AQ1513">
            <v>55</v>
          </cell>
          <cell r="AR1513" t="str">
            <v>8123 (2)</v>
          </cell>
          <cell r="AS1513">
            <v>0</v>
          </cell>
          <cell r="AT1513" t="str">
            <v>8121 (2 X 16FT)</v>
          </cell>
          <cell r="AU1513">
            <v>2</v>
          </cell>
          <cell r="AV1513" t="str">
            <v>8051 (1 White)</v>
          </cell>
          <cell r="AW1513" t="str">
            <v>8050 (134FT Clear)</v>
          </cell>
          <cell r="AX1513">
            <v>2387</v>
          </cell>
          <cell r="AY1513">
            <v>1000</v>
          </cell>
          <cell r="AZ1513">
            <v>2.387</v>
          </cell>
          <cell r="BA1513" t="str">
            <v>GJ Request to change packaging.(25" boxes for all 24" cartridges)</v>
          </cell>
          <cell r="BB1513" t="str">
            <v>Each pallet gets an additional Void In Pallet label to be placed on top-center of wrapped pallet.</v>
          </cell>
          <cell r="BC1513">
            <v>266064</v>
          </cell>
          <cell r="BD1513" t="str">
            <v>Blue</v>
          </cell>
          <cell r="BE1513" t="str">
            <v xml:space="preserve">3224 H35 </v>
          </cell>
          <cell r="BF1513" t="str">
            <v>12 months (+/- 5 days) from date of manufacture</v>
          </cell>
          <cell r="BG1513" t="str">
            <v>Fast</v>
          </cell>
          <cell r="BH1513" t="str">
            <v>32 mm</v>
          </cell>
          <cell r="BI1513" t="str">
            <v>1 3/8 in</v>
          </cell>
          <cell r="BJ1513" t="str">
            <v>24 in</v>
          </cell>
          <cell r="BK1513" t="str">
            <v>7/8 in</v>
          </cell>
          <cell r="BL1513" t="str">
            <v>I, II, III</v>
          </cell>
          <cell r="BM1513">
            <v>2.349120426329399</v>
          </cell>
          <cell r="BN1513">
            <v>57.5</v>
          </cell>
          <cell r="BO1513">
            <v>0</v>
          </cell>
          <cell r="BP1513" t="str">
            <v>J</v>
          </cell>
          <cell r="BQ1513">
            <v>25</v>
          </cell>
          <cell r="BR1513">
            <v>32540</v>
          </cell>
        </row>
        <row r="1514">
          <cell r="C1514">
            <v>266073</v>
          </cell>
          <cell r="D1514" t="str">
            <v>3224 M50 (2PB, 40 Bxs, VPL)(GJ)</v>
          </cell>
          <cell r="E1514" t="str">
            <v>70425</v>
          </cell>
          <cell r="F1514" t="str">
            <v>72038</v>
          </cell>
          <cell r="G1514" t="str">
            <v>30%</v>
          </cell>
          <cell r="H1514" t="str">
            <v>2 X 8509 (12-8 4 X 1.25 OL)</v>
          </cell>
          <cell r="I1514" t="str">
            <v>8040 (54 mm 142 GA X 2.125 FT)</v>
          </cell>
          <cell r="J1514" t="str">
            <v>8036 (114 mm 200 GA X 2.125 FT)</v>
          </cell>
          <cell r="K1514">
            <v>1.5624</v>
          </cell>
          <cell r="L1514">
            <v>0.66960000000000008</v>
          </cell>
          <cell r="M1514">
            <v>24</v>
          </cell>
          <cell r="N1514">
            <v>28.189445115952786</v>
          </cell>
          <cell r="O1514">
            <v>23.75</v>
          </cell>
          <cell r="P1514">
            <v>24</v>
          </cell>
          <cell r="Q1514">
            <v>24.25</v>
          </cell>
          <cell r="R1514">
            <v>2.1731249999999998</v>
          </cell>
          <cell r="S1514">
            <v>2.2320000000000002</v>
          </cell>
          <cell r="T1514">
            <v>2.2916249999999998</v>
          </cell>
          <cell r="U1514">
            <v>986.59874999999988</v>
          </cell>
          <cell r="V1514">
            <v>1013.3280000000001</v>
          </cell>
          <cell r="W1514">
            <v>1040.3977499999999</v>
          </cell>
          <cell r="X1514" t="str">
            <v>8427/8428 (25"/2 pc)</v>
          </cell>
          <cell r="Y1514" t="str">
            <v>25"/ 2 pc</v>
          </cell>
          <cell r="Z1514">
            <v>2.5</v>
          </cell>
          <cell r="AA1514">
            <v>25</v>
          </cell>
          <cell r="AB1514">
            <v>54.328124999999993</v>
          </cell>
          <cell r="AC1514">
            <v>55.800000000000004</v>
          </cell>
          <cell r="AD1514">
            <v>57.290624999999991</v>
          </cell>
          <cell r="AE1514">
            <v>56.828124999999993</v>
          </cell>
          <cell r="AF1514">
            <v>58.300000000000004</v>
          </cell>
          <cell r="AG1514">
            <v>59.790624999999991</v>
          </cell>
          <cell r="AH1514" t="str">
            <v>2 X 8126 (4.854 FT/Box)</v>
          </cell>
          <cell r="AI1514">
            <v>2</v>
          </cell>
          <cell r="AJ1514" t="str">
            <v>(8X5)+0=40</v>
          </cell>
          <cell r="AK1514">
            <v>8</v>
          </cell>
          <cell r="AL1514">
            <v>5</v>
          </cell>
          <cell r="AM1514">
            <v>0</v>
          </cell>
          <cell r="AN1514">
            <v>40</v>
          </cell>
          <cell r="AO1514" t="str">
            <v>8908 (45 X 44)</v>
          </cell>
          <cell r="AP1514" t="str">
            <v>45X44</v>
          </cell>
          <cell r="AQ1514">
            <v>55</v>
          </cell>
          <cell r="AR1514" t="str">
            <v>8123 (2)</v>
          </cell>
          <cell r="AS1514">
            <v>0</v>
          </cell>
          <cell r="AT1514" t="str">
            <v>8121 (2 X 16FT)</v>
          </cell>
          <cell r="AU1514">
            <v>2</v>
          </cell>
          <cell r="AV1514" t="str">
            <v>8051 (1 White)</v>
          </cell>
          <cell r="AW1514" t="str">
            <v>8050 (134FT Clear)</v>
          </cell>
          <cell r="AX1514">
            <v>2387</v>
          </cell>
          <cell r="AY1514">
            <v>1000</v>
          </cell>
          <cell r="AZ1514">
            <v>2.387</v>
          </cell>
          <cell r="BA1514" t="str">
            <v>GJ Request to change packaging.(25" boxes for all 24" cartridges)</v>
          </cell>
          <cell r="BB1514" t="str">
            <v>Each pallet gets an additional Void In Pallet label to be placed on top-center of wrapped pallet.</v>
          </cell>
          <cell r="BC1514">
            <v>266073</v>
          </cell>
          <cell r="BD1514" t="str">
            <v>Green</v>
          </cell>
          <cell r="BE1514" t="str">
            <v xml:space="preserve">3224 M50 </v>
          </cell>
          <cell r="BF1514" t="str">
            <v>12 months (+/- 5 days) from date of manufacture</v>
          </cell>
          <cell r="BG1514" t="str">
            <v xml:space="preserve">Medium </v>
          </cell>
          <cell r="BH1514" t="str">
            <v>32 mm</v>
          </cell>
          <cell r="BI1514" t="str">
            <v>1 3/8 in</v>
          </cell>
          <cell r="BJ1514" t="str">
            <v>24 in</v>
          </cell>
          <cell r="BK1514" t="str">
            <v>7/8 in</v>
          </cell>
          <cell r="BL1514" t="str">
            <v>I, II, III</v>
          </cell>
          <cell r="BM1514">
            <v>2.349120426329399</v>
          </cell>
          <cell r="BN1514">
            <v>57.5</v>
          </cell>
          <cell r="BO1514">
            <v>0</v>
          </cell>
          <cell r="BP1514" t="str">
            <v>J</v>
          </cell>
          <cell r="BQ1514">
            <v>25</v>
          </cell>
          <cell r="BR1514">
            <v>32540</v>
          </cell>
        </row>
        <row r="1515">
          <cell r="C1515">
            <v>266074</v>
          </cell>
          <cell r="D1515" t="str">
            <v>3224 M90 (2PB, 40 Bxs, VPL)(GJ)</v>
          </cell>
          <cell r="E1515" t="str">
            <v>70429</v>
          </cell>
          <cell r="F1515" t="str">
            <v>72038</v>
          </cell>
          <cell r="G1515" t="str">
            <v>30%</v>
          </cell>
          <cell r="H1515" t="str">
            <v>2 X 8509 (12-8 4 X 1.25 OL)</v>
          </cell>
          <cell r="I1515" t="str">
            <v>8040 (54 mm 142 GA X 2.125 FT)</v>
          </cell>
          <cell r="J1515" t="str">
            <v>8036 (114 mm 200 GA X 2.125 FT)</v>
          </cell>
          <cell r="K1515">
            <v>1.5624</v>
          </cell>
          <cell r="L1515">
            <v>0.66960000000000008</v>
          </cell>
          <cell r="M1515">
            <v>24</v>
          </cell>
          <cell r="N1515">
            <v>28.189445115952786</v>
          </cell>
          <cell r="O1515">
            <v>23.75</v>
          </cell>
          <cell r="P1515">
            <v>24</v>
          </cell>
          <cell r="Q1515">
            <v>24.25</v>
          </cell>
          <cell r="R1515">
            <v>2.1731249999999998</v>
          </cell>
          <cell r="S1515">
            <v>2.2320000000000002</v>
          </cell>
          <cell r="T1515">
            <v>2.2916249999999998</v>
          </cell>
          <cell r="U1515">
            <v>986.59874999999988</v>
          </cell>
          <cell r="V1515">
            <v>1013.3280000000001</v>
          </cell>
          <cell r="W1515">
            <v>1040.3977499999999</v>
          </cell>
          <cell r="X1515" t="str">
            <v>8427/8428 (25"/2 pc)</v>
          </cell>
          <cell r="Y1515" t="str">
            <v>25"/ 2 pc</v>
          </cell>
          <cell r="Z1515">
            <v>2.5</v>
          </cell>
          <cell r="AA1515">
            <v>25</v>
          </cell>
          <cell r="AB1515">
            <v>54.328124999999993</v>
          </cell>
          <cell r="AC1515">
            <v>55.800000000000004</v>
          </cell>
          <cell r="AD1515">
            <v>57.290624999999991</v>
          </cell>
          <cell r="AE1515">
            <v>56.828124999999993</v>
          </cell>
          <cell r="AF1515">
            <v>58.300000000000004</v>
          </cell>
          <cell r="AG1515">
            <v>59.790624999999991</v>
          </cell>
          <cell r="AH1515" t="str">
            <v>2 X 8126 (4.854 FT/Box)</v>
          </cell>
          <cell r="AI1515">
            <v>2</v>
          </cell>
          <cell r="AJ1515" t="str">
            <v>(8X5)+0=40</v>
          </cell>
          <cell r="AK1515">
            <v>8</v>
          </cell>
          <cell r="AL1515">
            <v>5</v>
          </cell>
          <cell r="AM1515">
            <v>0</v>
          </cell>
          <cell r="AN1515">
            <v>40</v>
          </cell>
          <cell r="AO1515" t="str">
            <v>8908 (45 X 44)</v>
          </cell>
          <cell r="AP1515" t="str">
            <v>45X44</v>
          </cell>
          <cell r="AQ1515">
            <v>55</v>
          </cell>
          <cell r="AR1515" t="str">
            <v>8123 (2)</v>
          </cell>
          <cell r="AS1515">
            <v>0</v>
          </cell>
          <cell r="AT1515" t="str">
            <v>8121 (2 X 16FT)</v>
          </cell>
          <cell r="AU1515">
            <v>2</v>
          </cell>
          <cell r="AV1515" t="str">
            <v>8051 (1 White)</v>
          </cell>
          <cell r="AW1515" t="str">
            <v>8050 (134FT Clear)</v>
          </cell>
          <cell r="AX1515">
            <v>2387</v>
          </cell>
          <cell r="AY1515">
            <v>1000</v>
          </cell>
          <cell r="AZ1515">
            <v>2.387</v>
          </cell>
          <cell r="BA1515" t="str">
            <v>GJ Request to change packaging.(25" boxes for all 24" cartridges)</v>
          </cell>
          <cell r="BB1515" t="str">
            <v>Each pallet gets an additional Void In Pallet label to be placed on top-center of wrapped pallet.</v>
          </cell>
          <cell r="BC1515">
            <v>266074</v>
          </cell>
          <cell r="BD1515" t="str">
            <v>Yellow</v>
          </cell>
          <cell r="BE1515" t="str">
            <v xml:space="preserve">3224 M90 </v>
          </cell>
          <cell r="BF1515" t="str">
            <v>12 months (+/- 5 days) from date of manufacture</v>
          </cell>
          <cell r="BG1515" t="str">
            <v>Slow</v>
          </cell>
          <cell r="BH1515" t="str">
            <v>32 mm</v>
          </cell>
          <cell r="BI1515" t="str">
            <v>1 3/8 in</v>
          </cell>
          <cell r="BJ1515" t="str">
            <v>24 in</v>
          </cell>
          <cell r="BK1515" t="str">
            <v>7/8 in</v>
          </cell>
          <cell r="BL1515" t="str">
            <v>I, II, III</v>
          </cell>
          <cell r="BM1515">
            <v>2.349120426329399</v>
          </cell>
          <cell r="BN1515">
            <v>57.5</v>
          </cell>
          <cell r="BO1515">
            <v>0</v>
          </cell>
          <cell r="BP1515" t="str">
            <v>J</v>
          </cell>
          <cell r="BQ1515">
            <v>25</v>
          </cell>
          <cell r="BR1515">
            <v>32540</v>
          </cell>
        </row>
        <row r="1516">
          <cell r="C1516">
            <v>266075</v>
          </cell>
          <cell r="D1516" t="str">
            <v>3224 M70 (2PB, 40 Bxs, VPL)(GJ)</v>
          </cell>
          <cell r="E1516" t="str">
            <v>70426</v>
          </cell>
          <cell r="F1516" t="str">
            <v>72038</v>
          </cell>
          <cell r="G1516" t="str">
            <v>30%</v>
          </cell>
          <cell r="H1516" t="str">
            <v>2 X 8509 (12-8 4 X 1.25 OL)</v>
          </cell>
          <cell r="I1516" t="str">
            <v>8040 (54 mm 142 GA X 2.125 FT)</v>
          </cell>
          <cell r="J1516" t="str">
            <v>8036 (114 mm 200 GA X 2.125 FT)</v>
          </cell>
          <cell r="K1516">
            <v>1.5624</v>
          </cell>
          <cell r="L1516">
            <v>0.66960000000000008</v>
          </cell>
          <cell r="M1516">
            <v>24</v>
          </cell>
          <cell r="N1516">
            <v>28.189445115952786</v>
          </cell>
          <cell r="O1516">
            <v>23.75</v>
          </cell>
          <cell r="P1516">
            <v>24</v>
          </cell>
          <cell r="Q1516">
            <v>24.25</v>
          </cell>
          <cell r="R1516">
            <v>2.1731249999999998</v>
          </cell>
          <cell r="S1516">
            <v>2.2320000000000002</v>
          </cell>
          <cell r="T1516">
            <v>2.2916249999999998</v>
          </cell>
          <cell r="U1516">
            <v>986.59874999999988</v>
          </cell>
          <cell r="V1516">
            <v>1013.3280000000001</v>
          </cell>
          <cell r="W1516">
            <v>1040.3977499999999</v>
          </cell>
          <cell r="X1516" t="str">
            <v>8427/8428 (25"/2 pc)</v>
          </cell>
          <cell r="Y1516" t="str">
            <v>25"/ 2 pc</v>
          </cell>
          <cell r="Z1516">
            <v>2.5</v>
          </cell>
          <cell r="AA1516">
            <v>25</v>
          </cell>
          <cell r="AB1516">
            <v>54.328124999999993</v>
          </cell>
          <cell r="AC1516">
            <v>55.800000000000004</v>
          </cell>
          <cell r="AD1516">
            <v>57.290624999999991</v>
          </cell>
          <cell r="AE1516">
            <v>56.828124999999993</v>
          </cell>
          <cell r="AF1516">
            <v>58.300000000000004</v>
          </cell>
          <cell r="AG1516">
            <v>59.790624999999991</v>
          </cell>
          <cell r="AH1516" t="str">
            <v>2 X 8126 (4.854 FT/Box)</v>
          </cell>
          <cell r="AI1516">
            <v>2</v>
          </cell>
          <cell r="AJ1516" t="str">
            <v>(8X5)+0=40</v>
          </cell>
          <cell r="AK1516">
            <v>8</v>
          </cell>
          <cell r="AL1516">
            <v>5</v>
          </cell>
          <cell r="AM1516">
            <v>0</v>
          </cell>
          <cell r="AN1516">
            <v>40</v>
          </cell>
          <cell r="AO1516" t="str">
            <v>8908 (45 X 44)</v>
          </cell>
          <cell r="AP1516" t="str">
            <v>45X44</v>
          </cell>
          <cell r="AQ1516">
            <v>55</v>
          </cell>
          <cell r="AR1516" t="str">
            <v>8123 (2)</v>
          </cell>
          <cell r="AS1516">
            <v>0</v>
          </cell>
          <cell r="AT1516" t="str">
            <v>8121 (2 X 16FT)</v>
          </cell>
          <cell r="AU1516">
            <v>2</v>
          </cell>
          <cell r="AV1516" t="str">
            <v>8051 (1 White)</v>
          </cell>
          <cell r="AW1516" t="str">
            <v>8050 (134FT Clear)</v>
          </cell>
          <cell r="AX1516">
            <v>2387</v>
          </cell>
          <cell r="AY1516">
            <v>1000</v>
          </cell>
          <cell r="AZ1516">
            <v>2.387</v>
          </cell>
          <cell r="BA1516" t="str">
            <v>GJ Request to change packaging.(25" boxes for all 24" cartridges)</v>
          </cell>
          <cell r="BB1516" t="str">
            <v>Each pallet gets an additional Void In Pallet label to be placed on top-center of wrapped pallet.</v>
          </cell>
          <cell r="BC1516">
            <v>266075</v>
          </cell>
          <cell r="BD1516" t="str">
            <v>Yellow</v>
          </cell>
          <cell r="BE1516" t="str">
            <v>3224 M70</v>
          </cell>
          <cell r="BF1516" t="str">
            <v>12 months (+/- 5 days) from date of manufacture</v>
          </cell>
          <cell r="BG1516" t="str">
            <v>Slow</v>
          </cell>
          <cell r="BH1516" t="str">
            <v>32 mm</v>
          </cell>
          <cell r="BI1516" t="str">
            <v>1 3/8 in</v>
          </cell>
          <cell r="BJ1516" t="str">
            <v>24 in</v>
          </cell>
          <cell r="BK1516" t="str">
            <v>7/8 in</v>
          </cell>
          <cell r="BL1516" t="str">
            <v>I, II, III</v>
          </cell>
          <cell r="BM1516">
            <v>2.349120426329399</v>
          </cell>
          <cell r="BN1516">
            <v>57.5</v>
          </cell>
          <cell r="BO1516">
            <v>0</v>
          </cell>
          <cell r="BP1516" t="str">
            <v>J</v>
          </cell>
          <cell r="BQ1516">
            <v>25</v>
          </cell>
          <cell r="BR1516">
            <v>32540</v>
          </cell>
        </row>
        <row r="1517">
          <cell r="C1517">
            <v>266077</v>
          </cell>
          <cell r="D1517" t="str">
            <v>3224 H70N (2PB, 40 Bxs, VPL)(GJ)</v>
          </cell>
          <cell r="E1517" t="str">
            <v>70434</v>
          </cell>
          <cell r="F1517" t="str">
            <v>72038</v>
          </cell>
          <cell r="G1517" t="str">
            <v>30%</v>
          </cell>
          <cell r="H1517" t="str">
            <v>2 X 8509 (12-8 4 X 1.25 OL)</v>
          </cell>
          <cell r="I1517" t="str">
            <v>8040 (54 mm 142 GA X 2.125 FT)</v>
          </cell>
          <cell r="J1517" t="str">
            <v>8036 (114 mm 200 GA X 2.125 FT)</v>
          </cell>
          <cell r="K1517">
            <v>1.5624</v>
          </cell>
          <cell r="L1517">
            <v>0.66960000000000008</v>
          </cell>
          <cell r="M1517">
            <v>24</v>
          </cell>
          <cell r="N1517">
            <v>28.189445115952786</v>
          </cell>
          <cell r="O1517">
            <v>23.75</v>
          </cell>
          <cell r="P1517">
            <v>24</v>
          </cell>
          <cell r="Q1517">
            <v>24.25</v>
          </cell>
          <cell r="R1517">
            <v>2.1731249999999998</v>
          </cell>
          <cell r="S1517">
            <v>2.2320000000000002</v>
          </cell>
          <cell r="T1517">
            <v>2.2916249999999998</v>
          </cell>
          <cell r="U1517">
            <v>986.59874999999988</v>
          </cell>
          <cell r="V1517">
            <v>1013.3280000000001</v>
          </cell>
          <cell r="W1517">
            <v>1040.3977499999999</v>
          </cell>
          <cell r="X1517" t="str">
            <v>8427/8428 (25"/2 pc)</v>
          </cell>
          <cell r="Y1517" t="str">
            <v>25"/ 2 pc</v>
          </cell>
          <cell r="Z1517">
            <v>2.5</v>
          </cell>
          <cell r="AA1517">
            <v>25</v>
          </cell>
          <cell r="AB1517">
            <v>54.328124999999993</v>
          </cell>
          <cell r="AC1517">
            <v>55.800000000000004</v>
          </cell>
          <cell r="AD1517">
            <v>57.290624999999991</v>
          </cell>
          <cell r="AE1517">
            <v>56.828124999999993</v>
          </cell>
          <cell r="AF1517">
            <v>58.300000000000004</v>
          </cell>
          <cell r="AG1517">
            <v>59.790624999999991</v>
          </cell>
          <cell r="AH1517" t="str">
            <v>2 X 8126 (4.854 FT/Box)</v>
          </cell>
          <cell r="AI1517">
            <v>2</v>
          </cell>
          <cell r="AJ1517" t="str">
            <v>(8X5)+0=40</v>
          </cell>
          <cell r="AK1517">
            <v>8</v>
          </cell>
          <cell r="AL1517">
            <v>5</v>
          </cell>
          <cell r="AM1517">
            <v>0</v>
          </cell>
          <cell r="AN1517">
            <v>40</v>
          </cell>
          <cell r="AO1517" t="str">
            <v>8908 (45 X 44)</v>
          </cell>
          <cell r="AP1517" t="str">
            <v>45X44</v>
          </cell>
          <cell r="AQ1517">
            <v>55</v>
          </cell>
          <cell r="AR1517" t="str">
            <v>8123 (2)</v>
          </cell>
          <cell r="AS1517">
            <v>0</v>
          </cell>
          <cell r="AT1517" t="str">
            <v>8121 (2 X 16FT)</v>
          </cell>
          <cell r="AU1517">
            <v>2</v>
          </cell>
          <cell r="AV1517" t="str">
            <v>8051 (1 White)</v>
          </cell>
          <cell r="AW1517" t="str">
            <v>8050 (134FT Clear)</v>
          </cell>
          <cell r="AX1517">
            <v>2387</v>
          </cell>
          <cell r="AY1517">
            <v>1000</v>
          </cell>
          <cell r="AZ1517">
            <v>2.387</v>
          </cell>
          <cell r="BA1517" t="str">
            <v>GJ Request to change packaging.(25" boxes for all 24" cartridges)</v>
          </cell>
          <cell r="BB1517" t="str">
            <v>Each pallet gets an additional Void In Pallet label to be placed on top-center of wrapped pallet.</v>
          </cell>
          <cell r="BC1517">
            <v>266077</v>
          </cell>
          <cell r="BD1517" t="str">
            <v>Yellow</v>
          </cell>
          <cell r="BE1517" t="str">
            <v xml:space="preserve">3224 H70N </v>
          </cell>
          <cell r="BF1517" t="str">
            <v>12 months (+/- 5 days) from date of manufacture</v>
          </cell>
          <cell r="BG1517" t="str">
            <v>Slow</v>
          </cell>
          <cell r="BH1517" t="str">
            <v>32 mm</v>
          </cell>
          <cell r="BI1517" t="str">
            <v>1 3/8 in</v>
          </cell>
          <cell r="BJ1517" t="str">
            <v>24 in</v>
          </cell>
          <cell r="BK1517" t="str">
            <v>7/8 in</v>
          </cell>
          <cell r="BL1517" t="str">
            <v>I, II, III</v>
          </cell>
          <cell r="BM1517">
            <v>2.349120426329399</v>
          </cell>
          <cell r="BN1517">
            <v>57.5</v>
          </cell>
          <cell r="BO1517">
            <v>0</v>
          </cell>
          <cell r="BP1517" t="str">
            <v>J</v>
          </cell>
          <cell r="BQ1517">
            <v>25</v>
          </cell>
          <cell r="BR1517">
            <v>32540</v>
          </cell>
        </row>
        <row r="1518">
          <cell r="C1518">
            <v>266078</v>
          </cell>
          <cell r="D1518" t="str">
            <v>3224 H90 (2PB, 40 Bxs, VPL)(GJ)</v>
          </cell>
          <cell r="E1518" t="str">
            <v>70440</v>
          </cell>
          <cell r="F1518" t="str">
            <v>72038</v>
          </cell>
          <cell r="G1518" t="str">
            <v>30%</v>
          </cell>
          <cell r="H1518" t="str">
            <v>2 X 8509 (12-8 4 X 1.25 OL)</v>
          </cell>
          <cell r="I1518" t="str">
            <v>8040 (54 mm 142 GA X 2.125 FT)</v>
          </cell>
          <cell r="J1518" t="str">
            <v>8036 (114 mm 200 GA X 2.125 FT)</v>
          </cell>
          <cell r="K1518">
            <v>1.5624</v>
          </cell>
          <cell r="L1518">
            <v>0.66960000000000008</v>
          </cell>
          <cell r="M1518">
            <v>24</v>
          </cell>
          <cell r="N1518">
            <v>28.189445115952786</v>
          </cell>
          <cell r="O1518">
            <v>23.75</v>
          </cell>
          <cell r="P1518">
            <v>24</v>
          </cell>
          <cell r="Q1518">
            <v>24.25</v>
          </cell>
          <cell r="R1518">
            <v>2.1731249999999998</v>
          </cell>
          <cell r="S1518">
            <v>2.2320000000000002</v>
          </cell>
          <cell r="T1518">
            <v>2.2916249999999998</v>
          </cell>
          <cell r="U1518">
            <v>986.59874999999988</v>
          </cell>
          <cell r="V1518">
            <v>1013.3280000000001</v>
          </cell>
          <cell r="W1518">
            <v>1040.3977499999999</v>
          </cell>
          <cell r="X1518" t="str">
            <v>8427/8428 (25"/2 pc)</v>
          </cell>
          <cell r="Y1518" t="str">
            <v>25"/ 2 pc</v>
          </cell>
          <cell r="Z1518">
            <v>2.5</v>
          </cell>
          <cell r="AA1518">
            <v>25</v>
          </cell>
          <cell r="AB1518">
            <v>54.328124999999993</v>
          </cell>
          <cell r="AC1518">
            <v>55.800000000000004</v>
          </cell>
          <cell r="AD1518">
            <v>57.290624999999991</v>
          </cell>
          <cell r="AE1518">
            <v>56.828124999999993</v>
          </cell>
          <cell r="AF1518">
            <v>58.300000000000004</v>
          </cell>
          <cell r="AG1518">
            <v>59.790624999999991</v>
          </cell>
          <cell r="AH1518" t="str">
            <v>2 X 8126 (4.854 FT/Box)</v>
          </cell>
          <cell r="AI1518">
            <v>2</v>
          </cell>
          <cell r="AJ1518" t="str">
            <v>(8X5)+0=40</v>
          </cell>
          <cell r="AK1518">
            <v>8</v>
          </cell>
          <cell r="AL1518">
            <v>5</v>
          </cell>
          <cell r="AM1518">
            <v>0</v>
          </cell>
          <cell r="AN1518">
            <v>40</v>
          </cell>
          <cell r="AO1518" t="str">
            <v>8908 (45 X 44)</v>
          </cell>
          <cell r="AP1518" t="str">
            <v>45X44</v>
          </cell>
          <cell r="AQ1518">
            <v>55</v>
          </cell>
          <cell r="AR1518" t="str">
            <v>8123 (2)</v>
          </cell>
          <cell r="AS1518">
            <v>0</v>
          </cell>
          <cell r="AT1518" t="str">
            <v>8121 (2 X 16FT)</v>
          </cell>
          <cell r="AU1518">
            <v>2</v>
          </cell>
          <cell r="AV1518" t="str">
            <v>8051 (1 White)</v>
          </cell>
          <cell r="AW1518" t="str">
            <v>8050 (134FT Clear)</v>
          </cell>
          <cell r="AX1518">
            <v>2387</v>
          </cell>
          <cell r="AY1518">
            <v>1000</v>
          </cell>
          <cell r="AZ1518">
            <v>2.387</v>
          </cell>
          <cell r="BA1518" t="str">
            <v>GJ Request to change packaging.(25" boxes for all 24" cartridges)</v>
          </cell>
          <cell r="BB1518" t="str">
            <v>Each pallet gets an additional Void In Pallet label to be placed on top-center of wrapped pallet.</v>
          </cell>
          <cell r="BC1518">
            <v>266078</v>
          </cell>
          <cell r="BD1518" t="str">
            <v>Yellow</v>
          </cell>
          <cell r="BE1518" t="str">
            <v xml:space="preserve">3224 H90 </v>
          </cell>
          <cell r="BF1518" t="str">
            <v>12 months (+/- 5 days) from date of manufacture</v>
          </cell>
          <cell r="BG1518" t="str">
            <v>Slow</v>
          </cell>
          <cell r="BH1518" t="str">
            <v>32 mm</v>
          </cell>
          <cell r="BI1518" t="str">
            <v>1 3/8 in</v>
          </cell>
          <cell r="BJ1518" t="str">
            <v>24 in</v>
          </cell>
          <cell r="BK1518" t="str">
            <v>7/8 in</v>
          </cell>
          <cell r="BL1518" t="str">
            <v>I, II, III</v>
          </cell>
          <cell r="BM1518">
            <v>2.349120426329399</v>
          </cell>
          <cell r="BN1518">
            <v>57.5</v>
          </cell>
          <cell r="BO1518">
            <v>0</v>
          </cell>
          <cell r="BP1518" t="str">
            <v>J</v>
          </cell>
          <cell r="BQ1518">
            <v>25</v>
          </cell>
          <cell r="BR1518">
            <v>32540</v>
          </cell>
        </row>
        <row r="1519">
          <cell r="C1519">
            <v>266050</v>
          </cell>
          <cell r="D1519" t="str">
            <v>3222 VLIF37(2PB, 40 Bxs, VPL)(GJ)</v>
          </cell>
          <cell r="E1519" t="str">
            <v>70353</v>
          </cell>
          <cell r="F1519" t="str">
            <v>72038</v>
          </cell>
          <cell r="G1519" t="str">
            <v>30%</v>
          </cell>
          <cell r="H1519" t="str">
            <v>2 X 8509 (12-8 4 X 1.25 OL)</v>
          </cell>
          <cell r="I1519" t="str">
            <v>8040 (54 mm 142 GA X 1.958 FT)</v>
          </cell>
          <cell r="J1519" t="str">
            <v>8036 (114 mm 200 GA X 1.958 FT)</v>
          </cell>
          <cell r="K1519">
            <v>1.4321999999999997</v>
          </cell>
          <cell r="L1519">
            <v>0.6137999999999999</v>
          </cell>
          <cell r="M1519">
            <v>22</v>
          </cell>
          <cell r="N1519">
            <v>25.679604621340875</v>
          </cell>
          <cell r="O1519">
            <v>21.75</v>
          </cell>
          <cell r="P1519">
            <v>22</v>
          </cell>
          <cell r="Q1519">
            <v>22.25</v>
          </cell>
          <cell r="R1519">
            <v>1.9901249999999999</v>
          </cell>
          <cell r="S1519">
            <v>2.0459999999999998</v>
          </cell>
          <cell r="T1519">
            <v>2.1026250000000002</v>
          </cell>
          <cell r="U1519">
            <v>903.51675</v>
          </cell>
          <cell r="V1519">
            <v>928.8839999999999</v>
          </cell>
          <cell r="W1519">
            <v>954.59175000000005</v>
          </cell>
          <cell r="X1519" t="str">
            <v>8427/8428 (25"/2 pc)</v>
          </cell>
          <cell r="Y1519" t="str">
            <v>25"/ 2 pc</v>
          </cell>
          <cell r="Z1519">
            <v>2.5</v>
          </cell>
          <cell r="AA1519">
            <v>25</v>
          </cell>
          <cell r="AB1519">
            <v>49.753124999999997</v>
          </cell>
          <cell r="AC1519">
            <v>51.15</v>
          </cell>
          <cell r="AD1519">
            <v>52.565625000000004</v>
          </cell>
          <cell r="AE1519">
            <v>52.253124999999997</v>
          </cell>
          <cell r="AF1519">
            <v>53.65</v>
          </cell>
          <cell r="AG1519">
            <v>55.065625000000004</v>
          </cell>
          <cell r="AH1519" t="str">
            <v>2 X 8126 (4.854 FT/Box)</v>
          </cell>
          <cell r="AI1519">
            <v>2</v>
          </cell>
          <cell r="AJ1519" t="str">
            <v>(8X5)+0=40</v>
          </cell>
          <cell r="AK1519">
            <v>8</v>
          </cell>
          <cell r="AL1519">
            <v>5</v>
          </cell>
          <cell r="AM1519">
            <v>0</v>
          </cell>
          <cell r="AN1519">
            <v>40</v>
          </cell>
          <cell r="AO1519" t="str">
            <v>8908 (45 X 44)</v>
          </cell>
          <cell r="AP1519" t="str">
            <v>45X44</v>
          </cell>
          <cell r="AQ1519">
            <v>55</v>
          </cell>
          <cell r="AR1519" t="str">
            <v>8123 (2)</v>
          </cell>
          <cell r="AS1519">
            <v>0</v>
          </cell>
          <cell r="AT1519" t="str">
            <v>8121 (2 X 16FT)</v>
          </cell>
          <cell r="AU1519">
            <v>2</v>
          </cell>
          <cell r="AV1519" t="str">
            <v>8051 (1 White)</v>
          </cell>
          <cell r="AW1519" t="str">
            <v>8050 (134FT Clear)</v>
          </cell>
          <cell r="AX1519">
            <v>2201</v>
          </cell>
          <cell r="AY1519">
            <v>1000</v>
          </cell>
          <cell r="AZ1519">
            <v>2.2010000000000001</v>
          </cell>
          <cell r="BA1519" t="str">
            <v>Request 10.9.14</v>
          </cell>
          <cell r="BB1519">
            <v>0</v>
          </cell>
          <cell r="BC1519">
            <v>266050</v>
          </cell>
          <cell r="BD1519" t="str">
            <v>Blue</v>
          </cell>
          <cell r="BE1519" t="str">
            <v>3222 VLIF37</v>
          </cell>
          <cell r="BF1519" t="str">
            <v>12 months (+/- 5 days) from date of manufacture</v>
          </cell>
          <cell r="BG1519" t="str">
            <v>Fast</v>
          </cell>
          <cell r="BH1519" t="str">
            <v>32 mm</v>
          </cell>
          <cell r="BI1519" t="str">
            <v>1 3/8 in</v>
          </cell>
          <cell r="BJ1519" t="str">
            <v>22 in</v>
          </cell>
          <cell r="BK1519" t="str">
            <v>7/8 in</v>
          </cell>
          <cell r="BL1519" t="str">
            <v>I, II, III</v>
          </cell>
          <cell r="BM1519">
            <v>2.1399670517784064</v>
          </cell>
          <cell r="BN1519">
            <v>52.5</v>
          </cell>
          <cell r="BO1519">
            <v>0</v>
          </cell>
          <cell r="BP1519" t="str">
            <v>J</v>
          </cell>
          <cell r="BQ1519">
            <v>25</v>
          </cell>
          <cell r="BR1519">
            <v>32540</v>
          </cell>
        </row>
        <row r="1520">
          <cell r="C1520">
            <v>266052</v>
          </cell>
          <cell r="D1520" t="str">
            <v>3224 VLIF37(SWP, 504 Pcs)(GJ)</v>
          </cell>
          <cell r="E1520" t="str">
            <v>70353</v>
          </cell>
          <cell r="F1520" t="str">
            <v>72038</v>
          </cell>
          <cell r="G1520" t="str">
            <v>30%</v>
          </cell>
          <cell r="H1520" t="str">
            <v>2 X 8509 (12-8 4 X 1.25 OL)</v>
          </cell>
          <cell r="I1520" t="str">
            <v>8040 (54 mm 142 GA X 1.958 FT)</v>
          </cell>
          <cell r="J1520" t="str">
            <v>8036 (114 mm 200 GA X 1.958 FT)</v>
          </cell>
          <cell r="K1520">
            <v>1.5624</v>
          </cell>
          <cell r="L1520">
            <v>0.66960000000000008</v>
          </cell>
          <cell r="M1520">
            <v>24</v>
          </cell>
          <cell r="N1520">
            <v>28.189445115952786</v>
          </cell>
          <cell r="O1520">
            <v>23.75</v>
          </cell>
          <cell r="P1520">
            <v>24</v>
          </cell>
          <cell r="Q1520">
            <v>24.25</v>
          </cell>
          <cell r="R1520">
            <v>2.1731249999999998</v>
          </cell>
          <cell r="S1520">
            <v>2.2320000000000002</v>
          </cell>
          <cell r="T1520">
            <v>2.2916249999999998</v>
          </cell>
          <cell r="U1520">
            <v>986.59874999999988</v>
          </cell>
          <cell r="V1520">
            <v>1013.3280000000001</v>
          </cell>
          <cell r="W1520">
            <v>1040.3977499999999</v>
          </cell>
          <cell r="X1520" t="str">
            <v>8053 (5" X 150GA X 37FT)</v>
          </cell>
          <cell r="Y1520" t="str">
            <v>SW (37 FT)</v>
          </cell>
          <cell r="Z1520">
            <v>0.1</v>
          </cell>
          <cell r="AA1520">
            <v>12</v>
          </cell>
          <cell r="AB1520">
            <v>26.077499999999997</v>
          </cell>
          <cell r="AC1520">
            <v>26.784000000000002</v>
          </cell>
          <cell r="AD1520">
            <v>27.499499999999998</v>
          </cell>
          <cell r="AE1520">
            <v>26.177499999999998</v>
          </cell>
          <cell r="AF1520">
            <v>26.884000000000004</v>
          </cell>
          <cell r="AG1520">
            <v>27.599499999999999</v>
          </cell>
          <cell r="AH1520" t="str">
            <v xml:space="preserve">8059 (37 FT/Bundle) </v>
          </cell>
          <cell r="AI1520" t="str">
            <v>SW</v>
          </cell>
          <cell r="AJ1520" t="str">
            <v>42 SW</v>
          </cell>
          <cell r="AK1520" t="str">
            <v xml:space="preserve">Stack </v>
          </cell>
          <cell r="AL1520" t="str">
            <v xml:space="preserve">Pyramid </v>
          </cell>
          <cell r="AM1520" t="str">
            <v>On Pallet</v>
          </cell>
          <cell r="AN1520">
            <v>42</v>
          </cell>
          <cell r="AO1520" t="str">
            <v>8904 (45 X 42)</v>
          </cell>
          <cell r="AP1520" t="str">
            <v>45X42</v>
          </cell>
          <cell r="AQ1520">
            <v>55</v>
          </cell>
          <cell r="AR1520" t="str">
            <v>8123 (2)</v>
          </cell>
          <cell r="AS1520" t="str">
            <v>1 X 8114 (Pad)</v>
          </cell>
          <cell r="AT1520">
            <v>0</v>
          </cell>
          <cell r="AU1520">
            <v>0</v>
          </cell>
          <cell r="AV1520" t="str">
            <v>8051 (1 White)</v>
          </cell>
          <cell r="AW1520" t="str">
            <v>8052 (186FT White)</v>
          </cell>
          <cell r="AX1520">
            <v>1184.1280000000002</v>
          </cell>
          <cell r="AY1520">
            <v>504</v>
          </cell>
          <cell r="AZ1520">
            <v>2.3494603174603177</v>
          </cell>
          <cell r="BA1520" t="str">
            <v>Request 10.17.14 Same as 266051, customer wants shrinkwrap</v>
          </cell>
          <cell r="BB1520">
            <v>0</v>
          </cell>
          <cell r="BC1520">
            <v>266052</v>
          </cell>
          <cell r="BD1520" t="str">
            <v>Blue</v>
          </cell>
          <cell r="BE1520" t="str">
            <v>3224 VLIF37</v>
          </cell>
          <cell r="BF1520" t="str">
            <v>12 months (+/- 5 days) from date of manufacture</v>
          </cell>
          <cell r="BG1520" t="str">
            <v>Fast</v>
          </cell>
          <cell r="BH1520" t="str">
            <v>32 mm</v>
          </cell>
          <cell r="BI1520" t="str">
            <v>1 3/8 in</v>
          </cell>
          <cell r="BJ1520" t="str">
            <v>24 in</v>
          </cell>
          <cell r="BK1520" t="str">
            <v>7/8 in</v>
          </cell>
          <cell r="BL1520" t="str">
            <v>I, II, III</v>
          </cell>
          <cell r="BM1520">
            <v>2.349120426329399</v>
          </cell>
          <cell r="BN1520">
            <v>52.5</v>
          </cell>
          <cell r="BO1520">
            <v>0</v>
          </cell>
          <cell r="BP1520" t="str">
            <v>J</v>
          </cell>
          <cell r="BQ1520">
            <v>12</v>
          </cell>
          <cell r="BR1520">
            <v>34542</v>
          </cell>
        </row>
        <row r="1521">
          <cell r="C1521">
            <v>266051</v>
          </cell>
          <cell r="D1521" t="str">
            <v>3222 VLIF37(SWP, 504 Pcs)(GJ)</v>
          </cell>
          <cell r="E1521" t="str">
            <v>70353</v>
          </cell>
          <cell r="F1521" t="str">
            <v>72038</v>
          </cell>
          <cell r="G1521" t="str">
            <v>30%</v>
          </cell>
          <cell r="H1521" t="str">
            <v>2 X 8509 (12-8 4 X 1.25 OL)</v>
          </cell>
          <cell r="I1521" t="str">
            <v>8040 (54 mm 142 GA X 1.958 FT)</v>
          </cell>
          <cell r="J1521" t="str">
            <v>8036 (114 mm 200 GA X 1.958 FT)</v>
          </cell>
          <cell r="K1521">
            <v>1.4321999999999997</v>
          </cell>
          <cell r="L1521">
            <v>0.6137999999999999</v>
          </cell>
          <cell r="M1521">
            <v>22</v>
          </cell>
          <cell r="N1521">
            <v>25.679604621340875</v>
          </cell>
          <cell r="O1521">
            <v>21.75</v>
          </cell>
          <cell r="P1521">
            <v>22</v>
          </cell>
          <cell r="Q1521">
            <v>22.25</v>
          </cell>
          <cell r="R1521">
            <v>1.9901249999999999</v>
          </cell>
          <cell r="S1521">
            <v>2.0459999999999998</v>
          </cell>
          <cell r="T1521">
            <v>2.1026250000000002</v>
          </cell>
          <cell r="U1521">
            <v>903.51675</v>
          </cell>
          <cell r="V1521">
            <v>928.8839999999999</v>
          </cell>
          <cell r="W1521">
            <v>954.59175000000005</v>
          </cell>
          <cell r="X1521" t="str">
            <v>8053 (5" X 150GA X 37FT)</v>
          </cell>
          <cell r="Y1521" t="str">
            <v>SW (37 FT)</v>
          </cell>
          <cell r="Z1521">
            <v>0.1</v>
          </cell>
          <cell r="AA1521">
            <v>12</v>
          </cell>
          <cell r="AB1521">
            <v>23.881499999999999</v>
          </cell>
          <cell r="AC1521">
            <v>24.552</v>
          </cell>
          <cell r="AD1521">
            <v>25.231500000000004</v>
          </cell>
          <cell r="AE1521">
            <v>23.9815</v>
          </cell>
          <cell r="AF1521">
            <v>24.652000000000001</v>
          </cell>
          <cell r="AG1521">
            <v>25.331500000000005</v>
          </cell>
          <cell r="AH1521" t="str">
            <v xml:space="preserve">8059 (37 FT/Bundle) </v>
          </cell>
          <cell r="AI1521" t="str">
            <v>SW</v>
          </cell>
          <cell r="AJ1521" t="str">
            <v>42 SW</v>
          </cell>
          <cell r="AK1521" t="str">
            <v xml:space="preserve">Stack </v>
          </cell>
          <cell r="AL1521" t="str">
            <v xml:space="preserve">Pyramid </v>
          </cell>
          <cell r="AM1521" t="str">
            <v>On Pallet</v>
          </cell>
          <cell r="AN1521">
            <v>42</v>
          </cell>
          <cell r="AO1521" t="str">
            <v>8904 (45 X 42)</v>
          </cell>
          <cell r="AP1521" t="str">
            <v>45X42</v>
          </cell>
          <cell r="AQ1521">
            <v>55</v>
          </cell>
          <cell r="AR1521" t="str">
            <v>8123 (2)</v>
          </cell>
          <cell r="AS1521" t="str">
            <v>1 X 8114 (Pad)</v>
          </cell>
          <cell r="AT1521">
            <v>0</v>
          </cell>
          <cell r="AU1521">
            <v>0</v>
          </cell>
          <cell r="AV1521" t="str">
            <v>8051 (1 White)</v>
          </cell>
          <cell r="AW1521" t="str">
            <v>8052 (186FT White)</v>
          </cell>
          <cell r="AX1521">
            <v>1090.384</v>
          </cell>
          <cell r="AY1521">
            <v>504</v>
          </cell>
          <cell r="AZ1521">
            <v>2.1634603174603173</v>
          </cell>
          <cell r="BA1521" t="str">
            <v>Request 10.17.14 Same as 266050, customer wants shrinkwrap</v>
          </cell>
          <cell r="BB1521">
            <v>0</v>
          </cell>
          <cell r="BC1521">
            <v>266051</v>
          </cell>
          <cell r="BD1521" t="str">
            <v>Blue</v>
          </cell>
          <cell r="BE1521" t="str">
            <v>3222 VLIF37</v>
          </cell>
          <cell r="BF1521" t="str">
            <v>12 months (+/- 5 days) from date of manufacture</v>
          </cell>
          <cell r="BG1521" t="str">
            <v>Fast</v>
          </cell>
          <cell r="BH1521" t="str">
            <v>32 mm</v>
          </cell>
          <cell r="BI1521" t="str">
            <v>1 3/8 in</v>
          </cell>
          <cell r="BJ1521" t="str">
            <v>22 in</v>
          </cell>
          <cell r="BK1521" t="str">
            <v>7/8 in</v>
          </cell>
          <cell r="BL1521" t="str">
            <v>I, II, III</v>
          </cell>
          <cell r="BM1521">
            <v>2.1399670517784064</v>
          </cell>
          <cell r="BN1521">
            <v>52.5</v>
          </cell>
          <cell r="BO1521">
            <v>0</v>
          </cell>
          <cell r="BP1521" t="str">
            <v>J</v>
          </cell>
          <cell r="BQ1521">
            <v>12</v>
          </cell>
          <cell r="BR1521">
            <v>34542</v>
          </cell>
        </row>
        <row r="1522">
          <cell r="C1522">
            <v>266082</v>
          </cell>
          <cell r="D1522" t="str">
            <v>3222 VLIF70 (2PB, 40 Bxs, VPL)(GJ)</v>
          </cell>
          <cell r="E1522">
            <v>0</v>
          </cell>
          <cell r="F1522" t="str">
            <v>72038</v>
          </cell>
          <cell r="G1522" t="str">
            <v>30%</v>
          </cell>
          <cell r="H1522" t="str">
            <v>2 X 8509 (12-8 4 X 1.25 OL)</v>
          </cell>
          <cell r="I1522" t="str">
            <v>8040 (54 mm 142 GA X 2.125 FT)</v>
          </cell>
          <cell r="J1522" t="str">
            <v>8036 (114 mm 200 GA X 2.125 FT)</v>
          </cell>
          <cell r="K1522">
            <v>1.5624</v>
          </cell>
          <cell r="L1522">
            <v>0.66960000000000008</v>
          </cell>
          <cell r="M1522">
            <v>24</v>
          </cell>
          <cell r="N1522">
            <v>28.189445115952786</v>
          </cell>
          <cell r="O1522">
            <v>23.75</v>
          </cell>
          <cell r="P1522">
            <v>24</v>
          </cell>
          <cell r="Q1522">
            <v>24.25</v>
          </cell>
          <cell r="R1522">
            <v>2.1731249999999998</v>
          </cell>
          <cell r="S1522">
            <v>2.2320000000000002</v>
          </cell>
          <cell r="T1522">
            <v>2.2916249999999998</v>
          </cell>
          <cell r="U1522">
            <v>986.59874999999988</v>
          </cell>
          <cell r="V1522">
            <v>1013.3280000000001</v>
          </cell>
          <cell r="W1522">
            <v>1040.3977499999999</v>
          </cell>
          <cell r="X1522" t="str">
            <v>8427/8428 (25"/2 pc)</v>
          </cell>
          <cell r="Y1522" t="str">
            <v>25"/ 2 pc</v>
          </cell>
          <cell r="Z1522">
            <v>2.5</v>
          </cell>
          <cell r="AA1522">
            <v>22</v>
          </cell>
          <cell r="AB1522">
            <v>47.808749999999996</v>
          </cell>
          <cell r="AC1522">
            <v>49.104000000000006</v>
          </cell>
          <cell r="AD1522">
            <v>50.415749999999996</v>
          </cell>
          <cell r="AE1522">
            <v>50.308749999999996</v>
          </cell>
          <cell r="AF1522">
            <v>51.604000000000006</v>
          </cell>
          <cell r="AG1522">
            <v>52.915749999999996</v>
          </cell>
          <cell r="AH1522" t="str">
            <v>2 X 8126 (4.854 FT/Box)</v>
          </cell>
          <cell r="AI1522">
            <v>2</v>
          </cell>
          <cell r="AJ1522" t="str">
            <v>(8X5)+0=40</v>
          </cell>
          <cell r="AK1522">
            <v>8</v>
          </cell>
          <cell r="AL1522">
            <v>5</v>
          </cell>
          <cell r="AM1522">
            <v>0</v>
          </cell>
          <cell r="AN1522">
            <v>40</v>
          </cell>
          <cell r="AO1522" t="str">
            <v>8908 (45 X 44)</v>
          </cell>
          <cell r="AP1522" t="str">
            <v>45X44</v>
          </cell>
          <cell r="AQ1522">
            <v>55</v>
          </cell>
          <cell r="AR1522" t="str">
            <v>8123 (2)</v>
          </cell>
          <cell r="AS1522">
            <v>0</v>
          </cell>
          <cell r="AT1522" t="str">
            <v>8121 (2 X 16FT)</v>
          </cell>
          <cell r="AU1522">
            <v>2</v>
          </cell>
          <cell r="AV1522" t="str">
            <v>8051 (1 White)</v>
          </cell>
          <cell r="AW1522" t="str">
            <v>8050 (134FT Clear)</v>
          </cell>
          <cell r="AX1522">
            <v>2119.1600000000003</v>
          </cell>
          <cell r="AY1522">
            <v>880</v>
          </cell>
          <cell r="AZ1522">
            <v>2.408136363636364</v>
          </cell>
          <cell r="BA1522" t="str">
            <v>Requested 9.2.14 by Tim Hilderman</v>
          </cell>
          <cell r="BB1522" t="str">
            <v>Each pallet gets an additional Void In Pallet label to be placed on top-center of wrapped pallet.</v>
          </cell>
          <cell r="BC1522">
            <v>266082</v>
          </cell>
          <cell r="BD1522" t="str">
            <v>Yellow</v>
          </cell>
          <cell r="BE1522" t="str">
            <v>3224 VLIF70</v>
          </cell>
          <cell r="BF1522" t="str">
            <v>12 months (+/- 5 days) from date of manufacture</v>
          </cell>
          <cell r="BG1522" t="str">
            <v>Slow</v>
          </cell>
          <cell r="BH1522" t="str">
            <v>32 mm</v>
          </cell>
          <cell r="BI1522" t="str">
            <v>1 3/8 in</v>
          </cell>
          <cell r="BJ1522" t="str">
            <v>24 in</v>
          </cell>
          <cell r="BK1522" t="str">
            <v>7/8 in</v>
          </cell>
          <cell r="BL1522" t="str">
            <v>I, II, III</v>
          </cell>
          <cell r="BM1522">
            <v>2.349120426329399</v>
          </cell>
          <cell r="BN1522">
            <v>57.5</v>
          </cell>
          <cell r="BO1522">
            <v>0</v>
          </cell>
          <cell r="BP1522" t="str">
            <v>J</v>
          </cell>
          <cell r="BQ1522">
            <v>22</v>
          </cell>
          <cell r="BR1522">
            <v>32540</v>
          </cell>
        </row>
        <row r="1523">
          <cell r="C1523">
            <v>268010</v>
          </cell>
          <cell r="D1523" t="str">
            <v>3225 LIF50 (2PB, 30 Bxs)(GJ)</v>
          </cell>
          <cell r="E1523" t="str">
            <v>70419</v>
          </cell>
          <cell r="F1523" t="str">
            <v>72038</v>
          </cell>
          <cell r="G1523" t="str">
            <v>30%</v>
          </cell>
          <cell r="H1523" t="str">
            <v>2 X 8509 (12-8 4 X 1.25 OL)</v>
          </cell>
          <cell r="I1523" t="str">
            <v>8040 (54 mm 142 GA X 2.208 FT)</v>
          </cell>
          <cell r="J1523" t="str">
            <v>8036 (114 mm 200 GA X 2.208 FT)</v>
          </cell>
          <cell r="K1523">
            <v>1.6274999999999999</v>
          </cell>
          <cell r="L1523">
            <v>0.69750000000000001</v>
          </cell>
          <cell r="M1523">
            <v>25</v>
          </cell>
          <cell r="N1523">
            <v>29.444365363258743</v>
          </cell>
          <cell r="O1523">
            <v>24.75</v>
          </cell>
          <cell r="P1523">
            <v>25</v>
          </cell>
          <cell r="Q1523">
            <v>25.25</v>
          </cell>
          <cell r="R1523">
            <v>2.2646250000000001</v>
          </cell>
          <cell r="S1523">
            <v>2.3250000000000002</v>
          </cell>
          <cell r="T1523">
            <v>2.3861249999999998</v>
          </cell>
          <cell r="U1523">
            <v>1028.13975</v>
          </cell>
          <cell r="V1523">
            <v>1055.5500000000002</v>
          </cell>
          <cell r="W1523">
            <v>1083.3007499999999</v>
          </cell>
          <cell r="X1523" t="str">
            <v>8445/8446 (31"/2 pc)</v>
          </cell>
          <cell r="Y1523" t="str">
            <v>31"/ 2 pc</v>
          </cell>
          <cell r="Z1523">
            <v>2.5</v>
          </cell>
          <cell r="AA1523">
            <v>25</v>
          </cell>
          <cell r="AB1523">
            <v>56.615625000000001</v>
          </cell>
          <cell r="AC1523">
            <v>58.125000000000007</v>
          </cell>
          <cell r="AD1523">
            <v>59.653124999999996</v>
          </cell>
          <cell r="AE1523">
            <v>59.115625000000001</v>
          </cell>
          <cell r="AF1523">
            <v>60.625000000000007</v>
          </cell>
          <cell r="AG1523">
            <v>62.153124999999996</v>
          </cell>
          <cell r="AH1523" t="str">
            <v>2 X 8126 (4.854 FT/Box)</v>
          </cell>
          <cell r="AI1523">
            <v>2</v>
          </cell>
          <cell r="AJ1523" t="str">
            <v>(6X5)+0=30</v>
          </cell>
          <cell r="AK1523">
            <v>6</v>
          </cell>
          <cell r="AL1523">
            <v>5</v>
          </cell>
          <cell r="AM1523">
            <v>0</v>
          </cell>
          <cell r="AN1523">
            <v>30</v>
          </cell>
          <cell r="AO1523" t="str">
            <v>8905 (42 X 45)</v>
          </cell>
          <cell r="AP1523" t="str">
            <v>42X45</v>
          </cell>
          <cell r="AQ1523">
            <v>55</v>
          </cell>
          <cell r="AR1523" t="str">
            <v>8123 (2)</v>
          </cell>
          <cell r="AS1523">
            <v>0</v>
          </cell>
          <cell r="AT1523" t="str">
            <v>8121 (2 X 16FT)</v>
          </cell>
          <cell r="AU1523">
            <v>2</v>
          </cell>
          <cell r="AV1523" t="str">
            <v>8051 (1 White)</v>
          </cell>
          <cell r="AW1523" t="str">
            <v>8050 (134FT Clear)</v>
          </cell>
          <cell r="AX1523">
            <v>1873.7500000000002</v>
          </cell>
          <cell r="AY1523">
            <v>750</v>
          </cell>
          <cell r="AZ1523">
            <v>2.4983333333333335</v>
          </cell>
          <cell r="BA1523" t="str">
            <v>GJ Request 7/18/06.</v>
          </cell>
          <cell r="BB1523"/>
          <cell r="BC1523">
            <v>268010</v>
          </cell>
          <cell r="BD1523" t="str">
            <v>Green</v>
          </cell>
          <cell r="BE1523" t="str">
            <v>3225 LIF50</v>
          </cell>
          <cell r="BF1523" t="str">
            <v>12 months (+/- 5 days) from date of manufacture</v>
          </cell>
          <cell r="BG1523" t="str">
            <v xml:space="preserve">Medium </v>
          </cell>
          <cell r="BH1523" t="str">
            <v>32 mm</v>
          </cell>
          <cell r="BI1523" t="str">
            <v>1 3/8 in</v>
          </cell>
          <cell r="BJ1523" t="str">
            <v>25 in</v>
          </cell>
          <cell r="BK1523" t="str">
            <v>7/8 in</v>
          </cell>
          <cell r="BL1523" t="str">
            <v>I, II, III</v>
          </cell>
          <cell r="BM1523">
            <v>2.4536971136048953</v>
          </cell>
          <cell r="BN1523">
            <v>62.5</v>
          </cell>
          <cell r="BO1523">
            <v>0</v>
          </cell>
          <cell r="BP1523" t="str">
            <v>J</v>
          </cell>
          <cell r="BQ1523">
            <v>25</v>
          </cell>
          <cell r="BR1523">
            <v>33130</v>
          </cell>
        </row>
        <row r="1524">
          <cell r="C1524">
            <v>268030</v>
          </cell>
          <cell r="D1524" t="str">
            <v>3226 M1530 (2PB, 30 Bxs)(GJ)</v>
          </cell>
          <cell r="E1524" t="str">
            <v>70460</v>
          </cell>
          <cell r="F1524" t="str">
            <v>72038</v>
          </cell>
          <cell r="G1524" t="str">
            <v>30%</v>
          </cell>
          <cell r="H1524" t="str">
            <v>2 X 8509 (12-8 4 X 1.25 OL)</v>
          </cell>
          <cell r="I1524" t="str">
            <v>8040 (54 mm 142 GA X 2.292 FT)</v>
          </cell>
          <cell r="J1524" t="str">
            <v>8036 (114 mm 200 GA X 2.292 FT)</v>
          </cell>
          <cell r="K1524">
            <v>1.6926000000000001</v>
          </cell>
          <cell r="L1524">
            <v>0.72540000000000004</v>
          </cell>
          <cell r="M1524">
            <v>26</v>
          </cell>
          <cell r="N1524">
            <v>30.699285610564701</v>
          </cell>
          <cell r="O1524">
            <v>25.75</v>
          </cell>
          <cell r="P1524">
            <v>26</v>
          </cell>
          <cell r="Q1524">
            <v>26.25</v>
          </cell>
          <cell r="R1524">
            <v>2.356125</v>
          </cell>
          <cell r="S1524">
            <v>2.4180000000000001</v>
          </cell>
          <cell r="T1524">
            <v>2.4806249999999999</v>
          </cell>
          <cell r="U1524">
            <v>1069.68075</v>
          </cell>
          <cell r="V1524">
            <v>1097.7720000000002</v>
          </cell>
          <cell r="W1524">
            <v>1126.2037499999999</v>
          </cell>
          <cell r="X1524" t="str">
            <v>8445/8446 (31"/2 pc)</v>
          </cell>
          <cell r="Y1524" t="str">
            <v>31"/ 2 pc</v>
          </cell>
          <cell r="Z1524">
            <v>2.5</v>
          </cell>
          <cell r="AA1524">
            <v>25</v>
          </cell>
          <cell r="AB1524">
            <v>58.903125000000003</v>
          </cell>
          <cell r="AC1524">
            <v>60.45</v>
          </cell>
          <cell r="AD1524">
            <v>62.015625</v>
          </cell>
          <cell r="AE1524">
            <v>61.403125000000003</v>
          </cell>
          <cell r="AF1524">
            <v>62.95</v>
          </cell>
          <cell r="AG1524">
            <v>64.515625</v>
          </cell>
          <cell r="AH1524" t="str">
            <v>2 X 8126 (4.854 FT/Box)</v>
          </cell>
          <cell r="AI1524">
            <v>2</v>
          </cell>
          <cell r="AJ1524" t="str">
            <v>(6X5)+0=30</v>
          </cell>
          <cell r="AK1524">
            <v>6</v>
          </cell>
          <cell r="AL1524">
            <v>5</v>
          </cell>
          <cell r="AM1524">
            <v>0</v>
          </cell>
          <cell r="AN1524">
            <v>30</v>
          </cell>
          <cell r="AO1524" t="str">
            <v>8905 (42 X 45)</v>
          </cell>
          <cell r="AP1524" t="str">
            <v>42X45</v>
          </cell>
          <cell r="AQ1524">
            <v>55</v>
          </cell>
          <cell r="AR1524" t="str">
            <v>8123 (2)</v>
          </cell>
          <cell r="AS1524">
            <v>0</v>
          </cell>
          <cell r="AT1524" t="str">
            <v>8121 (2 X 16FT)</v>
          </cell>
          <cell r="AU1524">
            <v>2</v>
          </cell>
          <cell r="AV1524" t="str">
            <v>8051 (1 White)</v>
          </cell>
          <cell r="AW1524" t="str">
            <v>8050 (134FT Clear)</v>
          </cell>
          <cell r="AX1524">
            <v>1943.5</v>
          </cell>
          <cell r="AY1524">
            <v>750</v>
          </cell>
          <cell r="AZ1524">
            <v>2.5913333333333335</v>
          </cell>
          <cell r="BA1524" t="str">
            <v>GJ Request to change packaging.(31" boxes to 42X45 pallet 3/22/06)</v>
          </cell>
          <cell r="BB1524"/>
          <cell r="BC1524">
            <v>268030</v>
          </cell>
          <cell r="BD1524" t="str">
            <v>White</v>
          </cell>
          <cell r="BE1524" t="str">
            <v xml:space="preserve">3226 M1530 </v>
          </cell>
          <cell r="BF1524" t="str">
            <v>12 months (+/- 5 days) from date of manufacture</v>
          </cell>
          <cell r="BG1524" t="str">
            <v>Super Slow</v>
          </cell>
          <cell r="BH1524" t="str">
            <v>32 mm</v>
          </cell>
          <cell r="BI1524" t="str">
            <v>1 3/8 in</v>
          </cell>
          <cell r="BJ1524" t="str">
            <v>26 in</v>
          </cell>
          <cell r="BK1524" t="str">
            <v>7/8 in</v>
          </cell>
          <cell r="BL1524" t="str">
            <v>I, II, III</v>
          </cell>
          <cell r="BM1524">
            <v>2.5582738008803916</v>
          </cell>
          <cell r="BN1524">
            <v>65</v>
          </cell>
          <cell r="BO1524">
            <v>0</v>
          </cell>
          <cell r="BP1524" t="str">
            <v>J</v>
          </cell>
          <cell r="BQ1524">
            <v>25</v>
          </cell>
          <cell r="BR1524">
            <v>33130</v>
          </cell>
        </row>
        <row r="1525">
          <cell r="C1525">
            <v>268034</v>
          </cell>
          <cell r="D1525" t="str">
            <v>3226 M70 (2PB, 30 Bxs)(GJ)</v>
          </cell>
          <cell r="E1525" t="str">
            <v>70426</v>
          </cell>
          <cell r="F1525" t="str">
            <v>72038</v>
          </cell>
          <cell r="G1525" t="str">
            <v>30%</v>
          </cell>
          <cell r="H1525" t="str">
            <v>2 X 8509 (12-8 4 X 1.25 OL)</v>
          </cell>
          <cell r="I1525" t="str">
            <v>8040 (54 mm 142 GA X 2.292 FT)</v>
          </cell>
          <cell r="J1525" t="str">
            <v>8036 (114 mm 200 GA X 2.292 FT)</v>
          </cell>
          <cell r="K1525">
            <v>1.6926000000000001</v>
          </cell>
          <cell r="L1525">
            <v>0.72540000000000004</v>
          </cell>
          <cell r="M1525">
            <v>26</v>
          </cell>
          <cell r="N1525">
            <v>30.699285610564701</v>
          </cell>
          <cell r="O1525">
            <v>25.75</v>
          </cell>
          <cell r="P1525">
            <v>26</v>
          </cell>
          <cell r="Q1525">
            <v>26.25</v>
          </cell>
          <cell r="R1525">
            <v>2.356125</v>
          </cell>
          <cell r="S1525">
            <v>2.4180000000000001</v>
          </cell>
          <cell r="T1525">
            <v>2.4806249999999999</v>
          </cell>
          <cell r="U1525">
            <v>1069.68075</v>
          </cell>
          <cell r="V1525">
            <v>1097.7720000000002</v>
          </cell>
          <cell r="W1525">
            <v>1126.2037499999999</v>
          </cell>
          <cell r="X1525" t="str">
            <v>8445/8446 (31"/2 pc)</v>
          </cell>
          <cell r="Y1525" t="str">
            <v>31"/ 2 pc</v>
          </cell>
          <cell r="Z1525">
            <v>2.5</v>
          </cell>
          <cell r="AA1525">
            <v>25</v>
          </cell>
          <cell r="AB1525">
            <v>58.903125000000003</v>
          </cell>
          <cell r="AC1525">
            <v>60.45</v>
          </cell>
          <cell r="AD1525">
            <v>62.015625</v>
          </cell>
          <cell r="AE1525">
            <v>61.403125000000003</v>
          </cell>
          <cell r="AF1525">
            <v>62.95</v>
          </cell>
          <cell r="AG1525">
            <v>64.515625</v>
          </cell>
          <cell r="AH1525" t="str">
            <v>2 X 8126 (4.854 FT/Box)</v>
          </cell>
          <cell r="AI1525">
            <v>2</v>
          </cell>
          <cell r="AJ1525" t="str">
            <v>(6X5)+0=30</v>
          </cell>
          <cell r="AK1525">
            <v>6</v>
          </cell>
          <cell r="AL1525">
            <v>5</v>
          </cell>
          <cell r="AM1525">
            <v>0</v>
          </cell>
          <cell r="AN1525">
            <v>30</v>
          </cell>
          <cell r="AO1525" t="str">
            <v>8905 (42 X 45)</v>
          </cell>
          <cell r="AP1525" t="str">
            <v>42X45</v>
          </cell>
          <cell r="AQ1525">
            <v>55</v>
          </cell>
          <cell r="AR1525" t="str">
            <v>8123 (2)</v>
          </cell>
          <cell r="AS1525">
            <v>0</v>
          </cell>
          <cell r="AT1525" t="str">
            <v>8121 (2 X 16FT)</v>
          </cell>
          <cell r="AU1525">
            <v>2</v>
          </cell>
          <cell r="AV1525" t="str">
            <v>8051 (1 White)</v>
          </cell>
          <cell r="AW1525" t="str">
            <v>8050 (134FT Clear)</v>
          </cell>
          <cell r="AX1525">
            <v>1943.5</v>
          </cell>
          <cell r="AY1525">
            <v>750</v>
          </cell>
          <cell r="AZ1525">
            <v>2.5913333333333335</v>
          </cell>
          <cell r="BA1525" t="str">
            <v>GJ Request to change packaging.(31" boxes to 42X45 pallet 3/22/06)</v>
          </cell>
          <cell r="BB1525"/>
          <cell r="BC1525">
            <v>268034</v>
          </cell>
          <cell r="BD1525" t="str">
            <v>Yellow</v>
          </cell>
          <cell r="BE1525" t="str">
            <v xml:space="preserve">3226 M70 </v>
          </cell>
          <cell r="BF1525" t="str">
            <v>12 months (+/- 5 days) from date of manufacture</v>
          </cell>
          <cell r="BG1525" t="str">
            <v>Slow</v>
          </cell>
          <cell r="BH1525" t="str">
            <v>32 mm</v>
          </cell>
          <cell r="BI1525" t="str">
            <v>1 3/8 in</v>
          </cell>
          <cell r="BJ1525" t="str">
            <v>26 in</v>
          </cell>
          <cell r="BK1525" t="str">
            <v>7/8 in</v>
          </cell>
          <cell r="BL1525" t="str">
            <v>I, II, III</v>
          </cell>
          <cell r="BM1525">
            <v>2.5582738008803916</v>
          </cell>
          <cell r="BN1525">
            <v>65</v>
          </cell>
          <cell r="BO1525">
            <v>0</v>
          </cell>
          <cell r="BP1525" t="str">
            <v>J</v>
          </cell>
          <cell r="BQ1525">
            <v>25</v>
          </cell>
          <cell r="BR1525">
            <v>33130</v>
          </cell>
        </row>
        <row r="1526">
          <cell r="C1526">
            <v>268038</v>
          </cell>
          <cell r="D1526" t="str">
            <v>3226 LIF0204 (2PB, 30 Bxs)(GJ)</v>
          </cell>
          <cell r="E1526" t="str">
            <v>70414</v>
          </cell>
          <cell r="F1526" t="str">
            <v>72038</v>
          </cell>
          <cell r="G1526" t="str">
            <v>30%</v>
          </cell>
          <cell r="H1526" t="str">
            <v>2 X 8509 (12-8 4 X 1.25 OL)</v>
          </cell>
          <cell r="I1526" t="str">
            <v>8040 (54 mm 142 GA X 2.292 FT)</v>
          </cell>
          <cell r="J1526" t="str">
            <v>8036 (114 mm 200 GA X 2.292 FT)</v>
          </cell>
          <cell r="K1526">
            <v>1.6926000000000001</v>
          </cell>
          <cell r="L1526">
            <v>0.72540000000000004</v>
          </cell>
          <cell r="M1526">
            <v>26</v>
          </cell>
          <cell r="N1526">
            <v>30.699285610564701</v>
          </cell>
          <cell r="O1526">
            <v>25.75</v>
          </cell>
          <cell r="P1526">
            <v>26</v>
          </cell>
          <cell r="Q1526">
            <v>26.25</v>
          </cell>
          <cell r="R1526">
            <v>2.356125</v>
          </cell>
          <cell r="S1526">
            <v>2.4180000000000001</v>
          </cell>
          <cell r="T1526">
            <v>2.4806249999999999</v>
          </cell>
          <cell r="U1526">
            <v>1069.68075</v>
          </cell>
          <cell r="V1526">
            <v>1097.7720000000002</v>
          </cell>
          <cell r="W1526">
            <v>1126.2037499999999</v>
          </cell>
          <cell r="X1526" t="str">
            <v>8445/8446 (31"/2 pc)</v>
          </cell>
          <cell r="Y1526" t="str">
            <v>31"/ 2 pc</v>
          </cell>
          <cell r="Z1526">
            <v>2.5</v>
          </cell>
          <cell r="AA1526">
            <v>25</v>
          </cell>
          <cell r="AB1526">
            <v>58.903125000000003</v>
          </cell>
          <cell r="AC1526">
            <v>60.45</v>
          </cell>
          <cell r="AD1526">
            <v>62.015625</v>
          </cell>
          <cell r="AE1526">
            <v>61.403125000000003</v>
          </cell>
          <cell r="AF1526">
            <v>62.95</v>
          </cell>
          <cell r="AG1526">
            <v>64.515625</v>
          </cell>
          <cell r="AH1526" t="str">
            <v>2 X 8126 (4.854 FT/Box)</v>
          </cell>
          <cell r="AI1526">
            <v>2</v>
          </cell>
          <cell r="AJ1526" t="str">
            <v>(6X5)+0=30</v>
          </cell>
          <cell r="AK1526">
            <v>6</v>
          </cell>
          <cell r="AL1526">
            <v>5</v>
          </cell>
          <cell r="AM1526">
            <v>0</v>
          </cell>
          <cell r="AN1526">
            <v>30</v>
          </cell>
          <cell r="AO1526" t="str">
            <v>8905 (42 X 45)</v>
          </cell>
          <cell r="AP1526" t="str">
            <v>42X45</v>
          </cell>
          <cell r="AQ1526">
            <v>55</v>
          </cell>
          <cell r="AR1526" t="str">
            <v>8123 (2)</v>
          </cell>
          <cell r="AS1526">
            <v>0</v>
          </cell>
          <cell r="AT1526" t="str">
            <v>8121 (2 X 16FT)</v>
          </cell>
          <cell r="AU1526">
            <v>2</v>
          </cell>
          <cell r="AV1526" t="str">
            <v>8051 (1 White)</v>
          </cell>
          <cell r="AW1526" t="str">
            <v>8050 (134FT Clear)</v>
          </cell>
          <cell r="AX1526">
            <v>1943.5</v>
          </cell>
          <cell r="AY1526">
            <v>750</v>
          </cell>
          <cell r="AZ1526">
            <v>2.5913333333333335</v>
          </cell>
          <cell r="BA1526" t="str">
            <v>GJ Request 9/26/08.</v>
          </cell>
          <cell r="BB1526"/>
          <cell r="BC1526">
            <v>268038</v>
          </cell>
          <cell r="BD1526" t="str">
            <v>Yellow</v>
          </cell>
          <cell r="BE1526" t="str">
            <v>3226 LIF0204</v>
          </cell>
          <cell r="BF1526" t="str">
            <v>12 months (+/- 5 days) from date of manufacture</v>
          </cell>
          <cell r="BG1526" t="str">
            <v>Slow</v>
          </cell>
          <cell r="BH1526" t="str">
            <v>32 mm</v>
          </cell>
          <cell r="BI1526" t="str">
            <v>1 3/8 in</v>
          </cell>
          <cell r="BJ1526" t="str">
            <v>26 in</v>
          </cell>
          <cell r="BK1526" t="str">
            <v>7/8 in</v>
          </cell>
          <cell r="BL1526" t="str">
            <v>I, II, III</v>
          </cell>
          <cell r="BM1526">
            <v>2.5582738008803916</v>
          </cell>
          <cell r="BN1526">
            <v>65</v>
          </cell>
          <cell r="BO1526">
            <v>0</v>
          </cell>
          <cell r="BP1526" t="str">
            <v>J</v>
          </cell>
          <cell r="BQ1526">
            <v>25</v>
          </cell>
          <cell r="BR1526">
            <v>33130</v>
          </cell>
        </row>
        <row r="1527">
          <cell r="C1527">
            <v>268039</v>
          </cell>
          <cell r="D1527" t="str">
            <v>3226 LIF0510 (2PB, 30 Bxs)(GJ)</v>
          </cell>
          <cell r="E1527" t="str">
            <v>70428</v>
          </cell>
          <cell r="F1527" t="str">
            <v>72038</v>
          </cell>
          <cell r="G1527" t="str">
            <v>30%</v>
          </cell>
          <cell r="H1527" t="str">
            <v>2 X 8509 (12-8 4 X 1.25 OL)</v>
          </cell>
          <cell r="I1527" t="str">
            <v>8040 (54 mm 142 GA X 2.292 FT)</v>
          </cell>
          <cell r="J1527" t="str">
            <v>8036 (114 mm 200 GA X 2.292 FT)</v>
          </cell>
          <cell r="K1527">
            <v>1.6926000000000001</v>
          </cell>
          <cell r="L1527">
            <v>0.72540000000000004</v>
          </cell>
          <cell r="M1527">
            <v>26</v>
          </cell>
          <cell r="N1527">
            <v>30.699285610564701</v>
          </cell>
          <cell r="O1527">
            <v>25.75</v>
          </cell>
          <cell r="P1527">
            <v>26</v>
          </cell>
          <cell r="Q1527">
            <v>26.25</v>
          </cell>
          <cell r="R1527">
            <v>2.356125</v>
          </cell>
          <cell r="S1527">
            <v>2.4180000000000001</v>
          </cell>
          <cell r="T1527">
            <v>2.4806249999999999</v>
          </cell>
          <cell r="U1527">
            <v>1069.68075</v>
          </cell>
          <cell r="V1527">
            <v>1097.7720000000002</v>
          </cell>
          <cell r="W1527">
            <v>1126.2037499999999</v>
          </cell>
          <cell r="X1527" t="str">
            <v>8445/8446 (31"/2 pc)</v>
          </cell>
          <cell r="Y1527" t="str">
            <v>31"/ 2 pc</v>
          </cell>
          <cell r="Z1527">
            <v>2.5</v>
          </cell>
          <cell r="AA1527">
            <v>25</v>
          </cell>
          <cell r="AB1527">
            <v>58.903125000000003</v>
          </cell>
          <cell r="AC1527">
            <v>60.45</v>
          </cell>
          <cell r="AD1527">
            <v>62.015625</v>
          </cell>
          <cell r="AE1527">
            <v>61.403125000000003</v>
          </cell>
          <cell r="AF1527">
            <v>62.95</v>
          </cell>
          <cell r="AG1527">
            <v>64.515625</v>
          </cell>
          <cell r="AH1527" t="str">
            <v>2 X 8126 (4.854 FT/Box)</v>
          </cell>
          <cell r="AI1527">
            <v>2</v>
          </cell>
          <cell r="AJ1527" t="str">
            <v>(6X5)+0=30</v>
          </cell>
          <cell r="AK1527">
            <v>6</v>
          </cell>
          <cell r="AL1527">
            <v>5</v>
          </cell>
          <cell r="AM1527">
            <v>0</v>
          </cell>
          <cell r="AN1527">
            <v>30</v>
          </cell>
          <cell r="AO1527" t="str">
            <v>8905 (42 X 45)</v>
          </cell>
          <cell r="AP1527" t="str">
            <v>42X45</v>
          </cell>
          <cell r="AQ1527">
            <v>55</v>
          </cell>
          <cell r="AR1527" t="str">
            <v>8123 (2)</v>
          </cell>
          <cell r="AS1527">
            <v>0</v>
          </cell>
          <cell r="AT1527" t="str">
            <v>8121 (2 X 16FT)</v>
          </cell>
          <cell r="AU1527">
            <v>2</v>
          </cell>
          <cell r="AV1527" t="str">
            <v>8051 (1 White)</v>
          </cell>
          <cell r="AW1527" t="str">
            <v>8050 (134FT Clear)</v>
          </cell>
          <cell r="AX1527">
            <v>1943.5</v>
          </cell>
          <cell r="AY1527">
            <v>750</v>
          </cell>
          <cell r="AZ1527">
            <v>2.5913333333333335</v>
          </cell>
          <cell r="BA1527" t="str">
            <v>GJ Request 9/5/08.</v>
          </cell>
          <cell r="BB1527"/>
          <cell r="BC1527">
            <v>268039</v>
          </cell>
          <cell r="BD1527" t="str">
            <v>White</v>
          </cell>
          <cell r="BE1527" t="str">
            <v>3226 LIF0510</v>
          </cell>
          <cell r="BF1527" t="str">
            <v>12 months (+/- 5 days) from date of manufacture</v>
          </cell>
          <cell r="BG1527" t="str">
            <v>X-Slow</v>
          </cell>
          <cell r="BH1527" t="str">
            <v>32 mm</v>
          </cell>
          <cell r="BI1527" t="str">
            <v>1 3/8 in</v>
          </cell>
          <cell r="BJ1527" t="str">
            <v>26 in</v>
          </cell>
          <cell r="BK1527" t="str">
            <v>7/8 in</v>
          </cell>
          <cell r="BL1527" t="str">
            <v>I, II, III</v>
          </cell>
          <cell r="BM1527">
            <v>2.5582738008803916</v>
          </cell>
          <cell r="BN1527">
            <v>65</v>
          </cell>
          <cell r="BO1527">
            <v>0</v>
          </cell>
          <cell r="BP1527" t="str">
            <v>J</v>
          </cell>
          <cell r="BQ1527">
            <v>25</v>
          </cell>
          <cell r="BR1527">
            <v>33130</v>
          </cell>
        </row>
        <row r="1528">
          <cell r="C1528">
            <v>268040</v>
          </cell>
          <cell r="D1528" t="str">
            <v>3226 LIF1530 (2PB, 30 Bxs)(GJ)</v>
          </cell>
          <cell r="E1528" t="str">
            <v>70362</v>
          </cell>
          <cell r="F1528" t="str">
            <v>72038</v>
          </cell>
          <cell r="G1528" t="str">
            <v>30%</v>
          </cell>
          <cell r="H1528" t="str">
            <v>2 X 8509 (12-8 4 X 1.25 OL)</v>
          </cell>
          <cell r="I1528" t="str">
            <v>8040 (54 mm 142 GA X 2.292 FT)</v>
          </cell>
          <cell r="J1528" t="str">
            <v>8036 (114 mm 200 GA X 2.292 FT)</v>
          </cell>
          <cell r="K1528">
            <v>1.6926000000000001</v>
          </cell>
          <cell r="L1528">
            <v>0.72540000000000004</v>
          </cell>
          <cell r="M1528">
            <v>26</v>
          </cell>
          <cell r="N1528">
            <v>30.699285610564701</v>
          </cell>
          <cell r="O1528">
            <v>25.75</v>
          </cell>
          <cell r="P1528">
            <v>26</v>
          </cell>
          <cell r="Q1528">
            <v>26.25</v>
          </cell>
          <cell r="R1528">
            <v>2.356125</v>
          </cell>
          <cell r="S1528">
            <v>2.4180000000000001</v>
          </cell>
          <cell r="T1528">
            <v>2.4806249999999999</v>
          </cell>
          <cell r="U1528">
            <v>1069.68075</v>
          </cell>
          <cell r="V1528">
            <v>1097.7720000000002</v>
          </cell>
          <cell r="W1528">
            <v>1126.2037499999999</v>
          </cell>
          <cell r="X1528" t="str">
            <v>8445/8446 (31"/2 pc)</v>
          </cell>
          <cell r="Y1528" t="str">
            <v>31"/ 2 pc</v>
          </cell>
          <cell r="Z1528">
            <v>2.5</v>
          </cell>
          <cell r="AA1528">
            <v>25</v>
          </cell>
          <cell r="AB1528">
            <v>58.903125000000003</v>
          </cell>
          <cell r="AC1528">
            <v>60.45</v>
          </cell>
          <cell r="AD1528">
            <v>62.015625</v>
          </cell>
          <cell r="AE1528">
            <v>61.403125000000003</v>
          </cell>
          <cell r="AF1528">
            <v>62.95</v>
          </cell>
          <cell r="AG1528">
            <v>64.515625</v>
          </cell>
          <cell r="AH1528" t="str">
            <v>2 X 8126 (4.854 FT/Box)</v>
          </cell>
          <cell r="AI1528">
            <v>2</v>
          </cell>
          <cell r="AJ1528" t="str">
            <v>(6X5)+0=30</v>
          </cell>
          <cell r="AK1528">
            <v>6</v>
          </cell>
          <cell r="AL1528">
            <v>5</v>
          </cell>
          <cell r="AM1528">
            <v>0</v>
          </cell>
          <cell r="AN1528">
            <v>30</v>
          </cell>
          <cell r="AO1528" t="str">
            <v>8905 (42 X 45)</v>
          </cell>
          <cell r="AP1528" t="str">
            <v>42X45</v>
          </cell>
          <cell r="AQ1528">
            <v>55</v>
          </cell>
          <cell r="AR1528" t="str">
            <v>8123 (2)</v>
          </cell>
          <cell r="AS1528">
            <v>0</v>
          </cell>
          <cell r="AT1528" t="str">
            <v>8121 (2 X 16FT)</v>
          </cell>
          <cell r="AU1528">
            <v>2</v>
          </cell>
          <cell r="AV1528" t="str">
            <v>8051 (1 White)</v>
          </cell>
          <cell r="AW1528" t="str">
            <v>8050 (134FT Clear)</v>
          </cell>
          <cell r="AX1528">
            <v>1943.5</v>
          </cell>
          <cell r="AY1528">
            <v>750</v>
          </cell>
          <cell r="AZ1528">
            <v>2.5913333333333335</v>
          </cell>
          <cell r="BA1528" t="str">
            <v>GJ Request to change packaging.(31" boxes to 42X45 pallet 3/22/06)</v>
          </cell>
          <cell r="BB1528"/>
          <cell r="BC1528">
            <v>268040</v>
          </cell>
          <cell r="BD1528" t="str">
            <v>White</v>
          </cell>
          <cell r="BE1528" t="str">
            <v xml:space="preserve">3226 LIF1530 </v>
          </cell>
          <cell r="BF1528" t="str">
            <v>12 months (+/- 5 days) from date of manufacture</v>
          </cell>
          <cell r="BG1528" t="str">
            <v>Super Slow</v>
          </cell>
          <cell r="BH1528" t="str">
            <v>32 mm</v>
          </cell>
          <cell r="BI1528" t="str">
            <v>1 3/8 in</v>
          </cell>
          <cell r="BJ1528" t="str">
            <v>26 in</v>
          </cell>
          <cell r="BK1528" t="str">
            <v>7/8 in</v>
          </cell>
          <cell r="BL1528" t="str">
            <v>I, II, III</v>
          </cell>
          <cell r="BM1528">
            <v>2.5582738008803916</v>
          </cell>
          <cell r="BN1528">
            <v>65</v>
          </cell>
          <cell r="BO1528">
            <v>0</v>
          </cell>
          <cell r="BP1528" t="str">
            <v>J</v>
          </cell>
          <cell r="BQ1528">
            <v>25</v>
          </cell>
          <cell r="BR1528">
            <v>33130</v>
          </cell>
        </row>
        <row r="1529">
          <cell r="C1529">
            <v>268041</v>
          </cell>
          <cell r="D1529" t="str">
            <v>3226 LIF35 (2PB, 30 Bxs)(GJ)</v>
          </cell>
          <cell r="E1529" t="str">
            <v>70411</v>
          </cell>
          <cell r="F1529" t="str">
            <v>72038</v>
          </cell>
          <cell r="G1529" t="str">
            <v>30%</v>
          </cell>
          <cell r="H1529" t="str">
            <v>2 X 8509 (12-8 4 X 1.25 OL)</v>
          </cell>
          <cell r="I1529" t="str">
            <v>8040 (54 mm 142 GA X 2.292 FT)</v>
          </cell>
          <cell r="J1529" t="str">
            <v>8036 (114 mm 200 GA X 2.292 FT)</v>
          </cell>
          <cell r="K1529">
            <v>1.6926000000000001</v>
          </cell>
          <cell r="L1529">
            <v>0.72540000000000004</v>
          </cell>
          <cell r="M1529">
            <v>26</v>
          </cell>
          <cell r="N1529">
            <v>30.699285610564701</v>
          </cell>
          <cell r="O1529">
            <v>25.75</v>
          </cell>
          <cell r="P1529">
            <v>26</v>
          </cell>
          <cell r="Q1529">
            <v>26.25</v>
          </cell>
          <cell r="R1529">
            <v>2.356125</v>
          </cell>
          <cell r="S1529">
            <v>2.4180000000000001</v>
          </cell>
          <cell r="T1529">
            <v>2.4806249999999999</v>
          </cell>
          <cell r="U1529">
            <v>1069.68075</v>
          </cell>
          <cell r="V1529">
            <v>1097.7720000000002</v>
          </cell>
          <cell r="W1529">
            <v>1126.2037499999999</v>
          </cell>
          <cell r="X1529" t="str">
            <v>8445/8446 (31"/2 pc)</v>
          </cell>
          <cell r="Y1529" t="str">
            <v>31"/ 2 pc</v>
          </cell>
          <cell r="Z1529">
            <v>2.5</v>
          </cell>
          <cell r="AA1529">
            <v>25</v>
          </cell>
          <cell r="AB1529">
            <v>58.903125000000003</v>
          </cell>
          <cell r="AC1529">
            <v>60.45</v>
          </cell>
          <cell r="AD1529">
            <v>62.015625</v>
          </cell>
          <cell r="AE1529">
            <v>61.403125000000003</v>
          </cell>
          <cell r="AF1529">
            <v>62.95</v>
          </cell>
          <cell r="AG1529">
            <v>64.515625</v>
          </cell>
          <cell r="AH1529" t="str">
            <v>2 X 8126 (4.854 FT/Box)</v>
          </cell>
          <cell r="AI1529">
            <v>2</v>
          </cell>
          <cell r="AJ1529" t="str">
            <v>(6X5)+0=30</v>
          </cell>
          <cell r="AK1529">
            <v>6</v>
          </cell>
          <cell r="AL1529">
            <v>5</v>
          </cell>
          <cell r="AM1529">
            <v>0</v>
          </cell>
          <cell r="AN1529">
            <v>30</v>
          </cell>
          <cell r="AO1529" t="str">
            <v>8905 (42 X 45)</v>
          </cell>
          <cell r="AP1529" t="str">
            <v>42X45</v>
          </cell>
          <cell r="AQ1529">
            <v>55</v>
          </cell>
          <cell r="AR1529" t="str">
            <v>8123 (2)</v>
          </cell>
          <cell r="AS1529">
            <v>0</v>
          </cell>
          <cell r="AT1529" t="str">
            <v>8121 (2 X 16FT)</v>
          </cell>
          <cell r="AU1529">
            <v>2</v>
          </cell>
          <cell r="AV1529" t="str">
            <v>8051 (1 White)</v>
          </cell>
          <cell r="AW1529" t="str">
            <v>8050 (134FT Clear)</v>
          </cell>
          <cell r="AX1529">
            <v>1943.5</v>
          </cell>
          <cell r="AY1529">
            <v>750</v>
          </cell>
          <cell r="AZ1529">
            <v>2.5913333333333335</v>
          </cell>
          <cell r="BA1529" t="str">
            <v>GJ Request 9/26/08.</v>
          </cell>
          <cell r="BB1529"/>
          <cell r="BC1529">
            <v>268041</v>
          </cell>
          <cell r="BD1529" t="str">
            <v>Blue</v>
          </cell>
          <cell r="BE1529" t="str">
            <v>3226 LIF35</v>
          </cell>
          <cell r="BF1529" t="str">
            <v>12 months (+/- 5 days) from date of manufacture</v>
          </cell>
          <cell r="BG1529" t="str">
            <v>Fast</v>
          </cell>
          <cell r="BH1529" t="str">
            <v>32 mm</v>
          </cell>
          <cell r="BI1529" t="str">
            <v>1 3/8 in</v>
          </cell>
          <cell r="BJ1529" t="str">
            <v>26 in</v>
          </cell>
          <cell r="BK1529" t="str">
            <v>7/8 in</v>
          </cell>
          <cell r="BL1529" t="str">
            <v>I, II, III</v>
          </cell>
          <cell r="BM1529">
            <v>2.5582738008803916</v>
          </cell>
          <cell r="BN1529">
            <v>65</v>
          </cell>
          <cell r="BO1529">
            <v>0</v>
          </cell>
          <cell r="BP1529" t="str">
            <v>J</v>
          </cell>
          <cell r="BQ1529">
            <v>25</v>
          </cell>
          <cell r="BR1529">
            <v>33130</v>
          </cell>
        </row>
        <row r="1530">
          <cell r="C1530">
            <v>268042</v>
          </cell>
          <cell r="D1530" t="str">
            <v>3226 LIF70 (2PB, 30 Bxs)(GJ)</v>
          </cell>
          <cell r="E1530" t="str">
            <v>70413</v>
          </cell>
          <cell r="F1530" t="str">
            <v>72038</v>
          </cell>
          <cell r="G1530" t="str">
            <v>30%</v>
          </cell>
          <cell r="H1530" t="str">
            <v>2 X 8509 (12-8 4 X 1.25 OL)</v>
          </cell>
          <cell r="I1530" t="str">
            <v>8040 (54 mm 142 GA X 2.292 FT)</v>
          </cell>
          <cell r="J1530" t="str">
            <v>8036 (114 mm 200 GA X 2.292 FT)</v>
          </cell>
          <cell r="K1530">
            <v>1.6926000000000001</v>
          </cell>
          <cell r="L1530">
            <v>0.72540000000000004</v>
          </cell>
          <cell r="M1530">
            <v>26</v>
          </cell>
          <cell r="N1530">
            <v>30.699285610564701</v>
          </cell>
          <cell r="O1530">
            <v>25.75</v>
          </cell>
          <cell r="P1530">
            <v>26</v>
          </cell>
          <cell r="Q1530">
            <v>26.25</v>
          </cell>
          <cell r="R1530">
            <v>2.356125</v>
          </cell>
          <cell r="S1530">
            <v>2.4180000000000001</v>
          </cell>
          <cell r="T1530">
            <v>2.4806249999999999</v>
          </cell>
          <cell r="U1530">
            <v>1069.68075</v>
          </cell>
          <cell r="V1530">
            <v>1097.7720000000002</v>
          </cell>
          <cell r="W1530">
            <v>1126.2037499999999</v>
          </cell>
          <cell r="X1530" t="str">
            <v>8445/8446 (31"/2 pc)</v>
          </cell>
          <cell r="Y1530" t="str">
            <v>31"/ 2 pc</v>
          </cell>
          <cell r="Z1530">
            <v>2.5</v>
          </cell>
          <cell r="AA1530">
            <v>25</v>
          </cell>
          <cell r="AB1530">
            <v>58.903125000000003</v>
          </cell>
          <cell r="AC1530">
            <v>60.45</v>
          </cell>
          <cell r="AD1530">
            <v>62.015625</v>
          </cell>
          <cell r="AE1530">
            <v>61.403125000000003</v>
          </cell>
          <cell r="AF1530">
            <v>62.95</v>
          </cell>
          <cell r="AG1530">
            <v>64.515625</v>
          </cell>
          <cell r="AH1530" t="str">
            <v>2 X 8126 (4.854 FT/Box)</v>
          </cell>
          <cell r="AI1530">
            <v>2</v>
          </cell>
          <cell r="AJ1530" t="str">
            <v>(6X5)+0=30</v>
          </cell>
          <cell r="AK1530">
            <v>6</v>
          </cell>
          <cell r="AL1530">
            <v>5</v>
          </cell>
          <cell r="AM1530">
            <v>0</v>
          </cell>
          <cell r="AN1530">
            <v>30</v>
          </cell>
          <cell r="AO1530" t="str">
            <v>8905 (42 X 45)</v>
          </cell>
          <cell r="AP1530" t="str">
            <v>42X45</v>
          </cell>
          <cell r="AQ1530">
            <v>55</v>
          </cell>
          <cell r="AR1530" t="str">
            <v>8123 (2)</v>
          </cell>
          <cell r="AS1530">
            <v>0</v>
          </cell>
          <cell r="AT1530" t="str">
            <v>8121 (2 X 16FT)</v>
          </cell>
          <cell r="AU1530">
            <v>2</v>
          </cell>
          <cell r="AV1530" t="str">
            <v>8051 (1 White)</v>
          </cell>
          <cell r="AW1530" t="str">
            <v>8050 (134FT Clear)</v>
          </cell>
          <cell r="AX1530">
            <v>1943.5</v>
          </cell>
          <cell r="AY1530">
            <v>750</v>
          </cell>
          <cell r="AZ1530">
            <v>2.5913333333333335</v>
          </cell>
          <cell r="BA1530" t="str">
            <v>GJ Request to change packaging.(31" boxes to 42X45 pallet 3/22/06)</v>
          </cell>
          <cell r="BB1530"/>
          <cell r="BC1530">
            <v>268042</v>
          </cell>
          <cell r="BD1530" t="str">
            <v>Yellow</v>
          </cell>
          <cell r="BE1530" t="str">
            <v>3226 LIF70</v>
          </cell>
          <cell r="BF1530" t="str">
            <v>12 months (+/- 5 days) from date of manufacture</v>
          </cell>
          <cell r="BG1530" t="str">
            <v>Slow</v>
          </cell>
          <cell r="BH1530" t="str">
            <v>32 mm</v>
          </cell>
          <cell r="BI1530" t="str">
            <v>1 3/8 in</v>
          </cell>
          <cell r="BJ1530" t="str">
            <v>26 in</v>
          </cell>
          <cell r="BK1530" t="str">
            <v>7/8 in</v>
          </cell>
          <cell r="BL1530" t="str">
            <v>I, II, III</v>
          </cell>
          <cell r="BM1530">
            <v>2.5582738008803916</v>
          </cell>
          <cell r="BN1530">
            <v>65</v>
          </cell>
          <cell r="BO1530">
            <v>0</v>
          </cell>
          <cell r="BP1530" t="str">
            <v>J</v>
          </cell>
          <cell r="BQ1530">
            <v>25</v>
          </cell>
          <cell r="BR1530">
            <v>33130</v>
          </cell>
        </row>
        <row r="1531">
          <cell r="C1531">
            <v>268043</v>
          </cell>
          <cell r="D1531" t="str">
            <v>3226 LIF37 (2PB, 30 Bxs)(GJ)</v>
          </cell>
          <cell r="E1531" t="str">
            <v>70315</v>
          </cell>
          <cell r="F1531" t="str">
            <v>72038</v>
          </cell>
          <cell r="G1531" t="str">
            <v>30%</v>
          </cell>
          <cell r="H1531" t="str">
            <v>2 X 8509 (12-8 4 X 1.25 OL)</v>
          </cell>
          <cell r="I1531" t="str">
            <v>8040 (54 mm 142 GA X 2.292 FT)</v>
          </cell>
          <cell r="J1531" t="str">
            <v>8036 (114 mm 200 GA X 2.292 FT)</v>
          </cell>
          <cell r="K1531">
            <v>1.6926000000000001</v>
          </cell>
          <cell r="L1531">
            <v>0.72540000000000004</v>
          </cell>
          <cell r="M1531">
            <v>26</v>
          </cell>
          <cell r="N1531">
            <v>30.699285610564701</v>
          </cell>
          <cell r="O1531">
            <v>25.75</v>
          </cell>
          <cell r="P1531">
            <v>26</v>
          </cell>
          <cell r="Q1531">
            <v>26.25</v>
          </cell>
          <cell r="R1531">
            <v>2.356125</v>
          </cell>
          <cell r="S1531">
            <v>2.4180000000000001</v>
          </cell>
          <cell r="T1531">
            <v>2.4806249999999999</v>
          </cell>
          <cell r="U1531">
            <v>1069.68075</v>
          </cell>
          <cell r="V1531">
            <v>1097.7720000000002</v>
          </cell>
          <cell r="W1531">
            <v>1126.2037499999999</v>
          </cell>
          <cell r="X1531" t="str">
            <v>8445/8446 (31"/2 pc)</v>
          </cell>
          <cell r="Y1531" t="str">
            <v>31"/ 2 pc</v>
          </cell>
          <cell r="Z1531">
            <v>2.5</v>
          </cell>
          <cell r="AA1531">
            <v>25</v>
          </cell>
          <cell r="AB1531">
            <v>58.903125000000003</v>
          </cell>
          <cell r="AC1531">
            <v>60.45</v>
          </cell>
          <cell r="AD1531">
            <v>62.015625</v>
          </cell>
          <cell r="AE1531">
            <v>61.403125000000003</v>
          </cell>
          <cell r="AF1531">
            <v>62.95</v>
          </cell>
          <cell r="AG1531">
            <v>64.515625</v>
          </cell>
          <cell r="AH1531" t="str">
            <v>2 X 8126 (4.854 FT/Box)</v>
          </cell>
          <cell r="AI1531">
            <v>2</v>
          </cell>
          <cell r="AJ1531" t="str">
            <v>(6X5)+0=30</v>
          </cell>
          <cell r="AK1531">
            <v>6</v>
          </cell>
          <cell r="AL1531">
            <v>5</v>
          </cell>
          <cell r="AM1531">
            <v>0</v>
          </cell>
          <cell r="AN1531">
            <v>30</v>
          </cell>
          <cell r="AO1531" t="str">
            <v>8905 (42 X 45)</v>
          </cell>
          <cell r="AP1531" t="str">
            <v>42X45</v>
          </cell>
          <cell r="AQ1531">
            <v>55</v>
          </cell>
          <cell r="AR1531" t="str">
            <v>8123 (2)</v>
          </cell>
          <cell r="AS1531">
            <v>0</v>
          </cell>
          <cell r="AT1531" t="str">
            <v>8121 (2 X 16FT)</v>
          </cell>
          <cell r="AU1531">
            <v>2</v>
          </cell>
          <cell r="AV1531" t="str">
            <v>8051 (1 White)</v>
          </cell>
          <cell r="AW1531" t="str">
            <v>8050 (134FT Clear)</v>
          </cell>
          <cell r="AX1531">
            <v>1943.5</v>
          </cell>
          <cell r="AY1531">
            <v>750</v>
          </cell>
          <cell r="AZ1531">
            <v>2.5913333333333335</v>
          </cell>
          <cell r="BA1531" t="str">
            <v>GJ Request 7/15/11.</v>
          </cell>
          <cell r="BB1531"/>
          <cell r="BC1531">
            <v>268043</v>
          </cell>
          <cell r="BD1531" t="str">
            <v>Blue</v>
          </cell>
          <cell r="BE1531" t="str">
            <v>3226 LIF37</v>
          </cell>
          <cell r="BF1531" t="str">
            <v>12 months (+/- 5 days) from date of manufacture</v>
          </cell>
          <cell r="BG1531" t="str">
            <v>Fast</v>
          </cell>
          <cell r="BH1531" t="str">
            <v>32 mm</v>
          </cell>
          <cell r="BI1531" t="str">
            <v>1 3/8 in</v>
          </cell>
          <cell r="BJ1531" t="str">
            <v>26 in</v>
          </cell>
          <cell r="BK1531" t="str">
            <v>7/8 in</v>
          </cell>
          <cell r="BL1531" t="str">
            <v>I, II, III</v>
          </cell>
          <cell r="BM1531">
            <v>2.5582738008803916</v>
          </cell>
          <cell r="BN1531">
            <v>65</v>
          </cell>
          <cell r="BO1531">
            <v>0</v>
          </cell>
          <cell r="BP1531" t="str">
            <v>J</v>
          </cell>
          <cell r="BQ1531">
            <v>25</v>
          </cell>
          <cell r="BR1531">
            <v>33130</v>
          </cell>
        </row>
        <row r="1532">
          <cell r="C1532">
            <v>268044</v>
          </cell>
          <cell r="D1532" t="str">
            <v>3226 LIF50 (2PB, 30 Bxs)(GJ)</v>
          </cell>
          <cell r="E1532" t="str">
            <v>70419</v>
          </cell>
          <cell r="F1532" t="str">
            <v>72038</v>
          </cell>
          <cell r="G1532" t="str">
            <v>30%</v>
          </cell>
          <cell r="H1532" t="str">
            <v>2 X 8509 (12-8 4 X 1.25 OL)</v>
          </cell>
          <cell r="I1532" t="str">
            <v>8040 (54 mm 142 GA X 2.292 FT)</v>
          </cell>
          <cell r="J1532" t="str">
            <v>8036 (114 mm 200 GA X 2.292 FT)</v>
          </cell>
          <cell r="K1532">
            <v>1.6926000000000001</v>
          </cell>
          <cell r="L1532">
            <v>0.72540000000000004</v>
          </cell>
          <cell r="M1532">
            <v>26</v>
          </cell>
          <cell r="N1532">
            <v>30.699285610564701</v>
          </cell>
          <cell r="O1532">
            <v>25.75</v>
          </cell>
          <cell r="P1532">
            <v>26</v>
          </cell>
          <cell r="Q1532">
            <v>26.25</v>
          </cell>
          <cell r="R1532">
            <v>2.356125</v>
          </cell>
          <cell r="S1532">
            <v>2.4180000000000001</v>
          </cell>
          <cell r="T1532">
            <v>2.4806249999999999</v>
          </cell>
          <cell r="U1532">
            <v>1069.68075</v>
          </cell>
          <cell r="V1532">
            <v>1097.7720000000002</v>
          </cell>
          <cell r="W1532">
            <v>1126.2037499999999</v>
          </cell>
          <cell r="X1532" t="str">
            <v>8445/8446 (31"/2 pc)</v>
          </cell>
          <cell r="Y1532" t="str">
            <v>31"/ 2 pc</v>
          </cell>
          <cell r="Z1532">
            <v>2.5</v>
          </cell>
          <cell r="AA1532">
            <v>20</v>
          </cell>
          <cell r="AB1532">
            <v>47.122500000000002</v>
          </cell>
          <cell r="AC1532">
            <v>48.36</v>
          </cell>
          <cell r="AD1532">
            <v>49.612499999999997</v>
          </cell>
          <cell r="AE1532">
            <v>49.622500000000002</v>
          </cell>
          <cell r="AF1532">
            <v>50.86</v>
          </cell>
          <cell r="AG1532">
            <v>52.112499999999997</v>
          </cell>
          <cell r="AH1532" t="str">
            <v>2 X 8126 (4.854 FT/Box)</v>
          </cell>
          <cell r="AI1532">
            <v>2</v>
          </cell>
          <cell r="AJ1532" t="str">
            <v>(6X5)+0=30</v>
          </cell>
          <cell r="AK1532">
            <v>6</v>
          </cell>
          <cell r="AL1532">
            <v>5</v>
          </cell>
          <cell r="AM1532">
            <v>0</v>
          </cell>
          <cell r="AN1532">
            <v>30</v>
          </cell>
          <cell r="AO1532" t="str">
            <v>8905 (42 X 45)</v>
          </cell>
          <cell r="AP1532" t="str">
            <v>42X45</v>
          </cell>
          <cell r="AQ1532">
            <v>55</v>
          </cell>
          <cell r="AR1532" t="str">
            <v>8123 (2)</v>
          </cell>
          <cell r="AS1532">
            <v>0</v>
          </cell>
          <cell r="AT1532" t="str">
            <v>8121 (2 X 16FT)</v>
          </cell>
          <cell r="AU1532">
            <v>2</v>
          </cell>
          <cell r="AV1532" t="str">
            <v>8051 (1 White)</v>
          </cell>
          <cell r="AW1532" t="str">
            <v>8050 (134FT Clear)</v>
          </cell>
          <cell r="AX1532">
            <v>1580.8</v>
          </cell>
          <cell r="AY1532">
            <v>600</v>
          </cell>
          <cell r="AZ1532">
            <v>2.6346666666666665</v>
          </cell>
          <cell r="BA1532" t="str">
            <v>GJ Request 3/12/13.A.</v>
          </cell>
          <cell r="BB1532"/>
          <cell r="BC1532">
            <v>268044</v>
          </cell>
          <cell r="BD1532" t="str">
            <v>Green</v>
          </cell>
          <cell r="BE1532" t="str">
            <v>3226 LIF50</v>
          </cell>
          <cell r="BF1532" t="str">
            <v>12 months (+/- 5 days) from date of manufacture</v>
          </cell>
          <cell r="BG1532" t="str">
            <v>Medium</v>
          </cell>
          <cell r="BH1532" t="str">
            <v>32 mm</v>
          </cell>
          <cell r="BI1532" t="str">
            <v>1 3/8 in</v>
          </cell>
          <cell r="BJ1532" t="str">
            <v>26 in</v>
          </cell>
          <cell r="BK1532" t="str">
            <v>7/8 in</v>
          </cell>
          <cell r="BL1532" t="str">
            <v>I, II, III</v>
          </cell>
          <cell r="BM1532">
            <v>2.5582738008803916</v>
          </cell>
          <cell r="BN1532">
            <v>52</v>
          </cell>
          <cell r="BO1532">
            <v>0</v>
          </cell>
          <cell r="BP1532" t="str">
            <v>J</v>
          </cell>
          <cell r="BQ1532">
            <v>20</v>
          </cell>
          <cell r="BR1532">
            <v>33130</v>
          </cell>
        </row>
        <row r="1533">
          <cell r="C1533">
            <v>268045</v>
          </cell>
          <cell r="D1533" t="str">
            <v>3226 LIF90 (2PB, 30 Bxs)(GJ)</v>
          </cell>
          <cell r="E1533" t="str">
            <v>70412</v>
          </cell>
          <cell r="F1533" t="str">
            <v>72038</v>
          </cell>
          <cell r="G1533" t="str">
            <v>30%</v>
          </cell>
          <cell r="H1533" t="str">
            <v>2 X 8509 (12-8 4 X 1.25 OL)</v>
          </cell>
          <cell r="I1533" t="str">
            <v>8040 (54 mm 142 GA X 2.292 FT)</v>
          </cell>
          <cell r="J1533" t="str">
            <v>8036 (114 mm 200 GA X 2.292 FT)</v>
          </cell>
          <cell r="K1533">
            <v>1.6926000000000001</v>
          </cell>
          <cell r="L1533">
            <v>0.72540000000000004</v>
          </cell>
          <cell r="M1533">
            <v>26</v>
          </cell>
          <cell r="N1533">
            <v>30.699285610564701</v>
          </cell>
          <cell r="O1533">
            <v>25.75</v>
          </cell>
          <cell r="P1533">
            <v>26</v>
          </cell>
          <cell r="Q1533">
            <v>26.25</v>
          </cell>
          <cell r="R1533">
            <v>2.356125</v>
          </cell>
          <cell r="S1533">
            <v>2.4180000000000001</v>
          </cell>
          <cell r="T1533">
            <v>2.4806249999999999</v>
          </cell>
          <cell r="U1533">
            <v>1069.68075</v>
          </cell>
          <cell r="V1533">
            <v>1097.7720000000002</v>
          </cell>
          <cell r="W1533">
            <v>1126.2037499999999</v>
          </cell>
          <cell r="X1533" t="str">
            <v>8445/8446 (31"/2 pc)</v>
          </cell>
          <cell r="Y1533" t="str">
            <v>31"/ 2 pc</v>
          </cell>
          <cell r="Z1533">
            <v>2.5</v>
          </cell>
          <cell r="AA1533">
            <v>20</v>
          </cell>
          <cell r="AB1533">
            <v>47.122500000000002</v>
          </cell>
          <cell r="AC1533">
            <v>48.36</v>
          </cell>
          <cell r="AD1533">
            <v>49.612499999999997</v>
          </cell>
          <cell r="AE1533">
            <v>49.622500000000002</v>
          </cell>
          <cell r="AF1533">
            <v>50.86</v>
          </cell>
          <cell r="AG1533">
            <v>52.112499999999997</v>
          </cell>
          <cell r="AH1533" t="str">
            <v>2 X 8126 (4.854 FT/Box)</v>
          </cell>
          <cell r="AI1533">
            <v>2</v>
          </cell>
          <cell r="AJ1533" t="str">
            <v>(6X5)+0=30</v>
          </cell>
          <cell r="AK1533">
            <v>6</v>
          </cell>
          <cell r="AL1533">
            <v>5</v>
          </cell>
          <cell r="AM1533">
            <v>0</v>
          </cell>
          <cell r="AN1533">
            <v>30</v>
          </cell>
          <cell r="AO1533" t="str">
            <v>8905 (42 X 45)</v>
          </cell>
          <cell r="AP1533" t="str">
            <v>42X45</v>
          </cell>
          <cell r="AQ1533">
            <v>55</v>
          </cell>
          <cell r="AR1533" t="str">
            <v>8123 (2)</v>
          </cell>
          <cell r="AS1533">
            <v>0</v>
          </cell>
          <cell r="AT1533" t="str">
            <v>8121 (2 X 16FT)</v>
          </cell>
          <cell r="AU1533">
            <v>2</v>
          </cell>
          <cell r="AV1533" t="str">
            <v>8051 (1 White)</v>
          </cell>
          <cell r="AW1533" t="str">
            <v>8050 (134FT Clear)</v>
          </cell>
          <cell r="AX1533">
            <v>1580.8</v>
          </cell>
          <cell r="AY1533">
            <v>600</v>
          </cell>
          <cell r="AZ1533">
            <v>2.6346666666666665</v>
          </cell>
          <cell r="BA1533" t="str">
            <v>GJ Request 3/12/13.B.</v>
          </cell>
          <cell r="BB1533"/>
          <cell r="BC1533">
            <v>268045</v>
          </cell>
          <cell r="BD1533" t="str">
            <v>Yellow</v>
          </cell>
          <cell r="BE1533" t="str">
            <v>3226 LIF90</v>
          </cell>
          <cell r="BF1533" t="str">
            <v>12 months (+/- 5 days) from date of manufacture</v>
          </cell>
          <cell r="BG1533" t="str">
            <v>Slow</v>
          </cell>
          <cell r="BH1533" t="str">
            <v>32 mm</v>
          </cell>
          <cell r="BI1533" t="str">
            <v>1 3/8 in</v>
          </cell>
          <cell r="BJ1533" t="str">
            <v>26 in</v>
          </cell>
          <cell r="BK1533" t="str">
            <v>7/8 in</v>
          </cell>
          <cell r="BL1533" t="str">
            <v>I, II, III</v>
          </cell>
          <cell r="BM1533">
            <v>2.5582738008803916</v>
          </cell>
          <cell r="BN1533">
            <v>52</v>
          </cell>
          <cell r="BO1533">
            <v>0</v>
          </cell>
          <cell r="BP1533" t="str">
            <v>J</v>
          </cell>
          <cell r="BQ1533">
            <v>20</v>
          </cell>
          <cell r="BR1533">
            <v>33130</v>
          </cell>
        </row>
        <row r="1534">
          <cell r="C1534">
            <v>268062</v>
          </cell>
          <cell r="D1534" t="str">
            <v>3226 H35 (2PB, 30 Bxs)(GJ)</v>
          </cell>
          <cell r="E1534" t="str">
            <v>70400</v>
          </cell>
          <cell r="F1534" t="str">
            <v>72038</v>
          </cell>
          <cell r="G1534" t="str">
            <v>30%</v>
          </cell>
          <cell r="H1534" t="str">
            <v>2 X 8509 (12-8 4 X 1.25 OL)</v>
          </cell>
          <cell r="I1534" t="str">
            <v>8040 (54 mm 142 GA X 2.292 FT)</v>
          </cell>
          <cell r="J1534" t="str">
            <v>8036 (114 mm 200 GA X 2.292 FT)</v>
          </cell>
          <cell r="K1534">
            <v>1.6926000000000001</v>
          </cell>
          <cell r="L1534">
            <v>0.72540000000000004</v>
          </cell>
          <cell r="M1534">
            <v>26</v>
          </cell>
          <cell r="N1534">
            <v>30.699285610564701</v>
          </cell>
          <cell r="O1534">
            <v>25.75</v>
          </cell>
          <cell r="P1534">
            <v>26</v>
          </cell>
          <cell r="Q1534">
            <v>26.25</v>
          </cell>
          <cell r="R1534">
            <v>2.356125</v>
          </cell>
          <cell r="S1534">
            <v>2.4180000000000001</v>
          </cell>
          <cell r="T1534">
            <v>2.4806249999999999</v>
          </cell>
          <cell r="U1534">
            <v>1069.68075</v>
          </cell>
          <cell r="V1534">
            <v>1097.7720000000002</v>
          </cell>
          <cell r="W1534">
            <v>1126.2037499999999</v>
          </cell>
          <cell r="X1534" t="str">
            <v>8445/8446 (31"/2 pc)</v>
          </cell>
          <cell r="Y1534" t="str">
            <v>31"/ 2 pc</v>
          </cell>
          <cell r="Z1534">
            <v>2.5</v>
          </cell>
          <cell r="AA1534">
            <v>25</v>
          </cell>
          <cell r="AB1534">
            <v>58.903125000000003</v>
          </cell>
          <cell r="AC1534">
            <v>60.45</v>
          </cell>
          <cell r="AD1534">
            <v>62.015625</v>
          </cell>
          <cell r="AE1534">
            <v>61.403125000000003</v>
          </cell>
          <cell r="AF1534">
            <v>62.95</v>
          </cell>
          <cell r="AG1534">
            <v>64.515625</v>
          </cell>
          <cell r="AH1534" t="str">
            <v>2 X 8126 (4.854 FT/Box)</v>
          </cell>
          <cell r="AI1534">
            <v>2</v>
          </cell>
          <cell r="AJ1534" t="str">
            <v>(6X5)+0=30</v>
          </cell>
          <cell r="AK1534">
            <v>6</v>
          </cell>
          <cell r="AL1534">
            <v>5</v>
          </cell>
          <cell r="AM1534">
            <v>0</v>
          </cell>
          <cell r="AN1534">
            <v>30</v>
          </cell>
          <cell r="AO1534" t="str">
            <v>8905 (42 X 45)</v>
          </cell>
          <cell r="AP1534" t="str">
            <v>42X45</v>
          </cell>
          <cell r="AQ1534">
            <v>55</v>
          </cell>
          <cell r="AR1534" t="str">
            <v>8123 (2)</v>
          </cell>
          <cell r="AS1534">
            <v>0</v>
          </cell>
          <cell r="AT1534" t="str">
            <v>8121 (2 X 16FT)</v>
          </cell>
          <cell r="AU1534">
            <v>2</v>
          </cell>
          <cell r="AV1534" t="str">
            <v>8051 (1 White)</v>
          </cell>
          <cell r="AW1534" t="str">
            <v>8050 (134FT Clear)</v>
          </cell>
          <cell r="AX1534">
            <v>1943.5</v>
          </cell>
          <cell r="AY1534">
            <v>750</v>
          </cell>
          <cell r="AZ1534">
            <v>2.5913333333333335</v>
          </cell>
          <cell r="BA1534" t="str">
            <v>GJ Request to change packaging.(31" boxes to 42X45 pallet 3/22/06)</v>
          </cell>
          <cell r="BB1534"/>
          <cell r="BC1534">
            <v>268062</v>
          </cell>
          <cell r="BD1534" t="str">
            <v>Blue</v>
          </cell>
          <cell r="BE1534" t="str">
            <v xml:space="preserve">3226 H35 </v>
          </cell>
          <cell r="BF1534" t="str">
            <v>12 months (+/- 5 days) from date of manufacture</v>
          </cell>
          <cell r="BG1534" t="str">
            <v>Fast</v>
          </cell>
          <cell r="BH1534" t="str">
            <v>32 mm</v>
          </cell>
          <cell r="BI1534" t="str">
            <v>1 3/8 in</v>
          </cell>
          <cell r="BJ1534" t="str">
            <v>26 in</v>
          </cell>
          <cell r="BK1534" t="str">
            <v>7/8 in</v>
          </cell>
          <cell r="BL1534" t="str">
            <v>I, II, III</v>
          </cell>
          <cell r="BM1534">
            <v>2.5582738008803916</v>
          </cell>
          <cell r="BN1534">
            <v>65</v>
          </cell>
          <cell r="BO1534">
            <v>0</v>
          </cell>
          <cell r="BP1534" t="str">
            <v>J</v>
          </cell>
          <cell r="BQ1534">
            <v>25</v>
          </cell>
          <cell r="BR1534">
            <v>33130</v>
          </cell>
        </row>
        <row r="1535">
          <cell r="C1535">
            <v>268077</v>
          </cell>
          <cell r="D1535" t="str">
            <v>3226 H70 (2PB, 30 Bxs)(GJ)</v>
          </cell>
          <cell r="E1535" t="str">
            <v>70435</v>
          </cell>
          <cell r="F1535" t="str">
            <v>72038</v>
          </cell>
          <cell r="G1535" t="str">
            <v>30%</v>
          </cell>
          <cell r="H1535" t="str">
            <v>2 X 8509 (12-8 4 X 1.25 OL)</v>
          </cell>
          <cell r="I1535" t="str">
            <v>8040 (54 mm 142 GA X 2.292 FT)</v>
          </cell>
          <cell r="J1535" t="str">
            <v>8036 (114 mm 200 GA X 2.292 FT)</v>
          </cell>
          <cell r="K1535">
            <v>1.6926000000000001</v>
          </cell>
          <cell r="L1535">
            <v>0.72540000000000004</v>
          </cell>
          <cell r="M1535">
            <v>26</v>
          </cell>
          <cell r="N1535">
            <v>30.699285610564701</v>
          </cell>
          <cell r="O1535">
            <v>25.75</v>
          </cell>
          <cell r="P1535">
            <v>26</v>
          </cell>
          <cell r="Q1535">
            <v>26.25</v>
          </cell>
          <cell r="R1535">
            <v>2.356125</v>
          </cell>
          <cell r="S1535">
            <v>2.4180000000000001</v>
          </cell>
          <cell r="T1535">
            <v>2.4806249999999999</v>
          </cell>
          <cell r="U1535">
            <v>1069.68075</v>
          </cell>
          <cell r="V1535">
            <v>1097.7720000000002</v>
          </cell>
          <cell r="W1535">
            <v>1126.2037499999999</v>
          </cell>
          <cell r="X1535" t="str">
            <v>8445/8446 (31"/2 pc)</v>
          </cell>
          <cell r="Y1535" t="str">
            <v>31"/ 2 pc</v>
          </cell>
          <cell r="Z1535">
            <v>2.5</v>
          </cell>
          <cell r="AA1535">
            <v>25</v>
          </cell>
          <cell r="AB1535">
            <v>58.903125000000003</v>
          </cell>
          <cell r="AC1535">
            <v>60.45</v>
          </cell>
          <cell r="AD1535">
            <v>62.015625</v>
          </cell>
          <cell r="AE1535">
            <v>61.403125000000003</v>
          </cell>
          <cell r="AF1535">
            <v>62.95</v>
          </cell>
          <cell r="AG1535">
            <v>64.515625</v>
          </cell>
          <cell r="AH1535" t="str">
            <v>2 X 8126 (4.854 FT/Box)</v>
          </cell>
          <cell r="AI1535">
            <v>2</v>
          </cell>
          <cell r="AJ1535" t="str">
            <v>(6X5)+0=30</v>
          </cell>
          <cell r="AK1535">
            <v>6</v>
          </cell>
          <cell r="AL1535">
            <v>5</v>
          </cell>
          <cell r="AM1535">
            <v>0</v>
          </cell>
          <cell r="AN1535">
            <v>30</v>
          </cell>
          <cell r="AO1535" t="str">
            <v>8905 (42 X 45)</v>
          </cell>
          <cell r="AP1535" t="str">
            <v>42X45</v>
          </cell>
          <cell r="AQ1535">
            <v>55</v>
          </cell>
          <cell r="AR1535" t="str">
            <v>8123 (2)</v>
          </cell>
          <cell r="AS1535">
            <v>0</v>
          </cell>
          <cell r="AT1535" t="str">
            <v>8121 (2 X 16FT)</v>
          </cell>
          <cell r="AU1535">
            <v>2</v>
          </cell>
          <cell r="AV1535" t="str">
            <v>8051 (1 White)</v>
          </cell>
          <cell r="AW1535" t="str">
            <v>8050 (134FT Clear)</v>
          </cell>
          <cell r="AX1535">
            <v>1943.5</v>
          </cell>
          <cell r="AY1535">
            <v>750</v>
          </cell>
          <cell r="AZ1535">
            <v>2.5913333333333335</v>
          </cell>
          <cell r="BA1535" t="str">
            <v>GJ Request to change packaging.(31" boxes to 42X45 pallet 3/22/06)</v>
          </cell>
          <cell r="BB1535"/>
          <cell r="BC1535">
            <v>268077</v>
          </cell>
          <cell r="BD1535" t="str">
            <v>Yellow</v>
          </cell>
          <cell r="BE1535" t="str">
            <v xml:space="preserve">3226 H70 </v>
          </cell>
          <cell r="BF1535" t="str">
            <v>12 months (+/- 5 days) from date of manufacture</v>
          </cell>
          <cell r="BG1535" t="str">
            <v>Slow</v>
          </cell>
          <cell r="BH1535" t="str">
            <v>32 mm</v>
          </cell>
          <cell r="BI1535" t="str">
            <v>1 3/8 in</v>
          </cell>
          <cell r="BJ1535" t="str">
            <v>26 in</v>
          </cell>
          <cell r="BK1535" t="str">
            <v>7/8 in</v>
          </cell>
          <cell r="BL1535" t="str">
            <v>I, II, III</v>
          </cell>
          <cell r="BM1535">
            <v>2.5582738008803916</v>
          </cell>
          <cell r="BN1535">
            <v>65</v>
          </cell>
          <cell r="BO1535">
            <v>0</v>
          </cell>
          <cell r="BP1535" t="str">
            <v>J</v>
          </cell>
          <cell r="BQ1535">
            <v>25</v>
          </cell>
          <cell r="BR1535">
            <v>33130</v>
          </cell>
        </row>
        <row r="1536">
          <cell r="C1536">
            <v>268098</v>
          </cell>
          <cell r="D1536" t="str">
            <v>3228 LIF0204 (2PB, 30 Bxs)(GJ)</v>
          </cell>
          <cell r="E1536" t="str">
            <v>70414</v>
          </cell>
          <cell r="F1536" t="str">
            <v>72038</v>
          </cell>
          <cell r="G1536" t="str">
            <v>30%</v>
          </cell>
          <cell r="H1536" t="str">
            <v>2 X 8509 (12-8 4 X 1.25 OL)</v>
          </cell>
          <cell r="I1536" t="str">
            <v>8040 (54 mm 142 GA X 2.459 FT)</v>
          </cell>
          <cell r="J1536" t="str">
            <v>8036 (114 mm 200 GA X 2.459 FT)</v>
          </cell>
          <cell r="K1536">
            <v>1.8228</v>
          </cell>
          <cell r="L1536">
            <v>0.78120000000000001</v>
          </cell>
          <cell r="M1536">
            <v>28</v>
          </cell>
          <cell r="N1536">
            <v>33.209126105176615</v>
          </cell>
          <cell r="O1536">
            <v>27.75</v>
          </cell>
          <cell r="P1536">
            <v>28</v>
          </cell>
          <cell r="Q1536">
            <v>28.25</v>
          </cell>
          <cell r="R1536">
            <v>2.5391249999999999</v>
          </cell>
          <cell r="S1536">
            <v>2.6040000000000001</v>
          </cell>
          <cell r="T1536">
            <v>2.6696249999999999</v>
          </cell>
          <cell r="U1536">
            <v>1152.7627499999999</v>
          </cell>
          <cell r="V1536">
            <v>1182.2160000000001</v>
          </cell>
          <cell r="W1536">
            <v>1212.0097499999999</v>
          </cell>
          <cell r="X1536" t="str">
            <v>8445/8446 (31"/2 pc)</v>
          </cell>
          <cell r="Y1536" t="str">
            <v>31"/ 2 pc</v>
          </cell>
          <cell r="Z1536">
            <v>2.5</v>
          </cell>
          <cell r="AA1536">
            <v>25</v>
          </cell>
          <cell r="AB1536">
            <v>63.478124999999999</v>
          </cell>
          <cell r="AC1536">
            <v>65.100000000000009</v>
          </cell>
          <cell r="AD1536">
            <v>66.740624999999994</v>
          </cell>
          <cell r="AE1536">
            <v>65.978125000000006</v>
          </cell>
          <cell r="AF1536">
            <v>67.600000000000009</v>
          </cell>
          <cell r="AG1536">
            <v>69.240624999999994</v>
          </cell>
          <cell r="AH1536" t="str">
            <v>2 X 8126 (4.854 FT/Box)</v>
          </cell>
          <cell r="AI1536">
            <v>2</v>
          </cell>
          <cell r="AJ1536" t="str">
            <v>(6X5)+0=30</v>
          </cell>
          <cell r="AK1536">
            <v>6</v>
          </cell>
          <cell r="AL1536">
            <v>5</v>
          </cell>
          <cell r="AM1536">
            <v>0</v>
          </cell>
          <cell r="AN1536">
            <v>30</v>
          </cell>
          <cell r="AO1536" t="str">
            <v>8905 (42 X 45)</v>
          </cell>
          <cell r="AP1536" t="str">
            <v>42X45</v>
          </cell>
          <cell r="AQ1536">
            <v>55</v>
          </cell>
          <cell r="AR1536" t="str">
            <v>8123 (2)</v>
          </cell>
          <cell r="AS1536">
            <v>0</v>
          </cell>
          <cell r="AT1536" t="str">
            <v>8121 (2 X 16FT)</v>
          </cell>
          <cell r="AU1536">
            <v>2</v>
          </cell>
          <cell r="AV1536" t="str">
            <v>8051 (1 White)</v>
          </cell>
          <cell r="AW1536" t="str">
            <v>8050 (134FT Clear)</v>
          </cell>
          <cell r="AX1536">
            <v>2083</v>
          </cell>
          <cell r="AY1536">
            <v>750</v>
          </cell>
          <cell r="AZ1536">
            <v>2.7773333333333334</v>
          </cell>
          <cell r="BA1536" t="str">
            <v>GJ Request 8/11/09.</v>
          </cell>
          <cell r="BB1536"/>
          <cell r="BC1536">
            <v>268098</v>
          </cell>
          <cell r="BD1536" t="str">
            <v xml:space="preserve">White </v>
          </cell>
          <cell r="BE1536" t="str">
            <v>3228 LIF0204</v>
          </cell>
          <cell r="BF1536" t="str">
            <v>12 months (+/- 5 days) from date of manufacture</v>
          </cell>
          <cell r="BG1536" t="str">
            <v>Slow</v>
          </cell>
          <cell r="BH1536" t="str">
            <v>32 mm</v>
          </cell>
          <cell r="BI1536" t="str">
            <v>1 3/8 in</v>
          </cell>
          <cell r="BJ1536" t="str">
            <v>28 in</v>
          </cell>
          <cell r="BK1536" t="str">
            <v>7/8 in</v>
          </cell>
          <cell r="BL1536" t="str">
            <v>I, II, III</v>
          </cell>
          <cell r="BM1536">
            <v>2.7674271754313846</v>
          </cell>
          <cell r="BN1536">
            <v>70</v>
          </cell>
          <cell r="BO1536">
            <v>0</v>
          </cell>
          <cell r="BP1536" t="str">
            <v>J</v>
          </cell>
          <cell r="BQ1536">
            <v>25</v>
          </cell>
          <cell r="BR1536">
            <v>33130</v>
          </cell>
        </row>
        <row r="1537">
          <cell r="C1537">
            <v>268100</v>
          </cell>
          <cell r="D1537" t="str">
            <v>3228 LIF0510 (2PB, 30 Bxs)(GJ)</v>
          </cell>
          <cell r="E1537" t="str">
            <v>70428</v>
          </cell>
          <cell r="F1537" t="str">
            <v>72038</v>
          </cell>
          <cell r="G1537" t="str">
            <v>30%</v>
          </cell>
          <cell r="H1537" t="str">
            <v>2 X 8509 (12-8 4 X 1.25 OL)</v>
          </cell>
          <cell r="I1537" t="str">
            <v>8040 (54 mm 142 GA X 2.459 FT)</v>
          </cell>
          <cell r="J1537" t="str">
            <v>8036 (114 mm 200 GA X 2.459 FT)</v>
          </cell>
          <cell r="K1537">
            <v>1.8228</v>
          </cell>
          <cell r="L1537">
            <v>0.78120000000000001</v>
          </cell>
          <cell r="M1537">
            <v>28</v>
          </cell>
          <cell r="N1537">
            <v>33.209126105176615</v>
          </cell>
          <cell r="O1537">
            <v>27.75</v>
          </cell>
          <cell r="P1537">
            <v>28</v>
          </cell>
          <cell r="Q1537">
            <v>28.25</v>
          </cell>
          <cell r="R1537">
            <v>2.5391249999999999</v>
          </cell>
          <cell r="S1537">
            <v>2.6040000000000001</v>
          </cell>
          <cell r="T1537">
            <v>2.6696249999999999</v>
          </cell>
          <cell r="U1537">
            <v>1152.7627499999999</v>
          </cell>
          <cell r="V1537">
            <v>1182.2160000000001</v>
          </cell>
          <cell r="W1537">
            <v>1212.0097499999999</v>
          </cell>
          <cell r="X1537" t="str">
            <v>8445/8446 (31"/2 pc)</v>
          </cell>
          <cell r="Y1537" t="str">
            <v>31"/ 2 pc</v>
          </cell>
          <cell r="Z1537">
            <v>2.5</v>
          </cell>
          <cell r="AA1537">
            <v>25</v>
          </cell>
          <cell r="AB1537">
            <v>63.478124999999999</v>
          </cell>
          <cell r="AC1537">
            <v>65.100000000000009</v>
          </cell>
          <cell r="AD1537">
            <v>66.740624999999994</v>
          </cell>
          <cell r="AE1537">
            <v>65.978125000000006</v>
          </cell>
          <cell r="AF1537">
            <v>67.600000000000009</v>
          </cell>
          <cell r="AG1537">
            <v>69.240624999999994</v>
          </cell>
          <cell r="AH1537" t="str">
            <v>2 X 8126 (4.854 FT/Box)</v>
          </cell>
          <cell r="AI1537">
            <v>2</v>
          </cell>
          <cell r="AJ1537" t="str">
            <v>(6X5)+0=30</v>
          </cell>
          <cell r="AK1537">
            <v>6</v>
          </cell>
          <cell r="AL1537">
            <v>5</v>
          </cell>
          <cell r="AM1537">
            <v>0</v>
          </cell>
          <cell r="AN1537">
            <v>30</v>
          </cell>
          <cell r="AO1537" t="str">
            <v>8905 (42 X 45)</v>
          </cell>
          <cell r="AP1537" t="str">
            <v>42X45</v>
          </cell>
          <cell r="AQ1537">
            <v>55</v>
          </cell>
          <cell r="AR1537" t="str">
            <v>8123 (2)</v>
          </cell>
          <cell r="AS1537">
            <v>0</v>
          </cell>
          <cell r="AT1537" t="str">
            <v>8121 (2 X 16FT)</v>
          </cell>
          <cell r="AU1537">
            <v>2</v>
          </cell>
          <cell r="AV1537" t="str">
            <v>8051 (1 White)</v>
          </cell>
          <cell r="AW1537" t="str">
            <v>8050 (134FT Clear)</v>
          </cell>
          <cell r="AX1537">
            <v>2083</v>
          </cell>
          <cell r="AY1537">
            <v>750</v>
          </cell>
          <cell r="AZ1537">
            <v>2.7773333333333334</v>
          </cell>
          <cell r="BA1537" t="str">
            <v>GJ Request to change packaging.(31" boxes to 42X45 pallet 3/22/06)</v>
          </cell>
          <cell r="BB1537"/>
          <cell r="BC1537">
            <v>268100</v>
          </cell>
          <cell r="BD1537" t="str">
            <v xml:space="preserve">White </v>
          </cell>
          <cell r="BE1537" t="str">
            <v>3228 LIF0510</v>
          </cell>
          <cell r="BF1537" t="str">
            <v>12 months (+/- 5 days) from date of manufacture</v>
          </cell>
          <cell r="BG1537" t="str">
            <v>X-Slow</v>
          </cell>
          <cell r="BH1537" t="str">
            <v>32 mm</v>
          </cell>
          <cell r="BI1537" t="str">
            <v>1 3/8 in</v>
          </cell>
          <cell r="BJ1537" t="str">
            <v>28 in</v>
          </cell>
          <cell r="BK1537" t="str">
            <v>7/8 in</v>
          </cell>
          <cell r="BL1537" t="str">
            <v>I, II, III</v>
          </cell>
          <cell r="BM1537">
            <v>2.7674271754313846</v>
          </cell>
          <cell r="BN1537">
            <v>70</v>
          </cell>
          <cell r="BO1537">
            <v>0</v>
          </cell>
          <cell r="BP1537" t="str">
            <v>J</v>
          </cell>
          <cell r="BQ1537">
            <v>25</v>
          </cell>
          <cell r="BR1537">
            <v>33130</v>
          </cell>
        </row>
        <row r="1538">
          <cell r="C1538">
            <v>272032</v>
          </cell>
          <cell r="D1538" t="str">
            <v>3229 M50 (2PB, 30 Bxs)(GJ)</v>
          </cell>
          <cell r="E1538" t="str">
            <v>70425</v>
          </cell>
          <cell r="F1538" t="str">
            <v>72038</v>
          </cell>
          <cell r="G1538" t="str">
            <v>30%</v>
          </cell>
          <cell r="H1538" t="str">
            <v>2 X 8509 (12-8 4 X 1.25 OL)</v>
          </cell>
          <cell r="I1538" t="str">
            <v>8040 (54 mm 142 GA X 2.542 FT)</v>
          </cell>
          <cell r="J1538" t="str">
            <v>8036 (114 mm 200 GA X 2.542 FT)</v>
          </cell>
          <cell r="K1538">
            <v>1.8878999999999999</v>
          </cell>
          <cell r="L1538">
            <v>0.80910000000000004</v>
          </cell>
          <cell r="M1538">
            <v>29</v>
          </cell>
          <cell r="N1538">
            <v>34.464046352482562</v>
          </cell>
          <cell r="O1538">
            <v>28.75</v>
          </cell>
          <cell r="P1538">
            <v>29</v>
          </cell>
          <cell r="Q1538">
            <v>29.25</v>
          </cell>
          <cell r="R1538">
            <v>2.6306249999999998</v>
          </cell>
          <cell r="S1538">
            <v>2.6970000000000001</v>
          </cell>
          <cell r="T1538">
            <v>2.7641249999999999</v>
          </cell>
          <cell r="U1538">
            <v>1194.3037499999998</v>
          </cell>
          <cell r="V1538">
            <v>1224.4380000000001</v>
          </cell>
          <cell r="W1538">
            <v>1254.91275</v>
          </cell>
          <cell r="X1538" t="str">
            <v>8445/8446 (31"/2 pc)</v>
          </cell>
          <cell r="Y1538" t="str">
            <v>31"/ 2 pc</v>
          </cell>
          <cell r="Z1538">
            <v>2.5</v>
          </cell>
          <cell r="AA1538">
            <v>25</v>
          </cell>
          <cell r="AB1538">
            <v>65.765625</v>
          </cell>
          <cell r="AC1538">
            <v>67.424999999999997</v>
          </cell>
          <cell r="AD1538">
            <v>69.103125000000006</v>
          </cell>
          <cell r="AE1538">
            <v>68.265625</v>
          </cell>
          <cell r="AF1538">
            <v>69.924999999999997</v>
          </cell>
          <cell r="AG1538">
            <v>71.603125000000006</v>
          </cell>
          <cell r="AH1538" t="str">
            <v>2 X 8126 (4.854 FT/Box)</v>
          </cell>
          <cell r="AI1538">
            <v>2</v>
          </cell>
          <cell r="AJ1538" t="str">
            <v>(6X5)+0=30</v>
          </cell>
          <cell r="AK1538">
            <v>6</v>
          </cell>
          <cell r="AL1538">
            <v>5</v>
          </cell>
          <cell r="AM1538">
            <v>0</v>
          </cell>
          <cell r="AN1538">
            <v>30</v>
          </cell>
          <cell r="AO1538" t="str">
            <v>8905 (42 X 45)</v>
          </cell>
          <cell r="AP1538" t="str">
            <v>42X45</v>
          </cell>
          <cell r="AQ1538">
            <v>55</v>
          </cell>
          <cell r="AR1538" t="str">
            <v>8123 (2)</v>
          </cell>
          <cell r="AS1538">
            <v>0</v>
          </cell>
          <cell r="AT1538" t="str">
            <v>8121 (2 X 16FT)</v>
          </cell>
          <cell r="AU1538">
            <v>2</v>
          </cell>
          <cell r="AV1538" t="str">
            <v>8051 (1 White)</v>
          </cell>
          <cell r="AW1538" t="str">
            <v>8050 (134FT Clear)</v>
          </cell>
          <cell r="AX1538">
            <v>2152.75</v>
          </cell>
          <cell r="AY1538">
            <v>750</v>
          </cell>
          <cell r="AZ1538">
            <v>2.8703333333333334</v>
          </cell>
          <cell r="BA1538" t="str">
            <v>GJ Request to change packaging.(31" boxes to 42X45 pallet 3/22/06)</v>
          </cell>
          <cell r="BB1538"/>
          <cell r="BC1538">
            <v>272032</v>
          </cell>
          <cell r="BD1538" t="str">
            <v>Green</v>
          </cell>
          <cell r="BE1538" t="str">
            <v xml:space="preserve">3229 M50 </v>
          </cell>
          <cell r="BF1538" t="str">
            <v>12 months (+/- 5 days) from date of manufacture</v>
          </cell>
          <cell r="BG1538" t="str">
            <v xml:space="preserve">Medium </v>
          </cell>
          <cell r="BH1538" t="str">
            <v>32 mm</v>
          </cell>
          <cell r="BI1538" t="str">
            <v>1 3/8 in</v>
          </cell>
          <cell r="BJ1538" t="str">
            <v>29 in</v>
          </cell>
          <cell r="BK1538" t="str">
            <v>7/8 in</v>
          </cell>
          <cell r="BL1538" t="str">
            <v>I, II, III</v>
          </cell>
          <cell r="BM1538">
            <v>2.87200386270688</v>
          </cell>
          <cell r="BN1538">
            <v>72.5</v>
          </cell>
          <cell r="BO1538">
            <v>0</v>
          </cell>
          <cell r="BP1538" t="str">
            <v>J</v>
          </cell>
          <cell r="BQ1538">
            <v>25</v>
          </cell>
          <cell r="BR1538">
            <v>33130</v>
          </cell>
        </row>
        <row r="1539">
          <cell r="C1539">
            <v>273020</v>
          </cell>
          <cell r="D1539" t="str">
            <v>3230 LIF0204 (2PB, 30 Bxs)(GJ)</v>
          </cell>
          <cell r="E1539" t="str">
            <v>70414</v>
          </cell>
          <cell r="F1539" t="str">
            <v>72038</v>
          </cell>
          <cell r="G1539" t="str">
            <v>30%</v>
          </cell>
          <cell r="H1539" t="str">
            <v>2 X 8509 (12-8 4 X 1.25 OL)</v>
          </cell>
          <cell r="I1539" t="str">
            <v>8040 (54 mm 142 GA X 2.625 FT)</v>
          </cell>
          <cell r="J1539" t="str">
            <v>8036 (114 mm 200 GA X 2.625 FT)</v>
          </cell>
          <cell r="K1539">
            <v>1.9529999999999998</v>
          </cell>
          <cell r="L1539">
            <v>0.83699999999999997</v>
          </cell>
          <cell r="M1539">
            <v>30</v>
          </cell>
          <cell r="N1539">
            <v>35.718966599788523</v>
          </cell>
          <cell r="O1539">
            <v>29.75</v>
          </cell>
          <cell r="P1539">
            <v>30</v>
          </cell>
          <cell r="Q1539">
            <v>30.25</v>
          </cell>
          <cell r="R1539">
            <v>2.7221250000000001</v>
          </cell>
          <cell r="S1539">
            <v>2.79</v>
          </cell>
          <cell r="T1539">
            <v>2.858625</v>
          </cell>
          <cell r="U1539">
            <v>1235.84475</v>
          </cell>
          <cell r="V1539">
            <v>1266.6600000000001</v>
          </cell>
          <cell r="W1539">
            <v>1297.81575</v>
          </cell>
          <cell r="X1539" t="str">
            <v>8445/8446 (31"/2 pc)</v>
          </cell>
          <cell r="Y1539" t="str">
            <v>31"/ 2 pc</v>
          </cell>
          <cell r="Z1539">
            <v>2.5</v>
          </cell>
          <cell r="AA1539">
            <v>25</v>
          </cell>
          <cell r="AB1539">
            <v>68.053125000000009</v>
          </cell>
          <cell r="AC1539">
            <v>69.75</v>
          </cell>
          <cell r="AD1539">
            <v>71.465625000000003</v>
          </cell>
          <cell r="AE1539">
            <v>70.553125000000009</v>
          </cell>
          <cell r="AF1539">
            <v>72.25</v>
          </cell>
          <cell r="AG1539">
            <v>73.965625000000003</v>
          </cell>
          <cell r="AH1539" t="str">
            <v>2 X 8126 (4.854 FT/Box)</v>
          </cell>
          <cell r="AI1539">
            <v>2</v>
          </cell>
          <cell r="AJ1539" t="str">
            <v>(6X5)+0=30</v>
          </cell>
          <cell r="AK1539">
            <v>6</v>
          </cell>
          <cell r="AL1539">
            <v>5</v>
          </cell>
          <cell r="AM1539">
            <v>0</v>
          </cell>
          <cell r="AN1539">
            <v>30</v>
          </cell>
          <cell r="AO1539" t="str">
            <v>8905 (42 X 45)</v>
          </cell>
          <cell r="AP1539" t="str">
            <v>42X45</v>
          </cell>
          <cell r="AQ1539">
            <v>55</v>
          </cell>
          <cell r="AR1539" t="str">
            <v>8123 (2)</v>
          </cell>
          <cell r="AS1539">
            <v>0</v>
          </cell>
          <cell r="AT1539" t="str">
            <v>8121 (2 X 16FT)</v>
          </cell>
          <cell r="AU1539">
            <v>2</v>
          </cell>
          <cell r="AV1539" t="str">
            <v>8051 (1 White)</v>
          </cell>
          <cell r="AW1539" t="str">
            <v>8050 (134FT Clear)</v>
          </cell>
          <cell r="AX1539">
            <v>2222.5</v>
          </cell>
          <cell r="AY1539">
            <v>750</v>
          </cell>
          <cell r="AZ1539">
            <v>2.9633333333333334</v>
          </cell>
          <cell r="BA1539" t="str">
            <v>GJ Request 4/11/06.</v>
          </cell>
          <cell r="BB1539"/>
          <cell r="BC1539">
            <v>273020</v>
          </cell>
          <cell r="BD1539" t="str">
            <v>Yellow</v>
          </cell>
          <cell r="BE1539" t="str">
            <v>3230 LIF0204</v>
          </cell>
          <cell r="BF1539" t="str">
            <v>12 months (+/- 5 days) from date of manufacture</v>
          </cell>
          <cell r="BG1539" t="str">
            <v>Slow</v>
          </cell>
          <cell r="BH1539" t="str">
            <v>32 mm</v>
          </cell>
          <cell r="BI1539" t="str">
            <v>1 3/8 in</v>
          </cell>
          <cell r="BJ1539" t="str">
            <v>30 in</v>
          </cell>
          <cell r="BK1539" t="str">
            <v>7/8 in</v>
          </cell>
          <cell r="BL1539" t="str">
            <v>I, II, III</v>
          </cell>
          <cell r="BM1539">
            <v>2.9765805499823768</v>
          </cell>
          <cell r="BN1539">
            <v>75</v>
          </cell>
          <cell r="BO1539">
            <v>0</v>
          </cell>
          <cell r="BP1539" t="str">
            <v>J</v>
          </cell>
          <cell r="BQ1539">
            <v>25</v>
          </cell>
          <cell r="BR1539">
            <v>33130</v>
          </cell>
        </row>
        <row r="1540">
          <cell r="C1540">
            <v>273015</v>
          </cell>
          <cell r="D1540" t="str">
            <v>3230 VLIF0204 (2PB, 30 Bxs)(GJ)</v>
          </cell>
          <cell r="E1540" t="str">
            <v>70349</v>
          </cell>
          <cell r="F1540" t="str">
            <v>72038</v>
          </cell>
          <cell r="G1540" t="str">
            <v>30%</v>
          </cell>
          <cell r="H1540" t="str">
            <v>2 X 8509 (12-8 4 X 1.25 OL)</v>
          </cell>
          <cell r="I1540" t="str">
            <v>8040 (54 mm 142 GA X 2.625 FT)</v>
          </cell>
          <cell r="J1540" t="str">
            <v>8036 (114 mm 200 GA X 2.625 FT)</v>
          </cell>
          <cell r="K1540">
            <v>1.9529999999999998</v>
          </cell>
          <cell r="L1540">
            <v>0.83699999999999997</v>
          </cell>
          <cell r="M1540">
            <v>30</v>
          </cell>
          <cell r="N1540">
            <v>35.718966599788523</v>
          </cell>
          <cell r="O1540">
            <v>29.75</v>
          </cell>
          <cell r="P1540">
            <v>30</v>
          </cell>
          <cell r="Q1540">
            <v>30.25</v>
          </cell>
          <cell r="R1540">
            <v>2.7221250000000001</v>
          </cell>
          <cell r="S1540">
            <v>2.79</v>
          </cell>
          <cell r="T1540">
            <v>2.858625</v>
          </cell>
          <cell r="U1540">
            <v>1235.84475</v>
          </cell>
          <cell r="V1540">
            <v>1266.6600000000001</v>
          </cell>
          <cell r="W1540">
            <v>1297.81575</v>
          </cell>
          <cell r="X1540" t="str">
            <v>8445/8446 (31"/2 pc)</v>
          </cell>
          <cell r="Y1540" t="str">
            <v>31"/ 2 pc</v>
          </cell>
          <cell r="Z1540">
            <v>2.5</v>
          </cell>
          <cell r="AA1540">
            <v>15</v>
          </cell>
          <cell r="AB1540">
            <v>40.831875000000004</v>
          </cell>
          <cell r="AC1540">
            <v>41.85</v>
          </cell>
          <cell r="AD1540">
            <v>42.879374999999996</v>
          </cell>
          <cell r="AE1540">
            <v>43.331875000000004</v>
          </cell>
          <cell r="AF1540">
            <v>44.35</v>
          </cell>
          <cell r="AG1540">
            <v>45.379374999999996</v>
          </cell>
          <cell r="AH1540" t="str">
            <v>2 X 8126 (4.854 FT/Box)</v>
          </cell>
          <cell r="AI1540">
            <v>2</v>
          </cell>
          <cell r="AJ1540" t="str">
            <v>(6X5)+0=30</v>
          </cell>
          <cell r="AK1540">
            <v>6</v>
          </cell>
          <cell r="AL1540">
            <v>5</v>
          </cell>
          <cell r="AM1540">
            <v>0</v>
          </cell>
          <cell r="AN1540">
            <v>30</v>
          </cell>
          <cell r="AO1540" t="str">
            <v>8905 (42 X 45)</v>
          </cell>
          <cell r="AP1540" t="str">
            <v>42X45</v>
          </cell>
          <cell r="AQ1540">
            <v>55</v>
          </cell>
          <cell r="AR1540" t="str">
            <v>8123 (2)</v>
          </cell>
          <cell r="AS1540">
            <v>0</v>
          </cell>
          <cell r="AT1540" t="str">
            <v>8121 (2 X 16FT)</v>
          </cell>
          <cell r="AU1540">
            <v>2</v>
          </cell>
          <cell r="AV1540" t="str">
            <v>8051 (1 White)</v>
          </cell>
          <cell r="AW1540" t="str">
            <v>8050 (134FT Clear)</v>
          </cell>
          <cell r="AX1540">
            <v>1385.5</v>
          </cell>
          <cell r="AY1540">
            <v>450</v>
          </cell>
          <cell r="AZ1540">
            <v>3.0788888888888888</v>
          </cell>
          <cell r="BA1540" t="str">
            <v>Request 3.16.15</v>
          </cell>
          <cell r="BB1540"/>
          <cell r="BC1540">
            <v>273015</v>
          </cell>
          <cell r="BD1540" t="str">
            <v>Yellow</v>
          </cell>
          <cell r="BE1540" t="str">
            <v>3230 VLIF0204</v>
          </cell>
          <cell r="BF1540" t="str">
            <v>12 months (+/- 5 days) from date of manufacture</v>
          </cell>
          <cell r="BG1540" t="str">
            <v>Slow</v>
          </cell>
          <cell r="BH1540" t="str">
            <v>32 mm</v>
          </cell>
          <cell r="BI1540" t="str">
            <v>1 3/8 in</v>
          </cell>
          <cell r="BJ1540" t="str">
            <v>30 in</v>
          </cell>
          <cell r="BK1540" t="str">
            <v>7/8 in</v>
          </cell>
          <cell r="BL1540" t="str">
            <v>I, II, III</v>
          </cell>
          <cell r="BM1540">
            <v>2.9765805499823768</v>
          </cell>
          <cell r="BN1540">
            <v>75</v>
          </cell>
          <cell r="BO1540">
            <v>0</v>
          </cell>
          <cell r="BP1540" t="str">
            <v>J</v>
          </cell>
          <cell r="BQ1540">
            <v>15</v>
          </cell>
          <cell r="BR1540">
            <v>33130</v>
          </cell>
        </row>
        <row r="1541">
          <cell r="C1541">
            <v>273022</v>
          </cell>
          <cell r="D1541" t="str">
            <v>3230 LIF20 (2PB, 30 Bxs)(GJ)</v>
          </cell>
          <cell r="E1541" t="str">
            <v>70417</v>
          </cell>
          <cell r="F1541" t="str">
            <v>72038</v>
          </cell>
          <cell r="G1541" t="str">
            <v>30%</v>
          </cell>
          <cell r="H1541" t="str">
            <v>2 X 8509 (12-8 4 X 1.25 OL)</v>
          </cell>
          <cell r="I1541" t="str">
            <v>8040 (54 mm 142 GA X 2.625 FT)</v>
          </cell>
          <cell r="J1541" t="str">
            <v>8036 (114 mm 200 GA X 2.625 FT)</v>
          </cell>
          <cell r="K1541">
            <v>1.9529999999999998</v>
          </cell>
          <cell r="L1541">
            <v>0.83699999999999997</v>
          </cell>
          <cell r="M1541">
            <v>30</v>
          </cell>
          <cell r="N1541">
            <v>35.718966599788523</v>
          </cell>
          <cell r="O1541">
            <v>29.75</v>
          </cell>
          <cell r="P1541">
            <v>30</v>
          </cell>
          <cell r="Q1541">
            <v>30.25</v>
          </cell>
          <cell r="R1541">
            <v>2.7221250000000001</v>
          </cell>
          <cell r="S1541">
            <v>2.79</v>
          </cell>
          <cell r="T1541">
            <v>2.858625</v>
          </cell>
          <cell r="U1541">
            <v>1235.84475</v>
          </cell>
          <cell r="V1541">
            <v>1266.6600000000001</v>
          </cell>
          <cell r="W1541">
            <v>1297.81575</v>
          </cell>
          <cell r="X1541" t="str">
            <v>8445/8446 (31"/2 pc)</v>
          </cell>
          <cell r="Y1541" t="str">
            <v>31"/ 2 pc</v>
          </cell>
          <cell r="Z1541">
            <v>2.5</v>
          </cell>
          <cell r="AA1541">
            <v>25</v>
          </cell>
          <cell r="AB1541">
            <v>68.053125000000009</v>
          </cell>
          <cell r="AC1541">
            <v>69.75</v>
          </cell>
          <cell r="AD1541">
            <v>71.465625000000003</v>
          </cell>
          <cell r="AE1541">
            <v>70.553125000000009</v>
          </cell>
          <cell r="AF1541">
            <v>72.25</v>
          </cell>
          <cell r="AG1541">
            <v>73.965625000000003</v>
          </cell>
          <cell r="AH1541" t="str">
            <v>2 X 8126 (4.854 FT/Box)</v>
          </cell>
          <cell r="AI1541">
            <v>2</v>
          </cell>
          <cell r="AJ1541" t="str">
            <v>(6X5)+0=30</v>
          </cell>
          <cell r="AK1541">
            <v>6</v>
          </cell>
          <cell r="AL1541">
            <v>5</v>
          </cell>
          <cell r="AM1541">
            <v>0</v>
          </cell>
          <cell r="AN1541">
            <v>30</v>
          </cell>
          <cell r="AO1541" t="str">
            <v>8905 (42 X 45)</v>
          </cell>
          <cell r="AP1541" t="str">
            <v>42X45</v>
          </cell>
          <cell r="AQ1541">
            <v>55</v>
          </cell>
          <cell r="AR1541" t="str">
            <v>8123 (2)</v>
          </cell>
          <cell r="AS1541">
            <v>0</v>
          </cell>
          <cell r="AT1541" t="str">
            <v>8121 (2 X 16FT)</v>
          </cell>
          <cell r="AU1541">
            <v>2</v>
          </cell>
          <cell r="AV1541" t="str">
            <v>8051 (1 White)</v>
          </cell>
          <cell r="AW1541" t="str">
            <v>8050 (134FT Clear)</v>
          </cell>
          <cell r="AX1541">
            <v>2222.5</v>
          </cell>
          <cell r="AY1541">
            <v>750</v>
          </cell>
          <cell r="AZ1541">
            <v>2.9633333333333334</v>
          </cell>
          <cell r="BA1541" t="str">
            <v>GJ Request 4/11/06.</v>
          </cell>
          <cell r="BB1541"/>
          <cell r="BC1541">
            <v>273022</v>
          </cell>
          <cell r="BD1541" t="str">
            <v>Orange</v>
          </cell>
          <cell r="BE1541" t="str">
            <v>3230 LIF20</v>
          </cell>
          <cell r="BF1541" t="str">
            <v>12 months (+/- 5 days) from date of manufacture</v>
          </cell>
          <cell r="BG1541" t="str">
            <v>X-Fast</v>
          </cell>
          <cell r="BH1541" t="str">
            <v>32 mm</v>
          </cell>
          <cell r="BI1541" t="str">
            <v>1 3/8 in</v>
          </cell>
          <cell r="BJ1541" t="str">
            <v>30 in</v>
          </cell>
          <cell r="BK1541" t="str">
            <v>7/8 in</v>
          </cell>
          <cell r="BL1541" t="str">
            <v>I, II, III</v>
          </cell>
          <cell r="BM1541">
            <v>2.9765805499823768</v>
          </cell>
          <cell r="BN1541">
            <v>75</v>
          </cell>
          <cell r="BO1541">
            <v>0</v>
          </cell>
          <cell r="BP1541" t="str">
            <v>J</v>
          </cell>
          <cell r="BQ1541">
            <v>25</v>
          </cell>
          <cell r="BR1541">
            <v>33130</v>
          </cell>
        </row>
        <row r="1542">
          <cell r="C1542">
            <v>273023</v>
          </cell>
          <cell r="D1542" t="str">
            <v>3230 LIF35 (2PB, 30 Bxs)(GJ)</v>
          </cell>
          <cell r="E1542" t="str">
            <v>70411</v>
          </cell>
          <cell r="F1542" t="str">
            <v>72038</v>
          </cell>
          <cell r="G1542" t="str">
            <v>30%</v>
          </cell>
          <cell r="H1542" t="str">
            <v>2 X 8509 (12-8 4 X 1.25 OL)</v>
          </cell>
          <cell r="I1542" t="str">
            <v>8040 (54 mm 142 GA X 2.625 FT)</v>
          </cell>
          <cell r="J1542" t="str">
            <v>8036 (114 mm 200 GA X 2.625 FT)</v>
          </cell>
          <cell r="K1542">
            <v>1.9529999999999998</v>
          </cell>
          <cell r="L1542">
            <v>0.83699999999999997</v>
          </cell>
          <cell r="M1542">
            <v>30</v>
          </cell>
          <cell r="N1542">
            <v>35.718966599788523</v>
          </cell>
          <cell r="O1542">
            <v>29.75</v>
          </cell>
          <cell r="P1542">
            <v>30</v>
          </cell>
          <cell r="Q1542">
            <v>30.25</v>
          </cell>
          <cell r="R1542">
            <v>2.7221250000000001</v>
          </cell>
          <cell r="S1542">
            <v>2.79</v>
          </cell>
          <cell r="T1542">
            <v>2.858625</v>
          </cell>
          <cell r="U1542">
            <v>1235.84475</v>
          </cell>
          <cell r="V1542">
            <v>1266.6600000000001</v>
          </cell>
          <cell r="W1542">
            <v>1297.81575</v>
          </cell>
          <cell r="X1542" t="str">
            <v>8445/8446 (31"/2 pc)</v>
          </cell>
          <cell r="Y1542" t="str">
            <v>31"/ 2 pc</v>
          </cell>
          <cell r="Z1542">
            <v>2.5</v>
          </cell>
          <cell r="AA1542">
            <v>15</v>
          </cell>
          <cell r="AB1542">
            <v>40.831875000000004</v>
          </cell>
          <cell r="AC1542">
            <v>41.85</v>
          </cell>
          <cell r="AD1542">
            <v>42.879374999999996</v>
          </cell>
          <cell r="AE1542">
            <v>43.331875000000004</v>
          </cell>
          <cell r="AF1542">
            <v>44.35</v>
          </cell>
          <cell r="AG1542">
            <v>45.379374999999996</v>
          </cell>
          <cell r="AH1542" t="str">
            <v>2 X 8126 (4.854 FT/Box)</v>
          </cell>
          <cell r="AI1542">
            <v>2</v>
          </cell>
          <cell r="AJ1542" t="str">
            <v>(6X5)+0=30</v>
          </cell>
          <cell r="AK1542">
            <v>6</v>
          </cell>
          <cell r="AL1542">
            <v>5</v>
          </cell>
          <cell r="AM1542">
            <v>0</v>
          </cell>
          <cell r="AN1542">
            <v>30</v>
          </cell>
          <cell r="AO1542" t="str">
            <v>8905 (42 X 45)</v>
          </cell>
          <cell r="AP1542" t="str">
            <v>42X45</v>
          </cell>
          <cell r="AQ1542">
            <v>55</v>
          </cell>
          <cell r="AR1542" t="str">
            <v>8123 (2)</v>
          </cell>
          <cell r="AS1542">
            <v>0</v>
          </cell>
          <cell r="AT1542" t="str">
            <v>8121 (2 X 16FT)</v>
          </cell>
          <cell r="AU1542">
            <v>2</v>
          </cell>
          <cell r="AV1542" t="str">
            <v>8051 (1 White)</v>
          </cell>
          <cell r="AW1542" t="str">
            <v>8050 (134FT Clear)</v>
          </cell>
          <cell r="AX1542">
            <v>1385.5</v>
          </cell>
          <cell r="AY1542">
            <v>450</v>
          </cell>
          <cell r="AZ1542">
            <v>3.0788888888888888</v>
          </cell>
          <cell r="BA1542" t="str">
            <v>GJ Request 4/25/13.</v>
          </cell>
          <cell r="BB1542"/>
          <cell r="BC1542">
            <v>273023</v>
          </cell>
          <cell r="BD1542" t="str">
            <v>Blue</v>
          </cell>
          <cell r="BE1542" t="str">
            <v>3230 LIF35</v>
          </cell>
          <cell r="BF1542" t="str">
            <v>12 months (+/- 5 days) from date of manufacture</v>
          </cell>
          <cell r="BG1542" t="str">
            <v>Fast</v>
          </cell>
          <cell r="BH1542" t="str">
            <v>32 mm</v>
          </cell>
          <cell r="BI1542" t="str">
            <v>1 3/8 in</v>
          </cell>
          <cell r="BJ1542" t="str">
            <v>30 in</v>
          </cell>
          <cell r="BK1542" t="str">
            <v>7/8 in</v>
          </cell>
          <cell r="BL1542" t="str">
            <v>I, II, III</v>
          </cell>
          <cell r="BM1542">
            <v>2.9765805499823768</v>
          </cell>
          <cell r="BN1542">
            <v>45</v>
          </cell>
          <cell r="BO1542">
            <v>0</v>
          </cell>
          <cell r="BP1542" t="str">
            <v>J</v>
          </cell>
          <cell r="BQ1542">
            <v>15</v>
          </cell>
          <cell r="BR1542">
            <v>33130</v>
          </cell>
        </row>
        <row r="1543">
          <cell r="C1543">
            <v>273025</v>
          </cell>
          <cell r="D1543" t="str">
            <v>3230 LIF40 (2PB, 30 Bxs)(GJ)</v>
          </cell>
          <cell r="E1543" t="str">
            <v>70331</v>
          </cell>
          <cell r="F1543" t="str">
            <v>72038</v>
          </cell>
          <cell r="G1543" t="str">
            <v>30%</v>
          </cell>
          <cell r="H1543" t="str">
            <v>2 X 8509 (12-8 4 X 1.25 OL)</v>
          </cell>
          <cell r="I1543" t="str">
            <v>8040 (54 mm 142 GA X 2.625 FT)</v>
          </cell>
          <cell r="J1543" t="str">
            <v>8036 (114 mm 200 GA X 2.625 FT)</v>
          </cell>
          <cell r="K1543">
            <v>1.9529999999999998</v>
          </cell>
          <cell r="L1543">
            <v>0.83699999999999997</v>
          </cell>
          <cell r="M1543">
            <v>30</v>
          </cell>
          <cell r="N1543">
            <v>35.718966599788523</v>
          </cell>
          <cell r="O1543">
            <v>29.75</v>
          </cell>
          <cell r="P1543">
            <v>30</v>
          </cell>
          <cell r="Q1543">
            <v>30.25</v>
          </cell>
          <cell r="R1543">
            <v>2.7221250000000001</v>
          </cell>
          <cell r="S1543">
            <v>2.79</v>
          </cell>
          <cell r="T1543">
            <v>2.858625</v>
          </cell>
          <cell r="U1543">
            <v>1235.84475</v>
          </cell>
          <cell r="V1543">
            <v>1266.6600000000001</v>
          </cell>
          <cell r="W1543">
            <v>1297.81575</v>
          </cell>
          <cell r="X1543" t="str">
            <v>8445/8446 (31"/2 pc)</v>
          </cell>
          <cell r="Y1543" t="str">
            <v>31"/ 2 pc</v>
          </cell>
          <cell r="Z1543">
            <v>2.5</v>
          </cell>
          <cell r="AA1543">
            <v>25</v>
          </cell>
          <cell r="AB1543">
            <v>68.053125000000009</v>
          </cell>
          <cell r="AC1543">
            <v>69.75</v>
          </cell>
          <cell r="AD1543">
            <v>71.465625000000003</v>
          </cell>
          <cell r="AE1543">
            <v>70.553125000000009</v>
          </cell>
          <cell r="AF1543">
            <v>72.25</v>
          </cell>
          <cell r="AG1543">
            <v>73.965625000000003</v>
          </cell>
          <cell r="AH1543" t="str">
            <v>2 X 8126 (4.854 FT/Box)</v>
          </cell>
          <cell r="AI1543">
            <v>2</v>
          </cell>
          <cell r="AJ1543" t="str">
            <v>(6X5)+0=30</v>
          </cell>
          <cell r="AK1543">
            <v>6</v>
          </cell>
          <cell r="AL1543">
            <v>5</v>
          </cell>
          <cell r="AM1543">
            <v>0</v>
          </cell>
          <cell r="AN1543">
            <v>30</v>
          </cell>
          <cell r="AO1543" t="str">
            <v>8905 (42 X 45)</v>
          </cell>
          <cell r="AP1543" t="str">
            <v>42X45</v>
          </cell>
          <cell r="AQ1543">
            <v>55</v>
          </cell>
          <cell r="AR1543" t="str">
            <v>8123 (2)</v>
          </cell>
          <cell r="AS1543">
            <v>0</v>
          </cell>
          <cell r="AT1543" t="str">
            <v>8121 (2 X 16FT)</v>
          </cell>
          <cell r="AU1543">
            <v>2</v>
          </cell>
          <cell r="AV1543" t="str">
            <v>8051 (1 White)</v>
          </cell>
          <cell r="AW1543" t="str">
            <v>8050 (134FT Clear)</v>
          </cell>
          <cell r="AX1543">
            <v>2222.5</v>
          </cell>
          <cell r="AY1543">
            <v>750</v>
          </cell>
          <cell r="AZ1543">
            <v>2.9633333333333334</v>
          </cell>
          <cell r="BA1543" t="str">
            <v>GJ Request 7/25/06.</v>
          </cell>
          <cell r="BB1543"/>
          <cell r="BC1543">
            <v>273025</v>
          </cell>
          <cell r="BD1543" t="str">
            <v>Blue</v>
          </cell>
          <cell r="BE1543" t="str">
            <v>3230 LIF40</v>
          </cell>
          <cell r="BF1543" t="str">
            <v>12 months (+/- 5 days) from date of manufacture</v>
          </cell>
          <cell r="BG1543" t="str">
            <v>Fast</v>
          </cell>
          <cell r="BH1543" t="str">
            <v>32 mm</v>
          </cell>
          <cell r="BI1543" t="str">
            <v>1 3/8 in</v>
          </cell>
          <cell r="BJ1543" t="str">
            <v>30 in</v>
          </cell>
          <cell r="BK1543" t="str">
            <v>7/8 in</v>
          </cell>
          <cell r="BL1543" t="str">
            <v>I, II, III</v>
          </cell>
          <cell r="BM1543">
            <v>2.9765805499823768</v>
          </cell>
          <cell r="BN1543">
            <v>75</v>
          </cell>
          <cell r="BO1543">
            <v>0</v>
          </cell>
          <cell r="BP1543" t="str">
            <v>J</v>
          </cell>
          <cell r="BQ1543">
            <v>25</v>
          </cell>
          <cell r="BR1543">
            <v>33130</v>
          </cell>
        </row>
        <row r="1544">
          <cell r="C1544">
            <v>273026</v>
          </cell>
          <cell r="D1544" t="str">
            <v>3230 LIF0510 (2PB, 30 Bxs)(GJ)</v>
          </cell>
          <cell r="E1544" t="str">
            <v>70428</v>
          </cell>
          <cell r="F1544" t="str">
            <v>72038</v>
          </cell>
          <cell r="G1544" t="str">
            <v>30%</v>
          </cell>
          <cell r="H1544" t="str">
            <v>2 X 8509 (12-8 4 X 1.25 OL)</v>
          </cell>
          <cell r="I1544" t="str">
            <v>8040 (54 mm 142 GA X 2.625 FT)</v>
          </cell>
          <cell r="J1544" t="str">
            <v>8036 (114 mm 200 GA X 2.625 FT)</v>
          </cell>
          <cell r="K1544">
            <v>1.9529999999999998</v>
          </cell>
          <cell r="L1544">
            <v>0.83699999999999997</v>
          </cell>
          <cell r="M1544">
            <v>30</v>
          </cell>
          <cell r="N1544">
            <v>35.718966599788523</v>
          </cell>
          <cell r="O1544">
            <v>29.75</v>
          </cell>
          <cell r="P1544">
            <v>30</v>
          </cell>
          <cell r="Q1544">
            <v>30.25</v>
          </cell>
          <cell r="R1544">
            <v>2.7221250000000001</v>
          </cell>
          <cell r="S1544">
            <v>2.79</v>
          </cell>
          <cell r="T1544">
            <v>2.858625</v>
          </cell>
          <cell r="U1544">
            <v>1235.84475</v>
          </cell>
          <cell r="V1544">
            <v>1266.6600000000001</v>
          </cell>
          <cell r="W1544">
            <v>1297.81575</v>
          </cell>
          <cell r="X1544" t="str">
            <v>8445/8446 (31"/2 pc)</v>
          </cell>
          <cell r="Y1544" t="str">
            <v>31"/ 2 pc</v>
          </cell>
          <cell r="Z1544">
            <v>2.5</v>
          </cell>
          <cell r="AA1544">
            <v>25</v>
          </cell>
          <cell r="AB1544">
            <v>68.053125000000009</v>
          </cell>
          <cell r="AC1544">
            <v>69.75</v>
          </cell>
          <cell r="AD1544">
            <v>71.465625000000003</v>
          </cell>
          <cell r="AE1544">
            <v>70.553125000000009</v>
          </cell>
          <cell r="AF1544">
            <v>72.25</v>
          </cell>
          <cell r="AG1544">
            <v>73.965625000000003</v>
          </cell>
          <cell r="AH1544" t="str">
            <v>2 X 8126 (4.854 FT/Box)</v>
          </cell>
          <cell r="AI1544">
            <v>2</v>
          </cell>
          <cell r="AJ1544" t="str">
            <v>(6X5)+0=30</v>
          </cell>
          <cell r="AK1544">
            <v>6</v>
          </cell>
          <cell r="AL1544">
            <v>5</v>
          </cell>
          <cell r="AM1544">
            <v>0</v>
          </cell>
          <cell r="AN1544">
            <v>30</v>
          </cell>
          <cell r="AO1544" t="str">
            <v>8905 (42 X 45)</v>
          </cell>
          <cell r="AP1544" t="str">
            <v>42X45</v>
          </cell>
          <cell r="AQ1544">
            <v>55</v>
          </cell>
          <cell r="AR1544" t="str">
            <v>8123 (2)</v>
          </cell>
          <cell r="AS1544">
            <v>0</v>
          </cell>
          <cell r="AT1544" t="str">
            <v>8121 (2 X 16FT)</v>
          </cell>
          <cell r="AU1544">
            <v>2</v>
          </cell>
          <cell r="AV1544" t="str">
            <v>8051 (1 White)</v>
          </cell>
          <cell r="AW1544" t="str">
            <v>8050 (134FT Clear)</v>
          </cell>
          <cell r="AX1544">
            <v>2222.5</v>
          </cell>
          <cell r="AY1544">
            <v>750</v>
          </cell>
          <cell r="AZ1544">
            <v>2.9633333333333334</v>
          </cell>
          <cell r="BA1544" t="str">
            <v>GJ Request to change packaging.(31" boxes to 42X45 pallet 3/22/06)</v>
          </cell>
          <cell r="BB1544"/>
          <cell r="BC1544">
            <v>273026</v>
          </cell>
          <cell r="BD1544" t="str">
            <v>White</v>
          </cell>
          <cell r="BE1544" t="str">
            <v>3230 LIF0510</v>
          </cell>
          <cell r="BF1544" t="str">
            <v>12 months (+/- 5 days) from date of manufacture</v>
          </cell>
          <cell r="BG1544" t="str">
            <v>X-Slow</v>
          </cell>
          <cell r="BH1544" t="str">
            <v>32 mm</v>
          </cell>
          <cell r="BI1544" t="str">
            <v>1 3/8 in</v>
          </cell>
          <cell r="BJ1544" t="str">
            <v>30 in</v>
          </cell>
          <cell r="BK1544" t="str">
            <v>7/8 in</v>
          </cell>
          <cell r="BL1544" t="str">
            <v>I, II, III</v>
          </cell>
          <cell r="BM1544">
            <v>2.9765805499823768</v>
          </cell>
          <cell r="BN1544">
            <v>75</v>
          </cell>
          <cell r="BO1544">
            <v>0</v>
          </cell>
          <cell r="BP1544" t="str">
            <v>J</v>
          </cell>
          <cell r="BQ1544">
            <v>25</v>
          </cell>
          <cell r="BR1544">
            <v>33130</v>
          </cell>
        </row>
        <row r="1545">
          <cell r="C1545" t="str">
            <v>273026/259018</v>
          </cell>
          <cell r="D1545" t="str">
            <v>3230LIF0510/3218 LIF35 (2PB, 30 Bxs)(GJ)</v>
          </cell>
          <cell r="E1545" t="str">
            <v>70428/70411</v>
          </cell>
          <cell r="F1545" t="str">
            <v>72038/72038</v>
          </cell>
          <cell r="G1545" t="str">
            <v>30%</v>
          </cell>
          <cell r="H1545" t="str">
            <v>4 X 8509 (12-8 4 X 1.25 OL)</v>
          </cell>
          <cell r="I1545" t="str">
            <v>8040 (54 mm 142 GA X 2.625/1.625 FT)</v>
          </cell>
          <cell r="J1545" t="str">
            <v>8036 (114 mm 200 GA X 2.625/1.625 FT)</v>
          </cell>
          <cell r="K1545" t="str">
            <v>1.953/1.172</v>
          </cell>
          <cell r="L1545" t="str">
            <v>0.837/0.502</v>
          </cell>
          <cell r="M1545" t="str">
            <v>30/18</v>
          </cell>
          <cell r="N1545" t="str">
            <v>36/20</v>
          </cell>
          <cell r="O1545" t="str">
            <v>29 3/4/17 3/4</v>
          </cell>
          <cell r="P1545" t="str">
            <v>30/18</v>
          </cell>
          <cell r="Q1545" t="str">
            <v>30 1/4/18 1/4</v>
          </cell>
          <cell r="R1545" t="str">
            <v>2.722/1.624</v>
          </cell>
          <cell r="S1545" t="str">
            <v>2.790/1.674</v>
          </cell>
          <cell r="T1545" t="str">
            <v>2.859/1.725</v>
          </cell>
          <cell r="U1545" t="str">
            <v>1236/737</v>
          </cell>
          <cell r="V1545" t="str">
            <v>1267/760</v>
          </cell>
          <cell r="W1545" t="str">
            <v>1298/783</v>
          </cell>
          <cell r="X1545" t="str">
            <v>8445/8446 (31"/2 pc)</v>
          </cell>
          <cell r="Y1545" t="str">
            <v>31"/ 2 pc</v>
          </cell>
          <cell r="Z1545">
            <v>2.5</v>
          </cell>
          <cell r="AA1545" t="str">
            <v>16/8</v>
          </cell>
          <cell r="AB1545" t="str">
            <v>56.6</v>
          </cell>
          <cell r="AC1545" t="str">
            <v>58.1</v>
          </cell>
          <cell r="AD1545" t="str">
            <v>59.5</v>
          </cell>
          <cell r="AE1545" t="str">
            <v>59.1</v>
          </cell>
          <cell r="AF1545" t="str">
            <v>60.6</v>
          </cell>
          <cell r="AG1545" t="str">
            <v>62.0</v>
          </cell>
          <cell r="AH1545" t="str">
            <v>2 X 8126 (4.854 FT/Box)</v>
          </cell>
          <cell r="AI1545">
            <v>2</v>
          </cell>
          <cell r="AJ1545" t="str">
            <v>(6X5)+0=30</v>
          </cell>
          <cell r="AK1545">
            <v>6</v>
          </cell>
          <cell r="AL1545">
            <v>5</v>
          </cell>
          <cell r="AM1545">
            <v>0</v>
          </cell>
          <cell r="AN1545">
            <v>30</v>
          </cell>
          <cell r="AO1545" t="str">
            <v>8905 (42 X 45)</v>
          </cell>
          <cell r="AP1545" t="str">
            <v>42X45</v>
          </cell>
          <cell r="AQ1545">
            <v>55</v>
          </cell>
          <cell r="AR1545" t="str">
            <v>8123 (2)</v>
          </cell>
          <cell r="AS1545">
            <v>0</v>
          </cell>
          <cell r="AT1545" t="str">
            <v>8121 (2 X 16FT)</v>
          </cell>
          <cell r="AU1545">
            <v>2</v>
          </cell>
          <cell r="AV1545" t="str">
            <v>8051 (1 White)</v>
          </cell>
          <cell r="AW1545" t="str">
            <v>8050 (134FT Clear)</v>
          </cell>
          <cell r="AX1545" t="str">
            <v>1868</v>
          </cell>
          <cell r="AY1545" t="str">
            <v>480/240=720</v>
          </cell>
          <cell r="AZ1545" t="str">
            <v>2.594</v>
          </cell>
          <cell r="BA1545" t="str">
            <v xml:space="preserve">GJ Request to change packaging.(31" boxes to 42X45 pallet 3/22/06) Set up for dual packaging for Stillwater Mine that uses 16X3230 LIF0510 and 8X3218 LIF35 cartridges per box.  </v>
          </cell>
          <cell r="BB1545"/>
          <cell r="BC1545" t="str">
            <v>273026/259018</v>
          </cell>
          <cell r="BD1545" t="str">
            <v>Red</v>
          </cell>
          <cell r="BE1545" t="str">
            <v>3230LIF0510/3218LIF35</v>
          </cell>
          <cell r="BF1545" t="str">
            <v>12 months (+/- 5 days) from date of manufacture</v>
          </cell>
          <cell r="BG1545" t="str">
            <v>X-Slow/Fast</v>
          </cell>
          <cell r="BH1545" t="str">
            <v>32 mm</v>
          </cell>
          <cell r="BI1545" t="str">
            <v>1 3/8 in</v>
          </cell>
          <cell r="BJ1545" t="str">
            <v>30/18 in</v>
          </cell>
          <cell r="BK1545" t="str">
            <v>7/8 in</v>
          </cell>
          <cell r="BL1545" t="str">
            <v>I, II, III</v>
          </cell>
          <cell r="BM1545" t="str">
            <v>3.0/1.7</v>
          </cell>
          <cell r="BN1545">
            <v>112.8</v>
          </cell>
          <cell r="BO1545">
            <v>0</v>
          </cell>
          <cell r="BP1545" t="str">
            <v>J</v>
          </cell>
          <cell r="BQ1545" t="str">
            <v>16/8</v>
          </cell>
          <cell r="BR1545">
            <v>33134</v>
          </cell>
        </row>
        <row r="1546">
          <cell r="C1546">
            <v>273027</v>
          </cell>
          <cell r="D1546" t="str">
            <v>3230 LIF50 (2PB, 30 Bxs)(GJ)</v>
          </cell>
          <cell r="E1546" t="str">
            <v>70419</v>
          </cell>
          <cell r="F1546" t="str">
            <v>72038</v>
          </cell>
          <cell r="G1546" t="str">
            <v>30%</v>
          </cell>
          <cell r="H1546" t="str">
            <v>2 X 8509 (12-8 4 X 1.25 OL)</v>
          </cell>
          <cell r="I1546" t="str">
            <v>8040 (54 mm 142 GA X 2.625 FT)</v>
          </cell>
          <cell r="J1546" t="str">
            <v>8036 (114 mm 200 GA X 2.625 FT)</v>
          </cell>
          <cell r="K1546">
            <v>1.9529999999999998</v>
          </cell>
          <cell r="L1546">
            <v>0.83699999999999997</v>
          </cell>
          <cell r="M1546">
            <v>30</v>
          </cell>
          <cell r="N1546">
            <v>35.718966599788523</v>
          </cell>
          <cell r="O1546">
            <v>29.75</v>
          </cell>
          <cell r="P1546">
            <v>30</v>
          </cell>
          <cell r="Q1546">
            <v>30.25</v>
          </cell>
          <cell r="R1546">
            <v>2.7221250000000001</v>
          </cell>
          <cell r="S1546">
            <v>2.79</v>
          </cell>
          <cell r="T1546">
            <v>2.858625</v>
          </cell>
          <cell r="U1546">
            <v>1235.84475</v>
          </cell>
          <cell r="V1546">
            <v>1266.6600000000001</v>
          </cell>
          <cell r="W1546">
            <v>1297.81575</v>
          </cell>
          <cell r="X1546" t="str">
            <v>8445/8446 (31"/2 pc)</v>
          </cell>
          <cell r="Y1546" t="str">
            <v>31"/ 2 pc</v>
          </cell>
          <cell r="Z1546">
            <v>2.5</v>
          </cell>
          <cell r="AA1546">
            <v>25</v>
          </cell>
          <cell r="AB1546">
            <v>68.053125000000009</v>
          </cell>
          <cell r="AC1546">
            <v>69.75</v>
          </cell>
          <cell r="AD1546">
            <v>71.465625000000003</v>
          </cell>
          <cell r="AE1546">
            <v>70.553125000000009</v>
          </cell>
          <cell r="AF1546">
            <v>72.25</v>
          </cell>
          <cell r="AG1546">
            <v>73.965625000000003</v>
          </cell>
          <cell r="AH1546" t="str">
            <v>2 X 8126 (4.854 FT/Box)</v>
          </cell>
          <cell r="AI1546">
            <v>2</v>
          </cell>
          <cell r="AJ1546" t="str">
            <v>(6X5)+0=30</v>
          </cell>
          <cell r="AK1546">
            <v>6</v>
          </cell>
          <cell r="AL1546">
            <v>5</v>
          </cell>
          <cell r="AM1546">
            <v>0</v>
          </cell>
          <cell r="AN1546">
            <v>30</v>
          </cell>
          <cell r="AO1546" t="str">
            <v>8905 (42 X 45)</v>
          </cell>
          <cell r="AP1546" t="str">
            <v>42X45</v>
          </cell>
          <cell r="AQ1546">
            <v>55</v>
          </cell>
          <cell r="AR1546" t="str">
            <v>8123 (2)</v>
          </cell>
          <cell r="AS1546">
            <v>0</v>
          </cell>
          <cell r="AT1546" t="str">
            <v>8121 (2 X 16FT)</v>
          </cell>
          <cell r="AU1546">
            <v>2</v>
          </cell>
          <cell r="AV1546" t="str">
            <v>8051 (1 White)</v>
          </cell>
          <cell r="AW1546" t="str">
            <v>8050 (134FT Clear)</v>
          </cell>
          <cell r="AX1546">
            <v>2222.5</v>
          </cell>
          <cell r="AY1546">
            <v>750</v>
          </cell>
          <cell r="AZ1546">
            <v>2.9633333333333334</v>
          </cell>
          <cell r="BA1546" t="str">
            <v>GJ Request 5/26/06.</v>
          </cell>
          <cell r="BB1546"/>
          <cell r="BC1546">
            <v>273027</v>
          </cell>
          <cell r="BD1546" t="str">
            <v>Green</v>
          </cell>
          <cell r="BE1546" t="str">
            <v>3230 LIF50</v>
          </cell>
          <cell r="BF1546" t="str">
            <v>12 months (+/- 5 days) from date of manufacture</v>
          </cell>
          <cell r="BG1546" t="str">
            <v>Medium</v>
          </cell>
          <cell r="BH1546" t="str">
            <v>32 mm</v>
          </cell>
          <cell r="BI1546" t="str">
            <v>1 3/8 in</v>
          </cell>
          <cell r="BJ1546" t="str">
            <v>30 in</v>
          </cell>
          <cell r="BK1546" t="str">
            <v>7/8 in</v>
          </cell>
          <cell r="BL1546" t="str">
            <v>I, II, III</v>
          </cell>
          <cell r="BM1546">
            <v>2.9765805499823768</v>
          </cell>
          <cell r="BN1546">
            <v>75</v>
          </cell>
          <cell r="BO1546">
            <v>0</v>
          </cell>
          <cell r="BP1546" t="str">
            <v>J</v>
          </cell>
          <cell r="BQ1546">
            <v>25</v>
          </cell>
          <cell r="BR1546">
            <v>33130</v>
          </cell>
        </row>
        <row r="1547">
          <cell r="C1547" t="str">
            <v>273027/273026</v>
          </cell>
          <cell r="D1547" t="str">
            <v>3230 LIF50/3230 LIF0510 (2PB, 30 Bxs)(GJ)</v>
          </cell>
          <cell r="E1547" t="str">
            <v>70419/70428</v>
          </cell>
          <cell r="F1547" t="str">
            <v>72038/72038</v>
          </cell>
          <cell r="G1547" t="str">
            <v>30%</v>
          </cell>
          <cell r="H1547" t="str">
            <v>4 X 8509 (12-8 4 X 1.25 OL)</v>
          </cell>
          <cell r="I1547" t="str">
            <v>8040 (54 mm 142 GA X 2.625 FT)</v>
          </cell>
          <cell r="J1547" t="str">
            <v>8036 (114 mm 200 GA X 2.625 FT)</v>
          </cell>
          <cell r="K1547">
            <v>1.9529999999999998</v>
          </cell>
          <cell r="L1547">
            <v>0.83699999999999997</v>
          </cell>
          <cell r="M1547">
            <v>30</v>
          </cell>
          <cell r="N1547">
            <v>35.718966599788523</v>
          </cell>
          <cell r="O1547">
            <v>29.75</v>
          </cell>
          <cell r="P1547">
            <v>30</v>
          </cell>
          <cell r="Q1547">
            <v>30.25</v>
          </cell>
          <cell r="R1547">
            <v>2.7221250000000001</v>
          </cell>
          <cell r="S1547">
            <v>2.79</v>
          </cell>
          <cell r="T1547">
            <v>2.858625</v>
          </cell>
          <cell r="U1547">
            <v>1235.84475</v>
          </cell>
          <cell r="V1547">
            <v>1266.6600000000001</v>
          </cell>
          <cell r="W1547">
            <v>1297.81575</v>
          </cell>
          <cell r="X1547" t="str">
            <v>8445/8446 (31"/2 pc)</v>
          </cell>
          <cell r="Y1547" t="str">
            <v>31"/ 2 pc</v>
          </cell>
          <cell r="Z1547">
            <v>2.5</v>
          </cell>
          <cell r="AA1547">
            <v>24</v>
          </cell>
          <cell r="AB1547">
            <v>65.331000000000003</v>
          </cell>
          <cell r="AC1547">
            <v>66.960000000000008</v>
          </cell>
          <cell r="AD1547">
            <v>68.606999999999999</v>
          </cell>
          <cell r="AE1547">
            <v>67.831000000000003</v>
          </cell>
          <cell r="AF1547">
            <v>69.460000000000008</v>
          </cell>
          <cell r="AG1547">
            <v>71.106999999999999</v>
          </cell>
          <cell r="AH1547" t="str">
            <v>2 X 8126 (4.854 FT/Box)</v>
          </cell>
          <cell r="AI1547">
            <v>2</v>
          </cell>
          <cell r="AJ1547" t="str">
            <v>(6X5)+0=30</v>
          </cell>
          <cell r="AK1547">
            <v>6</v>
          </cell>
          <cell r="AL1547">
            <v>5</v>
          </cell>
          <cell r="AM1547">
            <v>0</v>
          </cell>
          <cell r="AN1547">
            <v>30</v>
          </cell>
          <cell r="AO1547" t="str">
            <v>8905 (42 X 45)</v>
          </cell>
          <cell r="AP1547" t="str">
            <v>42X45</v>
          </cell>
          <cell r="AQ1547">
            <v>55</v>
          </cell>
          <cell r="AR1547" t="str">
            <v>8123 (2)</v>
          </cell>
          <cell r="AS1547">
            <v>0</v>
          </cell>
          <cell r="AT1547" t="str">
            <v>8121 (2 X 16FT)</v>
          </cell>
          <cell r="AU1547">
            <v>2</v>
          </cell>
          <cell r="AV1547" t="str">
            <v>8051 (1 White)</v>
          </cell>
          <cell r="AW1547" t="str">
            <v>8050 (134FT Clear)</v>
          </cell>
          <cell r="AX1547">
            <v>2138.8000000000002</v>
          </cell>
          <cell r="AY1547">
            <v>720</v>
          </cell>
          <cell r="AZ1547">
            <v>2.9705555555555558</v>
          </cell>
          <cell r="BA1547" t="str">
            <v>GJ Request to set up for dual packaging that uses 12X3230 LIF50 and 12X3230 LIF0510 cartridges per box. Green label.</v>
          </cell>
          <cell r="BB1547"/>
          <cell r="BC1547" t="str">
            <v>273027/273026</v>
          </cell>
          <cell r="BD1547" t="str">
            <v>Green</v>
          </cell>
          <cell r="BE1547" t="str">
            <v>3230 LIF50/3230 LIF0510</v>
          </cell>
          <cell r="BF1547" t="str">
            <v>12 months (+/- 5 days) from date of manufacture</v>
          </cell>
          <cell r="BG1547" t="str">
            <v>Medium/X-Slow</v>
          </cell>
          <cell r="BH1547" t="str">
            <v>32 mm</v>
          </cell>
          <cell r="BI1547" t="str">
            <v>1 3/8 in</v>
          </cell>
          <cell r="BJ1547" t="str">
            <v>30 in</v>
          </cell>
          <cell r="BK1547" t="str">
            <v>7/8 in</v>
          </cell>
          <cell r="BL1547" t="str">
            <v>I, II, III</v>
          </cell>
          <cell r="BM1547">
            <v>2.9765805499823768</v>
          </cell>
          <cell r="BN1547">
            <v>72</v>
          </cell>
          <cell r="BO1547">
            <v>0</v>
          </cell>
          <cell r="BP1547" t="str">
            <v>J</v>
          </cell>
          <cell r="BQ1547">
            <v>24</v>
          </cell>
          <cell r="BR1547">
            <v>33135</v>
          </cell>
        </row>
        <row r="1548">
          <cell r="C1548">
            <v>273029</v>
          </cell>
          <cell r="D1548" t="str">
            <v>3230 LIF90 (2PB, 30 Bxs)(GJ)</v>
          </cell>
          <cell r="E1548" t="str">
            <v>70412</v>
          </cell>
          <cell r="F1548" t="str">
            <v>72038</v>
          </cell>
          <cell r="G1548" t="str">
            <v>30%</v>
          </cell>
          <cell r="H1548" t="str">
            <v>2 X 8509 (12-8 4 X 1.25 OL)</v>
          </cell>
          <cell r="I1548" t="str">
            <v>8040 (54 mm 142 GA X 2.625 FT)</v>
          </cell>
          <cell r="J1548" t="str">
            <v>8036 (114 mm 200 GA X 2.625 FT)</v>
          </cell>
          <cell r="K1548">
            <v>1.9529999999999998</v>
          </cell>
          <cell r="L1548">
            <v>0.83699999999999997</v>
          </cell>
          <cell r="M1548">
            <v>30</v>
          </cell>
          <cell r="N1548">
            <v>35.718966599788523</v>
          </cell>
          <cell r="O1548">
            <v>29.75</v>
          </cell>
          <cell r="P1548">
            <v>30</v>
          </cell>
          <cell r="Q1548">
            <v>30.25</v>
          </cell>
          <cell r="R1548">
            <v>2.7221250000000001</v>
          </cell>
          <cell r="S1548">
            <v>2.79</v>
          </cell>
          <cell r="T1548">
            <v>2.858625</v>
          </cell>
          <cell r="U1548">
            <v>1235.84475</v>
          </cell>
          <cell r="V1548">
            <v>1266.6600000000001</v>
          </cell>
          <cell r="W1548">
            <v>1297.81575</v>
          </cell>
          <cell r="X1548" t="str">
            <v>8445/8446 (31"/2 pc)</v>
          </cell>
          <cell r="Y1548" t="str">
            <v>31"/ 2 pc</v>
          </cell>
          <cell r="Z1548">
            <v>2.5</v>
          </cell>
          <cell r="AA1548">
            <v>25</v>
          </cell>
          <cell r="AB1548">
            <v>68.053125000000009</v>
          </cell>
          <cell r="AC1548">
            <v>69.75</v>
          </cell>
          <cell r="AD1548">
            <v>71.465625000000003</v>
          </cell>
          <cell r="AE1548">
            <v>70.553125000000009</v>
          </cell>
          <cell r="AF1548">
            <v>72.25</v>
          </cell>
          <cell r="AG1548">
            <v>73.965625000000003</v>
          </cell>
          <cell r="AH1548" t="str">
            <v>2 X 8126 (4.854 FT/Box)</v>
          </cell>
          <cell r="AI1548">
            <v>2</v>
          </cell>
          <cell r="AJ1548" t="str">
            <v>(6X5)+0=30</v>
          </cell>
          <cell r="AK1548">
            <v>6</v>
          </cell>
          <cell r="AL1548">
            <v>5</v>
          </cell>
          <cell r="AM1548">
            <v>0</v>
          </cell>
          <cell r="AN1548">
            <v>30</v>
          </cell>
          <cell r="AO1548" t="str">
            <v>8905 (42 X 45)</v>
          </cell>
          <cell r="AP1548" t="str">
            <v>42X45</v>
          </cell>
          <cell r="AQ1548">
            <v>55</v>
          </cell>
          <cell r="AR1548" t="str">
            <v>8123 (2)</v>
          </cell>
          <cell r="AS1548">
            <v>0</v>
          </cell>
          <cell r="AT1548" t="str">
            <v>8121 (2 X 16FT)</v>
          </cell>
          <cell r="AU1548">
            <v>2</v>
          </cell>
          <cell r="AV1548" t="str">
            <v>8051 (1 White)</v>
          </cell>
          <cell r="AW1548" t="str">
            <v>8050 (134FT Clear)</v>
          </cell>
          <cell r="AX1548">
            <v>2222.5</v>
          </cell>
          <cell r="AY1548">
            <v>750</v>
          </cell>
          <cell r="AZ1548">
            <v>2.9633333333333334</v>
          </cell>
          <cell r="BA1548" t="str">
            <v>GJ Request to change packaging.(31" boxes to 42X45 pallet 3/22/06)</v>
          </cell>
          <cell r="BB1548"/>
          <cell r="BC1548">
            <v>273029</v>
          </cell>
          <cell r="BD1548" t="str">
            <v>Yellow</v>
          </cell>
          <cell r="BE1548" t="str">
            <v>3230 LIF90</v>
          </cell>
          <cell r="BF1548" t="str">
            <v>12 months (+/- 5 days) from date of manufacture</v>
          </cell>
          <cell r="BG1548" t="str">
            <v>Slow</v>
          </cell>
          <cell r="BH1548" t="str">
            <v>32 mm</v>
          </cell>
          <cell r="BI1548" t="str">
            <v>1 3/8 in</v>
          </cell>
          <cell r="BJ1548" t="str">
            <v>30 in</v>
          </cell>
          <cell r="BK1548" t="str">
            <v>7/8 in</v>
          </cell>
          <cell r="BL1548" t="str">
            <v>I, II, III</v>
          </cell>
          <cell r="BM1548">
            <v>2.9765805499823768</v>
          </cell>
          <cell r="BN1548">
            <v>75</v>
          </cell>
          <cell r="BO1548">
            <v>0</v>
          </cell>
          <cell r="BP1548" t="str">
            <v>J</v>
          </cell>
          <cell r="BQ1548">
            <v>25</v>
          </cell>
          <cell r="BR1548">
            <v>33130</v>
          </cell>
        </row>
        <row r="1549">
          <cell r="C1549">
            <v>273030</v>
          </cell>
          <cell r="D1549" t="str">
            <v>3230 M20 (2PB, 30 Bxs)(GJ)</v>
          </cell>
          <cell r="E1549" t="str">
            <v>70402</v>
          </cell>
          <cell r="F1549" t="str">
            <v>72038</v>
          </cell>
          <cell r="G1549" t="str">
            <v>30%</v>
          </cell>
          <cell r="H1549" t="str">
            <v>2 X 8509 (12-8 4 X 1.25 OL)</v>
          </cell>
          <cell r="I1549" t="str">
            <v>8040 (54 mm 142 GA X 2.625 FT)</v>
          </cell>
          <cell r="J1549" t="str">
            <v>8036 (114 mm 200 GA X 2.625 FT)</v>
          </cell>
          <cell r="K1549">
            <v>1.9529999999999998</v>
          </cell>
          <cell r="L1549">
            <v>0.83699999999999997</v>
          </cell>
          <cell r="M1549">
            <v>30</v>
          </cell>
          <cell r="N1549">
            <v>35.718966599788523</v>
          </cell>
          <cell r="O1549">
            <v>29.75</v>
          </cell>
          <cell r="P1549">
            <v>30</v>
          </cell>
          <cell r="Q1549">
            <v>30.25</v>
          </cell>
          <cell r="R1549">
            <v>2.7221250000000001</v>
          </cell>
          <cell r="S1549">
            <v>2.79</v>
          </cell>
          <cell r="T1549">
            <v>2.858625</v>
          </cell>
          <cell r="U1549">
            <v>1235.84475</v>
          </cell>
          <cell r="V1549">
            <v>1266.6600000000001</v>
          </cell>
          <cell r="W1549">
            <v>1297.81575</v>
          </cell>
          <cell r="X1549" t="str">
            <v>8445/8446 (31"/2 pc)</v>
          </cell>
          <cell r="Y1549" t="str">
            <v>31"/ 2 pc</v>
          </cell>
          <cell r="Z1549">
            <v>2.5</v>
          </cell>
          <cell r="AA1549">
            <v>25</v>
          </cell>
          <cell r="AB1549">
            <v>68.053125000000009</v>
          </cell>
          <cell r="AC1549">
            <v>69.75</v>
          </cell>
          <cell r="AD1549">
            <v>71.465625000000003</v>
          </cell>
          <cell r="AE1549">
            <v>70.553125000000009</v>
          </cell>
          <cell r="AF1549">
            <v>72.25</v>
          </cell>
          <cell r="AG1549">
            <v>73.965625000000003</v>
          </cell>
          <cell r="AH1549" t="str">
            <v>2 X 8126 (4.854 FT/Box)</v>
          </cell>
          <cell r="AI1549">
            <v>2</v>
          </cell>
          <cell r="AJ1549" t="str">
            <v>(6X5)+0=30</v>
          </cell>
          <cell r="AK1549">
            <v>6</v>
          </cell>
          <cell r="AL1549">
            <v>5</v>
          </cell>
          <cell r="AM1549">
            <v>0</v>
          </cell>
          <cell r="AN1549">
            <v>30</v>
          </cell>
          <cell r="AO1549" t="str">
            <v>8905 (42 X 45)</v>
          </cell>
          <cell r="AP1549" t="str">
            <v>42X45</v>
          </cell>
          <cell r="AQ1549">
            <v>55</v>
          </cell>
          <cell r="AR1549" t="str">
            <v>8123 (2)</v>
          </cell>
          <cell r="AS1549">
            <v>0</v>
          </cell>
          <cell r="AT1549" t="str">
            <v>8121 (2 X 16FT)</v>
          </cell>
          <cell r="AU1549">
            <v>2</v>
          </cell>
          <cell r="AV1549" t="str">
            <v>8051 (1 White)</v>
          </cell>
          <cell r="AW1549" t="str">
            <v>8050 (134FT Clear)</v>
          </cell>
          <cell r="AX1549">
            <v>2222.5</v>
          </cell>
          <cell r="AY1549">
            <v>750</v>
          </cell>
          <cell r="AZ1549">
            <v>2.9633333333333334</v>
          </cell>
          <cell r="BA1549" t="str">
            <v>GJ Request to change packaging.(31" boxes to 42X45 pallet 3/22/06)</v>
          </cell>
          <cell r="BB1549"/>
          <cell r="BC1549">
            <v>273030</v>
          </cell>
          <cell r="BD1549" t="str">
            <v>Orange</v>
          </cell>
          <cell r="BE1549" t="str">
            <v xml:space="preserve">3230 M20 </v>
          </cell>
          <cell r="BF1549" t="str">
            <v>12 months (+/- 5 days) from date of manufacture</v>
          </cell>
          <cell r="BG1549" t="str">
            <v>X-Fast</v>
          </cell>
          <cell r="BH1549" t="str">
            <v>32 mm</v>
          </cell>
          <cell r="BI1549" t="str">
            <v>1 3/8 in</v>
          </cell>
          <cell r="BJ1549" t="str">
            <v>30 in</v>
          </cell>
          <cell r="BK1549" t="str">
            <v>7/8 in</v>
          </cell>
          <cell r="BL1549" t="str">
            <v>I, II, III</v>
          </cell>
          <cell r="BM1549">
            <v>2.9765805499823768</v>
          </cell>
          <cell r="BN1549">
            <v>75</v>
          </cell>
          <cell r="BO1549">
            <v>0</v>
          </cell>
          <cell r="BP1549" t="str">
            <v>J</v>
          </cell>
          <cell r="BQ1549">
            <v>25</v>
          </cell>
          <cell r="BR1549">
            <v>33130</v>
          </cell>
        </row>
        <row r="1550">
          <cell r="C1550">
            <v>273033</v>
          </cell>
          <cell r="D1550" t="str">
            <v>3230 M50 (2PB, 30 Bxs)(GJ)</v>
          </cell>
          <cell r="E1550" t="str">
            <v>70425</v>
          </cell>
          <cell r="F1550" t="str">
            <v>72038</v>
          </cell>
          <cell r="G1550" t="str">
            <v>30%</v>
          </cell>
          <cell r="H1550" t="str">
            <v>2 X 8509 (12-8 4 X 1.25 OL)</v>
          </cell>
          <cell r="I1550" t="str">
            <v>8040 (54 mm 142 GA X 2.625 FT)</v>
          </cell>
          <cell r="J1550" t="str">
            <v>8036 (114 mm 200 GA X 2.625 FT)</v>
          </cell>
          <cell r="K1550">
            <v>1.9529999999999998</v>
          </cell>
          <cell r="L1550">
            <v>0.83699999999999997</v>
          </cell>
          <cell r="M1550">
            <v>30</v>
          </cell>
          <cell r="N1550">
            <v>35.718966599788523</v>
          </cell>
          <cell r="O1550">
            <v>29.75</v>
          </cell>
          <cell r="P1550">
            <v>30</v>
          </cell>
          <cell r="Q1550">
            <v>30.25</v>
          </cell>
          <cell r="R1550">
            <v>2.7221250000000001</v>
          </cell>
          <cell r="S1550">
            <v>2.79</v>
          </cell>
          <cell r="T1550">
            <v>2.858625</v>
          </cell>
          <cell r="U1550">
            <v>1235.84475</v>
          </cell>
          <cell r="V1550">
            <v>1266.6600000000001</v>
          </cell>
          <cell r="W1550">
            <v>1297.81575</v>
          </cell>
          <cell r="X1550" t="str">
            <v>8445/8446 (31"/2 pc)</v>
          </cell>
          <cell r="Y1550" t="str">
            <v>31"/ 2 pc</v>
          </cell>
          <cell r="Z1550">
            <v>2.5</v>
          </cell>
          <cell r="AA1550">
            <v>25</v>
          </cell>
          <cell r="AB1550">
            <v>68.053125000000009</v>
          </cell>
          <cell r="AC1550">
            <v>69.75</v>
          </cell>
          <cell r="AD1550">
            <v>71.465625000000003</v>
          </cell>
          <cell r="AE1550">
            <v>70.553125000000009</v>
          </cell>
          <cell r="AF1550">
            <v>72.25</v>
          </cell>
          <cell r="AG1550">
            <v>73.965625000000003</v>
          </cell>
          <cell r="AH1550" t="str">
            <v>2 X 8126 (4.854 FT/Box)</v>
          </cell>
          <cell r="AI1550">
            <v>2</v>
          </cell>
          <cell r="AJ1550" t="str">
            <v>(6X5)+0=30</v>
          </cell>
          <cell r="AK1550">
            <v>6</v>
          </cell>
          <cell r="AL1550">
            <v>5</v>
          </cell>
          <cell r="AM1550">
            <v>0</v>
          </cell>
          <cell r="AN1550">
            <v>30</v>
          </cell>
          <cell r="AO1550" t="str">
            <v>8905 (42 X 45)</v>
          </cell>
          <cell r="AP1550" t="str">
            <v>42X45</v>
          </cell>
          <cell r="AQ1550">
            <v>55</v>
          </cell>
          <cell r="AR1550" t="str">
            <v>8123 (2)</v>
          </cell>
          <cell r="AS1550">
            <v>0</v>
          </cell>
          <cell r="AT1550" t="str">
            <v>8121 (2 X 16FT)</v>
          </cell>
          <cell r="AU1550">
            <v>2</v>
          </cell>
          <cell r="AV1550" t="str">
            <v>8051 (1 White)</v>
          </cell>
          <cell r="AW1550" t="str">
            <v>8050 (134FT Clear)</v>
          </cell>
          <cell r="AX1550">
            <v>2222.5</v>
          </cell>
          <cell r="AY1550">
            <v>750</v>
          </cell>
          <cell r="AZ1550">
            <v>2.9633333333333334</v>
          </cell>
          <cell r="BA1550" t="str">
            <v>GJ Request to change packaging.(31" boxes to 42X45 pallet 3/22/06)</v>
          </cell>
          <cell r="BB1550"/>
          <cell r="BC1550">
            <v>273033</v>
          </cell>
          <cell r="BD1550" t="str">
            <v>Green</v>
          </cell>
          <cell r="BE1550" t="str">
            <v xml:space="preserve">3230 M50 </v>
          </cell>
          <cell r="BF1550" t="str">
            <v>12 months (+/- 5 days) from date of manufacture</v>
          </cell>
          <cell r="BG1550" t="str">
            <v xml:space="preserve">Medium </v>
          </cell>
          <cell r="BH1550" t="str">
            <v>32 mm</v>
          </cell>
          <cell r="BI1550" t="str">
            <v>1 3/8 in</v>
          </cell>
          <cell r="BJ1550" t="str">
            <v>30 in</v>
          </cell>
          <cell r="BK1550" t="str">
            <v>7/8 in</v>
          </cell>
          <cell r="BL1550" t="str">
            <v>I, II, III</v>
          </cell>
          <cell r="BM1550">
            <v>2.9765805499823768</v>
          </cell>
          <cell r="BN1550">
            <v>75</v>
          </cell>
          <cell r="BO1550">
            <v>0</v>
          </cell>
          <cell r="BP1550" t="str">
            <v>J</v>
          </cell>
          <cell r="BQ1550">
            <v>25</v>
          </cell>
          <cell r="BR1550">
            <v>33130</v>
          </cell>
        </row>
        <row r="1551">
          <cell r="C1551">
            <v>273035</v>
          </cell>
          <cell r="D1551" t="str">
            <v>3230 M70 (2PB, 30 Bxs)(GJ)</v>
          </cell>
          <cell r="E1551" t="str">
            <v>70426</v>
          </cell>
          <cell r="F1551" t="str">
            <v>72038</v>
          </cell>
          <cell r="G1551" t="str">
            <v>30%</v>
          </cell>
          <cell r="H1551" t="str">
            <v>2 X 8509 (12-8 4 X 1.25 OL)</v>
          </cell>
          <cell r="I1551" t="str">
            <v>8040 (54 mm 142 GA X 2.625 FT)</v>
          </cell>
          <cell r="J1551" t="str">
            <v>8036 (114 mm 200 GA X 2.625 FT)</v>
          </cell>
          <cell r="K1551">
            <v>1.9529999999999998</v>
          </cell>
          <cell r="L1551">
            <v>0.83699999999999997</v>
          </cell>
          <cell r="M1551">
            <v>30</v>
          </cell>
          <cell r="N1551">
            <v>35.718966599788523</v>
          </cell>
          <cell r="O1551">
            <v>29.75</v>
          </cell>
          <cell r="P1551">
            <v>30</v>
          </cell>
          <cell r="Q1551">
            <v>30.25</v>
          </cell>
          <cell r="R1551">
            <v>2.7221250000000001</v>
          </cell>
          <cell r="S1551">
            <v>2.79</v>
          </cell>
          <cell r="T1551">
            <v>2.858625</v>
          </cell>
          <cell r="U1551">
            <v>1235.84475</v>
          </cell>
          <cell r="V1551">
            <v>1266.6600000000001</v>
          </cell>
          <cell r="W1551">
            <v>1297.81575</v>
          </cell>
          <cell r="X1551" t="str">
            <v>8445/8446 (31"/2 pc)</v>
          </cell>
          <cell r="Y1551" t="str">
            <v>31"/ 2 pc</v>
          </cell>
          <cell r="Z1551">
            <v>2.5</v>
          </cell>
          <cell r="AA1551">
            <v>25</v>
          </cell>
          <cell r="AB1551">
            <v>68.053125000000009</v>
          </cell>
          <cell r="AC1551">
            <v>69.75</v>
          </cell>
          <cell r="AD1551">
            <v>71.465625000000003</v>
          </cell>
          <cell r="AE1551">
            <v>70.553125000000009</v>
          </cell>
          <cell r="AF1551">
            <v>72.25</v>
          </cell>
          <cell r="AG1551">
            <v>73.965625000000003</v>
          </cell>
          <cell r="AH1551" t="str">
            <v>2 X 8126 (4.854 FT/Box)</v>
          </cell>
          <cell r="AI1551">
            <v>2</v>
          </cell>
          <cell r="AJ1551" t="str">
            <v>(6X5)+0=30</v>
          </cell>
          <cell r="AK1551">
            <v>6</v>
          </cell>
          <cell r="AL1551">
            <v>5</v>
          </cell>
          <cell r="AM1551">
            <v>0</v>
          </cell>
          <cell r="AN1551">
            <v>30</v>
          </cell>
          <cell r="AO1551" t="str">
            <v>8905 (42 X 45)</v>
          </cell>
          <cell r="AP1551" t="str">
            <v>42X45</v>
          </cell>
          <cell r="AQ1551">
            <v>55</v>
          </cell>
          <cell r="AR1551" t="str">
            <v>8123 (2)</v>
          </cell>
          <cell r="AS1551">
            <v>0</v>
          </cell>
          <cell r="AT1551" t="str">
            <v>8121 (2 X 16FT)</v>
          </cell>
          <cell r="AU1551">
            <v>2</v>
          </cell>
          <cell r="AV1551" t="str">
            <v>8051 (1 White)</v>
          </cell>
          <cell r="AW1551" t="str">
            <v>8050 (134FT Clear)</v>
          </cell>
          <cell r="AX1551">
            <v>2222.5</v>
          </cell>
          <cell r="AY1551">
            <v>750</v>
          </cell>
          <cell r="AZ1551">
            <v>2.9633333333333334</v>
          </cell>
          <cell r="BA1551" t="str">
            <v>GJ Request to change packaging.(31" boxes to 42X45 pallet 3/22/06)</v>
          </cell>
          <cell r="BB1551"/>
          <cell r="BC1551">
            <v>273035</v>
          </cell>
          <cell r="BD1551" t="str">
            <v>Yellow</v>
          </cell>
          <cell r="BE1551" t="str">
            <v xml:space="preserve">3230 M70 </v>
          </cell>
          <cell r="BF1551" t="str">
            <v>12 months (+/- 5 days) from date of manufacture</v>
          </cell>
          <cell r="BG1551" t="str">
            <v>Slow</v>
          </cell>
          <cell r="BH1551" t="str">
            <v>32 mm</v>
          </cell>
          <cell r="BI1551" t="str">
            <v>1 3/8 in</v>
          </cell>
          <cell r="BJ1551" t="str">
            <v>30 in</v>
          </cell>
          <cell r="BK1551" t="str">
            <v>7/8 in</v>
          </cell>
          <cell r="BL1551" t="str">
            <v>I, II, III</v>
          </cell>
          <cell r="BM1551">
            <v>2.9765805499823768</v>
          </cell>
          <cell r="BN1551">
            <v>75</v>
          </cell>
          <cell r="BO1551">
            <v>0</v>
          </cell>
          <cell r="BP1551" t="str">
            <v>J</v>
          </cell>
          <cell r="BQ1551">
            <v>25</v>
          </cell>
          <cell r="BR1551">
            <v>33130</v>
          </cell>
        </row>
        <row r="1552">
          <cell r="C1552">
            <v>273042</v>
          </cell>
          <cell r="D1552" t="str">
            <v>3236 M1530 (2PB, 25 Bxs)(GJ)</v>
          </cell>
          <cell r="E1552" t="str">
            <v>70460</v>
          </cell>
          <cell r="F1552" t="str">
            <v>72038</v>
          </cell>
          <cell r="G1552" t="str">
            <v>30%</v>
          </cell>
          <cell r="H1552" t="str">
            <v>2 X 8509 (12-8 4 X 1.25 OL)</v>
          </cell>
          <cell r="I1552" t="str">
            <v>8040 (54 mm 142 GA X 3.125 FT)</v>
          </cell>
          <cell r="J1552" t="str">
            <v>8036 (114 mm 200 GA X 3.125 FT)</v>
          </cell>
          <cell r="K1552">
            <v>2.3435999999999999</v>
          </cell>
          <cell r="L1552">
            <v>1.0044</v>
          </cell>
          <cell r="M1552">
            <v>36</v>
          </cell>
          <cell r="N1552">
            <v>43.24848808362426</v>
          </cell>
          <cell r="O1552">
            <v>35.75</v>
          </cell>
          <cell r="P1552">
            <v>36</v>
          </cell>
          <cell r="Q1552">
            <v>36.25</v>
          </cell>
          <cell r="R1552">
            <v>3.2711250000000001</v>
          </cell>
          <cell r="S1552">
            <v>3.3479999999999999</v>
          </cell>
          <cell r="T1552">
            <v>3.4256250000000001</v>
          </cell>
          <cell r="U1552">
            <v>1485.0907500000001</v>
          </cell>
          <cell r="V1552">
            <v>1519.992</v>
          </cell>
          <cell r="W1552">
            <v>1555.2337500000001</v>
          </cell>
          <cell r="X1552" t="str">
            <v>8465/8466 (39"/2 pc)</v>
          </cell>
          <cell r="Y1552" t="str">
            <v>39"/ 2 pc</v>
          </cell>
          <cell r="Z1552">
            <v>2.8</v>
          </cell>
          <cell r="AA1552">
            <v>20</v>
          </cell>
          <cell r="AB1552">
            <v>65.422499999999999</v>
          </cell>
          <cell r="AC1552">
            <v>66.959999999999994</v>
          </cell>
          <cell r="AD1552">
            <v>68.512500000000003</v>
          </cell>
          <cell r="AE1552">
            <v>68.222499999999997</v>
          </cell>
          <cell r="AF1552">
            <v>69.759999999999991</v>
          </cell>
          <cell r="AG1552">
            <v>71.3125</v>
          </cell>
          <cell r="AH1552" t="str">
            <v xml:space="preserve">2 X 8126 (4.625 FT/Box) </v>
          </cell>
          <cell r="AI1552">
            <v>2</v>
          </cell>
          <cell r="AJ1552" t="str">
            <v>(5X5)+0=25</v>
          </cell>
          <cell r="AK1552">
            <v>5</v>
          </cell>
          <cell r="AL1552">
            <v>5</v>
          </cell>
          <cell r="AM1552">
            <v>0</v>
          </cell>
          <cell r="AN1552">
            <v>25</v>
          </cell>
          <cell r="AO1552" t="str">
            <v>8904 (45 X 42)</v>
          </cell>
          <cell r="AP1552" t="str">
            <v>45X42</v>
          </cell>
          <cell r="AQ1552">
            <v>55</v>
          </cell>
          <cell r="AR1552" t="str">
            <v>8123 (4)</v>
          </cell>
          <cell r="AS1552">
            <v>0</v>
          </cell>
          <cell r="AT1552" t="str">
            <v>8121 (2 X 16FT)</v>
          </cell>
          <cell r="AU1552">
            <v>2</v>
          </cell>
          <cell r="AV1552" t="str">
            <v>8051 (1 White)</v>
          </cell>
          <cell r="AW1552" t="str">
            <v>8050 (111FT Clear)</v>
          </cell>
          <cell r="AX1552">
            <v>1798.9999999999998</v>
          </cell>
          <cell r="AY1552">
            <v>500</v>
          </cell>
          <cell r="AZ1552">
            <v>3.5979999999999994</v>
          </cell>
          <cell r="BA1552" t="str">
            <v xml:space="preserve">GJ Request 6/21/02. </v>
          </cell>
          <cell r="BB1552"/>
          <cell r="BC1552">
            <v>273042</v>
          </cell>
          <cell r="BD1552" t="str">
            <v xml:space="preserve"> White</v>
          </cell>
          <cell r="BE1552" t="str">
            <v>3236 M1530</v>
          </cell>
          <cell r="BF1552" t="str">
            <v>12 months (+/- 5 days) from date of manufacture</v>
          </cell>
          <cell r="BG1552" t="str">
            <v>Super Slow</v>
          </cell>
          <cell r="BH1552" t="str">
            <v>32 mm</v>
          </cell>
          <cell r="BI1552" t="str">
            <v>1 3/8 in</v>
          </cell>
          <cell r="BJ1552" t="str">
            <v>36 in</v>
          </cell>
          <cell r="BK1552" t="str">
            <v>7/8 in</v>
          </cell>
          <cell r="BL1552" t="str">
            <v>I, II, III</v>
          </cell>
          <cell r="BM1552">
            <v>3.604040673635355</v>
          </cell>
          <cell r="BN1552">
            <v>72</v>
          </cell>
          <cell r="BO1552">
            <v>0</v>
          </cell>
          <cell r="BP1552" t="str">
            <v>J</v>
          </cell>
          <cell r="BQ1552">
            <v>20</v>
          </cell>
          <cell r="BR1552">
            <v>33925</v>
          </cell>
        </row>
        <row r="1553">
          <cell r="C1553">
            <v>273076</v>
          </cell>
          <cell r="D1553" t="str">
            <v>E32 3' LIF40 (2PB, 30 Bxs)(GJ)</v>
          </cell>
          <cell r="E1553" t="str">
            <v>70331</v>
          </cell>
          <cell r="F1553" t="str">
            <v>72038</v>
          </cell>
          <cell r="G1553" t="str">
            <v>30%</v>
          </cell>
          <cell r="H1553" t="str">
            <v>2 X 8509 (12-8 4 X 1.25 OL)</v>
          </cell>
          <cell r="I1553" t="str">
            <v>8040 (54 mm 142 GA X 2.636 FT)</v>
          </cell>
          <cell r="J1553" t="str">
            <v>8036 (114 mm 200 GA X 2.636 FT)</v>
          </cell>
          <cell r="K1553">
            <v>1.9611375</v>
          </cell>
          <cell r="L1553">
            <v>0.84048749999999994</v>
          </cell>
          <cell r="M1553">
            <v>29.973945227447555</v>
          </cell>
          <cell r="N1553">
            <v>36</v>
          </cell>
          <cell r="O1553">
            <v>29.875</v>
          </cell>
          <cell r="P1553">
            <v>30.125</v>
          </cell>
          <cell r="Q1553">
            <v>30.375</v>
          </cell>
          <cell r="R1553">
            <v>2.7335625000000001</v>
          </cell>
          <cell r="S1553">
            <v>2.801625</v>
          </cell>
          <cell r="T1553">
            <v>2.8704375</v>
          </cell>
          <cell r="U1553">
            <v>1241.0373750000001</v>
          </cell>
          <cell r="V1553">
            <v>1271.9377500000001</v>
          </cell>
          <cell r="W1553">
            <v>1303.178625</v>
          </cell>
          <cell r="X1553" t="str">
            <v>8445/8446 (31"/2 pc)</v>
          </cell>
          <cell r="Y1553" t="str">
            <v>31"/ 2 pc</v>
          </cell>
          <cell r="Z1553">
            <v>2.5</v>
          </cell>
          <cell r="AA1553">
            <v>25</v>
          </cell>
          <cell r="AB1553">
            <v>68.339062499999997</v>
          </cell>
          <cell r="AC1553">
            <v>70.040625000000006</v>
          </cell>
          <cell r="AD1553">
            <v>71.760937499999997</v>
          </cell>
          <cell r="AE1553">
            <v>70.839062499999997</v>
          </cell>
          <cell r="AF1553">
            <v>72.540625000000006</v>
          </cell>
          <cell r="AG1553">
            <v>74.260937499999997</v>
          </cell>
          <cell r="AH1553" t="str">
            <v>2 X 8126 (4.854 FT/Box)</v>
          </cell>
          <cell r="AI1553">
            <v>2</v>
          </cell>
          <cell r="AJ1553" t="str">
            <v>(6X5)+0=30</v>
          </cell>
          <cell r="AK1553">
            <v>6</v>
          </cell>
          <cell r="AL1553">
            <v>5</v>
          </cell>
          <cell r="AM1553">
            <v>0</v>
          </cell>
          <cell r="AN1553">
            <v>30</v>
          </cell>
          <cell r="AO1553" t="str">
            <v>8905 (42 X 45)</v>
          </cell>
          <cell r="AP1553" t="str">
            <v>42X45</v>
          </cell>
          <cell r="AQ1553">
            <v>55</v>
          </cell>
          <cell r="AR1553" t="str">
            <v>8123 (2)</v>
          </cell>
          <cell r="AS1553">
            <v>0</v>
          </cell>
          <cell r="AT1553" t="str">
            <v>8121 (2 X 16FT)</v>
          </cell>
          <cell r="AU1553">
            <v>2</v>
          </cell>
          <cell r="AV1553" t="str">
            <v>8051 (1 White)</v>
          </cell>
          <cell r="AW1553" t="str">
            <v>8050 (134FT Clear)</v>
          </cell>
          <cell r="AX1553">
            <v>2231.21875</v>
          </cell>
          <cell r="AY1553">
            <v>750</v>
          </cell>
          <cell r="AZ1553">
            <v>2.9749583333333334</v>
          </cell>
          <cell r="BA1553" t="str">
            <v>GJ Request to change packaging.(31" boxes to 42X45 pallet 3/22/06)</v>
          </cell>
          <cell r="BB1553"/>
          <cell r="BC1553">
            <v>273076</v>
          </cell>
          <cell r="BD1553" t="str">
            <v>Blue</v>
          </cell>
          <cell r="BE1553" t="str">
            <v>E32 3' LIF40</v>
          </cell>
          <cell r="BF1553" t="str">
            <v>12 months (+/- 5 days) from date of manufacture</v>
          </cell>
          <cell r="BG1553" t="str">
            <v>Fast</v>
          </cell>
          <cell r="BH1553" t="str">
            <v>32 mm</v>
          </cell>
          <cell r="BI1553" t="str">
            <v>1 3/8 in</v>
          </cell>
          <cell r="BJ1553" t="str">
            <v>30 1/8 in</v>
          </cell>
          <cell r="BK1553" t="str">
            <v>7/8 in</v>
          </cell>
          <cell r="BL1553" t="str">
            <v>I, II, III</v>
          </cell>
          <cell r="BM1553">
            <v>3</v>
          </cell>
          <cell r="BN1553">
            <v>75</v>
          </cell>
          <cell r="BO1553">
            <v>0</v>
          </cell>
          <cell r="BP1553" t="str">
            <v>J</v>
          </cell>
          <cell r="BQ1553">
            <v>25</v>
          </cell>
          <cell r="BR1553">
            <v>33130</v>
          </cell>
        </row>
        <row r="1554">
          <cell r="C1554">
            <v>273078</v>
          </cell>
          <cell r="D1554" t="str">
            <v>E32 3' LIF70 (2PB, 30 Bxs)(GJ)</v>
          </cell>
          <cell r="E1554" t="str">
            <v>70413</v>
          </cell>
          <cell r="F1554" t="str">
            <v>72038</v>
          </cell>
          <cell r="G1554" t="str">
            <v>30%</v>
          </cell>
          <cell r="H1554" t="str">
            <v>2 X 8509 (12-8 4 X 1.25 OL)</v>
          </cell>
          <cell r="I1554" t="str">
            <v>8040 (54 mm 142 GA X 2.636 FT)</v>
          </cell>
          <cell r="J1554" t="str">
            <v>8036 (114 mm 200 GA X 2.636 FT)</v>
          </cell>
          <cell r="K1554">
            <v>1.9611375</v>
          </cell>
          <cell r="L1554">
            <v>0.84048749999999994</v>
          </cell>
          <cell r="M1554">
            <v>29.973945227447555</v>
          </cell>
          <cell r="N1554">
            <v>36</v>
          </cell>
          <cell r="O1554">
            <v>29.875</v>
          </cell>
          <cell r="P1554">
            <v>30.125</v>
          </cell>
          <cell r="Q1554">
            <v>30.375</v>
          </cell>
          <cell r="R1554">
            <v>2.7335625000000001</v>
          </cell>
          <cell r="S1554">
            <v>2.801625</v>
          </cell>
          <cell r="T1554">
            <v>2.8704375</v>
          </cell>
          <cell r="U1554">
            <v>1241.0373750000001</v>
          </cell>
          <cell r="V1554">
            <v>1271.9377500000001</v>
          </cell>
          <cell r="W1554">
            <v>1303.178625</v>
          </cell>
          <cell r="X1554" t="str">
            <v>8445/8446 (31"/2 pc)</v>
          </cell>
          <cell r="Y1554" t="str">
            <v>31"/ 2 pc</v>
          </cell>
          <cell r="Z1554">
            <v>2.5</v>
          </cell>
          <cell r="AA1554">
            <v>25</v>
          </cell>
          <cell r="AB1554">
            <v>68.339062499999997</v>
          </cell>
          <cell r="AC1554">
            <v>70.040625000000006</v>
          </cell>
          <cell r="AD1554">
            <v>71.760937499999997</v>
          </cell>
          <cell r="AE1554">
            <v>70.839062499999997</v>
          </cell>
          <cell r="AF1554">
            <v>72.540625000000006</v>
          </cell>
          <cell r="AG1554">
            <v>74.260937499999997</v>
          </cell>
          <cell r="AH1554" t="str">
            <v>2 X 8126 (4.854 FT/Box)</v>
          </cell>
          <cell r="AI1554">
            <v>2</v>
          </cell>
          <cell r="AJ1554" t="str">
            <v>(6X5)+0=30</v>
          </cell>
          <cell r="AK1554">
            <v>6</v>
          </cell>
          <cell r="AL1554">
            <v>5</v>
          </cell>
          <cell r="AM1554">
            <v>0</v>
          </cell>
          <cell r="AN1554">
            <v>30</v>
          </cell>
          <cell r="AO1554" t="str">
            <v>8905 (42 X 45)</v>
          </cell>
          <cell r="AP1554" t="str">
            <v>42X45</v>
          </cell>
          <cell r="AQ1554">
            <v>55</v>
          </cell>
          <cell r="AR1554" t="str">
            <v>8123 (2)</v>
          </cell>
          <cell r="AS1554">
            <v>0</v>
          </cell>
          <cell r="AT1554" t="str">
            <v>8121 (2 X 16FT)</v>
          </cell>
          <cell r="AU1554">
            <v>2</v>
          </cell>
          <cell r="AV1554" t="str">
            <v>8051 (1 White)</v>
          </cell>
          <cell r="AW1554" t="str">
            <v>8050 (134FT Clear)</v>
          </cell>
          <cell r="AX1554">
            <v>2231.21875</v>
          </cell>
          <cell r="AY1554">
            <v>750</v>
          </cell>
          <cell r="AZ1554">
            <v>2.9749583333333334</v>
          </cell>
          <cell r="BA1554" t="str">
            <v>GJ Request to change packaging.(31" boxes to 42X45 pallet 3/22/06)</v>
          </cell>
          <cell r="BB1554"/>
          <cell r="BC1554">
            <v>273078</v>
          </cell>
          <cell r="BD1554" t="str">
            <v>Yellow</v>
          </cell>
          <cell r="BE1554" t="str">
            <v>E32 3' LIF70</v>
          </cell>
          <cell r="BF1554" t="str">
            <v>12 months (+/- 5 days) from date of manufacture</v>
          </cell>
          <cell r="BG1554" t="str">
            <v>Slow</v>
          </cell>
          <cell r="BH1554" t="str">
            <v>32 mm</v>
          </cell>
          <cell r="BI1554" t="str">
            <v>1 3/8 in</v>
          </cell>
          <cell r="BJ1554" t="str">
            <v>30 1/8 in</v>
          </cell>
          <cell r="BK1554" t="str">
            <v>7/8 in</v>
          </cell>
          <cell r="BL1554" t="str">
            <v>I, II, III</v>
          </cell>
          <cell r="BM1554">
            <v>3</v>
          </cell>
          <cell r="BN1554">
            <v>75</v>
          </cell>
          <cell r="BO1554">
            <v>0</v>
          </cell>
          <cell r="BP1554" t="str">
            <v>J</v>
          </cell>
          <cell r="BQ1554">
            <v>25</v>
          </cell>
          <cell r="BR1554">
            <v>33130</v>
          </cell>
        </row>
        <row r="1555">
          <cell r="C1555">
            <v>273172</v>
          </cell>
          <cell r="D1555" t="str">
            <v>E32 3' LIF0204 (2PB, 30 Bxs)(GJ)</v>
          </cell>
          <cell r="E1555" t="str">
            <v>70314</v>
          </cell>
          <cell r="F1555" t="str">
            <v>72036</v>
          </cell>
          <cell r="G1555" t="str">
            <v>30%</v>
          </cell>
          <cell r="H1555" t="str">
            <v>2 X 8509 (12-8 4 X 1.25 OL)</v>
          </cell>
          <cell r="I1555" t="str">
            <v>8040 (54 mm 142 GA X 2.636 FT)</v>
          </cell>
          <cell r="J1555" t="str">
            <v>8036 (114 mm 200 GA X 2.636 FT)</v>
          </cell>
          <cell r="K1555">
            <v>1.9611375</v>
          </cell>
          <cell r="L1555">
            <v>0.84048749999999994</v>
          </cell>
          <cell r="M1555">
            <v>29.973945227447555</v>
          </cell>
          <cell r="N1555">
            <v>36</v>
          </cell>
          <cell r="O1555">
            <v>29.875</v>
          </cell>
          <cell r="P1555">
            <v>30.125</v>
          </cell>
          <cell r="Q1555">
            <v>30.375</v>
          </cell>
          <cell r="R1555">
            <v>2.7335625000000001</v>
          </cell>
          <cell r="S1555">
            <v>2.801625</v>
          </cell>
          <cell r="T1555">
            <v>2.8704375</v>
          </cell>
          <cell r="U1555">
            <v>1241.0373750000001</v>
          </cell>
          <cell r="V1555">
            <v>1271.9377500000001</v>
          </cell>
          <cell r="W1555">
            <v>1303.178625</v>
          </cell>
          <cell r="X1555" t="str">
            <v>8445/8446 (31"/2 pc)</v>
          </cell>
          <cell r="Y1555" t="str">
            <v>31"/ 2 pc</v>
          </cell>
          <cell r="Z1555">
            <v>2.5</v>
          </cell>
          <cell r="AA1555">
            <v>25</v>
          </cell>
          <cell r="AB1555">
            <v>68.339062499999997</v>
          </cell>
          <cell r="AC1555">
            <v>70.040625000000006</v>
          </cell>
          <cell r="AD1555">
            <v>71.760937499999997</v>
          </cell>
          <cell r="AE1555">
            <v>70.839062499999997</v>
          </cell>
          <cell r="AF1555">
            <v>72.540625000000006</v>
          </cell>
          <cell r="AG1555">
            <v>74.260937499999997</v>
          </cell>
          <cell r="AH1555" t="str">
            <v>2 X 8126 (4.854 FT/Box)</v>
          </cell>
          <cell r="AI1555">
            <v>2</v>
          </cell>
          <cell r="AJ1555" t="str">
            <v>(6X5)+0=30</v>
          </cell>
          <cell r="AK1555">
            <v>6</v>
          </cell>
          <cell r="AL1555">
            <v>5</v>
          </cell>
          <cell r="AM1555">
            <v>0</v>
          </cell>
          <cell r="AN1555">
            <v>30</v>
          </cell>
          <cell r="AO1555" t="str">
            <v>8905 (42 X 45)</v>
          </cell>
          <cell r="AP1555" t="str">
            <v>42X45</v>
          </cell>
          <cell r="AQ1555">
            <v>55</v>
          </cell>
          <cell r="AR1555" t="str">
            <v>8123 (2)</v>
          </cell>
          <cell r="AS1555">
            <v>0</v>
          </cell>
          <cell r="AT1555" t="str">
            <v>8121 (2 X 16FT)</v>
          </cell>
          <cell r="AU1555">
            <v>2</v>
          </cell>
          <cell r="AV1555" t="str">
            <v>8051 (1 White)</v>
          </cell>
          <cell r="AW1555" t="str">
            <v>8050 (134FT Clear)</v>
          </cell>
          <cell r="AX1555">
            <v>2231.21875</v>
          </cell>
          <cell r="AY1555">
            <v>750</v>
          </cell>
          <cell r="AZ1555">
            <v>2.9749583333333334</v>
          </cell>
          <cell r="BA1555" t="str">
            <v>Minova Request 10/6/10.</v>
          </cell>
          <cell r="BB1555"/>
          <cell r="BC1555">
            <v>273172</v>
          </cell>
          <cell r="BD1555" t="str">
            <v>Yellow</v>
          </cell>
          <cell r="BE1555" t="str">
            <v>E32 3' LIF0204</v>
          </cell>
          <cell r="BF1555" t="str">
            <v>12 months (+/- 5 days) from date of manufacture</v>
          </cell>
          <cell r="BG1555" t="str">
            <v>Slow</v>
          </cell>
          <cell r="BH1555" t="str">
            <v>32 mm</v>
          </cell>
          <cell r="BI1555" t="str">
            <v>1 3/8 in</v>
          </cell>
          <cell r="BJ1555" t="str">
            <v>30 1/8 in</v>
          </cell>
          <cell r="BK1555" t="str">
            <v>7/8 in</v>
          </cell>
          <cell r="BL1555" t="str">
            <v>I, II, III</v>
          </cell>
          <cell r="BM1555">
            <v>3</v>
          </cell>
          <cell r="BN1555">
            <v>75</v>
          </cell>
          <cell r="BO1555">
            <v>0</v>
          </cell>
          <cell r="BP1555" t="str">
            <v>J</v>
          </cell>
          <cell r="BQ1555">
            <v>25</v>
          </cell>
          <cell r="BR1555">
            <v>33130</v>
          </cell>
        </row>
        <row r="1556">
          <cell r="C1556">
            <v>273179</v>
          </cell>
          <cell r="D1556" t="str">
            <v>E32 3' M40 (2PB, 30 Bxs)(GJ)</v>
          </cell>
          <cell r="E1556" t="str">
            <v>70409</v>
          </cell>
          <cell r="F1556" t="str">
            <v>72038</v>
          </cell>
          <cell r="G1556" t="str">
            <v>30%</v>
          </cell>
          <cell r="H1556" t="str">
            <v>2 X 8509 (12-8 4 X 1.25 OL)</v>
          </cell>
          <cell r="I1556" t="str">
            <v>8040 (54 mm 142 GA X 2.636 FT)</v>
          </cell>
          <cell r="J1556" t="str">
            <v>8036 (114 mm 200 GA X 2.636 FT)</v>
          </cell>
          <cell r="K1556">
            <v>1.9611375</v>
          </cell>
          <cell r="L1556">
            <v>0.84048749999999994</v>
          </cell>
          <cell r="M1556">
            <v>29.973945227447555</v>
          </cell>
          <cell r="N1556">
            <v>36</v>
          </cell>
          <cell r="O1556">
            <v>29.875</v>
          </cell>
          <cell r="P1556">
            <v>30.125</v>
          </cell>
          <cell r="Q1556">
            <v>30.375</v>
          </cell>
          <cell r="R1556">
            <v>2.7335625000000001</v>
          </cell>
          <cell r="S1556">
            <v>2.801625</v>
          </cell>
          <cell r="T1556">
            <v>2.8704375</v>
          </cell>
          <cell r="U1556">
            <v>1241.0373750000001</v>
          </cell>
          <cell r="V1556">
            <v>1271.9377500000001</v>
          </cell>
          <cell r="W1556">
            <v>1303.178625</v>
          </cell>
          <cell r="X1556" t="str">
            <v>8445/8446 (31"/2 pc)</v>
          </cell>
          <cell r="Y1556" t="str">
            <v>31"/ 2 pc</v>
          </cell>
          <cell r="Z1556">
            <v>2.5</v>
          </cell>
          <cell r="AA1556">
            <v>25</v>
          </cell>
          <cell r="AB1556">
            <v>68.339062499999997</v>
          </cell>
          <cell r="AC1556">
            <v>70.040625000000006</v>
          </cell>
          <cell r="AD1556">
            <v>71.760937499999997</v>
          </cell>
          <cell r="AE1556">
            <v>70.839062499999997</v>
          </cell>
          <cell r="AF1556">
            <v>72.540625000000006</v>
          </cell>
          <cell r="AG1556">
            <v>74.260937499999997</v>
          </cell>
          <cell r="AH1556" t="str">
            <v>2 X 8126 (4.854 FT/Box)</v>
          </cell>
          <cell r="AI1556">
            <v>2</v>
          </cell>
          <cell r="AJ1556" t="str">
            <v>(6X5)+0=30</v>
          </cell>
          <cell r="AK1556">
            <v>6</v>
          </cell>
          <cell r="AL1556">
            <v>5</v>
          </cell>
          <cell r="AM1556">
            <v>0</v>
          </cell>
          <cell r="AN1556">
            <v>30</v>
          </cell>
          <cell r="AO1556" t="str">
            <v>8905 (42 X 45)</v>
          </cell>
          <cell r="AP1556" t="str">
            <v>42X45</v>
          </cell>
          <cell r="AQ1556">
            <v>55</v>
          </cell>
          <cell r="AR1556" t="str">
            <v>8123 (2)</v>
          </cell>
          <cell r="AS1556">
            <v>0</v>
          </cell>
          <cell r="AT1556" t="str">
            <v>8121 (2 X 16FT)</v>
          </cell>
          <cell r="AU1556">
            <v>2</v>
          </cell>
          <cell r="AV1556" t="str">
            <v>8051 (1 White)</v>
          </cell>
          <cell r="AW1556" t="str">
            <v>8050 (134FT Clear)</v>
          </cell>
          <cell r="AX1556">
            <v>2231.21875</v>
          </cell>
          <cell r="AY1556">
            <v>750</v>
          </cell>
          <cell r="AZ1556">
            <v>2.9749583333333334</v>
          </cell>
          <cell r="BA1556" t="str">
            <v>GJ Request to change packaging.(31" boxes to 42X45 pallet 3/22/06)</v>
          </cell>
          <cell r="BB1556"/>
          <cell r="BC1556">
            <v>273179</v>
          </cell>
          <cell r="BD1556" t="str">
            <v>Blue</v>
          </cell>
          <cell r="BE1556" t="str">
            <v>E32 3' M40</v>
          </cell>
          <cell r="BF1556" t="str">
            <v>12 months (+/- 5 days) from date of manufacture</v>
          </cell>
          <cell r="BG1556" t="str">
            <v>Fast</v>
          </cell>
          <cell r="BH1556" t="str">
            <v>32 mm</v>
          </cell>
          <cell r="BI1556" t="str">
            <v>1 3/8 in</v>
          </cell>
          <cell r="BJ1556" t="str">
            <v>30 1/8 in</v>
          </cell>
          <cell r="BK1556" t="str">
            <v>7/8 in</v>
          </cell>
          <cell r="BL1556" t="str">
            <v>I, II, III</v>
          </cell>
          <cell r="BM1556">
            <v>3</v>
          </cell>
          <cell r="BN1556">
            <v>75</v>
          </cell>
          <cell r="BO1556">
            <v>0</v>
          </cell>
          <cell r="BP1556" t="str">
            <v>J</v>
          </cell>
          <cell r="BQ1556">
            <v>25</v>
          </cell>
          <cell r="BR1556">
            <v>33130</v>
          </cell>
        </row>
        <row r="1557">
          <cell r="C1557">
            <v>273187</v>
          </cell>
          <cell r="D1557" t="str">
            <v>E32 3' M50 (2PB, 30 Bxs)(GJ)</v>
          </cell>
          <cell r="E1557" t="str">
            <v>70425</v>
          </cell>
          <cell r="F1557" t="str">
            <v>72038</v>
          </cell>
          <cell r="G1557" t="str">
            <v>30%</v>
          </cell>
          <cell r="H1557" t="str">
            <v>2 X 8509 (12-8 4 X 1.25 OL)</v>
          </cell>
          <cell r="I1557" t="str">
            <v>8040 (54 mm 142 GA X 2.636 FT)</v>
          </cell>
          <cell r="J1557" t="str">
            <v>8036 (114 mm 200 GA X 2.636 FT)</v>
          </cell>
          <cell r="K1557">
            <v>1.9611375</v>
          </cell>
          <cell r="L1557">
            <v>0.84048749999999994</v>
          </cell>
          <cell r="M1557">
            <v>29.973945227447555</v>
          </cell>
          <cell r="N1557">
            <v>36</v>
          </cell>
          <cell r="O1557">
            <v>29.875</v>
          </cell>
          <cell r="P1557">
            <v>30.125</v>
          </cell>
          <cell r="Q1557">
            <v>30.375</v>
          </cell>
          <cell r="R1557">
            <v>2.7335625000000001</v>
          </cell>
          <cell r="S1557">
            <v>2.801625</v>
          </cell>
          <cell r="T1557">
            <v>2.8704375</v>
          </cell>
          <cell r="U1557">
            <v>1241.0373750000001</v>
          </cell>
          <cell r="V1557">
            <v>1271.9377500000001</v>
          </cell>
          <cell r="W1557">
            <v>1303.178625</v>
          </cell>
          <cell r="X1557" t="str">
            <v>8445/8446 (31"/2 pc)</v>
          </cell>
          <cell r="Y1557" t="str">
            <v>31"/ 2 pc</v>
          </cell>
          <cell r="Z1557">
            <v>2.5</v>
          </cell>
          <cell r="AA1557">
            <v>25</v>
          </cell>
          <cell r="AB1557">
            <v>68.339062499999997</v>
          </cell>
          <cell r="AC1557">
            <v>70.040625000000006</v>
          </cell>
          <cell r="AD1557">
            <v>71.760937499999997</v>
          </cell>
          <cell r="AE1557">
            <v>70.839062499999997</v>
          </cell>
          <cell r="AF1557">
            <v>72.540625000000006</v>
          </cell>
          <cell r="AG1557">
            <v>74.260937499999997</v>
          </cell>
          <cell r="AH1557" t="str">
            <v>2 X 8126 (4.854 FT/Box)</v>
          </cell>
          <cell r="AI1557">
            <v>2</v>
          </cell>
          <cell r="AJ1557" t="str">
            <v>(6X5)+0=30</v>
          </cell>
          <cell r="AK1557">
            <v>6</v>
          </cell>
          <cell r="AL1557">
            <v>5</v>
          </cell>
          <cell r="AM1557">
            <v>0</v>
          </cell>
          <cell r="AN1557">
            <v>30</v>
          </cell>
          <cell r="AO1557" t="str">
            <v>8905 (42 X 45)</v>
          </cell>
          <cell r="AP1557" t="str">
            <v>42X45</v>
          </cell>
          <cell r="AQ1557">
            <v>55</v>
          </cell>
          <cell r="AR1557" t="str">
            <v>8123 (2)</v>
          </cell>
          <cell r="AS1557">
            <v>0</v>
          </cell>
          <cell r="AT1557" t="str">
            <v>8121 (2 X 16FT)</v>
          </cell>
          <cell r="AU1557">
            <v>2</v>
          </cell>
          <cell r="AV1557" t="str">
            <v>8051 (1 White)</v>
          </cell>
          <cell r="AW1557" t="str">
            <v>8050 (134FT Clear)</v>
          </cell>
          <cell r="AX1557">
            <v>2231.21875</v>
          </cell>
          <cell r="AY1557">
            <v>750</v>
          </cell>
          <cell r="AZ1557">
            <v>2.9749583333333334</v>
          </cell>
          <cell r="BA1557" t="str">
            <v>GJ Request to change packaging.(31" boxes to 42X45 pallet 3/22/06)</v>
          </cell>
          <cell r="BB1557"/>
          <cell r="BC1557">
            <v>273187</v>
          </cell>
          <cell r="BD1557" t="str">
            <v>Green</v>
          </cell>
          <cell r="BE1557" t="str">
            <v>E32 3' M50</v>
          </cell>
          <cell r="BF1557" t="str">
            <v>12 months (+/- 5 days) from date of manufacture</v>
          </cell>
          <cell r="BG1557" t="str">
            <v>Medium</v>
          </cell>
          <cell r="BH1557" t="str">
            <v>32 mm</v>
          </cell>
          <cell r="BI1557" t="str">
            <v>1 3/8 in</v>
          </cell>
          <cell r="BJ1557" t="str">
            <v>30 1/8 in</v>
          </cell>
          <cell r="BK1557" t="str">
            <v>7/8 in</v>
          </cell>
          <cell r="BL1557" t="str">
            <v>I, II, III</v>
          </cell>
          <cell r="BM1557">
            <v>3</v>
          </cell>
          <cell r="BN1557">
            <v>75</v>
          </cell>
          <cell r="BO1557">
            <v>0</v>
          </cell>
          <cell r="BP1557" t="str">
            <v>J</v>
          </cell>
          <cell r="BQ1557">
            <v>25</v>
          </cell>
          <cell r="BR1557">
            <v>33130</v>
          </cell>
        </row>
        <row r="1558">
          <cell r="C1558">
            <v>276034</v>
          </cell>
          <cell r="D1558" t="str">
            <v>3233 LIF35 (2PB, 25 Bxs)(GJ)</v>
          </cell>
          <cell r="E1558" t="str">
            <v>70411</v>
          </cell>
          <cell r="F1558" t="str">
            <v>72038</v>
          </cell>
          <cell r="G1558" t="str">
            <v>30%</v>
          </cell>
          <cell r="H1558" t="str">
            <v>2 X 8509 (12-8 4 X 1.25 OL)</v>
          </cell>
          <cell r="I1558" t="str">
            <v>8040 (54 mm 142 GA X 2.875 FT)</v>
          </cell>
          <cell r="J1558" t="str">
            <v>8036 (114 mm 200 GA X 2.875 FT)</v>
          </cell>
          <cell r="K1558">
            <v>2.1482999999999999</v>
          </cell>
          <cell r="L1558">
            <v>0.92069999999999996</v>
          </cell>
          <cell r="M1558">
            <v>33</v>
          </cell>
          <cell r="N1558">
            <v>39.483727341706391</v>
          </cell>
          <cell r="O1558">
            <v>32.75</v>
          </cell>
          <cell r="P1558">
            <v>33</v>
          </cell>
          <cell r="Q1558">
            <v>33.25</v>
          </cell>
          <cell r="R1558">
            <v>2.9966249999999999</v>
          </cell>
          <cell r="S1558">
            <v>3.069</v>
          </cell>
          <cell r="T1558">
            <v>3.1421250000000001</v>
          </cell>
          <cell r="U1558">
            <v>1360.46775</v>
          </cell>
          <cell r="V1558">
            <v>1393.326</v>
          </cell>
          <cell r="W1558">
            <v>1426.52475</v>
          </cell>
          <cell r="X1558" t="str">
            <v>8465/8466 (39"/2 pc)</v>
          </cell>
          <cell r="Y1558" t="str">
            <v>39"/ 2 pc</v>
          </cell>
          <cell r="Z1558">
            <v>2.8</v>
          </cell>
          <cell r="AA1558">
            <v>20</v>
          </cell>
          <cell r="AB1558">
            <v>59.932499999999997</v>
          </cell>
          <cell r="AC1558">
            <v>61.379999999999995</v>
          </cell>
          <cell r="AD1558">
            <v>62.842500000000001</v>
          </cell>
          <cell r="AE1558">
            <v>62.732499999999995</v>
          </cell>
          <cell r="AF1558">
            <v>64.179999999999993</v>
          </cell>
          <cell r="AG1558">
            <v>65.642499999999998</v>
          </cell>
          <cell r="AH1558" t="str">
            <v xml:space="preserve">2 X 8126 (4.625 FT/Box) </v>
          </cell>
          <cell r="AI1558">
            <v>2</v>
          </cell>
          <cell r="AJ1558" t="str">
            <v>(5X5)+0=25</v>
          </cell>
          <cell r="AK1558">
            <v>5</v>
          </cell>
          <cell r="AL1558">
            <v>5</v>
          </cell>
          <cell r="AM1558">
            <v>0</v>
          </cell>
          <cell r="AN1558">
            <v>25</v>
          </cell>
          <cell r="AO1558" t="str">
            <v>8904 (45 X 42)</v>
          </cell>
          <cell r="AP1558" t="str">
            <v>45X42</v>
          </cell>
          <cell r="AQ1558">
            <v>55</v>
          </cell>
          <cell r="AR1558" t="str">
            <v>8123 (4)</v>
          </cell>
          <cell r="AS1558">
            <v>0</v>
          </cell>
          <cell r="AT1558" t="str">
            <v>8121 (2 X 16FT)</v>
          </cell>
          <cell r="AU1558">
            <v>2</v>
          </cell>
          <cell r="AV1558" t="str">
            <v>8051 (1 White)</v>
          </cell>
          <cell r="AW1558" t="str">
            <v>8050 (111FT Clear)</v>
          </cell>
          <cell r="AX1558">
            <v>1659.4999999999998</v>
          </cell>
          <cell r="AY1558">
            <v>500</v>
          </cell>
          <cell r="AZ1558">
            <v>3.3189999999999995</v>
          </cell>
          <cell r="BA1558" t="str">
            <v>GJ Request 4/5/07.</v>
          </cell>
          <cell r="BB1558"/>
          <cell r="BC1558">
            <v>276034</v>
          </cell>
          <cell r="BD1558" t="str">
            <v>Blue</v>
          </cell>
          <cell r="BE1558" t="str">
            <v>3233 LIF35</v>
          </cell>
          <cell r="BF1558" t="str">
            <v>12 months (+/- 5 days) from date of manufacture</v>
          </cell>
          <cell r="BG1558" t="str">
            <v>Fast</v>
          </cell>
          <cell r="BH1558" t="str">
            <v>32 mm</v>
          </cell>
          <cell r="BI1558" t="str">
            <v>1 3/8 in</v>
          </cell>
          <cell r="BJ1558" t="str">
            <v>33 in</v>
          </cell>
          <cell r="BK1558" t="str">
            <v>7/8 in</v>
          </cell>
          <cell r="BL1558" t="str">
            <v>I, II, III</v>
          </cell>
          <cell r="BM1558">
            <v>3.2903106118088661</v>
          </cell>
          <cell r="BN1558">
            <v>66</v>
          </cell>
          <cell r="BO1558">
            <v>0</v>
          </cell>
          <cell r="BP1558" t="str">
            <v>J</v>
          </cell>
          <cell r="BQ1558">
            <v>20</v>
          </cell>
          <cell r="BR1558">
            <v>33925</v>
          </cell>
        </row>
        <row r="1559">
          <cell r="C1559">
            <v>276038</v>
          </cell>
          <cell r="D1559" t="str">
            <v>3233 M0204 (2PB, 25 Bxs)(GJ)</v>
          </cell>
          <cell r="E1559" t="str">
            <v>70450</v>
          </cell>
          <cell r="F1559" t="str">
            <v>72038</v>
          </cell>
          <cell r="G1559" t="str">
            <v>30%</v>
          </cell>
          <cell r="H1559" t="str">
            <v>2 X 8509 (12-8 4 X 1.25 OL)</v>
          </cell>
          <cell r="I1559" t="str">
            <v>8040 (54 mm 142 GA X 2.875 FT)</v>
          </cell>
          <cell r="J1559" t="str">
            <v>8036 (114 mm 200 GA X 2.875 FT)</v>
          </cell>
          <cell r="K1559">
            <v>2.1482999999999999</v>
          </cell>
          <cell r="L1559">
            <v>0.92069999999999996</v>
          </cell>
          <cell r="M1559">
            <v>33</v>
          </cell>
          <cell r="N1559">
            <v>39.483727341706391</v>
          </cell>
          <cell r="O1559">
            <v>32.75</v>
          </cell>
          <cell r="P1559">
            <v>33</v>
          </cell>
          <cell r="Q1559">
            <v>33.25</v>
          </cell>
          <cell r="R1559">
            <v>2.9966249999999999</v>
          </cell>
          <cell r="S1559">
            <v>3.069</v>
          </cell>
          <cell r="T1559">
            <v>3.1421250000000001</v>
          </cell>
          <cell r="U1559">
            <v>1360.46775</v>
          </cell>
          <cell r="V1559">
            <v>1393.326</v>
          </cell>
          <cell r="W1559">
            <v>1426.52475</v>
          </cell>
          <cell r="X1559" t="str">
            <v>8465/8466 (39"/2 pc)</v>
          </cell>
          <cell r="Y1559" t="str">
            <v>39"/ 2 pc</v>
          </cell>
          <cell r="Z1559">
            <v>2.8</v>
          </cell>
          <cell r="AA1559">
            <v>20</v>
          </cell>
          <cell r="AB1559">
            <v>59.932499999999997</v>
          </cell>
          <cell r="AC1559">
            <v>61.379999999999995</v>
          </cell>
          <cell r="AD1559">
            <v>62.842500000000001</v>
          </cell>
          <cell r="AE1559">
            <v>62.732499999999995</v>
          </cell>
          <cell r="AF1559">
            <v>64.179999999999993</v>
          </cell>
          <cell r="AG1559">
            <v>65.642499999999998</v>
          </cell>
          <cell r="AH1559" t="str">
            <v xml:space="preserve">2 X 8126 (4.625 FT/Box) </v>
          </cell>
          <cell r="AI1559">
            <v>2</v>
          </cell>
          <cell r="AJ1559" t="str">
            <v>(5X5)+0=25</v>
          </cell>
          <cell r="AK1559">
            <v>5</v>
          </cell>
          <cell r="AL1559">
            <v>5</v>
          </cell>
          <cell r="AM1559">
            <v>0</v>
          </cell>
          <cell r="AN1559">
            <v>25</v>
          </cell>
          <cell r="AO1559" t="str">
            <v>8904 (45 X 42)</v>
          </cell>
          <cell r="AP1559" t="str">
            <v>45X42</v>
          </cell>
          <cell r="AQ1559">
            <v>55</v>
          </cell>
          <cell r="AR1559" t="str">
            <v>8123 (4)</v>
          </cell>
          <cell r="AS1559">
            <v>0</v>
          </cell>
          <cell r="AT1559" t="str">
            <v>8121 (2 X 16FT)</v>
          </cell>
          <cell r="AU1559">
            <v>2</v>
          </cell>
          <cell r="AV1559" t="str">
            <v>8051 (1 White)</v>
          </cell>
          <cell r="AW1559" t="str">
            <v>8050 (111FT Clear)</v>
          </cell>
          <cell r="AX1559">
            <v>1659.4999999999998</v>
          </cell>
          <cell r="AY1559">
            <v>500</v>
          </cell>
          <cell r="AZ1559">
            <v>3.3189999999999995</v>
          </cell>
          <cell r="BA1559" t="str">
            <v>GJ Request 11/8/01.B.</v>
          </cell>
          <cell r="BB1559"/>
          <cell r="BC1559">
            <v>276038</v>
          </cell>
          <cell r="BD1559" t="str">
            <v>Yellow</v>
          </cell>
          <cell r="BE1559" t="str">
            <v>3233 M0204</v>
          </cell>
          <cell r="BF1559" t="str">
            <v>12 months (+/- 5 days) from date of manufacture</v>
          </cell>
          <cell r="BG1559" t="str">
            <v>Slow</v>
          </cell>
          <cell r="BH1559" t="str">
            <v>32 mm</v>
          </cell>
          <cell r="BI1559" t="str">
            <v>1 3/8 in</v>
          </cell>
          <cell r="BJ1559" t="str">
            <v>33 in</v>
          </cell>
          <cell r="BK1559" t="str">
            <v>7/8 in</v>
          </cell>
          <cell r="BL1559" t="str">
            <v>I, II, III</v>
          </cell>
          <cell r="BM1559">
            <v>3.2903106118088661</v>
          </cell>
          <cell r="BN1559">
            <v>66</v>
          </cell>
          <cell r="BO1559">
            <v>0</v>
          </cell>
          <cell r="BP1559" t="str">
            <v>J</v>
          </cell>
          <cell r="BQ1559">
            <v>20</v>
          </cell>
          <cell r="BR1559">
            <v>33925</v>
          </cell>
        </row>
        <row r="1560">
          <cell r="C1560">
            <v>276040</v>
          </cell>
          <cell r="D1560" t="str">
            <v>3233 M35 (2PB, 25 Bxs)(GJ)</v>
          </cell>
          <cell r="E1560" t="str">
            <v>70474</v>
          </cell>
          <cell r="F1560" t="str">
            <v>72038</v>
          </cell>
          <cell r="G1560" t="str">
            <v>30%</v>
          </cell>
          <cell r="H1560" t="str">
            <v>2 X 8509 (12-8 4 X 1.25 OL)</v>
          </cell>
          <cell r="I1560" t="str">
            <v>8040 (54 mm 142 GA X 2.875 FT)</v>
          </cell>
          <cell r="J1560" t="str">
            <v>8036 (114 mm 200 GA X 2.875 FT)</v>
          </cell>
          <cell r="K1560">
            <v>2.1482999999999999</v>
          </cell>
          <cell r="L1560">
            <v>0.92069999999999996</v>
          </cell>
          <cell r="M1560">
            <v>33</v>
          </cell>
          <cell r="N1560">
            <v>39.483727341706391</v>
          </cell>
          <cell r="O1560">
            <v>32.75</v>
          </cell>
          <cell r="P1560">
            <v>33</v>
          </cell>
          <cell r="Q1560">
            <v>33.25</v>
          </cell>
          <cell r="R1560">
            <v>2.9966249999999999</v>
          </cell>
          <cell r="S1560">
            <v>3.069</v>
          </cell>
          <cell r="T1560">
            <v>3.1421250000000001</v>
          </cell>
          <cell r="U1560">
            <v>1360.46775</v>
          </cell>
          <cell r="V1560">
            <v>1393.326</v>
          </cell>
          <cell r="W1560">
            <v>1426.52475</v>
          </cell>
          <cell r="X1560" t="str">
            <v>8465/8466 (39"/2 pc)</v>
          </cell>
          <cell r="Y1560" t="str">
            <v>39"/ 2 pc</v>
          </cell>
          <cell r="Z1560">
            <v>2.8</v>
          </cell>
          <cell r="AA1560">
            <v>20</v>
          </cell>
          <cell r="AB1560">
            <v>59.932499999999997</v>
          </cell>
          <cell r="AC1560">
            <v>61.379999999999995</v>
          </cell>
          <cell r="AD1560">
            <v>62.842500000000001</v>
          </cell>
          <cell r="AE1560">
            <v>62.732499999999995</v>
          </cell>
          <cell r="AF1560">
            <v>64.179999999999993</v>
          </cell>
          <cell r="AG1560">
            <v>65.642499999999998</v>
          </cell>
          <cell r="AH1560" t="str">
            <v xml:space="preserve">2 X 8126 (4.625 FT/Box) </v>
          </cell>
          <cell r="AI1560">
            <v>2</v>
          </cell>
          <cell r="AJ1560" t="str">
            <v>(5X5)+0=25</v>
          </cell>
          <cell r="AK1560">
            <v>5</v>
          </cell>
          <cell r="AL1560">
            <v>5</v>
          </cell>
          <cell r="AM1560">
            <v>0</v>
          </cell>
          <cell r="AN1560">
            <v>25</v>
          </cell>
          <cell r="AO1560" t="str">
            <v>8904 (45 X 42)</v>
          </cell>
          <cell r="AP1560" t="str">
            <v>45X42</v>
          </cell>
          <cell r="AQ1560">
            <v>55</v>
          </cell>
          <cell r="AR1560" t="str">
            <v>8123 (4)</v>
          </cell>
          <cell r="AS1560">
            <v>0</v>
          </cell>
          <cell r="AT1560" t="str">
            <v>8121 (2 X 16FT)</v>
          </cell>
          <cell r="AU1560">
            <v>2</v>
          </cell>
          <cell r="AV1560" t="str">
            <v>8051 (1 White)</v>
          </cell>
          <cell r="AW1560" t="str">
            <v>8050 (111FT Clear)</v>
          </cell>
          <cell r="AX1560">
            <v>1659.4999999999998</v>
          </cell>
          <cell r="AY1560">
            <v>500</v>
          </cell>
          <cell r="AZ1560">
            <v>3.3189999999999995</v>
          </cell>
          <cell r="BA1560" t="str">
            <v>GJ Request 2/4/05.</v>
          </cell>
          <cell r="BB1560"/>
          <cell r="BC1560">
            <v>276040</v>
          </cell>
          <cell r="BD1560" t="str">
            <v>Blue</v>
          </cell>
          <cell r="BE1560" t="str">
            <v>3233 M35</v>
          </cell>
          <cell r="BF1560" t="str">
            <v>12 months (+/- 5 days) from date of manufacture</v>
          </cell>
          <cell r="BG1560" t="str">
            <v>Fast</v>
          </cell>
          <cell r="BH1560" t="str">
            <v>32 mm</v>
          </cell>
          <cell r="BI1560" t="str">
            <v>1 3/8 in</v>
          </cell>
          <cell r="BJ1560" t="str">
            <v>33 in</v>
          </cell>
          <cell r="BK1560" t="str">
            <v>7/8 in</v>
          </cell>
          <cell r="BL1560" t="str">
            <v>I, II, III</v>
          </cell>
          <cell r="BM1560">
            <v>3.2903106118088661</v>
          </cell>
          <cell r="BN1560">
            <v>66</v>
          </cell>
          <cell r="BO1560">
            <v>0</v>
          </cell>
          <cell r="BP1560" t="str">
            <v>J</v>
          </cell>
          <cell r="BQ1560">
            <v>20</v>
          </cell>
          <cell r="BR1560">
            <v>33925</v>
          </cell>
        </row>
        <row r="1561">
          <cell r="C1561">
            <v>282005</v>
          </cell>
          <cell r="D1561" t="str">
            <v>3235 LIF0510 (2PB, 25 Bxs)(GJ)</v>
          </cell>
          <cell r="E1561" t="str">
            <v>70428</v>
          </cell>
          <cell r="F1561" t="str">
            <v>72038</v>
          </cell>
          <cell r="G1561" t="str">
            <v>30%</v>
          </cell>
          <cell r="H1561" t="str">
            <v>2 X 8509 (12-8 4 X 1.25 OL)</v>
          </cell>
          <cell r="I1561" t="str">
            <v>8040 (54 mm 142 GA X 3.042 FT)</v>
          </cell>
          <cell r="J1561" t="str">
            <v>8036 (114 mm 200 GA X 3.042 FT)</v>
          </cell>
          <cell r="K1561">
            <v>2.2784999999999997</v>
          </cell>
          <cell r="L1561">
            <v>0.97649999999999992</v>
          </cell>
          <cell r="M1561">
            <v>35</v>
          </cell>
          <cell r="N1561">
            <v>41.993567836318306</v>
          </cell>
          <cell r="O1561">
            <v>34.75</v>
          </cell>
          <cell r="P1561">
            <v>35</v>
          </cell>
          <cell r="Q1561">
            <v>35.25</v>
          </cell>
          <cell r="R1561">
            <v>3.1796250000000001</v>
          </cell>
          <cell r="S1561">
            <v>3.2549999999999999</v>
          </cell>
          <cell r="T1561">
            <v>3.3311250000000001</v>
          </cell>
          <cell r="U1561">
            <v>1443.5497500000001</v>
          </cell>
          <cell r="V1561">
            <v>1477.77</v>
          </cell>
          <cell r="W1561">
            <v>1512.3307500000001</v>
          </cell>
          <cell r="X1561" t="str">
            <v>8465/8466 (39"/2 pc)</v>
          </cell>
          <cell r="Y1561" t="str">
            <v>39"/ 2 pc</v>
          </cell>
          <cell r="Z1561">
            <v>2.8</v>
          </cell>
          <cell r="AA1561">
            <v>20</v>
          </cell>
          <cell r="AB1561">
            <v>63.592500000000001</v>
          </cell>
          <cell r="AC1561">
            <v>65.099999999999994</v>
          </cell>
          <cell r="AD1561">
            <v>66.622500000000002</v>
          </cell>
          <cell r="AE1561">
            <v>66.392499999999998</v>
          </cell>
          <cell r="AF1561">
            <v>67.899999999999991</v>
          </cell>
          <cell r="AG1561">
            <v>69.422499999999999</v>
          </cell>
          <cell r="AH1561" t="str">
            <v xml:space="preserve">2 X 8126 (4.625 FT/Box) </v>
          </cell>
          <cell r="AI1561">
            <v>2</v>
          </cell>
          <cell r="AJ1561" t="str">
            <v>(5X5)+0=25</v>
          </cell>
          <cell r="AK1561">
            <v>5</v>
          </cell>
          <cell r="AL1561">
            <v>5</v>
          </cell>
          <cell r="AM1561">
            <v>0</v>
          </cell>
          <cell r="AN1561">
            <v>25</v>
          </cell>
          <cell r="AO1561" t="str">
            <v>8904 (45 X 42)</v>
          </cell>
          <cell r="AP1561" t="str">
            <v>45X42</v>
          </cell>
          <cell r="AQ1561">
            <v>55</v>
          </cell>
          <cell r="AR1561" t="str">
            <v>8123 (4)</v>
          </cell>
          <cell r="AS1561">
            <v>0</v>
          </cell>
          <cell r="AT1561" t="str">
            <v>8121 (2 X 16FT)</v>
          </cell>
          <cell r="AU1561">
            <v>2</v>
          </cell>
          <cell r="AV1561" t="str">
            <v>8051 (1 White)</v>
          </cell>
          <cell r="AW1561" t="str">
            <v>8050 (111FT Clear)</v>
          </cell>
          <cell r="AX1561">
            <v>1752.4999999999998</v>
          </cell>
          <cell r="AY1561">
            <v>500</v>
          </cell>
          <cell r="AZ1561">
            <v>3.5049999999999994</v>
          </cell>
          <cell r="BA1561" t="str">
            <v xml:space="preserve">GJ Request 9/28/07. </v>
          </cell>
          <cell r="BB1561"/>
          <cell r="BC1561">
            <v>282005</v>
          </cell>
          <cell r="BD1561" t="str">
            <v xml:space="preserve"> White</v>
          </cell>
          <cell r="BE1561" t="str">
            <v>3235 LIF0510</v>
          </cell>
          <cell r="BF1561" t="str">
            <v>12 months (+/- 5 days) from date of manufacture</v>
          </cell>
          <cell r="BG1561" t="str">
            <v>X-Slow</v>
          </cell>
          <cell r="BH1561" t="str">
            <v>32 mm</v>
          </cell>
          <cell r="BI1561" t="str">
            <v>1 3/8 in</v>
          </cell>
          <cell r="BJ1561" t="str">
            <v>35 in</v>
          </cell>
          <cell r="BK1561" t="str">
            <v>7/8 in</v>
          </cell>
          <cell r="BL1561" t="str">
            <v>I, II, III</v>
          </cell>
          <cell r="BM1561">
            <v>3.4994639863598587</v>
          </cell>
          <cell r="BN1561">
            <v>70</v>
          </cell>
          <cell r="BO1561">
            <v>0</v>
          </cell>
          <cell r="BP1561" t="str">
            <v>J</v>
          </cell>
          <cell r="BQ1561">
            <v>20</v>
          </cell>
          <cell r="BR1561">
            <v>33925</v>
          </cell>
        </row>
        <row r="1562">
          <cell r="C1562">
            <v>282010</v>
          </cell>
          <cell r="D1562" t="str">
            <v>3236 M10 (SWP, 504 Pcs)(GJ)</v>
          </cell>
          <cell r="E1562" t="str">
            <v>70496</v>
          </cell>
          <cell r="F1562" t="str">
            <v>72038</v>
          </cell>
          <cell r="G1562" t="str">
            <v>30%</v>
          </cell>
          <cell r="H1562" t="str">
            <v>2 X 8509 (12-8 4 X 1.25 OL)</v>
          </cell>
          <cell r="I1562" t="str">
            <v>8040 (54 mm 142 GA X 3.125 FT)</v>
          </cell>
          <cell r="J1562" t="str">
            <v>8036 (114 mm 200 GA X 3.125 FT)</v>
          </cell>
          <cell r="K1562">
            <v>2.3435999999999999</v>
          </cell>
          <cell r="L1562">
            <v>1.0044</v>
          </cell>
          <cell r="M1562">
            <v>36</v>
          </cell>
          <cell r="N1562">
            <v>43.24848808362426</v>
          </cell>
          <cell r="O1562">
            <v>35.75</v>
          </cell>
          <cell r="P1562">
            <v>36</v>
          </cell>
          <cell r="Q1562">
            <v>36.25</v>
          </cell>
          <cell r="R1562">
            <v>3.2711250000000001</v>
          </cell>
          <cell r="S1562">
            <v>3.3479999999999999</v>
          </cell>
          <cell r="T1562">
            <v>3.4256250000000001</v>
          </cell>
          <cell r="U1562">
            <v>1485.0907500000001</v>
          </cell>
          <cell r="V1562">
            <v>1519.992</v>
          </cell>
          <cell r="W1562">
            <v>1555.2337500000001</v>
          </cell>
          <cell r="X1562" t="str">
            <v>8053 (5" X 150GA X 37FT)</v>
          </cell>
          <cell r="Y1562" t="str">
            <v>SW (37 FT)</v>
          </cell>
          <cell r="Z1562">
            <v>0.1</v>
          </cell>
          <cell r="AA1562">
            <v>12</v>
          </cell>
          <cell r="AB1562">
            <v>39.253500000000003</v>
          </cell>
          <cell r="AC1562">
            <v>40.176000000000002</v>
          </cell>
          <cell r="AD1562">
            <v>41.107500000000002</v>
          </cell>
          <cell r="AE1562">
            <v>39.353500000000004</v>
          </cell>
          <cell r="AF1562">
            <v>40.276000000000003</v>
          </cell>
          <cell r="AG1562">
            <v>41.207500000000003</v>
          </cell>
          <cell r="AH1562" t="str">
            <v xml:space="preserve">8059 (37 FT/Bundle) </v>
          </cell>
          <cell r="AI1562" t="str">
            <v>SW</v>
          </cell>
          <cell r="AJ1562" t="str">
            <v>42 SW</v>
          </cell>
          <cell r="AK1562" t="str">
            <v xml:space="preserve">Stack </v>
          </cell>
          <cell r="AL1562" t="str">
            <v xml:space="preserve">Pyramid </v>
          </cell>
          <cell r="AM1562" t="str">
            <v>On Pallet</v>
          </cell>
          <cell r="AN1562">
            <v>42</v>
          </cell>
          <cell r="AO1562" t="str">
            <v>8904 (45 X 42)</v>
          </cell>
          <cell r="AP1562" t="str">
            <v>45X42</v>
          </cell>
          <cell r="AQ1562">
            <v>55</v>
          </cell>
          <cell r="AR1562" t="str">
            <v>8133 (2)</v>
          </cell>
          <cell r="AS1562" t="str">
            <v>1 X 8114 (Pad)</v>
          </cell>
          <cell r="AT1562">
            <v>0</v>
          </cell>
          <cell r="AU1562">
            <v>0</v>
          </cell>
          <cell r="AV1562" t="str">
            <v>8051 (1 White)</v>
          </cell>
          <cell r="AW1562" t="str">
            <v>8052 (186FT White)</v>
          </cell>
          <cell r="AX1562">
            <v>1746.5920000000001</v>
          </cell>
          <cell r="AY1562">
            <v>504</v>
          </cell>
          <cell r="AZ1562">
            <v>3.4654603174603178</v>
          </cell>
          <cell r="BA1562" t="str">
            <v>GJ Request 6/21/02.  Each bundle gets Part No. 8132 8.5 X 11 inch bundle sheet.</v>
          </cell>
          <cell r="BB1562"/>
          <cell r="BC1562">
            <v>282010</v>
          </cell>
          <cell r="BD1562" t="str">
            <v>Red</v>
          </cell>
          <cell r="BE1562" t="str">
            <v xml:space="preserve">3236 M10 </v>
          </cell>
          <cell r="BF1562" t="str">
            <v>12 months (+/- 5 days) from date of manufacture</v>
          </cell>
          <cell r="BG1562" t="str">
            <v>Super Fast</v>
          </cell>
          <cell r="BH1562" t="str">
            <v>32 mm</v>
          </cell>
          <cell r="BI1562" t="str">
            <v>1 3/8 in</v>
          </cell>
          <cell r="BJ1562" t="str">
            <v>36 in</v>
          </cell>
          <cell r="BK1562" t="str">
            <v>7/8 in</v>
          </cell>
          <cell r="BL1562" t="str">
            <v>I, II, III</v>
          </cell>
          <cell r="BM1562">
            <v>3.604040673635355</v>
          </cell>
          <cell r="BN1562">
            <v>43.2</v>
          </cell>
          <cell r="BO1562">
            <v>0</v>
          </cell>
          <cell r="BP1562" t="str">
            <v>J</v>
          </cell>
          <cell r="BQ1562">
            <v>12</v>
          </cell>
          <cell r="BR1562">
            <v>34542</v>
          </cell>
        </row>
        <row r="1563">
          <cell r="C1563">
            <v>282011</v>
          </cell>
          <cell r="D1563" t="str">
            <v>3236 M0510 (SWP,504 Pcs) (GJ)</v>
          </cell>
          <cell r="E1563" t="str">
            <v>70457</v>
          </cell>
          <cell r="F1563" t="str">
            <v>72038</v>
          </cell>
          <cell r="G1563" t="str">
            <v>30%</v>
          </cell>
          <cell r="H1563" t="str">
            <v>2 X 8509 (12-8 4 X 1.25 OL)</v>
          </cell>
          <cell r="I1563" t="str">
            <v>8040 (54 mm 142 GA X 3.125 FT)</v>
          </cell>
          <cell r="J1563" t="str">
            <v>8036 (114 mm 200 GA X 3.125 FT)</v>
          </cell>
          <cell r="K1563">
            <v>2.3435999999999999</v>
          </cell>
          <cell r="L1563">
            <v>1.0044</v>
          </cell>
          <cell r="M1563">
            <v>36</v>
          </cell>
          <cell r="N1563">
            <v>43.24848808362426</v>
          </cell>
          <cell r="O1563">
            <v>35.75</v>
          </cell>
          <cell r="P1563">
            <v>36</v>
          </cell>
          <cell r="Q1563">
            <v>36.25</v>
          </cell>
          <cell r="R1563">
            <v>3.2711250000000001</v>
          </cell>
          <cell r="S1563">
            <v>3.3479999999999999</v>
          </cell>
          <cell r="T1563">
            <v>3.4256250000000001</v>
          </cell>
          <cell r="U1563">
            <v>1485.0907500000001</v>
          </cell>
          <cell r="V1563">
            <v>1519.992</v>
          </cell>
          <cell r="W1563">
            <v>1555.2337500000001</v>
          </cell>
          <cell r="X1563" t="str">
            <v>8053 (5" X 150GA X 37FT)</v>
          </cell>
          <cell r="Y1563" t="str">
            <v>SW (37 FT)</v>
          </cell>
          <cell r="Z1563">
            <v>0.1</v>
          </cell>
          <cell r="AA1563">
            <v>12</v>
          </cell>
          <cell r="AB1563">
            <v>39.253500000000003</v>
          </cell>
          <cell r="AC1563">
            <v>40.176000000000002</v>
          </cell>
          <cell r="AD1563">
            <v>41.107500000000002</v>
          </cell>
          <cell r="AE1563">
            <v>39.353500000000004</v>
          </cell>
          <cell r="AF1563">
            <v>40.276000000000003</v>
          </cell>
          <cell r="AG1563">
            <v>41.207500000000003</v>
          </cell>
          <cell r="AH1563" t="str">
            <v xml:space="preserve">8059 (37 FT/Bundle) </v>
          </cell>
          <cell r="AI1563" t="str">
            <v>SW</v>
          </cell>
          <cell r="AJ1563" t="str">
            <v>42 SW</v>
          </cell>
          <cell r="AK1563" t="str">
            <v xml:space="preserve">Stack </v>
          </cell>
          <cell r="AL1563" t="str">
            <v xml:space="preserve">Pyramid </v>
          </cell>
          <cell r="AM1563" t="str">
            <v>On Pallet</v>
          </cell>
          <cell r="AN1563">
            <v>42</v>
          </cell>
          <cell r="AO1563" t="str">
            <v>8904 (45 X 42)</v>
          </cell>
          <cell r="AP1563" t="str">
            <v>45X42</v>
          </cell>
          <cell r="AQ1563">
            <v>55</v>
          </cell>
          <cell r="AR1563" t="str">
            <v>8133 (2)</v>
          </cell>
          <cell r="AS1563" t="str">
            <v>1 X 8114 (Pad)</v>
          </cell>
          <cell r="AT1563">
            <v>0</v>
          </cell>
          <cell r="AU1563">
            <v>0</v>
          </cell>
          <cell r="AV1563" t="str">
            <v>8051 (1 White)</v>
          </cell>
          <cell r="AW1563" t="str">
            <v>8052 (186FT White)</v>
          </cell>
          <cell r="AX1563">
            <v>1746.5920000000001</v>
          </cell>
          <cell r="AY1563">
            <v>504</v>
          </cell>
          <cell r="AZ1563">
            <v>3.4654603174603178</v>
          </cell>
          <cell r="BA1563" t="str">
            <v>Minova USA Inc. request 9/5/03.</v>
          </cell>
          <cell r="BB1563"/>
          <cell r="BC1563">
            <v>282011</v>
          </cell>
          <cell r="BD1563" t="str">
            <v xml:space="preserve"> White</v>
          </cell>
          <cell r="BE1563" t="str">
            <v xml:space="preserve">3236 M0510 </v>
          </cell>
          <cell r="BF1563" t="str">
            <v>12 months (+/- 5 days) from date of manufacture</v>
          </cell>
          <cell r="BG1563" t="str">
            <v>X-Slow</v>
          </cell>
          <cell r="BH1563" t="str">
            <v>32 mm</v>
          </cell>
          <cell r="BI1563" t="str">
            <v>1 3/8 in</v>
          </cell>
          <cell r="BJ1563" t="str">
            <v>36 in</v>
          </cell>
          <cell r="BK1563" t="str">
            <v>7/8 in</v>
          </cell>
          <cell r="BL1563" t="str">
            <v>I, II, III</v>
          </cell>
          <cell r="BM1563">
            <v>3.604040673635355</v>
          </cell>
          <cell r="BN1563">
            <v>43.2</v>
          </cell>
          <cell r="BO1563">
            <v>0</v>
          </cell>
          <cell r="BP1563" t="str">
            <v>J</v>
          </cell>
          <cell r="BQ1563">
            <v>12</v>
          </cell>
          <cell r="BR1563">
            <v>34542</v>
          </cell>
        </row>
        <row r="1564">
          <cell r="C1564">
            <v>282012</v>
          </cell>
          <cell r="D1564" t="str">
            <v>3236 M0204 (2PB, 25 Bxs)(GJ)</v>
          </cell>
          <cell r="E1564" t="str">
            <v>70450</v>
          </cell>
          <cell r="F1564" t="str">
            <v>72038</v>
          </cell>
          <cell r="G1564" t="str">
            <v>30%</v>
          </cell>
          <cell r="H1564" t="str">
            <v>2 X 8509 (12-8 4 X 1.25 OL)</v>
          </cell>
          <cell r="I1564" t="str">
            <v>8040 (54 mm 142 GA X 3.125 FT)</v>
          </cell>
          <cell r="J1564" t="str">
            <v>8036 (114 mm 200 GA X 3.125 FT)</v>
          </cell>
          <cell r="K1564">
            <v>2.3435999999999999</v>
          </cell>
          <cell r="L1564">
            <v>1.0044</v>
          </cell>
          <cell r="M1564">
            <v>36</v>
          </cell>
          <cell r="N1564">
            <v>43.24848808362426</v>
          </cell>
          <cell r="O1564">
            <v>35.75</v>
          </cell>
          <cell r="P1564">
            <v>36</v>
          </cell>
          <cell r="Q1564">
            <v>36.25</v>
          </cell>
          <cell r="R1564">
            <v>3.2711250000000001</v>
          </cell>
          <cell r="S1564">
            <v>3.3479999999999999</v>
          </cell>
          <cell r="T1564">
            <v>3.4256250000000001</v>
          </cell>
          <cell r="U1564">
            <v>1485.0907500000001</v>
          </cell>
          <cell r="V1564">
            <v>1519.992</v>
          </cell>
          <cell r="W1564">
            <v>1555.2337500000001</v>
          </cell>
          <cell r="X1564" t="str">
            <v>8465/8466 (39"/2 pc)</v>
          </cell>
          <cell r="Y1564" t="str">
            <v>39"/ 2 pc</v>
          </cell>
          <cell r="Z1564">
            <v>2.8</v>
          </cell>
          <cell r="AA1564">
            <v>20</v>
          </cell>
          <cell r="AB1564">
            <v>65.422499999999999</v>
          </cell>
          <cell r="AC1564">
            <v>66.959999999999994</v>
          </cell>
          <cell r="AD1564">
            <v>68.512500000000003</v>
          </cell>
          <cell r="AE1564">
            <v>68.222499999999997</v>
          </cell>
          <cell r="AF1564">
            <v>69.759999999999991</v>
          </cell>
          <cell r="AG1564">
            <v>71.3125</v>
          </cell>
          <cell r="AH1564" t="str">
            <v xml:space="preserve">2 X 8126 (4.625 FT/Box) </v>
          </cell>
          <cell r="AI1564">
            <v>2</v>
          </cell>
          <cell r="AJ1564" t="str">
            <v>(5X5)+0=25</v>
          </cell>
          <cell r="AK1564">
            <v>5</v>
          </cell>
          <cell r="AL1564">
            <v>5</v>
          </cell>
          <cell r="AM1564">
            <v>0</v>
          </cell>
          <cell r="AN1564">
            <v>25</v>
          </cell>
          <cell r="AO1564" t="str">
            <v>8904 (45 X 42)</v>
          </cell>
          <cell r="AP1564" t="str">
            <v>45X42</v>
          </cell>
          <cell r="AQ1564">
            <v>55</v>
          </cell>
          <cell r="AR1564" t="str">
            <v>8123 (4)</v>
          </cell>
          <cell r="AS1564">
            <v>0</v>
          </cell>
          <cell r="AT1564" t="str">
            <v>8121 (2 X 16FT)</v>
          </cell>
          <cell r="AU1564">
            <v>2</v>
          </cell>
          <cell r="AV1564" t="str">
            <v>8051 (1 White)</v>
          </cell>
          <cell r="AW1564" t="str">
            <v>8050 (111FT Clear)</v>
          </cell>
          <cell r="AX1564">
            <v>1798.9999999999998</v>
          </cell>
          <cell r="AY1564">
            <v>500</v>
          </cell>
          <cell r="AZ1564">
            <v>3.5979999999999994</v>
          </cell>
          <cell r="BA1564" t="str">
            <v xml:space="preserve">GJ Request 6/7/04. </v>
          </cell>
          <cell r="BB1564"/>
          <cell r="BC1564">
            <v>282012</v>
          </cell>
          <cell r="BD1564" t="str">
            <v>Yellow</v>
          </cell>
          <cell r="BE1564" t="str">
            <v>3236 M0204</v>
          </cell>
          <cell r="BF1564" t="str">
            <v>12 months (+/- 5 days) from date of manufacture</v>
          </cell>
          <cell r="BG1564" t="str">
            <v>Slow</v>
          </cell>
          <cell r="BH1564" t="str">
            <v>32 mm</v>
          </cell>
          <cell r="BI1564" t="str">
            <v>1 3/8 in</v>
          </cell>
          <cell r="BJ1564" t="str">
            <v>36 in</v>
          </cell>
          <cell r="BK1564" t="str">
            <v>7/8 in</v>
          </cell>
          <cell r="BL1564" t="str">
            <v>I, II, III</v>
          </cell>
          <cell r="BM1564">
            <v>3.604040673635355</v>
          </cell>
          <cell r="BN1564">
            <v>72</v>
          </cell>
          <cell r="BO1564">
            <v>0</v>
          </cell>
          <cell r="BP1564" t="str">
            <v>J</v>
          </cell>
          <cell r="BQ1564">
            <v>20</v>
          </cell>
          <cell r="BR1564">
            <v>33925</v>
          </cell>
        </row>
        <row r="1565">
          <cell r="C1565">
            <v>282013</v>
          </cell>
          <cell r="D1565" t="str">
            <v>3236 M40 (2PB, 25 Bxs)(GJ)</v>
          </cell>
          <cell r="E1565" t="str">
            <v>70409</v>
          </cell>
          <cell r="F1565" t="str">
            <v>72038</v>
          </cell>
          <cell r="G1565" t="str">
            <v>30%</v>
          </cell>
          <cell r="H1565" t="str">
            <v>2 X 8509 (12-8 4 X 1.25 OL)</v>
          </cell>
          <cell r="I1565" t="str">
            <v>8040 (54 mm 142 GA X 3.125 FT)</v>
          </cell>
          <cell r="J1565" t="str">
            <v>8036 (114 mm 200 GA X 3.125 FT)</v>
          </cell>
          <cell r="K1565">
            <v>2.3435999999999999</v>
          </cell>
          <cell r="L1565">
            <v>1.0044</v>
          </cell>
          <cell r="M1565">
            <v>36</v>
          </cell>
          <cell r="N1565">
            <v>43.24848808362426</v>
          </cell>
          <cell r="O1565">
            <v>35.75</v>
          </cell>
          <cell r="P1565">
            <v>36</v>
          </cell>
          <cell r="Q1565">
            <v>36.25</v>
          </cell>
          <cell r="R1565">
            <v>3.2711250000000001</v>
          </cell>
          <cell r="S1565">
            <v>3.3479999999999999</v>
          </cell>
          <cell r="T1565">
            <v>3.4256250000000001</v>
          </cell>
          <cell r="U1565">
            <v>1485.0907500000001</v>
          </cell>
          <cell r="V1565">
            <v>1519.992</v>
          </cell>
          <cell r="W1565">
            <v>1555.2337500000001</v>
          </cell>
          <cell r="X1565" t="str">
            <v>8465/8466 (39"/2 pc)</v>
          </cell>
          <cell r="Y1565" t="str">
            <v>39"/ 2 pc</v>
          </cell>
          <cell r="Z1565">
            <v>2.8</v>
          </cell>
          <cell r="AA1565">
            <v>20</v>
          </cell>
          <cell r="AB1565">
            <v>65.422499999999999</v>
          </cell>
          <cell r="AC1565">
            <v>66.959999999999994</v>
          </cell>
          <cell r="AD1565">
            <v>68.512500000000003</v>
          </cell>
          <cell r="AE1565">
            <v>68.222499999999997</v>
          </cell>
          <cell r="AF1565">
            <v>69.759999999999991</v>
          </cell>
          <cell r="AG1565">
            <v>71.3125</v>
          </cell>
          <cell r="AH1565" t="str">
            <v xml:space="preserve">2 X 8126 (4.625 FT/Box) </v>
          </cell>
          <cell r="AI1565">
            <v>2</v>
          </cell>
          <cell r="AJ1565" t="str">
            <v>(5X5)+0=25</v>
          </cell>
          <cell r="AK1565">
            <v>5</v>
          </cell>
          <cell r="AL1565">
            <v>5</v>
          </cell>
          <cell r="AM1565">
            <v>0</v>
          </cell>
          <cell r="AN1565">
            <v>25</v>
          </cell>
          <cell r="AO1565" t="str">
            <v>8904 (45 X 42)</v>
          </cell>
          <cell r="AP1565" t="str">
            <v>45X42</v>
          </cell>
          <cell r="AQ1565">
            <v>55</v>
          </cell>
          <cell r="AR1565" t="str">
            <v>8123 (4)</v>
          </cell>
          <cell r="AS1565">
            <v>0</v>
          </cell>
          <cell r="AT1565" t="str">
            <v>8121 (2 X 16FT)</v>
          </cell>
          <cell r="AU1565">
            <v>2</v>
          </cell>
          <cell r="AV1565" t="str">
            <v>8051 (1 White)</v>
          </cell>
          <cell r="AW1565" t="str">
            <v>8050 (111FT Clear)</v>
          </cell>
          <cell r="AX1565">
            <v>1798.9999999999998</v>
          </cell>
          <cell r="AY1565">
            <v>500</v>
          </cell>
          <cell r="AZ1565">
            <v>3.5979999999999994</v>
          </cell>
          <cell r="BA1565" t="str">
            <v>GJ Reqeust 10/28/02.A.</v>
          </cell>
          <cell r="BB1565"/>
          <cell r="BC1565">
            <v>282013</v>
          </cell>
          <cell r="BD1565" t="str">
            <v>Blue</v>
          </cell>
          <cell r="BE1565" t="str">
            <v>3236 M40</v>
          </cell>
          <cell r="BF1565" t="str">
            <v>12 months (+/- 5 days) from date of manufacture</v>
          </cell>
          <cell r="BG1565" t="str">
            <v>Fast</v>
          </cell>
          <cell r="BH1565" t="str">
            <v>32 mm</v>
          </cell>
          <cell r="BI1565" t="str">
            <v>1 3/8 in</v>
          </cell>
          <cell r="BJ1565" t="str">
            <v>36 in</v>
          </cell>
          <cell r="BK1565" t="str">
            <v>7/8 in</v>
          </cell>
          <cell r="BL1565" t="str">
            <v>I, II, III</v>
          </cell>
          <cell r="BM1565">
            <v>3.604040673635355</v>
          </cell>
          <cell r="BN1565">
            <v>72</v>
          </cell>
          <cell r="BO1565">
            <v>0</v>
          </cell>
          <cell r="BP1565" t="str">
            <v>J</v>
          </cell>
          <cell r="BQ1565">
            <v>20</v>
          </cell>
          <cell r="BR1565">
            <v>33925</v>
          </cell>
        </row>
        <row r="1566">
          <cell r="C1566">
            <v>282014</v>
          </cell>
          <cell r="D1566" t="str">
            <v>3236 M35 (2PB, 25 Bxs)(GJ)</v>
          </cell>
          <cell r="E1566" t="str">
            <v>70474</v>
          </cell>
          <cell r="F1566" t="str">
            <v>72038</v>
          </cell>
          <cell r="G1566" t="str">
            <v>30%</v>
          </cell>
          <cell r="H1566" t="str">
            <v>2 X 8509 (12-8 4 X 1.25 OL)</v>
          </cell>
          <cell r="I1566" t="str">
            <v>8040 (54 mm 142 GA X 3.125 FT)</v>
          </cell>
          <cell r="J1566" t="str">
            <v>8036 (114 mm 200 GA X 3.125 FT)</v>
          </cell>
          <cell r="K1566">
            <v>2.3435999999999999</v>
          </cell>
          <cell r="L1566">
            <v>1.0044</v>
          </cell>
          <cell r="M1566">
            <v>36</v>
          </cell>
          <cell r="N1566">
            <v>43.24848808362426</v>
          </cell>
          <cell r="O1566">
            <v>35.75</v>
          </cell>
          <cell r="P1566">
            <v>36</v>
          </cell>
          <cell r="Q1566">
            <v>36.25</v>
          </cell>
          <cell r="R1566">
            <v>3.2711250000000001</v>
          </cell>
          <cell r="S1566">
            <v>3.3479999999999999</v>
          </cell>
          <cell r="T1566">
            <v>3.4256250000000001</v>
          </cell>
          <cell r="U1566">
            <v>1485.0907500000001</v>
          </cell>
          <cell r="V1566">
            <v>1519.992</v>
          </cell>
          <cell r="W1566">
            <v>1555.2337500000001</v>
          </cell>
          <cell r="X1566" t="str">
            <v>8465/8466 (39"/2 pc)</v>
          </cell>
          <cell r="Y1566" t="str">
            <v>39"/ 2 pc</v>
          </cell>
          <cell r="Z1566">
            <v>2.8</v>
          </cell>
          <cell r="AA1566">
            <v>20</v>
          </cell>
          <cell r="AB1566">
            <v>65.422499999999999</v>
          </cell>
          <cell r="AC1566">
            <v>66.959999999999994</v>
          </cell>
          <cell r="AD1566">
            <v>68.512500000000003</v>
          </cell>
          <cell r="AE1566">
            <v>68.222499999999997</v>
          </cell>
          <cell r="AF1566">
            <v>69.759999999999991</v>
          </cell>
          <cell r="AG1566">
            <v>71.3125</v>
          </cell>
          <cell r="AH1566" t="str">
            <v xml:space="preserve">2 X 8126 (4.625 FT/Box) </v>
          </cell>
          <cell r="AI1566">
            <v>2</v>
          </cell>
          <cell r="AJ1566" t="str">
            <v>(5X5)+0=25</v>
          </cell>
          <cell r="AK1566">
            <v>5</v>
          </cell>
          <cell r="AL1566">
            <v>5</v>
          </cell>
          <cell r="AM1566">
            <v>0</v>
          </cell>
          <cell r="AN1566">
            <v>25</v>
          </cell>
          <cell r="AO1566" t="str">
            <v>8904 (45 X 42)</v>
          </cell>
          <cell r="AP1566" t="str">
            <v>45X42</v>
          </cell>
          <cell r="AQ1566">
            <v>55</v>
          </cell>
          <cell r="AR1566" t="str">
            <v>8123 (4)</v>
          </cell>
          <cell r="AS1566">
            <v>0</v>
          </cell>
          <cell r="AT1566" t="str">
            <v>8121 (2 X 16FT)</v>
          </cell>
          <cell r="AU1566">
            <v>2</v>
          </cell>
          <cell r="AV1566" t="str">
            <v>8051 (1 White)</v>
          </cell>
          <cell r="AW1566" t="str">
            <v>8050 (111FT Clear)</v>
          </cell>
          <cell r="AX1566">
            <v>1798.9999999999998</v>
          </cell>
          <cell r="AY1566">
            <v>500</v>
          </cell>
          <cell r="AZ1566">
            <v>3.5979999999999994</v>
          </cell>
          <cell r="BA1566" t="str">
            <v>GJ Request 3/25/08.</v>
          </cell>
          <cell r="BB1566"/>
          <cell r="BC1566">
            <v>282014</v>
          </cell>
          <cell r="BD1566" t="str">
            <v>Blue</v>
          </cell>
          <cell r="BE1566" t="str">
            <v>3236 M35</v>
          </cell>
          <cell r="BF1566" t="str">
            <v>12 months (+/- 5 days) from date of manufacture</v>
          </cell>
          <cell r="BG1566" t="str">
            <v>Fast</v>
          </cell>
          <cell r="BH1566" t="str">
            <v>32 mm</v>
          </cell>
          <cell r="BI1566" t="str">
            <v>1 3/8 in</v>
          </cell>
          <cell r="BJ1566" t="str">
            <v>36 in</v>
          </cell>
          <cell r="BK1566" t="str">
            <v>7/8 in</v>
          </cell>
          <cell r="BL1566" t="str">
            <v>I, II, III</v>
          </cell>
          <cell r="BM1566">
            <v>3.604040673635355</v>
          </cell>
          <cell r="BN1566">
            <v>72</v>
          </cell>
          <cell r="BO1566">
            <v>0</v>
          </cell>
          <cell r="BP1566" t="str">
            <v>J</v>
          </cell>
          <cell r="BQ1566">
            <v>20</v>
          </cell>
          <cell r="BR1566">
            <v>33925</v>
          </cell>
        </row>
        <row r="1567">
          <cell r="C1567">
            <v>282015</v>
          </cell>
          <cell r="D1567" t="str">
            <v>3236 M70 (2PB, 25 Bxs)(GJ)</v>
          </cell>
          <cell r="E1567" t="str">
            <v>70426</v>
          </cell>
          <cell r="F1567" t="str">
            <v>72038</v>
          </cell>
          <cell r="G1567" t="str">
            <v>30%</v>
          </cell>
          <cell r="H1567" t="str">
            <v>2 X 8509 (12-8 4 X 1.25 OL)</v>
          </cell>
          <cell r="I1567" t="str">
            <v>8040 (54 mm 142 GA X 3.125 FT)</v>
          </cell>
          <cell r="J1567" t="str">
            <v>8036 (114 mm 200 GA X 3.125 FT)</v>
          </cell>
          <cell r="K1567">
            <v>2.3435999999999999</v>
          </cell>
          <cell r="L1567">
            <v>1.0044</v>
          </cell>
          <cell r="M1567">
            <v>36</v>
          </cell>
          <cell r="N1567">
            <v>43.24848808362426</v>
          </cell>
          <cell r="O1567">
            <v>35.75</v>
          </cell>
          <cell r="P1567">
            <v>36</v>
          </cell>
          <cell r="Q1567">
            <v>36.25</v>
          </cell>
          <cell r="R1567">
            <v>3.2711250000000001</v>
          </cell>
          <cell r="S1567">
            <v>3.3479999999999999</v>
          </cell>
          <cell r="T1567">
            <v>3.4256250000000001</v>
          </cell>
          <cell r="U1567">
            <v>1485.0907500000001</v>
          </cell>
          <cell r="V1567">
            <v>1519.992</v>
          </cell>
          <cell r="W1567">
            <v>1555.2337500000001</v>
          </cell>
          <cell r="X1567" t="str">
            <v>8465/8466 (39"/2 pc)</v>
          </cell>
          <cell r="Y1567" t="str">
            <v>39"/ 2 pc</v>
          </cell>
          <cell r="Z1567">
            <v>2.8</v>
          </cell>
          <cell r="AA1567">
            <v>20</v>
          </cell>
          <cell r="AB1567">
            <v>65.422499999999999</v>
          </cell>
          <cell r="AC1567">
            <v>66.959999999999994</v>
          </cell>
          <cell r="AD1567">
            <v>68.512500000000003</v>
          </cell>
          <cell r="AE1567">
            <v>68.222499999999997</v>
          </cell>
          <cell r="AF1567">
            <v>69.759999999999991</v>
          </cell>
          <cell r="AG1567">
            <v>71.3125</v>
          </cell>
          <cell r="AH1567" t="str">
            <v xml:space="preserve">2 X 8126 (4.625 FT/Box) </v>
          </cell>
          <cell r="AI1567">
            <v>2</v>
          </cell>
          <cell r="AJ1567" t="str">
            <v>(5X5)+0=25</v>
          </cell>
          <cell r="AK1567">
            <v>5</v>
          </cell>
          <cell r="AL1567">
            <v>5</v>
          </cell>
          <cell r="AM1567">
            <v>0</v>
          </cell>
          <cell r="AN1567">
            <v>25</v>
          </cell>
          <cell r="AO1567" t="str">
            <v>8904 (45 X 42)</v>
          </cell>
          <cell r="AP1567" t="str">
            <v>45X42</v>
          </cell>
          <cell r="AQ1567">
            <v>55</v>
          </cell>
          <cell r="AR1567" t="str">
            <v>8123 (4)</v>
          </cell>
          <cell r="AS1567">
            <v>0</v>
          </cell>
          <cell r="AT1567" t="str">
            <v>8121 (2 X 16FT)</v>
          </cell>
          <cell r="AU1567">
            <v>2</v>
          </cell>
          <cell r="AV1567" t="str">
            <v>8051 (1 White)</v>
          </cell>
          <cell r="AW1567" t="str">
            <v>8050 (111FT Clear)</v>
          </cell>
          <cell r="AX1567">
            <v>1798.9999999999998</v>
          </cell>
          <cell r="AY1567">
            <v>500</v>
          </cell>
          <cell r="AZ1567">
            <v>3.5979999999999994</v>
          </cell>
          <cell r="BA1567" t="str">
            <v xml:space="preserve">GJ Request 6/21/02. </v>
          </cell>
          <cell r="BB1567"/>
          <cell r="BC1567">
            <v>282015</v>
          </cell>
          <cell r="BD1567" t="str">
            <v>Yellow</v>
          </cell>
          <cell r="BE1567" t="str">
            <v xml:space="preserve">3236 M70 </v>
          </cell>
          <cell r="BF1567" t="str">
            <v>12 months (+/- 5 days) from date of manufacture</v>
          </cell>
          <cell r="BG1567" t="str">
            <v>Slow</v>
          </cell>
          <cell r="BH1567" t="str">
            <v>32 mm</v>
          </cell>
          <cell r="BI1567" t="str">
            <v>1 3/8 in</v>
          </cell>
          <cell r="BJ1567" t="str">
            <v>36 in</v>
          </cell>
          <cell r="BK1567" t="str">
            <v>7/8 in</v>
          </cell>
          <cell r="BL1567" t="str">
            <v>I, II, III</v>
          </cell>
          <cell r="BM1567">
            <v>3.604040673635355</v>
          </cell>
          <cell r="BN1567">
            <v>72</v>
          </cell>
          <cell r="BO1567">
            <v>0</v>
          </cell>
          <cell r="BP1567" t="str">
            <v>J</v>
          </cell>
          <cell r="BQ1567">
            <v>20</v>
          </cell>
          <cell r="BR1567">
            <v>33925</v>
          </cell>
        </row>
        <row r="1568">
          <cell r="C1568">
            <v>282017</v>
          </cell>
          <cell r="D1568" t="str">
            <v>3236 M35 (SWP, 504 Pcs) (GJ)</v>
          </cell>
          <cell r="E1568" t="str">
            <v>70474</v>
          </cell>
          <cell r="F1568" t="str">
            <v>72038</v>
          </cell>
          <cell r="G1568" t="str">
            <v>30%</v>
          </cell>
          <cell r="H1568" t="str">
            <v>2 X 8509 (12-8 4 X 1.25 OL)</v>
          </cell>
          <cell r="I1568" t="str">
            <v>8040 (54 mm 142 GA X 3.125 FT)</v>
          </cell>
          <cell r="J1568" t="str">
            <v>8036 (114 mm 200 GA X 3.125 FT)</v>
          </cell>
          <cell r="K1568">
            <v>2.3435999999999999</v>
          </cell>
          <cell r="L1568">
            <v>1.0044</v>
          </cell>
          <cell r="M1568">
            <v>36</v>
          </cell>
          <cell r="N1568">
            <v>43.24848808362426</v>
          </cell>
          <cell r="O1568">
            <v>35.75</v>
          </cell>
          <cell r="P1568">
            <v>36</v>
          </cell>
          <cell r="Q1568">
            <v>36.25</v>
          </cell>
          <cell r="R1568">
            <v>3.2711250000000001</v>
          </cell>
          <cell r="S1568">
            <v>3.3479999999999999</v>
          </cell>
          <cell r="T1568">
            <v>3.4256250000000001</v>
          </cell>
          <cell r="U1568">
            <v>1485.0907500000001</v>
          </cell>
          <cell r="V1568">
            <v>1519.992</v>
          </cell>
          <cell r="W1568">
            <v>1555.2337500000001</v>
          </cell>
          <cell r="X1568" t="str">
            <v>8053 (5" X 150GA X 37FT)</v>
          </cell>
          <cell r="Y1568" t="str">
            <v>SW (37 FT)</v>
          </cell>
          <cell r="Z1568">
            <v>0.1</v>
          </cell>
          <cell r="AA1568">
            <v>12</v>
          </cell>
          <cell r="AB1568">
            <v>39.253500000000003</v>
          </cell>
          <cell r="AC1568">
            <v>40.176000000000002</v>
          </cell>
          <cell r="AD1568">
            <v>41.107500000000002</v>
          </cell>
          <cell r="AE1568">
            <v>39.353500000000004</v>
          </cell>
          <cell r="AF1568">
            <v>40.276000000000003</v>
          </cell>
          <cell r="AG1568">
            <v>41.207500000000003</v>
          </cell>
          <cell r="AH1568" t="str">
            <v xml:space="preserve">8059 (37 FT/Bundle) </v>
          </cell>
          <cell r="AI1568" t="str">
            <v>SW</v>
          </cell>
          <cell r="AJ1568" t="str">
            <v>42 SW</v>
          </cell>
          <cell r="AK1568" t="str">
            <v xml:space="preserve">Stack </v>
          </cell>
          <cell r="AL1568" t="str">
            <v xml:space="preserve">Pyramid </v>
          </cell>
          <cell r="AM1568" t="str">
            <v>On Pallet</v>
          </cell>
          <cell r="AN1568">
            <v>42</v>
          </cell>
          <cell r="AO1568" t="str">
            <v>8904 (45 X 42)</v>
          </cell>
          <cell r="AP1568" t="str">
            <v>45X42</v>
          </cell>
          <cell r="AQ1568">
            <v>55</v>
          </cell>
          <cell r="AR1568" t="str">
            <v>8133 (2)</v>
          </cell>
          <cell r="AS1568" t="str">
            <v>1 X 8114 (Pad)</v>
          </cell>
          <cell r="AT1568">
            <v>0</v>
          </cell>
          <cell r="AU1568">
            <v>0</v>
          </cell>
          <cell r="AV1568" t="str">
            <v>8051 (1 White)</v>
          </cell>
          <cell r="AW1568" t="str">
            <v>8052 (186FT White)</v>
          </cell>
          <cell r="AX1568">
            <v>1746.5920000000001</v>
          </cell>
          <cell r="AY1568">
            <v>504</v>
          </cell>
          <cell r="AZ1568">
            <v>3.4654603174603178</v>
          </cell>
          <cell r="BA1568" t="str">
            <v>GJ Request 5/19/09.</v>
          </cell>
          <cell r="BB1568"/>
          <cell r="BC1568">
            <v>282017</v>
          </cell>
          <cell r="BD1568" t="str">
            <v>Blue</v>
          </cell>
          <cell r="BE1568" t="str">
            <v>3236 M35</v>
          </cell>
          <cell r="BF1568" t="str">
            <v>12 months (+/- 5 days) from date of manufacture</v>
          </cell>
          <cell r="BG1568" t="str">
            <v>Fast</v>
          </cell>
          <cell r="BH1568" t="str">
            <v>32 mm</v>
          </cell>
          <cell r="BI1568" t="str">
            <v>1 3/8 in</v>
          </cell>
          <cell r="BJ1568" t="str">
            <v>36 in</v>
          </cell>
          <cell r="BK1568" t="str">
            <v>7/8 in</v>
          </cell>
          <cell r="BL1568" t="str">
            <v>I, II, III</v>
          </cell>
          <cell r="BM1568">
            <v>3.604040673635355</v>
          </cell>
          <cell r="BN1568">
            <v>43.2</v>
          </cell>
          <cell r="BO1568">
            <v>0</v>
          </cell>
          <cell r="BP1568" t="str">
            <v>J</v>
          </cell>
          <cell r="BQ1568">
            <v>12</v>
          </cell>
          <cell r="BR1568">
            <v>34542</v>
          </cell>
        </row>
        <row r="1569">
          <cell r="C1569">
            <v>282022</v>
          </cell>
          <cell r="D1569" t="str">
            <v>3236 M0510 (2PB, 25 Bxs)(GJ)</v>
          </cell>
          <cell r="E1569" t="str">
            <v>70457</v>
          </cell>
          <cell r="F1569" t="str">
            <v>72038</v>
          </cell>
          <cell r="G1569" t="str">
            <v>30%</v>
          </cell>
          <cell r="H1569" t="str">
            <v>2 X 8509 (12-8 4 X 1.25 OL)</v>
          </cell>
          <cell r="I1569" t="str">
            <v>8040 (54 mm 142 GA X 3.125 FT)</v>
          </cell>
          <cell r="J1569" t="str">
            <v>8036 (114 mm 200 GA X 3.125 FT)</v>
          </cell>
          <cell r="K1569">
            <v>2.3435999999999999</v>
          </cell>
          <cell r="L1569">
            <v>1.0044</v>
          </cell>
          <cell r="M1569">
            <v>36</v>
          </cell>
          <cell r="N1569">
            <v>43.24848808362426</v>
          </cell>
          <cell r="O1569">
            <v>35.75</v>
          </cell>
          <cell r="P1569">
            <v>36</v>
          </cell>
          <cell r="Q1569">
            <v>36.25</v>
          </cell>
          <cell r="R1569">
            <v>3.2711250000000001</v>
          </cell>
          <cell r="S1569">
            <v>3.3479999999999999</v>
          </cell>
          <cell r="T1569">
            <v>3.4256250000000001</v>
          </cell>
          <cell r="U1569">
            <v>1485.0907500000001</v>
          </cell>
          <cell r="V1569">
            <v>1519.992</v>
          </cell>
          <cell r="W1569">
            <v>1555.2337500000001</v>
          </cell>
          <cell r="X1569" t="str">
            <v>8465/8466 (39"/2 pc)</v>
          </cell>
          <cell r="Y1569" t="str">
            <v>39"/ 2 pc</v>
          </cell>
          <cell r="Z1569">
            <v>2.8</v>
          </cell>
          <cell r="AA1569">
            <v>20</v>
          </cell>
          <cell r="AB1569">
            <v>65.422499999999999</v>
          </cell>
          <cell r="AC1569">
            <v>66.959999999999994</v>
          </cell>
          <cell r="AD1569">
            <v>68.512500000000003</v>
          </cell>
          <cell r="AE1569">
            <v>68.222499999999997</v>
          </cell>
          <cell r="AF1569">
            <v>69.759999999999991</v>
          </cell>
          <cell r="AG1569">
            <v>71.3125</v>
          </cell>
          <cell r="AH1569" t="str">
            <v xml:space="preserve">2 X 8126 (4.625 FT/Box) </v>
          </cell>
          <cell r="AI1569">
            <v>2</v>
          </cell>
          <cell r="AJ1569" t="str">
            <v>(5X5)+0=25</v>
          </cell>
          <cell r="AK1569">
            <v>5</v>
          </cell>
          <cell r="AL1569">
            <v>5</v>
          </cell>
          <cell r="AM1569">
            <v>0</v>
          </cell>
          <cell r="AN1569">
            <v>25</v>
          </cell>
          <cell r="AO1569" t="str">
            <v>8904 (45 X 42)</v>
          </cell>
          <cell r="AP1569" t="str">
            <v>45X42</v>
          </cell>
          <cell r="AQ1569">
            <v>55</v>
          </cell>
          <cell r="AR1569" t="str">
            <v>8123 (4)</v>
          </cell>
          <cell r="AS1569">
            <v>0</v>
          </cell>
          <cell r="AT1569" t="str">
            <v>8121 (2 X 16FT)</v>
          </cell>
          <cell r="AU1569">
            <v>2</v>
          </cell>
          <cell r="AV1569" t="str">
            <v>8051 (1 White)</v>
          </cell>
          <cell r="AW1569" t="str">
            <v>8050 (111FT Clear)</v>
          </cell>
          <cell r="AX1569">
            <v>1798.9999999999998</v>
          </cell>
          <cell r="AY1569">
            <v>500</v>
          </cell>
          <cell r="AZ1569">
            <v>3.5979999999999994</v>
          </cell>
          <cell r="BA1569" t="str">
            <v xml:space="preserve">GJ Request 6/21/02. </v>
          </cell>
          <cell r="BB1569"/>
          <cell r="BC1569">
            <v>282022</v>
          </cell>
          <cell r="BD1569" t="str">
            <v xml:space="preserve"> White</v>
          </cell>
          <cell r="BE1569" t="str">
            <v xml:space="preserve">3236 M0510 </v>
          </cell>
          <cell r="BF1569" t="str">
            <v>12 months (+/- 5 days) from date of manufacture</v>
          </cell>
          <cell r="BG1569" t="str">
            <v>X-Slow</v>
          </cell>
          <cell r="BH1569" t="str">
            <v>32 mm</v>
          </cell>
          <cell r="BI1569" t="str">
            <v>1 3/8 in</v>
          </cell>
          <cell r="BJ1569" t="str">
            <v>36 in</v>
          </cell>
          <cell r="BK1569" t="str">
            <v>7/8 in</v>
          </cell>
          <cell r="BL1569" t="str">
            <v>I, II, III</v>
          </cell>
          <cell r="BM1569">
            <v>3.604040673635355</v>
          </cell>
          <cell r="BN1569">
            <v>72</v>
          </cell>
          <cell r="BO1569">
            <v>0</v>
          </cell>
          <cell r="BP1569" t="str">
            <v>J</v>
          </cell>
          <cell r="BQ1569">
            <v>20</v>
          </cell>
          <cell r="BR1569">
            <v>33925</v>
          </cell>
        </row>
        <row r="1570">
          <cell r="C1570">
            <v>282031</v>
          </cell>
          <cell r="D1570" t="str">
            <v>3236 M50 (2PB, 25 Bxs)(GJ)</v>
          </cell>
          <cell r="E1570" t="str">
            <v>70425</v>
          </cell>
          <cell r="F1570" t="str">
            <v>72038</v>
          </cell>
          <cell r="G1570" t="str">
            <v>30%</v>
          </cell>
          <cell r="H1570" t="str">
            <v>2 X 8509 (12-8 4 X 1.25 OL)</v>
          </cell>
          <cell r="I1570" t="str">
            <v>8040 (54 mm 142 GA X 3.125 FT)</v>
          </cell>
          <cell r="J1570" t="str">
            <v>8036 (114 mm 200 GA X 3.125 FT)</v>
          </cell>
          <cell r="K1570">
            <v>2.3435999999999999</v>
          </cell>
          <cell r="L1570">
            <v>1.0044</v>
          </cell>
          <cell r="M1570">
            <v>36</v>
          </cell>
          <cell r="N1570">
            <v>43.24848808362426</v>
          </cell>
          <cell r="O1570">
            <v>35.75</v>
          </cell>
          <cell r="P1570">
            <v>36</v>
          </cell>
          <cell r="Q1570">
            <v>36.25</v>
          </cell>
          <cell r="R1570">
            <v>3.2711250000000001</v>
          </cell>
          <cell r="S1570">
            <v>3.3479999999999999</v>
          </cell>
          <cell r="T1570">
            <v>3.4256250000000001</v>
          </cell>
          <cell r="U1570">
            <v>1485.0907500000001</v>
          </cell>
          <cell r="V1570">
            <v>1519.992</v>
          </cell>
          <cell r="W1570">
            <v>1555.2337500000001</v>
          </cell>
          <cell r="X1570" t="str">
            <v>8465/8466 (39"/2 pc)</v>
          </cell>
          <cell r="Y1570" t="str">
            <v>39"/ 2 pc</v>
          </cell>
          <cell r="Z1570">
            <v>2.8</v>
          </cell>
          <cell r="AA1570">
            <v>20</v>
          </cell>
          <cell r="AB1570">
            <v>65.422499999999999</v>
          </cell>
          <cell r="AC1570">
            <v>66.959999999999994</v>
          </cell>
          <cell r="AD1570">
            <v>68.512500000000003</v>
          </cell>
          <cell r="AE1570">
            <v>68.222499999999997</v>
          </cell>
          <cell r="AF1570">
            <v>69.759999999999991</v>
          </cell>
          <cell r="AG1570">
            <v>71.3125</v>
          </cell>
          <cell r="AH1570" t="str">
            <v xml:space="preserve">2 X 8126 (4.625 FT/Box) </v>
          </cell>
          <cell r="AI1570">
            <v>2</v>
          </cell>
          <cell r="AJ1570" t="str">
            <v>(5X5)+0=25</v>
          </cell>
          <cell r="AK1570">
            <v>5</v>
          </cell>
          <cell r="AL1570">
            <v>5</v>
          </cell>
          <cell r="AM1570">
            <v>0</v>
          </cell>
          <cell r="AN1570">
            <v>25</v>
          </cell>
          <cell r="AO1570" t="str">
            <v>8904 (45 X 42)</v>
          </cell>
          <cell r="AP1570" t="str">
            <v>45X42</v>
          </cell>
          <cell r="AQ1570">
            <v>55</v>
          </cell>
          <cell r="AR1570" t="str">
            <v>8123 (4)</v>
          </cell>
          <cell r="AS1570">
            <v>0</v>
          </cell>
          <cell r="AT1570" t="str">
            <v>8121 (2 X 16FT)</v>
          </cell>
          <cell r="AU1570">
            <v>2</v>
          </cell>
          <cell r="AV1570" t="str">
            <v>8051 (1 White)</v>
          </cell>
          <cell r="AW1570" t="str">
            <v>8050 (111FT Clear)</v>
          </cell>
          <cell r="AX1570">
            <v>1798.9999999999998</v>
          </cell>
          <cell r="AY1570">
            <v>500</v>
          </cell>
          <cell r="AZ1570">
            <v>3.5979999999999994</v>
          </cell>
          <cell r="BA1570" t="str">
            <v xml:space="preserve">GJ Request 6/21/02. </v>
          </cell>
          <cell r="BB1570"/>
          <cell r="BC1570">
            <v>282031</v>
          </cell>
          <cell r="BD1570" t="str">
            <v>Green</v>
          </cell>
          <cell r="BE1570" t="str">
            <v xml:space="preserve">3236 M50 </v>
          </cell>
          <cell r="BF1570" t="str">
            <v>12 months (+/- 5 days) from date of manufacture</v>
          </cell>
          <cell r="BG1570" t="str">
            <v xml:space="preserve">Medium </v>
          </cell>
          <cell r="BH1570" t="str">
            <v>32 mm</v>
          </cell>
          <cell r="BI1570" t="str">
            <v>1 3/8 in</v>
          </cell>
          <cell r="BJ1570" t="str">
            <v>36 in</v>
          </cell>
          <cell r="BK1570" t="str">
            <v>7/8 in</v>
          </cell>
          <cell r="BL1570" t="str">
            <v>I, II, III</v>
          </cell>
          <cell r="BM1570">
            <v>3.604040673635355</v>
          </cell>
          <cell r="BN1570">
            <v>72</v>
          </cell>
          <cell r="BO1570">
            <v>0</v>
          </cell>
          <cell r="BP1570" t="str">
            <v>J</v>
          </cell>
          <cell r="BQ1570">
            <v>20</v>
          </cell>
          <cell r="BR1570">
            <v>33925</v>
          </cell>
        </row>
        <row r="1571">
          <cell r="C1571">
            <v>282032</v>
          </cell>
          <cell r="D1571" t="str">
            <v>3236 M50 (SWP,504 Pcs) (GJ)</v>
          </cell>
          <cell r="E1571" t="str">
            <v>70425</v>
          </cell>
          <cell r="F1571" t="str">
            <v>72038</v>
          </cell>
          <cell r="G1571" t="str">
            <v>30%</v>
          </cell>
          <cell r="H1571" t="str">
            <v>2 X 8509 (12-8 4 X 1.25 OL)</v>
          </cell>
          <cell r="I1571" t="str">
            <v>8040 (54 mm 142 GA X 3.125 FT)</v>
          </cell>
          <cell r="J1571" t="str">
            <v>8036 (114 mm 200 GA X 3.125 FT)</v>
          </cell>
          <cell r="K1571">
            <v>2.3435999999999999</v>
          </cell>
          <cell r="L1571">
            <v>1.0044</v>
          </cell>
          <cell r="M1571">
            <v>36</v>
          </cell>
          <cell r="N1571">
            <v>43.24848808362426</v>
          </cell>
          <cell r="O1571">
            <v>35.75</v>
          </cell>
          <cell r="P1571">
            <v>36</v>
          </cell>
          <cell r="Q1571">
            <v>36.25</v>
          </cell>
          <cell r="R1571">
            <v>3.2711250000000001</v>
          </cell>
          <cell r="S1571">
            <v>3.3479999999999999</v>
          </cell>
          <cell r="T1571">
            <v>3.4256250000000001</v>
          </cell>
          <cell r="U1571">
            <v>1485.0907500000001</v>
          </cell>
          <cell r="V1571">
            <v>1519.992</v>
          </cell>
          <cell r="W1571">
            <v>1555.2337500000001</v>
          </cell>
          <cell r="X1571" t="str">
            <v>8053 (5" X 150GA X 37FT)</v>
          </cell>
          <cell r="Y1571" t="str">
            <v>SW (37 FT)</v>
          </cell>
          <cell r="Z1571">
            <v>0.1</v>
          </cell>
          <cell r="AA1571">
            <v>12</v>
          </cell>
          <cell r="AB1571">
            <v>39.253500000000003</v>
          </cell>
          <cell r="AC1571">
            <v>40.176000000000002</v>
          </cell>
          <cell r="AD1571">
            <v>41.107500000000002</v>
          </cell>
          <cell r="AE1571">
            <v>39.353500000000004</v>
          </cell>
          <cell r="AF1571">
            <v>40.276000000000003</v>
          </cell>
          <cell r="AG1571">
            <v>41.207500000000003</v>
          </cell>
          <cell r="AH1571" t="str">
            <v xml:space="preserve">8059 (37 FT/Bundle) </v>
          </cell>
          <cell r="AI1571" t="str">
            <v>SW</v>
          </cell>
          <cell r="AJ1571" t="str">
            <v>42 SW</v>
          </cell>
          <cell r="AK1571" t="str">
            <v xml:space="preserve">Stack </v>
          </cell>
          <cell r="AL1571" t="str">
            <v xml:space="preserve">Pyramid </v>
          </cell>
          <cell r="AM1571" t="str">
            <v>On Pallet</v>
          </cell>
          <cell r="AN1571">
            <v>42</v>
          </cell>
          <cell r="AO1571" t="str">
            <v>8904 (45 X 42)</v>
          </cell>
          <cell r="AP1571" t="str">
            <v>45X42</v>
          </cell>
          <cell r="AQ1571">
            <v>55</v>
          </cell>
          <cell r="AR1571" t="str">
            <v>8133 (2)</v>
          </cell>
          <cell r="AS1571" t="str">
            <v>1 X 8114 (Pad)</v>
          </cell>
          <cell r="AT1571">
            <v>0</v>
          </cell>
          <cell r="AU1571">
            <v>0</v>
          </cell>
          <cell r="AV1571" t="str">
            <v>8051 (1 White)</v>
          </cell>
          <cell r="AW1571" t="str">
            <v>8052 (186FT White)</v>
          </cell>
          <cell r="AX1571">
            <v>1746.5920000000001</v>
          </cell>
          <cell r="AY1571">
            <v>504</v>
          </cell>
          <cell r="AZ1571">
            <v>3.4654603174603178</v>
          </cell>
          <cell r="BA1571" t="str">
            <v>GJ Request 10/24/01.  Each bundle gets Part No. 8132 8.5 X 11 inch bundle sheet.</v>
          </cell>
          <cell r="BB1571"/>
          <cell r="BC1571">
            <v>282032</v>
          </cell>
          <cell r="BD1571" t="str">
            <v>Green</v>
          </cell>
          <cell r="BE1571" t="str">
            <v xml:space="preserve">3236 M50 </v>
          </cell>
          <cell r="BF1571" t="str">
            <v>12 months (+/- 5 days) from date of manufacture</v>
          </cell>
          <cell r="BG1571" t="str">
            <v xml:space="preserve">Medium </v>
          </cell>
          <cell r="BH1571" t="str">
            <v>32 mm</v>
          </cell>
          <cell r="BI1571" t="str">
            <v>1 3/8 in</v>
          </cell>
          <cell r="BJ1571" t="str">
            <v>36 in</v>
          </cell>
          <cell r="BK1571" t="str">
            <v>7/8 in</v>
          </cell>
          <cell r="BL1571" t="str">
            <v>I, II, III</v>
          </cell>
          <cell r="BM1571">
            <v>3.604040673635355</v>
          </cell>
          <cell r="BN1571">
            <v>43.2</v>
          </cell>
          <cell r="BO1571">
            <v>0</v>
          </cell>
          <cell r="BP1571" t="str">
            <v>J</v>
          </cell>
          <cell r="BQ1571">
            <v>12</v>
          </cell>
          <cell r="BR1571">
            <v>34542</v>
          </cell>
        </row>
        <row r="1572">
          <cell r="C1572">
            <v>282033</v>
          </cell>
          <cell r="D1572" t="str">
            <v>3236 LIF0204 (SWP,504 Pcs) (GJ)</v>
          </cell>
          <cell r="E1572" t="str">
            <v>70414</v>
          </cell>
          <cell r="F1572" t="str">
            <v>72038</v>
          </cell>
          <cell r="G1572" t="str">
            <v>30%</v>
          </cell>
          <cell r="H1572" t="str">
            <v>2 X 8509 (12-8 4 X 1.25 OL)</v>
          </cell>
          <cell r="I1572" t="str">
            <v>8040 (54 mm 142 GA X 3.125 FT)</v>
          </cell>
          <cell r="J1572" t="str">
            <v>8036 (114 mm 200 GA X 3.125 FT)</v>
          </cell>
          <cell r="K1572">
            <v>2.3435999999999999</v>
          </cell>
          <cell r="L1572">
            <v>1.0044</v>
          </cell>
          <cell r="M1572">
            <v>36</v>
          </cell>
          <cell r="N1572">
            <v>43.24848808362426</v>
          </cell>
          <cell r="O1572">
            <v>35.75</v>
          </cell>
          <cell r="P1572">
            <v>36</v>
          </cell>
          <cell r="Q1572">
            <v>36.25</v>
          </cell>
          <cell r="R1572">
            <v>3.2711250000000001</v>
          </cell>
          <cell r="S1572">
            <v>3.3479999999999999</v>
          </cell>
          <cell r="T1572">
            <v>3.4256250000000001</v>
          </cell>
          <cell r="U1572">
            <v>1485.0907500000001</v>
          </cell>
          <cell r="V1572">
            <v>1519.992</v>
          </cell>
          <cell r="W1572">
            <v>1555.2337500000001</v>
          </cell>
          <cell r="X1572" t="str">
            <v>8053 (5" X 150GA X 37FT)</v>
          </cell>
          <cell r="Y1572" t="str">
            <v>SW (37 FT)</v>
          </cell>
          <cell r="Z1572">
            <v>0.1</v>
          </cell>
          <cell r="AA1572">
            <v>12</v>
          </cell>
          <cell r="AB1572">
            <v>39.253500000000003</v>
          </cell>
          <cell r="AC1572">
            <v>40.176000000000002</v>
          </cell>
          <cell r="AD1572">
            <v>41.107500000000002</v>
          </cell>
          <cell r="AE1572">
            <v>39.353500000000004</v>
          </cell>
          <cell r="AF1572">
            <v>40.276000000000003</v>
          </cell>
          <cell r="AG1572">
            <v>41.207500000000003</v>
          </cell>
          <cell r="AH1572" t="str">
            <v xml:space="preserve">8059 (37 FT/Bundle) </v>
          </cell>
          <cell r="AI1572" t="str">
            <v>SW</v>
          </cell>
          <cell r="AJ1572" t="str">
            <v>42 SW</v>
          </cell>
          <cell r="AK1572" t="str">
            <v xml:space="preserve">Stack </v>
          </cell>
          <cell r="AL1572" t="str">
            <v xml:space="preserve">Pyramid </v>
          </cell>
          <cell r="AM1572" t="str">
            <v>On Pallet</v>
          </cell>
          <cell r="AN1572">
            <v>42</v>
          </cell>
          <cell r="AO1572" t="str">
            <v>8904 (45 X 42)</v>
          </cell>
          <cell r="AP1572" t="str">
            <v>45X42</v>
          </cell>
          <cell r="AQ1572">
            <v>55</v>
          </cell>
          <cell r="AR1572" t="str">
            <v>8133 (2)</v>
          </cell>
          <cell r="AS1572" t="str">
            <v>1 X 8114 (Pad)</v>
          </cell>
          <cell r="AT1572">
            <v>0</v>
          </cell>
          <cell r="AU1572">
            <v>0</v>
          </cell>
          <cell r="AV1572" t="str">
            <v>8051 (1 White)</v>
          </cell>
          <cell r="AW1572" t="str">
            <v>8052 (186FT White)</v>
          </cell>
          <cell r="AX1572">
            <v>1746.5920000000001</v>
          </cell>
          <cell r="AY1572">
            <v>504</v>
          </cell>
          <cell r="AZ1572">
            <v>3.4654603174603178</v>
          </cell>
          <cell r="BA1572" t="str">
            <v>GJ request 9/10/10.</v>
          </cell>
          <cell r="BB1572"/>
          <cell r="BC1572">
            <v>282033</v>
          </cell>
          <cell r="BD1572" t="str">
            <v>Yellow</v>
          </cell>
          <cell r="BE1572" t="str">
            <v>3236 LIF0204</v>
          </cell>
          <cell r="BF1572" t="str">
            <v>12 months (+/- 5 days) from date of manufacture</v>
          </cell>
          <cell r="BG1572" t="str">
            <v>Slow</v>
          </cell>
          <cell r="BH1572" t="str">
            <v>32 mm</v>
          </cell>
          <cell r="BI1572" t="str">
            <v>1 3/8 in</v>
          </cell>
          <cell r="BJ1572" t="str">
            <v>36 in</v>
          </cell>
          <cell r="BK1572" t="str">
            <v>7/8 in</v>
          </cell>
          <cell r="BL1572" t="str">
            <v>I, II, III</v>
          </cell>
          <cell r="BM1572">
            <v>3.604040673635355</v>
          </cell>
          <cell r="BN1572">
            <v>43.2</v>
          </cell>
          <cell r="BO1572">
            <v>0</v>
          </cell>
          <cell r="BP1572" t="str">
            <v>J</v>
          </cell>
          <cell r="BQ1572">
            <v>12</v>
          </cell>
          <cell r="BR1572">
            <v>34542</v>
          </cell>
        </row>
        <row r="1573">
          <cell r="C1573">
            <v>282035</v>
          </cell>
          <cell r="D1573" t="str">
            <v>3236 VLIF0204 (2PB, 25 Bxs)(GJ)</v>
          </cell>
          <cell r="E1573" t="str">
            <v>70349</v>
          </cell>
          <cell r="F1573" t="str">
            <v>72038</v>
          </cell>
          <cell r="G1573" t="str">
            <v>30%</v>
          </cell>
          <cell r="H1573" t="str">
            <v>2 X 8509 (12-8 4 X 1.25 OL)</v>
          </cell>
          <cell r="I1573" t="str">
            <v>8040 (54 mm 142 GA X 3.125 FT)</v>
          </cell>
          <cell r="J1573" t="str">
            <v>8036 (114 mm 200 GA X 3.125 FT)</v>
          </cell>
          <cell r="K1573">
            <v>2.3435999999999999</v>
          </cell>
          <cell r="L1573">
            <v>1.0044</v>
          </cell>
          <cell r="M1573">
            <v>36</v>
          </cell>
          <cell r="N1573">
            <v>43.24848808362426</v>
          </cell>
          <cell r="O1573">
            <v>35.75</v>
          </cell>
          <cell r="P1573">
            <v>36</v>
          </cell>
          <cell r="Q1573">
            <v>36.25</v>
          </cell>
          <cell r="R1573">
            <v>3.2711250000000001</v>
          </cell>
          <cell r="S1573">
            <v>3.3479999999999999</v>
          </cell>
          <cell r="T1573">
            <v>3.4256250000000001</v>
          </cell>
          <cell r="U1573">
            <v>1485.0907500000001</v>
          </cell>
          <cell r="V1573">
            <v>1519.992</v>
          </cell>
          <cell r="W1573">
            <v>1555.2337500000001</v>
          </cell>
          <cell r="X1573" t="str">
            <v>8465/8466 (39"/2 pc)</v>
          </cell>
          <cell r="Y1573" t="str">
            <v>39"/ 2 pc</v>
          </cell>
          <cell r="Z1573">
            <v>2.8</v>
          </cell>
          <cell r="AA1573">
            <v>15</v>
          </cell>
          <cell r="AB1573">
            <v>49.066875000000003</v>
          </cell>
          <cell r="AC1573">
            <v>50.22</v>
          </cell>
          <cell r="AD1573">
            <v>51.384375000000006</v>
          </cell>
          <cell r="AE1573">
            <v>51.866875</v>
          </cell>
          <cell r="AF1573">
            <v>53.019999999999996</v>
          </cell>
          <cell r="AG1573">
            <v>54.184375000000003</v>
          </cell>
          <cell r="AH1573" t="str">
            <v xml:space="preserve">2 X 8126 (4.625 FT/Box) </v>
          </cell>
          <cell r="AI1573">
            <v>2</v>
          </cell>
          <cell r="AJ1573" t="str">
            <v>(5X5)+0=25</v>
          </cell>
          <cell r="AK1573">
            <v>5</v>
          </cell>
          <cell r="AL1573">
            <v>5</v>
          </cell>
          <cell r="AM1573">
            <v>0</v>
          </cell>
          <cell r="AN1573">
            <v>25</v>
          </cell>
          <cell r="AO1573" t="str">
            <v>8904 (45 X 42)</v>
          </cell>
          <cell r="AP1573" t="str">
            <v>45X42</v>
          </cell>
          <cell r="AQ1573">
            <v>55</v>
          </cell>
          <cell r="AR1573" t="str">
            <v>8123 (4)</v>
          </cell>
          <cell r="AS1573">
            <v>0</v>
          </cell>
          <cell r="AT1573" t="str">
            <v>8121 (2 X 16FT)</v>
          </cell>
          <cell r="AU1573">
            <v>2</v>
          </cell>
          <cell r="AV1573" t="str">
            <v>8051 (1 White)</v>
          </cell>
          <cell r="AW1573" t="str">
            <v>8050 (111FT Clear)</v>
          </cell>
          <cell r="AX1573">
            <v>1380.5</v>
          </cell>
          <cell r="AY1573">
            <v>375</v>
          </cell>
          <cell r="AZ1573">
            <v>3.6813333333333333</v>
          </cell>
          <cell r="BA1573" t="str">
            <v>GJ Request 10/23/12. Ammended piece count 11/8/12 per C.S.</v>
          </cell>
          <cell r="BB1573"/>
          <cell r="BC1573">
            <v>282035</v>
          </cell>
          <cell r="BD1573" t="str">
            <v>Yellow</v>
          </cell>
          <cell r="BE1573" t="str">
            <v>3236 VLIF0204</v>
          </cell>
          <cell r="BF1573" t="str">
            <v>12 months (+/- 5 days) from date of manufacture</v>
          </cell>
          <cell r="BG1573" t="str">
            <v>Slow</v>
          </cell>
          <cell r="BH1573" t="str">
            <v>32 mm</v>
          </cell>
          <cell r="BI1573" t="str">
            <v>1 3/8 in</v>
          </cell>
          <cell r="BJ1573" t="str">
            <v>36 in</v>
          </cell>
          <cell r="BK1573" t="str">
            <v>7/8 in</v>
          </cell>
          <cell r="BL1573" t="str">
            <v>I, II, III</v>
          </cell>
          <cell r="BM1573">
            <v>3.604040673635355</v>
          </cell>
          <cell r="BN1573">
            <v>54</v>
          </cell>
          <cell r="BO1573">
            <v>0</v>
          </cell>
          <cell r="BP1573" t="str">
            <v>J</v>
          </cell>
          <cell r="BQ1573">
            <v>15</v>
          </cell>
          <cell r="BR1573">
            <v>33925</v>
          </cell>
        </row>
        <row r="1574">
          <cell r="C1574">
            <v>282036</v>
          </cell>
          <cell r="D1574" t="str">
            <v>3236 VLIF20 (SWP, 504 Pcs) (GJ)</v>
          </cell>
          <cell r="E1574" t="str">
            <v>70352</v>
          </cell>
          <cell r="F1574" t="str">
            <v>72038</v>
          </cell>
          <cell r="G1574" t="str">
            <v>30%</v>
          </cell>
          <cell r="H1574" t="str">
            <v>2 X 8509 (12-8 4 X 1.25 OL)</v>
          </cell>
          <cell r="I1574" t="str">
            <v>8040 (54 mm 142 GA X 3.125 FT)</v>
          </cell>
          <cell r="J1574" t="str">
            <v>8036 (114 mm 200 GA X 3.125 FT)</v>
          </cell>
          <cell r="K1574">
            <v>2.3435999999999999</v>
          </cell>
          <cell r="L1574">
            <v>1.0044</v>
          </cell>
          <cell r="M1574">
            <v>36</v>
          </cell>
          <cell r="N1574">
            <v>43.24848808362426</v>
          </cell>
          <cell r="O1574">
            <v>35.75</v>
          </cell>
          <cell r="P1574">
            <v>36</v>
          </cell>
          <cell r="Q1574">
            <v>36.25</v>
          </cell>
          <cell r="R1574">
            <v>3.2711250000000001</v>
          </cell>
          <cell r="S1574">
            <v>3.3479999999999999</v>
          </cell>
          <cell r="T1574">
            <v>3.4256250000000001</v>
          </cell>
          <cell r="U1574">
            <v>1485.0907500000001</v>
          </cell>
          <cell r="V1574">
            <v>1519.992</v>
          </cell>
          <cell r="W1574">
            <v>1555.2337500000001</v>
          </cell>
          <cell r="X1574" t="str">
            <v>8053 (5" X 150GA X 37FT)</v>
          </cell>
          <cell r="Y1574" t="str">
            <v>SW (37 FT)</v>
          </cell>
          <cell r="Z1574">
            <v>0.1</v>
          </cell>
          <cell r="AA1574">
            <v>12</v>
          </cell>
          <cell r="AB1574">
            <v>39.253500000000003</v>
          </cell>
          <cell r="AC1574">
            <v>40.176000000000002</v>
          </cell>
          <cell r="AD1574">
            <v>41.107500000000002</v>
          </cell>
          <cell r="AE1574">
            <v>39.353500000000004</v>
          </cell>
          <cell r="AF1574">
            <v>40.276000000000003</v>
          </cell>
          <cell r="AG1574">
            <v>41.207500000000003</v>
          </cell>
          <cell r="AH1574" t="str">
            <v xml:space="preserve">8059 (37 FT/Bundle) </v>
          </cell>
          <cell r="AI1574" t="str">
            <v>SW</v>
          </cell>
          <cell r="AJ1574" t="str">
            <v>42 SW</v>
          </cell>
          <cell r="AK1574" t="str">
            <v xml:space="preserve">Stack </v>
          </cell>
          <cell r="AL1574" t="str">
            <v xml:space="preserve">Pyramid </v>
          </cell>
          <cell r="AM1574" t="str">
            <v>On Pallet</v>
          </cell>
          <cell r="AN1574">
            <v>42</v>
          </cell>
          <cell r="AO1574" t="str">
            <v>8904 (45 X 42)</v>
          </cell>
          <cell r="AP1574" t="str">
            <v>45X42</v>
          </cell>
          <cell r="AQ1574">
            <v>55</v>
          </cell>
          <cell r="AR1574" t="str">
            <v>8133 (2)</v>
          </cell>
          <cell r="AS1574" t="str">
            <v>1 X 8114 (Pad)</v>
          </cell>
          <cell r="AT1574">
            <v>0</v>
          </cell>
          <cell r="AU1574">
            <v>0</v>
          </cell>
          <cell r="AV1574" t="str">
            <v>8051 (1 White)</v>
          </cell>
          <cell r="AW1574" t="str">
            <v>8052 (186FT White)</v>
          </cell>
          <cell r="AX1574">
            <v>1746.5920000000001</v>
          </cell>
          <cell r="AY1574">
            <v>504</v>
          </cell>
          <cell r="AZ1574">
            <v>3.4654603174603178</v>
          </cell>
          <cell r="BA1574" t="str">
            <v>CJ Request 7/3/13.</v>
          </cell>
          <cell r="BB1574" t="str">
            <v>Each bundle gets Part No. 8132 8.5 X 11 inch bundle sheet.</v>
          </cell>
          <cell r="BC1574">
            <v>282036</v>
          </cell>
          <cell r="BD1574" t="str">
            <v>Orange</v>
          </cell>
          <cell r="BE1574" t="str">
            <v>3236 VLIF20</v>
          </cell>
          <cell r="BF1574" t="str">
            <v>12 months (+/- 5 days) from date of manufacture</v>
          </cell>
          <cell r="BG1574" t="str">
            <v>X-Fast</v>
          </cell>
          <cell r="BH1574" t="str">
            <v>32 mm</v>
          </cell>
          <cell r="BI1574" t="str">
            <v>1 3/8 in</v>
          </cell>
          <cell r="BJ1574" t="str">
            <v>36 in</v>
          </cell>
          <cell r="BK1574" t="str">
            <v>7/8 in</v>
          </cell>
          <cell r="BL1574" t="str">
            <v>I, II, III</v>
          </cell>
          <cell r="BM1574">
            <v>3.604040673635355</v>
          </cell>
          <cell r="BN1574">
            <v>43.2</v>
          </cell>
          <cell r="BO1574">
            <v>0</v>
          </cell>
          <cell r="BP1574" t="str">
            <v>J</v>
          </cell>
          <cell r="BQ1574">
            <v>12</v>
          </cell>
          <cell r="BR1574">
            <v>34542</v>
          </cell>
        </row>
        <row r="1575">
          <cell r="C1575">
            <v>282042</v>
          </cell>
          <cell r="D1575" t="str">
            <v>3236 LIF0204 (2PB, 25 Bxs)(GJ)</v>
          </cell>
          <cell r="E1575" t="str">
            <v>70414</v>
          </cell>
          <cell r="F1575" t="str">
            <v>72038</v>
          </cell>
          <cell r="G1575" t="str">
            <v>30%</v>
          </cell>
          <cell r="H1575" t="str">
            <v>2 X 8509 (12-8 4 X 1.25 OL)</v>
          </cell>
          <cell r="I1575" t="str">
            <v>8040 (54 mm 142 GA X 3.125 FT)</v>
          </cell>
          <cell r="J1575" t="str">
            <v>8036 (114 mm 200 GA X 3.125 FT)</v>
          </cell>
          <cell r="K1575">
            <v>2.3435999999999999</v>
          </cell>
          <cell r="L1575">
            <v>1.0044</v>
          </cell>
          <cell r="M1575">
            <v>36</v>
          </cell>
          <cell r="N1575">
            <v>43.24848808362426</v>
          </cell>
          <cell r="O1575">
            <v>35.75</v>
          </cell>
          <cell r="P1575">
            <v>36</v>
          </cell>
          <cell r="Q1575">
            <v>36.25</v>
          </cell>
          <cell r="R1575">
            <v>3.2711250000000001</v>
          </cell>
          <cell r="S1575">
            <v>3.3479999999999999</v>
          </cell>
          <cell r="T1575">
            <v>3.4256250000000001</v>
          </cell>
          <cell r="U1575">
            <v>1485.0907500000001</v>
          </cell>
          <cell r="V1575">
            <v>1519.992</v>
          </cell>
          <cell r="W1575">
            <v>1555.2337500000001</v>
          </cell>
          <cell r="X1575" t="str">
            <v>8465/8466 (39"/2 pc)</v>
          </cell>
          <cell r="Y1575" t="str">
            <v>39"/ 2 pc</v>
          </cell>
          <cell r="Z1575">
            <v>2.8</v>
          </cell>
          <cell r="AA1575">
            <v>20</v>
          </cell>
          <cell r="AB1575">
            <v>65.422499999999999</v>
          </cell>
          <cell r="AC1575">
            <v>66.959999999999994</v>
          </cell>
          <cell r="AD1575">
            <v>68.512500000000003</v>
          </cell>
          <cell r="AE1575">
            <v>68.222499999999997</v>
          </cell>
          <cell r="AF1575">
            <v>69.759999999999991</v>
          </cell>
          <cell r="AG1575">
            <v>71.3125</v>
          </cell>
          <cell r="AH1575" t="str">
            <v xml:space="preserve">2 X 8126 (4.625 FT/Box) </v>
          </cell>
          <cell r="AI1575">
            <v>2</v>
          </cell>
          <cell r="AJ1575" t="str">
            <v>(5X5)+0=25</v>
          </cell>
          <cell r="AK1575">
            <v>5</v>
          </cell>
          <cell r="AL1575">
            <v>5</v>
          </cell>
          <cell r="AM1575">
            <v>0</v>
          </cell>
          <cell r="AN1575">
            <v>25</v>
          </cell>
          <cell r="AO1575" t="str">
            <v>8904 (45 X 42)</v>
          </cell>
          <cell r="AP1575" t="str">
            <v>45X42</v>
          </cell>
          <cell r="AQ1575">
            <v>55</v>
          </cell>
          <cell r="AR1575" t="str">
            <v>8123 (4)</v>
          </cell>
          <cell r="AS1575">
            <v>0</v>
          </cell>
          <cell r="AT1575" t="str">
            <v>8121 (2 X 16FT)</v>
          </cell>
          <cell r="AU1575">
            <v>2</v>
          </cell>
          <cell r="AV1575" t="str">
            <v>8051 (1 White)</v>
          </cell>
          <cell r="AW1575" t="str">
            <v>8050 (111FT Clear)</v>
          </cell>
          <cell r="AX1575">
            <v>1798.9999999999998</v>
          </cell>
          <cell r="AY1575">
            <v>500</v>
          </cell>
          <cell r="AZ1575">
            <v>3.5979999999999994</v>
          </cell>
          <cell r="BA1575" t="str">
            <v xml:space="preserve">GJ Request 11/29/04. </v>
          </cell>
          <cell r="BB1575"/>
          <cell r="BC1575">
            <v>282042</v>
          </cell>
          <cell r="BD1575" t="str">
            <v>Yellow</v>
          </cell>
          <cell r="BE1575" t="str">
            <v>3236 LIF0204</v>
          </cell>
          <cell r="BF1575" t="str">
            <v>12 months (+/- 5 days) from date of manufacture</v>
          </cell>
          <cell r="BG1575" t="str">
            <v>Slow</v>
          </cell>
          <cell r="BH1575" t="str">
            <v>32 mm</v>
          </cell>
          <cell r="BI1575" t="str">
            <v>1 3/8 in</v>
          </cell>
          <cell r="BJ1575" t="str">
            <v>36 in</v>
          </cell>
          <cell r="BK1575" t="str">
            <v>7/8 in</v>
          </cell>
          <cell r="BL1575" t="str">
            <v>I, II, III</v>
          </cell>
          <cell r="BM1575">
            <v>3.604040673635355</v>
          </cell>
          <cell r="BN1575">
            <v>72</v>
          </cell>
          <cell r="BO1575">
            <v>0</v>
          </cell>
          <cell r="BP1575" t="str">
            <v>J</v>
          </cell>
          <cell r="BQ1575">
            <v>20</v>
          </cell>
          <cell r="BR1575">
            <v>33925</v>
          </cell>
        </row>
        <row r="1576">
          <cell r="C1576">
            <v>282043</v>
          </cell>
          <cell r="D1576" t="str">
            <v>3236 LIF40 (SWP, 504 Pcs) (GJ)</v>
          </cell>
          <cell r="E1576" t="str">
            <v>70331</v>
          </cell>
          <cell r="F1576" t="str">
            <v>72038</v>
          </cell>
          <cell r="G1576" t="str">
            <v>30%</v>
          </cell>
          <cell r="H1576" t="str">
            <v>2 X 8509 (12-8 4 X 1.25 OL)</v>
          </cell>
          <cell r="I1576" t="str">
            <v>8040 (54 mm 142 GA X 3.125 FT)</v>
          </cell>
          <cell r="J1576" t="str">
            <v>8036 (114 mm 200 GA X 3.125 FT)</v>
          </cell>
          <cell r="K1576">
            <v>2.3435999999999999</v>
          </cell>
          <cell r="L1576">
            <v>1.0044</v>
          </cell>
          <cell r="M1576">
            <v>36</v>
          </cell>
          <cell r="N1576">
            <v>43.24848808362426</v>
          </cell>
          <cell r="O1576">
            <v>35.75</v>
          </cell>
          <cell r="P1576">
            <v>36</v>
          </cell>
          <cell r="Q1576">
            <v>36.25</v>
          </cell>
          <cell r="R1576">
            <v>3.2711250000000001</v>
          </cell>
          <cell r="S1576">
            <v>3.3479999999999999</v>
          </cell>
          <cell r="T1576">
            <v>3.4256250000000001</v>
          </cell>
          <cell r="U1576">
            <v>1485.0907500000001</v>
          </cell>
          <cell r="V1576">
            <v>1519.992</v>
          </cell>
          <cell r="W1576">
            <v>1555.2337500000001</v>
          </cell>
          <cell r="X1576" t="str">
            <v>8053 (5" X 150GA X 37FT)</v>
          </cell>
          <cell r="Y1576" t="str">
            <v>SW (37 FT)</v>
          </cell>
          <cell r="Z1576">
            <v>0.1</v>
          </cell>
          <cell r="AA1576">
            <v>12</v>
          </cell>
          <cell r="AB1576">
            <v>39.253500000000003</v>
          </cell>
          <cell r="AC1576">
            <v>40.176000000000002</v>
          </cell>
          <cell r="AD1576">
            <v>41.107500000000002</v>
          </cell>
          <cell r="AE1576">
            <v>39.353500000000004</v>
          </cell>
          <cell r="AF1576">
            <v>40.276000000000003</v>
          </cell>
          <cell r="AG1576">
            <v>41.207500000000003</v>
          </cell>
          <cell r="AH1576" t="str">
            <v xml:space="preserve">8059 (37 FT/Bundle) </v>
          </cell>
          <cell r="AI1576" t="str">
            <v>SW</v>
          </cell>
          <cell r="AJ1576" t="str">
            <v>42 SW</v>
          </cell>
          <cell r="AK1576" t="str">
            <v xml:space="preserve">Stack </v>
          </cell>
          <cell r="AL1576" t="str">
            <v xml:space="preserve">Pyramid </v>
          </cell>
          <cell r="AM1576" t="str">
            <v>On Pallet</v>
          </cell>
          <cell r="AN1576">
            <v>42</v>
          </cell>
          <cell r="AO1576" t="str">
            <v>8904 (45 X 42)</v>
          </cell>
          <cell r="AP1576" t="str">
            <v>45X42</v>
          </cell>
          <cell r="AQ1576">
            <v>55</v>
          </cell>
          <cell r="AR1576" t="str">
            <v>8133 (2)</v>
          </cell>
          <cell r="AS1576" t="str">
            <v>1 X 8114 (Pad)</v>
          </cell>
          <cell r="AT1576">
            <v>0</v>
          </cell>
          <cell r="AU1576">
            <v>0</v>
          </cell>
          <cell r="AV1576" t="str">
            <v>8051 (1 White)</v>
          </cell>
          <cell r="AW1576" t="str">
            <v>8052 (186FT White)</v>
          </cell>
          <cell r="AX1576">
            <v>1746.5920000000001</v>
          </cell>
          <cell r="AY1576">
            <v>504</v>
          </cell>
          <cell r="AZ1576">
            <v>3.4654603174603178</v>
          </cell>
          <cell r="BA1576" t="str">
            <v>GJ Request 4/12/07.</v>
          </cell>
          <cell r="BB1576"/>
          <cell r="BC1576">
            <v>282043</v>
          </cell>
          <cell r="BD1576" t="str">
            <v>Blue</v>
          </cell>
          <cell r="BE1576" t="str">
            <v>3236 LIF40</v>
          </cell>
          <cell r="BF1576" t="str">
            <v>12 months (+/- 5 days) from date of manufacture</v>
          </cell>
          <cell r="BG1576" t="str">
            <v>Fast</v>
          </cell>
          <cell r="BH1576" t="str">
            <v>32 mm</v>
          </cell>
          <cell r="BI1576" t="str">
            <v>1 3/8 in</v>
          </cell>
          <cell r="BJ1576" t="str">
            <v>36 in</v>
          </cell>
          <cell r="BK1576" t="str">
            <v>7/8 in</v>
          </cell>
          <cell r="BL1576" t="str">
            <v>I, II, III</v>
          </cell>
          <cell r="BM1576">
            <v>3.604040673635355</v>
          </cell>
          <cell r="BN1576">
            <v>43.2</v>
          </cell>
          <cell r="BO1576">
            <v>0</v>
          </cell>
          <cell r="BP1576" t="str">
            <v>J</v>
          </cell>
          <cell r="BQ1576">
            <v>12</v>
          </cell>
          <cell r="BR1576">
            <v>34542</v>
          </cell>
        </row>
        <row r="1577">
          <cell r="C1577">
            <v>282044</v>
          </cell>
          <cell r="D1577" t="str">
            <v>3236 LIF20 (SWP, 504 Pcs) (GJ)</v>
          </cell>
          <cell r="E1577" t="str">
            <v>70417</v>
          </cell>
          <cell r="F1577" t="str">
            <v>72038</v>
          </cell>
          <cell r="G1577" t="str">
            <v>30%</v>
          </cell>
          <cell r="H1577" t="str">
            <v>2 X 8509 (12-8 4 X 1.25 OL)</v>
          </cell>
          <cell r="I1577" t="str">
            <v>8040 (54 mm 142 GA X 3.125 FT)</v>
          </cell>
          <cell r="J1577" t="str">
            <v>8036 (114 mm 200 GA X 3.125 FT)</v>
          </cell>
          <cell r="K1577">
            <v>2.3435999999999999</v>
          </cell>
          <cell r="L1577">
            <v>1.0044</v>
          </cell>
          <cell r="M1577">
            <v>36</v>
          </cell>
          <cell r="N1577">
            <v>43.24848808362426</v>
          </cell>
          <cell r="O1577">
            <v>35.75</v>
          </cell>
          <cell r="P1577">
            <v>36</v>
          </cell>
          <cell r="Q1577">
            <v>36.25</v>
          </cell>
          <cell r="R1577">
            <v>3.2711250000000001</v>
          </cell>
          <cell r="S1577">
            <v>3.3479999999999999</v>
          </cell>
          <cell r="T1577">
            <v>3.4256250000000001</v>
          </cell>
          <cell r="U1577">
            <v>1485.0907500000001</v>
          </cell>
          <cell r="V1577">
            <v>1519.992</v>
          </cell>
          <cell r="W1577">
            <v>1555.2337500000001</v>
          </cell>
          <cell r="X1577" t="str">
            <v>8053 (5" X 150GA X 37FT)</v>
          </cell>
          <cell r="Y1577" t="str">
            <v>SW (37 FT)</v>
          </cell>
          <cell r="Z1577">
            <v>0.1</v>
          </cell>
          <cell r="AA1577">
            <v>12</v>
          </cell>
          <cell r="AB1577">
            <v>39.253500000000003</v>
          </cell>
          <cell r="AC1577">
            <v>40.176000000000002</v>
          </cell>
          <cell r="AD1577">
            <v>41.107500000000002</v>
          </cell>
          <cell r="AE1577">
            <v>39.353500000000004</v>
          </cell>
          <cell r="AF1577">
            <v>40.276000000000003</v>
          </cell>
          <cell r="AG1577">
            <v>41.207500000000003</v>
          </cell>
          <cell r="AH1577" t="str">
            <v xml:space="preserve">8059 (37 FT/Bundle) </v>
          </cell>
          <cell r="AI1577" t="str">
            <v>SW</v>
          </cell>
          <cell r="AJ1577" t="str">
            <v>42 SW</v>
          </cell>
          <cell r="AK1577" t="str">
            <v xml:space="preserve">Stack </v>
          </cell>
          <cell r="AL1577" t="str">
            <v xml:space="preserve">Pyramid </v>
          </cell>
          <cell r="AM1577" t="str">
            <v>On Pallet</v>
          </cell>
          <cell r="AN1577">
            <v>42</v>
          </cell>
          <cell r="AO1577" t="str">
            <v>8904 (45 X 42)</v>
          </cell>
          <cell r="AP1577" t="str">
            <v>45X42</v>
          </cell>
          <cell r="AQ1577">
            <v>55</v>
          </cell>
          <cell r="AR1577" t="str">
            <v>8133 (2)</v>
          </cell>
          <cell r="AS1577" t="str">
            <v>1 X 8114 (Pad)</v>
          </cell>
          <cell r="AT1577">
            <v>0</v>
          </cell>
          <cell r="AU1577">
            <v>0</v>
          </cell>
          <cell r="AV1577" t="str">
            <v>8051 (1 White)</v>
          </cell>
          <cell r="AW1577" t="str">
            <v>8052 (186FT White)</v>
          </cell>
          <cell r="AX1577">
            <v>1746.5920000000001</v>
          </cell>
          <cell r="AY1577">
            <v>504</v>
          </cell>
          <cell r="AZ1577">
            <v>3.4654603174603178</v>
          </cell>
          <cell r="BA1577" t="str">
            <v>GJ Request 3/23/05.  Each bundle gets Part No. 8132 8.5 X 11 inch bundle sheet.</v>
          </cell>
          <cell r="BB1577"/>
          <cell r="BC1577">
            <v>282044</v>
          </cell>
          <cell r="BD1577" t="str">
            <v>Orange</v>
          </cell>
          <cell r="BE1577" t="str">
            <v>3236 LIF20</v>
          </cell>
          <cell r="BF1577" t="str">
            <v>12 months (+/- 5 days) from date of manufacture</v>
          </cell>
          <cell r="BG1577" t="str">
            <v>X-Fast</v>
          </cell>
          <cell r="BH1577" t="str">
            <v>32 mm</v>
          </cell>
          <cell r="BI1577" t="str">
            <v>1 3/8 in</v>
          </cell>
          <cell r="BJ1577" t="str">
            <v>36 in</v>
          </cell>
          <cell r="BK1577" t="str">
            <v>7/8 in</v>
          </cell>
          <cell r="BL1577" t="str">
            <v>I, II, III</v>
          </cell>
          <cell r="BM1577">
            <v>3.604040673635355</v>
          </cell>
          <cell r="BN1577">
            <v>43.2</v>
          </cell>
          <cell r="BO1577">
            <v>0</v>
          </cell>
          <cell r="BP1577" t="str">
            <v>J</v>
          </cell>
          <cell r="BQ1577">
            <v>12</v>
          </cell>
          <cell r="BR1577">
            <v>34542</v>
          </cell>
        </row>
        <row r="1578">
          <cell r="C1578">
            <v>282045</v>
          </cell>
          <cell r="D1578" t="str">
            <v>3236 LIF50 (SWP, 504 Pcs) (GJ)</v>
          </cell>
          <cell r="E1578" t="str">
            <v>70419</v>
          </cell>
          <cell r="F1578" t="str">
            <v>72038</v>
          </cell>
          <cell r="G1578" t="str">
            <v>30%</v>
          </cell>
          <cell r="H1578" t="str">
            <v>2 X 8509 (12-8 4 X 1.25 OL)</v>
          </cell>
          <cell r="I1578" t="str">
            <v>8040 (54 mm 142 GA X 3.125 FT)</v>
          </cell>
          <cell r="J1578" t="str">
            <v>8036 (114 mm 200 GA X 3.125 FT)</v>
          </cell>
          <cell r="K1578">
            <v>2.3435999999999999</v>
          </cell>
          <cell r="L1578">
            <v>1.0044</v>
          </cell>
          <cell r="M1578">
            <v>36</v>
          </cell>
          <cell r="N1578">
            <v>43.24848808362426</v>
          </cell>
          <cell r="O1578">
            <v>35.75</v>
          </cell>
          <cell r="P1578">
            <v>36</v>
          </cell>
          <cell r="Q1578">
            <v>36.25</v>
          </cell>
          <cell r="R1578">
            <v>3.2711250000000001</v>
          </cell>
          <cell r="S1578">
            <v>3.3479999999999999</v>
          </cell>
          <cell r="T1578">
            <v>3.4256250000000001</v>
          </cell>
          <cell r="U1578">
            <v>1485.0907500000001</v>
          </cell>
          <cell r="V1578">
            <v>1519.992</v>
          </cell>
          <cell r="W1578">
            <v>1555.2337500000001</v>
          </cell>
          <cell r="X1578" t="str">
            <v>8053 (5" X 150GA X 37FT)</v>
          </cell>
          <cell r="Y1578" t="str">
            <v>SW (37 FT)</v>
          </cell>
          <cell r="Z1578">
            <v>0.1</v>
          </cell>
          <cell r="AA1578">
            <v>12</v>
          </cell>
          <cell r="AB1578">
            <v>39.253500000000003</v>
          </cell>
          <cell r="AC1578">
            <v>40.176000000000002</v>
          </cell>
          <cell r="AD1578">
            <v>41.107500000000002</v>
          </cell>
          <cell r="AE1578">
            <v>39.353500000000004</v>
          </cell>
          <cell r="AF1578">
            <v>40.276000000000003</v>
          </cell>
          <cell r="AG1578">
            <v>41.207500000000003</v>
          </cell>
          <cell r="AH1578" t="str">
            <v xml:space="preserve">8059 (37 FT/Bundle) </v>
          </cell>
          <cell r="AI1578" t="str">
            <v>SW</v>
          </cell>
          <cell r="AJ1578" t="str">
            <v>42 SW</v>
          </cell>
          <cell r="AK1578" t="str">
            <v xml:space="preserve">Stack </v>
          </cell>
          <cell r="AL1578" t="str">
            <v xml:space="preserve">Pyramid </v>
          </cell>
          <cell r="AM1578" t="str">
            <v>On Pallet</v>
          </cell>
          <cell r="AN1578">
            <v>42</v>
          </cell>
          <cell r="AO1578" t="str">
            <v>8904 (45 X 42)</v>
          </cell>
          <cell r="AP1578" t="str">
            <v>45X42</v>
          </cell>
          <cell r="AQ1578">
            <v>55</v>
          </cell>
          <cell r="AR1578" t="str">
            <v>8133 (2)</v>
          </cell>
          <cell r="AS1578" t="str">
            <v>1 X 8114 (Pad)</v>
          </cell>
          <cell r="AT1578">
            <v>0</v>
          </cell>
          <cell r="AU1578">
            <v>0</v>
          </cell>
          <cell r="AV1578" t="str">
            <v>8051 (1 White)</v>
          </cell>
          <cell r="AW1578" t="str">
            <v>8052 (186FT White)</v>
          </cell>
          <cell r="AX1578">
            <v>1746.5920000000001</v>
          </cell>
          <cell r="AY1578">
            <v>504</v>
          </cell>
          <cell r="AZ1578">
            <v>3.4654603174603178</v>
          </cell>
          <cell r="BA1578" t="str">
            <v>GJ Request 6/21/02.  Each bundle gets Part No. 8132 8.5 X 11 inch bundle sheet.</v>
          </cell>
          <cell r="BB1578"/>
          <cell r="BC1578">
            <v>282045</v>
          </cell>
          <cell r="BD1578" t="str">
            <v>Green</v>
          </cell>
          <cell r="BE1578" t="str">
            <v xml:space="preserve">3236 LIF50 </v>
          </cell>
          <cell r="BF1578" t="str">
            <v>12 months (+/- 5 days) from date of manufacture</v>
          </cell>
          <cell r="BG1578" t="str">
            <v xml:space="preserve">Medium </v>
          </cell>
          <cell r="BH1578" t="str">
            <v>32 mm</v>
          </cell>
          <cell r="BI1578" t="str">
            <v>1 3/8 in</v>
          </cell>
          <cell r="BJ1578" t="str">
            <v>36 in</v>
          </cell>
          <cell r="BK1578" t="str">
            <v>7/8 in</v>
          </cell>
          <cell r="BL1578" t="str">
            <v>I, II, III</v>
          </cell>
          <cell r="BM1578">
            <v>3.604040673635355</v>
          </cell>
          <cell r="BN1578">
            <v>43.2</v>
          </cell>
          <cell r="BO1578">
            <v>0</v>
          </cell>
          <cell r="BP1578" t="str">
            <v>J</v>
          </cell>
          <cell r="BQ1578">
            <v>12</v>
          </cell>
          <cell r="BR1578">
            <v>34542</v>
          </cell>
        </row>
        <row r="1579">
          <cell r="C1579">
            <v>282046</v>
          </cell>
          <cell r="D1579" t="str">
            <v>3236 LIF50 (2PB, 25 Bxs)(GJ)</v>
          </cell>
          <cell r="E1579" t="str">
            <v>70419</v>
          </cell>
          <cell r="F1579" t="str">
            <v>72038</v>
          </cell>
          <cell r="G1579" t="str">
            <v>30%</v>
          </cell>
          <cell r="H1579" t="str">
            <v>2 X 8509 (12-8 4 X 1.25 OL)</v>
          </cell>
          <cell r="I1579" t="str">
            <v>8040 (54 mm 142 GA X 3.125 FT)</v>
          </cell>
          <cell r="J1579" t="str">
            <v>8036 (114 mm 200 GA X 3.125 FT)</v>
          </cell>
          <cell r="K1579">
            <v>2.3435999999999999</v>
          </cell>
          <cell r="L1579">
            <v>1.0044</v>
          </cell>
          <cell r="M1579">
            <v>36</v>
          </cell>
          <cell r="N1579">
            <v>43.24848808362426</v>
          </cell>
          <cell r="O1579">
            <v>35.75</v>
          </cell>
          <cell r="P1579">
            <v>36</v>
          </cell>
          <cell r="Q1579">
            <v>36.25</v>
          </cell>
          <cell r="R1579">
            <v>3.2711250000000001</v>
          </cell>
          <cell r="S1579">
            <v>3.3479999999999999</v>
          </cell>
          <cell r="T1579">
            <v>3.4256250000000001</v>
          </cell>
          <cell r="U1579">
            <v>1485.0907500000001</v>
          </cell>
          <cell r="V1579">
            <v>1519.992</v>
          </cell>
          <cell r="W1579">
            <v>1555.2337500000001</v>
          </cell>
          <cell r="X1579" t="str">
            <v>8465/8466 (39"/2 pc)</v>
          </cell>
          <cell r="Y1579" t="str">
            <v>39"/ 2 pc</v>
          </cell>
          <cell r="Z1579">
            <v>2.8</v>
          </cell>
          <cell r="AA1579">
            <v>20</v>
          </cell>
          <cell r="AB1579">
            <v>65.422499999999999</v>
          </cell>
          <cell r="AC1579">
            <v>66.959999999999994</v>
          </cell>
          <cell r="AD1579">
            <v>68.512500000000003</v>
          </cell>
          <cell r="AE1579">
            <v>68.222499999999997</v>
          </cell>
          <cell r="AF1579">
            <v>69.759999999999991</v>
          </cell>
          <cell r="AG1579">
            <v>71.3125</v>
          </cell>
          <cell r="AH1579" t="str">
            <v xml:space="preserve">2 X 8126 (4.625 FT/Box) </v>
          </cell>
          <cell r="AI1579">
            <v>2</v>
          </cell>
          <cell r="AJ1579" t="str">
            <v>(5X5)+0=25</v>
          </cell>
          <cell r="AK1579">
            <v>5</v>
          </cell>
          <cell r="AL1579">
            <v>5</v>
          </cell>
          <cell r="AM1579">
            <v>0</v>
          </cell>
          <cell r="AN1579">
            <v>25</v>
          </cell>
          <cell r="AO1579" t="str">
            <v>8904 (45 X 42)</v>
          </cell>
          <cell r="AP1579" t="str">
            <v>45X42</v>
          </cell>
          <cell r="AQ1579">
            <v>55</v>
          </cell>
          <cell r="AR1579" t="str">
            <v>8123 (4)</v>
          </cell>
          <cell r="AS1579">
            <v>0</v>
          </cell>
          <cell r="AT1579" t="str">
            <v>8121 (2 X 16FT)</v>
          </cell>
          <cell r="AU1579">
            <v>2</v>
          </cell>
          <cell r="AV1579" t="str">
            <v>8051 (1 White)</v>
          </cell>
          <cell r="AW1579" t="str">
            <v>8050 (111FT Clear)</v>
          </cell>
          <cell r="AX1579">
            <v>1798.9999999999998</v>
          </cell>
          <cell r="AY1579">
            <v>500</v>
          </cell>
          <cell r="AZ1579">
            <v>3.5979999999999994</v>
          </cell>
          <cell r="BA1579" t="str">
            <v xml:space="preserve">Minova USA Inc. request 7/14/04. </v>
          </cell>
          <cell r="BB1579"/>
          <cell r="BC1579">
            <v>282046</v>
          </cell>
          <cell r="BD1579" t="str">
            <v>Green</v>
          </cell>
          <cell r="BE1579" t="str">
            <v xml:space="preserve">3236 LIF50 </v>
          </cell>
          <cell r="BF1579" t="str">
            <v>12 months (+/- 5 days) from date of manufacture</v>
          </cell>
          <cell r="BG1579" t="str">
            <v xml:space="preserve">Medium </v>
          </cell>
          <cell r="BH1579" t="str">
            <v>32 mm</v>
          </cell>
          <cell r="BI1579" t="str">
            <v>1 3/8 in</v>
          </cell>
          <cell r="BJ1579" t="str">
            <v>36 in</v>
          </cell>
          <cell r="BK1579" t="str">
            <v>7/8 in</v>
          </cell>
          <cell r="BL1579" t="str">
            <v>I, II, III</v>
          </cell>
          <cell r="BM1579">
            <v>3.604040673635355</v>
          </cell>
          <cell r="BN1579">
            <v>72</v>
          </cell>
          <cell r="BO1579">
            <v>0</v>
          </cell>
          <cell r="BP1579" t="str">
            <v>J</v>
          </cell>
          <cell r="BQ1579">
            <v>20</v>
          </cell>
          <cell r="BR1579">
            <v>33925</v>
          </cell>
        </row>
        <row r="1580">
          <cell r="C1580">
            <v>282047</v>
          </cell>
          <cell r="D1580" t="str">
            <v>3236 LIF35 (2PB, 25 Bxs)(GJ)</v>
          </cell>
          <cell r="E1580" t="str">
            <v>70411</v>
          </cell>
          <cell r="F1580" t="str">
            <v>72038</v>
          </cell>
          <cell r="G1580" t="str">
            <v>30%</v>
          </cell>
          <cell r="H1580" t="str">
            <v>2 X 8509 (12-8 4 X 1.25 OL)</v>
          </cell>
          <cell r="I1580" t="str">
            <v>8040 (54 mm 142 GA X 3.125 FT)</v>
          </cell>
          <cell r="J1580" t="str">
            <v>8036 (114 mm 200 GA X 3.125 FT)</v>
          </cell>
          <cell r="K1580">
            <v>2.3435999999999999</v>
          </cell>
          <cell r="L1580">
            <v>1.0044</v>
          </cell>
          <cell r="M1580">
            <v>36</v>
          </cell>
          <cell r="N1580">
            <v>43.24848808362426</v>
          </cell>
          <cell r="O1580">
            <v>35.75</v>
          </cell>
          <cell r="P1580">
            <v>36</v>
          </cell>
          <cell r="Q1580">
            <v>36.25</v>
          </cell>
          <cell r="R1580">
            <v>3.2711250000000001</v>
          </cell>
          <cell r="S1580">
            <v>3.3479999999999999</v>
          </cell>
          <cell r="T1580">
            <v>3.4256250000000001</v>
          </cell>
          <cell r="U1580">
            <v>1485.0907500000001</v>
          </cell>
          <cell r="V1580">
            <v>1519.992</v>
          </cell>
          <cell r="W1580">
            <v>1555.2337500000001</v>
          </cell>
          <cell r="X1580" t="str">
            <v>8465/8466 (39"/2 pc)</v>
          </cell>
          <cell r="Y1580" t="str">
            <v>39"/ 2 pc</v>
          </cell>
          <cell r="Z1580">
            <v>2.8</v>
          </cell>
          <cell r="AA1580">
            <v>20</v>
          </cell>
          <cell r="AB1580">
            <v>65.422499999999999</v>
          </cell>
          <cell r="AC1580">
            <v>66.959999999999994</v>
          </cell>
          <cell r="AD1580">
            <v>68.512500000000003</v>
          </cell>
          <cell r="AE1580">
            <v>68.222499999999997</v>
          </cell>
          <cell r="AF1580">
            <v>69.759999999999991</v>
          </cell>
          <cell r="AG1580">
            <v>71.3125</v>
          </cell>
          <cell r="AH1580" t="str">
            <v xml:space="preserve">2 X 8126 (4.625 FT/Box) </v>
          </cell>
          <cell r="AI1580">
            <v>2</v>
          </cell>
          <cell r="AJ1580" t="str">
            <v>(5X5)+0=25</v>
          </cell>
          <cell r="AK1580">
            <v>5</v>
          </cell>
          <cell r="AL1580">
            <v>5</v>
          </cell>
          <cell r="AM1580">
            <v>0</v>
          </cell>
          <cell r="AN1580">
            <v>25</v>
          </cell>
          <cell r="AO1580" t="str">
            <v>8904 (45 X 42)</v>
          </cell>
          <cell r="AP1580" t="str">
            <v>45X42</v>
          </cell>
          <cell r="AQ1580">
            <v>55</v>
          </cell>
          <cell r="AR1580" t="str">
            <v>8123 (4)</v>
          </cell>
          <cell r="AS1580">
            <v>0</v>
          </cell>
          <cell r="AT1580" t="str">
            <v>8121 (2 X 16FT)</v>
          </cell>
          <cell r="AU1580">
            <v>2</v>
          </cell>
          <cell r="AV1580" t="str">
            <v>8051 (1 White)</v>
          </cell>
          <cell r="AW1580" t="str">
            <v>8050 (111FT Clear)</v>
          </cell>
          <cell r="AX1580">
            <v>1798.9999999999998</v>
          </cell>
          <cell r="AY1580">
            <v>500</v>
          </cell>
          <cell r="AZ1580">
            <v>3.5979999999999994</v>
          </cell>
          <cell r="BA1580" t="str">
            <v>GJ Request 11/7/05.</v>
          </cell>
          <cell r="BB1580"/>
          <cell r="BC1580">
            <v>282047</v>
          </cell>
          <cell r="BD1580" t="str">
            <v>Blue</v>
          </cell>
          <cell r="BE1580" t="str">
            <v>3236 LIF35</v>
          </cell>
          <cell r="BF1580" t="str">
            <v>12 months (+/- 5 days) from date of manufacture</v>
          </cell>
          <cell r="BG1580" t="str">
            <v>Fast</v>
          </cell>
          <cell r="BH1580" t="str">
            <v>32 mm</v>
          </cell>
          <cell r="BI1580" t="str">
            <v>1 3/8 in</v>
          </cell>
          <cell r="BJ1580" t="str">
            <v>36 in</v>
          </cell>
          <cell r="BK1580" t="str">
            <v>7/8 in</v>
          </cell>
          <cell r="BL1580" t="str">
            <v>I, II, III</v>
          </cell>
          <cell r="BM1580">
            <v>3.604040673635355</v>
          </cell>
          <cell r="BN1580">
            <v>72</v>
          </cell>
          <cell r="BO1580">
            <v>0</v>
          </cell>
          <cell r="BP1580" t="str">
            <v>J</v>
          </cell>
          <cell r="BQ1580">
            <v>20</v>
          </cell>
          <cell r="BR1580">
            <v>33925</v>
          </cell>
        </row>
        <row r="1581">
          <cell r="C1581">
            <v>282048</v>
          </cell>
          <cell r="D1581" t="str">
            <v>3236 LIF90 (2PB, 25 Bxs)(GJ)</v>
          </cell>
          <cell r="E1581" t="str">
            <v>70412</v>
          </cell>
          <cell r="F1581" t="str">
            <v>72038</v>
          </cell>
          <cell r="G1581" t="str">
            <v>30%</v>
          </cell>
          <cell r="H1581" t="str">
            <v>2 X 8509 (12-8 4 X 1.25 OL)</v>
          </cell>
          <cell r="I1581" t="str">
            <v>8040 (54 mm 142 GA X 3.125 FT)</v>
          </cell>
          <cell r="J1581" t="str">
            <v>8036 (114 mm 200 GA X 3.125 FT)</v>
          </cell>
          <cell r="K1581">
            <v>2.3435999999999999</v>
          </cell>
          <cell r="L1581">
            <v>1.0044</v>
          </cell>
          <cell r="M1581">
            <v>36</v>
          </cell>
          <cell r="N1581">
            <v>43.24848808362426</v>
          </cell>
          <cell r="O1581">
            <v>35.75</v>
          </cell>
          <cell r="P1581">
            <v>36</v>
          </cell>
          <cell r="Q1581">
            <v>36.25</v>
          </cell>
          <cell r="R1581">
            <v>3.2711250000000001</v>
          </cell>
          <cell r="S1581">
            <v>3.3479999999999999</v>
          </cell>
          <cell r="T1581">
            <v>3.4256250000000001</v>
          </cell>
          <cell r="U1581">
            <v>1485.0907500000001</v>
          </cell>
          <cell r="V1581">
            <v>1519.992</v>
          </cell>
          <cell r="W1581">
            <v>1555.2337500000001</v>
          </cell>
          <cell r="X1581" t="str">
            <v>8465/8466 (39"/2 pc)</v>
          </cell>
          <cell r="Y1581" t="str">
            <v>39"/ 2 pc</v>
          </cell>
          <cell r="Z1581">
            <v>2.8</v>
          </cell>
          <cell r="AA1581">
            <v>20</v>
          </cell>
          <cell r="AB1581">
            <v>65.422499999999999</v>
          </cell>
          <cell r="AC1581">
            <v>66.959999999999994</v>
          </cell>
          <cell r="AD1581">
            <v>68.512500000000003</v>
          </cell>
          <cell r="AE1581">
            <v>68.222499999999997</v>
          </cell>
          <cell r="AF1581">
            <v>69.759999999999991</v>
          </cell>
          <cell r="AG1581">
            <v>71.3125</v>
          </cell>
          <cell r="AH1581" t="str">
            <v xml:space="preserve">2 X 8126 (4.625 FT/Box) </v>
          </cell>
          <cell r="AI1581">
            <v>2</v>
          </cell>
          <cell r="AJ1581" t="str">
            <v>(5X5)+0=25</v>
          </cell>
          <cell r="AK1581">
            <v>5</v>
          </cell>
          <cell r="AL1581">
            <v>5</v>
          </cell>
          <cell r="AM1581">
            <v>0</v>
          </cell>
          <cell r="AN1581">
            <v>25</v>
          </cell>
          <cell r="AO1581" t="str">
            <v>8904 (45 X 42)</v>
          </cell>
          <cell r="AP1581" t="str">
            <v>45X42</v>
          </cell>
          <cell r="AQ1581">
            <v>55</v>
          </cell>
          <cell r="AR1581" t="str">
            <v>8123 (4)</v>
          </cell>
          <cell r="AS1581">
            <v>0</v>
          </cell>
          <cell r="AT1581" t="str">
            <v>8121 (2 X 16FT)</v>
          </cell>
          <cell r="AU1581">
            <v>2</v>
          </cell>
          <cell r="AV1581" t="str">
            <v>8051 (1 White)</v>
          </cell>
          <cell r="AW1581" t="str">
            <v>8050 (111FT Clear)</v>
          </cell>
          <cell r="AX1581">
            <v>1798.9999999999998</v>
          </cell>
          <cell r="AY1581">
            <v>500</v>
          </cell>
          <cell r="AZ1581">
            <v>3.5979999999999994</v>
          </cell>
          <cell r="BA1581" t="str">
            <v xml:space="preserve">GJ Request 1/3/03. </v>
          </cell>
          <cell r="BB1581"/>
          <cell r="BC1581">
            <v>282048</v>
          </cell>
          <cell r="BD1581" t="str">
            <v>Yellow</v>
          </cell>
          <cell r="BE1581" t="str">
            <v xml:space="preserve">3236 LIF90 </v>
          </cell>
          <cell r="BF1581" t="str">
            <v>12 months (+/- 5 days) from date of manufacture</v>
          </cell>
          <cell r="BG1581" t="str">
            <v>Slow</v>
          </cell>
          <cell r="BH1581" t="str">
            <v>32 mm</v>
          </cell>
          <cell r="BI1581" t="str">
            <v>1 3/8 in</v>
          </cell>
          <cell r="BJ1581" t="str">
            <v>36 in</v>
          </cell>
          <cell r="BK1581" t="str">
            <v>7/8 in</v>
          </cell>
          <cell r="BL1581" t="str">
            <v>I, II, III</v>
          </cell>
          <cell r="BM1581">
            <v>3.604040673635355</v>
          </cell>
          <cell r="BN1581">
            <v>72</v>
          </cell>
          <cell r="BO1581">
            <v>0</v>
          </cell>
          <cell r="BP1581" t="str">
            <v>J</v>
          </cell>
          <cell r="BQ1581">
            <v>20</v>
          </cell>
          <cell r="BR1581">
            <v>33925</v>
          </cell>
        </row>
        <row r="1582">
          <cell r="C1582">
            <v>282049</v>
          </cell>
          <cell r="D1582" t="str">
            <v>3236 LIF70 (2PB, 25 Bxs)(GJ)</v>
          </cell>
          <cell r="E1582" t="str">
            <v>70413</v>
          </cell>
          <cell r="F1582" t="str">
            <v>72038</v>
          </cell>
          <cell r="G1582" t="str">
            <v>30%</v>
          </cell>
          <cell r="H1582" t="str">
            <v>2 X 8509 (12-8 4 X 1.25 OL)</v>
          </cell>
          <cell r="I1582" t="str">
            <v>8040 (54 mm 142 GA X 3.125 FT)</v>
          </cell>
          <cell r="J1582" t="str">
            <v>8036 (114 mm 200 GA X 3.125 FT)</v>
          </cell>
          <cell r="K1582">
            <v>2.3435999999999999</v>
          </cell>
          <cell r="L1582">
            <v>1.0044</v>
          </cell>
          <cell r="M1582">
            <v>36</v>
          </cell>
          <cell r="N1582">
            <v>43.24848808362426</v>
          </cell>
          <cell r="O1582">
            <v>35.75</v>
          </cell>
          <cell r="P1582">
            <v>36</v>
          </cell>
          <cell r="Q1582">
            <v>36.25</v>
          </cell>
          <cell r="R1582">
            <v>3.2711250000000001</v>
          </cell>
          <cell r="S1582">
            <v>3.3479999999999999</v>
          </cell>
          <cell r="T1582">
            <v>3.4256250000000001</v>
          </cell>
          <cell r="U1582">
            <v>1485.0907500000001</v>
          </cell>
          <cell r="V1582">
            <v>1519.992</v>
          </cell>
          <cell r="W1582">
            <v>1555.2337500000001</v>
          </cell>
          <cell r="X1582" t="str">
            <v>8465/8466 (39"/2 pc)</v>
          </cell>
          <cell r="Y1582" t="str">
            <v>39"/ 2 pc</v>
          </cell>
          <cell r="Z1582">
            <v>2.8</v>
          </cell>
          <cell r="AA1582">
            <v>20</v>
          </cell>
          <cell r="AB1582">
            <v>65.422499999999999</v>
          </cell>
          <cell r="AC1582">
            <v>66.959999999999994</v>
          </cell>
          <cell r="AD1582">
            <v>68.512500000000003</v>
          </cell>
          <cell r="AE1582">
            <v>68.222499999999997</v>
          </cell>
          <cell r="AF1582">
            <v>69.759999999999991</v>
          </cell>
          <cell r="AG1582">
            <v>71.3125</v>
          </cell>
          <cell r="AH1582" t="str">
            <v xml:space="preserve">2 X 8126 (4.625 FT/Box) </v>
          </cell>
          <cell r="AI1582">
            <v>2</v>
          </cell>
          <cell r="AJ1582" t="str">
            <v>(5X5)+0=25</v>
          </cell>
          <cell r="AK1582">
            <v>5</v>
          </cell>
          <cell r="AL1582">
            <v>5</v>
          </cell>
          <cell r="AM1582">
            <v>0</v>
          </cell>
          <cell r="AN1582">
            <v>25</v>
          </cell>
          <cell r="AO1582" t="str">
            <v>8904 (45 X 42)</v>
          </cell>
          <cell r="AP1582" t="str">
            <v>45X42</v>
          </cell>
          <cell r="AQ1582">
            <v>55</v>
          </cell>
          <cell r="AR1582" t="str">
            <v>8123 (4)</v>
          </cell>
          <cell r="AS1582">
            <v>0</v>
          </cell>
          <cell r="AT1582" t="str">
            <v>8121 (2 X 16FT)</v>
          </cell>
          <cell r="AU1582">
            <v>2</v>
          </cell>
          <cell r="AV1582" t="str">
            <v>8051 (1 White)</v>
          </cell>
          <cell r="AW1582" t="str">
            <v>8050 (111FT Clear)</v>
          </cell>
          <cell r="AX1582">
            <v>1798.9999999999998</v>
          </cell>
          <cell r="AY1582">
            <v>500</v>
          </cell>
          <cell r="AZ1582">
            <v>3.5979999999999994</v>
          </cell>
          <cell r="BA1582" t="str">
            <v>GJ Request 12/22/05.</v>
          </cell>
          <cell r="BB1582"/>
          <cell r="BC1582">
            <v>282049</v>
          </cell>
          <cell r="BD1582" t="str">
            <v>Yellow</v>
          </cell>
          <cell r="BE1582" t="str">
            <v>3236 LIF70</v>
          </cell>
          <cell r="BF1582" t="str">
            <v>12 months (+/- 5 days) from date of manufacture</v>
          </cell>
          <cell r="BG1582" t="str">
            <v>Slow</v>
          </cell>
          <cell r="BH1582" t="str">
            <v>32 mm</v>
          </cell>
          <cell r="BI1582" t="str">
            <v>1 3/8 in</v>
          </cell>
          <cell r="BJ1582" t="str">
            <v>36 in</v>
          </cell>
          <cell r="BK1582" t="str">
            <v>7/8 in</v>
          </cell>
          <cell r="BL1582" t="str">
            <v>I, II, III</v>
          </cell>
          <cell r="BM1582">
            <v>3.604040673635355</v>
          </cell>
          <cell r="BN1582">
            <v>72</v>
          </cell>
          <cell r="BO1582">
            <v>0</v>
          </cell>
          <cell r="BP1582" t="str">
            <v>J</v>
          </cell>
          <cell r="BQ1582">
            <v>20</v>
          </cell>
          <cell r="BR1582">
            <v>33925</v>
          </cell>
        </row>
        <row r="1583">
          <cell r="C1583">
            <v>282051</v>
          </cell>
          <cell r="D1583" t="str">
            <v>3236 VLIF90 (2PB, 25 Bxs)(GJ)</v>
          </cell>
          <cell r="E1583">
            <v>70364</v>
          </cell>
          <cell r="F1583" t="str">
            <v>72038</v>
          </cell>
          <cell r="G1583" t="str">
            <v>30%</v>
          </cell>
          <cell r="H1583" t="str">
            <v>2 X 8509 (12-8 4 X 1.25 OL)</v>
          </cell>
          <cell r="I1583" t="str">
            <v>8040 (54 mm 142 GA X 3.125 FT)</v>
          </cell>
          <cell r="J1583" t="str">
            <v>8036 (114 mm 200 GA X 3.125 FT)</v>
          </cell>
          <cell r="K1583">
            <v>2.3435999999999999</v>
          </cell>
          <cell r="L1583">
            <v>1.0044</v>
          </cell>
          <cell r="M1583">
            <v>36</v>
          </cell>
          <cell r="N1583">
            <v>43.24848808362426</v>
          </cell>
          <cell r="O1583">
            <v>35.75</v>
          </cell>
          <cell r="P1583">
            <v>36</v>
          </cell>
          <cell r="Q1583">
            <v>36.25</v>
          </cell>
          <cell r="R1583">
            <v>3.2711250000000001</v>
          </cell>
          <cell r="S1583">
            <v>3.3479999999999999</v>
          </cell>
          <cell r="T1583">
            <v>3.4256250000000001</v>
          </cell>
          <cell r="U1583">
            <v>1485.0907500000001</v>
          </cell>
          <cell r="V1583">
            <v>1519.992</v>
          </cell>
          <cell r="W1583">
            <v>1555.2337500000001</v>
          </cell>
          <cell r="X1583" t="str">
            <v>8465/8466 (39"/2 pc)</v>
          </cell>
          <cell r="Y1583" t="str">
            <v>39"/ 2 pc</v>
          </cell>
          <cell r="Z1583">
            <v>2.8</v>
          </cell>
          <cell r="AA1583">
            <v>15</v>
          </cell>
          <cell r="AB1583">
            <v>49.066875000000003</v>
          </cell>
          <cell r="AC1583">
            <v>50.22</v>
          </cell>
          <cell r="AD1583">
            <v>51.384375000000006</v>
          </cell>
          <cell r="AE1583">
            <v>51.866875</v>
          </cell>
          <cell r="AF1583">
            <v>53.019999999999996</v>
          </cell>
          <cell r="AG1583">
            <v>54.184375000000003</v>
          </cell>
          <cell r="AH1583" t="str">
            <v xml:space="preserve">2 X 8126 (4.625 FT/Box) </v>
          </cell>
          <cell r="AI1583">
            <v>2</v>
          </cell>
          <cell r="AJ1583" t="str">
            <v>(5X5)+0=25</v>
          </cell>
          <cell r="AK1583">
            <v>5</v>
          </cell>
          <cell r="AL1583">
            <v>5</v>
          </cell>
          <cell r="AM1583">
            <v>0</v>
          </cell>
          <cell r="AN1583">
            <v>25</v>
          </cell>
          <cell r="AO1583" t="str">
            <v>8904 (45 X 42)</v>
          </cell>
          <cell r="AP1583" t="str">
            <v>45X42</v>
          </cell>
          <cell r="AQ1583">
            <v>55</v>
          </cell>
          <cell r="AR1583" t="str">
            <v>8123 (4)</v>
          </cell>
          <cell r="AS1583">
            <v>0</v>
          </cell>
          <cell r="AT1583" t="str">
            <v>8121 (2 X 16FT)</v>
          </cell>
          <cell r="AU1583">
            <v>2</v>
          </cell>
          <cell r="AV1583" t="str">
            <v>8051 (1 White)</v>
          </cell>
          <cell r="AW1583" t="str">
            <v>8050 (111FT Clear)</v>
          </cell>
          <cell r="AX1583">
            <v>1380.5</v>
          </cell>
          <cell r="AY1583">
            <v>375</v>
          </cell>
          <cell r="AZ1583">
            <v>3.6813333333333333</v>
          </cell>
          <cell r="BA1583" t="str">
            <v>West Elk Request 11/9/15</v>
          </cell>
          <cell r="BB1583"/>
          <cell r="BC1583">
            <v>282051</v>
          </cell>
          <cell r="BD1583" t="str">
            <v>Yellow</v>
          </cell>
          <cell r="BE1583" t="str">
            <v xml:space="preserve">3236 VLIF90 </v>
          </cell>
          <cell r="BF1583" t="str">
            <v>12 months (+/- 5 days) from date of manufacture</v>
          </cell>
          <cell r="BG1583" t="str">
            <v>Slow</v>
          </cell>
          <cell r="BH1583" t="str">
            <v>32 mm</v>
          </cell>
          <cell r="BI1583" t="str">
            <v>1 3/8 in</v>
          </cell>
          <cell r="BJ1583" t="str">
            <v>36 in</v>
          </cell>
          <cell r="BK1583" t="str">
            <v>7/8 in</v>
          </cell>
          <cell r="BL1583" t="str">
            <v>I, II, III</v>
          </cell>
          <cell r="BM1583">
            <v>3.604040673635355</v>
          </cell>
          <cell r="BN1583">
            <v>72</v>
          </cell>
          <cell r="BO1583">
            <v>0</v>
          </cell>
          <cell r="BP1583" t="str">
            <v>J</v>
          </cell>
          <cell r="BQ1583">
            <v>15</v>
          </cell>
          <cell r="BR1583">
            <v>33925</v>
          </cell>
        </row>
        <row r="1584">
          <cell r="C1584">
            <v>282063</v>
          </cell>
          <cell r="D1584" t="str">
            <v>3236 H35 (2PB, 25 Bxs)(GJ)</v>
          </cell>
          <cell r="E1584" t="str">
            <v>70400</v>
          </cell>
          <cell r="F1584" t="str">
            <v>72038</v>
          </cell>
          <cell r="G1584" t="str">
            <v>30%</v>
          </cell>
          <cell r="H1584" t="str">
            <v>2 X 8509 (12-8 4 X 1.25 OL)</v>
          </cell>
          <cell r="I1584" t="str">
            <v>8040 (54 mm 142 GA X 3.125 FT)</v>
          </cell>
          <cell r="J1584" t="str">
            <v>8036 (114 mm 200 GA X 3.125 FT)</v>
          </cell>
          <cell r="K1584">
            <v>2.3435999999999999</v>
          </cell>
          <cell r="L1584">
            <v>1.0044</v>
          </cell>
          <cell r="M1584">
            <v>36</v>
          </cell>
          <cell r="N1584">
            <v>43.24848808362426</v>
          </cell>
          <cell r="O1584">
            <v>35.75</v>
          </cell>
          <cell r="P1584">
            <v>36</v>
          </cell>
          <cell r="Q1584">
            <v>36.25</v>
          </cell>
          <cell r="R1584">
            <v>3.2711250000000001</v>
          </cell>
          <cell r="S1584">
            <v>3.3479999999999999</v>
          </cell>
          <cell r="T1584">
            <v>3.4256250000000001</v>
          </cell>
          <cell r="U1584">
            <v>1485.0907500000001</v>
          </cell>
          <cell r="V1584">
            <v>1519.992</v>
          </cell>
          <cell r="W1584">
            <v>1555.2337500000001</v>
          </cell>
          <cell r="X1584" t="str">
            <v>8465/8466 (39"/2 pc)</v>
          </cell>
          <cell r="Y1584" t="str">
            <v>39"/ 2 pc</v>
          </cell>
          <cell r="Z1584">
            <v>2.8</v>
          </cell>
          <cell r="AA1584">
            <v>20</v>
          </cell>
          <cell r="AB1584">
            <v>65.422499999999999</v>
          </cell>
          <cell r="AC1584">
            <v>66.959999999999994</v>
          </cell>
          <cell r="AD1584">
            <v>68.512500000000003</v>
          </cell>
          <cell r="AE1584">
            <v>68.222499999999997</v>
          </cell>
          <cell r="AF1584">
            <v>69.759999999999991</v>
          </cell>
          <cell r="AG1584">
            <v>71.3125</v>
          </cell>
          <cell r="AH1584" t="str">
            <v xml:space="preserve">2 X 8126 (4.625 FT/Box) </v>
          </cell>
          <cell r="AI1584">
            <v>2</v>
          </cell>
          <cell r="AJ1584" t="str">
            <v>(5X5)+0=25</v>
          </cell>
          <cell r="AK1584">
            <v>5</v>
          </cell>
          <cell r="AL1584">
            <v>5</v>
          </cell>
          <cell r="AM1584">
            <v>0</v>
          </cell>
          <cell r="AN1584">
            <v>25</v>
          </cell>
          <cell r="AO1584" t="str">
            <v>8904 (45 X 42)</v>
          </cell>
          <cell r="AP1584" t="str">
            <v>45X42</v>
          </cell>
          <cell r="AQ1584">
            <v>55</v>
          </cell>
          <cell r="AR1584" t="str">
            <v>8123 (4)</v>
          </cell>
          <cell r="AS1584">
            <v>0</v>
          </cell>
          <cell r="AT1584" t="str">
            <v>8121 (2 X 16FT)</v>
          </cell>
          <cell r="AU1584">
            <v>2</v>
          </cell>
          <cell r="AV1584" t="str">
            <v>8051 (1 White)</v>
          </cell>
          <cell r="AW1584" t="str">
            <v>8050 (111FT Clear)</v>
          </cell>
          <cell r="AX1584">
            <v>1798.9999999999998</v>
          </cell>
          <cell r="AY1584">
            <v>500</v>
          </cell>
          <cell r="AZ1584">
            <v>3.5979999999999994</v>
          </cell>
          <cell r="BA1584" t="str">
            <v xml:space="preserve">GJ Request 6/21/02. </v>
          </cell>
          <cell r="BB1584"/>
          <cell r="BC1584">
            <v>282063</v>
          </cell>
          <cell r="BD1584" t="str">
            <v>Blue</v>
          </cell>
          <cell r="BE1584" t="str">
            <v xml:space="preserve">3236 H35 </v>
          </cell>
          <cell r="BF1584" t="str">
            <v>12 months (+/- 5 days) from date of manufacture</v>
          </cell>
          <cell r="BG1584" t="str">
            <v>Fast</v>
          </cell>
          <cell r="BH1584" t="str">
            <v>32 mm</v>
          </cell>
          <cell r="BI1584" t="str">
            <v>1 3/8 in</v>
          </cell>
          <cell r="BJ1584" t="str">
            <v>36 in</v>
          </cell>
          <cell r="BK1584" t="str">
            <v>7/8 in</v>
          </cell>
          <cell r="BL1584" t="str">
            <v>I, II, III</v>
          </cell>
          <cell r="BM1584">
            <v>3.604040673635355</v>
          </cell>
          <cell r="BN1584">
            <v>72</v>
          </cell>
          <cell r="BO1584">
            <v>0</v>
          </cell>
          <cell r="BP1584" t="str">
            <v>J</v>
          </cell>
          <cell r="BQ1584">
            <v>20</v>
          </cell>
          <cell r="BR1584">
            <v>33925</v>
          </cell>
        </row>
        <row r="1585">
          <cell r="C1585">
            <v>282077</v>
          </cell>
          <cell r="D1585" t="str">
            <v>3236 M90 (2PB, 25 Bxs)(GJ)</v>
          </cell>
          <cell r="E1585" t="str">
            <v>70429</v>
          </cell>
          <cell r="F1585" t="str">
            <v>72038</v>
          </cell>
          <cell r="G1585" t="str">
            <v>30%</v>
          </cell>
          <cell r="H1585" t="str">
            <v>2 X 8509 (12-8 4 X 1.25 OL)</v>
          </cell>
          <cell r="I1585" t="str">
            <v>8040 (54 mm 142 GA X 3.125 FT)</v>
          </cell>
          <cell r="J1585" t="str">
            <v>8036 (114 mm 200 GA X 3.125 FT)</v>
          </cell>
          <cell r="K1585">
            <v>2.3435999999999999</v>
          </cell>
          <cell r="L1585">
            <v>1.0044</v>
          </cell>
          <cell r="M1585">
            <v>36</v>
          </cell>
          <cell r="N1585">
            <v>43.24848808362426</v>
          </cell>
          <cell r="O1585">
            <v>35.75</v>
          </cell>
          <cell r="P1585">
            <v>36</v>
          </cell>
          <cell r="Q1585">
            <v>36.25</v>
          </cell>
          <cell r="R1585">
            <v>3.2711250000000001</v>
          </cell>
          <cell r="S1585">
            <v>3.3479999999999999</v>
          </cell>
          <cell r="T1585">
            <v>3.4256250000000001</v>
          </cell>
          <cell r="U1585">
            <v>1485.0907500000001</v>
          </cell>
          <cell r="V1585">
            <v>1519.992</v>
          </cell>
          <cell r="W1585">
            <v>1555.2337500000001</v>
          </cell>
          <cell r="X1585" t="str">
            <v>8465/8466 (39"/2 pc)</v>
          </cell>
          <cell r="Y1585" t="str">
            <v>39"/ 2 pc</v>
          </cell>
          <cell r="Z1585">
            <v>2.8</v>
          </cell>
          <cell r="AA1585">
            <v>20</v>
          </cell>
          <cell r="AB1585">
            <v>65.422499999999999</v>
          </cell>
          <cell r="AC1585">
            <v>66.959999999999994</v>
          </cell>
          <cell r="AD1585">
            <v>68.512500000000003</v>
          </cell>
          <cell r="AE1585">
            <v>68.222499999999997</v>
          </cell>
          <cell r="AF1585">
            <v>69.759999999999991</v>
          </cell>
          <cell r="AG1585">
            <v>71.3125</v>
          </cell>
          <cell r="AH1585" t="str">
            <v xml:space="preserve">2 X 8126 (4.625 FT/Box) </v>
          </cell>
          <cell r="AI1585">
            <v>2</v>
          </cell>
          <cell r="AJ1585" t="str">
            <v>(5X5)+0=25</v>
          </cell>
          <cell r="AK1585">
            <v>5</v>
          </cell>
          <cell r="AL1585">
            <v>5</v>
          </cell>
          <cell r="AM1585">
            <v>0</v>
          </cell>
          <cell r="AN1585">
            <v>25</v>
          </cell>
          <cell r="AO1585" t="str">
            <v>8904 (45 X 42)</v>
          </cell>
          <cell r="AP1585" t="str">
            <v>45X42</v>
          </cell>
          <cell r="AQ1585">
            <v>55</v>
          </cell>
          <cell r="AR1585" t="str">
            <v>8123 (4)</v>
          </cell>
          <cell r="AS1585">
            <v>0</v>
          </cell>
          <cell r="AT1585" t="str">
            <v>8121 (2 X 16FT)</v>
          </cell>
          <cell r="AU1585">
            <v>2</v>
          </cell>
          <cell r="AV1585" t="str">
            <v>8051 (1 White)</v>
          </cell>
          <cell r="AW1585" t="str">
            <v>8050 (111FT Clear)</v>
          </cell>
          <cell r="AX1585">
            <v>1798.9999999999998</v>
          </cell>
          <cell r="AY1585">
            <v>500</v>
          </cell>
          <cell r="AZ1585">
            <v>3.5979999999999994</v>
          </cell>
          <cell r="BA1585" t="str">
            <v xml:space="preserve">GJ Request 6/21/02. </v>
          </cell>
          <cell r="BB1585"/>
          <cell r="BC1585">
            <v>282077</v>
          </cell>
          <cell r="BD1585" t="str">
            <v>Yellow</v>
          </cell>
          <cell r="BE1585" t="str">
            <v xml:space="preserve">3236 M90 </v>
          </cell>
          <cell r="BF1585" t="str">
            <v>12 months (+/- 5 days) from date of manufacture</v>
          </cell>
          <cell r="BG1585" t="str">
            <v>Slow</v>
          </cell>
          <cell r="BH1585" t="str">
            <v>32 mm</v>
          </cell>
          <cell r="BI1585" t="str">
            <v>1 3/8 in</v>
          </cell>
          <cell r="BJ1585" t="str">
            <v>36 in</v>
          </cell>
          <cell r="BK1585" t="str">
            <v>7/8 in</v>
          </cell>
          <cell r="BL1585" t="str">
            <v>I, II, III</v>
          </cell>
          <cell r="BM1585">
            <v>3.604040673635355</v>
          </cell>
          <cell r="BN1585">
            <v>72</v>
          </cell>
          <cell r="BO1585">
            <v>0</v>
          </cell>
          <cell r="BP1585" t="str">
            <v>J</v>
          </cell>
          <cell r="BQ1585">
            <v>20</v>
          </cell>
          <cell r="BR1585">
            <v>33925</v>
          </cell>
        </row>
        <row r="1586">
          <cell r="C1586">
            <v>282079</v>
          </cell>
          <cell r="D1586" t="str">
            <v>3236 H90 (2PB, 25 Bxs)(GJ)</v>
          </cell>
          <cell r="E1586" t="str">
            <v>70440</v>
          </cell>
          <cell r="F1586" t="str">
            <v>72038</v>
          </cell>
          <cell r="G1586" t="str">
            <v>30%</v>
          </cell>
          <cell r="H1586" t="str">
            <v>2 X 8509 (12-8 4 X 1.25 OL)</v>
          </cell>
          <cell r="I1586" t="str">
            <v>8040 (54 mm 142 GA X 3.125 FT)</v>
          </cell>
          <cell r="J1586" t="str">
            <v>8036 (114 mm 200 GA X 3.125 FT)</v>
          </cell>
          <cell r="K1586">
            <v>2.3435999999999999</v>
          </cell>
          <cell r="L1586">
            <v>1.0044</v>
          </cell>
          <cell r="M1586">
            <v>36</v>
          </cell>
          <cell r="N1586">
            <v>43.24848808362426</v>
          </cell>
          <cell r="O1586">
            <v>35.75</v>
          </cell>
          <cell r="P1586">
            <v>36</v>
          </cell>
          <cell r="Q1586">
            <v>36.25</v>
          </cell>
          <cell r="R1586">
            <v>3.2711250000000001</v>
          </cell>
          <cell r="S1586">
            <v>3.3479999999999999</v>
          </cell>
          <cell r="T1586">
            <v>3.4256250000000001</v>
          </cell>
          <cell r="U1586">
            <v>1485.0907500000001</v>
          </cell>
          <cell r="V1586">
            <v>1519.992</v>
          </cell>
          <cell r="W1586">
            <v>1555.2337500000001</v>
          </cell>
          <cell r="X1586" t="str">
            <v>8465/8466 (39"/2 pc)</v>
          </cell>
          <cell r="Y1586" t="str">
            <v>39"/ 2 pc</v>
          </cell>
          <cell r="Z1586">
            <v>2.8</v>
          </cell>
          <cell r="AA1586">
            <v>20</v>
          </cell>
          <cell r="AB1586">
            <v>65.422499999999999</v>
          </cell>
          <cell r="AC1586">
            <v>66.959999999999994</v>
          </cell>
          <cell r="AD1586">
            <v>68.512500000000003</v>
          </cell>
          <cell r="AE1586">
            <v>68.222499999999997</v>
          </cell>
          <cell r="AF1586">
            <v>69.759999999999991</v>
          </cell>
          <cell r="AG1586">
            <v>71.3125</v>
          </cell>
          <cell r="AH1586" t="str">
            <v xml:space="preserve">2 X 8126 (4.625 FT/Box) </v>
          </cell>
          <cell r="AI1586">
            <v>2</v>
          </cell>
          <cell r="AJ1586" t="str">
            <v>(5X5)+0=25</v>
          </cell>
          <cell r="AK1586">
            <v>5</v>
          </cell>
          <cell r="AL1586">
            <v>5</v>
          </cell>
          <cell r="AM1586">
            <v>0</v>
          </cell>
          <cell r="AN1586">
            <v>25</v>
          </cell>
          <cell r="AO1586" t="str">
            <v>8904 (45 X 42)</v>
          </cell>
          <cell r="AP1586" t="str">
            <v>45X42</v>
          </cell>
          <cell r="AQ1586">
            <v>55</v>
          </cell>
          <cell r="AR1586" t="str">
            <v>8123 (4)</v>
          </cell>
          <cell r="AS1586">
            <v>0</v>
          </cell>
          <cell r="AT1586" t="str">
            <v>8121 (2 X 16FT)</v>
          </cell>
          <cell r="AU1586">
            <v>2</v>
          </cell>
          <cell r="AV1586" t="str">
            <v>8051 (1 White)</v>
          </cell>
          <cell r="AW1586" t="str">
            <v>8050 (111FT Clear)</v>
          </cell>
          <cell r="AX1586">
            <v>1798.9999999999998</v>
          </cell>
          <cell r="AY1586">
            <v>500</v>
          </cell>
          <cell r="AZ1586">
            <v>3.5979999999999994</v>
          </cell>
          <cell r="BA1586" t="str">
            <v xml:space="preserve">GJ Request 6/21/02. </v>
          </cell>
          <cell r="BB1586"/>
          <cell r="BC1586">
            <v>282079</v>
          </cell>
          <cell r="BD1586" t="str">
            <v>Yellow</v>
          </cell>
          <cell r="BE1586" t="str">
            <v xml:space="preserve">3236 H90 </v>
          </cell>
          <cell r="BF1586" t="str">
            <v>12 months (+/- 5 days) from date of manufacture</v>
          </cell>
          <cell r="BG1586" t="str">
            <v>Slow</v>
          </cell>
          <cell r="BH1586" t="str">
            <v>32 mm</v>
          </cell>
          <cell r="BI1586" t="str">
            <v>1 3/8 in</v>
          </cell>
          <cell r="BJ1586" t="str">
            <v>36 in</v>
          </cell>
          <cell r="BK1586" t="str">
            <v>7/8 in</v>
          </cell>
          <cell r="BL1586" t="str">
            <v>I, II, III</v>
          </cell>
          <cell r="BM1586">
            <v>3.604040673635355</v>
          </cell>
          <cell r="BN1586">
            <v>72</v>
          </cell>
          <cell r="BO1586">
            <v>0</v>
          </cell>
          <cell r="BP1586" t="str">
            <v>J</v>
          </cell>
          <cell r="BQ1586">
            <v>20</v>
          </cell>
          <cell r="BR1586">
            <v>33925</v>
          </cell>
        </row>
        <row r="1587">
          <cell r="C1587">
            <v>283024</v>
          </cell>
          <cell r="D1587" t="str">
            <v>3238 LIF35 (2PB, 25 Bxs)(GJ)</v>
          </cell>
          <cell r="E1587" t="str">
            <v>70411</v>
          </cell>
          <cell r="F1587" t="str">
            <v>72038</v>
          </cell>
          <cell r="G1587" t="str">
            <v>30%</v>
          </cell>
          <cell r="H1587" t="str">
            <v>2 X 8509 (12-8 4 X 1.25 OL)</v>
          </cell>
          <cell r="I1587" t="str">
            <v>8040 (54 mm 142 GA X 3.292 FT)</v>
          </cell>
          <cell r="J1587" t="str">
            <v>8036 (114 mm 200 GA X 3.292 FT)</v>
          </cell>
          <cell r="K1587">
            <v>2.4737999999999998</v>
          </cell>
          <cell r="L1587">
            <v>1.0601999999999998</v>
          </cell>
          <cell r="M1587">
            <v>38</v>
          </cell>
          <cell r="N1587">
            <v>45.758328578236174</v>
          </cell>
          <cell r="O1587">
            <v>37.75</v>
          </cell>
          <cell r="P1587">
            <v>38</v>
          </cell>
          <cell r="Q1587">
            <v>38.25</v>
          </cell>
          <cell r="R1587">
            <v>3.4541249999999999</v>
          </cell>
          <cell r="S1587">
            <v>3.5339999999999998</v>
          </cell>
          <cell r="T1587">
            <v>3.6146250000000002</v>
          </cell>
          <cell r="U1587">
            <v>1568.17275</v>
          </cell>
          <cell r="V1587">
            <v>1604.4359999999999</v>
          </cell>
          <cell r="W1587">
            <v>1641.0397500000001</v>
          </cell>
          <cell r="X1587" t="str">
            <v>8465/8466 (39"/2 pc)</v>
          </cell>
          <cell r="Y1587" t="str">
            <v>39"/ 2 pc</v>
          </cell>
          <cell r="Z1587">
            <v>2.8</v>
          </cell>
          <cell r="AA1587">
            <v>20</v>
          </cell>
          <cell r="AB1587">
            <v>69.082499999999996</v>
          </cell>
          <cell r="AC1587">
            <v>70.679999999999993</v>
          </cell>
          <cell r="AD1587">
            <v>72.292500000000004</v>
          </cell>
          <cell r="AE1587">
            <v>71.882499999999993</v>
          </cell>
          <cell r="AF1587">
            <v>73.47999999999999</v>
          </cell>
          <cell r="AG1587">
            <v>75.092500000000001</v>
          </cell>
          <cell r="AH1587" t="str">
            <v xml:space="preserve">2 X 8126 (4.625 FT/Box) </v>
          </cell>
          <cell r="AI1587">
            <v>2</v>
          </cell>
          <cell r="AJ1587" t="str">
            <v>(5X5)+0=25</v>
          </cell>
          <cell r="AK1587">
            <v>5</v>
          </cell>
          <cell r="AL1587">
            <v>5</v>
          </cell>
          <cell r="AM1587">
            <v>0</v>
          </cell>
          <cell r="AN1587">
            <v>25</v>
          </cell>
          <cell r="AO1587" t="str">
            <v>8904 (45 X 42)</v>
          </cell>
          <cell r="AP1587" t="str">
            <v>45X42</v>
          </cell>
          <cell r="AQ1587">
            <v>55</v>
          </cell>
          <cell r="AR1587" t="str">
            <v>8123 (4)</v>
          </cell>
          <cell r="AS1587">
            <v>0</v>
          </cell>
          <cell r="AT1587" t="str">
            <v>8121 (2 X 16FT)</v>
          </cell>
          <cell r="AU1587">
            <v>2</v>
          </cell>
          <cell r="AV1587" t="str">
            <v>8051 (1 White)</v>
          </cell>
          <cell r="AW1587" t="str">
            <v>8050 (111FT Clear)</v>
          </cell>
          <cell r="AX1587">
            <v>1891.9999999999998</v>
          </cell>
          <cell r="AY1587">
            <v>500</v>
          </cell>
          <cell r="AZ1587">
            <v>3.7839999999999994</v>
          </cell>
          <cell r="BA1587" t="str">
            <v>GJ Request 1/13/03.</v>
          </cell>
          <cell r="BB1587"/>
          <cell r="BC1587">
            <v>283024</v>
          </cell>
          <cell r="BD1587" t="str">
            <v>Blue</v>
          </cell>
          <cell r="BE1587" t="str">
            <v>3238 LIF35</v>
          </cell>
          <cell r="BF1587" t="str">
            <v>12 months (+/- 5 days) from date of manufacture</v>
          </cell>
          <cell r="BG1587" t="str">
            <v>Fast</v>
          </cell>
          <cell r="BH1587" t="str">
            <v>32 mm</v>
          </cell>
          <cell r="BI1587" t="str">
            <v>1 3/8 in</v>
          </cell>
          <cell r="BJ1587" t="str">
            <v>38 in</v>
          </cell>
          <cell r="BK1587" t="str">
            <v>7/8 in</v>
          </cell>
          <cell r="BL1587" t="str">
            <v>I, II, III</v>
          </cell>
          <cell r="BM1587">
            <v>3.813194048186348</v>
          </cell>
          <cell r="BN1587">
            <v>76</v>
          </cell>
          <cell r="BO1587">
            <v>0</v>
          </cell>
          <cell r="BP1587" t="str">
            <v>J</v>
          </cell>
          <cell r="BQ1587">
            <v>20</v>
          </cell>
          <cell r="BR1587">
            <v>33925</v>
          </cell>
        </row>
        <row r="1588">
          <cell r="C1588">
            <v>283025</v>
          </cell>
          <cell r="D1588" t="str">
            <v>3238 LIF50 (2PB, 25 Bxs)(GJ)</v>
          </cell>
          <cell r="E1588" t="str">
            <v>70419</v>
          </cell>
          <cell r="F1588" t="str">
            <v>72038</v>
          </cell>
          <cell r="G1588" t="str">
            <v>30%</v>
          </cell>
          <cell r="H1588" t="str">
            <v>2 X 8509 (12-8 4 X 1.25 OL)</v>
          </cell>
          <cell r="I1588" t="str">
            <v>8040 (54 mm 142 GA X 3.292 FT)</v>
          </cell>
          <cell r="J1588" t="str">
            <v>8036 (114 mm 200 GA X 3.292 FT)</v>
          </cell>
          <cell r="K1588">
            <v>2.4737999999999998</v>
          </cell>
          <cell r="L1588">
            <v>1.0601999999999998</v>
          </cell>
          <cell r="M1588">
            <v>38</v>
          </cell>
          <cell r="N1588">
            <v>45.758328578236174</v>
          </cell>
          <cell r="O1588">
            <v>37.75</v>
          </cell>
          <cell r="P1588">
            <v>38</v>
          </cell>
          <cell r="Q1588">
            <v>38.25</v>
          </cell>
          <cell r="R1588">
            <v>3.4541249999999999</v>
          </cell>
          <cell r="S1588">
            <v>3.5339999999999998</v>
          </cell>
          <cell r="T1588">
            <v>3.6146250000000002</v>
          </cell>
          <cell r="U1588">
            <v>1568.17275</v>
          </cell>
          <cell r="V1588">
            <v>1604.4359999999999</v>
          </cell>
          <cell r="W1588">
            <v>1641.0397500000001</v>
          </cell>
          <cell r="X1588" t="str">
            <v>8465/8466 (39"/2 pc)</v>
          </cell>
          <cell r="Y1588" t="str">
            <v>39"/ 2 pc</v>
          </cell>
          <cell r="Z1588">
            <v>2.8</v>
          </cell>
          <cell r="AA1588">
            <v>20</v>
          </cell>
          <cell r="AB1588">
            <v>69.082499999999996</v>
          </cell>
          <cell r="AC1588">
            <v>70.679999999999993</v>
          </cell>
          <cell r="AD1588">
            <v>72.292500000000004</v>
          </cell>
          <cell r="AE1588">
            <v>71.882499999999993</v>
          </cell>
          <cell r="AF1588">
            <v>73.47999999999999</v>
          </cell>
          <cell r="AG1588">
            <v>75.092500000000001</v>
          </cell>
          <cell r="AH1588" t="str">
            <v xml:space="preserve">2 X 8126 (4.625 FT/Box) </v>
          </cell>
          <cell r="AI1588">
            <v>2</v>
          </cell>
          <cell r="AJ1588" t="str">
            <v>(5X5)+0=25</v>
          </cell>
          <cell r="AK1588">
            <v>5</v>
          </cell>
          <cell r="AL1588">
            <v>5</v>
          </cell>
          <cell r="AM1588">
            <v>0</v>
          </cell>
          <cell r="AN1588">
            <v>25</v>
          </cell>
          <cell r="AO1588" t="str">
            <v>8904 (45 X 42)</v>
          </cell>
          <cell r="AP1588" t="str">
            <v>45X42</v>
          </cell>
          <cell r="AQ1588">
            <v>55</v>
          </cell>
          <cell r="AR1588" t="str">
            <v>8123 (4)</v>
          </cell>
          <cell r="AS1588">
            <v>0</v>
          </cell>
          <cell r="AT1588" t="str">
            <v>8121 (2 X 16FT)</v>
          </cell>
          <cell r="AU1588">
            <v>2</v>
          </cell>
          <cell r="AV1588" t="str">
            <v>8051 (1 White)</v>
          </cell>
          <cell r="AW1588" t="str">
            <v>8050 (111FT Clear)</v>
          </cell>
          <cell r="AX1588">
            <v>1891.9999999999998</v>
          </cell>
          <cell r="AY1588">
            <v>500</v>
          </cell>
          <cell r="AZ1588">
            <v>3.7839999999999994</v>
          </cell>
          <cell r="BA1588" t="str">
            <v>GJ Request 4/10/06.</v>
          </cell>
          <cell r="BB1588"/>
          <cell r="BC1588">
            <v>283025</v>
          </cell>
          <cell r="BD1588" t="str">
            <v>Green</v>
          </cell>
          <cell r="BE1588" t="str">
            <v>3238 LIF50</v>
          </cell>
          <cell r="BF1588" t="str">
            <v>12 months (+/- 5 days) from date of manufacture</v>
          </cell>
          <cell r="BG1588" t="str">
            <v xml:space="preserve">Medium </v>
          </cell>
          <cell r="BH1588" t="str">
            <v>32 mm</v>
          </cell>
          <cell r="BI1588" t="str">
            <v>1 3/8 in</v>
          </cell>
          <cell r="BJ1588" t="str">
            <v>38 in</v>
          </cell>
          <cell r="BK1588" t="str">
            <v>7/8 in</v>
          </cell>
          <cell r="BL1588" t="str">
            <v>I, II, III</v>
          </cell>
          <cell r="BM1588">
            <v>3.813194048186348</v>
          </cell>
          <cell r="BN1588">
            <v>76</v>
          </cell>
          <cell r="BO1588">
            <v>0</v>
          </cell>
          <cell r="BP1588" t="str">
            <v>J</v>
          </cell>
          <cell r="BQ1588">
            <v>20</v>
          </cell>
          <cell r="BR1588">
            <v>33925</v>
          </cell>
        </row>
        <row r="1589">
          <cell r="C1589">
            <v>283026</v>
          </cell>
          <cell r="D1589" t="str">
            <v>3238 LIF70 (2PB, 25 Bxs)(GJ)</v>
          </cell>
          <cell r="E1589" t="str">
            <v>70413</v>
          </cell>
          <cell r="F1589" t="str">
            <v>72038</v>
          </cell>
          <cell r="G1589" t="str">
            <v>30%</v>
          </cell>
          <cell r="H1589" t="str">
            <v>2 X 8509 (12-8 4 X 1.25 OL)</v>
          </cell>
          <cell r="I1589" t="str">
            <v>8040 (54 mm 142 GA X 3.292 FT)</v>
          </cell>
          <cell r="J1589" t="str">
            <v>8036 (114 mm 200 GA X 3.292 FT)</v>
          </cell>
          <cell r="K1589">
            <v>2.4737999999999998</v>
          </cell>
          <cell r="L1589">
            <v>1.0601999999999998</v>
          </cell>
          <cell r="M1589">
            <v>38</v>
          </cell>
          <cell r="N1589">
            <v>45.758328578236174</v>
          </cell>
          <cell r="O1589">
            <v>37.75</v>
          </cell>
          <cell r="P1589">
            <v>38</v>
          </cell>
          <cell r="Q1589">
            <v>38.25</v>
          </cell>
          <cell r="R1589">
            <v>3.4541249999999999</v>
          </cell>
          <cell r="S1589">
            <v>3.5339999999999998</v>
          </cell>
          <cell r="T1589">
            <v>3.6146250000000002</v>
          </cell>
          <cell r="U1589">
            <v>1568.17275</v>
          </cell>
          <cell r="V1589">
            <v>1604.4359999999999</v>
          </cell>
          <cell r="W1589">
            <v>1641.0397500000001</v>
          </cell>
          <cell r="X1589" t="str">
            <v>8465/8466 (39"/2 pc)</v>
          </cell>
          <cell r="Y1589" t="str">
            <v>39"/ 2 pc</v>
          </cell>
          <cell r="Z1589">
            <v>2.8</v>
          </cell>
          <cell r="AA1589">
            <v>20</v>
          </cell>
          <cell r="AB1589">
            <v>69.082499999999996</v>
          </cell>
          <cell r="AC1589">
            <v>70.679999999999993</v>
          </cell>
          <cell r="AD1589">
            <v>72.292500000000004</v>
          </cell>
          <cell r="AE1589">
            <v>71.882499999999993</v>
          </cell>
          <cell r="AF1589">
            <v>73.47999999999999</v>
          </cell>
          <cell r="AG1589">
            <v>75.092500000000001</v>
          </cell>
          <cell r="AH1589" t="str">
            <v xml:space="preserve">2 X 8126 (4.625 FT/Box) </v>
          </cell>
          <cell r="AI1589">
            <v>2</v>
          </cell>
          <cell r="AJ1589" t="str">
            <v>(5X5)+0=25</v>
          </cell>
          <cell r="AK1589">
            <v>5</v>
          </cell>
          <cell r="AL1589">
            <v>5</v>
          </cell>
          <cell r="AM1589">
            <v>0</v>
          </cell>
          <cell r="AN1589">
            <v>25</v>
          </cell>
          <cell r="AO1589" t="str">
            <v>8904 (45 X 42)</v>
          </cell>
          <cell r="AP1589" t="str">
            <v>45X42</v>
          </cell>
          <cell r="AQ1589">
            <v>55</v>
          </cell>
          <cell r="AR1589" t="str">
            <v>8123 (4)</v>
          </cell>
          <cell r="AS1589">
            <v>0</v>
          </cell>
          <cell r="AT1589" t="str">
            <v>8121 (2 X 16FT)</v>
          </cell>
          <cell r="AU1589">
            <v>2</v>
          </cell>
          <cell r="AV1589" t="str">
            <v>8051 (1 White)</v>
          </cell>
          <cell r="AW1589" t="str">
            <v>8050 (111FT Clear)</v>
          </cell>
          <cell r="AX1589">
            <v>1891.9999999999998</v>
          </cell>
          <cell r="AY1589">
            <v>500</v>
          </cell>
          <cell r="AZ1589">
            <v>3.7839999999999994</v>
          </cell>
          <cell r="BA1589" t="str">
            <v>Minova USA Inc. request 7/6/04.</v>
          </cell>
          <cell r="BB1589"/>
          <cell r="BC1589">
            <v>283026</v>
          </cell>
          <cell r="BD1589" t="str">
            <v>Yellow</v>
          </cell>
          <cell r="BE1589" t="str">
            <v xml:space="preserve">3238 LIF70 </v>
          </cell>
          <cell r="BF1589" t="str">
            <v>12 months (+/- 5 days) from date of manufacture</v>
          </cell>
          <cell r="BG1589" t="str">
            <v>Slow</v>
          </cell>
          <cell r="BH1589" t="str">
            <v>32 mm</v>
          </cell>
          <cell r="BI1589" t="str">
            <v>1 3/8 in</v>
          </cell>
          <cell r="BJ1589" t="str">
            <v>38 in</v>
          </cell>
          <cell r="BK1589" t="str">
            <v>7/8 in</v>
          </cell>
          <cell r="BL1589" t="str">
            <v>I, II, III</v>
          </cell>
          <cell r="BM1589">
            <v>3.813194048186348</v>
          </cell>
          <cell r="BN1589">
            <v>76</v>
          </cell>
          <cell r="BO1589">
            <v>0</v>
          </cell>
          <cell r="BP1589" t="str">
            <v>J</v>
          </cell>
          <cell r="BQ1589">
            <v>20</v>
          </cell>
          <cell r="BR1589">
            <v>33925</v>
          </cell>
        </row>
        <row r="1590">
          <cell r="C1590">
            <v>283029</v>
          </cell>
          <cell r="D1590" t="str">
            <v>3238 M40 (2 Labels, 2PB, 25 Bxs)(GJ)</v>
          </cell>
          <cell r="E1590" t="str">
            <v>70409</v>
          </cell>
          <cell r="F1590" t="str">
            <v>72038</v>
          </cell>
          <cell r="G1590" t="str">
            <v>30%</v>
          </cell>
          <cell r="H1590" t="str">
            <v>2 X 8509 (12-8 4 X 1.25 OL)</v>
          </cell>
          <cell r="I1590" t="str">
            <v>8040 (54 mm 142 GA X 3.292 FT)</v>
          </cell>
          <cell r="J1590" t="str">
            <v>8036 (114 mm 200 GA X 3.292 FT)</v>
          </cell>
          <cell r="K1590">
            <v>2.4737999999999998</v>
          </cell>
          <cell r="L1590">
            <v>1.0601999999999998</v>
          </cell>
          <cell r="M1590">
            <v>38</v>
          </cell>
          <cell r="N1590">
            <v>45.758328578236174</v>
          </cell>
          <cell r="O1590">
            <v>37.75</v>
          </cell>
          <cell r="P1590">
            <v>38</v>
          </cell>
          <cell r="Q1590">
            <v>38.25</v>
          </cell>
          <cell r="R1590">
            <v>3.4541249999999999</v>
          </cell>
          <cell r="S1590">
            <v>3.5339999999999998</v>
          </cell>
          <cell r="T1590">
            <v>3.6146250000000002</v>
          </cell>
          <cell r="U1590">
            <v>1568.17275</v>
          </cell>
          <cell r="V1590">
            <v>1604.4359999999999</v>
          </cell>
          <cell r="W1590">
            <v>1641.0397500000001</v>
          </cell>
          <cell r="X1590" t="str">
            <v>8465/8466 (39"/2 pc)</v>
          </cell>
          <cell r="Y1590" t="str">
            <v>39"/ 2 pc</v>
          </cell>
          <cell r="Z1590">
            <v>2.8</v>
          </cell>
          <cell r="AA1590">
            <v>20</v>
          </cell>
          <cell r="AB1590">
            <v>69.082499999999996</v>
          </cell>
          <cell r="AC1590">
            <v>70.679999999999993</v>
          </cell>
          <cell r="AD1590">
            <v>72.292500000000004</v>
          </cell>
          <cell r="AE1590">
            <v>71.882499999999993</v>
          </cell>
          <cell r="AF1590">
            <v>73.47999999999999</v>
          </cell>
          <cell r="AG1590">
            <v>75.092500000000001</v>
          </cell>
          <cell r="AH1590" t="str">
            <v xml:space="preserve">2 X 8126 (4.625 FT/Box) </v>
          </cell>
          <cell r="AI1590">
            <v>2</v>
          </cell>
          <cell r="AJ1590" t="str">
            <v>(5X5)+0=25</v>
          </cell>
          <cell r="AK1590">
            <v>5</v>
          </cell>
          <cell r="AL1590">
            <v>5</v>
          </cell>
          <cell r="AM1590">
            <v>0</v>
          </cell>
          <cell r="AN1590">
            <v>25</v>
          </cell>
          <cell r="AO1590" t="str">
            <v>8904 (45 X 42)</v>
          </cell>
          <cell r="AP1590" t="str">
            <v>45X42</v>
          </cell>
          <cell r="AQ1590">
            <v>55</v>
          </cell>
          <cell r="AR1590" t="str">
            <v>8123 (4)</v>
          </cell>
          <cell r="AS1590">
            <v>0</v>
          </cell>
          <cell r="AT1590" t="str">
            <v>8121 (2 X 16FT)</v>
          </cell>
          <cell r="AU1590">
            <v>2</v>
          </cell>
          <cell r="AV1590" t="str">
            <v>8051 (1 White)</v>
          </cell>
          <cell r="AW1590" t="str">
            <v>8050 (111FT Clear)</v>
          </cell>
          <cell r="AX1590">
            <v>1891.9999999999998</v>
          </cell>
          <cell r="AY1590">
            <v>500</v>
          </cell>
          <cell r="AZ1590">
            <v>3.7839999999999994</v>
          </cell>
          <cell r="BA1590" t="str">
            <v>GJ Request 6/21/02. Customer request to have two labels on each end of box. Also put two labels on back.</v>
          </cell>
          <cell r="BB1590"/>
          <cell r="BC1590">
            <v>283029</v>
          </cell>
          <cell r="BD1590" t="str">
            <v>Blue</v>
          </cell>
          <cell r="BE1590" t="str">
            <v xml:space="preserve">3238 M40 </v>
          </cell>
          <cell r="BF1590" t="str">
            <v>12 months (+/- 5 days) from date of manufacture</v>
          </cell>
          <cell r="BG1590" t="str">
            <v>Fast</v>
          </cell>
          <cell r="BH1590" t="str">
            <v>32 mm</v>
          </cell>
          <cell r="BI1590" t="str">
            <v>1 3/8 in</v>
          </cell>
          <cell r="BJ1590" t="str">
            <v>38 in</v>
          </cell>
          <cell r="BK1590" t="str">
            <v>7/8 in</v>
          </cell>
          <cell r="BL1590" t="str">
            <v>I, II, III</v>
          </cell>
          <cell r="BM1590">
            <v>3.813194048186348</v>
          </cell>
          <cell r="BN1590">
            <v>76</v>
          </cell>
          <cell r="BO1590">
            <v>0</v>
          </cell>
          <cell r="BP1590" t="str">
            <v>J</v>
          </cell>
          <cell r="BQ1590">
            <v>20</v>
          </cell>
          <cell r="BR1590">
            <v>33925</v>
          </cell>
        </row>
        <row r="1591">
          <cell r="C1591">
            <v>283030</v>
          </cell>
          <cell r="D1591" t="str">
            <v>3238 M40 (2PB, 25 Bxs)(GJ)</v>
          </cell>
          <cell r="E1591" t="str">
            <v>70409</v>
          </cell>
          <cell r="F1591" t="str">
            <v>72038</v>
          </cell>
          <cell r="G1591" t="str">
            <v>30%</v>
          </cell>
          <cell r="H1591" t="str">
            <v>2 X 8509 (12-8 4 X 1.25 OL)</v>
          </cell>
          <cell r="I1591" t="str">
            <v>8040 (54 mm 142 GA X 3.292 FT)</v>
          </cell>
          <cell r="J1591" t="str">
            <v>8036 (114 mm 200 GA X 3.292 FT)</v>
          </cell>
          <cell r="K1591">
            <v>2.4737999999999998</v>
          </cell>
          <cell r="L1591">
            <v>1.0601999999999998</v>
          </cell>
          <cell r="M1591">
            <v>38</v>
          </cell>
          <cell r="N1591">
            <v>45.758328578236174</v>
          </cell>
          <cell r="O1591">
            <v>37.75</v>
          </cell>
          <cell r="P1591">
            <v>38</v>
          </cell>
          <cell r="Q1591">
            <v>38.25</v>
          </cell>
          <cell r="R1591">
            <v>3.4541249999999999</v>
          </cell>
          <cell r="S1591">
            <v>3.5339999999999998</v>
          </cell>
          <cell r="T1591">
            <v>3.6146250000000002</v>
          </cell>
          <cell r="U1591">
            <v>1568.17275</v>
          </cell>
          <cell r="V1591">
            <v>1604.4359999999999</v>
          </cell>
          <cell r="W1591">
            <v>1641.0397500000001</v>
          </cell>
          <cell r="X1591" t="str">
            <v>8465/8466 (39"/2 pc)</v>
          </cell>
          <cell r="Y1591" t="str">
            <v>39"/ 2 pc</v>
          </cell>
          <cell r="Z1591">
            <v>2.8</v>
          </cell>
          <cell r="AA1591">
            <v>20</v>
          </cell>
          <cell r="AB1591">
            <v>69.082499999999996</v>
          </cell>
          <cell r="AC1591">
            <v>70.679999999999993</v>
          </cell>
          <cell r="AD1591">
            <v>72.292500000000004</v>
          </cell>
          <cell r="AE1591">
            <v>71.882499999999993</v>
          </cell>
          <cell r="AF1591">
            <v>73.47999999999999</v>
          </cell>
          <cell r="AG1591">
            <v>75.092500000000001</v>
          </cell>
          <cell r="AH1591" t="str">
            <v xml:space="preserve">2 X 8126 (4.625 FT/Box) </v>
          </cell>
          <cell r="AI1591">
            <v>2</v>
          </cell>
          <cell r="AJ1591" t="str">
            <v>(5X5)+0=25</v>
          </cell>
          <cell r="AK1591">
            <v>5</v>
          </cell>
          <cell r="AL1591">
            <v>5</v>
          </cell>
          <cell r="AM1591">
            <v>0</v>
          </cell>
          <cell r="AN1591">
            <v>25</v>
          </cell>
          <cell r="AO1591" t="str">
            <v>8904 (45 X 42)</v>
          </cell>
          <cell r="AP1591" t="str">
            <v>45X42</v>
          </cell>
          <cell r="AQ1591">
            <v>55</v>
          </cell>
          <cell r="AR1591" t="str">
            <v>8123 (4)</v>
          </cell>
          <cell r="AS1591">
            <v>0</v>
          </cell>
          <cell r="AT1591" t="str">
            <v>8121 (2 X 16FT)</v>
          </cell>
          <cell r="AU1591">
            <v>2</v>
          </cell>
          <cell r="AV1591" t="str">
            <v>8051 (1 White)</v>
          </cell>
          <cell r="AW1591" t="str">
            <v>8050 (111FT Clear)</v>
          </cell>
          <cell r="AX1591">
            <v>1891.9999999999998</v>
          </cell>
          <cell r="AY1591">
            <v>500</v>
          </cell>
          <cell r="AZ1591">
            <v>3.7839999999999994</v>
          </cell>
          <cell r="BA1591" t="str">
            <v xml:space="preserve">GJ Request 6/21/02. </v>
          </cell>
          <cell r="BB1591"/>
          <cell r="BC1591">
            <v>283030</v>
          </cell>
          <cell r="BD1591" t="str">
            <v>Blue</v>
          </cell>
          <cell r="BE1591" t="str">
            <v xml:space="preserve">3238 M40 </v>
          </cell>
          <cell r="BF1591" t="str">
            <v>12 months (+/- 5 days) from date of manufacture</v>
          </cell>
          <cell r="BG1591" t="str">
            <v>Fast</v>
          </cell>
          <cell r="BH1591" t="str">
            <v>32 mm</v>
          </cell>
          <cell r="BI1591" t="str">
            <v>1 3/8 in</v>
          </cell>
          <cell r="BJ1591" t="str">
            <v>38 in</v>
          </cell>
          <cell r="BK1591" t="str">
            <v>7/8 in</v>
          </cell>
          <cell r="BL1591" t="str">
            <v>I, II, III</v>
          </cell>
          <cell r="BM1591">
            <v>3.813194048186348</v>
          </cell>
          <cell r="BN1591">
            <v>76</v>
          </cell>
          <cell r="BO1591">
            <v>0</v>
          </cell>
          <cell r="BP1591" t="str">
            <v>J</v>
          </cell>
          <cell r="BQ1591">
            <v>20</v>
          </cell>
          <cell r="BR1591">
            <v>33925</v>
          </cell>
        </row>
        <row r="1592">
          <cell r="C1592">
            <v>283031</v>
          </cell>
          <cell r="D1592" t="str">
            <v>3238 M50 (2PB, 25 Bxs)(GJ)</v>
          </cell>
          <cell r="E1592" t="str">
            <v>70425</v>
          </cell>
          <cell r="F1592" t="str">
            <v>72038</v>
          </cell>
          <cell r="G1592" t="str">
            <v>30%</v>
          </cell>
          <cell r="H1592" t="str">
            <v>2 X 8509 (12-8 4 X 1.25 OL)</v>
          </cell>
          <cell r="I1592" t="str">
            <v>8040 (54 mm 142 GA X 3.292 FT)</v>
          </cell>
          <cell r="J1592" t="str">
            <v>8036 (114 mm 200 GA X 3.292 FT)</v>
          </cell>
          <cell r="K1592">
            <v>2.4737999999999998</v>
          </cell>
          <cell r="L1592">
            <v>1.0601999999999998</v>
          </cell>
          <cell r="M1592">
            <v>38</v>
          </cell>
          <cell r="N1592">
            <v>45.758328578236174</v>
          </cell>
          <cell r="O1592">
            <v>37.75</v>
          </cell>
          <cell r="P1592">
            <v>38</v>
          </cell>
          <cell r="Q1592">
            <v>38.25</v>
          </cell>
          <cell r="R1592">
            <v>3.4541249999999999</v>
          </cell>
          <cell r="S1592">
            <v>3.5339999999999998</v>
          </cell>
          <cell r="T1592">
            <v>3.6146250000000002</v>
          </cell>
          <cell r="U1592">
            <v>1568.17275</v>
          </cell>
          <cell r="V1592">
            <v>1604.4359999999999</v>
          </cell>
          <cell r="W1592">
            <v>1641.0397500000001</v>
          </cell>
          <cell r="X1592" t="str">
            <v>8465/8466 (39"/2 pc)</v>
          </cell>
          <cell r="Y1592" t="str">
            <v>39"/ 2 pc</v>
          </cell>
          <cell r="Z1592">
            <v>2.8</v>
          </cell>
          <cell r="AA1592">
            <v>20</v>
          </cell>
          <cell r="AB1592">
            <v>69.082499999999996</v>
          </cell>
          <cell r="AC1592">
            <v>70.679999999999993</v>
          </cell>
          <cell r="AD1592">
            <v>72.292500000000004</v>
          </cell>
          <cell r="AE1592">
            <v>71.882499999999993</v>
          </cell>
          <cell r="AF1592">
            <v>73.47999999999999</v>
          </cell>
          <cell r="AG1592">
            <v>75.092500000000001</v>
          </cell>
          <cell r="AH1592" t="str">
            <v xml:space="preserve">2 X 8126 (4.625 FT/Box) </v>
          </cell>
          <cell r="AI1592">
            <v>2</v>
          </cell>
          <cell r="AJ1592" t="str">
            <v>(5X5)+0=25</v>
          </cell>
          <cell r="AK1592">
            <v>5</v>
          </cell>
          <cell r="AL1592">
            <v>5</v>
          </cell>
          <cell r="AM1592">
            <v>0</v>
          </cell>
          <cell r="AN1592">
            <v>25</v>
          </cell>
          <cell r="AO1592" t="str">
            <v>8904 (45 X 42)</v>
          </cell>
          <cell r="AP1592" t="str">
            <v>45X42</v>
          </cell>
          <cell r="AQ1592">
            <v>55</v>
          </cell>
          <cell r="AR1592" t="str">
            <v>8123 (4)</v>
          </cell>
          <cell r="AS1592">
            <v>0</v>
          </cell>
          <cell r="AT1592" t="str">
            <v>8121 (2 X 16FT)</v>
          </cell>
          <cell r="AU1592">
            <v>2</v>
          </cell>
          <cell r="AV1592" t="str">
            <v>8051 (1 White)</v>
          </cell>
          <cell r="AW1592" t="str">
            <v>8050 (111FT Clear)</v>
          </cell>
          <cell r="AX1592">
            <v>1891.9999999999998</v>
          </cell>
          <cell r="AY1592">
            <v>500</v>
          </cell>
          <cell r="AZ1592">
            <v>3.7839999999999994</v>
          </cell>
          <cell r="BA1592" t="str">
            <v xml:space="preserve">GJ Request 6/21/02. </v>
          </cell>
          <cell r="BB1592"/>
          <cell r="BC1592">
            <v>283031</v>
          </cell>
          <cell r="BD1592" t="str">
            <v>Green</v>
          </cell>
          <cell r="BE1592" t="str">
            <v>3238 M50</v>
          </cell>
          <cell r="BF1592" t="str">
            <v>12 months (+/- 5 days) from date of manufacture</v>
          </cell>
          <cell r="BG1592" t="str">
            <v xml:space="preserve">Medium </v>
          </cell>
          <cell r="BH1592" t="str">
            <v>32 mm</v>
          </cell>
          <cell r="BI1592" t="str">
            <v>1 3/8 in</v>
          </cell>
          <cell r="BJ1592" t="str">
            <v>38 in</v>
          </cell>
          <cell r="BK1592" t="str">
            <v>7/8 in</v>
          </cell>
          <cell r="BL1592" t="str">
            <v>I, II, III</v>
          </cell>
          <cell r="BM1592">
            <v>3.813194048186348</v>
          </cell>
          <cell r="BN1592">
            <v>76</v>
          </cell>
          <cell r="BO1592">
            <v>0</v>
          </cell>
          <cell r="BP1592" t="str">
            <v>J</v>
          </cell>
          <cell r="BQ1592">
            <v>20</v>
          </cell>
          <cell r="BR1592">
            <v>33925</v>
          </cell>
        </row>
        <row r="1593">
          <cell r="C1593">
            <v>283034</v>
          </cell>
          <cell r="D1593" t="str">
            <v>3238 M70 (2PB, 25 Bxs)(GJ)</v>
          </cell>
          <cell r="E1593" t="str">
            <v>70426</v>
          </cell>
          <cell r="F1593" t="str">
            <v>72038</v>
          </cell>
          <cell r="G1593" t="str">
            <v>30%</v>
          </cell>
          <cell r="H1593" t="str">
            <v>2 X 8509 (12-8 4 X 1.25 OL)</v>
          </cell>
          <cell r="I1593" t="str">
            <v>8040 (54 mm 142 GA X 3.292 FT)</v>
          </cell>
          <cell r="J1593" t="str">
            <v>8036 (114 mm 200 GA X 3.292 FT)</v>
          </cell>
          <cell r="K1593">
            <v>2.4737999999999998</v>
          </cell>
          <cell r="L1593">
            <v>1.0601999999999998</v>
          </cell>
          <cell r="M1593">
            <v>38</v>
          </cell>
          <cell r="N1593">
            <v>45.758328578236174</v>
          </cell>
          <cell r="O1593">
            <v>37.75</v>
          </cell>
          <cell r="P1593">
            <v>38</v>
          </cell>
          <cell r="Q1593">
            <v>38.25</v>
          </cell>
          <cell r="R1593">
            <v>3.4541249999999999</v>
          </cell>
          <cell r="S1593">
            <v>3.5339999999999998</v>
          </cell>
          <cell r="T1593">
            <v>3.6146250000000002</v>
          </cell>
          <cell r="U1593">
            <v>1568.17275</v>
          </cell>
          <cell r="V1593">
            <v>1604.4359999999999</v>
          </cell>
          <cell r="W1593">
            <v>1641.0397500000001</v>
          </cell>
          <cell r="X1593" t="str">
            <v>8465/8466 (39"/2 pc)</v>
          </cell>
          <cell r="Y1593" t="str">
            <v>39"/ 2 pc</v>
          </cell>
          <cell r="Z1593">
            <v>2.8</v>
          </cell>
          <cell r="AA1593">
            <v>20</v>
          </cell>
          <cell r="AB1593">
            <v>69.082499999999996</v>
          </cell>
          <cell r="AC1593">
            <v>70.679999999999993</v>
          </cell>
          <cell r="AD1593">
            <v>72.292500000000004</v>
          </cell>
          <cell r="AE1593">
            <v>71.882499999999993</v>
          </cell>
          <cell r="AF1593">
            <v>73.47999999999999</v>
          </cell>
          <cell r="AG1593">
            <v>75.092500000000001</v>
          </cell>
          <cell r="AH1593" t="str">
            <v xml:space="preserve">2 X 8126 (4.625 FT/Box) </v>
          </cell>
          <cell r="AI1593">
            <v>2</v>
          </cell>
          <cell r="AJ1593" t="str">
            <v>(5X5)+0=25</v>
          </cell>
          <cell r="AK1593">
            <v>5</v>
          </cell>
          <cell r="AL1593">
            <v>5</v>
          </cell>
          <cell r="AM1593">
            <v>0</v>
          </cell>
          <cell r="AN1593">
            <v>25</v>
          </cell>
          <cell r="AO1593" t="str">
            <v>8904 (45 X 42)</v>
          </cell>
          <cell r="AP1593" t="str">
            <v>45X42</v>
          </cell>
          <cell r="AQ1593">
            <v>55</v>
          </cell>
          <cell r="AR1593" t="str">
            <v>8123 (4)</v>
          </cell>
          <cell r="AS1593">
            <v>0</v>
          </cell>
          <cell r="AT1593" t="str">
            <v>8121 (2 X 16FT)</v>
          </cell>
          <cell r="AU1593">
            <v>2</v>
          </cell>
          <cell r="AV1593" t="str">
            <v>8051 (1 White)</v>
          </cell>
          <cell r="AW1593" t="str">
            <v>8050 (111FT Clear)</v>
          </cell>
          <cell r="AX1593">
            <v>1891.9999999999998</v>
          </cell>
          <cell r="AY1593">
            <v>500</v>
          </cell>
          <cell r="AZ1593">
            <v>3.7839999999999994</v>
          </cell>
          <cell r="BA1593" t="str">
            <v xml:space="preserve">GJ Request 6/21/02. </v>
          </cell>
          <cell r="BB1593"/>
          <cell r="BC1593">
            <v>283034</v>
          </cell>
          <cell r="BD1593" t="str">
            <v>Yellow</v>
          </cell>
          <cell r="BE1593" t="str">
            <v xml:space="preserve">3238 M70 </v>
          </cell>
          <cell r="BF1593" t="str">
            <v>12 months (+/- 5 days) from date of manufacture</v>
          </cell>
          <cell r="BG1593" t="str">
            <v>Slow</v>
          </cell>
          <cell r="BH1593" t="str">
            <v>32 mm</v>
          </cell>
          <cell r="BI1593" t="str">
            <v>1 3/8 in</v>
          </cell>
          <cell r="BJ1593" t="str">
            <v>38 in</v>
          </cell>
          <cell r="BK1593" t="str">
            <v>7/8 in</v>
          </cell>
          <cell r="BL1593" t="str">
            <v>I, II, III</v>
          </cell>
          <cell r="BM1593">
            <v>3.813194048186348</v>
          </cell>
          <cell r="BN1593">
            <v>76</v>
          </cell>
          <cell r="BO1593">
            <v>0</v>
          </cell>
          <cell r="BP1593" t="str">
            <v>J</v>
          </cell>
          <cell r="BQ1593">
            <v>20</v>
          </cell>
          <cell r="BR1593">
            <v>33925</v>
          </cell>
        </row>
        <row r="1594">
          <cell r="C1594">
            <v>284079</v>
          </cell>
          <cell r="D1594" t="str">
            <v>E32 4' M37 (2PB, 42 Bxs)(GJ)</v>
          </cell>
          <cell r="E1594" t="str">
            <v>70499</v>
          </cell>
          <cell r="F1594" t="str">
            <v>72038</v>
          </cell>
          <cell r="G1594" t="str">
            <v>30%</v>
          </cell>
          <cell r="H1594" t="str">
            <v>2 X 8509 (12-8 4 X 1.25 OL)</v>
          </cell>
          <cell r="I1594" t="str">
            <v>8040 (54 mm 142 GA X 3.438 FT)</v>
          </cell>
          <cell r="J1594" t="str">
            <v>8036 (114 mm 200 GA X 3.438 FT)</v>
          </cell>
          <cell r="K1594">
            <v>2.5877249999999998</v>
          </cell>
          <cell r="L1594">
            <v>1.1090249999999999</v>
          </cell>
          <cell r="M1594">
            <v>39.536305884040203</v>
          </cell>
          <cell r="N1594">
            <v>48</v>
          </cell>
          <cell r="O1594">
            <v>39.5</v>
          </cell>
          <cell r="P1594">
            <v>39.75</v>
          </cell>
          <cell r="Q1594">
            <v>40</v>
          </cell>
          <cell r="R1594">
            <v>3.6142499999999997</v>
          </cell>
          <cell r="S1594">
            <v>3.6967499999999998</v>
          </cell>
          <cell r="T1594">
            <v>3.7800000000000002</v>
          </cell>
          <cell r="U1594">
            <v>1640.8694999999998</v>
          </cell>
          <cell r="V1594">
            <v>1678.3244999999999</v>
          </cell>
          <cell r="W1594">
            <v>1716.1200000000001</v>
          </cell>
          <cell r="X1594" t="str">
            <v>8470/8471 (47"/2 pc)</v>
          </cell>
          <cell r="Y1594" t="str">
            <v>47"/ 2 pc</v>
          </cell>
          <cell r="Z1594">
            <v>2.5</v>
          </cell>
          <cell r="AA1594">
            <v>12</v>
          </cell>
          <cell r="AB1594">
            <v>43.370999999999995</v>
          </cell>
          <cell r="AC1594">
            <v>44.360999999999997</v>
          </cell>
          <cell r="AD1594">
            <v>45.36</v>
          </cell>
          <cell r="AE1594">
            <v>45.870999999999995</v>
          </cell>
          <cell r="AF1594">
            <v>46.860999999999997</v>
          </cell>
          <cell r="AG1594">
            <v>47.86</v>
          </cell>
          <cell r="AH1594" t="str">
            <v>2 X 8126 (3.792 FT/Box)</v>
          </cell>
          <cell r="AI1594">
            <v>2</v>
          </cell>
          <cell r="AJ1594" t="str">
            <v>(6X7)+0=42</v>
          </cell>
          <cell r="AK1594">
            <v>6</v>
          </cell>
          <cell r="AL1594">
            <v>7</v>
          </cell>
          <cell r="AM1594">
            <v>0</v>
          </cell>
          <cell r="AN1594">
            <v>42</v>
          </cell>
          <cell r="AO1594" t="str">
            <v>8914 (48 X 42)</v>
          </cell>
          <cell r="AP1594" t="str">
            <v>48X42</v>
          </cell>
          <cell r="AQ1594">
            <v>55</v>
          </cell>
          <cell r="AR1594" t="str">
            <v>8123 (9)</v>
          </cell>
          <cell r="AS1594">
            <v>0</v>
          </cell>
          <cell r="AT1594" t="str">
            <v>8121 (4 X 16FT)</v>
          </cell>
          <cell r="AU1594">
            <v>4</v>
          </cell>
          <cell r="AV1594" t="str">
            <v>8051 (1 White)</v>
          </cell>
          <cell r="AW1594" t="str">
            <v>8050 (160FT Clear)</v>
          </cell>
          <cell r="AX1594">
            <v>2023.1619999999998</v>
          </cell>
          <cell r="AY1594">
            <v>504</v>
          </cell>
          <cell r="AZ1594">
            <v>4.014210317460317</v>
          </cell>
          <cell r="BA1594" t="str">
            <v>GJ Request 10/16/01.</v>
          </cell>
          <cell r="BB1594"/>
          <cell r="BC1594">
            <v>284079</v>
          </cell>
          <cell r="BD1594" t="str">
            <v>Blue</v>
          </cell>
          <cell r="BE1594" t="str">
            <v>E32 4' M37</v>
          </cell>
          <cell r="BF1594" t="str">
            <v>12 months (+/- 5 days) from date of manufacture</v>
          </cell>
          <cell r="BG1594" t="str">
            <v>Fast</v>
          </cell>
          <cell r="BH1594" t="str">
            <v>32 mm</v>
          </cell>
          <cell r="BI1594" t="str">
            <v>1 3/8 in</v>
          </cell>
          <cell r="BJ1594" t="str">
            <v>39 3/4 in</v>
          </cell>
          <cell r="BK1594" t="str">
            <v>7/8 in</v>
          </cell>
          <cell r="BL1594" t="str">
            <v>I, II, III</v>
          </cell>
          <cell r="BM1594">
            <v>4</v>
          </cell>
          <cell r="BN1594">
            <v>48</v>
          </cell>
          <cell r="BO1594">
            <v>0</v>
          </cell>
          <cell r="BP1594" t="str">
            <v>J</v>
          </cell>
          <cell r="BQ1594">
            <v>12</v>
          </cell>
          <cell r="BR1594">
            <v>34742</v>
          </cell>
        </row>
        <row r="1595">
          <cell r="C1595">
            <v>284081</v>
          </cell>
          <cell r="D1595" t="str">
            <v>E32 4' M50 (2PB, 42 Bxs)(GJ)</v>
          </cell>
          <cell r="E1595" t="str">
            <v>70425</v>
          </cell>
          <cell r="F1595" t="str">
            <v>72038</v>
          </cell>
          <cell r="G1595" t="str">
            <v>30%</v>
          </cell>
          <cell r="H1595" t="str">
            <v>2 X 8509 (12-8 4 X 1.25 OL)</v>
          </cell>
          <cell r="I1595" t="str">
            <v>8040 (54 mm 142 GA X 3.438 FT)</v>
          </cell>
          <cell r="J1595" t="str">
            <v>8036 (114 mm 200 GA X 3.438 FT)</v>
          </cell>
          <cell r="K1595">
            <v>2.5877249999999998</v>
          </cell>
          <cell r="L1595">
            <v>1.1090249999999999</v>
          </cell>
          <cell r="M1595">
            <v>39.536305884040203</v>
          </cell>
          <cell r="N1595">
            <v>48</v>
          </cell>
          <cell r="O1595">
            <v>39.5</v>
          </cell>
          <cell r="P1595">
            <v>39.75</v>
          </cell>
          <cell r="Q1595">
            <v>40</v>
          </cell>
          <cell r="R1595">
            <v>3.6142499999999997</v>
          </cell>
          <cell r="S1595">
            <v>3.6967499999999998</v>
          </cell>
          <cell r="T1595">
            <v>3.7800000000000002</v>
          </cell>
          <cell r="U1595">
            <v>1640.8694999999998</v>
          </cell>
          <cell r="V1595">
            <v>1678.3244999999999</v>
          </cell>
          <cell r="W1595">
            <v>1716.1200000000001</v>
          </cell>
          <cell r="X1595" t="str">
            <v>8470/8471 (47"/2 pc)</v>
          </cell>
          <cell r="Y1595" t="str">
            <v>47"/ 2 pc</v>
          </cell>
          <cell r="Z1595">
            <v>2.5</v>
          </cell>
          <cell r="AA1595">
            <v>12</v>
          </cell>
          <cell r="AB1595">
            <v>43.370999999999995</v>
          </cell>
          <cell r="AC1595">
            <v>44.360999999999997</v>
          </cell>
          <cell r="AD1595">
            <v>45.36</v>
          </cell>
          <cell r="AE1595">
            <v>45.870999999999995</v>
          </cell>
          <cell r="AF1595">
            <v>46.860999999999997</v>
          </cell>
          <cell r="AG1595">
            <v>47.86</v>
          </cell>
          <cell r="AH1595" t="str">
            <v>2 X 8126 (3.792 FT/Box)</v>
          </cell>
          <cell r="AI1595">
            <v>2</v>
          </cell>
          <cell r="AJ1595" t="str">
            <v>(6X7)+0=42</v>
          </cell>
          <cell r="AK1595">
            <v>6</v>
          </cell>
          <cell r="AL1595">
            <v>7</v>
          </cell>
          <cell r="AM1595">
            <v>0</v>
          </cell>
          <cell r="AN1595">
            <v>42</v>
          </cell>
          <cell r="AO1595" t="str">
            <v>8914 (48 X 42)</v>
          </cell>
          <cell r="AP1595" t="str">
            <v>48X42</v>
          </cell>
          <cell r="AQ1595">
            <v>55</v>
          </cell>
          <cell r="AR1595" t="str">
            <v>8123 (9)</v>
          </cell>
          <cell r="AS1595">
            <v>0</v>
          </cell>
          <cell r="AT1595" t="str">
            <v>8121 (4 X 16FT)</v>
          </cell>
          <cell r="AU1595">
            <v>4</v>
          </cell>
          <cell r="AV1595" t="str">
            <v>8051 (1 White)</v>
          </cell>
          <cell r="AW1595" t="str">
            <v>8050 (160FT Clear)</v>
          </cell>
          <cell r="AX1595">
            <v>2023.1619999999998</v>
          </cell>
          <cell r="AY1595">
            <v>504</v>
          </cell>
          <cell r="AZ1595">
            <v>4.014210317460317</v>
          </cell>
          <cell r="BA1595" t="str">
            <v xml:space="preserve">GJ Request 6/21/02. </v>
          </cell>
          <cell r="BB1595"/>
          <cell r="BC1595">
            <v>284081</v>
          </cell>
          <cell r="BD1595" t="str">
            <v>Green</v>
          </cell>
          <cell r="BE1595" t="str">
            <v xml:space="preserve">E32 4' M50 </v>
          </cell>
          <cell r="BF1595" t="str">
            <v>12 months (+/- 5 days) from date of manufacture</v>
          </cell>
          <cell r="BG1595" t="str">
            <v xml:space="preserve">Medium </v>
          </cell>
          <cell r="BH1595" t="str">
            <v>32 mm</v>
          </cell>
          <cell r="BI1595" t="str">
            <v>1 3/8 in</v>
          </cell>
          <cell r="BJ1595" t="str">
            <v>39 3/4 in</v>
          </cell>
          <cell r="BK1595" t="str">
            <v>7/8 in</v>
          </cell>
          <cell r="BL1595" t="str">
            <v>I, II, III</v>
          </cell>
          <cell r="BM1595">
            <v>4</v>
          </cell>
          <cell r="BN1595">
            <v>48</v>
          </cell>
          <cell r="BO1595">
            <v>0</v>
          </cell>
          <cell r="BP1595" t="str">
            <v>J</v>
          </cell>
          <cell r="BQ1595">
            <v>12</v>
          </cell>
          <cell r="BR1595">
            <v>34742</v>
          </cell>
        </row>
        <row r="1596">
          <cell r="C1596">
            <v>284086</v>
          </cell>
          <cell r="D1596" t="str">
            <v>E32 4' M0204 (2PB, 42 Bxs)(GJ)</v>
          </cell>
          <cell r="E1596" t="str">
            <v>70450</v>
          </cell>
          <cell r="F1596" t="str">
            <v>72038</v>
          </cell>
          <cell r="G1596" t="str">
            <v>30%</v>
          </cell>
          <cell r="H1596" t="str">
            <v>2 X 8509 (12-8 4 X 1.25 OL)</v>
          </cell>
          <cell r="I1596" t="str">
            <v>8040 (54 mm 142 GA X 3.438 FT)</v>
          </cell>
          <cell r="J1596" t="str">
            <v>8036 (114 mm 200 GA X 3.438 FT)</v>
          </cell>
          <cell r="K1596">
            <v>2.5877249999999998</v>
          </cell>
          <cell r="L1596">
            <v>1.1090249999999999</v>
          </cell>
          <cell r="M1596">
            <v>39.536305884040203</v>
          </cell>
          <cell r="N1596">
            <v>48</v>
          </cell>
          <cell r="O1596">
            <v>39.5</v>
          </cell>
          <cell r="P1596">
            <v>39.75</v>
          </cell>
          <cell r="Q1596">
            <v>40</v>
          </cell>
          <cell r="R1596">
            <v>3.6142499999999997</v>
          </cell>
          <cell r="S1596">
            <v>3.6967499999999998</v>
          </cell>
          <cell r="T1596">
            <v>3.7800000000000002</v>
          </cell>
          <cell r="U1596">
            <v>1640.8694999999998</v>
          </cell>
          <cell r="V1596">
            <v>1678.3244999999999</v>
          </cell>
          <cell r="W1596">
            <v>1716.1200000000001</v>
          </cell>
          <cell r="X1596" t="str">
            <v>8470/8471 (47"/2 pc)</v>
          </cell>
          <cell r="Y1596" t="str">
            <v>47"/ 2 pc</v>
          </cell>
          <cell r="Z1596">
            <v>2.5</v>
          </cell>
          <cell r="AA1596">
            <v>12</v>
          </cell>
          <cell r="AB1596">
            <v>43.370999999999995</v>
          </cell>
          <cell r="AC1596">
            <v>44.360999999999997</v>
          </cell>
          <cell r="AD1596">
            <v>45.36</v>
          </cell>
          <cell r="AE1596">
            <v>45.870999999999995</v>
          </cell>
          <cell r="AF1596">
            <v>46.860999999999997</v>
          </cell>
          <cell r="AG1596">
            <v>47.86</v>
          </cell>
          <cell r="AH1596" t="str">
            <v>2 X 8126 (3.792 FT/Box)</v>
          </cell>
          <cell r="AI1596">
            <v>2</v>
          </cell>
          <cell r="AJ1596" t="str">
            <v>(6X7)+0=42</v>
          </cell>
          <cell r="AK1596">
            <v>6</v>
          </cell>
          <cell r="AL1596">
            <v>7</v>
          </cell>
          <cell r="AM1596">
            <v>0</v>
          </cell>
          <cell r="AN1596">
            <v>42</v>
          </cell>
          <cell r="AO1596" t="str">
            <v>8914 (48 X 42)</v>
          </cell>
          <cell r="AP1596" t="str">
            <v>48X42</v>
          </cell>
          <cell r="AQ1596">
            <v>55</v>
          </cell>
          <cell r="AR1596" t="str">
            <v>8123 (9)</v>
          </cell>
          <cell r="AS1596">
            <v>0</v>
          </cell>
          <cell r="AT1596" t="str">
            <v>8121 (4 X 16FT)</v>
          </cell>
          <cell r="AU1596">
            <v>4</v>
          </cell>
          <cell r="AV1596" t="str">
            <v>8051 (1 White)</v>
          </cell>
          <cell r="AW1596" t="str">
            <v>8050 (160FT Clear)</v>
          </cell>
          <cell r="AX1596">
            <v>2023.1619999999998</v>
          </cell>
          <cell r="AY1596">
            <v>504</v>
          </cell>
          <cell r="AZ1596">
            <v>4.014210317460317</v>
          </cell>
          <cell r="BA1596" t="str">
            <v>GJ Request 10/20/05.</v>
          </cell>
          <cell r="BB1596"/>
          <cell r="BC1596">
            <v>284086</v>
          </cell>
          <cell r="BD1596" t="str">
            <v>Yellow</v>
          </cell>
          <cell r="BE1596" t="str">
            <v>E32 4' M0204</v>
          </cell>
          <cell r="BF1596" t="str">
            <v>12 months (+/- 5 days) from date of manufacture</v>
          </cell>
          <cell r="BG1596" t="str">
            <v>Slow</v>
          </cell>
          <cell r="BH1596" t="str">
            <v>32 mm</v>
          </cell>
          <cell r="BI1596" t="str">
            <v>1 3/8 in</v>
          </cell>
          <cell r="BJ1596" t="str">
            <v>39 3/4 in</v>
          </cell>
          <cell r="BK1596" t="str">
            <v>7/8 in</v>
          </cell>
          <cell r="BL1596" t="str">
            <v>I, II, III</v>
          </cell>
          <cell r="BM1596">
            <v>4</v>
          </cell>
          <cell r="BN1596">
            <v>48</v>
          </cell>
          <cell r="BO1596">
            <v>0</v>
          </cell>
          <cell r="BP1596" t="str">
            <v>J</v>
          </cell>
          <cell r="BQ1596">
            <v>12</v>
          </cell>
          <cell r="BR1596">
            <v>34742</v>
          </cell>
        </row>
        <row r="1597">
          <cell r="C1597">
            <v>284087</v>
          </cell>
          <cell r="D1597" t="str">
            <v>E32 4' LIF0204 (2PB, 42 Bxs)(GJ)</v>
          </cell>
          <cell r="E1597" t="str">
            <v>70414</v>
          </cell>
          <cell r="F1597" t="str">
            <v>72038</v>
          </cell>
          <cell r="G1597" t="str">
            <v>30%</v>
          </cell>
          <cell r="H1597" t="str">
            <v>2 X 8509 (12-8 4 X 1.25 OL)</v>
          </cell>
          <cell r="I1597" t="str">
            <v>8040 (54 mm 142 GA X 3.438 FT)</v>
          </cell>
          <cell r="J1597" t="str">
            <v>8036 (114 mm 200 GA X 3.438 FT)</v>
          </cell>
          <cell r="K1597">
            <v>2.5877249999999998</v>
          </cell>
          <cell r="L1597">
            <v>1.1090249999999999</v>
          </cell>
          <cell r="M1597">
            <v>39.536305884040203</v>
          </cell>
          <cell r="N1597">
            <v>48</v>
          </cell>
          <cell r="O1597">
            <v>39.5</v>
          </cell>
          <cell r="P1597">
            <v>39.75</v>
          </cell>
          <cell r="Q1597">
            <v>40</v>
          </cell>
          <cell r="R1597">
            <v>3.6142499999999997</v>
          </cell>
          <cell r="S1597">
            <v>3.6967499999999998</v>
          </cell>
          <cell r="T1597">
            <v>3.7800000000000002</v>
          </cell>
          <cell r="U1597">
            <v>1640.8694999999998</v>
          </cell>
          <cell r="V1597">
            <v>1678.3244999999999</v>
          </cell>
          <cell r="W1597">
            <v>1716.1200000000001</v>
          </cell>
          <cell r="X1597" t="str">
            <v>8470/8471 (47"/2 pc)</v>
          </cell>
          <cell r="Y1597" t="str">
            <v>47"/ 2 pc</v>
          </cell>
          <cell r="Z1597">
            <v>2.5</v>
          </cell>
          <cell r="AA1597">
            <v>12</v>
          </cell>
          <cell r="AB1597">
            <v>43.370999999999995</v>
          </cell>
          <cell r="AC1597">
            <v>44.360999999999997</v>
          </cell>
          <cell r="AD1597">
            <v>45.36</v>
          </cell>
          <cell r="AE1597">
            <v>45.870999999999995</v>
          </cell>
          <cell r="AF1597">
            <v>46.860999999999997</v>
          </cell>
          <cell r="AG1597">
            <v>47.86</v>
          </cell>
          <cell r="AH1597" t="str">
            <v>2 X 8126 (3.792 FT/Box)</v>
          </cell>
          <cell r="AI1597">
            <v>2</v>
          </cell>
          <cell r="AJ1597" t="str">
            <v>(6X7)+0=42</v>
          </cell>
          <cell r="AK1597">
            <v>6</v>
          </cell>
          <cell r="AL1597">
            <v>7</v>
          </cell>
          <cell r="AM1597">
            <v>0</v>
          </cell>
          <cell r="AN1597">
            <v>42</v>
          </cell>
          <cell r="AO1597" t="str">
            <v>8914 (48 X 42)</v>
          </cell>
          <cell r="AP1597" t="str">
            <v>48X42</v>
          </cell>
          <cell r="AQ1597">
            <v>55</v>
          </cell>
          <cell r="AR1597" t="str">
            <v>8123 (9)</v>
          </cell>
          <cell r="AS1597">
            <v>0</v>
          </cell>
          <cell r="AT1597" t="str">
            <v>8121 (4 X 16FT)</v>
          </cell>
          <cell r="AU1597">
            <v>4</v>
          </cell>
          <cell r="AV1597" t="str">
            <v>8051 (1 White)</v>
          </cell>
          <cell r="AW1597" t="str">
            <v>8050 (160FT Clear)</v>
          </cell>
          <cell r="AX1597">
            <v>2023.1619999999998</v>
          </cell>
          <cell r="AY1597">
            <v>504</v>
          </cell>
          <cell r="AZ1597">
            <v>4.014210317460317</v>
          </cell>
          <cell r="BA1597" t="str">
            <v>GJ Request 12/16/05.</v>
          </cell>
          <cell r="BB1597"/>
          <cell r="BC1597">
            <v>284087</v>
          </cell>
          <cell r="BD1597" t="str">
            <v>Yellow</v>
          </cell>
          <cell r="BE1597" t="str">
            <v>E32 4' LIF0204</v>
          </cell>
          <cell r="BF1597" t="str">
            <v>12 months (+/- 5 days) from date of manufacture</v>
          </cell>
          <cell r="BG1597" t="str">
            <v>Slow</v>
          </cell>
          <cell r="BH1597" t="str">
            <v>32 mm</v>
          </cell>
          <cell r="BI1597" t="str">
            <v>1 3/8 in</v>
          </cell>
          <cell r="BJ1597" t="str">
            <v>39 3/4 in</v>
          </cell>
          <cell r="BK1597" t="str">
            <v>7/8 in</v>
          </cell>
          <cell r="BL1597" t="str">
            <v>I, II, III</v>
          </cell>
          <cell r="BM1597">
            <v>4</v>
          </cell>
          <cell r="BN1597">
            <v>48</v>
          </cell>
          <cell r="BO1597">
            <v>0</v>
          </cell>
          <cell r="BP1597" t="str">
            <v>J</v>
          </cell>
          <cell r="BQ1597">
            <v>12</v>
          </cell>
          <cell r="BR1597">
            <v>34742</v>
          </cell>
        </row>
        <row r="1598">
          <cell r="C1598">
            <v>284089</v>
          </cell>
          <cell r="D1598" t="str">
            <v>E32 4' LIF50 (2PB, 42 Bxs)(GJ)</v>
          </cell>
          <cell r="E1598" t="str">
            <v>70419</v>
          </cell>
          <cell r="F1598" t="str">
            <v>72038</v>
          </cell>
          <cell r="G1598" t="str">
            <v>30%</v>
          </cell>
          <cell r="H1598" t="str">
            <v>2 X 8509 (12-8 4 X 1.25 OL)</v>
          </cell>
          <cell r="I1598" t="str">
            <v>8040 (54 mm 142 GA X 3.438 FT)</v>
          </cell>
          <cell r="J1598" t="str">
            <v>8036 (114 mm 200 GA X 3.438 FT)</v>
          </cell>
          <cell r="K1598">
            <v>2.5877249999999998</v>
          </cell>
          <cell r="L1598">
            <v>1.1090249999999999</v>
          </cell>
          <cell r="M1598">
            <v>39.536305884040203</v>
          </cell>
          <cell r="N1598">
            <v>48</v>
          </cell>
          <cell r="O1598">
            <v>39.5</v>
          </cell>
          <cell r="P1598">
            <v>39.75</v>
          </cell>
          <cell r="Q1598">
            <v>40</v>
          </cell>
          <cell r="R1598">
            <v>3.6142499999999997</v>
          </cell>
          <cell r="S1598">
            <v>3.6967499999999998</v>
          </cell>
          <cell r="T1598">
            <v>3.7800000000000002</v>
          </cell>
          <cell r="U1598">
            <v>1640.8694999999998</v>
          </cell>
          <cell r="V1598">
            <v>1678.3244999999999</v>
          </cell>
          <cell r="W1598">
            <v>1716.1200000000001</v>
          </cell>
          <cell r="X1598" t="str">
            <v>8470/8471 (47"/2 pc)</v>
          </cell>
          <cell r="Y1598" t="str">
            <v>47"/ 2 pc</v>
          </cell>
          <cell r="Z1598">
            <v>2.5</v>
          </cell>
          <cell r="AA1598">
            <v>12</v>
          </cell>
          <cell r="AB1598">
            <v>43.370999999999995</v>
          </cell>
          <cell r="AC1598">
            <v>44.360999999999997</v>
          </cell>
          <cell r="AD1598">
            <v>45.36</v>
          </cell>
          <cell r="AE1598">
            <v>45.870999999999995</v>
          </cell>
          <cell r="AF1598">
            <v>46.860999999999997</v>
          </cell>
          <cell r="AG1598">
            <v>47.86</v>
          </cell>
          <cell r="AH1598" t="str">
            <v>2 X 8126 (3.792 FT/Box)</v>
          </cell>
          <cell r="AI1598">
            <v>2</v>
          </cell>
          <cell r="AJ1598" t="str">
            <v>(6X7)+0=42</v>
          </cell>
          <cell r="AK1598">
            <v>6</v>
          </cell>
          <cell r="AL1598">
            <v>7</v>
          </cell>
          <cell r="AM1598">
            <v>0</v>
          </cell>
          <cell r="AN1598">
            <v>42</v>
          </cell>
          <cell r="AO1598" t="str">
            <v>8914 (48 X 42)</v>
          </cell>
          <cell r="AP1598" t="str">
            <v>48X42</v>
          </cell>
          <cell r="AQ1598">
            <v>55</v>
          </cell>
          <cell r="AR1598" t="str">
            <v>8123 (9)</v>
          </cell>
          <cell r="AS1598">
            <v>0</v>
          </cell>
          <cell r="AT1598" t="str">
            <v>8121 (4 X 16FT)</v>
          </cell>
          <cell r="AU1598">
            <v>4</v>
          </cell>
          <cell r="AV1598" t="str">
            <v>8051 (1 White)</v>
          </cell>
          <cell r="AW1598" t="str">
            <v>8050 (160FT Clear)</v>
          </cell>
          <cell r="AX1598">
            <v>2023.1619999999998</v>
          </cell>
          <cell r="AY1598">
            <v>504</v>
          </cell>
          <cell r="AZ1598">
            <v>4.014210317460317</v>
          </cell>
          <cell r="BA1598" t="str">
            <v>GJ Request 10/24/06.</v>
          </cell>
          <cell r="BB1598"/>
          <cell r="BC1598">
            <v>284089</v>
          </cell>
          <cell r="BD1598" t="str">
            <v>Green</v>
          </cell>
          <cell r="BE1598" t="str">
            <v>E32 4' LIF50</v>
          </cell>
          <cell r="BF1598" t="str">
            <v>12 months (+/- 5 days) from date of manufacture</v>
          </cell>
          <cell r="BG1598" t="str">
            <v xml:space="preserve">Medium </v>
          </cell>
          <cell r="BH1598" t="str">
            <v>32 mm</v>
          </cell>
          <cell r="BI1598" t="str">
            <v>1 3/8 in</v>
          </cell>
          <cell r="BJ1598" t="str">
            <v>39 3/4 in</v>
          </cell>
          <cell r="BK1598" t="str">
            <v>7/8 in</v>
          </cell>
          <cell r="BL1598" t="str">
            <v>I, II, III</v>
          </cell>
          <cell r="BM1598">
            <v>4</v>
          </cell>
          <cell r="BN1598">
            <v>48</v>
          </cell>
          <cell r="BO1598">
            <v>0</v>
          </cell>
          <cell r="BP1598" t="str">
            <v>J</v>
          </cell>
          <cell r="BQ1598">
            <v>12</v>
          </cell>
          <cell r="BR1598">
            <v>34742</v>
          </cell>
        </row>
        <row r="1599">
          <cell r="C1599">
            <v>284090</v>
          </cell>
          <cell r="D1599" t="str">
            <v>E32 4' LIF40 (2PB, 42 Bxs)(GJ)</v>
          </cell>
          <cell r="E1599" t="str">
            <v>70331</v>
          </cell>
          <cell r="F1599" t="str">
            <v>72038</v>
          </cell>
          <cell r="G1599" t="str">
            <v>30%</v>
          </cell>
          <cell r="H1599" t="str">
            <v>2 X 8509 (12-8 4 X 1.25 OL)</v>
          </cell>
          <cell r="I1599" t="str">
            <v>8040 (54 mm 142 GA X 3.438 FT)</v>
          </cell>
          <cell r="J1599" t="str">
            <v>8036 (114 mm 200 GA X 3.438 FT)</v>
          </cell>
          <cell r="K1599">
            <v>2.5877249999999998</v>
          </cell>
          <cell r="L1599">
            <v>1.1090249999999999</v>
          </cell>
          <cell r="M1599">
            <v>39.536305884040203</v>
          </cell>
          <cell r="N1599">
            <v>48</v>
          </cell>
          <cell r="O1599">
            <v>39.5</v>
          </cell>
          <cell r="P1599">
            <v>39.75</v>
          </cell>
          <cell r="Q1599">
            <v>40</v>
          </cell>
          <cell r="R1599">
            <v>3.6142499999999997</v>
          </cell>
          <cell r="S1599">
            <v>3.6967499999999998</v>
          </cell>
          <cell r="T1599">
            <v>3.7800000000000002</v>
          </cell>
          <cell r="U1599">
            <v>1640.8694999999998</v>
          </cell>
          <cell r="V1599">
            <v>1678.3244999999999</v>
          </cell>
          <cell r="W1599">
            <v>1716.1200000000001</v>
          </cell>
          <cell r="X1599" t="str">
            <v>8470/8471 (47"/2 pc)</v>
          </cell>
          <cell r="Y1599" t="str">
            <v>47"/ 2 pc</v>
          </cell>
          <cell r="Z1599">
            <v>2.5</v>
          </cell>
          <cell r="AA1599">
            <v>12</v>
          </cell>
          <cell r="AB1599">
            <v>43.370999999999995</v>
          </cell>
          <cell r="AC1599">
            <v>44.360999999999997</v>
          </cell>
          <cell r="AD1599">
            <v>45.36</v>
          </cell>
          <cell r="AE1599">
            <v>45.870999999999995</v>
          </cell>
          <cell r="AF1599">
            <v>46.860999999999997</v>
          </cell>
          <cell r="AG1599">
            <v>47.86</v>
          </cell>
          <cell r="AH1599" t="str">
            <v>2 X 8126 (3.792 FT/Box)</v>
          </cell>
          <cell r="AI1599">
            <v>2</v>
          </cell>
          <cell r="AJ1599" t="str">
            <v>(6X7)+0=42</v>
          </cell>
          <cell r="AK1599">
            <v>6</v>
          </cell>
          <cell r="AL1599">
            <v>7</v>
          </cell>
          <cell r="AM1599">
            <v>0</v>
          </cell>
          <cell r="AN1599">
            <v>42</v>
          </cell>
          <cell r="AO1599" t="str">
            <v>8914 (48 X 42)</v>
          </cell>
          <cell r="AP1599" t="str">
            <v>48X42</v>
          </cell>
          <cell r="AQ1599">
            <v>55</v>
          </cell>
          <cell r="AR1599" t="str">
            <v>8123 (9)</v>
          </cell>
          <cell r="AS1599">
            <v>0</v>
          </cell>
          <cell r="AT1599" t="str">
            <v>8121 (4 X 16FT)</v>
          </cell>
          <cell r="AU1599">
            <v>4</v>
          </cell>
          <cell r="AV1599" t="str">
            <v>8051 (1 White)</v>
          </cell>
          <cell r="AW1599" t="str">
            <v>8050 (160FT Clear)</v>
          </cell>
          <cell r="AX1599">
            <v>2023.1619999999998</v>
          </cell>
          <cell r="AY1599">
            <v>504</v>
          </cell>
          <cell r="AZ1599">
            <v>4.014210317460317</v>
          </cell>
          <cell r="BA1599" t="str">
            <v>GJ Request 2/23/06.</v>
          </cell>
          <cell r="BB1599"/>
          <cell r="BC1599">
            <v>284090</v>
          </cell>
          <cell r="BD1599" t="str">
            <v>Blue</v>
          </cell>
          <cell r="BE1599" t="str">
            <v>E32 4' LIF40</v>
          </cell>
          <cell r="BF1599" t="str">
            <v>12 months (+/- 5 days) from date of manufacture</v>
          </cell>
          <cell r="BG1599" t="str">
            <v>Fast</v>
          </cell>
          <cell r="BH1599" t="str">
            <v>32 mm</v>
          </cell>
          <cell r="BI1599" t="str">
            <v>1 3/8 in</v>
          </cell>
          <cell r="BJ1599" t="str">
            <v>39 3/4 in</v>
          </cell>
          <cell r="BK1599" t="str">
            <v>7/8 in</v>
          </cell>
          <cell r="BL1599" t="str">
            <v>I, II, III</v>
          </cell>
          <cell r="BM1599">
            <v>4</v>
          </cell>
          <cell r="BN1599">
            <v>48</v>
          </cell>
          <cell r="BO1599">
            <v>0</v>
          </cell>
          <cell r="BP1599" t="str">
            <v>J</v>
          </cell>
          <cell r="BQ1599">
            <v>12</v>
          </cell>
          <cell r="BR1599">
            <v>34742</v>
          </cell>
        </row>
        <row r="1600">
          <cell r="C1600">
            <v>284091</v>
          </cell>
          <cell r="D1600" t="str">
            <v>E32 4' LIF70 (2PB, 42 Bxs)(GJ)</v>
          </cell>
          <cell r="E1600" t="str">
            <v>70413</v>
          </cell>
          <cell r="F1600" t="str">
            <v>72038</v>
          </cell>
          <cell r="G1600" t="str">
            <v>30%</v>
          </cell>
          <cell r="H1600" t="str">
            <v>2 X 8509 (12-8 4 X 1.25 OL)</v>
          </cell>
          <cell r="I1600" t="str">
            <v>8040 (54 mm 142 GA X 3.438 FT)</v>
          </cell>
          <cell r="J1600" t="str">
            <v>8036 (114 mm 200 GA X 3.438 FT)</v>
          </cell>
          <cell r="K1600">
            <v>2.5877249999999998</v>
          </cell>
          <cell r="L1600">
            <v>1.1090249999999999</v>
          </cell>
          <cell r="M1600">
            <v>39.536305884040203</v>
          </cell>
          <cell r="N1600">
            <v>48</v>
          </cell>
          <cell r="O1600">
            <v>39.5</v>
          </cell>
          <cell r="P1600">
            <v>39.75</v>
          </cell>
          <cell r="Q1600">
            <v>40</v>
          </cell>
          <cell r="R1600">
            <v>3.6142499999999997</v>
          </cell>
          <cell r="S1600">
            <v>3.6967499999999998</v>
          </cell>
          <cell r="T1600">
            <v>3.7800000000000002</v>
          </cell>
          <cell r="U1600">
            <v>1640.8694999999998</v>
          </cell>
          <cell r="V1600">
            <v>1678.3244999999999</v>
          </cell>
          <cell r="W1600">
            <v>1716.1200000000001</v>
          </cell>
          <cell r="X1600" t="str">
            <v>8470/8471 (47"/2 pc)</v>
          </cell>
          <cell r="Y1600" t="str">
            <v>47"/ 2 pc</v>
          </cell>
          <cell r="Z1600">
            <v>2.5</v>
          </cell>
          <cell r="AA1600">
            <v>12</v>
          </cell>
          <cell r="AB1600">
            <v>43.370999999999995</v>
          </cell>
          <cell r="AC1600">
            <v>44.360999999999997</v>
          </cell>
          <cell r="AD1600">
            <v>45.36</v>
          </cell>
          <cell r="AE1600">
            <v>45.870999999999995</v>
          </cell>
          <cell r="AF1600">
            <v>46.860999999999997</v>
          </cell>
          <cell r="AG1600">
            <v>47.86</v>
          </cell>
          <cell r="AH1600" t="str">
            <v>2 X 8126 (3.792 FT/Box)</v>
          </cell>
          <cell r="AI1600">
            <v>2</v>
          </cell>
          <cell r="AJ1600" t="str">
            <v>(6X7)+0=42</v>
          </cell>
          <cell r="AK1600">
            <v>6</v>
          </cell>
          <cell r="AL1600">
            <v>7</v>
          </cell>
          <cell r="AM1600">
            <v>0</v>
          </cell>
          <cell r="AN1600">
            <v>42</v>
          </cell>
          <cell r="AO1600" t="str">
            <v>8914 (48 X 42)</v>
          </cell>
          <cell r="AP1600" t="str">
            <v>48X42</v>
          </cell>
          <cell r="AQ1600">
            <v>55</v>
          </cell>
          <cell r="AR1600" t="str">
            <v>8123 (9)</v>
          </cell>
          <cell r="AS1600">
            <v>0</v>
          </cell>
          <cell r="AT1600" t="str">
            <v>8121 (4 X 16FT)</v>
          </cell>
          <cell r="AU1600">
            <v>4</v>
          </cell>
          <cell r="AV1600" t="str">
            <v>8051 (1 White)</v>
          </cell>
          <cell r="AW1600" t="str">
            <v>8050 (160FT Clear)</v>
          </cell>
          <cell r="AX1600">
            <v>2023.1619999999998</v>
          </cell>
          <cell r="AY1600">
            <v>504</v>
          </cell>
          <cell r="AZ1600">
            <v>4.014210317460317</v>
          </cell>
          <cell r="BA1600" t="str">
            <v>GJ Request 5/22/06.</v>
          </cell>
          <cell r="BB1600"/>
          <cell r="BC1600">
            <v>284091</v>
          </cell>
          <cell r="BD1600" t="str">
            <v>Yellow</v>
          </cell>
          <cell r="BE1600" t="str">
            <v>E32 4' LIF70</v>
          </cell>
          <cell r="BF1600" t="str">
            <v>12 months (+/- 5 days) from date of manufacture</v>
          </cell>
          <cell r="BG1600" t="str">
            <v>Slow</v>
          </cell>
          <cell r="BH1600" t="str">
            <v>32 mm</v>
          </cell>
          <cell r="BI1600" t="str">
            <v>1 3/8 in</v>
          </cell>
          <cell r="BJ1600" t="str">
            <v>39 3/4 in</v>
          </cell>
          <cell r="BK1600" t="str">
            <v>7/8 in</v>
          </cell>
          <cell r="BL1600" t="str">
            <v>I, II, III</v>
          </cell>
          <cell r="BM1600">
            <v>4</v>
          </cell>
          <cell r="BN1600">
            <v>48</v>
          </cell>
          <cell r="BO1600">
            <v>0</v>
          </cell>
          <cell r="BP1600" t="str">
            <v>J</v>
          </cell>
          <cell r="BQ1600">
            <v>12</v>
          </cell>
          <cell r="BR1600">
            <v>34742</v>
          </cell>
        </row>
        <row r="1601">
          <cell r="C1601">
            <v>284094</v>
          </cell>
          <cell r="D1601" t="str">
            <v>E32 4' LIF37 (2PB, 42 Bxs)(GJ)</v>
          </cell>
          <cell r="E1601" t="str">
            <v>70315</v>
          </cell>
          <cell r="F1601" t="str">
            <v>72038</v>
          </cell>
          <cell r="G1601" t="str">
            <v>30%</v>
          </cell>
          <cell r="H1601" t="str">
            <v>2 X 8509 (12-8 4 X 1.25 OL)</v>
          </cell>
          <cell r="I1601" t="str">
            <v>8040 (54 mm 142 GA X 3.438 FT)</v>
          </cell>
          <cell r="J1601" t="str">
            <v>8036 (114 mm 200 GA X 3.438 FT)</v>
          </cell>
          <cell r="K1601">
            <v>2.5877249999999998</v>
          </cell>
          <cell r="L1601">
            <v>1.1090249999999999</v>
          </cell>
          <cell r="M1601">
            <v>39.536305884040203</v>
          </cell>
          <cell r="N1601">
            <v>48</v>
          </cell>
          <cell r="O1601">
            <v>39.5</v>
          </cell>
          <cell r="P1601">
            <v>39.75</v>
          </cell>
          <cell r="Q1601">
            <v>40</v>
          </cell>
          <cell r="R1601">
            <v>3.6142499999999997</v>
          </cell>
          <cell r="S1601">
            <v>3.6967499999999998</v>
          </cell>
          <cell r="T1601">
            <v>3.7800000000000002</v>
          </cell>
          <cell r="U1601">
            <v>1640.8694999999998</v>
          </cell>
          <cell r="V1601">
            <v>1678.3244999999999</v>
          </cell>
          <cell r="W1601">
            <v>1716.1200000000001</v>
          </cell>
          <cell r="X1601" t="str">
            <v>8470/8471 (47"/2 pc)</v>
          </cell>
          <cell r="Y1601" t="str">
            <v>47"/ 2 pc</v>
          </cell>
          <cell r="Z1601">
            <v>2.5</v>
          </cell>
          <cell r="AA1601">
            <v>12</v>
          </cell>
          <cell r="AB1601">
            <v>43.370999999999995</v>
          </cell>
          <cell r="AC1601">
            <v>44.360999999999997</v>
          </cell>
          <cell r="AD1601">
            <v>45.36</v>
          </cell>
          <cell r="AE1601">
            <v>45.870999999999995</v>
          </cell>
          <cell r="AF1601">
            <v>46.860999999999997</v>
          </cell>
          <cell r="AG1601">
            <v>47.86</v>
          </cell>
          <cell r="AH1601" t="str">
            <v>2 X 8126 (3.792 FT/Box)</v>
          </cell>
          <cell r="AI1601">
            <v>2</v>
          </cell>
          <cell r="AJ1601" t="str">
            <v>(6X7)+0=42</v>
          </cell>
          <cell r="AK1601">
            <v>6</v>
          </cell>
          <cell r="AL1601">
            <v>7</v>
          </cell>
          <cell r="AM1601">
            <v>0</v>
          </cell>
          <cell r="AN1601">
            <v>42</v>
          </cell>
          <cell r="AO1601" t="str">
            <v>8914 (48 X 42)</v>
          </cell>
          <cell r="AP1601" t="str">
            <v>48X42</v>
          </cell>
          <cell r="AQ1601">
            <v>55</v>
          </cell>
          <cell r="AR1601" t="str">
            <v>8123 (9)</v>
          </cell>
          <cell r="AS1601">
            <v>0</v>
          </cell>
          <cell r="AT1601" t="str">
            <v>8121 (4 X 16FT)</v>
          </cell>
          <cell r="AU1601">
            <v>4</v>
          </cell>
          <cell r="AV1601" t="str">
            <v>8051 (1 White)</v>
          </cell>
          <cell r="AW1601" t="str">
            <v>8050 (160FT Clear)</v>
          </cell>
          <cell r="AX1601">
            <v>2023.1619999999998</v>
          </cell>
          <cell r="AY1601">
            <v>504</v>
          </cell>
          <cell r="AZ1601">
            <v>4.014210317460317</v>
          </cell>
          <cell r="BA1601" t="str">
            <v>GJ Request 1/16/08.</v>
          </cell>
          <cell r="BB1601"/>
          <cell r="BC1601">
            <v>284094</v>
          </cell>
          <cell r="BD1601" t="str">
            <v>Blue</v>
          </cell>
          <cell r="BE1601" t="str">
            <v>E32 4' LIF37</v>
          </cell>
          <cell r="BF1601" t="str">
            <v>12 months (+/- 5 days) from date of manufacture</v>
          </cell>
          <cell r="BG1601" t="str">
            <v>Fast</v>
          </cell>
          <cell r="BH1601" t="str">
            <v>32 mm</v>
          </cell>
          <cell r="BI1601" t="str">
            <v>1 3/8 in</v>
          </cell>
          <cell r="BJ1601" t="str">
            <v>39 3/4 in</v>
          </cell>
          <cell r="BK1601" t="str">
            <v>7/8 in</v>
          </cell>
          <cell r="BL1601" t="str">
            <v>I, II, III</v>
          </cell>
          <cell r="BM1601">
            <v>4</v>
          </cell>
          <cell r="BN1601">
            <v>48</v>
          </cell>
          <cell r="BO1601">
            <v>0</v>
          </cell>
          <cell r="BP1601" t="str">
            <v>J</v>
          </cell>
          <cell r="BQ1601">
            <v>12</v>
          </cell>
          <cell r="BR1601">
            <v>34742</v>
          </cell>
        </row>
        <row r="1602">
          <cell r="C1602">
            <v>284099</v>
          </cell>
          <cell r="D1602" t="str">
            <v>E32 4' LIF1530 (2PB, 42 Bxs)(GJ)</v>
          </cell>
          <cell r="E1602" t="str">
            <v>70362</v>
          </cell>
          <cell r="F1602" t="str">
            <v>72038</v>
          </cell>
          <cell r="G1602" t="str">
            <v>30%</v>
          </cell>
          <cell r="H1602" t="str">
            <v>2 X 8509 (12-8 4 X 1.25 OL)</v>
          </cell>
          <cell r="I1602" t="str">
            <v>8040 (54 mm 142 GA X 3.438 FT)</v>
          </cell>
          <cell r="J1602" t="str">
            <v>8036 (114 mm 200 GA X 3.438 FT)</v>
          </cell>
          <cell r="K1602">
            <v>2.5877249999999998</v>
          </cell>
          <cell r="L1602">
            <v>1.1090249999999999</v>
          </cell>
          <cell r="M1602">
            <v>39.536305884040203</v>
          </cell>
          <cell r="N1602">
            <v>48</v>
          </cell>
          <cell r="O1602">
            <v>39.5</v>
          </cell>
          <cell r="P1602">
            <v>39.75</v>
          </cell>
          <cell r="Q1602">
            <v>40</v>
          </cell>
          <cell r="R1602">
            <v>3.6142499999999997</v>
          </cell>
          <cell r="S1602">
            <v>3.6967499999999998</v>
          </cell>
          <cell r="T1602">
            <v>3.7800000000000002</v>
          </cell>
          <cell r="U1602">
            <v>1640.8694999999998</v>
          </cell>
          <cell r="V1602">
            <v>1678.3244999999999</v>
          </cell>
          <cell r="W1602">
            <v>1716.1200000000001</v>
          </cell>
          <cell r="X1602" t="str">
            <v>8470/8471 (47"/2 pc)</v>
          </cell>
          <cell r="Y1602" t="str">
            <v>47"/ 2 pc</v>
          </cell>
          <cell r="Z1602">
            <v>2.5</v>
          </cell>
          <cell r="AA1602">
            <v>12</v>
          </cell>
          <cell r="AB1602">
            <v>43.370999999999995</v>
          </cell>
          <cell r="AC1602">
            <v>44.360999999999997</v>
          </cell>
          <cell r="AD1602">
            <v>45.36</v>
          </cell>
          <cell r="AE1602">
            <v>45.870999999999995</v>
          </cell>
          <cell r="AF1602">
            <v>46.860999999999997</v>
          </cell>
          <cell r="AG1602">
            <v>47.86</v>
          </cell>
          <cell r="AH1602" t="str">
            <v>2 X 8126 (3.792 FT/Box)</v>
          </cell>
          <cell r="AI1602">
            <v>2</v>
          </cell>
          <cell r="AJ1602" t="str">
            <v>(6X7)+0=42</v>
          </cell>
          <cell r="AK1602">
            <v>6</v>
          </cell>
          <cell r="AL1602">
            <v>7</v>
          </cell>
          <cell r="AM1602">
            <v>0</v>
          </cell>
          <cell r="AN1602">
            <v>42</v>
          </cell>
          <cell r="AO1602" t="str">
            <v>8914 (48 X 42)</v>
          </cell>
          <cell r="AP1602" t="str">
            <v>48X42</v>
          </cell>
          <cell r="AQ1602">
            <v>55</v>
          </cell>
          <cell r="AR1602" t="str">
            <v>8123 (9)</v>
          </cell>
          <cell r="AS1602">
            <v>0</v>
          </cell>
          <cell r="AT1602" t="str">
            <v>8121 (4 X 16FT)</v>
          </cell>
          <cell r="AU1602">
            <v>4</v>
          </cell>
          <cell r="AV1602" t="str">
            <v>8051 (1 White)</v>
          </cell>
          <cell r="AW1602" t="str">
            <v>8050 (160FT Clear)</v>
          </cell>
          <cell r="AX1602">
            <v>2023.1619999999998</v>
          </cell>
          <cell r="AY1602">
            <v>504</v>
          </cell>
          <cell r="AZ1602">
            <v>4.014210317460317</v>
          </cell>
          <cell r="BA1602" t="str">
            <v>GJ Request 9/1/09.</v>
          </cell>
          <cell r="BB1602"/>
          <cell r="BC1602">
            <v>284099</v>
          </cell>
          <cell r="BD1602" t="str">
            <v>White</v>
          </cell>
          <cell r="BE1602" t="str">
            <v>E32 4' LIF1530</v>
          </cell>
          <cell r="BF1602" t="str">
            <v>12 months (+/- 5 days) from date of manufacture</v>
          </cell>
          <cell r="BG1602" t="str">
            <v>Super Slow</v>
          </cell>
          <cell r="BH1602" t="str">
            <v>32 mm</v>
          </cell>
          <cell r="BI1602" t="str">
            <v>1 3/8 in</v>
          </cell>
          <cell r="BJ1602" t="str">
            <v>39 3/4 in</v>
          </cell>
          <cell r="BK1602" t="str">
            <v>7/8 in</v>
          </cell>
          <cell r="BL1602" t="str">
            <v>I, II, III</v>
          </cell>
          <cell r="BM1602">
            <v>4</v>
          </cell>
          <cell r="BN1602">
            <v>48</v>
          </cell>
          <cell r="BO1602">
            <v>0</v>
          </cell>
          <cell r="BP1602" t="str">
            <v>J</v>
          </cell>
          <cell r="BQ1602">
            <v>12</v>
          </cell>
          <cell r="BR1602">
            <v>34742</v>
          </cell>
        </row>
        <row r="1603">
          <cell r="C1603">
            <v>284111</v>
          </cell>
          <cell r="D1603" t="str">
            <v>E32 4' VLIF50 (2PB, 42 Bxs)(GJ)</v>
          </cell>
          <cell r="E1603" t="str">
            <v>70354</v>
          </cell>
          <cell r="F1603" t="str">
            <v>72038</v>
          </cell>
          <cell r="G1603" t="str">
            <v>30%</v>
          </cell>
          <cell r="H1603" t="str">
            <v>2 X 8509 (12-8 4 X 1.25 OL)</v>
          </cell>
          <cell r="I1603" t="str">
            <v>8040 (54 mm 142 GA X 3.438 FT)</v>
          </cell>
          <cell r="J1603" t="str">
            <v>8036 (114 mm 200 GA X 3.438 FT)</v>
          </cell>
          <cell r="K1603">
            <v>2.5877249999999998</v>
          </cell>
          <cell r="L1603">
            <v>1.1090249999999999</v>
          </cell>
          <cell r="M1603">
            <v>39.536305884040203</v>
          </cell>
          <cell r="N1603">
            <v>48</v>
          </cell>
          <cell r="O1603">
            <v>39.5</v>
          </cell>
          <cell r="P1603">
            <v>39.75</v>
          </cell>
          <cell r="Q1603">
            <v>40</v>
          </cell>
          <cell r="R1603">
            <v>3.6142499999999997</v>
          </cell>
          <cell r="S1603">
            <v>3.6967499999999998</v>
          </cell>
          <cell r="T1603">
            <v>3.7800000000000002</v>
          </cell>
          <cell r="U1603">
            <v>1640.8694999999998</v>
          </cell>
          <cell r="V1603">
            <v>1678.3244999999999</v>
          </cell>
          <cell r="W1603">
            <v>1716.1200000000001</v>
          </cell>
          <cell r="X1603" t="str">
            <v>8470/8471 (47"/2 pc)</v>
          </cell>
          <cell r="Y1603" t="str">
            <v>47"/ 2 pc</v>
          </cell>
          <cell r="Z1603">
            <v>2.5</v>
          </cell>
          <cell r="AA1603">
            <v>12</v>
          </cell>
          <cell r="AB1603">
            <v>43.370999999999995</v>
          </cell>
          <cell r="AC1603">
            <v>44.360999999999997</v>
          </cell>
          <cell r="AD1603">
            <v>45.36</v>
          </cell>
          <cell r="AE1603">
            <v>45.870999999999995</v>
          </cell>
          <cell r="AF1603">
            <v>46.860999999999997</v>
          </cell>
          <cell r="AG1603">
            <v>47.86</v>
          </cell>
          <cell r="AH1603" t="str">
            <v>2 X 8126 (3.792 FT/Box)</v>
          </cell>
          <cell r="AI1603">
            <v>2</v>
          </cell>
          <cell r="AJ1603" t="str">
            <v>(6X7)+0=42</v>
          </cell>
          <cell r="AK1603">
            <v>6</v>
          </cell>
          <cell r="AL1603">
            <v>7</v>
          </cell>
          <cell r="AM1603">
            <v>0</v>
          </cell>
          <cell r="AN1603">
            <v>42</v>
          </cell>
          <cell r="AO1603" t="str">
            <v>8914 (48 X 42)</v>
          </cell>
          <cell r="AP1603" t="str">
            <v>48X42</v>
          </cell>
          <cell r="AQ1603">
            <v>55</v>
          </cell>
          <cell r="AR1603" t="str">
            <v>8123 (9)</v>
          </cell>
          <cell r="AS1603">
            <v>0</v>
          </cell>
          <cell r="AT1603" t="str">
            <v>8121 (4 X 16FT)</v>
          </cell>
          <cell r="AU1603">
            <v>4</v>
          </cell>
          <cell r="AV1603" t="str">
            <v>8051 (1 White)</v>
          </cell>
          <cell r="AW1603" t="str">
            <v>8050 (160FT Clear)</v>
          </cell>
          <cell r="AX1603">
            <v>2023.1619999999998</v>
          </cell>
          <cell r="AY1603">
            <v>504</v>
          </cell>
          <cell r="AZ1603">
            <v>4.014210317460317</v>
          </cell>
          <cell r="BA1603" t="str">
            <v>GJ Request 5/21/13.</v>
          </cell>
          <cell r="BB1603"/>
          <cell r="BC1603">
            <v>284111</v>
          </cell>
          <cell r="BD1603" t="str">
            <v>Green</v>
          </cell>
          <cell r="BE1603" t="str">
            <v>E32 4' VLIF50</v>
          </cell>
          <cell r="BF1603" t="str">
            <v>12 months (+/- 5 days) from date of manufacture</v>
          </cell>
          <cell r="BG1603" t="str">
            <v xml:space="preserve">Medium </v>
          </cell>
          <cell r="BH1603" t="str">
            <v>32 mm</v>
          </cell>
          <cell r="BI1603" t="str">
            <v>1 3/8 in</v>
          </cell>
          <cell r="BJ1603" t="str">
            <v>39 3/4 in</v>
          </cell>
          <cell r="BK1603" t="str">
            <v>7/8 in</v>
          </cell>
          <cell r="BL1603" t="str">
            <v>I, II, III</v>
          </cell>
          <cell r="BM1603">
            <v>4</v>
          </cell>
          <cell r="BN1603">
            <v>48</v>
          </cell>
          <cell r="BO1603">
            <v>0</v>
          </cell>
          <cell r="BP1603" t="str">
            <v>J</v>
          </cell>
          <cell r="BQ1603">
            <v>12</v>
          </cell>
          <cell r="BR1603">
            <v>34742</v>
          </cell>
        </row>
        <row r="1604">
          <cell r="C1604">
            <v>285053</v>
          </cell>
          <cell r="D1604" t="str">
            <v>3239 LIF50 (2PB, 42 Bxs)(GJ)</v>
          </cell>
          <cell r="E1604" t="str">
            <v>70419</v>
          </cell>
          <cell r="F1604" t="str">
            <v>72038</v>
          </cell>
          <cell r="G1604" t="str">
            <v>30%</v>
          </cell>
          <cell r="H1604" t="str">
            <v>2 X 8509 (12-8 4 X 1.25 OL)</v>
          </cell>
          <cell r="I1604" t="str">
            <v>8040 (54 mm 142 GA X 3.375 FT)</v>
          </cell>
          <cell r="J1604" t="str">
            <v>8036 (114 mm 200 GA X 3.375 FT)</v>
          </cell>
          <cell r="K1604">
            <v>2.5388999999999995</v>
          </cell>
          <cell r="L1604">
            <v>1.0880999999999998</v>
          </cell>
          <cell r="M1604">
            <v>39</v>
          </cell>
          <cell r="N1604">
            <v>47.013248825542128</v>
          </cell>
          <cell r="O1604">
            <v>38.75</v>
          </cell>
          <cell r="P1604">
            <v>39</v>
          </cell>
          <cell r="Q1604">
            <v>39.25</v>
          </cell>
          <cell r="R1604">
            <v>3.5456249999999998</v>
          </cell>
          <cell r="S1604">
            <v>3.6269999999999998</v>
          </cell>
          <cell r="T1604">
            <v>3.7091250000000002</v>
          </cell>
          <cell r="U1604">
            <v>1609.7137499999999</v>
          </cell>
          <cell r="V1604">
            <v>1646.6579999999999</v>
          </cell>
          <cell r="W1604">
            <v>1683.9427500000002</v>
          </cell>
          <cell r="X1604" t="str">
            <v>8470/8471 (47"/2 pc)</v>
          </cell>
          <cell r="Y1604" t="str">
            <v>47"/ 2 pc</v>
          </cell>
          <cell r="Z1604">
            <v>2.5</v>
          </cell>
          <cell r="AA1604">
            <v>12</v>
          </cell>
          <cell r="AB1604">
            <v>42.547499999999999</v>
          </cell>
          <cell r="AC1604">
            <v>43.524000000000001</v>
          </cell>
          <cell r="AD1604">
            <v>44.509500000000003</v>
          </cell>
          <cell r="AE1604">
            <v>45.047499999999999</v>
          </cell>
          <cell r="AF1604">
            <v>46.024000000000001</v>
          </cell>
          <cell r="AG1604">
            <v>47.009500000000003</v>
          </cell>
          <cell r="AH1604" t="str">
            <v>2 X 8126 (3.792 FT/Box)</v>
          </cell>
          <cell r="AI1604">
            <v>2</v>
          </cell>
          <cell r="AJ1604" t="str">
            <v>(6X7)+0=42</v>
          </cell>
          <cell r="AK1604">
            <v>6</v>
          </cell>
          <cell r="AL1604">
            <v>7</v>
          </cell>
          <cell r="AM1604">
            <v>0</v>
          </cell>
          <cell r="AN1604">
            <v>42</v>
          </cell>
          <cell r="AO1604" t="str">
            <v>8914 (48 X 42)</v>
          </cell>
          <cell r="AP1604" t="str">
            <v>48X42</v>
          </cell>
          <cell r="AQ1604">
            <v>55</v>
          </cell>
          <cell r="AR1604" t="str">
            <v>8123 (9)</v>
          </cell>
          <cell r="AS1604">
            <v>0</v>
          </cell>
          <cell r="AT1604" t="str">
            <v>8121 (4 X 16FT)</v>
          </cell>
          <cell r="AU1604">
            <v>4</v>
          </cell>
          <cell r="AV1604" t="str">
            <v>8051 (1 White)</v>
          </cell>
          <cell r="AW1604" t="str">
            <v>8050 (160FT Clear)</v>
          </cell>
          <cell r="AX1604">
            <v>1988.008</v>
          </cell>
          <cell r="AY1604">
            <v>504</v>
          </cell>
          <cell r="AZ1604">
            <v>3.9444603174603174</v>
          </cell>
          <cell r="BA1604" t="str">
            <v xml:space="preserve">Minova USA Inc. request 3/5/04. </v>
          </cell>
          <cell r="BB1604"/>
          <cell r="BC1604">
            <v>285053</v>
          </cell>
          <cell r="BD1604" t="str">
            <v>Green</v>
          </cell>
          <cell r="BE1604" t="str">
            <v>3239 LIF50</v>
          </cell>
          <cell r="BF1604" t="str">
            <v>12 months (+/- 5 days) from date of manufacture</v>
          </cell>
          <cell r="BG1604" t="str">
            <v>Medium</v>
          </cell>
          <cell r="BH1604" t="str">
            <v>32 mm</v>
          </cell>
          <cell r="BI1604" t="str">
            <v>1 3/8 in</v>
          </cell>
          <cell r="BJ1604" t="str">
            <v>39 in</v>
          </cell>
          <cell r="BK1604" t="str">
            <v>7/8 in</v>
          </cell>
          <cell r="BL1604" t="str">
            <v>I, II, III</v>
          </cell>
          <cell r="BM1604">
            <v>3.9177707354618438</v>
          </cell>
          <cell r="BN1604">
            <v>46.8</v>
          </cell>
          <cell r="BO1604">
            <v>0</v>
          </cell>
          <cell r="BP1604" t="str">
            <v>J</v>
          </cell>
          <cell r="BQ1604">
            <v>12</v>
          </cell>
          <cell r="BR1604">
            <v>34742</v>
          </cell>
        </row>
        <row r="1605">
          <cell r="C1605">
            <v>285055</v>
          </cell>
          <cell r="D1605" t="str">
            <v>3239 LIF90 (2PB, 42 Bxs)(GJ)</v>
          </cell>
          <cell r="E1605" t="str">
            <v>70412</v>
          </cell>
          <cell r="F1605" t="str">
            <v>72038</v>
          </cell>
          <cell r="G1605" t="str">
            <v>30%</v>
          </cell>
          <cell r="H1605" t="str">
            <v>2 X 8509 (12-8 4 X 1.25 OL)</v>
          </cell>
          <cell r="I1605" t="str">
            <v>8040 (54 mm 142 GA X 3.375 FT)</v>
          </cell>
          <cell r="J1605" t="str">
            <v>8036 (114 mm 200 GA X 3.375 FT)</v>
          </cell>
          <cell r="K1605">
            <v>2.5388999999999995</v>
          </cell>
          <cell r="L1605">
            <v>1.0880999999999998</v>
          </cell>
          <cell r="M1605">
            <v>39</v>
          </cell>
          <cell r="N1605">
            <v>47.013248825542128</v>
          </cell>
          <cell r="O1605">
            <v>38.75</v>
          </cell>
          <cell r="P1605">
            <v>39</v>
          </cell>
          <cell r="Q1605">
            <v>39.25</v>
          </cell>
          <cell r="R1605">
            <v>3.5456249999999998</v>
          </cell>
          <cell r="S1605">
            <v>3.6269999999999998</v>
          </cell>
          <cell r="T1605">
            <v>3.7091250000000002</v>
          </cell>
          <cell r="U1605">
            <v>1609.7137499999999</v>
          </cell>
          <cell r="V1605">
            <v>1646.6579999999999</v>
          </cell>
          <cell r="W1605">
            <v>1683.9427500000002</v>
          </cell>
          <cell r="X1605" t="str">
            <v>8470/8471 (47"/2 pc)</v>
          </cell>
          <cell r="Y1605" t="str">
            <v>47"/ 2 pc</v>
          </cell>
          <cell r="Z1605">
            <v>2.5</v>
          </cell>
          <cell r="AA1605">
            <v>12</v>
          </cell>
          <cell r="AB1605">
            <v>42.547499999999999</v>
          </cell>
          <cell r="AC1605">
            <v>43.524000000000001</v>
          </cell>
          <cell r="AD1605">
            <v>44.509500000000003</v>
          </cell>
          <cell r="AE1605">
            <v>45.047499999999999</v>
          </cell>
          <cell r="AF1605">
            <v>46.024000000000001</v>
          </cell>
          <cell r="AG1605">
            <v>47.009500000000003</v>
          </cell>
          <cell r="AH1605" t="str">
            <v>2 X 8126 (3.792 FT/Box)</v>
          </cell>
          <cell r="AI1605">
            <v>2</v>
          </cell>
          <cell r="AJ1605" t="str">
            <v>(6X7)+0=42</v>
          </cell>
          <cell r="AK1605">
            <v>6</v>
          </cell>
          <cell r="AL1605">
            <v>7</v>
          </cell>
          <cell r="AM1605">
            <v>0</v>
          </cell>
          <cell r="AN1605">
            <v>42</v>
          </cell>
          <cell r="AO1605" t="str">
            <v>8914 (48 X 42)</v>
          </cell>
          <cell r="AP1605" t="str">
            <v>48X42</v>
          </cell>
          <cell r="AQ1605">
            <v>55</v>
          </cell>
          <cell r="AR1605" t="str">
            <v>8123 (9)</v>
          </cell>
          <cell r="AS1605">
            <v>0</v>
          </cell>
          <cell r="AT1605" t="str">
            <v>8121 (4 X 16FT)</v>
          </cell>
          <cell r="AU1605">
            <v>4</v>
          </cell>
          <cell r="AV1605" t="str">
            <v>8051 (1 White)</v>
          </cell>
          <cell r="AW1605" t="str">
            <v>8050 (160FT Clear)</v>
          </cell>
          <cell r="AX1605">
            <v>1988.008</v>
          </cell>
          <cell r="AY1605">
            <v>504</v>
          </cell>
          <cell r="AZ1605">
            <v>3.9444603174603174</v>
          </cell>
          <cell r="BA1605" t="str">
            <v>GJ Request 3/25/02.B.</v>
          </cell>
          <cell r="BB1605"/>
          <cell r="BC1605">
            <v>285055</v>
          </cell>
          <cell r="BD1605" t="str">
            <v>Yellow</v>
          </cell>
          <cell r="BE1605" t="str">
            <v>3239 LIF90</v>
          </cell>
          <cell r="BF1605" t="str">
            <v>12 months (+/- 5 days) from date of manufacture</v>
          </cell>
          <cell r="BG1605" t="str">
            <v>Slow</v>
          </cell>
          <cell r="BH1605" t="str">
            <v>32 mm</v>
          </cell>
          <cell r="BI1605" t="str">
            <v>1 3/8 in</v>
          </cell>
          <cell r="BJ1605" t="str">
            <v>39 in</v>
          </cell>
          <cell r="BK1605" t="str">
            <v>7/8 in</v>
          </cell>
          <cell r="BL1605" t="str">
            <v>I, II, III</v>
          </cell>
          <cell r="BM1605">
            <v>3.9177707354618438</v>
          </cell>
          <cell r="BN1605">
            <v>46.8</v>
          </cell>
          <cell r="BO1605">
            <v>0</v>
          </cell>
          <cell r="BP1605" t="str">
            <v>J</v>
          </cell>
          <cell r="BQ1605">
            <v>12</v>
          </cell>
          <cell r="BR1605">
            <v>34742</v>
          </cell>
        </row>
        <row r="1606">
          <cell r="C1606">
            <v>285060</v>
          </cell>
          <cell r="D1606" t="str">
            <v>3239 M35 (2PB, 42 Bxs)(GJ)</v>
          </cell>
          <cell r="E1606" t="str">
            <v>70474</v>
          </cell>
          <cell r="F1606" t="str">
            <v>72038</v>
          </cell>
          <cell r="G1606" t="str">
            <v>30%</v>
          </cell>
          <cell r="H1606" t="str">
            <v>2 X 8509 (12-8 4 X 1.25 OL)</v>
          </cell>
          <cell r="I1606" t="str">
            <v>8040 (54 mm 142 GA X 3.375 FT)</v>
          </cell>
          <cell r="J1606" t="str">
            <v>8036 (114 mm 200 GA X 3.375 FT)</v>
          </cell>
          <cell r="K1606">
            <v>2.5388999999999995</v>
          </cell>
          <cell r="L1606">
            <v>1.0880999999999998</v>
          </cell>
          <cell r="M1606">
            <v>39</v>
          </cell>
          <cell r="N1606">
            <v>47.013248825542128</v>
          </cell>
          <cell r="O1606">
            <v>38.75</v>
          </cell>
          <cell r="P1606">
            <v>39</v>
          </cell>
          <cell r="Q1606">
            <v>39.25</v>
          </cell>
          <cell r="R1606">
            <v>3.5456249999999998</v>
          </cell>
          <cell r="S1606">
            <v>3.6269999999999998</v>
          </cell>
          <cell r="T1606">
            <v>3.7091250000000002</v>
          </cell>
          <cell r="U1606">
            <v>1609.7137499999999</v>
          </cell>
          <cell r="V1606">
            <v>1646.6579999999999</v>
          </cell>
          <cell r="W1606">
            <v>1683.9427500000002</v>
          </cell>
          <cell r="X1606" t="str">
            <v>8470/8471 (47"/2 pc)</v>
          </cell>
          <cell r="Y1606" t="str">
            <v>47"/ 2 pc</v>
          </cell>
          <cell r="Z1606">
            <v>2.5</v>
          </cell>
          <cell r="AA1606">
            <v>12</v>
          </cell>
          <cell r="AB1606">
            <v>42.547499999999999</v>
          </cell>
          <cell r="AC1606">
            <v>43.524000000000001</v>
          </cell>
          <cell r="AD1606">
            <v>44.509500000000003</v>
          </cell>
          <cell r="AE1606">
            <v>45.047499999999999</v>
          </cell>
          <cell r="AF1606">
            <v>46.024000000000001</v>
          </cell>
          <cell r="AG1606">
            <v>47.009500000000003</v>
          </cell>
          <cell r="AH1606" t="str">
            <v>2 X 8126 (3.792 FT/Box)</v>
          </cell>
          <cell r="AI1606">
            <v>2</v>
          </cell>
          <cell r="AJ1606" t="str">
            <v>(6X7)+0=42</v>
          </cell>
          <cell r="AK1606">
            <v>6</v>
          </cell>
          <cell r="AL1606">
            <v>7</v>
          </cell>
          <cell r="AM1606">
            <v>0</v>
          </cell>
          <cell r="AN1606">
            <v>42</v>
          </cell>
          <cell r="AO1606" t="str">
            <v>8914 (48 X 42)</v>
          </cell>
          <cell r="AP1606" t="str">
            <v>48X42</v>
          </cell>
          <cell r="AQ1606">
            <v>55</v>
          </cell>
          <cell r="AR1606" t="str">
            <v>8123 (9)</v>
          </cell>
          <cell r="AS1606">
            <v>0</v>
          </cell>
          <cell r="AT1606" t="str">
            <v>8121 (4 X 16FT)</v>
          </cell>
          <cell r="AU1606">
            <v>4</v>
          </cell>
          <cell r="AV1606" t="str">
            <v>8051 (1 White)</v>
          </cell>
          <cell r="AW1606" t="str">
            <v>8050 (160FT Clear)</v>
          </cell>
          <cell r="AX1606">
            <v>1988.008</v>
          </cell>
          <cell r="AY1606">
            <v>504</v>
          </cell>
          <cell r="AZ1606">
            <v>3.9444603174603174</v>
          </cell>
          <cell r="BA1606" t="str">
            <v xml:space="preserve">GJ Request 6/21/02. </v>
          </cell>
          <cell r="BB1606"/>
          <cell r="BC1606">
            <v>285060</v>
          </cell>
          <cell r="BD1606" t="str">
            <v>Blue</v>
          </cell>
          <cell r="BE1606" t="str">
            <v xml:space="preserve">3239 M35 </v>
          </cell>
          <cell r="BF1606" t="str">
            <v>12 months (+/- 5 days) from date of manufacture</v>
          </cell>
          <cell r="BG1606" t="str">
            <v>Fast</v>
          </cell>
          <cell r="BH1606" t="str">
            <v>32 mm</v>
          </cell>
          <cell r="BI1606" t="str">
            <v>1 3/8 in</v>
          </cell>
          <cell r="BJ1606" t="str">
            <v>39 in</v>
          </cell>
          <cell r="BK1606" t="str">
            <v>7/8 in</v>
          </cell>
          <cell r="BL1606" t="str">
            <v>I, II, III</v>
          </cell>
          <cell r="BM1606">
            <v>3.9177707354618438</v>
          </cell>
          <cell r="BN1606">
            <v>46.8</v>
          </cell>
          <cell r="BO1606">
            <v>0</v>
          </cell>
          <cell r="BP1606" t="str">
            <v>J</v>
          </cell>
          <cell r="BQ1606">
            <v>12</v>
          </cell>
          <cell r="BR1606">
            <v>34742</v>
          </cell>
        </row>
        <row r="1607">
          <cell r="C1607">
            <v>285070</v>
          </cell>
          <cell r="D1607" t="str">
            <v>3240 LIF50 (2PB, 42 Bxs)(GJ)</v>
          </cell>
          <cell r="E1607" t="str">
            <v>70419</v>
          </cell>
          <cell r="F1607" t="str">
            <v>72038</v>
          </cell>
          <cell r="G1607" t="str">
            <v>30%</v>
          </cell>
          <cell r="H1607" t="str">
            <v>2 X 8509 (12-8 4 X 1.25 OL)</v>
          </cell>
          <cell r="I1607" t="str">
            <v>8040 (54 mm 142 GA X 3.375 FT)</v>
          </cell>
          <cell r="J1607" t="str">
            <v>8036 (114 mm 200 GA X 3.375 FT)</v>
          </cell>
          <cell r="K1607">
            <v>2.6039999999999996</v>
          </cell>
          <cell r="L1607">
            <v>1.1159999999999999</v>
          </cell>
          <cell r="M1607">
            <v>40</v>
          </cell>
          <cell r="N1607">
            <v>48.268169072848089</v>
          </cell>
          <cell r="O1607">
            <v>39.75</v>
          </cell>
          <cell r="P1607">
            <v>40</v>
          </cell>
          <cell r="Q1607">
            <v>40.25</v>
          </cell>
          <cell r="R1607">
            <v>3.6371249999999997</v>
          </cell>
          <cell r="S1607">
            <v>3.7199999999999998</v>
          </cell>
          <cell r="T1607">
            <v>3.8036249999999998</v>
          </cell>
          <cell r="U1607">
            <v>1651.2547499999998</v>
          </cell>
          <cell r="V1607">
            <v>1688.8799999999999</v>
          </cell>
          <cell r="W1607">
            <v>1726.84575</v>
          </cell>
          <cell r="X1607" t="str">
            <v>8470/8471 (47"/2 pc)</v>
          </cell>
          <cell r="Y1607" t="str">
            <v>47"/ 2 pc</v>
          </cell>
          <cell r="Z1607">
            <v>2.5</v>
          </cell>
          <cell r="AA1607">
            <v>12</v>
          </cell>
          <cell r="AB1607">
            <v>43.645499999999998</v>
          </cell>
          <cell r="AC1607">
            <v>44.64</v>
          </cell>
          <cell r="AD1607">
            <v>45.643499999999996</v>
          </cell>
          <cell r="AE1607">
            <v>46.145499999999998</v>
          </cell>
          <cell r="AF1607">
            <v>47.14</v>
          </cell>
          <cell r="AG1607">
            <v>48.143499999999996</v>
          </cell>
          <cell r="AH1607" t="str">
            <v>2 X 8126 (3.792 FT/Box)</v>
          </cell>
          <cell r="AI1607">
            <v>2</v>
          </cell>
          <cell r="AJ1607" t="str">
            <v>(6X7)+0=42</v>
          </cell>
          <cell r="AK1607">
            <v>6</v>
          </cell>
          <cell r="AL1607">
            <v>7</v>
          </cell>
          <cell r="AM1607">
            <v>0</v>
          </cell>
          <cell r="AN1607">
            <v>42</v>
          </cell>
          <cell r="AO1607" t="str">
            <v>8914 (48 X 42)</v>
          </cell>
          <cell r="AP1607" t="str">
            <v>48X42</v>
          </cell>
          <cell r="AQ1607">
            <v>55</v>
          </cell>
          <cell r="AR1607" t="str">
            <v>8123 (9)</v>
          </cell>
          <cell r="AS1607">
            <v>0</v>
          </cell>
          <cell r="AT1607" t="str">
            <v>8121 (4 X 16FT)</v>
          </cell>
          <cell r="AU1607">
            <v>4</v>
          </cell>
          <cell r="AV1607" t="str">
            <v>8051 (1 White)</v>
          </cell>
          <cell r="AW1607" t="str">
            <v>8050 (160FT Clear)</v>
          </cell>
          <cell r="AX1607">
            <v>2034.88</v>
          </cell>
          <cell r="AY1607">
            <v>504</v>
          </cell>
          <cell r="AZ1607">
            <v>4.0374603174603179</v>
          </cell>
          <cell r="BA1607" t="str">
            <v>GJ Request 5/6/10.</v>
          </cell>
          <cell r="BB1607"/>
          <cell r="BC1607">
            <v>285070</v>
          </cell>
          <cell r="BD1607" t="str">
            <v>Green</v>
          </cell>
          <cell r="BE1607" t="str">
            <v>3240 LIF50</v>
          </cell>
          <cell r="BF1607" t="str">
            <v>12 months (+/- 5 days) from date of manufacture</v>
          </cell>
          <cell r="BG1607" t="str">
            <v>Medium</v>
          </cell>
          <cell r="BH1607" t="str">
            <v>32 mm</v>
          </cell>
          <cell r="BI1607" t="str">
            <v>1 3/8 in</v>
          </cell>
          <cell r="BJ1607" t="str">
            <v>40 in</v>
          </cell>
          <cell r="BK1607" t="str">
            <v>7/8 in</v>
          </cell>
          <cell r="BL1607" t="str">
            <v>I, II, III</v>
          </cell>
          <cell r="BM1607">
            <v>4.022347422737341</v>
          </cell>
          <cell r="BN1607">
            <v>48</v>
          </cell>
          <cell r="BO1607">
            <v>0</v>
          </cell>
          <cell r="BP1607" t="str">
            <v>J</v>
          </cell>
          <cell r="BQ1607">
            <v>12</v>
          </cell>
          <cell r="BR1607">
            <v>34742</v>
          </cell>
        </row>
        <row r="1608">
          <cell r="C1608">
            <v>286068</v>
          </cell>
          <cell r="D1608" t="str">
            <v>3240 H37 (2PB, 42 Bxs)(GJ)</v>
          </cell>
          <cell r="E1608" t="str">
            <v>70497</v>
          </cell>
          <cell r="F1608" t="str">
            <v>72038</v>
          </cell>
          <cell r="G1608" t="str">
            <v>30%</v>
          </cell>
          <cell r="H1608" t="str">
            <v>2 X 8509 (12-8 4 X 1.25 OL)</v>
          </cell>
          <cell r="I1608" t="str">
            <v>8040 (54 mm 142 GA X 3.375 FT)</v>
          </cell>
          <cell r="J1608" t="str">
            <v>8036 (114 mm 200 GA X 3.375 FT)</v>
          </cell>
          <cell r="K1608">
            <v>2.6039999999999996</v>
          </cell>
          <cell r="L1608">
            <v>1.1159999999999999</v>
          </cell>
          <cell r="M1608">
            <v>40</v>
          </cell>
          <cell r="N1608">
            <v>48.268169072848089</v>
          </cell>
          <cell r="O1608">
            <v>39.75</v>
          </cell>
          <cell r="P1608">
            <v>40</v>
          </cell>
          <cell r="Q1608">
            <v>40.25</v>
          </cell>
          <cell r="R1608">
            <v>3.6371249999999997</v>
          </cell>
          <cell r="S1608">
            <v>3.7199999999999998</v>
          </cell>
          <cell r="T1608">
            <v>3.8036249999999998</v>
          </cell>
          <cell r="U1608">
            <v>1651.2547499999998</v>
          </cell>
          <cell r="V1608">
            <v>1688.8799999999999</v>
          </cell>
          <cell r="W1608">
            <v>1726.84575</v>
          </cell>
          <cell r="X1608" t="str">
            <v>8470/8471 (47"/2 pc)</v>
          </cell>
          <cell r="Y1608" t="str">
            <v>47"/ 2 pc</v>
          </cell>
          <cell r="Z1608">
            <v>2.5</v>
          </cell>
          <cell r="AA1608">
            <v>12</v>
          </cell>
          <cell r="AB1608">
            <v>43.645499999999998</v>
          </cell>
          <cell r="AC1608">
            <v>44.64</v>
          </cell>
          <cell r="AD1608">
            <v>45.643499999999996</v>
          </cell>
          <cell r="AE1608">
            <v>46.145499999999998</v>
          </cell>
          <cell r="AF1608">
            <v>47.14</v>
          </cell>
          <cell r="AG1608">
            <v>48.143499999999996</v>
          </cell>
          <cell r="AH1608" t="str">
            <v>2 X 8126 (3.792 FT/Box)</v>
          </cell>
          <cell r="AI1608">
            <v>2</v>
          </cell>
          <cell r="AJ1608" t="str">
            <v>(6X7)+0=42</v>
          </cell>
          <cell r="AK1608">
            <v>6</v>
          </cell>
          <cell r="AL1608">
            <v>7</v>
          </cell>
          <cell r="AM1608">
            <v>0</v>
          </cell>
          <cell r="AN1608">
            <v>42</v>
          </cell>
          <cell r="AO1608" t="str">
            <v>8914 (48 X 42)</v>
          </cell>
          <cell r="AP1608" t="str">
            <v>48X42</v>
          </cell>
          <cell r="AQ1608">
            <v>55</v>
          </cell>
          <cell r="AR1608" t="str">
            <v>8123 (9)</v>
          </cell>
          <cell r="AS1608">
            <v>0</v>
          </cell>
          <cell r="AT1608" t="str">
            <v>8121 (4 X 16FT)</v>
          </cell>
          <cell r="AU1608">
            <v>4</v>
          </cell>
          <cell r="AV1608" t="str">
            <v>8051 (1 White)</v>
          </cell>
          <cell r="AW1608" t="str">
            <v>8050 (160FT Clear)</v>
          </cell>
          <cell r="AX1608">
            <v>2034.88</v>
          </cell>
          <cell r="AY1608">
            <v>504</v>
          </cell>
          <cell r="AZ1608">
            <v>4.0374603174603179</v>
          </cell>
          <cell r="BA1608" t="str">
            <v xml:space="preserve">GJ Request 6/21/02. </v>
          </cell>
          <cell r="BB1608"/>
          <cell r="BC1608">
            <v>286068</v>
          </cell>
          <cell r="BD1608" t="str">
            <v>Blue</v>
          </cell>
          <cell r="BE1608" t="str">
            <v xml:space="preserve">3240 H37 </v>
          </cell>
          <cell r="BF1608" t="str">
            <v>12 months (+/- 5 days) from date of manufacture</v>
          </cell>
          <cell r="BG1608" t="str">
            <v>Fast</v>
          </cell>
          <cell r="BH1608" t="str">
            <v>32 mm</v>
          </cell>
          <cell r="BI1608" t="str">
            <v>1 3/8 in</v>
          </cell>
          <cell r="BJ1608" t="str">
            <v>40 in</v>
          </cell>
          <cell r="BK1608" t="str">
            <v>7/8 in</v>
          </cell>
          <cell r="BL1608" t="str">
            <v>I, II, III</v>
          </cell>
          <cell r="BM1608">
            <v>4.022347422737341</v>
          </cell>
          <cell r="BN1608">
            <v>48</v>
          </cell>
          <cell r="BO1608">
            <v>0</v>
          </cell>
          <cell r="BP1608" t="str">
            <v>J</v>
          </cell>
          <cell r="BQ1608">
            <v>12</v>
          </cell>
          <cell r="BR1608">
            <v>34742</v>
          </cell>
        </row>
        <row r="1609">
          <cell r="C1609">
            <v>286073</v>
          </cell>
          <cell r="D1609" t="str">
            <v>3240 LIF0204 (2PB, 42 Bxs)(GJ)</v>
          </cell>
          <cell r="E1609" t="str">
            <v>70414</v>
          </cell>
          <cell r="F1609" t="str">
            <v>72038</v>
          </cell>
          <cell r="G1609" t="str">
            <v>30%</v>
          </cell>
          <cell r="H1609" t="str">
            <v>2 X 8509 (12-8 4 X 1.25 OL)</v>
          </cell>
          <cell r="I1609" t="str">
            <v>8040 (54 mm 142 GA X 3.375 FT)</v>
          </cell>
          <cell r="J1609" t="str">
            <v>8036 (114 mm 200 GA X 3.375 FT)</v>
          </cell>
          <cell r="K1609">
            <v>2.6039999999999996</v>
          </cell>
          <cell r="L1609">
            <v>1.1159999999999999</v>
          </cell>
          <cell r="M1609">
            <v>40</v>
          </cell>
          <cell r="N1609">
            <v>48.268169072848089</v>
          </cell>
          <cell r="O1609">
            <v>39.75</v>
          </cell>
          <cell r="P1609">
            <v>40</v>
          </cell>
          <cell r="Q1609">
            <v>40.25</v>
          </cell>
          <cell r="R1609">
            <v>3.6371249999999997</v>
          </cell>
          <cell r="S1609">
            <v>3.7199999999999998</v>
          </cell>
          <cell r="T1609">
            <v>3.8036249999999998</v>
          </cell>
          <cell r="U1609">
            <v>1651.2547499999998</v>
          </cell>
          <cell r="V1609">
            <v>1688.8799999999999</v>
          </cell>
          <cell r="W1609">
            <v>1726.84575</v>
          </cell>
          <cell r="X1609" t="str">
            <v>8470/8471 (47"/2 pc)</v>
          </cell>
          <cell r="Y1609" t="str">
            <v>47"/ 2 pc</v>
          </cell>
          <cell r="Z1609">
            <v>2.5</v>
          </cell>
          <cell r="AA1609">
            <v>12</v>
          </cell>
          <cell r="AB1609">
            <v>43.645499999999998</v>
          </cell>
          <cell r="AC1609">
            <v>44.64</v>
          </cell>
          <cell r="AD1609">
            <v>45.643499999999996</v>
          </cell>
          <cell r="AE1609">
            <v>46.145499999999998</v>
          </cell>
          <cell r="AF1609">
            <v>47.14</v>
          </cell>
          <cell r="AG1609">
            <v>48.143499999999996</v>
          </cell>
          <cell r="AH1609" t="str">
            <v>2 X 8126 (3.792 FT/Box)</v>
          </cell>
          <cell r="AI1609">
            <v>2</v>
          </cell>
          <cell r="AJ1609" t="str">
            <v>(6X7)+0=42</v>
          </cell>
          <cell r="AK1609">
            <v>6</v>
          </cell>
          <cell r="AL1609">
            <v>7</v>
          </cell>
          <cell r="AM1609">
            <v>0</v>
          </cell>
          <cell r="AN1609">
            <v>42</v>
          </cell>
          <cell r="AO1609" t="str">
            <v>8914 (48 X 42)</v>
          </cell>
          <cell r="AP1609" t="str">
            <v>48X42</v>
          </cell>
          <cell r="AQ1609">
            <v>55</v>
          </cell>
          <cell r="AR1609" t="str">
            <v>8123 (9)</v>
          </cell>
          <cell r="AS1609">
            <v>0</v>
          </cell>
          <cell r="AT1609" t="str">
            <v>8121 (4 X 16FT)</v>
          </cell>
          <cell r="AU1609">
            <v>4</v>
          </cell>
          <cell r="AV1609" t="str">
            <v>8051 (1 White)</v>
          </cell>
          <cell r="AW1609" t="str">
            <v>8050 (160FT Clear)</v>
          </cell>
          <cell r="AX1609">
            <v>2034.88</v>
          </cell>
          <cell r="AY1609">
            <v>504</v>
          </cell>
          <cell r="AZ1609">
            <v>4.0374603174603179</v>
          </cell>
          <cell r="BA1609" t="str">
            <v>GJ Request 6/28/10.</v>
          </cell>
          <cell r="BB1609"/>
          <cell r="BC1609">
            <v>286073</v>
          </cell>
          <cell r="BD1609" t="str">
            <v>Yellow</v>
          </cell>
          <cell r="BE1609" t="str">
            <v>3240 LIF0204</v>
          </cell>
          <cell r="BF1609" t="str">
            <v>12 months (+/- 5 days) from date of manufacture</v>
          </cell>
          <cell r="BG1609" t="str">
            <v>Slow</v>
          </cell>
          <cell r="BH1609" t="str">
            <v>32 mm</v>
          </cell>
          <cell r="BI1609" t="str">
            <v>1 3/8 in</v>
          </cell>
          <cell r="BJ1609" t="str">
            <v>40 in</v>
          </cell>
          <cell r="BK1609" t="str">
            <v>7/8 in</v>
          </cell>
          <cell r="BL1609" t="str">
            <v>I, II, III</v>
          </cell>
          <cell r="BM1609">
            <v>4.022347422737341</v>
          </cell>
          <cell r="BN1609">
            <v>48</v>
          </cell>
          <cell r="BO1609">
            <v>0</v>
          </cell>
          <cell r="BP1609" t="str">
            <v>J</v>
          </cell>
          <cell r="BQ1609">
            <v>12</v>
          </cell>
          <cell r="BR1609">
            <v>34742</v>
          </cell>
        </row>
        <row r="1610">
          <cell r="C1610">
            <v>286080</v>
          </cell>
          <cell r="D1610" t="str">
            <v>3241 LIF50 (2PB, 42 Bxs)(GJ)</v>
          </cell>
          <cell r="E1610" t="str">
            <v>70419</v>
          </cell>
          <cell r="F1610" t="str">
            <v>72038</v>
          </cell>
          <cell r="G1610" t="str">
            <v>30%</v>
          </cell>
          <cell r="H1610" t="str">
            <v>2 X 8509 (12-8 4 X 1.25 OL)</v>
          </cell>
          <cell r="I1610" t="str">
            <v>8040 (54 mm 142 GA X 3.542 FT)</v>
          </cell>
          <cell r="J1610" t="str">
            <v>8036 (114 mm 200 GA X 3.542 FT)</v>
          </cell>
          <cell r="K1610">
            <v>2.6690999999999998</v>
          </cell>
          <cell r="L1610">
            <v>1.1438999999999999</v>
          </cell>
          <cell r="M1610">
            <v>41</v>
          </cell>
          <cell r="N1610">
            <v>49.523089320154043</v>
          </cell>
          <cell r="O1610">
            <v>40.75</v>
          </cell>
          <cell r="P1610">
            <v>41</v>
          </cell>
          <cell r="Q1610">
            <v>41.25</v>
          </cell>
          <cell r="R1610">
            <v>3.7286250000000001</v>
          </cell>
          <cell r="S1610">
            <v>3.8130000000000002</v>
          </cell>
          <cell r="T1610">
            <v>3.8981249999999998</v>
          </cell>
          <cell r="U1610">
            <v>1692.79575</v>
          </cell>
          <cell r="V1610">
            <v>1731.1020000000001</v>
          </cell>
          <cell r="W1610">
            <v>1769.74875</v>
          </cell>
          <cell r="X1610" t="str">
            <v>8470/8471 (47"/2 pc)</v>
          </cell>
          <cell r="Y1610" t="str">
            <v>47"/ 2 pc</v>
          </cell>
          <cell r="Z1610">
            <v>2.5</v>
          </cell>
          <cell r="AA1610">
            <v>12</v>
          </cell>
          <cell r="AB1610">
            <v>44.743499999999997</v>
          </cell>
          <cell r="AC1610">
            <v>45.756</v>
          </cell>
          <cell r="AD1610">
            <v>46.777499999999996</v>
          </cell>
          <cell r="AE1610">
            <v>47.243499999999997</v>
          </cell>
          <cell r="AF1610">
            <v>48.256</v>
          </cell>
          <cell r="AG1610">
            <v>49.277499999999996</v>
          </cell>
          <cell r="AH1610" t="str">
            <v>2 X 8126 (3.792 FT/Box)</v>
          </cell>
          <cell r="AI1610">
            <v>2</v>
          </cell>
          <cell r="AJ1610" t="str">
            <v>(6X7)+0=42</v>
          </cell>
          <cell r="AK1610">
            <v>6</v>
          </cell>
          <cell r="AL1610">
            <v>7</v>
          </cell>
          <cell r="AM1610">
            <v>0</v>
          </cell>
          <cell r="AN1610">
            <v>42</v>
          </cell>
          <cell r="AO1610" t="str">
            <v>8914 (48 X 42)</v>
          </cell>
          <cell r="AP1610" t="str">
            <v>48X42</v>
          </cell>
          <cell r="AQ1610">
            <v>55</v>
          </cell>
          <cell r="AR1610" t="str">
            <v>8123 (9)</v>
          </cell>
          <cell r="AS1610">
            <v>0</v>
          </cell>
          <cell r="AT1610" t="str">
            <v>8121 (4 X 16FT)</v>
          </cell>
          <cell r="AU1610">
            <v>4</v>
          </cell>
          <cell r="AV1610" t="str">
            <v>8051 (1 White)</v>
          </cell>
          <cell r="AW1610" t="str">
            <v>8050 (160FT Clear)</v>
          </cell>
          <cell r="AX1610">
            <v>2081.752</v>
          </cell>
          <cell r="AY1610">
            <v>504</v>
          </cell>
          <cell r="AZ1610">
            <v>4.1304603174603169</v>
          </cell>
          <cell r="BA1610" t="str">
            <v>GJ Request 1/25/06.</v>
          </cell>
          <cell r="BB1610"/>
          <cell r="BC1610">
            <v>286080</v>
          </cell>
          <cell r="BD1610" t="str">
            <v>Green</v>
          </cell>
          <cell r="BE1610" t="str">
            <v>3241 LIF50</v>
          </cell>
          <cell r="BF1610" t="str">
            <v>12 months (+/- 5 days) from date of manufacture</v>
          </cell>
          <cell r="BG1610" t="str">
            <v xml:space="preserve">Medium </v>
          </cell>
          <cell r="BH1610" t="str">
            <v>32 mm</v>
          </cell>
          <cell r="BI1610" t="str">
            <v>1 3/8 in</v>
          </cell>
          <cell r="BJ1610" t="str">
            <v>41 in</v>
          </cell>
          <cell r="BK1610" t="str">
            <v>7/8 in</v>
          </cell>
          <cell r="BL1610" t="str">
            <v>I, II, III</v>
          </cell>
          <cell r="BM1610">
            <v>4.1269241100128369</v>
          </cell>
          <cell r="BN1610">
            <v>49.2</v>
          </cell>
          <cell r="BO1610">
            <v>0</v>
          </cell>
          <cell r="BP1610" t="str">
            <v>J</v>
          </cell>
          <cell r="BQ1610">
            <v>12</v>
          </cell>
          <cell r="BR1610">
            <v>34742</v>
          </cell>
        </row>
        <row r="1611">
          <cell r="C1611">
            <v>286082</v>
          </cell>
          <cell r="D1611" t="str">
            <v>3241 LIF50 (SWP, 504 Pcs) (GJ)</v>
          </cell>
          <cell r="E1611" t="str">
            <v>70419</v>
          </cell>
          <cell r="F1611" t="str">
            <v>72038</v>
          </cell>
          <cell r="G1611" t="str">
            <v>30%</v>
          </cell>
          <cell r="H1611" t="str">
            <v>2 X 8509 (12-8 4 X 1.25 OL)</v>
          </cell>
          <cell r="I1611" t="str">
            <v>8040 (54 mm 142 GA X 3.542 FT)</v>
          </cell>
          <cell r="J1611" t="str">
            <v>8036 (114 mm 200 GA X 3.542 FT)</v>
          </cell>
          <cell r="K1611">
            <v>2.6690999999999998</v>
          </cell>
          <cell r="L1611">
            <v>1.1438999999999999</v>
          </cell>
          <cell r="M1611">
            <v>41</v>
          </cell>
          <cell r="N1611">
            <v>49.523089320154043</v>
          </cell>
          <cell r="O1611">
            <v>40.75</v>
          </cell>
          <cell r="P1611">
            <v>41</v>
          </cell>
          <cell r="Q1611">
            <v>41.25</v>
          </cell>
          <cell r="R1611">
            <v>3.7286250000000001</v>
          </cell>
          <cell r="S1611">
            <v>3.8130000000000002</v>
          </cell>
          <cell r="T1611">
            <v>3.8981249999999998</v>
          </cell>
          <cell r="U1611">
            <v>1692.79575</v>
          </cell>
          <cell r="V1611">
            <v>1731.1020000000001</v>
          </cell>
          <cell r="W1611">
            <v>1769.74875</v>
          </cell>
          <cell r="X1611" t="str">
            <v>8053 (5" X 150GA X 42FT)</v>
          </cell>
          <cell r="Y1611" t="str">
            <v>SW (42 FT)</v>
          </cell>
          <cell r="Z1611">
            <v>0.1</v>
          </cell>
          <cell r="AA1611">
            <v>12</v>
          </cell>
          <cell r="AB1611">
            <v>44.743499999999997</v>
          </cell>
          <cell r="AC1611">
            <v>45.756</v>
          </cell>
          <cell r="AD1611">
            <v>46.777499999999996</v>
          </cell>
          <cell r="AE1611">
            <v>44.843499999999999</v>
          </cell>
          <cell r="AF1611">
            <v>45.856000000000002</v>
          </cell>
          <cell r="AG1611">
            <v>46.877499999999998</v>
          </cell>
          <cell r="AH1611" t="str">
            <v xml:space="preserve">8059 (42 FT/Bundle) </v>
          </cell>
          <cell r="AI1611" t="str">
            <v>SW</v>
          </cell>
          <cell r="AJ1611" t="str">
            <v>42 SW</v>
          </cell>
          <cell r="AK1611" t="str">
            <v xml:space="preserve">Stack </v>
          </cell>
          <cell r="AL1611" t="str">
            <v xml:space="preserve">Pyramid </v>
          </cell>
          <cell r="AM1611" t="str">
            <v>On Pallet</v>
          </cell>
          <cell r="AN1611">
            <v>42</v>
          </cell>
          <cell r="AO1611" t="str">
            <v>8904 (45 X 42)</v>
          </cell>
          <cell r="AP1611" t="str">
            <v>45X42</v>
          </cell>
          <cell r="AQ1611">
            <v>55</v>
          </cell>
          <cell r="AR1611" t="str">
            <v>8133 (2)</v>
          </cell>
          <cell r="AS1611" t="str">
            <v>1 X 8114 (Pad)</v>
          </cell>
          <cell r="AT1611">
            <v>0</v>
          </cell>
          <cell r="AU1611">
            <v>0</v>
          </cell>
          <cell r="AV1611" t="str">
            <v>8051 (1 White)</v>
          </cell>
          <cell r="AW1611" t="str">
            <v>8052 (186FT White)</v>
          </cell>
          <cell r="AX1611">
            <v>1980.952</v>
          </cell>
          <cell r="AY1611">
            <v>504</v>
          </cell>
          <cell r="AZ1611">
            <v>3.9304603174603177</v>
          </cell>
          <cell r="BA1611" t="str">
            <v>GJ Request 6/13/06.</v>
          </cell>
          <cell r="BB1611"/>
          <cell r="BC1611">
            <v>286082</v>
          </cell>
          <cell r="BD1611" t="str">
            <v>Green</v>
          </cell>
          <cell r="BE1611" t="str">
            <v>3241 LIF50</v>
          </cell>
          <cell r="BF1611" t="str">
            <v>12 months (+/- 5 days) from date of manufacture</v>
          </cell>
          <cell r="BG1611" t="str">
            <v xml:space="preserve">Medium </v>
          </cell>
          <cell r="BH1611" t="str">
            <v>32 mm</v>
          </cell>
          <cell r="BI1611" t="str">
            <v>1 3/8 in</v>
          </cell>
          <cell r="BJ1611" t="str">
            <v>41 in</v>
          </cell>
          <cell r="BK1611" t="str">
            <v>7/8 in</v>
          </cell>
          <cell r="BL1611" t="str">
            <v>I, II, III</v>
          </cell>
          <cell r="BM1611">
            <v>4.1269241100128369</v>
          </cell>
          <cell r="BN1611">
            <v>49.2</v>
          </cell>
          <cell r="BO1611">
            <v>0</v>
          </cell>
          <cell r="BP1611" t="str">
            <v>J</v>
          </cell>
          <cell r="BQ1611">
            <v>12</v>
          </cell>
          <cell r="BR1611">
            <v>34542</v>
          </cell>
        </row>
        <row r="1612">
          <cell r="C1612">
            <v>286086</v>
          </cell>
          <cell r="D1612" t="str">
            <v>3242 LIF0204 (2PB, 42 Bxs)(GJ)</v>
          </cell>
          <cell r="E1612" t="str">
            <v>70414</v>
          </cell>
          <cell r="F1612" t="str">
            <v>72038</v>
          </cell>
          <cell r="G1612" t="str">
            <v>30%</v>
          </cell>
          <cell r="H1612" t="str">
            <v>2 X 8509 (12-8 4 X 1.25 OL)</v>
          </cell>
          <cell r="I1612" t="str">
            <v>8040 (54 mm 142 GA X 3.542 FT)</v>
          </cell>
          <cell r="J1612" t="str">
            <v>8036 (114 mm 200 GA X 3.542 FT)</v>
          </cell>
          <cell r="K1612">
            <v>2.7342</v>
          </cell>
          <cell r="L1612">
            <v>1.1718</v>
          </cell>
          <cell r="M1612">
            <v>42</v>
          </cell>
          <cell r="N1612">
            <v>50.778009567459996</v>
          </cell>
          <cell r="O1612">
            <v>41.75</v>
          </cell>
          <cell r="P1612">
            <v>42</v>
          </cell>
          <cell r="Q1612">
            <v>42.25</v>
          </cell>
          <cell r="R1612">
            <v>3.820125</v>
          </cell>
          <cell r="S1612">
            <v>3.9060000000000001</v>
          </cell>
          <cell r="T1612">
            <v>3.9926249999999999</v>
          </cell>
          <cell r="U1612">
            <v>1734.3367499999999</v>
          </cell>
          <cell r="V1612">
            <v>1773.3240000000001</v>
          </cell>
          <cell r="W1612">
            <v>1812.65175</v>
          </cell>
          <cell r="X1612" t="str">
            <v>8470/8471 (47"/2 pc)</v>
          </cell>
          <cell r="Y1612" t="str">
            <v>47"/ 2 pc</v>
          </cell>
          <cell r="Z1612">
            <v>2.5</v>
          </cell>
          <cell r="AA1612">
            <v>12</v>
          </cell>
          <cell r="AB1612">
            <v>45.841499999999996</v>
          </cell>
          <cell r="AC1612">
            <v>46.872</v>
          </cell>
          <cell r="AD1612">
            <v>47.911499999999997</v>
          </cell>
          <cell r="AE1612">
            <v>48.341499999999996</v>
          </cell>
          <cell r="AF1612">
            <v>49.372</v>
          </cell>
          <cell r="AG1612">
            <v>50.411499999999997</v>
          </cell>
          <cell r="AH1612" t="str">
            <v>2 X 8126 (3.792 FT/Box)</v>
          </cell>
          <cell r="AI1612">
            <v>2</v>
          </cell>
          <cell r="AJ1612" t="str">
            <v>(6X7)+0=42</v>
          </cell>
          <cell r="AK1612">
            <v>6</v>
          </cell>
          <cell r="AL1612">
            <v>7</v>
          </cell>
          <cell r="AM1612">
            <v>0</v>
          </cell>
          <cell r="AN1612">
            <v>42</v>
          </cell>
          <cell r="AO1612" t="str">
            <v>8914 (48 X 42)</v>
          </cell>
          <cell r="AP1612" t="str">
            <v>48X42</v>
          </cell>
          <cell r="AQ1612">
            <v>55</v>
          </cell>
          <cell r="AR1612" t="str">
            <v>8123 (9)</v>
          </cell>
          <cell r="AS1612">
            <v>0</v>
          </cell>
          <cell r="AT1612" t="str">
            <v>8121 (4 X 16FT)</v>
          </cell>
          <cell r="AU1612">
            <v>4</v>
          </cell>
          <cell r="AV1612" t="str">
            <v>8051 (1 White)</v>
          </cell>
          <cell r="AW1612" t="str">
            <v>8050 (160FT Clear)</v>
          </cell>
          <cell r="AX1612">
            <v>2128.6239999999998</v>
          </cell>
          <cell r="AY1612">
            <v>504</v>
          </cell>
          <cell r="AZ1612">
            <v>4.2234603174603169</v>
          </cell>
          <cell r="BA1612" t="str">
            <v>Request 8/8/06.</v>
          </cell>
          <cell r="BB1612"/>
          <cell r="BC1612">
            <v>286086</v>
          </cell>
          <cell r="BD1612" t="str">
            <v>Yellow</v>
          </cell>
          <cell r="BE1612" t="str">
            <v>3242 LIF0204</v>
          </cell>
          <cell r="BF1612" t="str">
            <v>12 months (+/- 5 days) from date of manufacture</v>
          </cell>
          <cell r="BG1612" t="str">
            <v>Slow</v>
          </cell>
          <cell r="BH1612" t="str">
            <v>32 mm</v>
          </cell>
          <cell r="BI1612" t="str">
            <v>1 3/8 in</v>
          </cell>
          <cell r="BJ1612" t="str">
            <v>42 in</v>
          </cell>
          <cell r="BK1612" t="str">
            <v>7/8 in</v>
          </cell>
          <cell r="BL1612" t="str">
            <v>I, II, III</v>
          </cell>
          <cell r="BM1612">
            <v>4.2315007972883327</v>
          </cell>
          <cell r="BN1612">
            <v>50.4</v>
          </cell>
          <cell r="BO1612">
            <v>0</v>
          </cell>
          <cell r="BP1612" t="str">
            <v>J</v>
          </cell>
          <cell r="BQ1612">
            <v>12</v>
          </cell>
          <cell r="BR1612">
            <v>34742</v>
          </cell>
        </row>
        <row r="1613">
          <cell r="C1613">
            <v>286087</v>
          </cell>
          <cell r="D1613" t="str">
            <v>3242 LIF50 (2PB, 42 Bxs)(GJ)</v>
          </cell>
          <cell r="E1613" t="str">
            <v>70419</v>
          </cell>
          <cell r="F1613" t="str">
            <v>72038</v>
          </cell>
          <cell r="G1613" t="str">
            <v>30%</v>
          </cell>
          <cell r="H1613" t="str">
            <v>2 X 8509 (12-8 4 X 1.25 OL)</v>
          </cell>
          <cell r="I1613" t="str">
            <v>8040 (54 mm 142 GA X 3.542 FT)</v>
          </cell>
          <cell r="J1613" t="str">
            <v>8036 (114 mm 200 GA X 3.542 FT)</v>
          </cell>
          <cell r="K1613">
            <v>2.7342</v>
          </cell>
          <cell r="L1613">
            <v>1.1718</v>
          </cell>
          <cell r="M1613">
            <v>42</v>
          </cell>
          <cell r="N1613">
            <v>50.778009567459996</v>
          </cell>
          <cell r="O1613">
            <v>41.75</v>
          </cell>
          <cell r="P1613">
            <v>42</v>
          </cell>
          <cell r="Q1613">
            <v>42.25</v>
          </cell>
          <cell r="R1613">
            <v>3.820125</v>
          </cell>
          <cell r="S1613">
            <v>3.9060000000000001</v>
          </cell>
          <cell r="T1613">
            <v>3.9926249999999999</v>
          </cell>
          <cell r="U1613">
            <v>1734.3367499999999</v>
          </cell>
          <cell r="V1613">
            <v>1773.3240000000001</v>
          </cell>
          <cell r="W1613">
            <v>1812.65175</v>
          </cell>
          <cell r="X1613" t="str">
            <v>8470/8471 (47"/2 pc)</v>
          </cell>
          <cell r="Y1613" t="str">
            <v>47"/ 2 pc</v>
          </cell>
          <cell r="Z1613">
            <v>2.5</v>
          </cell>
          <cell r="AA1613">
            <v>12</v>
          </cell>
          <cell r="AB1613">
            <v>45.841499999999996</v>
          </cell>
          <cell r="AC1613">
            <v>46.872</v>
          </cell>
          <cell r="AD1613">
            <v>47.911499999999997</v>
          </cell>
          <cell r="AE1613">
            <v>48.341499999999996</v>
          </cell>
          <cell r="AF1613">
            <v>49.372</v>
          </cell>
          <cell r="AG1613">
            <v>50.411499999999997</v>
          </cell>
          <cell r="AH1613" t="str">
            <v>2 X 8126 (3.792 FT/Box)</v>
          </cell>
          <cell r="AI1613">
            <v>2</v>
          </cell>
          <cell r="AJ1613" t="str">
            <v>(6X7)+0=42</v>
          </cell>
          <cell r="AK1613">
            <v>6</v>
          </cell>
          <cell r="AL1613">
            <v>7</v>
          </cell>
          <cell r="AM1613">
            <v>0</v>
          </cell>
          <cell r="AN1613">
            <v>42</v>
          </cell>
          <cell r="AO1613" t="str">
            <v>8914 (48 X 42)</v>
          </cell>
          <cell r="AP1613" t="str">
            <v>48X42</v>
          </cell>
          <cell r="AQ1613">
            <v>55</v>
          </cell>
          <cell r="AR1613" t="str">
            <v>8123 (9)</v>
          </cell>
          <cell r="AS1613">
            <v>0</v>
          </cell>
          <cell r="AT1613" t="str">
            <v>8121 (4 X 16FT)</v>
          </cell>
          <cell r="AU1613">
            <v>4</v>
          </cell>
          <cell r="AV1613" t="str">
            <v>8051 (1 White)</v>
          </cell>
          <cell r="AW1613" t="str">
            <v>8050 (160FT Clear)</v>
          </cell>
          <cell r="AX1613">
            <v>2128.6239999999998</v>
          </cell>
          <cell r="AY1613">
            <v>504</v>
          </cell>
          <cell r="AZ1613">
            <v>4.2234603174603169</v>
          </cell>
          <cell r="BA1613" t="str">
            <v>Request 12/6/06.</v>
          </cell>
          <cell r="BB1613"/>
          <cell r="BC1613">
            <v>286087</v>
          </cell>
          <cell r="BD1613" t="str">
            <v>Green</v>
          </cell>
          <cell r="BE1613" t="str">
            <v>3242 LIF50</v>
          </cell>
          <cell r="BF1613" t="str">
            <v>12 months (+/- 5 days) from date of manufacture</v>
          </cell>
          <cell r="BG1613" t="str">
            <v>Medium</v>
          </cell>
          <cell r="BH1613" t="str">
            <v>32 mm</v>
          </cell>
          <cell r="BI1613" t="str">
            <v>1 3/8 in</v>
          </cell>
          <cell r="BJ1613" t="str">
            <v>42 in</v>
          </cell>
          <cell r="BK1613" t="str">
            <v>7/8 in</v>
          </cell>
          <cell r="BL1613" t="str">
            <v>I, II, III</v>
          </cell>
          <cell r="BM1613">
            <v>4.2315007972883327</v>
          </cell>
          <cell r="BN1613">
            <v>50.4</v>
          </cell>
          <cell r="BO1613">
            <v>0</v>
          </cell>
          <cell r="BP1613" t="str">
            <v>J</v>
          </cell>
          <cell r="BQ1613">
            <v>12</v>
          </cell>
          <cell r="BR1613">
            <v>34742</v>
          </cell>
        </row>
        <row r="1614">
          <cell r="C1614">
            <v>286088</v>
          </cell>
          <cell r="D1614" t="str">
            <v>3242 M35 (2PB, 42 Bxs)(GJ)</v>
          </cell>
          <cell r="E1614" t="str">
            <v>70474</v>
          </cell>
          <cell r="F1614" t="str">
            <v>72038</v>
          </cell>
          <cell r="G1614" t="str">
            <v>30%</v>
          </cell>
          <cell r="H1614" t="str">
            <v>2 X 8509 (12-8 4 X 1.25 OL)</v>
          </cell>
          <cell r="I1614" t="str">
            <v>8040 (54 mm 142 GA X 3.542 FT)</v>
          </cell>
          <cell r="J1614" t="str">
            <v>8036 (114 mm 200 GA X 3.542 FT)</v>
          </cell>
          <cell r="K1614">
            <v>2.7342</v>
          </cell>
          <cell r="L1614">
            <v>1.1718</v>
          </cell>
          <cell r="M1614">
            <v>42</v>
          </cell>
          <cell r="N1614">
            <v>50.778009567459996</v>
          </cell>
          <cell r="O1614">
            <v>41.75</v>
          </cell>
          <cell r="P1614">
            <v>42</v>
          </cell>
          <cell r="Q1614">
            <v>42.25</v>
          </cell>
          <cell r="R1614">
            <v>3.820125</v>
          </cell>
          <cell r="S1614">
            <v>3.9060000000000001</v>
          </cell>
          <cell r="T1614">
            <v>3.9926249999999999</v>
          </cell>
          <cell r="U1614">
            <v>1734.3367499999999</v>
          </cell>
          <cell r="V1614">
            <v>1773.3240000000001</v>
          </cell>
          <cell r="W1614">
            <v>1812.65175</v>
          </cell>
          <cell r="X1614" t="str">
            <v>8470/8471 (47"/2 pc)</v>
          </cell>
          <cell r="Y1614" t="str">
            <v>47"/ 2 pc</v>
          </cell>
          <cell r="Z1614">
            <v>2.5</v>
          </cell>
          <cell r="AA1614">
            <v>12</v>
          </cell>
          <cell r="AB1614">
            <v>45.841499999999996</v>
          </cell>
          <cell r="AC1614">
            <v>46.872</v>
          </cell>
          <cell r="AD1614">
            <v>47.911499999999997</v>
          </cell>
          <cell r="AE1614">
            <v>48.341499999999996</v>
          </cell>
          <cell r="AF1614">
            <v>49.372</v>
          </cell>
          <cell r="AG1614">
            <v>50.411499999999997</v>
          </cell>
          <cell r="AH1614" t="str">
            <v>2 X 8126 (3.792 FT/Box)</v>
          </cell>
          <cell r="AI1614">
            <v>2</v>
          </cell>
          <cell r="AJ1614" t="str">
            <v>(6X7)+0=42</v>
          </cell>
          <cell r="AK1614">
            <v>6</v>
          </cell>
          <cell r="AL1614">
            <v>7</v>
          </cell>
          <cell r="AM1614">
            <v>0</v>
          </cell>
          <cell r="AN1614">
            <v>42</v>
          </cell>
          <cell r="AO1614" t="str">
            <v>8914 (48 X 42)</v>
          </cell>
          <cell r="AP1614" t="str">
            <v>48X42</v>
          </cell>
          <cell r="AQ1614">
            <v>55</v>
          </cell>
          <cell r="AR1614" t="str">
            <v>8123 (9)</v>
          </cell>
          <cell r="AS1614">
            <v>0</v>
          </cell>
          <cell r="AT1614" t="str">
            <v>8121 (4 X 16FT)</v>
          </cell>
          <cell r="AU1614">
            <v>4</v>
          </cell>
          <cell r="AV1614" t="str">
            <v>8051 (1 White)</v>
          </cell>
          <cell r="AW1614" t="str">
            <v>8050 (160FT Clear)</v>
          </cell>
          <cell r="AX1614">
            <v>2128.6239999999998</v>
          </cell>
          <cell r="AY1614">
            <v>504</v>
          </cell>
          <cell r="AZ1614">
            <v>4.2234603174603169</v>
          </cell>
          <cell r="BA1614" t="str">
            <v>Request 8/16/06.A.</v>
          </cell>
          <cell r="BB1614"/>
          <cell r="BC1614">
            <v>286088</v>
          </cell>
          <cell r="BD1614" t="str">
            <v>Blue</v>
          </cell>
          <cell r="BE1614" t="str">
            <v>3242 M35</v>
          </cell>
          <cell r="BF1614" t="str">
            <v>12 months (+/- 5 days) from date of manufacture</v>
          </cell>
          <cell r="BG1614" t="str">
            <v>Fast</v>
          </cell>
          <cell r="BH1614" t="str">
            <v>32 mm</v>
          </cell>
          <cell r="BI1614" t="str">
            <v>1 3/8 in</v>
          </cell>
          <cell r="BJ1614" t="str">
            <v>42 in</v>
          </cell>
          <cell r="BK1614" t="str">
            <v>7/8 in</v>
          </cell>
          <cell r="BL1614" t="str">
            <v>I, II, III</v>
          </cell>
          <cell r="BM1614">
            <v>4.2315007972883327</v>
          </cell>
          <cell r="BN1614">
            <v>50.4</v>
          </cell>
          <cell r="BO1614">
            <v>0</v>
          </cell>
          <cell r="BP1614" t="str">
            <v>J</v>
          </cell>
          <cell r="BQ1614">
            <v>12</v>
          </cell>
          <cell r="BR1614">
            <v>34742</v>
          </cell>
        </row>
        <row r="1615">
          <cell r="C1615">
            <v>286089</v>
          </cell>
          <cell r="D1615" t="str">
            <v>3244 VLIF37 (1008 Pcs) (GJ)</v>
          </cell>
          <cell r="E1615" t="str">
            <v>70353</v>
          </cell>
          <cell r="F1615" t="str">
            <v>72038</v>
          </cell>
          <cell r="G1615" t="str">
            <v>30%</v>
          </cell>
          <cell r="H1615" t="str">
            <v>2 X 8509 (12-8 4 X 1.25 OL)</v>
          </cell>
          <cell r="I1615" t="str">
            <v>8040 (54 mm 142 GA X 3.542 FT)</v>
          </cell>
          <cell r="J1615" t="str">
            <v>8036 (114 mm 200 GA X 3.542 FT)</v>
          </cell>
          <cell r="K1615">
            <v>2.8643999999999994</v>
          </cell>
          <cell r="L1615">
            <v>1.2275999999999998</v>
          </cell>
          <cell r="M1615">
            <v>44</v>
          </cell>
          <cell r="N1615">
            <v>53.287850062071911</v>
          </cell>
          <cell r="O1615">
            <v>43.75</v>
          </cell>
          <cell r="P1615">
            <v>44</v>
          </cell>
          <cell r="Q1615">
            <v>44.25</v>
          </cell>
          <cell r="R1615">
            <v>4.0031249999999998</v>
          </cell>
          <cell r="S1615">
            <v>4.0919999999999996</v>
          </cell>
          <cell r="T1615">
            <v>4.1816250000000004</v>
          </cell>
          <cell r="U1615">
            <v>1817.4187499999998</v>
          </cell>
          <cell r="V1615">
            <v>1857.7679999999998</v>
          </cell>
          <cell r="W1615">
            <v>1898.4577500000003</v>
          </cell>
          <cell r="X1615" t="str">
            <v>8053 (5" X 150GA X 42FT)</v>
          </cell>
          <cell r="Y1615" t="str">
            <v>SW (42 FT)</v>
          </cell>
          <cell r="Z1615">
            <v>0.1</v>
          </cell>
          <cell r="AA1615">
            <v>12</v>
          </cell>
          <cell r="AB1615">
            <v>48.037499999999994</v>
          </cell>
          <cell r="AC1615">
            <v>49.103999999999999</v>
          </cell>
          <cell r="AD1615">
            <v>50.179500000000004</v>
          </cell>
          <cell r="AE1615">
            <v>48.137499999999996</v>
          </cell>
          <cell r="AF1615">
            <v>49.204000000000001</v>
          </cell>
          <cell r="AG1615">
            <v>50.279500000000006</v>
          </cell>
          <cell r="AH1615" t="str">
            <v xml:space="preserve">8059 (42 FT/Bundle) </v>
          </cell>
          <cell r="AI1615" t="str">
            <v>SW</v>
          </cell>
          <cell r="AJ1615" t="str">
            <v>42 SW</v>
          </cell>
          <cell r="AK1615" t="str">
            <v xml:space="preserve">Stack </v>
          </cell>
          <cell r="AL1615" t="str">
            <v xml:space="preserve">Pyramid </v>
          </cell>
          <cell r="AM1615" t="str">
            <v>On Pallet</v>
          </cell>
          <cell r="AN1615">
            <v>42</v>
          </cell>
          <cell r="AO1615" t="str">
            <v>8904 (45 X 42)</v>
          </cell>
          <cell r="AP1615" t="str">
            <v>45X42</v>
          </cell>
          <cell r="AQ1615">
            <v>55</v>
          </cell>
          <cell r="AR1615" t="str">
            <v>8133 (2)</v>
          </cell>
          <cell r="AS1615" t="str">
            <v>1 X 8114 (Pad)</v>
          </cell>
          <cell r="AT1615">
            <v>0</v>
          </cell>
          <cell r="AU1615">
            <v>0</v>
          </cell>
          <cell r="AV1615" t="str">
            <v>8051 (1 White)</v>
          </cell>
          <cell r="AW1615" t="str">
            <v>8052 (186FT White)</v>
          </cell>
          <cell r="AX1615">
            <v>2121.5680000000002</v>
          </cell>
          <cell r="AY1615">
            <v>504</v>
          </cell>
          <cell r="AZ1615">
            <v>4.2094603174603176</v>
          </cell>
          <cell r="BA1615" t="str">
            <v>Request 1.13.15</v>
          </cell>
          <cell r="BB1615"/>
          <cell r="BC1615">
            <v>286089</v>
          </cell>
          <cell r="BD1615" t="str">
            <v>Blue</v>
          </cell>
          <cell r="BE1615" t="str">
            <v>3244 VLIF37</v>
          </cell>
          <cell r="BF1615" t="str">
            <v>12 months (+/- 5 days) from date of manufacture</v>
          </cell>
          <cell r="BG1615" t="str">
            <v>Fast</v>
          </cell>
          <cell r="BH1615" t="str">
            <v>32 mm</v>
          </cell>
          <cell r="BI1615" t="str">
            <v>1 3/8 in</v>
          </cell>
          <cell r="BJ1615" t="str">
            <v>44 in</v>
          </cell>
          <cell r="BK1615" t="str">
            <v>7/8 in</v>
          </cell>
          <cell r="BL1615" t="str">
            <v>I, II, III</v>
          </cell>
          <cell r="BM1615">
            <v>4.5</v>
          </cell>
          <cell r="BN1615">
            <v>54</v>
          </cell>
          <cell r="BO1615">
            <v>0</v>
          </cell>
          <cell r="BP1615" t="str">
            <v>J</v>
          </cell>
          <cell r="BQ1615">
            <v>12</v>
          </cell>
          <cell r="BR1615">
            <v>34542</v>
          </cell>
        </row>
        <row r="1616">
          <cell r="C1616">
            <v>286095</v>
          </cell>
          <cell r="D1616" t="str">
            <v>3245 VLIF37 (504 Pcs) (GJ)</v>
          </cell>
          <cell r="E1616" t="str">
            <v>70353</v>
          </cell>
          <cell r="F1616" t="str">
            <v>72038</v>
          </cell>
          <cell r="G1616" t="str">
            <v>30%</v>
          </cell>
          <cell r="H1616" t="str">
            <v>2 X 8509 (12-8 4 X 1.25 OL)</v>
          </cell>
          <cell r="I1616" t="str">
            <v>8040 (54 mm 142 GA X 3.542 FT)</v>
          </cell>
          <cell r="J1616" t="str">
            <v>8036 (114 mm 200 GA X 3.542 FT)</v>
          </cell>
          <cell r="K1616">
            <v>2.9294999999999995</v>
          </cell>
          <cell r="L1616">
            <v>1.2554999999999998</v>
          </cell>
          <cell r="M1616">
            <v>45</v>
          </cell>
          <cell r="N1616">
            <v>54.542770309377865</v>
          </cell>
          <cell r="O1616">
            <v>44.75</v>
          </cell>
          <cell r="P1616">
            <v>45</v>
          </cell>
          <cell r="Q1616">
            <v>45.25</v>
          </cell>
          <cell r="R1616">
            <v>4.0946249999999997</v>
          </cell>
          <cell r="S1616">
            <v>4.1849999999999996</v>
          </cell>
          <cell r="T1616">
            <v>4.2761250000000004</v>
          </cell>
          <cell r="U1616">
            <v>1858.95975</v>
          </cell>
          <cell r="V1616">
            <v>1899.9899999999998</v>
          </cell>
          <cell r="W1616">
            <v>1941.3607500000003</v>
          </cell>
          <cell r="X1616" t="str">
            <v>8053 (5" X 150GA X 42FT)</v>
          </cell>
          <cell r="Y1616" t="str">
            <v>SW (42 FT)</v>
          </cell>
          <cell r="Z1616">
            <v>0.1</v>
          </cell>
          <cell r="AA1616">
            <v>12</v>
          </cell>
          <cell r="AB1616">
            <v>49.135499999999993</v>
          </cell>
          <cell r="AC1616">
            <v>50.22</v>
          </cell>
          <cell r="AD1616">
            <v>51.313500000000005</v>
          </cell>
          <cell r="AE1616">
            <v>49.235499999999995</v>
          </cell>
          <cell r="AF1616">
            <v>50.32</v>
          </cell>
          <cell r="AG1616">
            <v>51.413500000000006</v>
          </cell>
          <cell r="AH1616" t="str">
            <v xml:space="preserve">8059 (42 FT/Bundle) </v>
          </cell>
          <cell r="AI1616" t="str">
            <v>SW</v>
          </cell>
          <cell r="AJ1616" t="str">
            <v>42 SW</v>
          </cell>
          <cell r="AK1616" t="str">
            <v xml:space="preserve">Stack </v>
          </cell>
          <cell r="AL1616" t="str">
            <v xml:space="preserve">Pyramid </v>
          </cell>
          <cell r="AM1616" t="str">
            <v>On Pallet</v>
          </cell>
          <cell r="AN1616">
            <v>42</v>
          </cell>
          <cell r="AO1616" t="str">
            <v>8904 (45 X 42)</v>
          </cell>
          <cell r="AP1616" t="str">
            <v>45X42</v>
          </cell>
          <cell r="AQ1616">
            <v>55</v>
          </cell>
          <cell r="AR1616" t="str">
            <v>8133 (2)</v>
          </cell>
          <cell r="AS1616" t="str">
            <v>1 X 8114 (Pad)</v>
          </cell>
          <cell r="AT1616">
            <v>0</v>
          </cell>
          <cell r="AU1616">
            <v>0</v>
          </cell>
          <cell r="AV1616" t="str">
            <v>8051 (1 White)</v>
          </cell>
          <cell r="AW1616" t="str">
            <v>8052 (186FT White)</v>
          </cell>
          <cell r="AX1616">
            <v>2168.44</v>
          </cell>
          <cell r="AY1616">
            <v>504</v>
          </cell>
          <cell r="AZ1616">
            <v>4.3024603174603175</v>
          </cell>
          <cell r="BA1616" t="str">
            <v>Request 3.4.15. 1,008 pieces per bin, per Steve Miller.</v>
          </cell>
          <cell r="BB1616"/>
          <cell r="BC1616">
            <v>286095</v>
          </cell>
          <cell r="BD1616" t="str">
            <v>Blue</v>
          </cell>
          <cell r="BE1616" t="str">
            <v>3245 VLIF37</v>
          </cell>
          <cell r="BF1616" t="str">
            <v>12 months (+/- 5 days) from date of manufacture</v>
          </cell>
          <cell r="BG1616" t="str">
            <v>Fast</v>
          </cell>
          <cell r="BH1616" t="str">
            <v>32 mm</v>
          </cell>
          <cell r="BI1616" t="str">
            <v>1 3/8 in</v>
          </cell>
          <cell r="BJ1616" t="str">
            <v>44 in</v>
          </cell>
          <cell r="BK1616" t="str">
            <v>7/8 in</v>
          </cell>
          <cell r="BL1616" t="str">
            <v>I, II, III</v>
          </cell>
          <cell r="BM1616">
            <v>4.5</v>
          </cell>
          <cell r="BN1616">
            <v>54</v>
          </cell>
          <cell r="BO1616">
            <v>0</v>
          </cell>
          <cell r="BP1616" t="str">
            <v>J</v>
          </cell>
          <cell r="BQ1616">
            <v>12</v>
          </cell>
          <cell r="BR1616">
            <v>34542</v>
          </cell>
        </row>
        <row r="1617">
          <cell r="C1617">
            <v>289998</v>
          </cell>
          <cell r="D1617" t="str">
            <v>3247 M35 (2PB, 42 Bxs)(GJ)</v>
          </cell>
          <cell r="E1617" t="str">
            <v>70474</v>
          </cell>
          <cell r="F1617" t="str">
            <v>72038</v>
          </cell>
          <cell r="G1617" t="str">
            <v>30%</v>
          </cell>
          <cell r="H1617" t="str">
            <v>2 X 8509 (12-8 4 X 1.25 OL)</v>
          </cell>
          <cell r="I1617" t="str">
            <v>8040 (54 mm 142 GA X 4.042 FT)</v>
          </cell>
          <cell r="J1617" t="str">
            <v>8036 (114 mm 200 GA X 4.042 FT)</v>
          </cell>
          <cell r="K1617">
            <v>3.0596999999999994</v>
          </cell>
          <cell r="L1617">
            <v>1.3112999999999999</v>
          </cell>
          <cell r="M1617">
            <v>47</v>
          </cell>
          <cell r="N1617">
            <v>57.052610803989779</v>
          </cell>
          <cell r="O1617">
            <v>46.75</v>
          </cell>
          <cell r="P1617">
            <v>47</v>
          </cell>
          <cell r="Q1617">
            <v>47.25</v>
          </cell>
          <cell r="R1617">
            <v>4.2776249999999996</v>
          </cell>
          <cell r="S1617">
            <v>4.3709999999999996</v>
          </cell>
          <cell r="T1617">
            <v>4.4651250000000005</v>
          </cell>
          <cell r="U1617">
            <v>1942.0417499999999</v>
          </cell>
          <cell r="V1617">
            <v>1984.4339999999997</v>
          </cell>
          <cell r="W1617">
            <v>2027.1667500000003</v>
          </cell>
          <cell r="X1617" t="str">
            <v>8472/8473 (53"/2 pc)</v>
          </cell>
          <cell r="Y1617" t="str">
            <v>53"/ 2 pc</v>
          </cell>
          <cell r="Z1617">
            <v>2</v>
          </cell>
          <cell r="AA1617">
            <v>12</v>
          </cell>
          <cell r="AB1617">
            <v>51.331499999999991</v>
          </cell>
          <cell r="AC1617">
            <v>52.451999999999998</v>
          </cell>
          <cell r="AD1617">
            <v>53.581500000000005</v>
          </cell>
          <cell r="AE1617">
            <v>53.331499999999991</v>
          </cell>
          <cell r="AF1617">
            <v>54.451999999999998</v>
          </cell>
          <cell r="AG1617">
            <v>55.581500000000005</v>
          </cell>
          <cell r="AH1617" t="str">
            <v>3 X 8126 (5.531 FT/Box)</v>
          </cell>
          <cell r="AI1617">
            <v>3</v>
          </cell>
          <cell r="AJ1617" t="str">
            <v>(6X7)+0=42</v>
          </cell>
          <cell r="AK1617">
            <v>6</v>
          </cell>
          <cell r="AL1617">
            <v>7</v>
          </cell>
          <cell r="AM1617">
            <v>0</v>
          </cell>
          <cell r="AN1617">
            <v>42</v>
          </cell>
          <cell r="AO1617" t="str">
            <v>8912 (56 X 42)</v>
          </cell>
          <cell r="AP1617" t="str">
            <v>56X42</v>
          </cell>
          <cell r="AQ1617">
            <v>55</v>
          </cell>
          <cell r="AR1617" t="str">
            <v>8123 (8)</v>
          </cell>
          <cell r="AS1617">
            <v>0</v>
          </cell>
          <cell r="AT1617" t="str">
            <v>8121 (4 X 16FT)</v>
          </cell>
          <cell r="AU1617">
            <v>4</v>
          </cell>
          <cell r="AV1617" t="str">
            <v>8051 (1 White)</v>
          </cell>
          <cell r="AW1617" t="str">
            <v>8050 (186FT Clear)</v>
          </cell>
          <cell r="AX1617">
            <v>2341.9839999999999</v>
          </cell>
          <cell r="AY1617">
            <v>504</v>
          </cell>
          <cell r="AZ1617">
            <v>4.6467936507936507</v>
          </cell>
          <cell r="BA1617" t="str">
            <v>GJ Request 5/2/05.</v>
          </cell>
          <cell r="BB1617"/>
          <cell r="BC1617">
            <v>289998</v>
          </cell>
          <cell r="BD1617" t="str">
            <v>Blue</v>
          </cell>
          <cell r="BE1617" t="str">
            <v>3247 M35</v>
          </cell>
          <cell r="BF1617" t="str">
            <v>12 months (+/- 5 days) from date of manufacture</v>
          </cell>
          <cell r="BG1617" t="str">
            <v>Fast</v>
          </cell>
          <cell r="BH1617" t="str">
            <v>32 mm</v>
          </cell>
          <cell r="BI1617" t="str">
            <v>1 3/8 in</v>
          </cell>
          <cell r="BJ1617" t="str">
            <v>47 in</v>
          </cell>
          <cell r="BK1617" t="str">
            <v>7/8 in</v>
          </cell>
          <cell r="BL1617" t="str">
            <v>I, II, III</v>
          </cell>
          <cell r="BM1617">
            <v>4.7543842336658146</v>
          </cell>
          <cell r="BN1617">
            <v>57.6</v>
          </cell>
          <cell r="BO1617">
            <v>0</v>
          </cell>
          <cell r="BP1617" t="str">
            <v>J</v>
          </cell>
          <cell r="BQ1617">
            <v>12</v>
          </cell>
          <cell r="BR1617">
            <v>34742</v>
          </cell>
        </row>
        <row r="1618">
          <cell r="C1618">
            <v>290000</v>
          </cell>
          <cell r="D1618" t="str">
            <v>3247 M37 (2PB, 42 Bxs)(GJ)</v>
          </cell>
          <cell r="E1618" t="str">
            <v>70499</v>
          </cell>
          <cell r="F1618" t="str">
            <v>72038</v>
          </cell>
          <cell r="G1618" t="str">
            <v>30%</v>
          </cell>
          <cell r="H1618" t="str">
            <v>2 X 8509 (12-8 4 X 1.25 OL)</v>
          </cell>
          <cell r="I1618" t="str">
            <v>8040 (54 mm 142 GA X 4.042 FT)</v>
          </cell>
          <cell r="J1618" t="str">
            <v>8036 (114 mm 200 GA X 4.042 FT)</v>
          </cell>
          <cell r="K1618">
            <v>3.0596999999999994</v>
          </cell>
          <cell r="L1618">
            <v>1.3112999999999999</v>
          </cell>
          <cell r="M1618">
            <v>47</v>
          </cell>
          <cell r="N1618">
            <v>57.052610803989779</v>
          </cell>
          <cell r="O1618">
            <v>46.75</v>
          </cell>
          <cell r="P1618">
            <v>47</v>
          </cell>
          <cell r="Q1618">
            <v>47.25</v>
          </cell>
          <cell r="R1618">
            <v>4.2776249999999996</v>
          </cell>
          <cell r="S1618">
            <v>4.3709999999999996</v>
          </cell>
          <cell r="T1618">
            <v>4.4651250000000005</v>
          </cell>
          <cell r="U1618">
            <v>1942.0417499999999</v>
          </cell>
          <cell r="V1618">
            <v>1984.4339999999997</v>
          </cell>
          <cell r="W1618">
            <v>2027.1667500000003</v>
          </cell>
          <cell r="X1618" t="str">
            <v>8472/8473 (53"/2 pc)</v>
          </cell>
          <cell r="Y1618" t="str">
            <v>53"/ 2 pc</v>
          </cell>
          <cell r="Z1618">
            <v>2</v>
          </cell>
          <cell r="AA1618">
            <v>12</v>
          </cell>
          <cell r="AB1618">
            <v>51.331499999999991</v>
          </cell>
          <cell r="AC1618">
            <v>52.451999999999998</v>
          </cell>
          <cell r="AD1618">
            <v>53.581500000000005</v>
          </cell>
          <cell r="AE1618">
            <v>53.331499999999991</v>
          </cell>
          <cell r="AF1618">
            <v>54.451999999999998</v>
          </cell>
          <cell r="AG1618">
            <v>55.581500000000005</v>
          </cell>
          <cell r="AH1618" t="str">
            <v>3 X 8126 (5.531 FT/Box)</v>
          </cell>
          <cell r="AI1618">
            <v>3</v>
          </cell>
          <cell r="AJ1618" t="str">
            <v>(6X7)+0=42</v>
          </cell>
          <cell r="AK1618">
            <v>6</v>
          </cell>
          <cell r="AL1618">
            <v>7</v>
          </cell>
          <cell r="AM1618">
            <v>0</v>
          </cell>
          <cell r="AN1618">
            <v>42</v>
          </cell>
          <cell r="AO1618" t="str">
            <v>8912 (56 X 42)</v>
          </cell>
          <cell r="AP1618" t="str">
            <v>56X42</v>
          </cell>
          <cell r="AQ1618">
            <v>55</v>
          </cell>
          <cell r="AR1618" t="str">
            <v>8123 (8)</v>
          </cell>
          <cell r="AS1618">
            <v>0</v>
          </cell>
          <cell r="AT1618" t="str">
            <v>8121 (4 X 16FT)</v>
          </cell>
          <cell r="AU1618">
            <v>4</v>
          </cell>
          <cell r="AV1618" t="str">
            <v>8051 (1 White)</v>
          </cell>
          <cell r="AW1618" t="str">
            <v>8050 (186FT Clear)</v>
          </cell>
          <cell r="AX1618">
            <v>2341.9839999999999</v>
          </cell>
          <cell r="AY1618">
            <v>504</v>
          </cell>
          <cell r="AZ1618">
            <v>4.6467936507936507</v>
          </cell>
          <cell r="BA1618" t="str">
            <v>GJ Request 4/29/05.</v>
          </cell>
          <cell r="BB1618"/>
          <cell r="BC1618">
            <v>290000</v>
          </cell>
          <cell r="BD1618" t="str">
            <v>Blue</v>
          </cell>
          <cell r="BE1618" t="str">
            <v>3247 M37</v>
          </cell>
          <cell r="BF1618" t="str">
            <v>12 months (+/- 5 days) from date of manufacture</v>
          </cell>
          <cell r="BG1618" t="str">
            <v>Fast</v>
          </cell>
          <cell r="BH1618" t="str">
            <v>32 mm</v>
          </cell>
          <cell r="BI1618" t="str">
            <v>1 3/8 in</v>
          </cell>
          <cell r="BJ1618" t="str">
            <v>47 in</v>
          </cell>
          <cell r="BK1618" t="str">
            <v>7/8 in</v>
          </cell>
          <cell r="BL1618" t="str">
            <v>I, II, III</v>
          </cell>
          <cell r="BM1618">
            <v>4.7543842336658146</v>
          </cell>
          <cell r="BN1618">
            <v>57.6</v>
          </cell>
          <cell r="BO1618">
            <v>0</v>
          </cell>
          <cell r="BP1618" t="str">
            <v>J</v>
          </cell>
          <cell r="BQ1618">
            <v>12</v>
          </cell>
          <cell r="BR1618">
            <v>34742</v>
          </cell>
        </row>
        <row r="1619">
          <cell r="C1619">
            <v>290019</v>
          </cell>
          <cell r="D1619" t="str">
            <v>3248 VLIF20 (2PB, 42 Bxs)(GJ)</v>
          </cell>
          <cell r="E1619" t="str">
            <v>70352</v>
          </cell>
          <cell r="F1619" t="str">
            <v>72038</v>
          </cell>
          <cell r="G1619" t="str">
            <v>30%</v>
          </cell>
          <cell r="H1619" t="str">
            <v>2 X 8509 (12-8 4 X 1.25 OL)</v>
          </cell>
          <cell r="I1619" t="str">
            <v>8040 (54 mm 142 GA X 4.125 FT)</v>
          </cell>
          <cell r="J1619" t="str">
            <v>8036 (114 mm 200 GA X 4.125 FT)</v>
          </cell>
          <cell r="K1619">
            <v>3.1248</v>
          </cell>
          <cell r="L1619">
            <v>1.3392000000000002</v>
          </cell>
          <cell r="M1619">
            <v>48</v>
          </cell>
          <cell r="N1619">
            <v>58.307531051295733</v>
          </cell>
          <cell r="O1619">
            <v>47.75</v>
          </cell>
          <cell r="P1619">
            <v>48</v>
          </cell>
          <cell r="Q1619">
            <v>48.25</v>
          </cell>
          <cell r="R1619">
            <v>4.3691249999999995</v>
          </cell>
          <cell r="S1619">
            <v>4.4640000000000004</v>
          </cell>
          <cell r="T1619">
            <v>4.5596249999999996</v>
          </cell>
          <cell r="U1619">
            <v>1983.5827499999998</v>
          </cell>
          <cell r="V1619">
            <v>2026.6560000000002</v>
          </cell>
          <cell r="W1619">
            <v>2070.0697499999997</v>
          </cell>
          <cell r="X1619" t="str">
            <v>8472/8473 (53"/2 pc)</v>
          </cell>
          <cell r="Y1619" t="str">
            <v>53"/ 2 pc</v>
          </cell>
          <cell r="Z1619">
            <v>2</v>
          </cell>
          <cell r="AA1619">
            <v>12</v>
          </cell>
          <cell r="AB1619">
            <v>52.42949999999999</v>
          </cell>
          <cell r="AC1619">
            <v>53.568000000000005</v>
          </cell>
          <cell r="AD1619">
            <v>54.715499999999992</v>
          </cell>
          <cell r="AE1619">
            <v>54.42949999999999</v>
          </cell>
          <cell r="AF1619">
            <v>55.568000000000005</v>
          </cell>
          <cell r="AG1619">
            <v>56.715499999999992</v>
          </cell>
          <cell r="AH1619" t="str">
            <v>3 X 8126 (5.531 FT/Box)</v>
          </cell>
          <cell r="AI1619">
            <v>3</v>
          </cell>
          <cell r="AJ1619" t="str">
            <v>(6X7)+0=42</v>
          </cell>
          <cell r="AK1619">
            <v>6</v>
          </cell>
          <cell r="AL1619">
            <v>7</v>
          </cell>
          <cell r="AM1619">
            <v>0</v>
          </cell>
          <cell r="AN1619">
            <v>42</v>
          </cell>
          <cell r="AO1619" t="str">
            <v>8912 (56 X 42)</v>
          </cell>
          <cell r="AP1619" t="str">
            <v>56X42</v>
          </cell>
          <cell r="AQ1619">
            <v>55</v>
          </cell>
          <cell r="AR1619" t="str">
            <v>8123 (8)</v>
          </cell>
          <cell r="AS1619">
            <v>0</v>
          </cell>
          <cell r="AT1619" t="str">
            <v>8121 (4 X 16FT)</v>
          </cell>
          <cell r="AU1619">
            <v>4</v>
          </cell>
          <cell r="AV1619" t="str">
            <v>8051 (1 White)</v>
          </cell>
          <cell r="AW1619" t="str">
            <v>8050 (186FT Clear)</v>
          </cell>
          <cell r="AX1619">
            <v>2388.8560000000002</v>
          </cell>
          <cell r="AY1619">
            <v>504</v>
          </cell>
          <cell r="AZ1619">
            <v>4.7397936507936516</v>
          </cell>
          <cell r="BA1619" t="str">
            <v>GJ Request 10/23/12.</v>
          </cell>
          <cell r="BB1619"/>
          <cell r="BC1619">
            <v>290019</v>
          </cell>
          <cell r="BD1619" t="str">
            <v>Orange</v>
          </cell>
          <cell r="BE1619" t="str">
            <v>3248 VLIF20</v>
          </cell>
          <cell r="BF1619" t="str">
            <v>12 months (+/- 5 days) from date of manufacture</v>
          </cell>
          <cell r="BG1619" t="str">
            <v>X-Fast</v>
          </cell>
          <cell r="BH1619" t="str">
            <v>32 mm</v>
          </cell>
          <cell r="BI1619" t="str">
            <v>1 3/8 in</v>
          </cell>
          <cell r="BJ1619" t="str">
            <v>48 in</v>
          </cell>
          <cell r="BK1619" t="str">
            <v>7/8 in</v>
          </cell>
          <cell r="BL1619" t="str">
            <v>I, II, III</v>
          </cell>
          <cell r="BM1619">
            <v>4.8589609209413114</v>
          </cell>
          <cell r="BN1619">
            <v>58.8</v>
          </cell>
          <cell r="BO1619">
            <v>0</v>
          </cell>
          <cell r="BP1619" t="str">
            <v>J</v>
          </cell>
          <cell r="BQ1619">
            <v>12</v>
          </cell>
          <cell r="BR1619">
            <v>35342</v>
          </cell>
        </row>
        <row r="1620">
          <cell r="C1620">
            <v>290021</v>
          </cell>
          <cell r="D1620" t="str">
            <v>3248 M0510 (SWP, 504 Pcs) (GJ)</v>
          </cell>
          <cell r="E1620" t="str">
            <v>70457</v>
          </cell>
          <cell r="F1620" t="str">
            <v>72038</v>
          </cell>
          <cell r="G1620" t="str">
            <v>30%</v>
          </cell>
          <cell r="H1620" t="str">
            <v>2 X 8509 (12-8 4 X 1.25 OL)</v>
          </cell>
          <cell r="I1620" t="str">
            <v>8040 (54 mm 142 GA X 4.125 FT)</v>
          </cell>
          <cell r="J1620" t="str">
            <v>8036 (114 mm 200 GA X 4.125 FT)</v>
          </cell>
          <cell r="K1620">
            <v>3.1248</v>
          </cell>
          <cell r="L1620">
            <v>1.3392000000000002</v>
          </cell>
          <cell r="M1620">
            <v>48</v>
          </cell>
          <cell r="N1620">
            <v>58.307531051295733</v>
          </cell>
          <cell r="O1620">
            <v>47.75</v>
          </cell>
          <cell r="P1620">
            <v>48</v>
          </cell>
          <cell r="Q1620">
            <v>48.25</v>
          </cell>
          <cell r="R1620">
            <v>4.3691249999999995</v>
          </cell>
          <cell r="S1620">
            <v>4.4640000000000004</v>
          </cell>
          <cell r="T1620">
            <v>4.5596249999999996</v>
          </cell>
          <cell r="U1620">
            <v>1983.5827499999998</v>
          </cell>
          <cell r="V1620">
            <v>2026.6560000000002</v>
          </cell>
          <cell r="W1620">
            <v>2070.0697499999997</v>
          </cell>
          <cell r="X1620" t="str">
            <v>8053 (5" X 150GA X 49FT)</v>
          </cell>
          <cell r="Y1620" t="str">
            <v>SW (49 FT)</v>
          </cell>
          <cell r="Z1620">
            <v>0.1</v>
          </cell>
          <cell r="AA1620">
            <v>12</v>
          </cell>
          <cell r="AB1620">
            <v>52.42949999999999</v>
          </cell>
          <cell r="AC1620">
            <v>53.568000000000005</v>
          </cell>
          <cell r="AD1620">
            <v>54.715499999999992</v>
          </cell>
          <cell r="AE1620">
            <v>52.529499999999992</v>
          </cell>
          <cell r="AF1620">
            <v>53.668000000000006</v>
          </cell>
          <cell r="AG1620">
            <v>54.815499999999993</v>
          </cell>
          <cell r="AH1620" t="str">
            <v xml:space="preserve">8059 (49 FT/Bundle) </v>
          </cell>
          <cell r="AI1620" t="str">
            <v>SW</v>
          </cell>
          <cell r="AJ1620" t="str">
            <v>42 SW</v>
          </cell>
          <cell r="AK1620" t="str">
            <v xml:space="preserve">Stack </v>
          </cell>
          <cell r="AL1620" t="str">
            <v xml:space="preserve">Pyramid </v>
          </cell>
          <cell r="AM1620" t="str">
            <v>On Pallet</v>
          </cell>
          <cell r="AN1620">
            <v>42</v>
          </cell>
          <cell r="AO1620" t="str">
            <v>8912 (56 X 42)</v>
          </cell>
          <cell r="AP1620" t="str">
            <v>56X42</v>
          </cell>
          <cell r="AQ1620">
            <v>55</v>
          </cell>
          <cell r="AR1620" t="str">
            <v>8133 (2)</v>
          </cell>
          <cell r="AS1620" t="str">
            <v>2 X 8114 (Pad)</v>
          </cell>
          <cell r="AT1620">
            <v>0</v>
          </cell>
          <cell r="AU1620">
            <v>0</v>
          </cell>
          <cell r="AV1620" t="str">
            <v>8051 (1 White)</v>
          </cell>
          <cell r="AW1620" t="str">
            <v>8052 (186FT White)</v>
          </cell>
          <cell r="AX1620">
            <v>2309.0560000000005</v>
          </cell>
          <cell r="AY1620">
            <v>504</v>
          </cell>
          <cell r="AZ1620">
            <v>4.5814603174603183</v>
          </cell>
          <cell r="BA1620" t="str">
            <v>GJ Request 4/25/02.B.  Each bundle gets Part No. 8132 8.5 X 11 inch bundle sheet.</v>
          </cell>
          <cell r="BB1620"/>
          <cell r="BC1620">
            <v>290021</v>
          </cell>
          <cell r="BD1620" t="str">
            <v>White</v>
          </cell>
          <cell r="BE1620" t="str">
            <v>3248 M0510</v>
          </cell>
          <cell r="BF1620" t="str">
            <v>12 months (+/- 5 days) from date of manufacture</v>
          </cell>
          <cell r="BG1620" t="str">
            <v>X-Slow</v>
          </cell>
          <cell r="BH1620" t="str">
            <v>32 mm</v>
          </cell>
          <cell r="BI1620" t="str">
            <v>1 3/8 in</v>
          </cell>
          <cell r="BJ1620" t="str">
            <v>48 in</v>
          </cell>
          <cell r="BK1620" t="str">
            <v>7/8 in</v>
          </cell>
          <cell r="BL1620" t="str">
            <v>I, II, III</v>
          </cell>
          <cell r="BM1620">
            <v>4.8589609209413114</v>
          </cell>
          <cell r="BN1620">
            <v>58.8</v>
          </cell>
          <cell r="BO1620">
            <v>0</v>
          </cell>
          <cell r="BP1620" t="str">
            <v>J</v>
          </cell>
          <cell r="BQ1620">
            <v>12</v>
          </cell>
          <cell r="BR1620">
            <v>34256</v>
          </cell>
        </row>
        <row r="1621">
          <cell r="C1621">
            <v>290022</v>
          </cell>
          <cell r="D1621" t="str">
            <v>3248 LIF37 (2PB, 42 Bxs)(GJ)</v>
          </cell>
          <cell r="E1621" t="str">
            <v>70315</v>
          </cell>
          <cell r="F1621" t="str">
            <v>72038</v>
          </cell>
          <cell r="G1621" t="str">
            <v>30%</v>
          </cell>
          <cell r="H1621" t="str">
            <v>2 X 8509 (12-8 4 X 1.25 OL)</v>
          </cell>
          <cell r="I1621" t="str">
            <v>8040 (54 mm 142 GA X 4.125 FT)</v>
          </cell>
          <cell r="J1621" t="str">
            <v>8036 (114 mm 200 GA X 4.125 FT)</v>
          </cell>
          <cell r="K1621">
            <v>3.1248</v>
          </cell>
          <cell r="L1621">
            <v>1.3392000000000002</v>
          </cell>
          <cell r="M1621">
            <v>48</v>
          </cell>
          <cell r="N1621">
            <v>58.307531051295733</v>
          </cell>
          <cell r="O1621">
            <v>47.75</v>
          </cell>
          <cell r="P1621">
            <v>48</v>
          </cell>
          <cell r="Q1621">
            <v>48.25</v>
          </cell>
          <cell r="R1621">
            <v>4.3691249999999995</v>
          </cell>
          <cell r="S1621">
            <v>4.4640000000000004</v>
          </cell>
          <cell r="T1621">
            <v>4.5596249999999996</v>
          </cell>
          <cell r="U1621">
            <v>1983.5827499999998</v>
          </cell>
          <cell r="V1621">
            <v>2026.6560000000002</v>
          </cell>
          <cell r="W1621">
            <v>2070.0697499999997</v>
          </cell>
          <cell r="X1621" t="str">
            <v>8472/8473 (53"/2 pc)</v>
          </cell>
          <cell r="Y1621" t="str">
            <v>53"/ 2 pc</v>
          </cell>
          <cell r="Z1621">
            <v>2</v>
          </cell>
          <cell r="AA1621">
            <v>12</v>
          </cell>
          <cell r="AB1621">
            <v>52.42949999999999</v>
          </cell>
          <cell r="AC1621">
            <v>53.568000000000005</v>
          </cell>
          <cell r="AD1621">
            <v>54.715499999999992</v>
          </cell>
          <cell r="AE1621">
            <v>54.42949999999999</v>
          </cell>
          <cell r="AF1621">
            <v>55.568000000000005</v>
          </cell>
          <cell r="AG1621">
            <v>56.715499999999992</v>
          </cell>
          <cell r="AH1621" t="str">
            <v>3 X 8126 (5.531 FT/Box)</v>
          </cell>
          <cell r="AI1621">
            <v>3</v>
          </cell>
          <cell r="AJ1621" t="str">
            <v>(6X7)+0=42</v>
          </cell>
          <cell r="AK1621">
            <v>6</v>
          </cell>
          <cell r="AL1621">
            <v>7</v>
          </cell>
          <cell r="AM1621">
            <v>0</v>
          </cell>
          <cell r="AN1621">
            <v>42</v>
          </cell>
          <cell r="AO1621" t="str">
            <v>8912 (56 X 42)</v>
          </cell>
          <cell r="AP1621" t="str">
            <v>56X42</v>
          </cell>
          <cell r="AQ1621">
            <v>55</v>
          </cell>
          <cell r="AR1621" t="str">
            <v>8123 (8)</v>
          </cell>
          <cell r="AS1621">
            <v>0</v>
          </cell>
          <cell r="AT1621" t="str">
            <v>8121 (4 X 16FT)</v>
          </cell>
          <cell r="AU1621">
            <v>4</v>
          </cell>
          <cell r="AV1621" t="str">
            <v>8051 (1 White)</v>
          </cell>
          <cell r="AW1621" t="str">
            <v>8050 (186FT Clear)</v>
          </cell>
          <cell r="AX1621">
            <v>2388.8560000000002</v>
          </cell>
          <cell r="AY1621">
            <v>504</v>
          </cell>
          <cell r="AZ1621">
            <v>4.7397936507936516</v>
          </cell>
          <cell r="BA1621" t="str">
            <v xml:space="preserve">GJ Request 2/17/04. </v>
          </cell>
          <cell r="BB1621"/>
          <cell r="BC1621">
            <v>290022</v>
          </cell>
          <cell r="BD1621" t="str">
            <v>Blue</v>
          </cell>
          <cell r="BE1621" t="str">
            <v>3248 LIF37</v>
          </cell>
          <cell r="BF1621" t="str">
            <v>12 months (+/- 5 days) from date of manufacture</v>
          </cell>
          <cell r="BG1621" t="str">
            <v>Fast</v>
          </cell>
          <cell r="BH1621" t="str">
            <v>32 mm</v>
          </cell>
          <cell r="BI1621" t="str">
            <v>1 3/8 in</v>
          </cell>
          <cell r="BJ1621" t="str">
            <v>48 in</v>
          </cell>
          <cell r="BK1621" t="str">
            <v>7/8 in</v>
          </cell>
          <cell r="BL1621" t="str">
            <v>I, II, III</v>
          </cell>
          <cell r="BM1621">
            <v>4.8589609209413114</v>
          </cell>
          <cell r="BN1621">
            <v>58.8</v>
          </cell>
          <cell r="BO1621">
            <v>0</v>
          </cell>
          <cell r="BP1621" t="str">
            <v>J</v>
          </cell>
          <cell r="BQ1621">
            <v>12</v>
          </cell>
          <cell r="BR1621">
            <v>35342</v>
          </cell>
        </row>
        <row r="1622">
          <cell r="C1622">
            <v>290023</v>
          </cell>
          <cell r="D1622" t="str">
            <v>3248 LIF37 (SWP, 504 Pcs) (GJ)</v>
          </cell>
          <cell r="E1622" t="str">
            <v>70315</v>
          </cell>
          <cell r="F1622" t="str">
            <v>72038</v>
          </cell>
          <cell r="G1622" t="str">
            <v>30%</v>
          </cell>
          <cell r="H1622" t="str">
            <v>2 X 8509 (12-8 4 X 1.25 OL)</v>
          </cell>
          <cell r="I1622" t="str">
            <v>8040 (54 mm 142 GA X 4.125 FT)</v>
          </cell>
          <cell r="J1622" t="str">
            <v>8036 (114 mm 200 GA X 4.125 FT)</v>
          </cell>
          <cell r="K1622">
            <v>3.1248</v>
          </cell>
          <cell r="L1622">
            <v>1.3392000000000002</v>
          </cell>
          <cell r="M1622">
            <v>48</v>
          </cell>
          <cell r="N1622">
            <v>58.307531051295733</v>
          </cell>
          <cell r="O1622">
            <v>47.75</v>
          </cell>
          <cell r="P1622">
            <v>48</v>
          </cell>
          <cell r="Q1622">
            <v>48.25</v>
          </cell>
          <cell r="R1622">
            <v>4.3691249999999995</v>
          </cell>
          <cell r="S1622">
            <v>4.4640000000000004</v>
          </cell>
          <cell r="T1622">
            <v>4.5596249999999996</v>
          </cell>
          <cell r="U1622">
            <v>1983.5827499999998</v>
          </cell>
          <cell r="V1622">
            <v>2026.6560000000002</v>
          </cell>
          <cell r="W1622">
            <v>2070.0697499999997</v>
          </cell>
          <cell r="X1622" t="str">
            <v>8053 (5" X 150GA X 49FT)</v>
          </cell>
          <cell r="Y1622" t="str">
            <v>SW (49 FT)</v>
          </cell>
          <cell r="Z1622">
            <v>0.1</v>
          </cell>
          <cell r="AA1622">
            <v>12</v>
          </cell>
          <cell r="AB1622">
            <v>52.42949999999999</v>
          </cell>
          <cell r="AC1622">
            <v>53.568000000000005</v>
          </cell>
          <cell r="AD1622">
            <v>54.715499999999992</v>
          </cell>
          <cell r="AE1622">
            <v>52.529499999999992</v>
          </cell>
          <cell r="AF1622">
            <v>53.668000000000006</v>
          </cell>
          <cell r="AG1622">
            <v>54.815499999999993</v>
          </cell>
          <cell r="AH1622" t="str">
            <v xml:space="preserve">8059 (49 FT/Bundle) </v>
          </cell>
          <cell r="AI1622" t="str">
            <v>SW</v>
          </cell>
          <cell r="AJ1622" t="str">
            <v>42 SW</v>
          </cell>
          <cell r="AK1622" t="str">
            <v xml:space="preserve">Stack </v>
          </cell>
          <cell r="AL1622" t="str">
            <v xml:space="preserve">Pyramid </v>
          </cell>
          <cell r="AM1622" t="str">
            <v>On Pallet</v>
          </cell>
          <cell r="AN1622">
            <v>42</v>
          </cell>
          <cell r="AO1622" t="str">
            <v>8912 (56 X 42)</v>
          </cell>
          <cell r="AP1622" t="str">
            <v>56X42</v>
          </cell>
          <cell r="AQ1622">
            <v>55</v>
          </cell>
          <cell r="AR1622" t="str">
            <v>8133 (2)</v>
          </cell>
          <cell r="AS1622" t="str">
            <v>2 X 8114 (Pad)</v>
          </cell>
          <cell r="AT1622">
            <v>0</v>
          </cell>
          <cell r="AU1622">
            <v>0</v>
          </cell>
          <cell r="AV1622" t="str">
            <v>8051 (1 White)</v>
          </cell>
          <cell r="AW1622" t="str">
            <v>8052 (186FT White)</v>
          </cell>
          <cell r="AX1622">
            <v>2309.0560000000005</v>
          </cell>
          <cell r="AY1622">
            <v>504</v>
          </cell>
          <cell r="AZ1622">
            <v>4.5814603174603183</v>
          </cell>
          <cell r="BA1622" t="str">
            <v>GJ Request 6/18/03.  Each bundle gets Part No. 8132 8.5 X 11 inch bundle sheet.</v>
          </cell>
          <cell r="BB1622"/>
          <cell r="BC1622">
            <v>290023</v>
          </cell>
          <cell r="BD1622" t="str">
            <v>Blue</v>
          </cell>
          <cell r="BE1622" t="str">
            <v>3248 LIF37</v>
          </cell>
          <cell r="BF1622" t="str">
            <v>12 months (+/- 5 days) from date of manufacture</v>
          </cell>
          <cell r="BG1622" t="str">
            <v>Fast</v>
          </cell>
          <cell r="BH1622" t="str">
            <v>32 mm</v>
          </cell>
          <cell r="BI1622" t="str">
            <v>1 3/8 in</v>
          </cell>
          <cell r="BJ1622" t="str">
            <v>48 in</v>
          </cell>
          <cell r="BK1622" t="str">
            <v>7/8 in</v>
          </cell>
          <cell r="BL1622" t="str">
            <v>I, II, III</v>
          </cell>
          <cell r="BM1622">
            <v>4.8589609209413114</v>
          </cell>
          <cell r="BN1622">
            <v>58.8</v>
          </cell>
          <cell r="BO1622">
            <v>0</v>
          </cell>
          <cell r="BP1622" t="str">
            <v>J</v>
          </cell>
          <cell r="BQ1622">
            <v>12</v>
          </cell>
          <cell r="BR1622">
            <v>34256</v>
          </cell>
        </row>
        <row r="1623">
          <cell r="C1623">
            <v>290024</v>
          </cell>
          <cell r="D1623" t="str">
            <v>3248 LIF50 (2PB, 42 Bxs)(GJ)</v>
          </cell>
          <cell r="E1623" t="str">
            <v>70419</v>
          </cell>
          <cell r="F1623" t="str">
            <v>72038</v>
          </cell>
          <cell r="G1623" t="str">
            <v>30%</v>
          </cell>
          <cell r="H1623" t="str">
            <v>2 X 8509 (12-8 4 X 1.25 OL)</v>
          </cell>
          <cell r="I1623" t="str">
            <v>8040 (54 mm 142 GA X 4.125 FT)</v>
          </cell>
          <cell r="J1623" t="str">
            <v>8036 (114 mm 200 GA X 4.125 FT)</v>
          </cell>
          <cell r="K1623">
            <v>3.1248</v>
          </cell>
          <cell r="L1623">
            <v>1.3392000000000002</v>
          </cell>
          <cell r="M1623">
            <v>48</v>
          </cell>
          <cell r="N1623">
            <v>58.307531051295733</v>
          </cell>
          <cell r="O1623">
            <v>47.75</v>
          </cell>
          <cell r="P1623">
            <v>48</v>
          </cell>
          <cell r="Q1623">
            <v>48.25</v>
          </cell>
          <cell r="R1623">
            <v>4.3691249999999995</v>
          </cell>
          <cell r="S1623">
            <v>4.4640000000000004</v>
          </cell>
          <cell r="T1623">
            <v>4.5596249999999996</v>
          </cell>
          <cell r="U1623">
            <v>1983.5827499999998</v>
          </cell>
          <cell r="V1623">
            <v>2026.6560000000002</v>
          </cell>
          <cell r="W1623">
            <v>2070.0697499999997</v>
          </cell>
          <cell r="X1623" t="str">
            <v>8472/8473 (53"/2 pc)</v>
          </cell>
          <cell r="Y1623" t="str">
            <v>53"/ 2 pc</v>
          </cell>
          <cell r="Z1623">
            <v>2</v>
          </cell>
          <cell r="AA1623">
            <v>12</v>
          </cell>
          <cell r="AB1623">
            <v>52.42949999999999</v>
          </cell>
          <cell r="AC1623">
            <v>53.568000000000005</v>
          </cell>
          <cell r="AD1623">
            <v>54.715499999999992</v>
          </cell>
          <cell r="AE1623">
            <v>54.42949999999999</v>
          </cell>
          <cell r="AF1623">
            <v>55.568000000000005</v>
          </cell>
          <cell r="AG1623">
            <v>56.715499999999992</v>
          </cell>
          <cell r="AH1623" t="str">
            <v>3 X 8126 (5.531 FT/Box)</v>
          </cell>
          <cell r="AI1623">
            <v>3</v>
          </cell>
          <cell r="AJ1623" t="str">
            <v>(6X7)+0=42</v>
          </cell>
          <cell r="AK1623">
            <v>6</v>
          </cell>
          <cell r="AL1623">
            <v>7</v>
          </cell>
          <cell r="AM1623">
            <v>0</v>
          </cell>
          <cell r="AN1623">
            <v>42</v>
          </cell>
          <cell r="AO1623" t="str">
            <v>8912 (56 X 42)</v>
          </cell>
          <cell r="AP1623" t="str">
            <v>56X42</v>
          </cell>
          <cell r="AQ1623">
            <v>55</v>
          </cell>
          <cell r="AR1623" t="str">
            <v>8123 (8)</v>
          </cell>
          <cell r="AS1623">
            <v>0</v>
          </cell>
          <cell r="AT1623" t="str">
            <v>8121 (4 X 16FT)</v>
          </cell>
          <cell r="AU1623">
            <v>4</v>
          </cell>
          <cell r="AV1623" t="str">
            <v>8051 (1 White)</v>
          </cell>
          <cell r="AW1623" t="str">
            <v>8050 (186FT Clear)</v>
          </cell>
          <cell r="AX1623">
            <v>2388.8560000000002</v>
          </cell>
          <cell r="AY1623">
            <v>504</v>
          </cell>
          <cell r="AZ1623">
            <v>4.7397936507936516</v>
          </cell>
          <cell r="BA1623" t="str">
            <v>GJ Request 1/31/02.D.</v>
          </cell>
          <cell r="BB1623"/>
          <cell r="BC1623">
            <v>290024</v>
          </cell>
          <cell r="BD1623" t="str">
            <v>Green</v>
          </cell>
          <cell r="BE1623" t="str">
            <v xml:space="preserve">3248 LIF50 </v>
          </cell>
          <cell r="BF1623" t="str">
            <v>12 months (+/- 5 days) from date of manufacture</v>
          </cell>
          <cell r="BG1623" t="str">
            <v xml:space="preserve">Medium </v>
          </cell>
          <cell r="BH1623" t="str">
            <v>32 mm</v>
          </cell>
          <cell r="BI1623" t="str">
            <v>1 3/8 in</v>
          </cell>
          <cell r="BJ1623" t="str">
            <v>48 in</v>
          </cell>
          <cell r="BK1623" t="str">
            <v>7/8 in</v>
          </cell>
          <cell r="BL1623" t="str">
            <v>I, II, III</v>
          </cell>
          <cell r="BM1623">
            <v>4.8589609209413114</v>
          </cell>
          <cell r="BN1623">
            <v>58.8</v>
          </cell>
          <cell r="BO1623">
            <v>0</v>
          </cell>
          <cell r="BP1623" t="str">
            <v>J</v>
          </cell>
          <cell r="BQ1623">
            <v>12</v>
          </cell>
          <cell r="BR1623">
            <v>35342</v>
          </cell>
        </row>
        <row r="1624">
          <cell r="C1624">
            <v>290025</v>
          </cell>
          <cell r="D1624" t="str">
            <v>3248 M35 (SWP, 504 Pcs) (GJ)</v>
          </cell>
          <cell r="E1624" t="str">
            <v>70474</v>
          </cell>
          <cell r="F1624" t="str">
            <v>72038</v>
          </cell>
          <cell r="G1624" t="str">
            <v>30%</v>
          </cell>
          <cell r="H1624" t="str">
            <v>2 X 8509 (12-8 4 X 1.25 OL)</v>
          </cell>
          <cell r="I1624" t="str">
            <v>8040 (54 mm 142 GA X 4.125 FT)</v>
          </cell>
          <cell r="J1624" t="str">
            <v>8036 (114 mm 200 GA X 4.125 FT)</v>
          </cell>
          <cell r="K1624">
            <v>3.1248</v>
          </cell>
          <cell r="L1624">
            <v>1.3392000000000002</v>
          </cell>
          <cell r="M1624">
            <v>48</v>
          </cell>
          <cell r="N1624">
            <v>58.307531051295733</v>
          </cell>
          <cell r="O1624">
            <v>47.75</v>
          </cell>
          <cell r="P1624">
            <v>48</v>
          </cell>
          <cell r="Q1624">
            <v>48.25</v>
          </cell>
          <cell r="R1624">
            <v>4.3691249999999995</v>
          </cell>
          <cell r="S1624">
            <v>4.4640000000000004</v>
          </cell>
          <cell r="T1624">
            <v>4.5596249999999996</v>
          </cell>
          <cell r="U1624">
            <v>1983.5827499999998</v>
          </cell>
          <cell r="V1624">
            <v>2026.6560000000002</v>
          </cell>
          <cell r="W1624">
            <v>2070.0697499999997</v>
          </cell>
          <cell r="X1624" t="str">
            <v>8053 (5" X 150GA X 49FT)</v>
          </cell>
          <cell r="Y1624" t="str">
            <v>SW (49 FT)</v>
          </cell>
          <cell r="Z1624">
            <v>0.1</v>
          </cell>
          <cell r="AA1624">
            <v>12</v>
          </cell>
          <cell r="AB1624">
            <v>52.42949999999999</v>
          </cell>
          <cell r="AC1624">
            <v>53.568000000000005</v>
          </cell>
          <cell r="AD1624">
            <v>54.715499999999992</v>
          </cell>
          <cell r="AE1624">
            <v>52.529499999999992</v>
          </cell>
          <cell r="AF1624">
            <v>53.668000000000006</v>
          </cell>
          <cell r="AG1624">
            <v>54.815499999999993</v>
          </cell>
          <cell r="AH1624" t="str">
            <v xml:space="preserve">8059 (49 FT/Bundle) </v>
          </cell>
          <cell r="AI1624" t="str">
            <v>SW</v>
          </cell>
          <cell r="AJ1624" t="str">
            <v>42 SW</v>
          </cell>
          <cell r="AK1624" t="str">
            <v xml:space="preserve">Stack </v>
          </cell>
          <cell r="AL1624" t="str">
            <v xml:space="preserve">Pyramid </v>
          </cell>
          <cell r="AM1624" t="str">
            <v>On Pallet</v>
          </cell>
          <cell r="AN1624">
            <v>42</v>
          </cell>
          <cell r="AO1624" t="str">
            <v>8912 (56 X 42)</v>
          </cell>
          <cell r="AP1624" t="str">
            <v>56X42</v>
          </cell>
          <cell r="AQ1624">
            <v>55</v>
          </cell>
          <cell r="AR1624" t="str">
            <v>8133 (2)</v>
          </cell>
          <cell r="AS1624" t="str">
            <v>2 X 8114 (Pad)</v>
          </cell>
          <cell r="AT1624">
            <v>0</v>
          </cell>
          <cell r="AU1624">
            <v>0</v>
          </cell>
          <cell r="AV1624" t="str">
            <v>8051 (1 White)</v>
          </cell>
          <cell r="AW1624" t="str">
            <v>8052 (186FT White)</v>
          </cell>
          <cell r="AX1624">
            <v>2309.0560000000005</v>
          </cell>
          <cell r="AY1624">
            <v>504</v>
          </cell>
          <cell r="AZ1624">
            <v>4.5814603174603183</v>
          </cell>
          <cell r="BA1624" t="str">
            <v>GJ Update System 3/2/05. Each bundle gets Part No. 8132 8.5 X 11 inch bundle sheet.</v>
          </cell>
          <cell r="BB1624"/>
          <cell r="BC1624">
            <v>290025</v>
          </cell>
          <cell r="BD1624" t="str">
            <v>Blue</v>
          </cell>
          <cell r="BE1624" t="str">
            <v>3248 M35</v>
          </cell>
          <cell r="BF1624" t="str">
            <v>12 months (+/- 5 days) from date of manufacture</v>
          </cell>
          <cell r="BG1624" t="str">
            <v>Fast</v>
          </cell>
          <cell r="BH1624" t="str">
            <v>32 mm</v>
          </cell>
          <cell r="BI1624" t="str">
            <v>1 3/8 in</v>
          </cell>
          <cell r="BJ1624" t="str">
            <v>48 in</v>
          </cell>
          <cell r="BK1624" t="str">
            <v>7/8 in</v>
          </cell>
          <cell r="BL1624" t="str">
            <v>I, II, III</v>
          </cell>
          <cell r="BM1624">
            <v>4.8589609209413114</v>
          </cell>
          <cell r="BN1624">
            <v>58.8</v>
          </cell>
          <cell r="BO1624">
            <v>0</v>
          </cell>
          <cell r="BP1624" t="str">
            <v>J</v>
          </cell>
          <cell r="BQ1624">
            <v>12</v>
          </cell>
          <cell r="BR1624">
            <v>34256</v>
          </cell>
        </row>
        <row r="1625">
          <cell r="C1625">
            <v>290026</v>
          </cell>
          <cell r="D1625" t="str">
            <v>3248 LIF0204 (2PB, 42 Bxs)(GJ)</v>
          </cell>
          <cell r="E1625" t="str">
            <v>70414</v>
          </cell>
          <cell r="F1625" t="str">
            <v>72038</v>
          </cell>
          <cell r="G1625" t="str">
            <v>30%</v>
          </cell>
          <cell r="H1625" t="str">
            <v>2 X 8509 (12-8 4 X 1.25 OL)</v>
          </cell>
          <cell r="I1625" t="str">
            <v>8040 (54 mm 142 GA X 4.125 FT)</v>
          </cell>
          <cell r="J1625" t="str">
            <v>8036 (114 mm 200 GA X 4.125 FT)</v>
          </cell>
          <cell r="K1625">
            <v>3.1248</v>
          </cell>
          <cell r="L1625">
            <v>1.3392000000000002</v>
          </cell>
          <cell r="M1625">
            <v>48</v>
          </cell>
          <cell r="N1625">
            <v>58.307531051295733</v>
          </cell>
          <cell r="O1625">
            <v>47.75</v>
          </cell>
          <cell r="P1625">
            <v>48</v>
          </cell>
          <cell r="Q1625">
            <v>48.25</v>
          </cell>
          <cell r="R1625">
            <v>4.3691249999999995</v>
          </cell>
          <cell r="S1625">
            <v>4.4640000000000004</v>
          </cell>
          <cell r="T1625">
            <v>4.5596249999999996</v>
          </cell>
          <cell r="U1625">
            <v>1983.5827499999998</v>
          </cell>
          <cell r="V1625">
            <v>2026.6560000000002</v>
          </cell>
          <cell r="W1625">
            <v>2070.0697499999997</v>
          </cell>
          <cell r="X1625" t="str">
            <v>8472/8473 (53"/2 pc)</v>
          </cell>
          <cell r="Y1625" t="str">
            <v>53"/ 2 pc</v>
          </cell>
          <cell r="Z1625">
            <v>2</v>
          </cell>
          <cell r="AA1625">
            <v>12</v>
          </cell>
          <cell r="AB1625">
            <v>52.42949999999999</v>
          </cell>
          <cell r="AC1625">
            <v>53.568000000000005</v>
          </cell>
          <cell r="AD1625">
            <v>54.715499999999992</v>
          </cell>
          <cell r="AE1625">
            <v>54.42949999999999</v>
          </cell>
          <cell r="AF1625">
            <v>55.568000000000005</v>
          </cell>
          <cell r="AG1625">
            <v>56.715499999999992</v>
          </cell>
          <cell r="AH1625" t="str">
            <v>3 X 8126 (5.531 FT/Box)</v>
          </cell>
          <cell r="AI1625">
            <v>3</v>
          </cell>
          <cell r="AJ1625" t="str">
            <v>(6X7)+0=42</v>
          </cell>
          <cell r="AK1625">
            <v>6</v>
          </cell>
          <cell r="AL1625">
            <v>7</v>
          </cell>
          <cell r="AM1625">
            <v>0</v>
          </cell>
          <cell r="AN1625">
            <v>42</v>
          </cell>
          <cell r="AO1625" t="str">
            <v>8912 (56 X 42)</v>
          </cell>
          <cell r="AP1625" t="str">
            <v>56X42</v>
          </cell>
          <cell r="AQ1625">
            <v>55</v>
          </cell>
          <cell r="AR1625" t="str">
            <v>8123 (8)</v>
          </cell>
          <cell r="AS1625">
            <v>0</v>
          </cell>
          <cell r="AT1625" t="str">
            <v>8121 (4 X 16FT)</v>
          </cell>
          <cell r="AU1625">
            <v>4</v>
          </cell>
          <cell r="AV1625" t="str">
            <v>8051 (1 White)</v>
          </cell>
          <cell r="AW1625" t="str">
            <v>8050 (186FT Clear)</v>
          </cell>
          <cell r="AX1625">
            <v>2388.8560000000002</v>
          </cell>
          <cell r="AY1625">
            <v>504</v>
          </cell>
          <cell r="AZ1625">
            <v>4.7397936507936516</v>
          </cell>
          <cell r="BA1625" t="str">
            <v>GJ Request 3/22/05.</v>
          </cell>
          <cell r="BB1625"/>
          <cell r="BC1625">
            <v>290026</v>
          </cell>
          <cell r="BD1625" t="str">
            <v>Yellow</v>
          </cell>
          <cell r="BE1625" t="str">
            <v>3248 LIF0204</v>
          </cell>
          <cell r="BF1625" t="str">
            <v>12 months (+/- 5 days) from date of manufacture</v>
          </cell>
          <cell r="BG1625" t="str">
            <v>Slow</v>
          </cell>
          <cell r="BH1625" t="str">
            <v>32 mm</v>
          </cell>
          <cell r="BI1625" t="str">
            <v>1 3/8 in</v>
          </cell>
          <cell r="BJ1625" t="str">
            <v>48 in</v>
          </cell>
          <cell r="BK1625" t="str">
            <v>7/8 in</v>
          </cell>
          <cell r="BL1625" t="str">
            <v>I, II, III</v>
          </cell>
          <cell r="BM1625">
            <v>4.8589609209413114</v>
          </cell>
          <cell r="BN1625">
            <v>58.8</v>
          </cell>
          <cell r="BO1625">
            <v>0</v>
          </cell>
          <cell r="BP1625" t="str">
            <v>J</v>
          </cell>
          <cell r="BQ1625">
            <v>12</v>
          </cell>
          <cell r="BR1625">
            <v>35342</v>
          </cell>
        </row>
        <row r="1626">
          <cell r="C1626">
            <v>290027</v>
          </cell>
          <cell r="D1626" t="str">
            <v>3248 LIF70 (2PB, 42 Bxs)(GJ)</v>
          </cell>
          <cell r="E1626" t="str">
            <v>70413</v>
          </cell>
          <cell r="F1626" t="str">
            <v>72038</v>
          </cell>
          <cell r="G1626" t="str">
            <v>30%</v>
          </cell>
          <cell r="H1626" t="str">
            <v>2 X 8509 (12-8 4 X 1.25 OL)</v>
          </cell>
          <cell r="I1626" t="str">
            <v>8040 (54 mm 142 GA X 4.125 FT)</v>
          </cell>
          <cell r="J1626" t="str">
            <v>8036 (114 mm 200 GA X 4.125 FT)</v>
          </cell>
          <cell r="K1626">
            <v>3.1248</v>
          </cell>
          <cell r="L1626">
            <v>1.3392000000000002</v>
          </cell>
          <cell r="M1626">
            <v>48</v>
          </cell>
          <cell r="N1626">
            <v>58.307531051295733</v>
          </cell>
          <cell r="O1626">
            <v>47.75</v>
          </cell>
          <cell r="P1626">
            <v>48</v>
          </cell>
          <cell r="Q1626">
            <v>48.25</v>
          </cell>
          <cell r="R1626">
            <v>4.3691249999999995</v>
          </cell>
          <cell r="S1626">
            <v>4.4640000000000004</v>
          </cell>
          <cell r="T1626">
            <v>4.5596249999999996</v>
          </cell>
          <cell r="U1626">
            <v>1983.5827499999998</v>
          </cell>
          <cell r="V1626">
            <v>2026.6560000000002</v>
          </cell>
          <cell r="W1626">
            <v>2070.0697499999997</v>
          </cell>
          <cell r="X1626" t="str">
            <v>8472/8473 (53"/2 pc)</v>
          </cell>
          <cell r="Y1626" t="str">
            <v>53"/ 2 pc</v>
          </cell>
          <cell r="Z1626">
            <v>2</v>
          </cell>
          <cell r="AA1626">
            <v>12</v>
          </cell>
          <cell r="AB1626">
            <v>52.42949999999999</v>
          </cell>
          <cell r="AC1626">
            <v>53.568000000000005</v>
          </cell>
          <cell r="AD1626">
            <v>54.715499999999992</v>
          </cell>
          <cell r="AE1626">
            <v>54.42949999999999</v>
          </cell>
          <cell r="AF1626">
            <v>55.568000000000005</v>
          </cell>
          <cell r="AG1626">
            <v>56.715499999999992</v>
          </cell>
          <cell r="AH1626" t="str">
            <v>3 X 8126 (5.531 FT/Box)</v>
          </cell>
          <cell r="AI1626">
            <v>3</v>
          </cell>
          <cell r="AJ1626" t="str">
            <v>(6X7)+0=42</v>
          </cell>
          <cell r="AK1626">
            <v>6</v>
          </cell>
          <cell r="AL1626">
            <v>7</v>
          </cell>
          <cell r="AM1626">
            <v>0</v>
          </cell>
          <cell r="AN1626">
            <v>42</v>
          </cell>
          <cell r="AO1626" t="str">
            <v>8912 (56 X 42)</v>
          </cell>
          <cell r="AP1626" t="str">
            <v>56X42</v>
          </cell>
          <cell r="AQ1626">
            <v>55</v>
          </cell>
          <cell r="AR1626" t="str">
            <v>8123 (8)</v>
          </cell>
          <cell r="AS1626">
            <v>0</v>
          </cell>
          <cell r="AT1626" t="str">
            <v>8121 (4 X 16FT)</v>
          </cell>
          <cell r="AU1626">
            <v>4</v>
          </cell>
          <cell r="AV1626" t="str">
            <v>8051 (1 White)</v>
          </cell>
          <cell r="AW1626" t="str">
            <v>8050 (186FT Clear)</v>
          </cell>
          <cell r="AX1626">
            <v>2388.8560000000002</v>
          </cell>
          <cell r="AY1626">
            <v>504</v>
          </cell>
          <cell r="AZ1626">
            <v>4.7397936507936516</v>
          </cell>
          <cell r="BA1626" t="str">
            <v>GJ Request 10/29/02.</v>
          </cell>
          <cell r="BB1626"/>
          <cell r="BC1626">
            <v>290027</v>
          </cell>
          <cell r="BD1626" t="str">
            <v>Yellow</v>
          </cell>
          <cell r="BE1626" t="str">
            <v xml:space="preserve">3248 LIF70 </v>
          </cell>
          <cell r="BF1626" t="str">
            <v>12 months (+/- 5 days) from date of manufacture</v>
          </cell>
          <cell r="BG1626" t="str">
            <v>Slow</v>
          </cell>
          <cell r="BH1626" t="str">
            <v>32 mm</v>
          </cell>
          <cell r="BI1626" t="str">
            <v>1 3/8 in</v>
          </cell>
          <cell r="BJ1626" t="str">
            <v>48 in</v>
          </cell>
          <cell r="BK1626" t="str">
            <v>7/8 in</v>
          </cell>
          <cell r="BL1626" t="str">
            <v>I, II, III</v>
          </cell>
          <cell r="BM1626">
            <v>4.8589609209413114</v>
          </cell>
          <cell r="BN1626">
            <v>58.8</v>
          </cell>
          <cell r="BO1626">
            <v>0</v>
          </cell>
          <cell r="BP1626" t="str">
            <v>J</v>
          </cell>
          <cell r="BQ1626">
            <v>12</v>
          </cell>
          <cell r="BR1626">
            <v>35342</v>
          </cell>
        </row>
        <row r="1627">
          <cell r="C1627">
            <v>290028</v>
          </cell>
          <cell r="D1627" t="str">
            <v>3248 M37 (2PB, 42 Bxs)(GJ)</v>
          </cell>
          <cell r="E1627" t="str">
            <v>70499</v>
          </cell>
          <cell r="F1627" t="str">
            <v>72038</v>
          </cell>
          <cell r="G1627" t="str">
            <v>30%</v>
          </cell>
          <cell r="H1627" t="str">
            <v>2 X 8509 (12-8 4 X 1.25 OL)</v>
          </cell>
          <cell r="I1627" t="str">
            <v>8040 (54 mm 142 GA X 4.125 FT)</v>
          </cell>
          <cell r="J1627" t="str">
            <v>8036 (114 mm 200 GA X 4.125 FT)</v>
          </cell>
          <cell r="K1627">
            <v>3.1248</v>
          </cell>
          <cell r="L1627">
            <v>1.3392000000000002</v>
          </cell>
          <cell r="M1627">
            <v>48</v>
          </cell>
          <cell r="N1627">
            <v>58.307531051295733</v>
          </cell>
          <cell r="O1627">
            <v>47.75</v>
          </cell>
          <cell r="P1627">
            <v>48</v>
          </cell>
          <cell r="Q1627">
            <v>48.25</v>
          </cell>
          <cell r="R1627">
            <v>4.3691249999999995</v>
          </cell>
          <cell r="S1627">
            <v>4.4640000000000004</v>
          </cell>
          <cell r="T1627">
            <v>4.5596249999999996</v>
          </cell>
          <cell r="U1627">
            <v>1983.5827499999998</v>
          </cell>
          <cell r="V1627">
            <v>2026.6560000000002</v>
          </cell>
          <cell r="W1627">
            <v>2070.0697499999997</v>
          </cell>
          <cell r="X1627" t="str">
            <v>8472/8473 (53"/2 pc)</v>
          </cell>
          <cell r="Y1627" t="str">
            <v>53"/ 2 pc</v>
          </cell>
          <cell r="Z1627">
            <v>2</v>
          </cell>
          <cell r="AA1627">
            <v>12</v>
          </cell>
          <cell r="AB1627">
            <v>52.42949999999999</v>
          </cell>
          <cell r="AC1627">
            <v>53.568000000000005</v>
          </cell>
          <cell r="AD1627">
            <v>54.715499999999992</v>
          </cell>
          <cell r="AE1627">
            <v>54.42949999999999</v>
          </cell>
          <cell r="AF1627">
            <v>55.568000000000005</v>
          </cell>
          <cell r="AG1627">
            <v>56.715499999999992</v>
          </cell>
          <cell r="AH1627" t="str">
            <v>3 X 8126 (5.531 FT/Box)</v>
          </cell>
          <cell r="AI1627">
            <v>3</v>
          </cell>
          <cell r="AJ1627" t="str">
            <v>(6X7)+0=42</v>
          </cell>
          <cell r="AK1627">
            <v>6</v>
          </cell>
          <cell r="AL1627">
            <v>7</v>
          </cell>
          <cell r="AM1627">
            <v>0</v>
          </cell>
          <cell r="AN1627">
            <v>42</v>
          </cell>
          <cell r="AO1627" t="str">
            <v>8912 (56 X 42)</v>
          </cell>
          <cell r="AP1627" t="str">
            <v>56X42</v>
          </cell>
          <cell r="AQ1627">
            <v>55</v>
          </cell>
          <cell r="AR1627" t="str">
            <v>8123 (8)</v>
          </cell>
          <cell r="AS1627">
            <v>0</v>
          </cell>
          <cell r="AT1627" t="str">
            <v>8121 (4 X 16FT)</v>
          </cell>
          <cell r="AU1627">
            <v>4</v>
          </cell>
          <cell r="AV1627" t="str">
            <v>8051 (1 White)</v>
          </cell>
          <cell r="AW1627" t="str">
            <v>8050 (186FT Clear)</v>
          </cell>
          <cell r="AX1627">
            <v>2388.8560000000002</v>
          </cell>
          <cell r="AY1627">
            <v>504</v>
          </cell>
          <cell r="AZ1627">
            <v>4.7397936507936516</v>
          </cell>
          <cell r="BA1627" t="str">
            <v xml:space="preserve">GJ Request 6/21/02. </v>
          </cell>
          <cell r="BB1627"/>
          <cell r="BC1627">
            <v>290028</v>
          </cell>
          <cell r="BD1627" t="str">
            <v>Blue</v>
          </cell>
          <cell r="BE1627" t="str">
            <v>3248 M37</v>
          </cell>
          <cell r="BF1627" t="str">
            <v>12 months (+/- 5 days) from date of manufacture</v>
          </cell>
          <cell r="BG1627" t="str">
            <v>Fast</v>
          </cell>
          <cell r="BH1627" t="str">
            <v>32 mm</v>
          </cell>
          <cell r="BI1627" t="str">
            <v>1 3/8 in</v>
          </cell>
          <cell r="BJ1627" t="str">
            <v>48 in</v>
          </cell>
          <cell r="BK1627" t="str">
            <v>7/8 in</v>
          </cell>
          <cell r="BL1627" t="str">
            <v>I, II, III</v>
          </cell>
          <cell r="BM1627">
            <v>4.8589609209413114</v>
          </cell>
          <cell r="BN1627">
            <v>58.8</v>
          </cell>
          <cell r="BO1627">
            <v>0</v>
          </cell>
          <cell r="BP1627" t="str">
            <v>J</v>
          </cell>
          <cell r="BQ1627">
            <v>12</v>
          </cell>
          <cell r="BR1627">
            <v>35342</v>
          </cell>
        </row>
        <row r="1628">
          <cell r="C1628">
            <v>290030</v>
          </cell>
          <cell r="D1628" t="str">
            <v>3248 M37 (SWP, 504 Pcs) (GJ)</v>
          </cell>
          <cell r="E1628" t="str">
            <v>70499</v>
          </cell>
          <cell r="F1628" t="str">
            <v>72038</v>
          </cell>
          <cell r="G1628" t="str">
            <v>30%</v>
          </cell>
          <cell r="H1628" t="str">
            <v>2 X 8509 (12-8 4 X 1.25 OL)</v>
          </cell>
          <cell r="I1628" t="str">
            <v>8040 (54 mm 142 GA X 4.125 FT)</v>
          </cell>
          <cell r="J1628" t="str">
            <v>8036 (114 mm 200 GA X 4.125 FT)</v>
          </cell>
          <cell r="K1628">
            <v>3.1248</v>
          </cell>
          <cell r="L1628">
            <v>1.3392000000000002</v>
          </cell>
          <cell r="M1628">
            <v>48</v>
          </cell>
          <cell r="N1628">
            <v>58.307531051295733</v>
          </cell>
          <cell r="O1628">
            <v>47.75</v>
          </cell>
          <cell r="P1628">
            <v>48</v>
          </cell>
          <cell r="Q1628">
            <v>48.25</v>
          </cell>
          <cell r="R1628">
            <v>4.3691249999999995</v>
          </cell>
          <cell r="S1628">
            <v>4.4640000000000004</v>
          </cell>
          <cell r="T1628">
            <v>4.5596249999999996</v>
          </cell>
          <cell r="U1628">
            <v>1983.5827499999998</v>
          </cell>
          <cell r="V1628">
            <v>2026.6560000000002</v>
          </cell>
          <cell r="W1628">
            <v>2070.0697499999997</v>
          </cell>
          <cell r="X1628" t="str">
            <v>8053 (5" X 150GA X 49FT)</v>
          </cell>
          <cell r="Y1628" t="str">
            <v>SW (49 FT)</v>
          </cell>
          <cell r="Z1628">
            <v>0.1</v>
          </cell>
          <cell r="AA1628">
            <v>12</v>
          </cell>
          <cell r="AB1628">
            <v>52.42949999999999</v>
          </cell>
          <cell r="AC1628">
            <v>53.568000000000005</v>
          </cell>
          <cell r="AD1628">
            <v>54.715499999999992</v>
          </cell>
          <cell r="AE1628">
            <v>52.529499999999992</v>
          </cell>
          <cell r="AF1628">
            <v>53.668000000000006</v>
          </cell>
          <cell r="AG1628">
            <v>54.815499999999993</v>
          </cell>
          <cell r="AH1628" t="str">
            <v xml:space="preserve">8059 (49 FT/Bundle) </v>
          </cell>
          <cell r="AI1628" t="str">
            <v>SW</v>
          </cell>
          <cell r="AJ1628" t="str">
            <v>42 SW</v>
          </cell>
          <cell r="AK1628" t="str">
            <v xml:space="preserve">Stack </v>
          </cell>
          <cell r="AL1628" t="str">
            <v xml:space="preserve">Pyramid </v>
          </cell>
          <cell r="AM1628" t="str">
            <v>On Pallet</v>
          </cell>
          <cell r="AN1628">
            <v>42</v>
          </cell>
          <cell r="AO1628" t="str">
            <v>8912 (56 X 42)</v>
          </cell>
          <cell r="AP1628" t="str">
            <v>56X42</v>
          </cell>
          <cell r="AQ1628">
            <v>55</v>
          </cell>
          <cell r="AR1628" t="str">
            <v>8133 (2)</v>
          </cell>
          <cell r="AS1628" t="str">
            <v>2 X 8114 (Pad)</v>
          </cell>
          <cell r="AT1628">
            <v>0</v>
          </cell>
          <cell r="AU1628">
            <v>0</v>
          </cell>
          <cell r="AV1628" t="str">
            <v>8051 (1 White)</v>
          </cell>
          <cell r="AW1628" t="str">
            <v>8052 (186FT White)</v>
          </cell>
          <cell r="AX1628">
            <v>2309.0560000000005</v>
          </cell>
          <cell r="AY1628">
            <v>504</v>
          </cell>
          <cell r="AZ1628">
            <v>4.5814603174603183</v>
          </cell>
          <cell r="BA1628" t="str">
            <v>GJ Request 6/21/02.  Each bundle gets Part No. 8132 8.5 X 11 inch bundle sheet.</v>
          </cell>
          <cell r="BB1628"/>
          <cell r="BC1628">
            <v>290030</v>
          </cell>
          <cell r="BD1628" t="str">
            <v>Blue</v>
          </cell>
          <cell r="BE1628" t="str">
            <v>3248 M37</v>
          </cell>
          <cell r="BF1628" t="str">
            <v>12 months (+/- 5 days) from date of manufacture</v>
          </cell>
          <cell r="BG1628" t="str">
            <v>Fast</v>
          </cell>
          <cell r="BH1628" t="str">
            <v>32 mm</v>
          </cell>
          <cell r="BI1628" t="str">
            <v>1 3/8 in</v>
          </cell>
          <cell r="BJ1628" t="str">
            <v>48 in</v>
          </cell>
          <cell r="BK1628" t="str">
            <v>7/8 in</v>
          </cell>
          <cell r="BL1628" t="str">
            <v>I, II, III</v>
          </cell>
          <cell r="BM1628">
            <v>4.8589609209413114</v>
          </cell>
          <cell r="BN1628">
            <v>58.8</v>
          </cell>
          <cell r="BO1628">
            <v>0</v>
          </cell>
          <cell r="BP1628" t="str">
            <v>J</v>
          </cell>
          <cell r="BQ1628">
            <v>12</v>
          </cell>
          <cell r="BR1628">
            <v>34256</v>
          </cell>
        </row>
        <row r="1629">
          <cell r="C1629">
            <v>290031</v>
          </cell>
          <cell r="D1629" t="str">
            <v>3248 M50 (SWP, 504 Pcs) (GJ)</v>
          </cell>
          <cell r="E1629" t="str">
            <v>70425</v>
          </cell>
          <cell r="F1629" t="str">
            <v>72038</v>
          </cell>
          <cell r="G1629" t="str">
            <v>30%</v>
          </cell>
          <cell r="H1629" t="str">
            <v>2 X 8509 (12-8 4 X 1.25 OL)</v>
          </cell>
          <cell r="I1629" t="str">
            <v>8040 (54 mm 142 GA X 4.125 FT)</v>
          </cell>
          <cell r="J1629" t="str">
            <v>8036 (114 mm 200 GA X 4.125 FT)</v>
          </cell>
          <cell r="K1629">
            <v>3.1248</v>
          </cell>
          <cell r="L1629">
            <v>1.3392000000000002</v>
          </cell>
          <cell r="M1629">
            <v>48</v>
          </cell>
          <cell r="N1629">
            <v>58.307531051295733</v>
          </cell>
          <cell r="O1629">
            <v>47.75</v>
          </cell>
          <cell r="P1629">
            <v>48</v>
          </cell>
          <cell r="Q1629">
            <v>48.25</v>
          </cell>
          <cell r="R1629">
            <v>4.3691249999999995</v>
          </cell>
          <cell r="S1629">
            <v>4.4640000000000004</v>
          </cell>
          <cell r="T1629">
            <v>4.5596249999999996</v>
          </cell>
          <cell r="U1629">
            <v>1983.5827499999998</v>
          </cell>
          <cell r="V1629">
            <v>2026.6560000000002</v>
          </cell>
          <cell r="W1629">
            <v>2070.0697499999997</v>
          </cell>
          <cell r="X1629" t="str">
            <v>8053 (5" X 150GA X 49FT)</v>
          </cell>
          <cell r="Y1629" t="str">
            <v>SW (49 FT)</v>
          </cell>
          <cell r="Z1629">
            <v>0.1</v>
          </cell>
          <cell r="AA1629">
            <v>12</v>
          </cell>
          <cell r="AB1629">
            <v>52.42949999999999</v>
          </cell>
          <cell r="AC1629">
            <v>53.568000000000005</v>
          </cell>
          <cell r="AD1629">
            <v>54.715499999999992</v>
          </cell>
          <cell r="AE1629">
            <v>52.529499999999992</v>
          </cell>
          <cell r="AF1629">
            <v>53.668000000000006</v>
          </cell>
          <cell r="AG1629">
            <v>54.815499999999993</v>
          </cell>
          <cell r="AH1629" t="str">
            <v xml:space="preserve">8059 (49 FT/Bundle) </v>
          </cell>
          <cell r="AI1629" t="str">
            <v>SW</v>
          </cell>
          <cell r="AJ1629" t="str">
            <v>42 SW</v>
          </cell>
          <cell r="AK1629" t="str">
            <v xml:space="preserve">Stack </v>
          </cell>
          <cell r="AL1629" t="str">
            <v xml:space="preserve">Pyramid </v>
          </cell>
          <cell r="AM1629" t="str">
            <v>On Pallet</v>
          </cell>
          <cell r="AN1629">
            <v>42</v>
          </cell>
          <cell r="AO1629" t="str">
            <v>8912 (56 X 42)</v>
          </cell>
          <cell r="AP1629" t="str">
            <v>56X42</v>
          </cell>
          <cell r="AQ1629">
            <v>55</v>
          </cell>
          <cell r="AR1629" t="str">
            <v>8133 (2)</v>
          </cell>
          <cell r="AS1629" t="str">
            <v>2 X 8114 (Pad)</v>
          </cell>
          <cell r="AT1629">
            <v>0</v>
          </cell>
          <cell r="AU1629">
            <v>0</v>
          </cell>
          <cell r="AV1629" t="str">
            <v>8051 (1 White)</v>
          </cell>
          <cell r="AW1629" t="str">
            <v>8052 (186FT White)</v>
          </cell>
          <cell r="AX1629">
            <v>2309.0560000000005</v>
          </cell>
          <cell r="AY1629">
            <v>504</v>
          </cell>
          <cell r="AZ1629">
            <v>4.5814603174603183</v>
          </cell>
          <cell r="BA1629" t="str">
            <v>GJ Request 6/21/02.  Each bundle gets Part No. 8132 8.5 X 11 inch bundle sheet.</v>
          </cell>
          <cell r="BB1629"/>
          <cell r="BC1629">
            <v>290031</v>
          </cell>
          <cell r="BD1629" t="str">
            <v>Green</v>
          </cell>
          <cell r="BE1629" t="str">
            <v xml:space="preserve">3248 M50 </v>
          </cell>
          <cell r="BF1629" t="str">
            <v>12 months (+/- 5 days) from date of manufacture</v>
          </cell>
          <cell r="BG1629" t="str">
            <v>Medium</v>
          </cell>
          <cell r="BH1629" t="str">
            <v>32 mm</v>
          </cell>
          <cell r="BI1629" t="str">
            <v>1 3/8 in</v>
          </cell>
          <cell r="BJ1629" t="str">
            <v>48 in</v>
          </cell>
          <cell r="BK1629" t="str">
            <v>7/8 in</v>
          </cell>
          <cell r="BL1629" t="str">
            <v>I, II, III</v>
          </cell>
          <cell r="BM1629">
            <v>4.8589609209413114</v>
          </cell>
          <cell r="BN1629">
            <v>58.8</v>
          </cell>
          <cell r="BO1629">
            <v>0</v>
          </cell>
          <cell r="BP1629" t="str">
            <v>J</v>
          </cell>
          <cell r="BQ1629">
            <v>12</v>
          </cell>
          <cell r="BR1629">
            <v>34256</v>
          </cell>
        </row>
        <row r="1630">
          <cell r="C1630">
            <v>290032</v>
          </cell>
          <cell r="D1630" t="str">
            <v>3248 M50 (2PB, 42 Bxs)(GJ)</v>
          </cell>
          <cell r="E1630" t="str">
            <v>70425</v>
          </cell>
          <cell r="F1630" t="str">
            <v>72038</v>
          </cell>
          <cell r="G1630" t="str">
            <v>30%</v>
          </cell>
          <cell r="H1630" t="str">
            <v>2 X 8509 (12-8 4 X 1.25 OL)</v>
          </cell>
          <cell r="I1630" t="str">
            <v>8040 (54 mm 142 GA X 4.125 FT)</v>
          </cell>
          <cell r="J1630" t="str">
            <v>8036 (114 mm 200 GA X 4.125 FT)</v>
          </cell>
          <cell r="K1630">
            <v>3.1248</v>
          </cell>
          <cell r="L1630">
            <v>1.3392000000000002</v>
          </cell>
          <cell r="M1630">
            <v>48</v>
          </cell>
          <cell r="N1630">
            <v>58.307531051295733</v>
          </cell>
          <cell r="O1630">
            <v>47.75</v>
          </cell>
          <cell r="P1630">
            <v>48</v>
          </cell>
          <cell r="Q1630">
            <v>48.25</v>
          </cell>
          <cell r="R1630">
            <v>4.3691249999999995</v>
          </cell>
          <cell r="S1630">
            <v>4.4640000000000004</v>
          </cell>
          <cell r="T1630">
            <v>4.5596249999999996</v>
          </cell>
          <cell r="U1630">
            <v>1983.5827499999998</v>
          </cell>
          <cell r="V1630">
            <v>2026.6560000000002</v>
          </cell>
          <cell r="W1630">
            <v>2070.0697499999997</v>
          </cell>
          <cell r="X1630" t="str">
            <v>8472/8473 (53"/2 pc)</v>
          </cell>
          <cell r="Y1630" t="str">
            <v>53"/ 2 pc</v>
          </cell>
          <cell r="Z1630">
            <v>2</v>
          </cell>
          <cell r="AA1630">
            <v>12</v>
          </cell>
          <cell r="AB1630">
            <v>52.42949999999999</v>
          </cell>
          <cell r="AC1630">
            <v>53.568000000000005</v>
          </cell>
          <cell r="AD1630">
            <v>54.715499999999992</v>
          </cell>
          <cell r="AE1630">
            <v>54.42949999999999</v>
          </cell>
          <cell r="AF1630">
            <v>55.568000000000005</v>
          </cell>
          <cell r="AG1630">
            <v>56.715499999999992</v>
          </cell>
          <cell r="AH1630" t="str">
            <v>3 X 8126 (5.531 FT/Box)</v>
          </cell>
          <cell r="AI1630">
            <v>3</v>
          </cell>
          <cell r="AJ1630" t="str">
            <v>(6X7)+0=42</v>
          </cell>
          <cell r="AK1630">
            <v>6</v>
          </cell>
          <cell r="AL1630">
            <v>7</v>
          </cell>
          <cell r="AM1630">
            <v>0</v>
          </cell>
          <cell r="AN1630">
            <v>42</v>
          </cell>
          <cell r="AO1630" t="str">
            <v>8912 (56 X 42)</v>
          </cell>
          <cell r="AP1630" t="str">
            <v>56X42</v>
          </cell>
          <cell r="AQ1630">
            <v>55</v>
          </cell>
          <cell r="AR1630" t="str">
            <v>8123 (8)</v>
          </cell>
          <cell r="AS1630">
            <v>0</v>
          </cell>
          <cell r="AT1630" t="str">
            <v>8121 (4 X 16FT)</v>
          </cell>
          <cell r="AU1630">
            <v>4</v>
          </cell>
          <cell r="AV1630" t="str">
            <v>8051 (1 White)</v>
          </cell>
          <cell r="AW1630" t="str">
            <v>8050 (186FT Clear)</v>
          </cell>
          <cell r="AX1630">
            <v>2388.8560000000002</v>
          </cell>
          <cell r="AY1630">
            <v>504</v>
          </cell>
          <cell r="AZ1630">
            <v>4.7397936507936516</v>
          </cell>
          <cell r="BA1630" t="str">
            <v xml:space="preserve">GJ Request 6/21/02. </v>
          </cell>
          <cell r="BB1630"/>
          <cell r="BC1630">
            <v>290032</v>
          </cell>
          <cell r="BD1630" t="str">
            <v>Green</v>
          </cell>
          <cell r="BE1630" t="str">
            <v xml:space="preserve">3248 M50 </v>
          </cell>
          <cell r="BF1630" t="str">
            <v>12 months (+/- 5 days) from date of manufacture</v>
          </cell>
          <cell r="BG1630" t="str">
            <v xml:space="preserve">Medium </v>
          </cell>
          <cell r="BH1630" t="str">
            <v>32 mm</v>
          </cell>
          <cell r="BI1630" t="str">
            <v>1 3/8 in</v>
          </cell>
          <cell r="BJ1630" t="str">
            <v>48 in</v>
          </cell>
          <cell r="BK1630" t="str">
            <v>7/8 in</v>
          </cell>
          <cell r="BL1630" t="str">
            <v>I, II, III</v>
          </cell>
          <cell r="BM1630">
            <v>4.8589609209413114</v>
          </cell>
          <cell r="BN1630">
            <v>58.8</v>
          </cell>
          <cell r="BO1630">
            <v>0</v>
          </cell>
          <cell r="BP1630" t="str">
            <v>J</v>
          </cell>
          <cell r="BQ1630">
            <v>12</v>
          </cell>
          <cell r="BR1630">
            <v>35342</v>
          </cell>
        </row>
        <row r="1631">
          <cell r="C1631">
            <v>290034</v>
          </cell>
          <cell r="D1631" t="str">
            <v>3248 M70 (2PB, 42 Bxs)(GJ)</v>
          </cell>
          <cell r="E1631" t="str">
            <v>70426</v>
          </cell>
          <cell r="F1631" t="str">
            <v>72038</v>
          </cell>
          <cell r="G1631" t="str">
            <v>30%</v>
          </cell>
          <cell r="H1631" t="str">
            <v>2 X 8509 (12-8 4 X 1.25 OL)</v>
          </cell>
          <cell r="I1631" t="str">
            <v>8040 (54 mm 142 GA X 4.125 FT)</v>
          </cell>
          <cell r="J1631" t="str">
            <v>8036 (114 mm 200 GA X 4.125 FT)</v>
          </cell>
          <cell r="K1631">
            <v>3.1248</v>
          </cell>
          <cell r="L1631">
            <v>1.3392000000000002</v>
          </cell>
          <cell r="M1631">
            <v>48</v>
          </cell>
          <cell r="N1631">
            <v>58.307531051295733</v>
          </cell>
          <cell r="O1631">
            <v>47.75</v>
          </cell>
          <cell r="P1631">
            <v>48</v>
          </cell>
          <cell r="Q1631">
            <v>48.25</v>
          </cell>
          <cell r="R1631">
            <v>4.3691249999999995</v>
          </cell>
          <cell r="S1631">
            <v>4.4640000000000004</v>
          </cell>
          <cell r="T1631">
            <v>4.5596249999999996</v>
          </cell>
          <cell r="U1631">
            <v>1983.5827499999998</v>
          </cell>
          <cell r="V1631">
            <v>2026.6560000000002</v>
          </cell>
          <cell r="W1631">
            <v>2070.0697499999997</v>
          </cell>
          <cell r="X1631" t="str">
            <v>8472/8473 (53"/2 pc)</v>
          </cell>
          <cell r="Y1631" t="str">
            <v>53"/ 2 pc</v>
          </cell>
          <cell r="Z1631">
            <v>2</v>
          </cell>
          <cell r="AA1631">
            <v>12</v>
          </cell>
          <cell r="AB1631">
            <v>52.42949999999999</v>
          </cell>
          <cell r="AC1631">
            <v>53.568000000000005</v>
          </cell>
          <cell r="AD1631">
            <v>54.715499999999992</v>
          </cell>
          <cell r="AE1631">
            <v>54.42949999999999</v>
          </cell>
          <cell r="AF1631">
            <v>55.568000000000005</v>
          </cell>
          <cell r="AG1631">
            <v>56.715499999999992</v>
          </cell>
          <cell r="AH1631" t="str">
            <v>3 X 8126 (5.531 FT/Box)</v>
          </cell>
          <cell r="AI1631">
            <v>3</v>
          </cell>
          <cell r="AJ1631" t="str">
            <v>(6X7)+0=42</v>
          </cell>
          <cell r="AK1631">
            <v>6</v>
          </cell>
          <cell r="AL1631">
            <v>7</v>
          </cell>
          <cell r="AM1631">
            <v>0</v>
          </cell>
          <cell r="AN1631">
            <v>42</v>
          </cell>
          <cell r="AO1631" t="str">
            <v>8912 (56 X 42)</v>
          </cell>
          <cell r="AP1631" t="str">
            <v>56X42</v>
          </cell>
          <cell r="AQ1631">
            <v>55</v>
          </cell>
          <cell r="AR1631" t="str">
            <v>8123 (8)</v>
          </cell>
          <cell r="AS1631">
            <v>0</v>
          </cell>
          <cell r="AT1631" t="str">
            <v>8121 (4 X 16FT)</v>
          </cell>
          <cell r="AU1631">
            <v>4</v>
          </cell>
          <cell r="AV1631" t="str">
            <v>8051 (1 White)</v>
          </cell>
          <cell r="AW1631" t="str">
            <v>8050 (186FT Clear)</v>
          </cell>
          <cell r="AX1631">
            <v>2388.8560000000002</v>
          </cell>
          <cell r="AY1631">
            <v>504</v>
          </cell>
          <cell r="AZ1631">
            <v>4.7397936507936516</v>
          </cell>
          <cell r="BA1631" t="str">
            <v xml:space="preserve">GJ Request 6/21/02. </v>
          </cell>
          <cell r="BB1631"/>
          <cell r="BC1631">
            <v>290034</v>
          </cell>
          <cell r="BD1631" t="str">
            <v>Yellow</v>
          </cell>
          <cell r="BE1631" t="str">
            <v xml:space="preserve">3248 M70 </v>
          </cell>
          <cell r="BF1631" t="str">
            <v>12 months (+/- 5 days) from date of manufacture</v>
          </cell>
          <cell r="BG1631" t="str">
            <v>Slow</v>
          </cell>
          <cell r="BH1631" t="str">
            <v>32 mm</v>
          </cell>
          <cell r="BI1631" t="str">
            <v>1 3/8 in</v>
          </cell>
          <cell r="BJ1631" t="str">
            <v>48 in</v>
          </cell>
          <cell r="BK1631" t="str">
            <v>7/8 in</v>
          </cell>
          <cell r="BL1631" t="str">
            <v>I, II, III</v>
          </cell>
          <cell r="BM1631">
            <v>4.8589609209413114</v>
          </cell>
          <cell r="BN1631">
            <v>58.8</v>
          </cell>
          <cell r="BO1631">
            <v>0</v>
          </cell>
          <cell r="BP1631" t="str">
            <v>J</v>
          </cell>
          <cell r="BQ1631">
            <v>12</v>
          </cell>
          <cell r="BR1631">
            <v>35342</v>
          </cell>
        </row>
        <row r="1632">
          <cell r="C1632">
            <v>290035</v>
          </cell>
          <cell r="D1632" t="str">
            <v>3248 M90 (2PB, 42 Bxs)(GJ)</v>
          </cell>
          <cell r="E1632" t="str">
            <v>70429</v>
          </cell>
          <cell r="F1632" t="str">
            <v>72038</v>
          </cell>
          <cell r="G1632" t="str">
            <v>30%</v>
          </cell>
          <cell r="H1632" t="str">
            <v>2 X 8509 (12-8 4 X 1.25 OL)</v>
          </cell>
          <cell r="I1632" t="str">
            <v>8040 (54 mm 142 GA X 4.125 FT)</v>
          </cell>
          <cell r="J1632" t="str">
            <v>8036 (114 mm 200 GA X 4.125 FT)</v>
          </cell>
          <cell r="K1632">
            <v>3.1248</v>
          </cell>
          <cell r="L1632">
            <v>1.3392000000000002</v>
          </cell>
          <cell r="M1632">
            <v>48</v>
          </cell>
          <cell r="N1632">
            <v>58.307531051295733</v>
          </cell>
          <cell r="O1632">
            <v>47.75</v>
          </cell>
          <cell r="P1632">
            <v>48</v>
          </cell>
          <cell r="Q1632">
            <v>48.25</v>
          </cell>
          <cell r="R1632">
            <v>4.3691249999999995</v>
          </cell>
          <cell r="S1632">
            <v>4.4640000000000004</v>
          </cell>
          <cell r="T1632">
            <v>4.5596249999999996</v>
          </cell>
          <cell r="U1632">
            <v>1983.5827499999998</v>
          </cell>
          <cell r="V1632">
            <v>2026.6560000000002</v>
          </cell>
          <cell r="W1632">
            <v>2070.0697499999997</v>
          </cell>
          <cell r="X1632" t="str">
            <v>8472/8473 (53"/2 pc)</v>
          </cell>
          <cell r="Y1632" t="str">
            <v>53"/ 2 pc</v>
          </cell>
          <cell r="Z1632">
            <v>2</v>
          </cell>
          <cell r="AA1632">
            <v>12</v>
          </cell>
          <cell r="AB1632">
            <v>52.42949999999999</v>
          </cell>
          <cell r="AC1632">
            <v>53.568000000000005</v>
          </cell>
          <cell r="AD1632">
            <v>54.715499999999992</v>
          </cell>
          <cell r="AE1632">
            <v>54.42949999999999</v>
          </cell>
          <cell r="AF1632">
            <v>55.568000000000005</v>
          </cell>
          <cell r="AG1632">
            <v>56.715499999999992</v>
          </cell>
          <cell r="AH1632" t="str">
            <v>3 X 8126 (5.531 FT/Box)</v>
          </cell>
          <cell r="AI1632">
            <v>3</v>
          </cell>
          <cell r="AJ1632" t="str">
            <v>(6X7)+0=42</v>
          </cell>
          <cell r="AK1632">
            <v>6</v>
          </cell>
          <cell r="AL1632">
            <v>7</v>
          </cell>
          <cell r="AM1632">
            <v>0</v>
          </cell>
          <cell r="AN1632">
            <v>42</v>
          </cell>
          <cell r="AO1632" t="str">
            <v>8912 (56 X 42)</v>
          </cell>
          <cell r="AP1632" t="str">
            <v>56X42</v>
          </cell>
          <cell r="AQ1632">
            <v>55</v>
          </cell>
          <cell r="AR1632" t="str">
            <v>8123 (8)</v>
          </cell>
          <cell r="AS1632">
            <v>0</v>
          </cell>
          <cell r="AT1632" t="str">
            <v>8121 (4 X 16FT)</v>
          </cell>
          <cell r="AU1632">
            <v>4</v>
          </cell>
          <cell r="AV1632" t="str">
            <v>8051 (1 White)</v>
          </cell>
          <cell r="AW1632" t="str">
            <v>8050 (186FT Clear)</v>
          </cell>
          <cell r="AX1632">
            <v>2388.8560000000002</v>
          </cell>
          <cell r="AY1632">
            <v>504</v>
          </cell>
          <cell r="AZ1632">
            <v>4.7397936507936516</v>
          </cell>
          <cell r="BA1632" t="str">
            <v>GJ Request 10/28/02.B.</v>
          </cell>
          <cell r="BB1632"/>
          <cell r="BC1632">
            <v>290035</v>
          </cell>
          <cell r="BD1632" t="str">
            <v>Yellow</v>
          </cell>
          <cell r="BE1632" t="str">
            <v xml:space="preserve">3248 M90 </v>
          </cell>
          <cell r="BF1632" t="str">
            <v>12 months (+/- 5 days) from date of manufacture</v>
          </cell>
          <cell r="BG1632" t="str">
            <v>Slow</v>
          </cell>
          <cell r="BH1632" t="str">
            <v>32 mm</v>
          </cell>
          <cell r="BI1632" t="str">
            <v>1 3/8 in</v>
          </cell>
          <cell r="BJ1632" t="str">
            <v>48 in</v>
          </cell>
          <cell r="BK1632" t="str">
            <v>7/8 in</v>
          </cell>
          <cell r="BL1632" t="str">
            <v>I, II, III</v>
          </cell>
          <cell r="BM1632">
            <v>4.8589609209413114</v>
          </cell>
          <cell r="BN1632">
            <v>58.8</v>
          </cell>
          <cell r="BO1632">
            <v>0</v>
          </cell>
          <cell r="BP1632" t="str">
            <v>J</v>
          </cell>
          <cell r="BQ1632">
            <v>12</v>
          </cell>
          <cell r="BR1632">
            <v>35342</v>
          </cell>
        </row>
        <row r="1633">
          <cell r="C1633">
            <v>290036</v>
          </cell>
          <cell r="D1633" t="str">
            <v>3248 M20 (SWP, 504 Pcs) (GJ)</v>
          </cell>
          <cell r="E1633" t="str">
            <v>70402</v>
          </cell>
          <cell r="F1633" t="str">
            <v>72038</v>
          </cell>
          <cell r="G1633" t="str">
            <v>30%</v>
          </cell>
          <cell r="H1633" t="str">
            <v>2 X 8509 (12-8 4 X 1.25 OL)</v>
          </cell>
          <cell r="I1633" t="str">
            <v>8040 (54 mm 142 GA X 4.125 FT)</v>
          </cell>
          <cell r="J1633" t="str">
            <v>8036 (114 mm 200 GA X 4.125 FT)</v>
          </cell>
          <cell r="K1633">
            <v>3.1248</v>
          </cell>
          <cell r="L1633">
            <v>1.3392000000000002</v>
          </cell>
          <cell r="M1633">
            <v>48</v>
          </cell>
          <cell r="N1633">
            <v>58.307531051295733</v>
          </cell>
          <cell r="O1633">
            <v>47.75</v>
          </cell>
          <cell r="P1633">
            <v>48</v>
          </cell>
          <cell r="Q1633">
            <v>48.25</v>
          </cell>
          <cell r="R1633">
            <v>4.3691249999999995</v>
          </cell>
          <cell r="S1633">
            <v>4.4640000000000004</v>
          </cell>
          <cell r="T1633">
            <v>4.5596249999999996</v>
          </cell>
          <cell r="U1633">
            <v>1983.5827499999998</v>
          </cell>
          <cell r="V1633">
            <v>2026.6560000000002</v>
          </cell>
          <cell r="W1633">
            <v>2070.0697499999997</v>
          </cell>
          <cell r="X1633" t="str">
            <v>8053 (5" X 150GA X 49FT)</v>
          </cell>
          <cell r="Y1633" t="str">
            <v>SW (49 FT)</v>
          </cell>
          <cell r="Z1633">
            <v>0.1</v>
          </cell>
          <cell r="AA1633">
            <v>12</v>
          </cell>
          <cell r="AB1633">
            <v>52.42949999999999</v>
          </cell>
          <cell r="AC1633">
            <v>53.568000000000005</v>
          </cell>
          <cell r="AD1633">
            <v>54.715499999999992</v>
          </cell>
          <cell r="AE1633">
            <v>52.529499999999992</v>
          </cell>
          <cell r="AF1633">
            <v>53.668000000000006</v>
          </cell>
          <cell r="AG1633">
            <v>54.815499999999993</v>
          </cell>
          <cell r="AH1633" t="str">
            <v xml:space="preserve">8059 (49 FT/Bundle) </v>
          </cell>
          <cell r="AI1633" t="str">
            <v>SW</v>
          </cell>
          <cell r="AJ1633" t="str">
            <v>42 SW</v>
          </cell>
          <cell r="AK1633" t="str">
            <v xml:space="preserve">Stack </v>
          </cell>
          <cell r="AL1633" t="str">
            <v xml:space="preserve">Pyramid </v>
          </cell>
          <cell r="AM1633" t="str">
            <v>On Pallet</v>
          </cell>
          <cell r="AN1633">
            <v>42</v>
          </cell>
          <cell r="AO1633" t="str">
            <v>8912 (56 X 42)</v>
          </cell>
          <cell r="AP1633" t="str">
            <v>56X42</v>
          </cell>
          <cell r="AQ1633">
            <v>55</v>
          </cell>
          <cell r="AR1633" t="str">
            <v>8133 (2)</v>
          </cell>
          <cell r="AS1633" t="str">
            <v>2 X 8114 (Pad)</v>
          </cell>
          <cell r="AT1633">
            <v>0</v>
          </cell>
          <cell r="AU1633">
            <v>0</v>
          </cell>
          <cell r="AV1633" t="str">
            <v>8051 (1 White)</v>
          </cell>
          <cell r="AW1633" t="str">
            <v>8052 (186FT White)</v>
          </cell>
          <cell r="AX1633">
            <v>2309.0560000000005</v>
          </cell>
          <cell r="AY1633">
            <v>504</v>
          </cell>
          <cell r="AZ1633">
            <v>4.5814603174603183</v>
          </cell>
          <cell r="BA1633" t="str">
            <v>GJ Request 4/3/02.  Each bundle gets Part No. 8132 8.5 X 11 inch bundle sheet.</v>
          </cell>
          <cell r="BB1633"/>
          <cell r="BC1633">
            <v>290036</v>
          </cell>
          <cell r="BD1633" t="str">
            <v>Orange</v>
          </cell>
          <cell r="BE1633" t="str">
            <v>3248 M20</v>
          </cell>
          <cell r="BF1633" t="str">
            <v>12 months (+/- 5 days) from date of manufacture</v>
          </cell>
          <cell r="BG1633" t="str">
            <v>X-Fast</v>
          </cell>
          <cell r="BH1633" t="str">
            <v>32 mm</v>
          </cell>
          <cell r="BI1633" t="str">
            <v>1 3/8 in</v>
          </cell>
          <cell r="BJ1633" t="str">
            <v>48 in</v>
          </cell>
          <cell r="BK1633" t="str">
            <v>7/8 in</v>
          </cell>
          <cell r="BL1633" t="str">
            <v>I, II, III</v>
          </cell>
          <cell r="BM1633">
            <v>4.8589609209413114</v>
          </cell>
          <cell r="BN1633">
            <v>58.8</v>
          </cell>
          <cell r="BO1633">
            <v>0</v>
          </cell>
          <cell r="BP1633" t="str">
            <v>J</v>
          </cell>
          <cell r="BQ1633">
            <v>12</v>
          </cell>
          <cell r="BR1633">
            <v>34256</v>
          </cell>
        </row>
        <row r="1634">
          <cell r="C1634">
            <v>290037</v>
          </cell>
          <cell r="D1634" t="str">
            <v>3248 M0204 (SWP, 336 Pcs) (GJ)</v>
          </cell>
          <cell r="E1634" t="str">
            <v>70450</v>
          </cell>
          <cell r="F1634" t="str">
            <v>72038</v>
          </cell>
          <cell r="G1634" t="str">
            <v>30%</v>
          </cell>
          <cell r="H1634" t="str">
            <v>2 X 8509 (12-8 4 X 1.25 OL)</v>
          </cell>
          <cell r="I1634" t="str">
            <v>8040 (54 mm 142 GA X 4.125 FT)</v>
          </cell>
          <cell r="J1634" t="str">
            <v>8036 (114 mm 200 GA X 4.125 FT)</v>
          </cell>
          <cell r="K1634">
            <v>3.1248</v>
          </cell>
          <cell r="L1634">
            <v>1.3392000000000002</v>
          </cell>
          <cell r="M1634">
            <v>48</v>
          </cell>
          <cell r="N1634">
            <v>58.307531051295733</v>
          </cell>
          <cell r="O1634">
            <v>47.75</v>
          </cell>
          <cell r="P1634">
            <v>48</v>
          </cell>
          <cell r="Q1634">
            <v>48.25</v>
          </cell>
          <cell r="R1634">
            <v>4.3691249999999995</v>
          </cell>
          <cell r="S1634">
            <v>4.4640000000000004</v>
          </cell>
          <cell r="T1634">
            <v>4.5596249999999996</v>
          </cell>
          <cell r="U1634">
            <v>1983.5827499999998</v>
          </cell>
          <cell r="V1634">
            <v>2026.6560000000002</v>
          </cell>
          <cell r="W1634">
            <v>2070.0697499999997</v>
          </cell>
          <cell r="X1634" t="str">
            <v>8053 (5" X 150GA X 49FT)</v>
          </cell>
          <cell r="Y1634" t="str">
            <v>SW (49 FT)</v>
          </cell>
          <cell r="Z1634">
            <v>0.1</v>
          </cell>
          <cell r="AA1634">
            <v>12</v>
          </cell>
          <cell r="AB1634">
            <v>52.42949999999999</v>
          </cell>
          <cell r="AC1634">
            <v>53.568000000000005</v>
          </cell>
          <cell r="AD1634">
            <v>54.715499999999992</v>
          </cell>
          <cell r="AE1634">
            <v>52.529499999999992</v>
          </cell>
          <cell r="AF1634">
            <v>53.668000000000006</v>
          </cell>
          <cell r="AG1634">
            <v>54.815499999999993</v>
          </cell>
          <cell r="AH1634" t="str">
            <v xml:space="preserve">8059 (49 FT/Bundle) </v>
          </cell>
          <cell r="AI1634" t="str">
            <v>SW</v>
          </cell>
          <cell r="AJ1634" t="str">
            <v>28 SW</v>
          </cell>
          <cell r="AK1634" t="str">
            <v xml:space="preserve">Stack </v>
          </cell>
          <cell r="AL1634" t="str">
            <v xml:space="preserve">Pyramid </v>
          </cell>
          <cell r="AM1634" t="str">
            <v>On Pallet</v>
          </cell>
          <cell r="AN1634">
            <v>28</v>
          </cell>
          <cell r="AO1634" t="str">
            <v>8912 (56 X 42)</v>
          </cell>
          <cell r="AP1634" t="str">
            <v>56X42</v>
          </cell>
          <cell r="AQ1634">
            <v>55</v>
          </cell>
          <cell r="AR1634" t="str">
            <v>8133 (2)</v>
          </cell>
          <cell r="AS1634" t="str">
            <v>2 X 8114 (Pad)</v>
          </cell>
          <cell r="AT1634">
            <v>0</v>
          </cell>
          <cell r="AU1634">
            <v>0</v>
          </cell>
          <cell r="AV1634" t="str">
            <v>8051 (1 White)</v>
          </cell>
          <cell r="AW1634" t="str">
            <v>8052 (186FT White)</v>
          </cell>
          <cell r="AX1634">
            <v>1557.7040000000002</v>
          </cell>
          <cell r="AY1634">
            <v>336</v>
          </cell>
          <cell r="AZ1634">
            <v>4.6360238095238104</v>
          </cell>
          <cell r="BA1634" t="str">
            <v>GJ Request 12/31/02.  Each bundle gets Part No. 8132 8.5 X 11 inch bundle sheet.</v>
          </cell>
          <cell r="BB1634"/>
          <cell r="BC1634">
            <v>290037</v>
          </cell>
          <cell r="BD1634" t="str">
            <v>Yellow</v>
          </cell>
          <cell r="BE1634" t="str">
            <v>3248 M0204</v>
          </cell>
          <cell r="BF1634" t="str">
            <v>12 months (+/- 5 days) from date of manufacture</v>
          </cell>
          <cell r="BG1634" t="str">
            <v>Slow</v>
          </cell>
          <cell r="BH1634" t="str">
            <v>32 mm</v>
          </cell>
          <cell r="BI1634" t="str">
            <v>1 3/8 in</v>
          </cell>
          <cell r="BJ1634" t="str">
            <v>48 in</v>
          </cell>
          <cell r="BK1634" t="str">
            <v>7/8 in</v>
          </cell>
          <cell r="BL1634" t="str">
            <v>I, II, III</v>
          </cell>
          <cell r="BM1634">
            <v>4.8589609209413114</v>
          </cell>
          <cell r="BN1634">
            <v>58.8</v>
          </cell>
          <cell r="BO1634">
            <v>0</v>
          </cell>
          <cell r="BP1634" t="str">
            <v>J</v>
          </cell>
          <cell r="BQ1634">
            <v>12</v>
          </cell>
          <cell r="BR1634">
            <v>32222</v>
          </cell>
        </row>
        <row r="1635">
          <cell r="C1635">
            <v>290038</v>
          </cell>
          <cell r="D1635" t="str">
            <v>3248 M0204 (2PB, 42 Bxs)(GJ)</v>
          </cell>
          <cell r="E1635" t="str">
            <v>70450</v>
          </cell>
          <cell r="F1635" t="str">
            <v>72038</v>
          </cell>
          <cell r="G1635" t="str">
            <v>30%</v>
          </cell>
          <cell r="H1635" t="str">
            <v>2 X 8509 (12-8 4 X 1.25 OL)</v>
          </cell>
          <cell r="I1635" t="str">
            <v>8040 (54 mm 142 GA X 4.125 FT)</v>
          </cell>
          <cell r="J1635" t="str">
            <v>8036 (114 mm 200 GA X 4.125 FT)</v>
          </cell>
          <cell r="K1635">
            <v>3.1248</v>
          </cell>
          <cell r="L1635">
            <v>1.3392000000000002</v>
          </cell>
          <cell r="M1635">
            <v>48</v>
          </cell>
          <cell r="N1635">
            <v>58.307531051295733</v>
          </cell>
          <cell r="O1635">
            <v>47.75</v>
          </cell>
          <cell r="P1635">
            <v>48</v>
          </cell>
          <cell r="Q1635">
            <v>48.25</v>
          </cell>
          <cell r="R1635">
            <v>4.3691249999999995</v>
          </cell>
          <cell r="S1635">
            <v>4.4640000000000004</v>
          </cell>
          <cell r="T1635">
            <v>4.5596249999999996</v>
          </cell>
          <cell r="U1635">
            <v>1983.5827499999998</v>
          </cell>
          <cell r="V1635">
            <v>2026.6560000000002</v>
          </cell>
          <cell r="W1635">
            <v>2070.0697499999997</v>
          </cell>
          <cell r="X1635" t="str">
            <v>8472/8473 (53"/2 pc)</v>
          </cell>
          <cell r="Y1635" t="str">
            <v>53"/ 2 pc</v>
          </cell>
          <cell r="Z1635">
            <v>2</v>
          </cell>
          <cell r="AA1635">
            <v>12</v>
          </cell>
          <cell r="AB1635">
            <v>52.42949999999999</v>
          </cell>
          <cell r="AC1635">
            <v>53.568000000000005</v>
          </cell>
          <cell r="AD1635">
            <v>54.715499999999992</v>
          </cell>
          <cell r="AE1635">
            <v>54.42949999999999</v>
          </cell>
          <cell r="AF1635">
            <v>55.568000000000005</v>
          </cell>
          <cell r="AG1635">
            <v>56.715499999999992</v>
          </cell>
          <cell r="AH1635" t="str">
            <v>3 X 8126 (5.531 FT/Box)</v>
          </cell>
          <cell r="AI1635">
            <v>3</v>
          </cell>
          <cell r="AJ1635" t="str">
            <v>(6X7)+0=42</v>
          </cell>
          <cell r="AK1635">
            <v>6</v>
          </cell>
          <cell r="AL1635">
            <v>7</v>
          </cell>
          <cell r="AM1635">
            <v>0</v>
          </cell>
          <cell r="AN1635">
            <v>42</v>
          </cell>
          <cell r="AO1635" t="str">
            <v>8912 (56 X 42)</v>
          </cell>
          <cell r="AP1635" t="str">
            <v>56X42</v>
          </cell>
          <cell r="AQ1635">
            <v>55</v>
          </cell>
          <cell r="AR1635" t="str">
            <v>8123 (8)</v>
          </cell>
          <cell r="AS1635">
            <v>0</v>
          </cell>
          <cell r="AT1635" t="str">
            <v>8121 (4 X 16FT)</v>
          </cell>
          <cell r="AU1635">
            <v>4</v>
          </cell>
          <cell r="AV1635" t="str">
            <v>8051 (1 White)</v>
          </cell>
          <cell r="AW1635" t="str">
            <v>8050 (186FT Clear)</v>
          </cell>
          <cell r="AX1635">
            <v>2388.8560000000002</v>
          </cell>
          <cell r="AY1635">
            <v>504</v>
          </cell>
          <cell r="AZ1635">
            <v>4.7397936507936516</v>
          </cell>
          <cell r="BA1635" t="str">
            <v>GJ Request 10/28/02.B.</v>
          </cell>
          <cell r="BB1635"/>
          <cell r="BC1635">
            <v>290038</v>
          </cell>
          <cell r="BD1635" t="str">
            <v>Yellow</v>
          </cell>
          <cell r="BE1635" t="str">
            <v>3248 M0204</v>
          </cell>
          <cell r="BF1635" t="str">
            <v>12 months (+/- 5 days) from date of manufacture</v>
          </cell>
          <cell r="BG1635" t="str">
            <v>Slow</v>
          </cell>
          <cell r="BH1635" t="str">
            <v>32 mm</v>
          </cell>
          <cell r="BI1635" t="str">
            <v>1 3/8 in</v>
          </cell>
          <cell r="BJ1635" t="str">
            <v>48 in</v>
          </cell>
          <cell r="BK1635" t="str">
            <v>7/8 in</v>
          </cell>
          <cell r="BL1635" t="str">
            <v>I, II, III</v>
          </cell>
          <cell r="BM1635">
            <v>4.8589609209413114</v>
          </cell>
          <cell r="BN1635">
            <v>58.8</v>
          </cell>
          <cell r="BO1635">
            <v>0</v>
          </cell>
          <cell r="BP1635" t="str">
            <v>J</v>
          </cell>
          <cell r="BQ1635">
            <v>12</v>
          </cell>
          <cell r="BR1635">
            <v>35342</v>
          </cell>
        </row>
        <row r="1636">
          <cell r="C1636">
            <v>290041</v>
          </cell>
          <cell r="D1636" t="str">
            <v>3248 LIF10 (SWP, 504 Pcs) (GJ)</v>
          </cell>
          <cell r="E1636" t="str">
            <v>70421</v>
          </cell>
          <cell r="F1636" t="str">
            <v>72038</v>
          </cell>
          <cell r="G1636" t="str">
            <v>30%</v>
          </cell>
          <cell r="H1636" t="str">
            <v>2 X 8509 (12-8 4 X 1.25 OL)</v>
          </cell>
          <cell r="I1636" t="str">
            <v>8040 (54 mm 142 GA X 4.125 FT)</v>
          </cell>
          <cell r="J1636" t="str">
            <v>8036 (114 mm 200 GA X 4.125 FT)</v>
          </cell>
          <cell r="K1636">
            <v>3.1248</v>
          </cell>
          <cell r="L1636">
            <v>1.3392000000000002</v>
          </cell>
          <cell r="M1636">
            <v>48</v>
          </cell>
          <cell r="N1636">
            <v>58.307531051295733</v>
          </cell>
          <cell r="O1636">
            <v>47.75</v>
          </cell>
          <cell r="P1636">
            <v>48</v>
          </cell>
          <cell r="Q1636">
            <v>48.25</v>
          </cell>
          <cell r="R1636">
            <v>4.3691249999999995</v>
          </cell>
          <cell r="S1636">
            <v>4.4640000000000004</v>
          </cell>
          <cell r="T1636">
            <v>4.5596249999999996</v>
          </cell>
          <cell r="U1636">
            <v>1983.5827499999998</v>
          </cell>
          <cell r="V1636">
            <v>2026.6560000000002</v>
          </cell>
          <cell r="W1636">
            <v>2070.0697499999997</v>
          </cell>
          <cell r="X1636" t="str">
            <v>8053 (5" X 150GA X 49FT)</v>
          </cell>
          <cell r="Y1636" t="str">
            <v>SW (49 FT)</v>
          </cell>
          <cell r="Z1636">
            <v>0.1</v>
          </cell>
          <cell r="AA1636">
            <v>12</v>
          </cell>
          <cell r="AB1636">
            <v>52.42949999999999</v>
          </cell>
          <cell r="AC1636">
            <v>53.568000000000005</v>
          </cell>
          <cell r="AD1636">
            <v>54.715499999999992</v>
          </cell>
          <cell r="AE1636">
            <v>52.529499999999992</v>
          </cell>
          <cell r="AF1636">
            <v>53.668000000000006</v>
          </cell>
          <cell r="AG1636">
            <v>54.815499999999993</v>
          </cell>
          <cell r="AH1636" t="str">
            <v xml:space="preserve">8059 (49 FT/Bundle) </v>
          </cell>
          <cell r="AI1636" t="str">
            <v>SW</v>
          </cell>
          <cell r="AJ1636" t="str">
            <v>42 SW</v>
          </cell>
          <cell r="AK1636" t="str">
            <v xml:space="preserve">Stack </v>
          </cell>
          <cell r="AL1636" t="str">
            <v xml:space="preserve">Pyramid </v>
          </cell>
          <cell r="AM1636" t="str">
            <v>On Pallet</v>
          </cell>
          <cell r="AN1636">
            <v>42</v>
          </cell>
          <cell r="AO1636" t="str">
            <v>8912 (56 X 42)</v>
          </cell>
          <cell r="AP1636" t="str">
            <v>56X42</v>
          </cell>
          <cell r="AQ1636">
            <v>55</v>
          </cell>
          <cell r="AR1636" t="str">
            <v>8133 (2)</v>
          </cell>
          <cell r="AS1636" t="str">
            <v>2 X 8114 (Pad)</v>
          </cell>
          <cell r="AT1636">
            <v>0</v>
          </cell>
          <cell r="AU1636">
            <v>0</v>
          </cell>
          <cell r="AV1636" t="str">
            <v>8051 (1 White)</v>
          </cell>
          <cell r="AW1636" t="str">
            <v>8052 (186FT White)</v>
          </cell>
          <cell r="AX1636">
            <v>2309.0560000000005</v>
          </cell>
          <cell r="AY1636">
            <v>504</v>
          </cell>
          <cell r="AZ1636">
            <v>4.5814603174603183</v>
          </cell>
          <cell r="BA1636" t="str">
            <v>GJ Request 12/27/01.A.  Each bundle gets Part No. 8132 8.5 X 11 inch bundle sheet.</v>
          </cell>
          <cell r="BB1636"/>
          <cell r="BC1636">
            <v>290041</v>
          </cell>
          <cell r="BD1636" t="str">
            <v>Red</v>
          </cell>
          <cell r="BE1636" t="str">
            <v>3248 LIF10</v>
          </cell>
          <cell r="BF1636" t="str">
            <v>12 months (+/- 5 days) from date of manufacture</v>
          </cell>
          <cell r="BG1636" t="str">
            <v>Super Fast</v>
          </cell>
          <cell r="BH1636" t="str">
            <v>32 mm</v>
          </cell>
          <cell r="BI1636" t="str">
            <v>1 3/8 in</v>
          </cell>
          <cell r="BJ1636" t="str">
            <v>48 in</v>
          </cell>
          <cell r="BK1636" t="str">
            <v>7/8 in</v>
          </cell>
          <cell r="BL1636" t="str">
            <v>I, II, III</v>
          </cell>
          <cell r="BM1636">
            <v>4.8589609209413114</v>
          </cell>
          <cell r="BN1636">
            <v>58.8</v>
          </cell>
          <cell r="BO1636">
            <v>0</v>
          </cell>
          <cell r="BP1636" t="str">
            <v>J</v>
          </cell>
          <cell r="BQ1636">
            <v>12</v>
          </cell>
          <cell r="BR1636">
            <v>34256</v>
          </cell>
        </row>
        <row r="1637">
          <cell r="C1637">
            <v>290043</v>
          </cell>
          <cell r="D1637" t="str">
            <v>3248 LIF20 (SWP, 504 pcs) (GJ)</v>
          </cell>
          <cell r="E1637" t="str">
            <v>70417</v>
          </cell>
          <cell r="F1637" t="str">
            <v>72038</v>
          </cell>
          <cell r="G1637" t="str">
            <v>30%</v>
          </cell>
          <cell r="H1637" t="str">
            <v>2 X 8509 (12-8 4 X 1.25 OL)</v>
          </cell>
          <cell r="I1637" t="str">
            <v>8040 (54 mm 142 GA X 4.125 FT)</v>
          </cell>
          <cell r="J1637" t="str">
            <v>8036 (114 mm 200 GA X 4.125 FT)</v>
          </cell>
          <cell r="K1637">
            <v>3.1248</v>
          </cell>
          <cell r="L1637">
            <v>1.3392000000000002</v>
          </cell>
          <cell r="M1637">
            <v>48</v>
          </cell>
          <cell r="N1637">
            <v>58.307531051295733</v>
          </cell>
          <cell r="O1637">
            <v>47.75</v>
          </cell>
          <cell r="P1637">
            <v>48</v>
          </cell>
          <cell r="Q1637">
            <v>48.25</v>
          </cell>
          <cell r="R1637">
            <v>4.3691249999999995</v>
          </cell>
          <cell r="S1637">
            <v>4.4640000000000004</v>
          </cell>
          <cell r="T1637">
            <v>4.5596249999999996</v>
          </cell>
          <cell r="U1637">
            <v>1983.5827499999998</v>
          </cell>
          <cell r="V1637">
            <v>2026.6560000000002</v>
          </cell>
          <cell r="W1637">
            <v>2070.0697499999997</v>
          </cell>
          <cell r="X1637" t="str">
            <v>8053 (5" X 150GA X 49FT)</v>
          </cell>
          <cell r="Y1637" t="str">
            <v>SW (49 FT)</v>
          </cell>
          <cell r="Z1637">
            <v>0.1</v>
          </cell>
          <cell r="AA1637">
            <v>12</v>
          </cell>
          <cell r="AB1637">
            <v>52.42949999999999</v>
          </cell>
          <cell r="AC1637">
            <v>53.568000000000005</v>
          </cell>
          <cell r="AD1637">
            <v>54.715499999999992</v>
          </cell>
          <cell r="AE1637">
            <v>52.529499999999992</v>
          </cell>
          <cell r="AF1637">
            <v>53.668000000000006</v>
          </cell>
          <cell r="AG1637">
            <v>54.815499999999993</v>
          </cell>
          <cell r="AH1637" t="str">
            <v>8059 (49 FT/Bundle)</v>
          </cell>
          <cell r="AI1637" t="str">
            <v>SW</v>
          </cell>
          <cell r="AJ1637" t="str">
            <v>42 SW</v>
          </cell>
          <cell r="AK1637" t="str">
            <v xml:space="preserve">Stack </v>
          </cell>
          <cell r="AL1637" t="str">
            <v xml:space="preserve">Pyramid </v>
          </cell>
          <cell r="AM1637" t="str">
            <v>On Pallet</v>
          </cell>
          <cell r="AN1637">
            <v>42</v>
          </cell>
          <cell r="AO1637" t="str">
            <v>8915 (56 X 42)</v>
          </cell>
          <cell r="AP1637" t="str">
            <v>56X42</v>
          </cell>
          <cell r="AQ1637">
            <v>55</v>
          </cell>
          <cell r="AR1637" t="str">
            <v>8133 (2)</v>
          </cell>
          <cell r="AS1637" t="str">
            <v>2 X 8114 (Pad)</v>
          </cell>
          <cell r="AT1637">
            <v>0</v>
          </cell>
          <cell r="AU1637">
            <v>0</v>
          </cell>
          <cell r="AV1637" t="str">
            <v>8051 (1 White)</v>
          </cell>
          <cell r="AW1637" t="str">
            <v>8052 (186FT White)</v>
          </cell>
          <cell r="AX1637">
            <v>2309.0560000000005</v>
          </cell>
          <cell r="AY1637">
            <v>504</v>
          </cell>
          <cell r="AZ1637">
            <v>4.5814603174603183</v>
          </cell>
          <cell r="BA1637" t="str">
            <v>GJ Request 3/1/11. Updated to new pallet. Each bundle gets Part No. 8132 8.5 X 11 inch bundle sheet.</v>
          </cell>
          <cell r="BB1637"/>
          <cell r="BC1637">
            <v>290043</v>
          </cell>
          <cell r="BD1637" t="str">
            <v>Orange</v>
          </cell>
          <cell r="BE1637" t="str">
            <v>3248 LIF20</v>
          </cell>
          <cell r="BF1637" t="str">
            <v>12 months (+/- 5 days) from date of manufacture</v>
          </cell>
          <cell r="BG1637" t="str">
            <v>X-Fast</v>
          </cell>
          <cell r="BH1637" t="str">
            <v>32 mm</v>
          </cell>
          <cell r="BI1637" t="str">
            <v>1 3/8 in</v>
          </cell>
          <cell r="BJ1637" t="str">
            <v>48 in</v>
          </cell>
          <cell r="BK1637" t="str">
            <v>7/8 in</v>
          </cell>
          <cell r="BL1637" t="str">
            <v>I, II, III</v>
          </cell>
          <cell r="BM1637">
            <v>4.8589609209413114</v>
          </cell>
          <cell r="BN1637">
            <v>58.8</v>
          </cell>
          <cell r="BO1637">
            <v>0</v>
          </cell>
          <cell r="BP1637" t="str">
            <v>J</v>
          </cell>
          <cell r="BQ1637">
            <v>12</v>
          </cell>
          <cell r="BR1637">
            <v>34256</v>
          </cell>
        </row>
        <row r="1638">
          <cell r="C1638">
            <v>290044</v>
          </cell>
          <cell r="D1638" t="str">
            <v>3248 LIF0510 (SWP, 504 Pcs) (GJ)</v>
          </cell>
          <cell r="E1638" t="str">
            <v>70428</v>
          </cell>
          <cell r="F1638" t="str">
            <v>72038</v>
          </cell>
          <cell r="G1638" t="str">
            <v>30%</v>
          </cell>
          <cell r="H1638" t="str">
            <v>2 X 8509 (12-8 4 X 1.25 OL)</v>
          </cell>
          <cell r="I1638" t="str">
            <v>8040 (54 mm 142 GA X 4.125 FT)</v>
          </cell>
          <cell r="J1638" t="str">
            <v>8036 (114 mm 200 GA X 4.125 FT)</v>
          </cell>
          <cell r="K1638">
            <v>3.1248</v>
          </cell>
          <cell r="L1638">
            <v>1.3392000000000002</v>
          </cell>
          <cell r="M1638">
            <v>48</v>
          </cell>
          <cell r="N1638">
            <v>58.307531051295733</v>
          </cell>
          <cell r="O1638">
            <v>47.75</v>
          </cell>
          <cell r="P1638">
            <v>48</v>
          </cell>
          <cell r="Q1638">
            <v>48.25</v>
          </cell>
          <cell r="R1638">
            <v>4.3691249999999995</v>
          </cell>
          <cell r="S1638">
            <v>4.4640000000000004</v>
          </cell>
          <cell r="T1638">
            <v>4.5596249999999996</v>
          </cell>
          <cell r="U1638">
            <v>1983.5827499999998</v>
          </cell>
          <cell r="V1638">
            <v>2026.6560000000002</v>
          </cell>
          <cell r="W1638">
            <v>2070.0697499999997</v>
          </cell>
          <cell r="X1638" t="str">
            <v>8053 (5" X 150GA X 49FT)</v>
          </cell>
          <cell r="Y1638" t="str">
            <v>SW (49 FT)</v>
          </cell>
          <cell r="Z1638">
            <v>0.1</v>
          </cell>
          <cell r="AA1638">
            <v>12</v>
          </cell>
          <cell r="AB1638">
            <v>52.42949999999999</v>
          </cell>
          <cell r="AC1638">
            <v>53.568000000000005</v>
          </cell>
          <cell r="AD1638">
            <v>54.715499999999992</v>
          </cell>
          <cell r="AE1638">
            <v>52.529499999999992</v>
          </cell>
          <cell r="AF1638">
            <v>53.668000000000006</v>
          </cell>
          <cell r="AG1638">
            <v>54.815499999999993</v>
          </cell>
          <cell r="AH1638" t="str">
            <v xml:space="preserve">8059 (49 FT/Bundle) </v>
          </cell>
          <cell r="AI1638" t="str">
            <v>SW</v>
          </cell>
          <cell r="AJ1638" t="str">
            <v>42 SW</v>
          </cell>
          <cell r="AK1638" t="str">
            <v xml:space="preserve">Stack </v>
          </cell>
          <cell r="AL1638" t="str">
            <v xml:space="preserve">Pyramid </v>
          </cell>
          <cell r="AM1638" t="str">
            <v>On Pallet</v>
          </cell>
          <cell r="AN1638">
            <v>42</v>
          </cell>
          <cell r="AO1638" t="str">
            <v>8912 (56 X 42)</v>
          </cell>
          <cell r="AP1638" t="str">
            <v>56X42</v>
          </cell>
          <cell r="AQ1638">
            <v>55</v>
          </cell>
          <cell r="AR1638" t="str">
            <v>8133 (2)</v>
          </cell>
          <cell r="AS1638" t="str">
            <v>2 X 8114 (Pad)</v>
          </cell>
          <cell r="AT1638">
            <v>0</v>
          </cell>
          <cell r="AU1638">
            <v>0</v>
          </cell>
          <cell r="AV1638" t="str">
            <v>8051 (1 White)</v>
          </cell>
          <cell r="AW1638" t="str">
            <v>8052 (186FT White)</v>
          </cell>
          <cell r="AX1638">
            <v>2309.0560000000005</v>
          </cell>
          <cell r="AY1638">
            <v>504</v>
          </cell>
          <cell r="AZ1638">
            <v>4.5814603174603183</v>
          </cell>
          <cell r="BA1638" t="str">
            <v>GJ Request 12/27/01.C.  Each bundle gets Part No. 8132 8.5 X 11 inch bundle sheet.</v>
          </cell>
          <cell r="BB1638"/>
          <cell r="BC1638">
            <v>290044</v>
          </cell>
          <cell r="BD1638" t="str">
            <v>White</v>
          </cell>
          <cell r="BE1638" t="str">
            <v>3248 LIF0510</v>
          </cell>
          <cell r="BF1638" t="str">
            <v>12 months (+/- 5 days) from date of manufacture</v>
          </cell>
          <cell r="BG1638" t="str">
            <v>X-Slow</v>
          </cell>
          <cell r="BH1638" t="str">
            <v>32 mm</v>
          </cell>
          <cell r="BI1638" t="str">
            <v>1 3/8 in</v>
          </cell>
          <cell r="BJ1638" t="str">
            <v>48 in</v>
          </cell>
          <cell r="BK1638" t="str">
            <v>7/8 in</v>
          </cell>
          <cell r="BL1638" t="str">
            <v>I, II, III</v>
          </cell>
          <cell r="BM1638">
            <v>4.8589609209413114</v>
          </cell>
          <cell r="BN1638">
            <v>58.8</v>
          </cell>
          <cell r="BO1638">
            <v>0</v>
          </cell>
          <cell r="BP1638" t="str">
            <v>J</v>
          </cell>
          <cell r="BQ1638">
            <v>12</v>
          </cell>
          <cell r="BR1638">
            <v>34256</v>
          </cell>
        </row>
        <row r="1639">
          <cell r="C1639">
            <v>290045</v>
          </cell>
          <cell r="D1639" t="str">
            <v>3248 M10 (SWP, 504 Pcs) (GJ)</v>
          </cell>
          <cell r="E1639" t="str">
            <v>70496</v>
          </cell>
          <cell r="F1639" t="str">
            <v>72038</v>
          </cell>
          <cell r="G1639" t="str">
            <v>30%</v>
          </cell>
          <cell r="H1639" t="str">
            <v>2 X 8509 (12-8 4 X 1.25 OL)</v>
          </cell>
          <cell r="I1639" t="str">
            <v>8040 (54 mm 142 GA X 4.125 FT)</v>
          </cell>
          <cell r="J1639" t="str">
            <v>8036 (114 mm 200 GA X 4.125 FT)</v>
          </cell>
          <cell r="K1639">
            <v>3.1248</v>
          </cell>
          <cell r="L1639">
            <v>1.3392000000000002</v>
          </cell>
          <cell r="M1639">
            <v>48</v>
          </cell>
          <cell r="N1639">
            <v>58.307531051295733</v>
          </cell>
          <cell r="O1639">
            <v>47.75</v>
          </cell>
          <cell r="P1639">
            <v>48</v>
          </cell>
          <cell r="Q1639">
            <v>48.25</v>
          </cell>
          <cell r="R1639">
            <v>4.3691249999999995</v>
          </cell>
          <cell r="S1639">
            <v>4.4640000000000004</v>
          </cell>
          <cell r="T1639">
            <v>4.5596249999999996</v>
          </cell>
          <cell r="U1639">
            <v>1983.5827499999998</v>
          </cell>
          <cell r="V1639">
            <v>2026.6560000000002</v>
          </cell>
          <cell r="W1639">
            <v>2070.0697499999997</v>
          </cell>
          <cell r="X1639" t="str">
            <v>8053 (5" X 150GA X 49FT)</v>
          </cell>
          <cell r="Y1639" t="str">
            <v>SW (49 FT)</v>
          </cell>
          <cell r="Z1639">
            <v>0.1</v>
          </cell>
          <cell r="AA1639">
            <v>12</v>
          </cell>
          <cell r="AB1639">
            <v>52.42949999999999</v>
          </cell>
          <cell r="AC1639">
            <v>53.568000000000005</v>
          </cell>
          <cell r="AD1639">
            <v>54.715499999999992</v>
          </cell>
          <cell r="AE1639">
            <v>52.529499999999992</v>
          </cell>
          <cell r="AF1639">
            <v>53.668000000000006</v>
          </cell>
          <cell r="AG1639">
            <v>54.815499999999993</v>
          </cell>
          <cell r="AH1639" t="str">
            <v xml:space="preserve">8059 (49 FT/Bundle) </v>
          </cell>
          <cell r="AI1639" t="str">
            <v>SW</v>
          </cell>
          <cell r="AJ1639" t="str">
            <v>42 SW</v>
          </cell>
          <cell r="AK1639" t="str">
            <v xml:space="preserve">Stack </v>
          </cell>
          <cell r="AL1639" t="str">
            <v xml:space="preserve">Pyramid </v>
          </cell>
          <cell r="AM1639" t="str">
            <v>On Pallet</v>
          </cell>
          <cell r="AN1639">
            <v>42</v>
          </cell>
          <cell r="AO1639" t="str">
            <v>8912 (56 X 42)</v>
          </cell>
          <cell r="AP1639" t="str">
            <v>56X42</v>
          </cell>
          <cell r="AQ1639">
            <v>55</v>
          </cell>
          <cell r="AR1639" t="str">
            <v>8133 (2)</v>
          </cell>
          <cell r="AS1639" t="str">
            <v>2 X 8114 (Pad)</v>
          </cell>
          <cell r="AT1639">
            <v>0</v>
          </cell>
          <cell r="AU1639">
            <v>0</v>
          </cell>
          <cell r="AV1639" t="str">
            <v>8051 (1 White)</v>
          </cell>
          <cell r="AW1639" t="str">
            <v>8052 (186FT White)</v>
          </cell>
          <cell r="AX1639">
            <v>2309.0560000000005</v>
          </cell>
          <cell r="AY1639">
            <v>504</v>
          </cell>
          <cell r="AZ1639">
            <v>4.5814603174603183</v>
          </cell>
          <cell r="BA1639" t="str">
            <v>GJ Request 4/25/02.A.  Each bundle gets Part No. 8132 8.5 X 11 inch bundle sheet.</v>
          </cell>
          <cell r="BB1639"/>
          <cell r="BC1639">
            <v>290045</v>
          </cell>
          <cell r="BD1639" t="str">
            <v>Red</v>
          </cell>
          <cell r="BE1639" t="str">
            <v>3248 M10</v>
          </cell>
          <cell r="BF1639" t="str">
            <v>12 months (+/- 5 days) from date of manufacture</v>
          </cell>
          <cell r="BG1639" t="str">
            <v>Super Fast</v>
          </cell>
          <cell r="BH1639" t="str">
            <v>32 mm</v>
          </cell>
          <cell r="BI1639" t="str">
            <v>1 3/8 in</v>
          </cell>
          <cell r="BJ1639" t="str">
            <v>48 in</v>
          </cell>
          <cell r="BK1639" t="str">
            <v>7/8 in</v>
          </cell>
          <cell r="BL1639" t="str">
            <v>I, II, III</v>
          </cell>
          <cell r="BM1639">
            <v>4.8589609209413114</v>
          </cell>
          <cell r="BN1639">
            <v>58.8</v>
          </cell>
          <cell r="BO1639">
            <v>0</v>
          </cell>
          <cell r="BP1639" t="str">
            <v>J</v>
          </cell>
          <cell r="BQ1639">
            <v>12</v>
          </cell>
          <cell r="BR1639">
            <v>34256</v>
          </cell>
        </row>
        <row r="1640">
          <cell r="C1640">
            <v>290048</v>
          </cell>
          <cell r="D1640" t="str">
            <v>3248 LIF90 (2PB, 42 Bxs)(GJ)</v>
          </cell>
          <cell r="E1640" t="str">
            <v>70412</v>
          </cell>
          <cell r="F1640" t="str">
            <v>72038</v>
          </cell>
          <cell r="G1640" t="str">
            <v>30%</v>
          </cell>
          <cell r="H1640" t="str">
            <v>2 X 8509 (12-8 4 X 1.25 OL)</v>
          </cell>
          <cell r="I1640" t="str">
            <v>8040 (54 mm 142 GA X 4.125 FT)</v>
          </cell>
          <cell r="J1640" t="str">
            <v>8036 (114 mm 200 GA X 4.125 FT)</v>
          </cell>
          <cell r="K1640">
            <v>3.1248</v>
          </cell>
          <cell r="L1640">
            <v>1.3392000000000002</v>
          </cell>
          <cell r="M1640">
            <v>48</v>
          </cell>
          <cell r="N1640">
            <v>58.307531051295733</v>
          </cell>
          <cell r="O1640">
            <v>47.75</v>
          </cell>
          <cell r="P1640">
            <v>48</v>
          </cell>
          <cell r="Q1640">
            <v>48.25</v>
          </cell>
          <cell r="R1640">
            <v>4.3691249999999995</v>
          </cell>
          <cell r="S1640">
            <v>4.4640000000000004</v>
          </cell>
          <cell r="T1640">
            <v>4.5596249999999996</v>
          </cell>
          <cell r="U1640">
            <v>1983.5827499999998</v>
          </cell>
          <cell r="V1640">
            <v>2026.6560000000002</v>
          </cell>
          <cell r="W1640">
            <v>2070.0697499999997</v>
          </cell>
          <cell r="X1640" t="str">
            <v>8472/8473 (53"/2 pc)</v>
          </cell>
          <cell r="Y1640" t="str">
            <v>53"/ 2 pc</v>
          </cell>
          <cell r="Z1640">
            <v>2</v>
          </cell>
          <cell r="AA1640">
            <v>12</v>
          </cell>
          <cell r="AB1640">
            <v>52.42949999999999</v>
          </cell>
          <cell r="AC1640">
            <v>53.568000000000005</v>
          </cell>
          <cell r="AD1640">
            <v>54.715499999999992</v>
          </cell>
          <cell r="AE1640">
            <v>54.42949999999999</v>
          </cell>
          <cell r="AF1640">
            <v>55.568000000000005</v>
          </cell>
          <cell r="AG1640">
            <v>56.715499999999992</v>
          </cell>
          <cell r="AH1640" t="str">
            <v>3 X 8126 (5.531 FT/Box)</v>
          </cell>
          <cell r="AI1640">
            <v>3</v>
          </cell>
          <cell r="AJ1640" t="str">
            <v>(6X7)+0=42</v>
          </cell>
          <cell r="AK1640">
            <v>6</v>
          </cell>
          <cell r="AL1640">
            <v>7</v>
          </cell>
          <cell r="AM1640">
            <v>0</v>
          </cell>
          <cell r="AN1640">
            <v>42</v>
          </cell>
          <cell r="AO1640" t="str">
            <v>8912 (56 X 42)</v>
          </cell>
          <cell r="AP1640" t="str">
            <v>56X42</v>
          </cell>
          <cell r="AQ1640">
            <v>55</v>
          </cell>
          <cell r="AR1640" t="str">
            <v>8123 (8)</v>
          </cell>
          <cell r="AS1640">
            <v>0</v>
          </cell>
          <cell r="AT1640" t="str">
            <v>8121 (4 X 16FT)</v>
          </cell>
          <cell r="AU1640">
            <v>4</v>
          </cell>
          <cell r="AV1640" t="str">
            <v>8051 (1 White)</v>
          </cell>
          <cell r="AW1640" t="str">
            <v>8050 (186FT Clear)</v>
          </cell>
          <cell r="AX1640">
            <v>2388.8560000000002</v>
          </cell>
          <cell r="AY1640">
            <v>504</v>
          </cell>
          <cell r="AZ1640">
            <v>4.7397936507936516</v>
          </cell>
          <cell r="BA1640" t="str">
            <v>GJ Request 7/18/05.</v>
          </cell>
          <cell r="BB1640"/>
          <cell r="BC1640">
            <v>290048</v>
          </cell>
          <cell r="BD1640" t="str">
            <v>Yellow</v>
          </cell>
          <cell r="BE1640" t="str">
            <v>3248 LIF90</v>
          </cell>
          <cell r="BF1640" t="str">
            <v>12 months (+/- 5 days) from date of manufacture</v>
          </cell>
          <cell r="BG1640" t="str">
            <v>Slow</v>
          </cell>
          <cell r="BH1640" t="str">
            <v>32 mm</v>
          </cell>
          <cell r="BI1640" t="str">
            <v>1 3/8 in</v>
          </cell>
          <cell r="BJ1640" t="str">
            <v>48 in</v>
          </cell>
          <cell r="BK1640" t="str">
            <v>7/8 in</v>
          </cell>
          <cell r="BL1640" t="str">
            <v>I, II, III</v>
          </cell>
          <cell r="BM1640">
            <v>4.8589609209413114</v>
          </cell>
          <cell r="BN1640">
            <v>58.8</v>
          </cell>
          <cell r="BO1640">
            <v>0</v>
          </cell>
          <cell r="BP1640" t="str">
            <v>J</v>
          </cell>
          <cell r="BQ1640">
            <v>12</v>
          </cell>
          <cell r="BR1640">
            <v>35342</v>
          </cell>
        </row>
        <row r="1641">
          <cell r="C1641">
            <v>290049</v>
          </cell>
          <cell r="D1641" t="str">
            <v>3248 LIF50 (SWP, 504 Pcs) (GJ)</v>
          </cell>
          <cell r="E1641" t="str">
            <v>70419</v>
          </cell>
          <cell r="F1641" t="str">
            <v>72038</v>
          </cell>
          <cell r="G1641" t="str">
            <v>30%</v>
          </cell>
          <cell r="H1641" t="str">
            <v>2 X 8509 (12-8 4 X 1.25 OL)</v>
          </cell>
          <cell r="I1641" t="str">
            <v>8040 (54 mm 142 GA X 4.125 FT)</v>
          </cell>
          <cell r="J1641" t="str">
            <v>8036 (114 mm 200 GA X 4.125 FT)</v>
          </cell>
          <cell r="K1641">
            <v>3.1248</v>
          </cell>
          <cell r="L1641">
            <v>1.3392000000000002</v>
          </cell>
          <cell r="M1641">
            <v>48</v>
          </cell>
          <cell r="N1641">
            <v>58.307531051295733</v>
          </cell>
          <cell r="O1641">
            <v>47.75</v>
          </cell>
          <cell r="P1641">
            <v>48</v>
          </cell>
          <cell r="Q1641">
            <v>48.25</v>
          </cell>
          <cell r="R1641">
            <v>4.3691249999999995</v>
          </cell>
          <cell r="S1641">
            <v>4.4640000000000004</v>
          </cell>
          <cell r="T1641">
            <v>4.5596249999999996</v>
          </cell>
          <cell r="U1641">
            <v>1983.5827499999998</v>
          </cell>
          <cell r="V1641">
            <v>2026.6560000000002</v>
          </cell>
          <cell r="W1641">
            <v>2070.0697499999997</v>
          </cell>
          <cell r="X1641" t="str">
            <v>8053 (5" X 150GA X 49FT)</v>
          </cell>
          <cell r="Y1641" t="str">
            <v>SW (49 FT)</v>
          </cell>
          <cell r="Z1641">
            <v>0.1</v>
          </cell>
          <cell r="AA1641">
            <v>12</v>
          </cell>
          <cell r="AB1641">
            <v>52.42949999999999</v>
          </cell>
          <cell r="AC1641">
            <v>53.568000000000005</v>
          </cell>
          <cell r="AD1641">
            <v>54.715499999999992</v>
          </cell>
          <cell r="AE1641">
            <v>52.529499999999992</v>
          </cell>
          <cell r="AF1641">
            <v>53.668000000000006</v>
          </cell>
          <cell r="AG1641">
            <v>54.815499999999993</v>
          </cell>
          <cell r="AH1641" t="str">
            <v xml:space="preserve">8059 (49 FT/Bundle) </v>
          </cell>
          <cell r="AI1641" t="str">
            <v>SW</v>
          </cell>
          <cell r="AJ1641" t="str">
            <v>42 SW</v>
          </cell>
          <cell r="AK1641" t="str">
            <v xml:space="preserve">Stack </v>
          </cell>
          <cell r="AL1641" t="str">
            <v xml:space="preserve">Pyramid </v>
          </cell>
          <cell r="AM1641" t="str">
            <v>On Pallet</v>
          </cell>
          <cell r="AN1641">
            <v>42</v>
          </cell>
          <cell r="AO1641" t="str">
            <v>8912 (56 X 42)</v>
          </cell>
          <cell r="AP1641" t="str">
            <v>56X42</v>
          </cell>
          <cell r="AQ1641">
            <v>55</v>
          </cell>
          <cell r="AR1641" t="str">
            <v>8133 (2)</v>
          </cell>
          <cell r="AS1641" t="str">
            <v>2 X 8114 (Pad)</v>
          </cell>
          <cell r="AT1641">
            <v>0</v>
          </cell>
          <cell r="AU1641">
            <v>0</v>
          </cell>
          <cell r="AV1641" t="str">
            <v>8051 (1 White)</v>
          </cell>
          <cell r="AW1641" t="str">
            <v>8052 (186FT White)</v>
          </cell>
          <cell r="AX1641">
            <v>2309.0560000000005</v>
          </cell>
          <cell r="AY1641">
            <v>504</v>
          </cell>
          <cell r="AZ1641">
            <v>4.5814603174603183</v>
          </cell>
          <cell r="BA1641" t="str">
            <v>Each bundle gets Part No. 8132 8.5 X 11 inch bundle sheet.</v>
          </cell>
          <cell r="BB1641"/>
          <cell r="BC1641">
            <v>290049</v>
          </cell>
          <cell r="BD1641" t="str">
            <v>Green</v>
          </cell>
          <cell r="BE1641" t="str">
            <v xml:space="preserve">3248 LIF50 </v>
          </cell>
          <cell r="BF1641" t="str">
            <v>12 months (+/- 5 days) from date of manufacture</v>
          </cell>
          <cell r="BG1641" t="str">
            <v>Medium</v>
          </cell>
          <cell r="BH1641" t="str">
            <v>32 mm</v>
          </cell>
          <cell r="BI1641" t="str">
            <v>1 3/8 in</v>
          </cell>
          <cell r="BJ1641" t="str">
            <v>48 in</v>
          </cell>
          <cell r="BK1641" t="str">
            <v>7/8 in</v>
          </cell>
          <cell r="BL1641" t="str">
            <v>I, II, III</v>
          </cell>
          <cell r="BM1641">
            <v>4.8589609209413114</v>
          </cell>
          <cell r="BN1641">
            <v>58.8</v>
          </cell>
          <cell r="BO1641">
            <v>0</v>
          </cell>
          <cell r="BP1641" t="str">
            <v>J</v>
          </cell>
          <cell r="BQ1641">
            <v>12</v>
          </cell>
          <cell r="BR1641">
            <v>34256</v>
          </cell>
        </row>
        <row r="1642">
          <cell r="C1642">
            <v>290051</v>
          </cell>
          <cell r="D1642" t="str">
            <v>3248 LIF1530 (2PB, 42 Bxs)(GJ)</v>
          </cell>
          <cell r="E1642" t="str">
            <v>70362</v>
          </cell>
          <cell r="F1642" t="str">
            <v>72038</v>
          </cell>
          <cell r="G1642" t="str">
            <v>30%</v>
          </cell>
          <cell r="H1642" t="str">
            <v>2 X 8509 (12-8 4 X 1.25 OL)</v>
          </cell>
          <cell r="I1642" t="str">
            <v>8040 (54 mm 142 GA X 4.125 FT)</v>
          </cell>
          <cell r="J1642" t="str">
            <v>8036 (114 mm 200 GA X 4.125 FT)</v>
          </cell>
          <cell r="K1642">
            <v>3.1248</v>
          </cell>
          <cell r="L1642">
            <v>1.3392000000000002</v>
          </cell>
          <cell r="M1642">
            <v>48</v>
          </cell>
          <cell r="N1642">
            <v>58.307531051295733</v>
          </cell>
          <cell r="O1642">
            <v>47.75</v>
          </cell>
          <cell r="P1642">
            <v>48</v>
          </cell>
          <cell r="Q1642">
            <v>48.25</v>
          </cell>
          <cell r="R1642">
            <v>4.3691249999999995</v>
          </cell>
          <cell r="S1642">
            <v>4.4640000000000004</v>
          </cell>
          <cell r="T1642">
            <v>4.5596249999999996</v>
          </cell>
          <cell r="U1642">
            <v>1983.5827499999998</v>
          </cell>
          <cell r="V1642">
            <v>2026.6560000000002</v>
          </cell>
          <cell r="W1642">
            <v>2070.0697499999997</v>
          </cell>
          <cell r="X1642" t="str">
            <v>8472/8473 (53"/2 pc)</v>
          </cell>
          <cell r="Y1642" t="str">
            <v>53"/ 2 pc</v>
          </cell>
          <cell r="Z1642">
            <v>2</v>
          </cell>
          <cell r="AA1642">
            <v>12</v>
          </cell>
          <cell r="AB1642">
            <v>52.42949999999999</v>
          </cell>
          <cell r="AC1642">
            <v>53.568000000000005</v>
          </cell>
          <cell r="AD1642">
            <v>54.715499999999992</v>
          </cell>
          <cell r="AE1642">
            <v>54.42949999999999</v>
          </cell>
          <cell r="AF1642">
            <v>55.568000000000005</v>
          </cell>
          <cell r="AG1642">
            <v>56.715499999999992</v>
          </cell>
          <cell r="AH1642" t="str">
            <v>3 X 8126 (5.531 FT/Box)</v>
          </cell>
          <cell r="AI1642">
            <v>3</v>
          </cell>
          <cell r="AJ1642" t="str">
            <v>(6X7)+0=42</v>
          </cell>
          <cell r="AK1642">
            <v>6</v>
          </cell>
          <cell r="AL1642">
            <v>7</v>
          </cell>
          <cell r="AM1642">
            <v>0</v>
          </cell>
          <cell r="AN1642">
            <v>42</v>
          </cell>
          <cell r="AO1642" t="str">
            <v>8912 (56 X 42)</v>
          </cell>
          <cell r="AP1642" t="str">
            <v>56X42</v>
          </cell>
          <cell r="AQ1642">
            <v>55</v>
          </cell>
          <cell r="AR1642" t="str">
            <v>8123 (8)</v>
          </cell>
          <cell r="AS1642">
            <v>0</v>
          </cell>
          <cell r="AT1642" t="str">
            <v>8121 (4 X 16FT)</v>
          </cell>
          <cell r="AU1642">
            <v>4</v>
          </cell>
          <cell r="AV1642" t="str">
            <v>8051 (1 White)</v>
          </cell>
          <cell r="AW1642" t="str">
            <v>8050 (186FT Clear)</v>
          </cell>
          <cell r="AX1642">
            <v>2388.8560000000002</v>
          </cell>
          <cell r="AY1642">
            <v>504</v>
          </cell>
          <cell r="AZ1642">
            <v>4.7397936507936516</v>
          </cell>
          <cell r="BA1642" t="str">
            <v>GJ Request 4/4/07.</v>
          </cell>
          <cell r="BB1642"/>
          <cell r="BC1642">
            <v>290051</v>
          </cell>
          <cell r="BD1642" t="str">
            <v>White</v>
          </cell>
          <cell r="BE1642" t="str">
            <v>3248 LIF1530</v>
          </cell>
          <cell r="BF1642" t="str">
            <v>12 months (+/- 5 days) from date of manufacture</v>
          </cell>
          <cell r="BG1642" t="str">
            <v>Super Slow</v>
          </cell>
          <cell r="BH1642" t="str">
            <v>32 mm</v>
          </cell>
          <cell r="BI1642" t="str">
            <v>1 3/8 in</v>
          </cell>
          <cell r="BJ1642" t="str">
            <v>48 in</v>
          </cell>
          <cell r="BK1642" t="str">
            <v>7/8 in</v>
          </cell>
          <cell r="BL1642" t="str">
            <v>I, II, III</v>
          </cell>
          <cell r="BM1642">
            <v>4.8589609209413114</v>
          </cell>
          <cell r="BN1642">
            <v>58.8</v>
          </cell>
          <cell r="BO1642">
            <v>0</v>
          </cell>
          <cell r="BP1642" t="str">
            <v>J</v>
          </cell>
          <cell r="BQ1642">
            <v>12</v>
          </cell>
          <cell r="BR1642">
            <v>35342</v>
          </cell>
        </row>
        <row r="1643">
          <cell r="C1643">
            <v>290062</v>
          </cell>
          <cell r="D1643" t="str">
            <v>3250 LIF50 (2PB, 42 Bxs)(GJ)</v>
          </cell>
          <cell r="E1643" t="str">
            <v>70419</v>
          </cell>
          <cell r="F1643" t="str">
            <v>72038</v>
          </cell>
          <cell r="G1643" t="str">
            <v>30%</v>
          </cell>
          <cell r="H1643" t="str">
            <v>2 X 8509 (12-8 4 X 1.25 OL)</v>
          </cell>
          <cell r="I1643" t="str">
            <v>8040 (54 mm 142 GA X 4.292 FT)</v>
          </cell>
          <cell r="J1643" t="str">
            <v>8036 (114 mm 200 GA X 4.292 FT)</v>
          </cell>
          <cell r="K1643">
            <v>3.2549999999999999</v>
          </cell>
          <cell r="L1643">
            <v>1.395</v>
          </cell>
          <cell r="M1643">
            <v>50</v>
          </cell>
          <cell r="N1643">
            <v>60.817371545907648</v>
          </cell>
          <cell r="O1643">
            <v>49.75</v>
          </cell>
          <cell r="P1643">
            <v>50</v>
          </cell>
          <cell r="Q1643">
            <v>50.25</v>
          </cell>
          <cell r="R1643">
            <v>4.5521250000000002</v>
          </cell>
          <cell r="S1643">
            <v>4.6500000000000004</v>
          </cell>
          <cell r="T1643">
            <v>4.7486249999999997</v>
          </cell>
          <cell r="U1643">
            <v>2066.6647499999999</v>
          </cell>
          <cell r="V1643">
            <v>2111.1000000000004</v>
          </cell>
          <cell r="W1643">
            <v>2155.8757499999997</v>
          </cell>
          <cell r="X1643" t="str">
            <v>8472/8473 (53"/2 pc)</v>
          </cell>
          <cell r="Y1643" t="str">
            <v>53"/ 2 pc</v>
          </cell>
          <cell r="Z1643">
            <v>2</v>
          </cell>
          <cell r="AA1643">
            <v>12</v>
          </cell>
          <cell r="AB1643">
            <v>54.625500000000002</v>
          </cell>
          <cell r="AC1643">
            <v>55.800000000000004</v>
          </cell>
          <cell r="AD1643">
            <v>56.983499999999992</v>
          </cell>
          <cell r="AE1643">
            <v>56.625500000000002</v>
          </cell>
          <cell r="AF1643">
            <v>57.800000000000004</v>
          </cell>
          <cell r="AG1643">
            <v>58.983499999999992</v>
          </cell>
          <cell r="AH1643" t="str">
            <v>3 X 8126 (5.531 FT/Box)</v>
          </cell>
          <cell r="AI1643">
            <v>3</v>
          </cell>
          <cell r="AJ1643" t="str">
            <v>(6X7)+0=42</v>
          </cell>
          <cell r="AK1643">
            <v>6</v>
          </cell>
          <cell r="AL1643">
            <v>7</v>
          </cell>
          <cell r="AM1643">
            <v>0</v>
          </cell>
          <cell r="AN1643">
            <v>42</v>
          </cell>
          <cell r="AO1643" t="str">
            <v>8912 (56 X 42)</v>
          </cell>
          <cell r="AP1643" t="str">
            <v>56X42</v>
          </cell>
          <cell r="AQ1643">
            <v>55</v>
          </cell>
          <cell r="AR1643" t="str">
            <v>8123 (8)</v>
          </cell>
          <cell r="AS1643">
            <v>0</v>
          </cell>
          <cell r="AT1643" t="str">
            <v>8121 (4 X 16FT)</v>
          </cell>
          <cell r="AU1643">
            <v>4</v>
          </cell>
          <cell r="AV1643" t="str">
            <v>8051 (1 White)</v>
          </cell>
          <cell r="AW1643" t="str">
            <v>8050 (186FT Clear)</v>
          </cell>
          <cell r="AX1643">
            <v>2482.6000000000004</v>
          </cell>
          <cell r="AY1643">
            <v>504</v>
          </cell>
          <cell r="AZ1643">
            <v>4.9257936507936515</v>
          </cell>
          <cell r="BA1643" t="str">
            <v>GJ Request 5/6/10.</v>
          </cell>
          <cell r="BB1643"/>
          <cell r="BC1643">
            <v>290062</v>
          </cell>
          <cell r="BD1643" t="str">
            <v>Green</v>
          </cell>
          <cell r="BE1643" t="str">
            <v>3250 LIF50</v>
          </cell>
          <cell r="BF1643" t="str">
            <v>12 months (+/- 5 days) from date of manufacture</v>
          </cell>
          <cell r="BG1643" t="str">
            <v>Medium</v>
          </cell>
          <cell r="BH1643" t="str">
            <v>32 mm</v>
          </cell>
          <cell r="BI1643" t="str">
            <v>1 3/8 in</v>
          </cell>
          <cell r="BJ1643" t="str">
            <v>50 in</v>
          </cell>
          <cell r="BK1643" t="str">
            <v>7/8 in</v>
          </cell>
          <cell r="BL1643" t="str">
            <v>I, II, III</v>
          </cell>
          <cell r="BM1643">
            <v>5.068114295492304</v>
          </cell>
          <cell r="BN1643">
            <v>61.2</v>
          </cell>
          <cell r="BO1643">
            <v>0</v>
          </cell>
          <cell r="BP1643" t="str">
            <v>J</v>
          </cell>
          <cell r="BQ1643">
            <v>12</v>
          </cell>
          <cell r="BR1643">
            <v>35342</v>
          </cell>
        </row>
        <row r="1644">
          <cell r="C1644">
            <v>290067</v>
          </cell>
          <cell r="D1644" t="str">
            <v>E32 5' LIF70 (2PB, 42 Bxs)(GJ)</v>
          </cell>
          <cell r="E1644" t="str">
            <v>70413</v>
          </cell>
          <cell r="F1644" t="str">
            <v>72038</v>
          </cell>
          <cell r="G1644" t="str">
            <v>30%</v>
          </cell>
          <cell r="H1644" t="str">
            <v>2 X 8509 (12-8 4 X 1.25 OL)</v>
          </cell>
          <cell r="I1644" t="str">
            <v>8040 (54 mm 142 GA X 4.230 FT)</v>
          </cell>
          <cell r="J1644" t="str">
            <v>8036 (114 mm 200 GA X 4.230 FT)</v>
          </cell>
          <cell r="K1644">
            <v>3.206175</v>
          </cell>
          <cell r="L1644">
            <v>1.3740750000000002</v>
          </cell>
          <cell r="M1644">
            <v>49.098666540632856</v>
          </cell>
          <cell r="N1644">
            <v>60</v>
          </cell>
          <cell r="O1644">
            <v>49</v>
          </cell>
          <cell r="P1644">
            <v>49.25</v>
          </cell>
          <cell r="Q1644">
            <v>49.5</v>
          </cell>
          <cell r="R1644">
            <v>4.4835000000000003</v>
          </cell>
          <cell r="S1644">
            <v>4.5802500000000004</v>
          </cell>
          <cell r="T1644">
            <v>4.6777499999999996</v>
          </cell>
          <cell r="U1644">
            <v>2035.509</v>
          </cell>
          <cell r="V1644">
            <v>2079.4335000000001</v>
          </cell>
          <cell r="W1644">
            <v>2123.6985</v>
          </cell>
          <cell r="X1644" t="str">
            <v>8472/8473 (53"/2 pc)</v>
          </cell>
          <cell r="Y1644" t="str">
            <v>53"/ 2 pc</v>
          </cell>
          <cell r="Z1644">
            <v>2</v>
          </cell>
          <cell r="AA1644">
            <v>12</v>
          </cell>
          <cell r="AB1644">
            <v>53.802000000000007</v>
          </cell>
          <cell r="AC1644">
            <v>54.963000000000008</v>
          </cell>
          <cell r="AD1644">
            <v>56.132999999999996</v>
          </cell>
          <cell r="AE1644">
            <v>55.802000000000007</v>
          </cell>
          <cell r="AF1644">
            <v>56.963000000000008</v>
          </cell>
          <cell r="AG1644">
            <v>58.132999999999996</v>
          </cell>
          <cell r="AH1644" t="str">
            <v>3 X 8126 (5.531 FT/Box)</v>
          </cell>
          <cell r="AI1644">
            <v>3</v>
          </cell>
          <cell r="AJ1644" t="str">
            <v>(6X7)+0=42</v>
          </cell>
          <cell r="AK1644">
            <v>6</v>
          </cell>
          <cell r="AL1644">
            <v>7</v>
          </cell>
          <cell r="AM1644">
            <v>0</v>
          </cell>
          <cell r="AN1644">
            <v>42</v>
          </cell>
          <cell r="AO1644" t="str">
            <v>8912 (56 X 42)</v>
          </cell>
          <cell r="AP1644" t="str">
            <v>56X42</v>
          </cell>
          <cell r="AQ1644">
            <v>55</v>
          </cell>
          <cell r="AR1644" t="str">
            <v>8123 (8)</v>
          </cell>
          <cell r="AS1644">
            <v>0</v>
          </cell>
          <cell r="AT1644" t="str">
            <v>8121 (4 X 16FT)</v>
          </cell>
          <cell r="AU1644">
            <v>4</v>
          </cell>
          <cell r="AV1644" t="str">
            <v>8051 (1 White)</v>
          </cell>
          <cell r="AW1644" t="str">
            <v>8050 (186FT Clear)</v>
          </cell>
          <cell r="AX1644">
            <v>2447.4460000000004</v>
          </cell>
          <cell r="AY1644">
            <v>504</v>
          </cell>
          <cell r="AZ1644">
            <v>4.8560436507936515</v>
          </cell>
          <cell r="BA1644" t="str">
            <v xml:space="preserve">Request 6/29/07. </v>
          </cell>
          <cell r="BB1644"/>
          <cell r="BC1644">
            <v>290067</v>
          </cell>
          <cell r="BD1644" t="str">
            <v>Yellow</v>
          </cell>
          <cell r="BE1644" t="str">
            <v>E32 5' LIF70</v>
          </cell>
          <cell r="BF1644" t="str">
            <v>12 months (+/- 5 days) from date of manufacture</v>
          </cell>
          <cell r="BG1644" t="str">
            <v>Slow</v>
          </cell>
          <cell r="BH1644" t="str">
            <v>32 mm</v>
          </cell>
          <cell r="BI1644" t="str">
            <v>1 3/8 in</v>
          </cell>
          <cell r="BJ1644" t="str">
            <v>49 1/4 in</v>
          </cell>
          <cell r="BK1644" t="str">
            <v>7/8 in</v>
          </cell>
          <cell r="BL1644" t="str">
            <v>I, II, III</v>
          </cell>
          <cell r="BM1644">
            <v>5</v>
          </cell>
          <cell r="BN1644">
            <v>60</v>
          </cell>
          <cell r="BO1644">
            <v>0</v>
          </cell>
          <cell r="BP1644" t="str">
            <v>J</v>
          </cell>
          <cell r="BQ1644">
            <v>12</v>
          </cell>
          <cell r="BR1644">
            <v>35342</v>
          </cell>
        </row>
        <row r="1645">
          <cell r="C1645">
            <v>290068</v>
          </cell>
          <cell r="D1645" t="str">
            <v>E32 5' LIF0204 (2PB, 42 Bxs)(GJ)</v>
          </cell>
          <cell r="E1645" t="str">
            <v>70414</v>
          </cell>
          <cell r="F1645" t="str">
            <v>72038</v>
          </cell>
          <cell r="G1645" t="str">
            <v>30%</v>
          </cell>
          <cell r="H1645" t="str">
            <v>2 X 8509 (12-8 4 X 1.25 OL)</v>
          </cell>
          <cell r="I1645" t="str">
            <v>8040 (54 mm 142 GA X 4.230 FT)</v>
          </cell>
          <cell r="J1645" t="str">
            <v>8036 (114 mm 200 GA X 4.230 FT)</v>
          </cell>
          <cell r="K1645">
            <v>3.206175</v>
          </cell>
          <cell r="L1645">
            <v>1.3740750000000002</v>
          </cell>
          <cell r="M1645">
            <v>49.098666540632856</v>
          </cell>
          <cell r="N1645">
            <v>60</v>
          </cell>
          <cell r="O1645">
            <v>49</v>
          </cell>
          <cell r="P1645">
            <v>49.25</v>
          </cell>
          <cell r="Q1645">
            <v>49.5</v>
          </cell>
          <cell r="R1645">
            <v>4.4835000000000003</v>
          </cell>
          <cell r="S1645">
            <v>4.5802500000000004</v>
          </cell>
          <cell r="T1645">
            <v>4.6777499999999996</v>
          </cell>
          <cell r="U1645">
            <v>2035.509</v>
          </cell>
          <cell r="V1645">
            <v>2079.4335000000001</v>
          </cell>
          <cell r="W1645">
            <v>2123.6985</v>
          </cell>
          <cell r="X1645" t="str">
            <v>8472/8473 (53"/2 pc)</v>
          </cell>
          <cell r="Y1645" t="str">
            <v>53"/ 2 pc</v>
          </cell>
          <cell r="Z1645">
            <v>2</v>
          </cell>
          <cell r="AA1645">
            <v>12</v>
          </cell>
          <cell r="AB1645">
            <v>53.802000000000007</v>
          </cell>
          <cell r="AC1645">
            <v>54.963000000000008</v>
          </cell>
          <cell r="AD1645">
            <v>56.132999999999996</v>
          </cell>
          <cell r="AE1645">
            <v>55.802000000000007</v>
          </cell>
          <cell r="AF1645">
            <v>56.963000000000008</v>
          </cell>
          <cell r="AG1645">
            <v>58.132999999999996</v>
          </cell>
          <cell r="AH1645" t="str">
            <v>3 X 8126 (5.531 FT/Box)</v>
          </cell>
          <cell r="AI1645">
            <v>3</v>
          </cell>
          <cell r="AJ1645" t="str">
            <v>(6X7)+0=42</v>
          </cell>
          <cell r="AK1645">
            <v>6</v>
          </cell>
          <cell r="AL1645">
            <v>7</v>
          </cell>
          <cell r="AM1645">
            <v>0</v>
          </cell>
          <cell r="AN1645">
            <v>42</v>
          </cell>
          <cell r="AO1645" t="str">
            <v>8912 (56 X 42)</v>
          </cell>
          <cell r="AP1645" t="str">
            <v>56X42</v>
          </cell>
          <cell r="AQ1645">
            <v>55</v>
          </cell>
          <cell r="AR1645" t="str">
            <v>8123 (8)</v>
          </cell>
          <cell r="AS1645">
            <v>0</v>
          </cell>
          <cell r="AT1645" t="str">
            <v>8121 (4 X 16FT)</v>
          </cell>
          <cell r="AU1645">
            <v>4</v>
          </cell>
          <cell r="AV1645" t="str">
            <v>8051 (1 White)</v>
          </cell>
          <cell r="AW1645" t="str">
            <v>8050 (186FT Clear)</v>
          </cell>
          <cell r="AX1645">
            <v>2447.4460000000004</v>
          </cell>
          <cell r="AY1645">
            <v>504</v>
          </cell>
          <cell r="AZ1645">
            <v>4.8560436507936515</v>
          </cell>
          <cell r="BA1645" t="str">
            <v>GJ Request 5/2/05.</v>
          </cell>
          <cell r="BB1645"/>
          <cell r="BC1645">
            <v>290068</v>
          </cell>
          <cell r="BD1645" t="str">
            <v>Yellow</v>
          </cell>
          <cell r="BE1645" t="str">
            <v>E32 5' LIF0204</v>
          </cell>
          <cell r="BF1645" t="str">
            <v>12 months (+/- 5 days) from date of manufacture</v>
          </cell>
          <cell r="BG1645" t="str">
            <v>Slow</v>
          </cell>
          <cell r="BH1645" t="str">
            <v>32 mm</v>
          </cell>
          <cell r="BI1645" t="str">
            <v>1 3/8 in</v>
          </cell>
          <cell r="BJ1645" t="str">
            <v>49 1/4 in</v>
          </cell>
          <cell r="BK1645" t="str">
            <v>7/8 in</v>
          </cell>
          <cell r="BL1645" t="str">
            <v>I, II, III</v>
          </cell>
          <cell r="BM1645">
            <v>5</v>
          </cell>
          <cell r="BN1645">
            <v>60</v>
          </cell>
          <cell r="BO1645">
            <v>0</v>
          </cell>
          <cell r="BP1645" t="str">
            <v>J</v>
          </cell>
          <cell r="BQ1645">
            <v>12</v>
          </cell>
          <cell r="BR1645">
            <v>35342</v>
          </cell>
        </row>
        <row r="1646">
          <cell r="C1646">
            <v>290071</v>
          </cell>
          <cell r="D1646" t="str">
            <v>E32 5' M35 (2PB, 42 Bxs)(GJ)</v>
          </cell>
          <cell r="E1646" t="str">
            <v>70474</v>
          </cell>
          <cell r="F1646" t="str">
            <v>72038</v>
          </cell>
          <cell r="G1646" t="str">
            <v>30%</v>
          </cell>
          <cell r="H1646" t="str">
            <v>2 X 8509 (12-8 4 X 1.25 OL)</v>
          </cell>
          <cell r="I1646" t="str">
            <v>8040 (54 mm 142 GA X 4.230 FT)</v>
          </cell>
          <cell r="J1646" t="str">
            <v>8036 (114 mm 200 GA X 4.230 FT)</v>
          </cell>
          <cell r="K1646">
            <v>3.206175</v>
          </cell>
          <cell r="L1646">
            <v>1.3740750000000002</v>
          </cell>
          <cell r="M1646">
            <v>49.098666540632856</v>
          </cell>
          <cell r="N1646">
            <v>60</v>
          </cell>
          <cell r="O1646">
            <v>49</v>
          </cell>
          <cell r="P1646">
            <v>49.25</v>
          </cell>
          <cell r="Q1646">
            <v>49.5</v>
          </cell>
          <cell r="R1646">
            <v>4.4835000000000003</v>
          </cell>
          <cell r="S1646">
            <v>4.5802500000000004</v>
          </cell>
          <cell r="T1646">
            <v>4.6777499999999996</v>
          </cell>
          <cell r="U1646">
            <v>2035.509</v>
          </cell>
          <cell r="V1646">
            <v>2079.4335000000001</v>
          </cell>
          <cell r="W1646">
            <v>2123.6985</v>
          </cell>
          <cell r="X1646" t="str">
            <v>8472/8473 (53"/2 pc)</v>
          </cell>
          <cell r="Y1646" t="str">
            <v>53"/ 2 pc</v>
          </cell>
          <cell r="Z1646">
            <v>2</v>
          </cell>
          <cell r="AA1646">
            <v>12</v>
          </cell>
          <cell r="AB1646">
            <v>53.802000000000007</v>
          </cell>
          <cell r="AC1646">
            <v>54.963000000000008</v>
          </cell>
          <cell r="AD1646">
            <v>56.132999999999996</v>
          </cell>
          <cell r="AE1646">
            <v>55.802000000000007</v>
          </cell>
          <cell r="AF1646">
            <v>56.963000000000008</v>
          </cell>
          <cell r="AG1646">
            <v>58.132999999999996</v>
          </cell>
          <cell r="AH1646" t="str">
            <v>3 X 8126 (5.531 FT/Box)</v>
          </cell>
          <cell r="AI1646">
            <v>3</v>
          </cell>
          <cell r="AJ1646" t="str">
            <v>(6X7)+0=42</v>
          </cell>
          <cell r="AK1646">
            <v>6</v>
          </cell>
          <cell r="AL1646">
            <v>7</v>
          </cell>
          <cell r="AM1646">
            <v>0</v>
          </cell>
          <cell r="AN1646">
            <v>42</v>
          </cell>
          <cell r="AO1646" t="str">
            <v>8912 (56 X 42)</v>
          </cell>
          <cell r="AP1646" t="str">
            <v>56X42</v>
          </cell>
          <cell r="AQ1646">
            <v>55</v>
          </cell>
          <cell r="AR1646" t="str">
            <v>8123 (8)</v>
          </cell>
          <cell r="AS1646">
            <v>0</v>
          </cell>
          <cell r="AT1646" t="str">
            <v>8121 (4 X 16FT)</v>
          </cell>
          <cell r="AU1646">
            <v>4</v>
          </cell>
          <cell r="AV1646" t="str">
            <v>8051 (1 White)</v>
          </cell>
          <cell r="AW1646" t="str">
            <v>8050 (186FT Clear)</v>
          </cell>
          <cell r="AX1646">
            <v>2447.4460000000004</v>
          </cell>
          <cell r="AY1646">
            <v>504</v>
          </cell>
          <cell r="AZ1646">
            <v>4.8560436507936515</v>
          </cell>
          <cell r="BA1646" t="str">
            <v xml:space="preserve">GJ Request 6/21/02. </v>
          </cell>
          <cell r="BB1646"/>
          <cell r="BC1646">
            <v>290071</v>
          </cell>
          <cell r="BD1646" t="str">
            <v>Blue</v>
          </cell>
          <cell r="BE1646" t="str">
            <v xml:space="preserve">E32 5' M35 </v>
          </cell>
          <cell r="BF1646" t="str">
            <v>12 months (+/- 5 days) from date of manufacture</v>
          </cell>
          <cell r="BG1646" t="str">
            <v>Fast</v>
          </cell>
          <cell r="BH1646" t="str">
            <v>32 mm</v>
          </cell>
          <cell r="BI1646" t="str">
            <v>1 3/8 in</v>
          </cell>
          <cell r="BJ1646" t="str">
            <v>49 1/4 in</v>
          </cell>
          <cell r="BK1646" t="str">
            <v>7/8 in</v>
          </cell>
          <cell r="BL1646" t="str">
            <v>I, II, III</v>
          </cell>
          <cell r="BM1646">
            <v>5</v>
          </cell>
          <cell r="BN1646">
            <v>60</v>
          </cell>
          <cell r="BO1646">
            <v>0</v>
          </cell>
          <cell r="BP1646" t="str">
            <v>J</v>
          </cell>
          <cell r="BQ1646">
            <v>12</v>
          </cell>
          <cell r="BR1646">
            <v>35342</v>
          </cell>
        </row>
        <row r="1647">
          <cell r="C1647">
            <v>290072</v>
          </cell>
          <cell r="D1647" t="str">
            <v>E32 5' LIF50 (2PB, 42 Bxs)(GJ)</v>
          </cell>
          <cell r="E1647" t="str">
            <v>70419</v>
          </cell>
          <cell r="F1647" t="str">
            <v>72038</v>
          </cell>
          <cell r="G1647" t="str">
            <v>30%</v>
          </cell>
          <cell r="H1647" t="str">
            <v>2 X 8509 (12-8 4 X 1.25 OL)</v>
          </cell>
          <cell r="I1647" t="str">
            <v>8040 (54 mm 142 GA X 4.230 FT)</v>
          </cell>
          <cell r="J1647" t="str">
            <v>8036 (114 mm 200 GA X 4.230 FT)</v>
          </cell>
          <cell r="K1647">
            <v>3.206175</v>
          </cell>
          <cell r="L1647">
            <v>1.3740750000000002</v>
          </cell>
          <cell r="M1647">
            <v>49.098666540632856</v>
          </cell>
          <cell r="N1647">
            <v>60</v>
          </cell>
          <cell r="O1647">
            <v>49</v>
          </cell>
          <cell r="P1647">
            <v>49.25</v>
          </cell>
          <cell r="Q1647">
            <v>49.5</v>
          </cell>
          <cell r="R1647">
            <v>4.4835000000000003</v>
          </cell>
          <cell r="S1647">
            <v>4.5802500000000004</v>
          </cell>
          <cell r="T1647">
            <v>4.6777499999999996</v>
          </cell>
          <cell r="U1647">
            <v>2035.509</v>
          </cell>
          <cell r="V1647">
            <v>2079.4335000000001</v>
          </cell>
          <cell r="W1647">
            <v>2123.6985</v>
          </cell>
          <cell r="X1647" t="str">
            <v>8472/8473 (53"/2 pc)</v>
          </cell>
          <cell r="Y1647" t="str">
            <v>53"/ 2 pc</v>
          </cell>
          <cell r="Z1647">
            <v>2</v>
          </cell>
          <cell r="AA1647">
            <v>12</v>
          </cell>
          <cell r="AB1647">
            <v>53.802000000000007</v>
          </cell>
          <cell r="AC1647">
            <v>54.963000000000008</v>
          </cell>
          <cell r="AD1647">
            <v>56.132999999999996</v>
          </cell>
          <cell r="AE1647">
            <v>55.802000000000007</v>
          </cell>
          <cell r="AF1647">
            <v>56.963000000000008</v>
          </cell>
          <cell r="AG1647">
            <v>58.132999999999996</v>
          </cell>
          <cell r="AH1647" t="str">
            <v>3 X 8126 (5.531 FT/Box)</v>
          </cell>
          <cell r="AI1647">
            <v>3</v>
          </cell>
          <cell r="AJ1647" t="str">
            <v>(6X7)+0=42</v>
          </cell>
          <cell r="AK1647">
            <v>6</v>
          </cell>
          <cell r="AL1647">
            <v>7</v>
          </cell>
          <cell r="AM1647">
            <v>0</v>
          </cell>
          <cell r="AN1647">
            <v>42</v>
          </cell>
          <cell r="AO1647" t="str">
            <v>8912 (56 X 42)</v>
          </cell>
          <cell r="AP1647" t="str">
            <v>56X42</v>
          </cell>
          <cell r="AQ1647">
            <v>55</v>
          </cell>
          <cell r="AR1647" t="str">
            <v>8123 (8)</v>
          </cell>
          <cell r="AS1647">
            <v>0</v>
          </cell>
          <cell r="AT1647" t="str">
            <v>8121 (4 X 16FT)</v>
          </cell>
          <cell r="AU1647">
            <v>4</v>
          </cell>
          <cell r="AV1647" t="str">
            <v>8051 (1 White)</v>
          </cell>
          <cell r="AW1647" t="str">
            <v>8050 (186FT Clear)</v>
          </cell>
          <cell r="AX1647">
            <v>2447.4460000000004</v>
          </cell>
          <cell r="AY1647">
            <v>504</v>
          </cell>
          <cell r="AZ1647">
            <v>4.8560436507936515</v>
          </cell>
          <cell r="BA1647" t="str">
            <v>GJ Request 4/15/03.</v>
          </cell>
          <cell r="BB1647"/>
          <cell r="BC1647">
            <v>290072</v>
          </cell>
          <cell r="BD1647" t="str">
            <v>Green</v>
          </cell>
          <cell r="BE1647" t="str">
            <v xml:space="preserve">E32 5' LIF50 </v>
          </cell>
          <cell r="BF1647" t="str">
            <v>12 months (+/- 5 days) from date of manufacture</v>
          </cell>
          <cell r="BG1647" t="str">
            <v xml:space="preserve">Medium </v>
          </cell>
          <cell r="BH1647" t="str">
            <v>32 mm</v>
          </cell>
          <cell r="BI1647" t="str">
            <v>1 3/8 in</v>
          </cell>
          <cell r="BJ1647" t="str">
            <v>49 1/4 in</v>
          </cell>
          <cell r="BK1647" t="str">
            <v>7/8 in</v>
          </cell>
          <cell r="BL1647" t="str">
            <v>I, II, III</v>
          </cell>
          <cell r="BM1647">
            <v>5</v>
          </cell>
          <cell r="BN1647">
            <v>60</v>
          </cell>
          <cell r="BO1647">
            <v>0</v>
          </cell>
          <cell r="BP1647" t="str">
            <v>J</v>
          </cell>
          <cell r="BQ1647">
            <v>12</v>
          </cell>
          <cell r="BR1647">
            <v>35342</v>
          </cell>
        </row>
        <row r="1648">
          <cell r="C1648">
            <v>290079</v>
          </cell>
          <cell r="D1648" t="str">
            <v>E32 5' M50 (SWP, 504 Pcs) (GJ)</v>
          </cell>
          <cell r="E1648" t="str">
            <v>70425</v>
          </cell>
          <cell r="F1648" t="str">
            <v>72038</v>
          </cell>
          <cell r="G1648" t="str">
            <v>30%</v>
          </cell>
          <cell r="H1648" t="str">
            <v>2 X 8509 (12-8 4 X 1.25 OL)</v>
          </cell>
          <cell r="I1648" t="str">
            <v>8040 (54 mm 142 GA X 4.230 FT)</v>
          </cell>
          <cell r="J1648" t="str">
            <v>8036 (114 mm 200 GA X 4.230 FT)</v>
          </cell>
          <cell r="K1648">
            <v>3.206175</v>
          </cell>
          <cell r="L1648">
            <v>1.3740750000000002</v>
          </cell>
          <cell r="M1648">
            <v>49.098666540632856</v>
          </cell>
          <cell r="N1648">
            <v>60</v>
          </cell>
          <cell r="O1648">
            <v>49</v>
          </cell>
          <cell r="P1648">
            <v>49.25</v>
          </cell>
          <cell r="Q1648">
            <v>49.5</v>
          </cell>
          <cell r="R1648">
            <v>4.4835000000000003</v>
          </cell>
          <cell r="S1648">
            <v>4.5802500000000004</v>
          </cell>
          <cell r="T1648">
            <v>4.6777499999999996</v>
          </cell>
          <cell r="U1648">
            <v>2035.509</v>
          </cell>
          <cell r="V1648">
            <v>2079.4335000000001</v>
          </cell>
          <cell r="W1648">
            <v>2123.6985</v>
          </cell>
          <cell r="X1648" t="str">
            <v>8053 (5" X 150GA X 51FT)</v>
          </cell>
          <cell r="Y1648" t="str">
            <v>SW (51 FT)</v>
          </cell>
          <cell r="Z1648">
            <v>0.1</v>
          </cell>
          <cell r="AA1648">
            <v>12</v>
          </cell>
          <cell r="AB1648">
            <v>53.802000000000007</v>
          </cell>
          <cell r="AC1648">
            <v>54.963000000000008</v>
          </cell>
          <cell r="AD1648">
            <v>56.132999999999996</v>
          </cell>
          <cell r="AE1648">
            <v>53.902000000000008</v>
          </cell>
          <cell r="AF1648">
            <v>55.063000000000009</v>
          </cell>
          <cell r="AG1648">
            <v>56.232999999999997</v>
          </cell>
          <cell r="AH1648" t="str">
            <v xml:space="preserve">8059 (51 FT/Bundle) </v>
          </cell>
          <cell r="AI1648" t="str">
            <v>SW</v>
          </cell>
          <cell r="AJ1648" t="str">
            <v>42 SW</v>
          </cell>
          <cell r="AK1648" t="str">
            <v xml:space="preserve">Stack </v>
          </cell>
          <cell r="AL1648" t="str">
            <v xml:space="preserve">Pyramid </v>
          </cell>
          <cell r="AM1648" t="str">
            <v>On Pallet</v>
          </cell>
          <cell r="AN1648">
            <v>42</v>
          </cell>
          <cell r="AO1648" t="str">
            <v>8912 (56 X 42)</v>
          </cell>
          <cell r="AP1648" t="str">
            <v>56X42</v>
          </cell>
          <cell r="AQ1648">
            <v>55</v>
          </cell>
          <cell r="AR1648" t="str">
            <v>8133 (2)</v>
          </cell>
          <cell r="AS1648" t="str">
            <v>2 X 8114 (Pad)</v>
          </cell>
          <cell r="AT1648">
            <v>0</v>
          </cell>
          <cell r="AU1648">
            <v>0</v>
          </cell>
          <cell r="AV1648" t="str">
            <v>8051 (1 White)</v>
          </cell>
          <cell r="AW1648" t="str">
            <v>8052 (186FT White)</v>
          </cell>
          <cell r="AX1648">
            <v>2367.6460000000002</v>
          </cell>
          <cell r="AY1648">
            <v>504</v>
          </cell>
          <cell r="AZ1648">
            <v>4.6977103174603174</v>
          </cell>
          <cell r="BA1648" t="str">
            <v>GJ Request 6/21/02.  Each bundle gets Part No. 8132 8.5 X 11 inch bundle sheet.</v>
          </cell>
          <cell r="BB1648"/>
          <cell r="BC1648">
            <v>290079</v>
          </cell>
          <cell r="BD1648" t="str">
            <v>Green</v>
          </cell>
          <cell r="BE1648" t="str">
            <v xml:space="preserve">E32 5' M50 </v>
          </cell>
          <cell r="BF1648" t="str">
            <v>12 months (+/- 5 days) from date of manufacture</v>
          </cell>
          <cell r="BG1648" t="str">
            <v xml:space="preserve">Medium </v>
          </cell>
          <cell r="BH1648" t="str">
            <v>32 mm</v>
          </cell>
          <cell r="BI1648" t="str">
            <v>1 3/8 in</v>
          </cell>
          <cell r="BJ1648" t="str">
            <v>49 1/4 in</v>
          </cell>
          <cell r="BK1648" t="str">
            <v>7/8 in</v>
          </cell>
          <cell r="BL1648" t="str">
            <v>I, II, III</v>
          </cell>
          <cell r="BM1648">
            <v>5</v>
          </cell>
          <cell r="BN1648">
            <v>60</v>
          </cell>
          <cell r="BO1648">
            <v>0</v>
          </cell>
          <cell r="BP1648" t="str">
            <v>J</v>
          </cell>
          <cell r="BQ1648">
            <v>12</v>
          </cell>
          <cell r="BR1648">
            <v>34256</v>
          </cell>
        </row>
        <row r="1649">
          <cell r="C1649">
            <v>290080</v>
          </cell>
          <cell r="D1649" t="str">
            <v>E32 5' M50 (2PB, 42 Bxs)(GJ)</v>
          </cell>
          <cell r="E1649" t="str">
            <v>70425</v>
          </cell>
          <cell r="F1649" t="str">
            <v>72038</v>
          </cell>
          <cell r="G1649" t="str">
            <v>30%</v>
          </cell>
          <cell r="H1649" t="str">
            <v>2 X 8509 (12-8 4 X 1.25 OL)</v>
          </cell>
          <cell r="I1649" t="str">
            <v>8040 (54 mm 142 GA X 4.230 FT)</v>
          </cell>
          <cell r="J1649" t="str">
            <v>8036 (114 mm 200 GA X 4.230 FT)</v>
          </cell>
          <cell r="K1649">
            <v>3.206175</v>
          </cell>
          <cell r="L1649">
            <v>1.3740750000000002</v>
          </cell>
          <cell r="M1649">
            <v>49.098666540632856</v>
          </cell>
          <cell r="N1649">
            <v>60</v>
          </cell>
          <cell r="O1649">
            <v>49</v>
          </cell>
          <cell r="P1649">
            <v>49.25</v>
          </cell>
          <cell r="Q1649">
            <v>49.5</v>
          </cell>
          <cell r="R1649">
            <v>4.4835000000000003</v>
          </cell>
          <cell r="S1649">
            <v>4.5802500000000004</v>
          </cell>
          <cell r="T1649">
            <v>4.6777499999999996</v>
          </cell>
          <cell r="U1649">
            <v>2035.509</v>
          </cell>
          <cell r="V1649">
            <v>2079.4335000000001</v>
          </cell>
          <cell r="W1649">
            <v>2123.6985</v>
          </cell>
          <cell r="X1649" t="str">
            <v>8472/8473 (53"/2 pc)</v>
          </cell>
          <cell r="Y1649" t="str">
            <v>53"/ 2 pc</v>
          </cell>
          <cell r="Z1649">
            <v>2</v>
          </cell>
          <cell r="AA1649">
            <v>12</v>
          </cell>
          <cell r="AB1649">
            <v>53.802000000000007</v>
          </cell>
          <cell r="AC1649">
            <v>54.963000000000008</v>
          </cell>
          <cell r="AD1649">
            <v>56.132999999999996</v>
          </cell>
          <cell r="AE1649">
            <v>55.802000000000007</v>
          </cell>
          <cell r="AF1649">
            <v>56.963000000000008</v>
          </cell>
          <cell r="AG1649">
            <v>58.132999999999996</v>
          </cell>
          <cell r="AH1649" t="str">
            <v>3 X 8126 (5.531 FT/Box)</v>
          </cell>
          <cell r="AI1649">
            <v>3</v>
          </cell>
          <cell r="AJ1649" t="str">
            <v>(6X7)+0=42</v>
          </cell>
          <cell r="AK1649">
            <v>6</v>
          </cell>
          <cell r="AL1649">
            <v>7</v>
          </cell>
          <cell r="AM1649">
            <v>0</v>
          </cell>
          <cell r="AN1649">
            <v>42</v>
          </cell>
          <cell r="AO1649" t="str">
            <v>8912 (56 X 42)</v>
          </cell>
          <cell r="AP1649" t="str">
            <v>56X42</v>
          </cell>
          <cell r="AQ1649">
            <v>55</v>
          </cell>
          <cell r="AR1649" t="str">
            <v>8123 (8)</v>
          </cell>
          <cell r="AS1649">
            <v>0</v>
          </cell>
          <cell r="AT1649" t="str">
            <v>8121 (4 X 16FT)</v>
          </cell>
          <cell r="AU1649">
            <v>4</v>
          </cell>
          <cell r="AV1649" t="str">
            <v>8051 (1 White)</v>
          </cell>
          <cell r="AW1649" t="str">
            <v>8050 (186FT Clear)</v>
          </cell>
          <cell r="AX1649">
            <v>2447.4460000000004</v>
          </cell>
          <cell r="AY1649">
            <v>504</v>
          </cell>
          <cell r="AZ1649">
            <v>4.8560436507936515</v>
          </cell>
          <cell r="BA1649" t="str">
            <v xml:space="preserve">GJ Request 6/21/02. </v>
          </cell>
          <cell r="BB1649"/>
          <cell r="BC1649">
            <v>290080</v>
          </cell>
          <cell r="BD1649" t="str">
            <v>Green</v>
          </cell>
          <cell r="BE1649" t="str">
            <v xml:space="preserve">E32 5' M50 </v>
          </cell>
          <cell r="BF1649" t="str">
            <v>12 months (+/- 5 days) from date of manufacture</v>
          </cell>
          <cell r="BG1649" t="str">
            <v xml:space="preserve">Medium </v>
          </cell>
          <cell r="BH1649" t="str">
            <v>32 mm</v>
          </cell>
          <cell r="BI1649" t="str">
            <v>1 3/8 in</v>
          </cell>
          <cell r="BJ1649" t="str">
            <v>49 1/4 in</v>
          </cell>
          <cell r="BK1649" t="str">
            <v>7/8 in</v>
          </cell>
          <cell r="BL1649" t="str">
            <v>I, II, III</v>
          </cell>
          <cell r="BM1649">
            <v>5</v>
          </cell>
          <cell r="BN1649">
            <v>60</v>
          </cell>
          <cell r="BO1649">
            <v>0</v>
          </cell>
          <cell r="BP1649" t="str">
            <v>J</v>
          </cell>
          <cell r="BQ1649">
            <v>12</v>
          </cell>
          <cell r="BR1649">
            <v>35342</v>
          </cell>
        </row>
        <row r="1650">
          <cell r="C1650">
            <v>290081</v>
          </cell>
          <cell r="D1650" t="str">
            <v>E32 5' M70 (SWP, 504 Pcs) (GJ)</v>
          </cell>
          <cell r="E1650" t="str">
            <v>70426</v>
          </cell>
          <cell r="F1650" t="str">
            <v>72038</v>
          </cell>
          <cell r="G1650" t="str">
            <v>30%</v>
          </cell>
          <cell r="H1650" t="str">
            <v>2 X 8509 (12-8 4 X 1.25 OL)</v>
          </cell>
          <cell r="I1650" t="str">
            <v>8040 (54 mm 142 GA X 4.230 FT)</v>
          </cell>
          <cell r="J1650" t="str">
            <v>8036 (114 mm 200 GA X 4.230 FT)</v>
          </cell>
          <cell r="K1650">
            <v>3.206175</v>
          </cell>
          <cell r="L1650">
            <v>1.3740750000000002</v>
          </cell>
          <cell r="M1650">
            <v>49.098666540632856</v>
          </cell>
          <cell r="N1650">
            <v>60</v>
          </cell>
          <cell r="O1650">
            <v>49</v>
          </cell>
          <cell r="P1650">
            <v>49.25</v>
          </cell>
          <cell r="Q1650">
            <v>49.5</v>
          </cell>
          <cell r="R1650">
            <v>4.4835000000000003</v>
          </cell>
          <cell r="S1650">
            <v>4.5802500000000004</v>
          </cell>
          <cell r="T1650">
            <v>4.6777499999999996</v>
          </cell>
          <cell r="U1650">
            <v>2035.509</v>
          </cell>
          <cell r="V1650">
            <v>2079.4335000000001</v>
          </cell>
          <cell r="W1650">
            <v>2123.6985</v>
          </cell>
          <cell r="X1650" t="str">
            <v>8053 (5" X 150GA X 51FT)</v>
          </cell>
          <cell r="Y1650" t="str">
            <v>SW (51 FT)</v>
          </cell>
          <cell r="Z1650">
            <v>0.1</v>
          </cell>
          <cell r="AA1650">
            <v>12</v>
          </cell>
          <cell r="AB1650">
            <v>53.802000000000007</v>
          </cell>
          <cell r="AC1650">
            <v>54.963000000000008</v>
          </cell>
          <cell r="AD1650">
            <v>56.132999999999996</v>
          </cell>
          <cell r="AE1650">
            <v>53.902000000000008</v>
          </cell>
          <cell r="AF1650">
            <v>55.063000000000009</v>
          </cell>
          <cell r="AG1650">
            <v>56.232999999999997</v>
          </cell>
          <cell r="AH1650" t="str">
            <v xml:space="preserve">8059 (51 FT/Bundle) </v>
          </cell>
          <cell r="AI1650" t="str">
            <v>SW</v>
          </cell>
          <cell r="AJ1650" t="str">
            <v>42 SW</v>
          </cell>
          <cell r="AK1650" t="str">
            <v xml:space="preserve">Stack </v>
          </cell>
          <cell r="AL1650" t="str">
            <v xml:space="preserve">Pyramid </v>
          </cell>
          <cell r="AM1650" t="str">
            <v>On Pallet</v>
          </cell>
          <cell r="AN1650">
            <v>42</v>
          </cell>
          <cell r="AO1650" t="str">
            <v>8912 (56 X 42)</v>
          </cell>
          <cell r="AP1650" t="str">
            <v>56X42</v>
          </cell>
          <cell r="AQ1650">
            <v>55</v>
          </cell>
          <cell r="AR1650" t="str">
            <v>8133 (2)</v>
          </cell>
          <cell r="AS1650" t="str">
            <v>2 X 8114 (Pad)</v>
          </cell>
          <cell r="AT1650">
            <v>0</v>
          </cell>
          <cell r="AU1650">
            <v>0</v>
          </cell>
          <cell r="AV1650" t="str">
            <v>8051 (1 White)</v>
          </cell>
          <cell r="AW1650" t="str">
            <v>8052 (186FT White)</v>
          </cell>
          <cell r="AX1650">
            <v>2367.6460000000002</v>
          </cell>
          <cell r="AY1650">
            <v>504</v>
          </cell>
          <cell r="AZ1650">
            <v>4.6977103174603174</v>
          </cell>
          <cell r="BA1650" t="str">
            <v>GJ Request 6/20/03.  Each bundle gets Part No. 8132 8.5 X 11 inch bundle sheet.</v>
          </cell>
          <cell r="BB1650"/>
          <cell r="BC1650">
            <v>290081</v>
          </cell>
          <cell r="BD1650" t="str">
            <v>Yellow</v>
          </cell>
          <cell r="BE1650" t="str">
            <v xml:space="preserve">E32 5' M70 </v>
          </cell>
          <cell r="BF1650" t="str">
            <v>12 months (+/- 5 days) from date of manufacture</v>
          </cell>
          <cell r="BG1650" t="str">
            <v>Slow</v>
          </cell>
          <cell r="BH1650" t="str">
            <v>32 mm</v>
          </cell>
          <cell r="BI1650" t="str">
            <v>1 3/8 in</v>
          </cell>
          <cell r="BJ1650" t="str">
            <v>49 1/4 in</v>
          </cell>
          <cell r="BK1650" t="str">
            <v>7/8 in</v>
          </cell>
          <cell r="BL1650" t="str">
            <v>I, II, III</v>
          </cell>
          <cell r="BM1650">
            <v>5</v>
          </cell>
          <cell r="BN1650">
            <v>60</v>
          </cell>
          <cell r="BO1650">
            <v>0</v>
          </cell>
          <cell r="BP1650" t="str">
            <v>J</v>
          </cell>
          <cell r="BQ1650">
            <v>12</v>
          </cell>
          <cell r="BR1650">
            <v>34256</v>
          </cell>
        </row>
        <row r="1651">
          <cell r="C1651">
            <v>290083</v>
          </cell>
          <cell r="D1651" t="str">
            <v>E32 5' M70 (2PB, 42 Bxs)(GJ)</v>
          </cell>
          <cell r="E1651" t="str">
            <v>70426</v>
          </cell>
          <cell r="F1651" t="str">
            <v>72038</v>
          </cell>
          <cell r="G1651" t="str">
            <v>30%</v>
          </cell>
          <cell r="H1651" t="str">
            <v>2 X 8509 (12-8 4 X 1.25 OL)</v>
          </cell>
          <cell r="I1651" t="str">
            <v>8040 (54 mm 142 GA X 4.230 FT)</v>
          </cell>
          <cell r="J1651" t="str">
            <v>8036 (114 mm 200 GA X 4.230 FT)</v>
          </cell>
          <cell r="K1651">
            <v>3.206175</v>
          </cell>
          <cell r="L1651">
            <v>1.3740750000000002</v>
          </cell>
          <cell r="M1651">
            <v>49.098666540632856</v>
          </cell>
          <cell r="N1651">
            <v>60</v>
          </cell>
          <cell r="O1651">
            <v>49</v>
          </cell>
          <cell r="P1651">
            <v>49.25</v>
          </cell>
          <cell r="Q1651">
            <v>49.5</v>
          </cell>
          <cell r="R1651">
            <v>4.4835000000000003</v>
          </cell>
          <cell r="S1651">
            <v>4.5802500000000004</v>
          </cell>
          <cell r="T1651">
            <v>4.6777499999999996</v>
          </cell>
          <cell r="U1651">
            <v>2035.509</v>
          </cell>
          <cell r="V1651">
            <v>2079.4335000000001</v>
          </cell>
          <cell r="W1651">
            <v>2123.6985</v>
          </cell>
          <cell r="X1651" t="str">
            <v>8472/8473 (53"/2 pc)</v>
          </cell>
          <cell r="Y1651" t="str">
            <v>53"/ 2 pc</v>
          </cell>
          <cell r="Z1651">
            <v>2</v>
          </cell>
          <cell r="AA1651">
            <v>12</v>
          </cell>
          <cell r="AB1651">
            <v>53.802000000000007</v>
          </cell>
          <cell r="AC1651">
            <v>54.963000000000008</v>
          </cell>
          <cell r="AD1651">
            <v>56.132999999999996</v>
          </cell>
          <cell r="AE1651">
            <v>55.802000000000007</v>
          </cell>
          <cell r="AF1651">
            <v>56.963000000000008</v>
          </cell>
          <cell r="AG1651">
            <v>58.132999999999996</v>
          </cell>
          <cell r="AH1651" t="str">
            <v>3 X 8126 (5.531 FT/Box)</v>
          </cell>
          <cell r="AI1651">
            <v>3</v>
          </cell>
          <cell r="AJ1651" t="str">
            <v>(6X7)+0=42</v>
          </cell>
          <cell r="AK1651">
            <v>6</v>
          </cell>
          <cell r="AL1651">
            <v>7</v>
          </cell>
          <cell r="AM1651">
            <v>0</v>
          </cell>
          <cell r="AN1651">
            <v>42</v>
          </cell>
          <cell r="AO1651" t="str">
            <v>8912 (56 X 42)</v>
          </cell>
          <cell r="AP1651" t="str">
            <v>56X42</v>
          </cell>
          <cell r="AQ1651">
            <v>55</v>
          </cell>
          <cell r="AR1651" t="str">
            <v>8123 (8)</v>
          </cell>
          <cell r="AS1651">
            <v>0</v>
          </cell>
          <cell r="AT1651" t="str">
            <v>8121 (4 X 16FT)</v>
          </cell>
          <cell r="AU1651">
            <v>4</v>
          </cell>
          <cell r="AV1651" t="str">
            <v>8051 (1 White)</v>
          </cell>
          <cell r="AW1651" t="str">
            <v>8050 (186FT Clear)</v>
          </cell>
          <cell r="AX1651">
            <v>2447.4460000000004</v>
          </cell>
          <cell r="AY1651">
            <v>504</v>
          </cell>
          <cell r="AZ1651">
            <v>4.8560436507936515</v>
          </cell>
          <cell r="BA1651" t="str">
            <v>GJ Request 1/24/06.</v>
          </cell>
          <cell r="BB1651"/>
          <cell r="BC1651">
            <v>290083</v>
          </cell>
          <cell r="BD1651" t="str">
            <v>Yellow</v>
          </cell>
          <cell r="BE1651" t="str">
            <v>E32 5' M70</v>
          </cell>
          <cell r="BF1651" t="str">
            <v>12 months (+/- 5 days) from date of manufacture</v>
          </cell>
          <cell r="BG1651" t="str">
            <v>Slow</v>
          </cell>
          <cell r="BH1651" t="str">
            <v>32 mm</v>
          </cell>
          <cell r="BI1651" t="str">
            <v>1 3/8 in</v>
          </cell>
          <cell r="BJ1651" t="str">
            <v>49 1/4 in</v>
          </cell>
          <cell r="BK1651" t="str">
            <v>7/8 in</v>
          </cell>
          <cell r="BL1651" t="str">
            <v>I, II, III</v>
          </cell>
          <cell r="BM1651">
            <v>5</v>
          </cell>
          <cell r="BN1651">
            <v>60</v>
          </cell>
          <cell r="BO1651">
            <v>0</v>
          </cell>
          <cell r="BP1651" t="str">
            <v>J</v>
          </cell>
          <cell r="BQ1651">
            <v>12</v>
          </cell>
          <cell r="BR1651">
            <v>35342</v>
          </cell>
        </row>
        <row r="1652">
          <cell r="C1652">
            <v>290084</v>
          </cell>
          <cell r="D1652" t="str">
            <v>E32 5' M90 (2PB, 42 Bxs)(GJ)</v>
          </cell>
          <cell r="E1652" t="str">
            <v>70429</v>
          </cell>
          <cell r="F1652" t="str">
            <v>72038</v>
          </cell>
          <cell r="G1652" t="str">
            <v>30%</v>
          </cell>
          <cell r="H1652" t="str">
            <v>2 X 8509 (12-8 4 X 1.25 OL)</v>
          </cell>
          <cell r="I1652" t="str">
            <v>8040 (54 mm 142 GA X 4.230 FT)</v>
          </cell>
          <cell r="J1652" t="str">
            <v>8036 (114 mm 200 GA X 4.230 FT)</v>
          </cell>
          <cell r="K1652">
            <v>3.206175</v>
          </cell>
          <cell r="L1652">
            <v>1.3740750000000002</v>
          </cell>
          <cell r="M1652">
            <v>49.098666540632856</v>
          </cell>
          <cell r="N1652">
            <v>60</v>
          </cell>
          <cell r="O1652">
            <v>49</v>
          </cell>
          <cell r="P1652">
            <v>49.25</v>
          </cell>
          <cell r="Q1652">
            <v>49.5</v>
          </cell>
          <cell r="R1652">
            <v>4.4835000000000003</v>
          </cell>
          <cell r="S1652">
            <v>4.5802500000000004</v>
          </cell>
          <cell r="T1652">
            <v>4.6777499999999996</v>
          </cell>
          <cell r="U1652">
            <v>2035.509</v>
          </cell>
          <cell r="V1652">
            <v>2079.4335000000001</v>
          </cell>
          <cell r="W1652">
            <v>2123.6985</v>
          </cell>
          <cell r="X1652" t="str">
            <v>8472/8473 (53"/2 pc)</v>
          </cell>
          <cell r="Y1652" t="str">
            <v>53"/ 2 pc</v>
          </cell>
          <cell r="Z1652">
            <v>2</v>
          </cell>
          <cell r="AA1652">
            <v>12</v>
          </cell>
          <cell r="AB1652">
            <v>53.802000000000007</v>
          </cell>
          <cell r="AC1652">
            <v>54.963000000000008</v>
          </cell>
          <cell r="AD1652">
            <v>56.132999999999996</v>
          </cell>
          <cell r="AE1652">
            <v>55.802000000000007</v>
          </cell>
          <cell r="AF1652">
            <v>56.963000000000008</v>
          </cell>
          <cell r="AG1652">
            <v>58.132999999999996</v>
          </cell>
          <cell r="AH1652" t="str">
            <v>3 X 8126 (5.531 FT/Box)</v>
          </cell>
          <cell r="AI1652">
            <v>3</v>
          </cell>
          <cell r="AJ1652" t="str">
            <v>(6X7)+0=42</v>
          </cell>
          <cell r="AK1652">
            <v>6</v>
          </cell>
          <cell r="AL1652">
            <v>7</v>
          </cell>
          <cell r="AM1652">
            <v>0</v>
          </cell>
          <cell r="AN1652">
            <v>42</v>
          </cell>
          <cell r="AO1652" t="str">
            <v>8912 (56 X 42)</v>
          </cell>
          <cell r="AP1652" t="str">
            <v>56X42</v>
          </cell>
          <cell r="AQ1652">
            <v>55</v>
          </cell>
          <cell r="AR1652" t="str">
            <v>8123 (8)</v>
          </cell>
          <cell r="AS1652">
            <v>0</v>
          </cell>
          <cell r="AT1652" t="str">
            <v>8121 (4 X 16FT)</v>
          </cell>
          <cell r="AU1652">
            <v>4</v>
          </cell>
          <cell r="AV1652" t="str">
            <v>8051 (1 White)</v>
          </cell>
          <cell r="AW1652" t="str">
            <v>8050 (186FT Clear)</v>
          </cell>
          <cell r="AX1652">
            <v>2447.4460000000004</v>
          </cell>
          <cell r="AY1652">
            <v>504</v>
          </cell>
          <cell r="AZ1652">
            <v>4.8560436507936515</v>
          </cell>
          <cell r="BA1652" t="str">
            <v xml:space="preserve">GJ Request 6/21/02. </v>
          </cell>
          <cell r="BB1652"/>
          <cell r="BC1652">
            <v>290084</v>
          </cell>
          <cell r="BD1652" t="str">
            <v>Yellow</v>
          </cell>
          <cell r="BE1652" t="str">
            <v xml:space="preserve">E32 5' M90 </v>
          </cell>
          <cell r="BF1652" t="str">
            <v>12 months (+/- 5 days) from date of manufacture</v>
          </cell>
          <cell r="BG1652" t="str">
            <v>Slow</v>
          </cell>
          <cell r="BH1652" t="str">
            <v>32 mm</v>
          </cell>
          <cell r="BI1652" t="str">
            <v>1 3/8 in</v>
          </cell>
          <cell r="BJ1652" t="str">
            <v>49 1/4 in</v>
          </cell>
          <cell r="BK1652" t="str">
            <v>7/8 in</v>
          </cell>
          <cell r="BL1652" t="str">
            <v>I, II, III</v>
          </cell>
          <cell r="BM1652">
            <v>5</v>
          </cell>
          <cell r="BN1652">
            <v>60</v>
          </cell>
          <cell r="BO1652">
            <v>0</v>
          </cell>
          <cell r="BP1652" t="str">
            <v>J</v>
          </cell>
          <cell r="BQ1652">
            <v>12</v>
          </cell>
          <cell r="BR1652">
            <v>35342</v>
          </cell>
        </row>
        <row r="1653">
          <cell r="C1653">
            <v>291016</v>
          </cell>
          <cell r="D1653" t="str">
            <v>3250 M35 (2PB, 42 Bxs)(GJ)</v>
          </cell>
          <cell r="E1653" t="str">
            <v>70474</v>
          </cell>
          <cell r="F1653" t="str">
            <v>72038</v>
          </cell>
          <cell r="G1653" t="str">
            <v>30%</v>
          </cell>
          <cell r="H1653" t="str">
            <v>2 X 8509 (12-8 4 X 1.25 OL)</v>
          </cell>
          <cell r="I1653" t="str">
            <v>8040 (54 mm 142 GA X 4.292 FT)</v>
          </cell>
          <cell r="J1653" t="str">
            <v>8036 (114 mm 200 GA X 4.292 FT)</v>
          </cell>
          <cell r="K1653">
            <v>3.2549999999999999</v>
          </cell>
          <cell r="L1653">
            <v>1.395</v>
          </cell>
          <cell r="M1653">
            <v>50</v>
          </cell>
          <cell r="N1653">
            <v>60.817371545907648</v>
          </cell>
          <cell r="O1653">
            <v>49.75</v>
          </cell>
          <cell r="P1653">
            <v>50</v>
          </cell>
          <cell r="Q1653">
            <v>50.25</v>
          </cell>
          <cell r="R1653">
            <v>4.5521250000000002</v>
          </cell>
          <cell r="S1653">
            <v>4.6500000000000004</v>
          </cell>
          <cell r="T1653">
            <v>4.7486249999999997</v>
          </cell>
          <cell r="U1653">
            <v>2066.6647499999999</v>
          </cell>
          <cell r="V1653">
            <v>2111.1000000000004</v>
          </cell>
          <cell r="W1653">
            <v>2155.8757499999997</v>
          </cell>
          <cell r="X1653" t="str">
            <v>8472/8473 (53"/2 pc)</v>
          </cell>
          <cell r="Y1653" t="str">
            <v>53"/ 2 pc</v>
          </cell>
          <cell r="Z1653">
            <v>2</v>
          </cell>
          <cell r="AA1653">
            <v>12</v>
          </cell>
          <cell r="AB1653">
            <v>54.625500000000002</v>
          </cell>
          <cell r="AC1653">
            <v>55.800000000000004</v>
          </cell>
          <cell r="AD1653">
            <v>56.983499999999992</v>
          </cell>
          <cell r="AE1653">
            <v>56.625500000000002</v>
          </cell>
          <cell r="AF1653">
            <v>57.800000000000004</v>
          </cell>
          <cell r="AG1653">
            <v>58.983499999999992</v>
          </cell>
          <cell r="AH1653" t="str">
            <v>3 X 8126 (5.531 FT/Box)</v>
          </cell>
          <cell r="AI1653">
            <v>3</v>
          </cell>
          <cell r="AJ1653" t="str">
            <v>(6X7)+0=42</v>
          </cell>
          <cell r="AK1653">
            <v>6</v>
          </cell>
          <cell r="AL1653">
            <v>7</v>
          </cell>
          <cell r="AM1653">
            <v>0</v>
          </cell>
          <cell r="AN1653">
            <v>42</v>
          </cell>
          <cell r="AO1653" t="str">
            <v>8912 (56 X 42)</v>
          </cell>
          <cell r="AP1653" t="str">
            <v>56X42</v>
          </cell>
          <cell r="AQ1653">
            <v>55</v>
          </cell>
          <cell r="AR1653" t="str">
            <v>8123 (8)</v>
          </cell>
          <cell r="AS1653">
            <v>0</v>
          </cell>
          <cell r="AT1653" t="str">
            <v>8121 (4 X 16FT)</v>
          </cell>
          <cell r="AU1653">
            <v>4</v>
          </cell>
          <cell r="AV1653" t="str">
            <v>8051 (1 White)</v>
          </cell>
          <cell r="AW1653" t="str">
            <v>8050 (186FT Clear)</v>
          </cell>
          <cell r="AX1653">
            <v>2482.6000000000004</v>
          </cell>
          <cell r="AY1653">
            <v>504</v>
          </cell>
          <cell r="AZ1653">
            <v>4.9257936507936515</v>
          </cell>
          <cell r="BA1653" t="str">
            <v>GJ Request 6/18/08.</v>
          </cell>
          <cell r="BB1653"/>
          <cell r="BC1653">
            <v>291016</v>
          </cell>
          <cell r="BD1653" t="str">
            <v>Blue</v>
          </cell>
          <cell r="BE1653" t="str">
            <v xml:space="preserve">3250 M35 </v>
          </cell>
          <cell r="BF1653" t="str">
            <v>12 months (+/- 5 days) from date of manufacture</v>
          </cell>
          <cell r="BG1653" t="str">
            <v>Fast</v>
          </cell>
          <cell r="BH1653" t="str">
            <v>32 mm</v>
          </cell>
          <cell r="BI1653" t="str">
            <v>1 3/8 in</v>
          </cell>
          <cell r="BJ1653" t="str">
            <v>50 in</v>
          </cell>
          <cell r="BK1653" t="str">
            <v>7/8 in</v>
          </cell>
          <cell r="BL1653" t="str">
            <v>I, II, III</v>
          </cell>
          <cell r="BM1653">
            <v>5.068114295492304</v>
          </cell>
          <cell r="BN1653">
            <v>61.2</v>
          </cell>
          <cell r="BO1653">
            <v>0</v>
          </cell>
          <cell r="BP1653" t="str">
            <v>J</v>
          </cell>
          <cell r="BQ1653">
            <v>12</v>
          </cell>
          <cell r="BR1653">
            <v>35342</v>
          </cell>
        </row>
        <row r="1654">
          <cell r="C1654">
            <v>291017</v>
          </cell>
          <cell r="D1654" t="str">
            <v>3250 M35 (SWP, 504 Pcs)(GJ)</v>
          </cell>
          <cell r="E1654" t="str">
            <v>70474</v>
          </cell>
          <cell r="F1654" t="str">
            <v>72038</v>
          </cell>
          <cell r="G1654" t="str">
            <v>30%</v>
          </cell>
          <cell r="H1654" t="str">
            <v>2 X 8509 (12-8 4 X 1.25 OL)</v>
          </cell>
          <cell r="I1654" t="str">
            <v>8040 (54 mm 142 GA X 4.292 FT)</v>
          </cell>
          <cell r="J1654" t="str">
            <v>8036 (114 mm 200 GA X 4.292 FT)</v>
          </cell>
          <cell r="K1654">
            <v>3.2549999999999999</v>
          </cell>
          <cell r="L1654">
            <v>1.395</v>
          </cell>
          <cell r="M1654">
            <v>50</v>
          </cell>
          <cell r="N1654">
            <v>60.817371545907648</v>
          </cell>
          <cell r="O1654">
            <v>49.75</v>
          </cell>
          <cell r="P1654">
            <v>50</v>
          </cell>
          <cell r="Q1654">
            <v>50.25</v>
          </cell>
          <cell r="R1654">
            <v>4.5521250000000002</v>
          </cell>
          <cell r="S1654">
            <v>4.6500000000000004</v>
          </cell>
          <cell r="T1654">
            <v>4.7486249999999997</v>
          </cell>
          <cell r="U1654">
            <v>2066.6647499999999</v>
          </cell>
          <cell r="V1654">
            <v>2111.1000000000004</v>
          </cell>
          <cell r="W1654">
            <v>2155.8757499999997</v>
          </cell>
          <cell r="X1654" t="str">
            <v>8053 (5" X 150GA X 51FT)</v>
          </cell>
          <cell r="Y1654" t="str">
            <v>SW (51 FT)</v>
          </cell>
          <cell r="Z1654">
            <v>0.1</v>
          </cell>
          <cell r="AA1654">
            <v>12</v>
          </cell>
          <cell r="AB1654">
            <v>54.625500000000002</v>
          </cell>
          <cell r="AC1654">
            <v>55.800000000000004</v>
          </cell>
          <cell r="AD1654">
            <v>56.983499999999992</v>
          </cell>
          <cell r="AE1654">
            <v>54.725500000000004</v>
          </cell>
          <cell r="AF1654">
            <v>55.900000000000006</v>
          </cell>
          <cell r="AG1654">
            <v>57.083499999999994</v>
          </cell>
          <cell r="AH1654" t="str">
            <v xml:space="preserve">8059 (51 FT/Bundle) </v>
          </cell>
          <cell r="AI1654" t="str">
            <v>SW</v>
          </cell>
          <cell r="AJ1654" t="str">
            <v>42 SW</v>
          </cell>
          <cell r="AK1654" t="str">
            <v xml:space="preserve">Stack </v>
          </cell>
          <cell r="AL1654" t="str">
            <v xml:space="preserve">Pyramid </v>
          </cell>
          <cell r="AM1654" t="str">
            <v>On Pallet</v>
          </cell>
          <cell r="AN1654">
            <v>42</v>
          </cell>
          <cell r="AO1654" t="str">
            <v>8912 (56 X 42)</v>
          </cell>
          <cell r="AP1654" t="str">
            <v>56X42</v>
          </cell>
          <cell r="AQ1654">
            <v>55</v>
          </cell>
          <cell r="AR1654" t="str">
            <v>8133 (2)</v>
          </cell>
          <cell r="AS1654" t="str">
            <v>2 X 8114 (Pad)</v>
          </cell>
          <cell r="AT1654">
            <v>0</v>
          </cell>
          <cell r="AU1654">
            <v>0</v>
          </cell>
          <cell r="AV1654" t="str">
            <v>8051 (1 White)</v>
          </cell>
          <cell r="AW1654" t="str">
            <v>8052 (186FT White)</v>
          </cell>
          <cell r="AX1654">
            <v>2402.8000000000002</v>
          </cell>
          <cell r="AY1654">
            <v>504</v>
          </cell>
          <cell r="AZ1654">
            <v>4.7674603174603174</v>
          </cell>
          <cell r="BA1654" t="str">
            <v>GJ Request 5/19/09.</v>
          </cell>
          <cell r="BB1654"/>
          <cell r="BC1654">
            <v>291017</v>
          </cell>
          <cell r="BD1654" t="str">
            <v>Blue</v>
          </cell>
          <cell r="BE1654" t="str">
            <v xml:space="preserve">3250 M35 </v>
          </cell>
          <cell r="BF1654" t="str">
            <v>12 months (+/- 5 days) from date of manufacture</v>
          </cell>
          <cell r="BG1654" t="str">
            <v>Fast</v>
          </cell>
          <cell r="BH1654" t="str">
            <v>32 mm</v>
          </cell>
          <cell r="BI1654" t="str">
            <v>1 3/8 in</v>
          </cell>
          <cell r="BJ1654" t="str">
            <v>50 in</v>
          </cell>
          <cell r="BK1654" t="str">
            <v>7/8 in</v>
          </cell>
          <cell r="BL1654" t="str">
            <v>I, II, III</v>
          </cell>
          <cell r="BM1654">
            <v>5.068114295492304</v>
          </cell>
          <cell r="BN1654">
            <v>61.2</v>
          </cell>
          <cell r="BO1654">
            <v>0</v>
          </cell>
          <cell r="BP1654" t="str">
            <v>J</v>
          </cell>
          <cell r="BQ1654">
            <v>12</v>
          </cell>
          <cell r="BR1654">
            <v>34256</v>
          </cell>
        </row>
        <row r="1655">
          <cell r="C1655">
            <v>291020</v>
          </cell>
          <cell r="D1655" t="str">
            <v>3252 M35 (2PB, 42 Bxs)(GJ)</v>
          </cell>
          <cell r="E1655" t="str">
            <v>70474</v>
          </cell>
          <cell r="F1655" t="str">
            <v>72038</v>
          </cell>
          <cell r="G1655" t="str">
            <v>30%</v>
          </cell>
          <cell r="H1655" t="str">
            <v>2 X 8509 (12-8 4 X 1.25 OL)</v>
          </cell>
          <cell r="I1655" t="str">
            <v>8040 (54 mm 142 GA X 4.458 FT)</v>
          </cell>
          <cell r="J1655" t="str">
            <v>8036 (114 mm 200 GA X 4.458 FT)</v>
          </cell>
          <cell r="K1655">
            <v>3.3852000000000002</v>
          </cell>
          <cell r="L1655">
            <v>1.4508000000000001</v>
          </cell>
          <cell r="M1655">
            <v>52</v>
          </cell>
          <cell r="N1655">
            <v>63.327212040519562</v>
          </cell>
          <cell r="O1655">
            <v>51.75</v>
          </cell>
          <cell r="P1655">
            <v>52</v>
          </cell>
          <cell r="Q1655">
            <v>52.25</v>
          </cell>
          <cell r="R1655">
            <v>4.735125</v>
          </cell>
          <cell r="S1655">
            <v>4.8360000000000003</v>
          </cell>
          <cell r="T1655">
            <v>4.9376249999999997</v>
          </cell>
          <cell r="U1655">
            <v>2149.7467499999998</v>
          </cell>
          <cell r="V1655">
            <v>2195.5440000000003</v>
          </cell>
          <cell r="W1655">
            <v>2241.6817499999997</v>
          </cell>
          <cell r="X1655" t="str">
            <v>8472/8473 (53"/2 pc)</v>
          </cell>
          <cell r="Y1655" t="str">
            <v>53"/ 2 pc</v>
          </cell>
          <cell r="Z1655">
            <v>2</v>
          </cell>
          <cell r="AA1655">
            <v>12</v>
          </cell>
          <cell r="AB1655">
            <v>56.8215</v>
          </cell>
          <cell r="AC1655">
            <v>58.032000000000004</v>
          </cell>
          <cell r="AD1655">
            <v>59.251499999999993</v>
          </cell>
          <cell r="AE1655">
            <v>58.8215</v>
          </cell>
          <cell r="AF1655">
            <v>60.032000000000004</v>
          </cell>
          <cell r="AG1655">
            <v>61.251499999999993</v>
          </cell>
          <cell r="AH1655" t="str">
            <v>3 X 8126 (5.531 FT/Box)</v>
          </cell>
          <cell r="AI1655">
            <v>3</v>
          </cell>
          <cell r="AJ1655" t="str">
            <v>(6X7)+0=42</v>
          </cell>
          <cell r="AK1655">
            <v>6</v>
          </cell>
          <cell r="AL1655">
            <v>7</v>
          </cell>
          <cell r="AM1655">
            <v>0</v>
          </cell>
          <cell r="AN1655">
            <v>42</v>
          </cell>
          <cell r="AO1655" t="str">
            <v>8912 (56 X 42)</v>
          </cell>
          <cell r="AP1655" t="str">
            <v>56X42</v>
          </cell>
          <cell r="AQ1655">
            <v>55</v>
          </cell>
          <cell r="AR1655" t="str">
            <v>8123 (8)</v>
          </cell>
          <cell r="AS1655">
            <v>0</v>
          </cell>
          <cell r="AT1655" t="str">
            <v>8121 (4 X 16FT)</v>
          </cell>
          <cell r="AU1655">
            <v>4</v>
          </cell>
          <cell r="AV1655" t="str">
            <v>8051 (1 White)</v>
          </cell>
          <cell r="AW1655" t="str">
            <v>8050 (186FT Clear)</v>
          </cell>
          <cell r="AX1655">
            <v>2576.3440000000001</v>
          </cell>
          <cell r="AY1655">
            <v>504</v>
          </cell>
          <cell r="AZ1655">
            <v>5.1117936507936506</v>
          </cell>
          <cell r="BA1655" t="str">
            <v>GJ Request Update 8/19/08.</v>
          </cell>
          <cell r="BB1655"/>
          <cell r="BC1655">
            <v>291020</v>
          </cell>
          <cell r="BD1655" t="str">
            <v>Blue</v>
          </cell>
          <cell r="BE1655" t="str">
            <v>3252 M35</v>
          </cell>
          <cell r="BF1655" t="str">
            <v>12 months (+/- 5 days) from date of manufacture</v>
          </cell>
          <cell r="BG1655" t="str">
            <v>Fast</v>
          </cell>
          <cell r="BH1655" t="str">
            <v>32 mm</v>
          </cell>
          <cell r="BI1655" t="str">
            <v>1 3/8 in</v>
          </cell>
          <cell r="BJ1655" t="str">
            <v>52 in</v>
          </cell>
          <cell r="BK1655" t="str">
            <v>7/8 in</v>
          </cell>
          <cell r="BL1655" t="str">
            <v>I, II, III</v>
          </cell>
          <cell r="BM1655">
            <v>5.2772676700432966</v>
          </cell>
          <cell r="BN1655">
            <v>63.6</v>
          </cell>
          <cell r="BO1655">
            <v>0</v>
          </cell>
          <cell r="BP1655" t="str">
            <v>J</v>
          </cell>
          <cell r="BQ1655">
            <v>12</v>
          </cell>
          <cell r="BR1655">
            <v>35342</v>
          </cell>
        </row>
        <row r="1656">
          <cell r="C1656">
            <v>291021</v>
          </cell>
          <cell r="D1656" t="str">
            <v>3252 LIF50 (SWP, 504 Pcs)(GJ)</v>
          </cell>
          <cell r="E1656" t="str">
            <v>70419</v>
          </cell>
          <cell r="F1656" t="str">
            <v>72038</v>
          </cell>
          <cell r="G1656" t="str">
            <v>30%</v>
          </cell>
          <cell r="H1656" t="str">
            <v>2 X 8509 (12-8 4 X 1.25 OL)</v>
          </cell>
          <cell r="I1656" t="str">
            <v>8040 (54 mm 142 GA X 4.458 FT)</v>
          </cell>
          <cell r="J1656" t="str">
            <v>8036 (114 mm 200 GA X 4.458 FT)</v>
          </cell>
          <cell r="K1656">
            <v>3.3852000000000002</v>
          </cell>
          <cell r="L1656">
            <v>1.4508000000000001</v>
          </cell>
          <cell r="M1656">
            <v>52</v>
          </cell>
          <cell r="N1656">
            <v>63.327212040519562</v>
          </cell>
          <cell r="O1656">
            <v>51.75</v>
          </cell>
          <cell r="P1656">
            <v>52</v>
          </cell>
          <cell r="Q1656">
            <v>52.25</v>
          </cell>
          <cell r="R1656">
            <v>4.735125</v>
          </cell>
          <cell r="S1656">
            <v>4.8360000000000003</v>
          </cell>
          <cell r="T1656">
            <v>4.9376249999999997</v>
          </cell>
          <cell r="U1656">
            <v>2149.7467499999998</v>
          </cell>
          <cell r="V1656">
            <v>2195.5440000000003</v>
          </cell>
          <cell r="W1656">
            <v>2241.6817499999997</v>
          </cell>
          <cell r="X1656" t="str">
            <v>8053 (5" X 150GA X 51FT)</v>
          </cell>
          <cell r="Y1656" t="str">
            <v>SW (51 FT)</v>
          </cell>
          <cell r="Z1656">
            <v>0.1</v>
          </cell>
          <cell r="AA1656">
            <v>12</v>
          </cell>
          <cell r="AB1656">
            <v>56.8215</v>
          </cell>
          <cell r="AC1656">
            <v>58.032000000000004</v>
          </cell>
          <cell r="AD1656">
            <v>59.251499999999993</v>
          </cell>
          <cell r="AE1656">
            <v>56.921500000000002</v>
          </cell>
          <cell r="AF1656">
            <v>58.132000000000005</v>
          </cell>
          <cell r="AG1656">
            <v>59.351499999999994</v>
          </cell>
          <cell r="AH1656" t="str">
            <v xml:space="preserve">8059 (51 FT/Bundle) </v>
          </cell>
          <cell r="AI1656" t="str">
            <v>SW</v>
          </cell>
          <cell r="AJ1656" t="str">
            <v>42 SW</v>
          </cell>
          <cell r="AK1656" t="str">
            <v xml:space="preserve">Stack </v>
          </cell>
          <cell r="AL1656" t="str">
            <v xml:space="preserve">Pyramid </v>
          </cell>
          <cell r="AM1656" t="str">
            <v>On Pallet</v>
          </cell>
          <cell r="AN1656">
            <v>42</v>
          </cell>
          <cell r="AO1656" t="str">
            <v>8912 (56 X 42)</v>
          </cell>
          <cell r="AP1656" t="str">
            <v>56X42</v>
          </cell>
          <cell r="AQ1656">
            <v>55</v>
          </cell>
          <cell r="AR1656" t="str">
            <v>8133 (2)</v>
          </cell>
          <cell r="AS1656" t="str">
            <v>2 X 8114 (Pad)</v>
          </cell>
          <cell r="AT1656">
            <v>0</v>
          </cell>
          <cell r="AU1656">
            <v>0</v>
          </cell>
          <cell r="AV1656" t="str">
            <v>8051 (1 White)</v>
          </cell>
          <cell r="AW1656" t="str">
            <v>8052 (186FT White)</v>
          </cell>
          <cell r="AX1656">
            <v>2496.5440000000003</v>
          </cell>
          <cell r="AY1656">
            <v>504</v>
          </cell>
          <cell r="AZ1656">
            <v>4.9534603174603182</v>
          </cell>
          <cell r="BA1656" t="str">
            <v>GJ Request Update 6/15/10.</v>
          </cell>
          <cell r="BB1656"/>
          <cell r="BC1656">
            <v>291021</v>
          </cell>
          <cell r="BD1656" t="str">
            <v xml:space="preserve">Green </v>
          </cell>
          <cell r="BE1656" t="str">
            <v>3252 LIF50</v>
          </cell>
          <cell r="BF1656" t="str">
            <v>12 months (+/- 5 days) from date of manufacture</v>
          </cell>
          <cell r="BG1656" t="str">
            <v>Medium</v>
          </cell>
          <cell r="BH1656" t="str">
            <v>32 mm</v>
          </cell>
          <cell r="BI1656" t="str">
            <v>1 3/8 in</v>
          </cell>
          <cell r="BJ1656" t="str">
            <v>52 in</v>
          </cell>
          <cell r="BK1656" t="str">
            <v>7/8 in</v>
          </cell>
          <cell r="BL1656" t="str">
            <v>I, II, III</v>
          </cell>
          <cell r="BM1656">
            <v>5.2772676700432966</v>
          </cell>
          <cell r="BN1656">
            <v>63.6</v>
          </cell>
          <cell r="BO1656">
            <v>0</v>
          </cell>
          <cell r="BP1656" t="str">
            <v>J</v>
          </cell>
          <cell r="BQ1656">
            <v>12</v>
          </cell>
          <cell r="BR1656">
            <v>34256</v>
          </cell>
        </row>
        <row r="1657">
          <cell r="C1657">
            <v>291023</v>
          </cell>
          <cell r="D1657" t="str">
            <v>3253 LIF35 (2PB, 42 Bxs)(GJ)</v>
          </cell>
          <cell r="E1657" t="str">
            <v>70411</v>
          </cell>
          <cell r="F1657" t="str">
            <v>72038</v>
          </cell>
          <cell r="G1657" t="str">
            <v>30%</v>
          </cell>
          <cell r="H1657" t="str">
            <v>2 X 8509 (12-8 4 X 1.25 OL)</v>
          </cell>
          <cell r="I1657" t="str">
            <v>8040 (54 mm 142 GA X 4.542 FT)</v>
          </cell>
          <cell r="J1657" t="str">
            <v>8036 (114 mm 200 GA X 4.542 FT)</v>
          </cell>
          <cell r="K1657">
            <v>3.4502999999999999</v>
          </cell>
          <cell r="L1657">
            <v>1.4787000000000001</v>
          </cell>
          <cell r="M1657">
            <v>53</v>
          </cell>
          <cell r="N1657">
            <v>64.582132287825516</v>
          </cell>
          <cell r="O1657">
            <v>52.75</v>
          </cell>
          <cell r="P1657">
            <v>53</v>
          </cell>
          <cell r="Q1657">
            <v>53.25</v>
          </cell>
          <cell r="R1657">
            <v>4.8266249999999999</v>
          </cell>
          <cell r="S1657">
            <v>4.9290000000000003</v>
          </cell>
          <cell r="T1657">
            <v>5.0321249999999997</v>
          </cell>
          <cell r="U1657">
            <v>2191.28775</v>
          </cell>
          <cell r="V1657">
            <v>2237.7660000000001</v>
          </cell>
          <cell r="W1657">
            <v>2284.58475</v>
          </cell>
          <cell r="X1657" t="str">
            <v>8490/8491 (62"/2 pc)</v>
          </cell>
          <cell r="Y1657" t="str">
            <v>62"/ 2 pc</v>
          </cell>
          <cell r="Z1657">
            <v>2.4</v>
          </cell>
          <cell r="AA1657">
            <v>12</v>
          </cell>
          <cell r="AB1657">
            <v>57.919499999999999</v>
          </cell>
          <cell r="AC1657">
            <v>59.148000000000003</v>
          </cell>
          <cell r="AD1657">
            <v>60.385499999999993</v>
          </cell>
          <cell r="AE1657">
            <v>60.319499999999998</v>
          </cell>
          <cell r="AF1657">
            <v>61.548000000000002</v>
          </cell>
          <cell r="AG1657">
            <v>62.785499999999992</v>
          </cell>
          <cell r="AH1657" t="str">
            <v>4 X 8126 (7.125 FT/Box)</v>
          </cell>
          <cell r="AI1657">
            <v>4</v>
          </cell>
          <cell r="AJ1657" t="str">
            <v>(6X7)+0=42</v>
          </cell>
          <cell r="AK1657">
            <v>6</v>
          </cell>
          <cell r="AL1657">
            <v>7</v>
          </cell>
          <cell r="AM1657">
            <v>0</v>
          </cell>
          <cell r="AN1657">
            <v>42</v>
          </cell>
          <cell r="AO1657" t="str">
            <v>8911 (64 X 42)</v>
          </cell>
          <cell r="AP1657" t="str">
            <v>64X42</v>
          </cell>
          <cell r="AQ1657">
            <v>55</v>
          </cell>
          <cell r="AR1657" t="str">
            <v>8123 (8)</v>
          </cell>
          <cell r="AS1657">
            <v>0</v>
          </cell>
          <cell r="AT1657" t="str">
            <v>8121 (4 X 16FT)</v>
          </cell>
          <cell r="AU1657">
            <v>4</v>
          </cell>
          <cell r="AV1657" t="str">
            <v>8051 (1 White)</v>
          </cell>
          <cell r="AW1657" t="str">
            <v>8050 (186FT Clear)</v>
          </cell>
          <cell r="AX1657">
            <v>2640.0160000000001</v>
          </cell>
          <cell r="AY1657">
            <v>504</v>
          </cell>
          <cell r="AZ1657">
            <v>5.2381269841269846</v>
          </cell>
          <cell r="BA1657" t="str">
            <v>GJ Request 3/31/08.</v>
          </cell>
          <cell r="BB1657"/>
          <cell r="BC1657">
            <v>291023</v>
          </cell>
          <cell r="BD1657" t="str">
            <v>Blue</v>
          </cell>
          <cell r="BE1657" t="str">
            <v>3253 LIF35</v>
          </cell>
          <cell r="BF1657" t="str">
            <v>12 months (+/- 5 days) from date of manufacture</v>
          </cell>
          <cell r="BG1657" t="str">
            <v>Fast</v>
          </cell>
          <cell r="BH1657" t="str">
            <v>32 mm</v>
          </cell>
          <cell r="BI1657" t="str">
            <v>1 3/8 in</v>
          </cell>
          <cell r="BJ1657" t="str">
            <v>53 in</v>
          </cell>
          <cell r="BK1657" t="str">
            <v>7/8 in</v>
          </cell>
          <cell r="BL1657" t="str">
            <v>I, II, III</v>
          </cell>
          <cell r="BM1657">
            <v>5.3818443573187933</v>
          </cell>
          <cell r="BN1657">
            <v>64.8</v>
          </cell>
          <cell r="BO1657">
            <v>0</v>
          </cell>
          <cell r="BP1657" t="str">
            <v>J</v>
          </cell>
          <cell r="BQ1657">
            <v>12</v>
          </cell>
          <cell r="BR1657">
            <v>36242</v>
          </cell>
        </row>
        <row r="1658">
          <cell r="C1658">
            <v>291025</v>
          </cell>
          <cell r="D1658" t="str">
            <v>3253 LIF50 (2PB, 42 Bxs)(GJ)</v>
          </cell>
          <cell r="E1658" t="str">
            <v>70419</v>
          </cell>
          <cell r="F1658" t="str">
            <v>72038</v>
          </cell>
          <cell r="G1658" t="str">
            <v>30%</v>
          </cell>
          <cell r="H1658" t="str">
            <v>2 X 8509 (12-8 4 X 1.25 OL)</v>
          </cell>
          <cell r="I1658" t="str">
            <v>8040 (54 mm 142 GA X 4.542 FT)</v>
          </cell>
          <cell r="J1658" t="str">
            <v>8036 (114 mm 200 GA X 4.542 FT)</v>
          </cell>
          <cell r="K1658">
            <v>3.4502999999999999</v>
          </cell>
          <cell r="L1658">
            <v>1.4787000000000001</v>
          </cell>
          <cell r="M1658">
            <v>53</v>
          </cell>
          <cell r="N1658">
            <v>64.582132287825516</v>
          </cell>
          <cell r="O1658">
            <v>52.75</v>
          </cell>
          <cell r="P1658">
            <v>53</v>
          </cell>
          <cell r="Q1658">
            <v>53.25</v>
          </cell>
          <cell r="R1658">
            <v>4.8266249999999999</v>
          </cell>
          <cell r="S1658">
            <v>4.9290000000000003</v>
          </cell>
          <cell r="T1658">
            <v>5.0321249999999997</v>
          </cell>
          <cell r="U1658">
            <v>2191.28775</v>
          </cell>
          <cell r="V1658">
            <v>2237.7660000000001</v>
          </cell>
          <cell r="W1658">
            <v>2284.58475</v>
          </cell>
          <cell r="X1658" t="str">
            <v>8490/8491 (62"/2 pc)</v>
          </cell>
          <cell r="Y1658" t="str">
            <v>62"/ 2 pc</v>
          </cell>
          <cell r="Z1658">
            <v>2.4</v>
          </cell>
          <cell r="AA1658">
            <v>12</v>
          </cell>
          <cell r="AB1658">
            <v>57.919499999999999</v>
          </cell>
          <cell r="AC1658">
            <v>59.148000000000003</v>
          </cell>
          <cell r="AD1658">
            <v>60.385499999999993</v>
          </cell>
          <cell r="AE1658">
            <v>60.319499999999998</v>
          </cell>
          <cell r="AF1658">
            <v>61.548000000000002</v>
          </cell>
          <cell r="AG1658">
            <v>62.785499999999992</v>
          </cell>
          <cell r="AH1658" t="str">
            <v>4 X 8126 (7.125 FT/Box)</v>
          </cell>
          <cell r="AI1658">
            <v>4</v>
          </cell>
          <cell r="AJ1658" t="str">
            <v>(6X7)+0=42</v>
          </cell>
          <cell r="AK1658">
            <v>6</v>
          </cell>
          <cell r="AL1658">
            <v>7</v>
          </cell>
          <cell r="AM1658">
            <v>0</v>
          </cell>
          <cell r="AN1658">
            <v>42</v>
          </cell>
          <cell r="AO1658" t="str">
            <v>8911 (64 X 42)</v>
          </cell>
          <cell r="AP1658" t="str">
            <v>64X42</v>
          </cell>
          <cell r="AQ1658">
            <v>55</v>
          </cell>
          <cell r="AR1658" t="str">
            <v>8123 (8)</v>
          </cell>
          <cell r="AS1658">
            <v>0</v>
          </cell>
          <cell r="AT1658" t="str">
            <v>8121 (4 X 16FT)</v>
          </cell>
          <cell r="AU1658">
            <v>4</v>
          </cell>
          <cell r="AV1658" t="str">
            <v>8051 (1 White)</v>
          </cell>
          <cell r="AW1658" t="str">
            <v>8050 (186FT Clear)</v>
          </cell>
          <cell r="AX1658">
            <v>2640.0160000000001</v>
          </cell>
          <cell r="AY1658">
            <v>504</v>
          </cell>
          <cell r="AZ1658">
            <v>5.2381269841269846</v>
          </cell>
          <cell r="BA1658" t="str">
            <v>GJ Request 5/1/03.</v>
          </cell>
          <cell r="BB1658"/>
          <cell r="BC1658">
            <v>291025</v>
          </cell>
          <cell r="BD1658" t="str">
            <v xml:space="preserve">Green </v>
          </cell>
          <cell r="BE1658" t="str">
            <v xml:space="preserve">3253 LIF50 </v>
          </cell>
          <cell r="BF1658" t="str">
            <v>12 months (+/- 5 days) from date of manufacture</v>
          </cell>
          <cell r="BG1658" t="str">
            <v>Medium</v>
          </cell>
          <cell r="BH1658" t="str">
            <v>32 mm</v>
          </cell>
          <cell r="BI1658" t="str">
            <v>1 3/8 in</v>
          </cell>
          <cell r="BJ1658" t="str">
            <v>53 in</v>
          </cell>
          <cell r="BK1658" t="str">
            <v>7/8 in</v>
          </cell>
          <cell r="BL1658" t="str">
            <v>I, II, III</v>
          </cell>
          <cell r="BM1658">
            <v>5.3818443573187933</v>
          </cell>
          <cell r="BN1658">
            <v>64.8</v>
          </cell>
          <cell r="BO1658">
            <v>0</v>
          </cell>
          <cell r="BP1658" t="str">
            <v>J</v>
          </cell>
          <cell r="BQ1658">
            <v>12</v>
          </cell>
          <cell r="BR1658">
            <v>36242</v>
          </cell>
        </row>
        <row r="1659">
          <cell r="C1659">
            <v>291029</v>
          </cell>
          <cell r="D1659" t="str">
            <v>3253 M37 (2PB, 42 Bxs)(GJ)</v>
          </cell>
          <cell r="E1659" t="str">
            <v>70499</v>
          </cell>
          <cell r="F1659" t="str">
            <v>72038</v>
          </cell>
          <cell r="G1659" t="str">
            <v>30%</v>
          </cell>
          <cell r="H1659" t="str">
            <v>2 X 8509 (12-8 4 X 1.25 OL)</v>
          </cell>
          <cell r="I1659" t="str">
            <v>8040 (54 mm 142 GA X 4.542 FT)</v>
          </cell>
          <cell r="J1659" t="str">
            <v>8036 (114 mm 200 GA X 4.542 FT)</v>
          </cell>
          <cell r="K1659">
            <v>3.4502999999999999</v>
          </cell>
          <cell r="L1659">
            <v>1.4787000000000001</v>
          </cell>
          <cell r="M1659">
            <v>53</v>
          </cell>
          <cell r="N1659">
            <v>64.582132287825516</v>
          </cell>
          <cell r="O1659">
            <v>52.75</v>
          </cell>
          <cell r="P1659">
            <v>53</v>
          </cell>
          <cell r="Q1659">
            <v>53.25</v>
          </cell>
          <cell r="R1659">
            <v>4.8266249999999999</v>
          </cell>
          <cell r="S1659">
            <v>4.9290000000000003</v>
          </cell>
          <cell r="T1659">
            <v>5.0321249999999997</v>
          </cell>
          <cell r="U1659">
            <v>2191.28775</v>
          </cell>
          <cell r="V1659">
            <v>2237.7660000000001</v>
          </cell>
          <cell r="W1659">
            <v>2284.58475</v>
          </cell>
          <cell r="X1659" t="str">
            <v>8490/8491 (62"/2 pc)</v>
          </cell>
          <cell r="Y1659" t="str">
            <v>62"/ 2 pc</v>
          </cell>
          <cell r="Z1659">
            <v>2.4</v>
          </cell>
          <cell r="AA1659">
            <v>12</v>
          </cell>
          <cell r="AB1659">
            <v>57.919499999999999</v>
          </cell>
          <cell r="AC1659">
            <v>59.148000000000003</v>
          </cell>
          <cell r="AD1659">
            <v>60.385499999999993</v>
          </cell>
          <cell r="AE1659">
            <v>60.319499999999998</v>
          </cell>
          <cell r="AF1659">
            <v>61.548000000000002</v>
          </cell>
          <cell r="AG1659">
            <v>62.785499999999992</v>
          </cell>
          <cell r="AH1659" t="str">
            <v>4 X 8126 (7.125 FT/Box)</v>
          </cell>
          <cell r="AI1659">
            <v>4</v>
          </cell>
          <cell r="AJ1659" t="str">
            <v>(6X7)+0=42</v>
          </cell>
          <cell r="AK1659">
            <v>6</v>
          </cell>
          <cell r="AL1659">
            <v>7</v>
          </cell>
          <cell r="AM1659">
            <v>0</v>
          </cell>
          <cell r="AN1659">
            <v>42</v>
          </cell>
          <cell r="AO1659" t="str">
            <v>8911 (64 X 42)</v>
          </cell>
          <cell r="AP1659" t="str">
            <v>64X42</v>
          </cell>
          <cell r="AQ1659">
            <v>55</v>
          </cell>
          <cell r="AR1659" t="str">
            <v>8123 (8)</v>
          </cell>
          <cell r="AS1659">
            <v>0</v>
          </cell>
          <cell r="AT1659" t="str">
            <v>8121 (4 X 16FT)</v>
          </cell>
          <cell r="AU1659">
            <v>4</v>
          </cell>
          <cell r="AV1659" t="str">
            <v>8051 (1 White)</v>
          </cell>
          <cell r="AW1659" t="str">
            <v>8050 (186FT Clear)</v>
          </cell>
          <cell r="AX1659">
            <v>2640.0160000000001</v>
          </cell>
          <cell r="AY1659">
            <v>504</v>
          </cell>
          <cell r="AZ1659">
            <v>5.2381269841269846</v>
          </cell>
          <cell r="BA1659" t="str">
            <v xml:space="preserve">GJ Request 6/21/02. </v>
          </cell>
          <cell r="BB1659"/>
          <cell r="BC1659">
            <v>291029</v>
          </cell>
          <cell r="BD1659" t="str">
            <v>Blue</v>
          </cell>
          <cell r="BE1659" t="str">
            <v xml:space="preserve">3253 M37 </v>
          </cell>
          <cell r="BF1659" t="str">
            <v>12 months (+/- 5 days) from date of manufacture</v>
          </cell>
          <cell r="BG1659" t="str">
            <v>Fast</v>
          </cell>
          <cell r="BH1659" t="str">
            <v>32 mm</v>
          </cell>
          <cell r="BI1659" t="str">
            <v>1 3/8 in</v>
          </cell>
          <cell r="BJ1659" t="str">
            <v>53 in</v>
          </cell>
          <cell r="BK1659" t="str">
            <v>7/8 in</v>
          </cell>
          <cell r="BL1659" t="str">
            <v>I, II, III</v>
          </cell>
          <cell r="BM1659">
            <v>5.3818443573187933</v>
          </cell>
          <cell r="BN1659">
            <v>64.8</v>
          </cell>
          <cell r="BO1659">
            <v>0</v>
          </cell>
          <cell r="BP1659" t="str">
            <v>J</v>
          </cell>
          <cell r="BQ1659">
            <v>12</v>
          </cell>
          <cell r="BR1659">
            <v>36242</v>
          </cell>
        </row>
        <row r="1660">
          <cell r="C1660">
            <v>291051</v>
          </cell>
          <cell r="D1660" t="str">
            <v>3254 VLIF50 (2PB, 42 Bxs)(GJ)</v>
          </cell>
          <cell r="E1660" t="str">
            <v>70354</v>
          </cell>
          <cell r="F1660" t="str">
            <v>72038</v>
          </cell>
          <cell r="G1660" t="str">
            <v>30%</v>
          </cell>
          <cell r="H1660" t="str">
            <v>2 X 8509 (12-8 4 X 1.25 OL)</v>
          </cell>
          <cell r="I1660" t="str">
            <v>8040 (54 mm 142 GA X 4.625 FT)</v>
          </cell>
          <cell r="J1660" t="str">
            <v>8036 (114 mm 200 GA X 4.625 FT)</v>
          </cell>
          <cell r="K1660">
            <v>3.5154000000000001</v>
          </cell>
          <cell r="L1660">
            <v>1.5065999999999999</v>
          </cell>
          <cell r="M1660">
            <v>54</v>
          </cell>
          <cell r="N1660">
            <v>65.837052535131477</v>
          </cell>
          <cell r="O1660">
            <v>53.75</v>
          </cell>
          <cell r="P1660">
            <v>54</v>
          </cell>
          <cell r="Q1660">
            <v>54.25</v>
          </cell>
          <cell r="R1660">
            <v>4.9181249999999999</v>
          </cell>
          <cell r="S1660">
            <v>5.0220000000000002</v>
          </cell>
          <cell r="T1660">
            <v>5.1266249999999998</v>
          </cell>
          <cell r="U1660">
            <v>2232.8287500000001</v>
          </cell>
          <cell r="V1660">
            <v>2279.9880000000003</v>
          </cell>
          <cell r="W1660">
            <v>2327.4877499999998</v>
          </cell>
          <cell r="X1660" t="str">
            <v>8490/8491 (62"/2 pc)</v>
          </cell>
          <cell r="Y1660" t="str">
            <v>62"/ 2 pc</v>
          </cell>
          <cell r="Z1660">
            <v>2.4</v>
          </cell>
          <cell r="AA1660">
            <v>10</v>
          </cell>
          <cell r="AB1660">
            <v>49.181249999999999</v>
          </cell>
          <cell r="AC1660">
            <v>50.22</v>
          </cell>
          <cell r="AD1660">
            <v>51.266249999999999</v>
          </cell>
          <cell r="AE1660">
            <v>51.581249999999997</v>
          </cell>
          <cell r="AF1660">
            <v>52.62</v>
          </cell>
          <cell r="AG1660">
            <v>53.666249999999998</v>
          </cell>
          <cell r="AH1660" t="str">
            <v>4 X 8126 (7.125 FT/Box)</v>
          </cell>
          <cell r="AI1660">
            <v>4</v>
          </cell>
          <cell r="AJ1660" t="str">
            <v>(6X7)+0=42</v>
          </cell>
          <cell r="AK1660">
            <v>6</v>
          </cell>
          <cell r="AL1660">
            <v>7</v>
          </cell>
          <cell r="AM1660">
            <v>0</v>
          </cell>
          <cell r="AN1660">
            <v>42</v>
          </cell>
          <cell r="AO1660" t="str">
            <v>8911 (64 X 42)</v>
          </cell>
          <cell r="AP1660" t="str">
            <v>64X42</v>
          </cell>
          <cell r="AQ1660">
            <v>55</v>
          </cell>
          <cell r="AR1660" t="str">
            <v>8123 (8)</v>
          </cell>
          <cell r="AS1660">
            <v>0</v>
          </cell>
          <cell r="AT1660" t="str">
            <v>8121 (4 X 16FT)</v>
          </cell>
          <cell r="AU1660">
            <v>4</v>
          </cell>
          <cell r="AV1660" t="str">
            <v>8051 (1 White)</v>
          </cell>
          <cell r="AW1660" t="str">
            <v>8050 (186FT Clear)</v>
          </cell>
          <cell r="AX1660">
            <v>2265.04</v>
          </cell>
          <cell r="AY1660">
            <v>420</v>
          </cell>
          <cell r="AZ1660">
            <v>5.3929523809523809</v>
          </cell>
          <cell r="BA1660" t="str">
            <v>GJ Request 5/21/13.</v>
          </cell>
          <cell r="BB1660"/>
          <cell r="BC1660">
            <v>291051</v>
          </cell>
          <cell r="BD1660" t="str">
            <v>Green</v>
          </cell>
          <cell r="BE1660" t="str">
            <v>3254 VLIF50</v>
          </cell>
          <cell r="BF1660" t="str">
            <v>12 months (+/- 5 days) from date of manufacture</v>
          </cell>
          <cell r="BG1660" t="str">
            <v>Medium</v>
          </cell>
          <cell r="BH1660" t="str">
            <v>32 mm</v>
          </cell>
          <cell r="BI1660" t="str">
            <v>1 3/8 in</v>
          </cell>
          <cell r="BJ1660" t="str">
            <v>54 in</v>
          </cell>
          <cell r="BK1660" t="str">
            <v>7/8 in</v>
          </cell>
          <cell r="BL1660" t="str">
            <v>I, II, III</v>
          </cell>
          <cell r="BM1660">
            <v>5.48642104459429</v>
          </cell>
          <cell r="BN1660">
            <v>55</v>
          </cell>
          <cell r="BO1660">
            <v>0</v>
          </cell>
          <cell r="BP1660" t="str">
            <v>J</v>
          </cell>
          <cell r="BQ1660">
            <v>10</v>
          </cell>
          <cell r="BR1660">
            <v>36242</v>
          </cell>
        </row>
        <row r="1661">
          <cell r="C1661">
            <v>291060</v>
          </cell>
          <cell r="D1661" t="str">
            <v>3255 M35 (2PB, 42 Bxs)(GJ)</v>
          </cell>
          <cell r="E1661" t="str">
            <v>70474</v>
          </cell>
          <cell r="F1661" t="str">
            <v>72038</v>
          </cell>
          <cell r="G1661" t="str">
            <v>30%</v>
          </cell>
          <cell r="H1661" t="str">
            <v>2 X 8509 (12-8 4 X 1.25 OL)</v>
          </cell>
          <cell r="I1661" t="str">
            <v>8040 (54 mm 142 GA X 4.709 FT)</v>
          </cell>
          <cell r="J1661" t="str">
            <v>8036 (114 mm 200 GA X 4.709 FT)</v>
          </cell>
          <cell r="K1661">
            <v>3.5804999999999998</v>
          </cell>
          <cell r="L1661">
            <v>1.5345</v>
          </cell>
          <cell r="M1661">
            <v>55</v>
          </cell>
          <cell r="N1661">
            <v>67.091972782437423</v>
          </cell>
          <cell r="O1661">
            <v>54.75</v>
          </cell>
          <cell r="P1661">
            <v>55</v>
          </cell>
          <cell r="Q1661">
            <v>55.25</v>
          </cell>
          <cell r="R1661">
            <v>5.0096249999999998</v>
          </cell>
          <cell r="S1661">
            <v>5.1150000000000002</v>
          </cell>
          <cell r="T1661">
            <v>5.2211249999999998</v>
          </cell>
          <cell r="U1661">
            <v>2274.3697499999998</v>
          </cell>
          <cell r="V1661">
            <v>2322.21</v>
          </cell>
          <cell r="W1661">
            <v>2370.39075</v>
          </cell>
          <cell r="X1661" t="str">
            <v>8490/8491 (62"/2 pc)</v>
          </cell>
          <cell r="Y1661" t="str">
            <v>62"/ 2 pc</v>
          </cell>
          <cell r="Z1661">
            <v>2.4</v>
          </cell>
          <cell r="AA1661">
            <v>12</v>
          </cell>
          <cell r="AB1661">
            <v>60.115499999999997</v>
          </cell>
          <cell r="AC1661">
            <v>61.38</v>
          </cell>
          <cell r="AD1661">
            <v>62.653499999999994</v>
          </cell>
          <cell r="AE1661">
            <v>62.515499999999996</v>
          </cell>
          <cell r="AF1661">
            <v>63.78</v>
          </cell>
          <cell r="AG1661">
            <v>65.0535</v>
          </cell>
          <cell r="AH1661" t="str">
            <v>4 X 8126 (7.125 FT/Box)</v>
          </cell>
          <cell r="AI1661">
            <v>4</v>
          </cell>
          <cell r="AJ1661" t="str">
            <v>(6X7)+0=42</v>
          </cell>
          <cell r="AK1661">
            <v>6</v>
          </cell>
          <cell r="AL1661">
            <v>7</v>
          </cell>
          <cell r="AM1661">
            <v>0</v>
          </cell>
          <cell r="AN1661">
            <v>42</v>
          </cell>
          <cell r="AO1661" t="str">
            <v>8911 (64 X 42)</v>
          </cell>
          <cell r="AP1661" t="str">
            <v>64X42</v>
          </cell>
          <cell r="AQ1661">
            <v>55</v>
          </cell>
          <cell r="AR1661" t="str">
            <v>8123 (8)</v>
          </cell>
          <cell r="AS1661">
            <v>0</v>
          </cell>
          <cell r="AT1661" t="str">
            <v>8121 (4 X 16FT)</v>
          </cell>
          <cell r="AU1661">
            <v>4</v>
          </cell>
          <cell r="AV1661" t="str">
            <v>8051 (1 White)</v>
          </cell>
          <cell r="AW1661" t="str">
            <v>8050 (186FT Clear)</v>
          </cell>
          <cell r="AX1661">
            <v>2733.76</v>
          </cell>
          <cell r="AY1661">
            <v>504</v>
          </cell>
          <cell r="AZ1661">
            <v>5.4241269841269846</v>
          </cell>
          <cell r="BA1661" t="str">
            <v xml:space="preserve">GJ Request 6/21/02. </v>
          </cell>
          <cell r="BB1661"/>
          <cell r="BC1661">
            <v>291060</v>
          </cell>
          <cell r="BD1661" t="str">
            <v>Blue</v>
          </cell>
          <cell r="BE1661" t="str">
            <v xml:space="preserve">3255 M35 </v>
          </cell>
          <cell r="BF1661" t="str">
            <v>12 months (+/- 5 days) from date of manufacture</v>
          </cell>
          <cell r="BG1661" t="str">
            <v>Fast</v>
          </cell>
          <cell r="BH1661" t="str">
            <v>32 mm</v>
          </cell>
          <cell r="BI1661" t="str">
            <v>1 3/8 in</v>
          </cell>
          <cell r="BJ1661" t="str">
            <v>55 in</v>
          </cell>
          <cell r="BK1661" t="str">
            <v>7/8 in</v>
          </cell>
          <cell r="BL1661" t="str">
            <v>I, II, III</v>
          </cell>
          <cell r="BM1661">
            <v>5.590997731869785</v>
          </cell>
          <cell r="BN1661">
            <v>67.2</v>
          </cell>
          <cell r="BO1661">
            <v>0</v>
          </cell>
          <cell r="BP1661" t="str">
            <v>J</v>
          </cell>
          <cell r="BQ1661">
            <v>12</v>
          </cell>
          <cell r="BR1661">
            <v>36242</v>
          </cell>
        </row>
        <row r="1662">
          <cell r="C1662">
            <v>291061</v>
          </cell>
          <cell r="D1662" t="str">
            <v>3255 M35 (SWP, 504 Pcs) (GJ)</v>
          </cell>
          <cell r="E1662" t="str">
            <v>70474</v>
          </cell>
          <cell r="F1662" t="str">
            <v>72038</v>
          </cell>
          <cell r="G1662" t="str">
            <v>30%</v>
          </cell>
          <cell r="H1662" t="str">
            <v>2 X 8509 (12-8 4 X 1.25 OL)</v>
          </cell>
          <cell r="I1662" t="str">
            <v>8040 (54 mm 142 GA X 4.709 FT)</v>
          </cell>
          <cell r="J1662" t="str">
            <v>8036 (114 mm 200 GA X 4.709 FT)</v>
          </cell>
          <cell r="K1662">
            <v>3.5804999999999998</v>
          </cell>
          <cell r="L1662">
            <v>1.5345</v>
          </cell>
          <cell r="M1662">
            <v>55</v>
          </cell>
          <cell r="N1662">
            <v>67.091972782437423</v>
          </cell>
          <cell r="O1662">
            <v>54.75</v>
          </cell>
          <cell r="P1662">
            <v>55</v>
          </cell>
          <cell r="Q1662">
            <v>55.25</v>
          </cell>
          <cell r="R1662">
            <v>5.0096249999999998</v>
          </cell>
          <cell r="S1662">
            <v>5.1150000000000002</v>
          </cell>
          <cell r="T1662">
            <v>5.2211249999999998</v>
          </cell>
          <cell r="U1662">
            <v>2274.3697499999998</v>
          </cell>
          <cell r="V1662">
            <v>2322.21</v>
          </cell>
          <cell r="W1662">
            <v>2370.39075</v>
          </cell>
          <cell r="X1662" t="str">
            <v>8053 (5" X 150GA X 57FT)</v>
          </cell>
          <cell r="Y1662" t="str">
            <v>SW (57 FT)</v>
          </cell>
          <cell r="Z1662">
            <v>0.1</v>
          </cell>
          <cell r="AA1662">
            <v>12</v>
          </cell>
          <cell r="AB1662">
            <v>60.115499999999997</v>
          </cell>
          <cell r="AC1662">
            <v>61.38</v>
          </cell>
          <cell r="AD1662">
            <v>62.653499999999994</v>
          </cell>
          <cell r="AE1662">
            <v>60.215499999999999</v>
          </cell>
          <cell r="AF1662">
            <v>61.480000000000004</v>
          </cell>
          <cell r="AG1662">
            <v>62.753499999999995</v>
          </cell>
          <cell r="AH1662" t="str">
            <v xml:space="preserve">8059 (57 FT/Bundle) </v>
          </cell>
          <cell r="AI1662" t="str">
            <v>SW</v>
          </cell>
          <cell r="AJ1662" t="str">
            <v>42 SW</v>
          </cell>
          <cell r="AK1662" t="str">
            <v xml:space="preserve">Stack </v>
          </cell>
          <cell r="AL1662" t="str">
            <v xml:space="preserve">Pyramid </v>
          </cell>
          <cell r="AM1662" t="str">
            <v>On Pallet</v>
          </cell>
          <cell r="AN1662">
            <v>42</v>
          </cell>
          <cell r="AO1662" t="str">
            <v>8919 (64 X 46)</v>
          </cell>
          <cell r="AP1662" t="str">
            <v>64X46</v>
          </cell>
          <cell r="AQ1662">
            <v>55</v>
          </cell>
          <cell r="AR1662" t="str">
            <v>8133 (2)</v>
          </cell>
          <cell r="AS1662" t="str">
            <v>2 X 8114 (Pad)</v>
          </cell>
          <cell r="AT1662">
            <v>0</v>
          </cell>
          <cell r="AU1662">
            <v>0</v>
          </cell>
          <cell r="AV1662" t="str">
            <v>8051 (1 White)</v>
          </cell>
          <cell r="AW1662" t="str">
            <v>8052 (186FT White)</v>
          </cell>
          <cell r="AX1662">
            <v>2637.1600000000003</v>
          </cell>
          <cell r="AY1662">
            <v>504</v>
          </cell>
          <cell r="AZ1662">
            <v>5.2324603174603181</v>
          </cell>
          <cell r="BA1662" t="str">
            <v>GJ Request 7/22/02.  Each bundle gets Part No. 8132 8.5 X 11 inch bundle sheet.</v>
          </cell>
          <cell r="BB1662"/>
          <cell r="BC1662">
            <v>291061</v>
          </cell>
          <cell r="BD1662" t="str">
            <v>Blue</v>
          </cell>
          <cell r="BE1662" t="str">
            <v xml:space="preserve">3255 M35 </v>
          </cell>
          <cell r="BF1662" t="str">
            <v>12 months (+/- 5 days) from date of manufacture</v>
          </cell>
          <cell r="BG1662" t="str">
            <v>Fast</v>
          </cell>
          <cell r="BH1662" t="str">
            <v>32 mm</v>
          </cell>
          <cell r="BI1662" t="str">
            <v>1 3/8 in</v>
          </cell>
          <cell r="BJ1662" t="str">
            <v>55 in</v>
          </cell>
          <cell r="BK1662" t="str">
            <v>7/8 in</v>
          </cell>
          <cell r="BL1662" t="str">
            <v>I, II, III</v>
          </cell>
          <cell r="BM1662">
            <v>5.590997731869785</v>
          </cell>
          <cell r="BN1662">
            <v>67.2</v>
          </cell>
          <cell r="BO1662">
            <v>0</v>
          </cell>
          <cell r="BP1662" t="str">
            <v>J</v>
          </cell>
          <cell r="BQ1662">
            <v>12</v>
          </cell>
          <cell r="BR1662">
            <v>34264</v>
          </cell>
        </row>
        <row r="1663">
          <cell r="C1663">
            <v>291062</v>
          </cell>
          <cell r="D1663" t="str">
            <v>3255 M50 (SWP, 504 Pcs)(GJ)</v>
          </cell>
          <cell r="E1663" t="str">
            <v>70425</v>
          </cell>
          <cell r="F1663" t="str">
            <v>72038</v>
          </cell>
          <cell r="G1663" t="str">
            <v>30%</v>
          </cell>
          <cell r="H1663" t="str">
            <v>2 X 8509 (12-8 4 X 1.25 OL)</v>
          </cell>
          <cell r="I1663" t="str">
            <v>8040 (54 mm 142 GA X 4.709 FT)</v>
          </cell>
          <cell r="J1663" t="str">
            <v>8036 (114 mm 200 GA X 4.709 FT)</v>
          </cell>
          <cell r="K1663">
            <v>3.5804999999999998</v>
          </cell>
          <cell r="L1663">
            <v>1.5345</v>
          </cell>
          <cell r="M1663">
            <v>55</v>
          </cell>
          <cell r="N1663">
            <v>67.091972782437423</v>
          </cell>
          <cell r="O1663">
            <v>54.75</v>
          </cell>
          <cell r="P1663">
            <v>55</v>
          </cell>
          <cell r="Q1663">
            <v>55.25</v>
          </cell>
          <cell r="R1663">
            <v>5.0096249999999998</v>
          </cell>
          <cell r="S1663">
            <v>5.1150000000000002</v>
          </cell>
          <cell r="T1663">
            <v>5.2211249999999998</v>
          </cell>
          <cell r="U1663">
            <v>2274.3697499999998</v>
          </cell>
          <cell r="V1663">
            <v>2322.21</v>
          </cell>
          <cell r="W1663">
            <v>2370.39075</v>
          </cell>
          <cell r="X1663" t="str">
            <v>8053 (5" X 150GA X 57FT)</v>
          </cell>
          <cell r="Y1663" t="str">
            <v>SW (57 FT)</v>
          </cell>
          <cell r="Z1663">
            <v>0.1</v>
          </cell>
          <cell r="AA1663">
            <v>12</v>
          </cell>
          <cell r="AB1663">
            <v>60.115499999999997</v>
          </cell>
          <cell r="AC1663">
            <v>61.38</v>
          </cell>
          <cell r="AD1663">
            <v>62.653499999999994</v>
          </cell>
          <cell r="AE1663">
            <v>60.215499999999999</v>
          </cell>
          <cell r="AF1663">
            <v>61.480000000000004</v>
          </cell>
          <cell r="AG1663">
            <v>62.753499999999995</v>
          </cell>
          <cell r="AH1663" t="str">
            <v xml:space="preserve">8059 (57 FT/Bundle) </v>
          </cell>
          <cell r="AI1663" t="str">
            <v>SW</v>
          </cell>
          <cell r="AJ1663" t="str">
            <v>42 SW</v>
          </cell>
          <cell r="AK1663" t="str">
            <v xml:space="preserve">Stack </v>
          </cell>
          <cell r="AL1663" t="str">
            <v xml:space="preserve">Pyramid </v>
          </cell>
          <cell r="AM1663" t="str">
            <v>On Pallet</v>
          </cell>
          <cell r="AN1663">
            <v>42</v>
          </cell>
          <cell r="AO1663" t="str">
            <v>8919 (64 X 46)</v>
          </cell>
          <cell r="AP1663" t="str">
            <v>64X46</v>
          </cell>
          <cell r="AQ1663">
            <v>55</v>
          </cell>
          <cell r="AR1663" t="str">
            <v>8133 (2)</v>
          </cell>
          <cell r="AS1663" t="str">
            <v>2 X 8114 (Pad)</v>
          </cell>
          <cell r="AT1663">
            <v>0</v>
          </cell>
          <cell r="AU1663">
            <v>0</v>
          </cell>
          <cell r="AV1663" t="str">
            <v>8051 (1 White)</v>
          </cell>
          <cell r="AW1663" t="str">
            <v>8052 (186FT White)</v>
          </cell>
          <cell r="AX1663">
            <v>2637.1600000000003</v>
          </cell>
          <cell r="AY1663">
            <v>504</v>
          </cell>
          <cell r="AZ1663">
            <v>5.2324603174603181</v>
          </cell>
          <cell r="BA1663" t="str">
            <v>GJ Request 5/1/08.</v>
          </cell>
          <cell r="BB1663"/>
          <cell r="BC1663">
            <v>291062</v>
          </cell>
          <cell r="BD1663" t="str">
            <v>Green</v>
          </cell>
          <cell r="BE1663" t="str">
            <v>3255 M50</v>
          </cell>
          <cell r="BF1663" t="str">
            <v>12 months (+/- 5 days) from date of manufacture</v>
          </cell>
          <cell r="BG1663" t="str">
            <v>Medium</v>
          </cell>
          <cell r="BH1663" t="str">
            <v>32 mm</v>
          </cell>
          <cell r="BI1663" t="str">
            <v>1 3/8 in</v>
          </cell>
          <cell r="BJ1663" t="str">
            <v>55 in</v>
          </cell>
          <cell r="BK1663" t="str">
            <v>7/8 in</v>
          </cell>
          <cell r="BL1663" t="str">
            <v>I, II, III</v>
          </cell>
          <cell r="BM1663">
            <v>5.590997731869785</v>
          </cell>
          <cell r="BN1663">
            <v>67.2</v>
          </cell>
          <cell r="BO1663">
            <v>0</v>
          </cell>
          <cell r="BP1663" t="str">
            <v>J</v>
          </cell>
          <cell r="BQ1663">
            <v>12</v>
          </cell>
          <cell r="BR1663">
            <v>34264</v>
          </cell>
        </row>
        <row r="1664">
          <cell r="C1664">
            <v>291063</v>
          </cell>
          <cell r="D1664" t="str">
            <v>3255 M50 (2PB, 42 Bxs)(GJ)</v>
          </cell>
          <cell r="E1664" t="str">
            <v>70425</v>
          </cell>
          <cell r="F1664" t="str">
            <v>72038</v>
          </cell>
          <cell r="G1664" t="str">
            <v>30%</v>
          </cell>
          <cell r="H1664" t="str">
            <v>2 X 8509 (12-8 4 X 1.25 OL)</v>
          </cell>
          <cell r="I1664" t="str">
            <v>8040 (54 mm 142 GA X 4.709 FT)</v>
          </cell>
          <cell r="J1664" t="str">
            <v>8036 (114 mm 200 GA X 4.709 FT)</v>
          </cell>
          <cell r="K1664">
            <v>3.5804999999999998</v>
          </cell>
          <cell r="L1664">
            <v>1.5345</v>
          </cell>
          <cell r="M1664">
            <v>55</v>
          </cell>
          <cell r="N1664">
            <v>67.091972782437423</v>
          </cell>
          <cell r="O1664">
            <v>54.75</v>
          </cell>
          <cell r="P1664">
            <v>55</v>
          </cell>
          <cell r="Q1664">
            <v>55.25</v>
          </cell>
          <cell r="R1664">
            <v>5.0096249999999998</v>
          </cell>
          <cell r="S1664">
            <v>5.1150000000000002</v>
          </cell>
          <cell r="T1664">
            <v>5.2211249999999998</v>
          </cell>
          <cell r="U1664">
            <v>2274.3697499999998</v>
          </cell>
          <cell r="V1664">
            <v>2322.21</v>
          </cell>
          <cell r="W1664">
            <v>2370.39075</v>
          </cell>
          <cell r="X1664" t="str">
            <v>8490/8491 (62"/2 pc)</v>
          </cell>
          <cell r="Y1664" t="str">
            <v>62"/ 2 pc</v>
          </cell>
          <cell r="Z1664">
            <v>2.4</v>
          </cell>
          <cell r="AA1664">
            <v>12</v>
          </cell>
          <cell r="AB1664">
            <v>60.115499999999997</v>
          </cell>
          <cell r="AC1664">
            <v>61.38</v>
          </cell>
          <cell r="AD1664">
            <v>62.653499999999994</v>
          </cell>
          <cell r="AE1664">
            <v>62.515499999999996</v>
          </cell>
          <cell r="AF1664">
            <v>63.78</v>
          </cell>
          <cell r="AG1664">
            <v>65.0535</v>
          </cell>
          <cell r="AH1664" t="str">
            <v>4 X 8126 (7.125 FT/Box)</v>
          </cell>
          <cell r="AI1664">
            <v>4</v>
          </cell>
          <cell r="AJ1664" t="str">
            <v>(6X7)+0=42</v>
          </cell>
          <cell r="AK1664">
            <v>6</v>
          </cell>
          <cell r="AL1664">
            <v>7</v>
          </cell>
          <cell r="AM1664">
            <v>0</v>
          </cell>
          <cell r="AN1664">
            <v>42</v>
          </cell>
          <cell r="AO1664" t="str">
            <v>8911 (64 X 42)</v>
          </cell>
          <cell r="AP1664" t="str">
            <v>64X42</v>
          </cell>
          <cell r="AQ1664">
            <v>55</v>
          </cell>
          <cell r="AR1664" t="str">
            <v>8123 (8)</v>
          </cell>
          <cell r="AS1664">
            <v>0</v>
          </cell>
          <cell r="AT1664" t="str">
            <v>8121 (4 X 16FT)</v>
          </cell>
          <cell r="AU1664">
            <v>4</v>
          </cell>
          <cell r="AV1664" t="str">
            <v>8051 (1 White)</v>
          </cell>
          <cell r="AW1664" t="str">
            <v>8050 (186FT Clear)</v>
          </cell>
          <cell r="AX1664">
            <v>2733.76</v>
          </cell>
          <cell r="AY1664">
            <v>504</v>
          </cell>
          <cell r="AZ1664">
            <v>5.4241269841269846</v>
          </cell>
          <cell r="BA1664" t="str">
            <v>GJ Request 1/8/01.</v>
          </cell>
          <cell r="BB1664"/>
          <cell r="BC1664">
            <v>291063</v>
          </cell>
          <cell r="BD1664" t="str">
            <v>Green</v>
          </cell>
          <cell r="BE1664" t="str">
            <v>3255 M50</v>
          </cell>
          <cell r="BF1664" t="str">
            <v>12 months (+/- 5 days) from date of manufacture</v>
          </cell>
          <cell r="BG1664" t="str">
            <v>Medium</v>
          </cell>
          <cell r="BH1664" t="str">
            <v>32 mm</v>
          </cell>
          <cell r="BI1664" t="str">
            <v>1 3/8 in</v>
          </cell>
          <cell r="BJ1664" t="str">
            <v>55 in</v>
          </cell>
          <cell r="BK1664" t="str">
            <v>7/8 in</v>
          </cell>
          <cell r="BL1664" t="str">
            <v>I, II, III</v>
          </cell>
          <cell r="BM1664">
            <v>5.590997731869785</v>
          </cell>
          <cell r="BN1664">
            <v>67.2</v>
          </cell>
          <cell r="BO1664">
            <v>0</v>
          </cell>
          <cell r="BP1664" t="str">
            <v>J</v>
          </cell>
          <cell r="BQ1664">
            <v>12</v>
          </cell>
          <cell r="BR1664">
            <v>36242</v>
          </cell>
        </row>
        <row r="1665">
          <cell r="C1665">
            <v>291064</v>
          </cell>
          <cell r="D1665" t="str">
            <v>3255 VLIF0204 (2PB, 42 Bxs)(GJ)</v>
          </cell>
          <cell r="E1665">
            <v>70349</v>
          </cell>
          <cell r="F1665" t="str">
            <v>72038</v>
          </cell>
          <cell r="G1665" t="str">
            <v>30%</v>
          </cell>
          <cell r="H1665" t="str">
            <v>2 X 8509 (12-8 4 X 1.25 OL)</v>
          </cell>
          <cell r="I1665" t="str">
            <v>8040 (54 mm 142 GA X 4.709 FT)</v>
          </cell>
          <cell r="J1665" t="str">
            <v>8036 (114 mm 200 GA X 4.709 FT)</v>
          </cell>
          <cell r="K1665">
            <v>3.5804999999999998</v>
          </cell>
          <cell r="L1665">
            <v>1.5345</v>
          </cell>
          <cell r="M1665">
            <v>55</v>
          </cell>
          <cell r="N1665">
            <v>67.091972782437423</v>
          </cell>
          <cell r="O1665">
            <v>54.75</v>
          </cell>
          <cell r="P1665">
            <v>55</v>
          </cell>
          <cell r="Q1665">
            <v>55.25</v>
          </cell>
          <cell r="R1665">
            <v>5.0096249999999998</v>
          </cell>
          <cell r="S1665">
            <v>5.1150000000000002</v>
          </cell>
          <cell r="T1665">
            <v>5.2211249999999998</v>
          </cell>
          <cell r="U1665">
            <v>2274.3697499999998</v>
          </cell>
          <cell r="V1665">
            <v>2322.21</v>
          </cell>
          <cell r="W1665">
            <v>2370.39075</v>
          </cell>
          <cell r="X1665" t="str">
            <v>8490/8491 (62"/2 pc)</v>
          </cell>
          <cell r="Y1665" t="str">
            <v>62"/ 2 pc</v>
          </cell>
          <cell r="Z1665">
            <v>2.4</v>
          </cell>
          <cell r="AA1665">
            <v>10</v>
          </cell>
          <cell r="AB1665">
            <v>50.096249999999998</v>
          </cell>
          <cell r="AC1665">
            <v>51.150000000000006</v>
          </cell>
          <cell r="AD1665">
            <v>52.21125</v>
          </cell>
          <cell r="AE1665">
            <v>52.496249999999996</v>
          </cell>
          <cell r="AF1665">
            <v>53.550000000000004</v>
          </cell>
          <cell r="AG1665">
            <v>54.611249999999998</v>
          </cell>
          <cell r="AH1665" t="str">
            <v>4 X 8126 (7.125 FT/Box)</v>
          </cell>
          <cell r="AI1665">
            <v>4</v>
          </cell>
          <cell r="AJ1665" t="str">
            <v>(6X7)+0=42</v>
          </cell>
          <cell r="AK1665">
            <v>6</v>
          </cell>
          <cell r="AL1665">
            <v>7</v>
          </cell>
          <cell r="AM1665">
            <v>0</v>
          </cell>
          <cell r="AN1665">
            <v>42</v>
          </cell>
          <cell r="AO1665" t="str">
            <v>8911 (64 X 42)</v>
          </cell>
          <cell r="AP1665" t="str">
            <v>64X42</v>
          </cell>
          <cell r="AQ1665">
            <v>55</v>
          </cell>
          <cell r="AR1665" t="str">
            <v>8123 (8)</v>
          </cell>
          <cell r="AS1665">
            <v>0</v>
          </cell>
          <cell r="AT1665" t="str">
            <v>8121 (4 X 16FT)</v>
          </cell>
          <cell r="AU1665">
            <v>4</v>
          </cell>
          <cell r="AV1665" t="str">
            <v>8051 (1 White)</v>
          </cell>
          <cell r="AW1665" t="str">
            <v>8050 (186FT Clear)</v>
          </cell>
          <cell r="AX1665">
            <v>2304.1000000000004</v>
          </cell>
          <cell r="AY1665">
            <v>420</v>
          </cell>
          <cell r="AZ1665">
            <v>5.4859523809523818</v>
          </cell>
          <cell r="BA1665" t="str">
            <v>GJ Request 1/8/01.</v>
          </cell>
          <cell r="BB1665"/>
          <cell r="BC1665">
            <v>291064</v>
          </cell>
          <cell r="BD1665" t="str">
            <v>Green</v>
          </cell>
          <cell r="BE1665" t="str">
            <v>3255 M50</v>
          </cell>
          <cell r="BF1665" t="str">
            <v>12 months (+/- 5 days) from date of manufacture</v>
          </cell>
          <cell r="BG1665" t="str">
            <v>Medium</v>
          </cell>
          <cell r="BH1665" t="str">
            <v>32 mm</v>
          </cell>
          <cell r="BI1665" t="str">
            <v>1 3/8 in</v>
          </cell>
          <cell r="BJ1665" t="str">
            <v>55 in</v>
          </cell>
          <cell r="BK1665" t="str">
            <v>7/8 in</v>
          </cell>
          <cell r="BL1665" t="str">
            <v>I, II, III</v>
          </cell>
          <cell r="BM1665">
            <v>5.590997731869785</v>
          </cell>
          <cell r="BN1665">
            <v>67.2</v>
          </cell>
          <cell r="BO1665">
            <v>0</v>
          </cell>
          <cell r="BP1665" t="str">
            <v>J</v>
          </cell>
          <cell r="BQ1665">
            <v>10</v>
          </cell>
          <cell r="BR1665">
            <v>36242</v>
          </cell>
        </row>
        <row r="1666">
          <cell r="C1666">
            <v>292010</v>
          </cell>
          <cell r="D1666" t="str">
            <v>3256 LIF0510 (2PB, 42 Bxs)(GJ)</v>
          </cell>
          <cell r="E1666" t="str">
            <v>70428</v>
          </cell>
          <cell r="F1666" t="str">
            <v>72038</v>
          </cell>
          <cell r="G1666" t="str">
            <v>30%</v>
          </cell>
          <cell r="H1666" t="str">
            <v>2 X 8509 (12-8 4 X 1.25 OL)</v>
          </cell>
          <cell r="I1666" t="str">
            <v>8040 (54 mm 142 GA X 4.792 FT)</v>
          </cell>
          <cell r="J1666" t="str">
            <v>8036 (114 mm 200 GA X 4.792 FT)</v>
          </cell>
          <cell r="K1666">
            <v>3.6456</v>
          </cell>
          <cell r="L1666">
            <v>1.5624</v>
          </cell>
          <cell r="M1666">
            <v>56</v>
          </cell>
          <cell r="N1666">
            <v>68.346893029743384</v>
          </cell>
          <cell r="O1666">
            <v>55.75</v>
          </cell>
          <cell r="P1666">
            <v>56</v>
          </cell>
          <cell r="Q1666">
            <v>56.25</v>
          </cell>
          <cell r="R1666">
            <v>5.1011249999999997</v>
          </cell>
          <cell r="S1666">
            <v>5.2080000000000002</v>
          </cell>
          <cell r="T1666">
            <v>5.3156249999999998</v>
          </cell>
          <cell r="U1666">
            <v>2315.91075</v>
          </cell>
          <cell r="V1666">
            <v>2364.4320000000002</v>
          </cell>
          <cell r="W1666">
            <v>2413.2937499999998</v>
          </cell>
          <cell r="X1666" t="str">
            <v>8490/8491 (62"/2 pc)</v>
          </cell>
          <cell r="Y1666" t="str">
            <v>62"/ 2 pc</v>
          </cell>
          <cell r="Z1666">
            <v>2.4</v>
          </cell>
          <cell r="AA1666">
            <v>12</v>
          </cell>
          <cell r="AB1666">
            <v>61.213499999999996</v>
          </cell>
          <cell r="AC1666">
            <v>62.496000000000002</v>
          </cell>
          <cell r="AD1666">
            <v>63.787499999999994</v>
          </cell>
          <cell r="AE1666">
            <v>63.613499999999995</v>
          </cell>
          <cell r="AF1666">
            <v>64.896000000000001</v>
          </cell>
          <cell r="AG1666">
            <v>66.1875</v>
          </cell>
          <cell r="AH1666" t="str">
            <v>4 X 8126 (7.125 FT/Box)</v>
          </cell>
          <cell r="AI1666">
            <v>4</v>
          </cell>
          <cell r="AJ1666" t="str">
            <v>(6X7)+0=42</v>
          </cell>
          <cell r="AK1666">
            <v>6</v>
          </cell>
          <cell r="AL1666">
            <v>7</v>
          </cell>
          <cell r="AM1666">
            <v>0</v>
          </cell>
          <cell r="AN1666">
            <v>42</v>
          </cell>
          <cell r="AO1666" t="str">
            <v>8911 (64 X 42)</v>
          </cell>
          <cell r="AP1666" t="str">
            <v>64X42</v>
          </cell>
          <cell r="AQ1666">
            <v>55</v>
          </cell>
          <cell r="AR1666" t="str">
            <v>8123 (8)</v>
          </cell>
          <cell r="AS1666">
            <v>0</v>
          </cell>
          <cell r="AT1666" t="str">
            <v>8121 (4 X 16FT)</v>
          </cell>
          <cell r="AU1666">
            <v>4</v>
          </cell>
          <cell r="AV1666" t="str">
            <v>8051 (1 White)</v>
          </cell>
          <cell r="AW1666" t="str">
            <v>8050 (186FT Clear)</v>
          </cell>
          <cell r="AX1666">
            <v>2780.6320000000001</v>
          </cell>
          <cell r="AY1666">
            <v>504</v>
          </cell>
          <cell r="AZ1666">
            <v>5.5171269841269845</v>
          </cell>
          <cell r="BA1666" t="str">
            <v>GJ Request 3/15/06.</v>
          </cell>
          <cell r="BB1666"/>
          <cell r="BC1666">
            <v>292010</v>
          </cell>
          <cell r="BD1666" t="str">
            <v>White</v>
          </cell>
          <cell r="BE1666" t="str">
            <v>3256 LIF0510</v>
          </cell>
          <cell r="BF1666" t="str">
            <v>12 months (+/- 5 days) from date of manufacture</v>
          </cell>
          <cell r="BG1666" t="str">
            <v>X-Slow</v>
          </cell>
          <cell r="BH1666" t="str">
            <v>32 mm</v>
          </cell>
          <cell r="BI1666" t="str">
            <v>1 3/8 in</v>
          </cell>
          <cell r="BJ1666" t="str">
            <v>56 in</v>
          </cell>
          <cell r="BK1666" t="str">
            <v>7/8 in</v>
          </cell>
          <cell r="BL1666" t="str">
            <v>I, II, III</v>
          </cell>
          <cell r="BM1666">
            <v>5.6955744191452817</v>
          </cell>
          <cell r="BN1666">
            <v>68.400000000000006</v>
          </cell>
          <cell r="BO1666">
            <v>0</v>
          </cell>
          <cell r="BP1666" t="str">
            <v>J</v>
          </cell>
          <cell r="BQ1666">
            <v>12</v>
          </cell>
          <cell r="BR1666">
            <v>36242</v>
          </cell>
        </row>
        <row r="1667">
          <cell r="C1667">
            <v>292014</v>
          </cell>
          <cell r="D1667" t="str">
            <v>3256 LIF40 (2PB, 42 Bxs)(GJ)</v>
          </cell>
          <cell r="E1667" t="str">
            <v>70331</v>
          </cell>
          <cell r="F1667" t="str">
            <v>72038</v>
          </cell>
          <cell r="G1667" t="str">
            <v>30%</v>
          </cell>
          <cell r="H1667" t="str">
            <v>2 X 8509 (12-8 4 X 1.25 OL)</v>
          </cell>
          <cell r="I1667" t="str">
            <v>8040 (54 mm 142 GA X 4.792 FT)</v>
          </cell>
          <cell r="J1667" t="str">
            <v>8036 (114 mm 200 GA X 4.792 FT)</v>
          </cell>
          <cell r="K1667">
            <v>3.6456</v>
          </cell>
          <cell r="L1667">
            <v>1.5624</v>
          </cell>
          <cell r="M1667">
            <v>56</v>
          </cell>
          <cell r="N1667">
            <v>68.346893029743384</v>
          </cell>
          <cell r="O1667">
            <v>55.75</v>
          </cell>
          <cell r="P1667">
            <v>56</v>
          </cell>
          <cell r="Q1667">
            <v>56.25</v>
          </cell>
          <cell r="R1667">
            <v>5.1011249999999997</v>
          </cell>
          <cell r="S1667">
            <v>5.2080000000000002</v>
          </cell>
          <cell r="T1667">
            <v>5.3156249999999998</v>
          </cell>
          <cell r="U1667">
            <v>2315.91075</v>
          </cell>
          <cell r="V1667">
            <v>2364.4320000000002</v>
          </cell>
          <cell r="W1667">
            <v>2413.2937499999998</v>
          </cell>
          <cell r="X1667" t="str">
            <v>8490/8491 (62"/2 pc)</v>
          </cell>
          <cell r="Y1667" t="str">
            <v>62"/ 2 pc</v>
          </cell>
          <cell r="Z1667">
            <v>2.4</v>
          </cell>
          <cell r="AA1667">
            <v>12</v>
          </cell>
          <cell r="AB1667">
            <v>61.213499999999996</v>
          </cell>
          <cell r="AC1667">
            <v>62.496000000000002</v>
          </cell>
          <cell r="AD1667">
            <v>63.787499999999994</v>
          </cell>
          <cell r="AE1667">
            <v>63.613499999999995</v>
          </cell>
          <cell r="AF1667">
            <v>64.896000000000001</v>
          </cell>
          <cell r="AG1667">
            <v>66.1875</v>
          </cell>
          <cell r="AH1667" t="str">
            <v>4 X 8126 (7.125 FT/Box)</v>
          </cell>
          <cell r="AI1667">
            <v>4</v>
          </cell>
          <cell r="AJ1667" t="str">
            <v>(6X7)+0=42</v>
          </cell>
          <cell r="AK1667">
            <v>6</v>
          </cell>
          <cell r="AL1667">
            <v>7</v>
          </cell>
          <cell r="AM1667">
            <v>0</v>
          </cell>
          <cell r="AN1667">
            <v>42</v>
          </cell>
          <cell r="AO1667" t="str">
            <v>8911 (64 X 42)</v>
          </cell>
          <cell r="AP1667" t="str">
            <v>64X42</v>
          </cell>
          <cell r="AQ1667">
            <v>55</v>
          </cell>
          <cell r="AR1667" t="str">
            <v>8123 (8)</v>
          </cell>
          <cell r="AS1667">
            <v>0</v>
          </cell>
          <cell r="AT1667" t="str">
            <v>8121 (4 X 16FT)</v>
          </cell>
          <cell r="AU1667">
            <v>4</v>
          </cell>
          <cell r="AV1667" t="str">
            <v>8051 (1 White)</v>
          </cell>
          <cell r="AW1667" t="str">
            <v>8050 (186FT Clear)</v>
          </cell>
          <cell r="AX1667">
            <v>2780.6320000000001</v>
          </cell>
          <cell r="AY1667">
            <v>504</v>
          </cell>
          <cell r="AZ1667">
            <v>5.5171269841269845</v>
          </cell>
          <cell r="BA1667" t="str">
            <v>Request 7/31/06.</v>
          </cell>
          <cell r="BB1667"/>
          <cell r="BC1667">
            <v>292014</v>
          </cell>
          <cell r="BD1667" t="str">
            <v>Blue</v>
          </cell>
          <cell r="BE1667" t="str">
            <v>3256 LIF40</v>
          </cell>
          <cell r="BF1667" t="str">
            <v>12 months (+/- 5 days) from date of manufacture</v>
          </cell>
          <cell r="BG1667" t="str">
            <v>Fast</v>
          </cell>
          <cell r="BH1667" t="str">
            <v>32 mm</v>
          </cell>
          <cell r="BI1667" t="str">
            <v>1 3/8 in</v>
          </cell>
          <cell r="BJ1667" t="str">
            <v>56 in</v>
          </cell>
          <cell r="BK1667" t="str">
            <v>7/8 in</v>
          </cell>
          <cell r="BL1667" t="str">
            <v>I, II, III</v>
          </cell>
          <cell r="BM1667">
            <v>5.6955744191452817</v>
          </cell>
          <cell r="BN1667">
            <v>68.400000000000006</v>
          </cell>
          <cell r="BO1667">
            <v>0</v>
          </cell>
          <cell r="BP1667" t="str">
            <v>J</v>
          </cell>
          <cell r="BQ1667">
            <v>12</v>
          </cell>
          <cell r="BR1667">
            <v>36242</v>
          </cell>
        </row>
        <row r="1668">
          <cell r="C1668">
            <v>292016</v>
          </cell>
          <cell r="D1668" t="str">
            <v>3256 LIF50 (2PB, 42 Bxs)(GJ)</v>
          </cell>
          <cell r="E1668" t="str">
            <v>70419</v>
          </cell>
          <cell r="F1668" t="str">
            <v>72038</v>
          </cell>
          <cell r="G1668" t="str">
            <v>30%</v>
          </cell>
          <cell r="H1668" t="str">
            <v>2 X 8509 (12-8 4 X 1.25 OL)</v>
          </cell>
          <cell r="I1668" t="str">
            <v>8040 (54 mm 142 GA X 4.792 FT)</v>
          </cell>
          <cell r="J1668" t="str">
            <v>8036 (114 mm 200 GA X 4.792 FT)</v>
          </cell>
          <cell r="K1668">
            <v>3.6456</v>
          </cell>
          <cell r="L1668">
            <v>1.5624</v>
          </cell>
          <cell r="M1668">
            <v>56</v>
          </cell>
          <cell r="N1668">
            <v>68.346893029743384</v>
          </cell>
          <cell r="O1668">
            <v>55.75</v>
          </cell>
          <cell r="P1668">
            <v>56</v>
          </cell>
          <cell r="Q1668">
            <v>56.25</v>
          </cell>
          <cell r="R1668">
            <v>5.1011249999999997</v>
          </cell>
          <cell r="S1668">
            <v>5.2080000000000002</v>
          </cell>
          <cell r="T1668">
            <v>5.3156249999999998</v>
          </cell>
          <cell r="U1668">
            <v>2315.91075</v>
          </cell>
          <cell r="V1668">
            <v>2364.4320000000002</v>
          </cell>
          <cell r="W1668">
            <v>2413.2937499999998</v>
          </cell>
          <cell r="X1668" t="str">
            <v>8490/8491 (62"/2 pc)</v>
          </cell>
          <cell r="Y1668" t="str">
            <v>62"/ 2 pc</v>
          </cell>
          <cell r="Z1668">
            <v>2.4</v>
          </cell>
          <cell r="AA1668">
            <v>12</v>
          </cell>
          <cell r="AB1668">
            <v>61.213499999999996</v>
          </cell>
          <cell r="AC1668">
            <v>62.496000000000002</v>
          </cell>
          <cell r="AD1668">
            <v>63.787499999999994</v>
          </cell>
          <cell r="AE1668">
            <v>63.613499999999995</v>
          </cell>
          <cell r="AF1668">
            <v>64.896000000000001</v>
          </cell>
          <cell r="AG1668">
            <v>66.1875</v>
          </cell>
          <cell r="AH1668" t="str">
            <v>4 X 8126 (7.125 FT/Box)</v>
          </cell>
          <cell r="AI1668">
            <v>4</v>
          </cell>
          <cell r="AJ1668" t="str">
            <v>(6X7)+0=42</v>
          </cell>
          <cell r="AK1668">
            <v>6</v>
          </cell>
          <cell r="AL1668">
            <v>7</v>
          </cell>
          <cell r="AM1668">
            <v>0</v>
          </cell>
          <cell r="AN1668">
            <v>42</v>
          </cell>
          <cell r="AO1668" t="str">
            <v>8911 (64 X 42)</v>
          </cell>
          <cell r="AP1668" t="str">
            <v>64X42</v>
          </cell>
          <cell r="AQ1668">
            <v>55</v>
          </cell>
          <cell r="AR1668" t="str">
            <v>8123 (8)</v>
          </cell>
          <cell r="AS1668">
            <v>0</v>
          </cell>
          <cell r="AT1668" t="str">
            <v>8121 (4 X 16FT)</v>
          </cell>
          <cell r="AU1668">
            <v>4</v>
          </cell>
          <cell r="AV1668" t="str">
            <v>8051 (1 White)</v>
          </cell>
          <cell r="AW1668" t="str">
            <v>8050 (186FT Clear)</v>
          </cell>
          <cell r="AX1668">
            <v>2780.6320000000001</v>
          </cell>
          <cell r="AY1668">
            <v>504</v>
          </cell>
          <cell r="AZ1668">
            <v>5.5171269841269845</v>
          </cell>
          <cell r="BA1668" t="str">
            <v>GJ Request 7/8/10.</v>
          </cell>
          <cell r="BB1668"/>
          <cell r="BC1668">
            <v>292016</v>
          </cell>
          <cell r="BD1668" t="str">
            <v xml:space="preserve">Green </v>
          </cell>
          <cell r="BE1668" t="str">
            <v>3256 LIF50</v>
          </cell>
          <cell r="BF1668" t="str">
            <v>12 months (+/- 5 days) from date of manufacture</v>
          </cell>
          <cell r="BG1668" t="str">
            <v>Medium</v>
          </cell>
          <cell r="BH1668" t="str">
            <v>32 mm</v>
          </cell>
          <cell r="BI1668" t="str">
            <v>1 3/8 in</v>
          </cell>
          <cell r="BJ1668" t="str">
            <v>56 in</v>
          </cell>
          <cell r="BK1668" t="str">
            <v>7/8 in</v>
          </cell>
          <cell r="BL1668" t="str">
            <v>I, II, III</v>
          </cell>
          <cell r="BM1668">
            <v>5.6955744191452817</v>
          </cell>
          <cell r="BN1668">
            <v>68.400000000000006</v>
          </cell>
          <cell r="BO1668">
            <v>0</v>
          </cell>
          <cell r="BP1668" t="str">
            <v>J</v>
          </cell>
          <cell r="BQ1668">
            <v>12</v>
          </cell>
          <cell r="BR1668">
            <v>36242</v>
          </cell>
        </row>
        <row r="1669">
          <cell r="C1669">
            <v>292018</v>
          </cell>
          <cell r="D1669" t="str">
            <v>3256 LIF90 (2PB, 42 Bxs)(GJ)</v>
          </cell>
          <cell r="E1669" t="str">
            <v>70412</v>
          </cell>
          <cell r="F1669" t="str">
            <v>72038</v>
          </cell>
          <cell r="G1669" t="str">
            <v>30%</v>
          </cell>
          <cell r="H1669" t="str">
            <v>2 X 8509 (12-8 4 X 1.25 OL)</v>
          </cell>
          <cell r="I1669" t="str">
            <v>8040 (54 mm 142 GA X 4.792 FT)</v>
          </cell>
          <cell r="J1669" t="str">
            <v>8036 (114 mm 200 GA X 4.792 FT)</v>
          </cell>
          <cell r="K1669">
            <v>3.6456</v>
          </cell>
          <cell r="L1669">
            <v>1.5624</v>
          </cell>
          <cell r="M1669">
            <v>56</v>
          </cell>
          <cell r="N1669">
            <v>68.346893029743384</v>
          </cell>
          <cell r="O1669">
            <v>55.75</v>
          </cell>
          <cell r="P1669">
            <v>56</v>
          </cell>
          <cell r="Q1669">
            <v>56.25</v>
          </cell>
          <cell r="R1669">
            <v>5.1011249999999997</v>
          </cell>
          <cell r="S1669">
            <v>5.2080000000000002</v>
          </cell>
          <cell r="T1669">
            <v>5.3156249999999998</v>
          </cell>
          <cell r="U1669">
            <v>2315.91075</v>
          </cell>
          <cell r="V1669">
            <v>2364.4320000000002</v>
          </cell>
          <cell r="W1669">
            <v>2413.2937499999998</v>
          </cell>
          <cell r="X1669" t="str">
            <v>8490/8491 (62"/2 pc)</v>
          </cell>
          <cell r="Y1669" t="str">
            <v>62"/ 2 pc</v>
          </cell>
          <cell r="Z1669">
            <v>2.4</v>
          </cell>
          <cell r="AA1669">
            <v>12</v>
          </cell>
          <cell r="AB1669">
            <v>61.213499999999996</v>
          </cell>
          <cell r="AC1669">
            <v>62.496000000000002</v>
          </cell>
          <cell r="AD1669">
            <v>63.787499999999994</v>
          </cell>
          <cell r="AE1669">
            <v>63.613499999999995</v>
          </cell>
          <cell r="AF1669">
            <v>64.896000000000001</v>
          </cell>
          <cell r="AG1669">
            <v>66.1875</v>
          </cell>
          <cell r="AH1669" t="str">
            <v>4 X 8126 (7.125 FT/Box)</v>
          </cell>
          <cell r="AI1669">
            <v>4</v>
          </cell>
          <cell r="AJ1669" t="str">
            <v>(6X7)+0=42</v>
          </cell>
          <cell r="AK1669">
            <v>6</v>
          </cell>
          <cell r="AL1669">
            <v>7</v>
          </cell>
          <cell r="AM1669">
            <v>0</v>
          </cell>
          <cell r="AN1669">
            <v>42</v>
          </cell>
          <cell r="AO1669" t="str">
            <v>8911 (64 X 42)</v>
          </cell>
          <cell r="AP1669" t="str">
            <v>64X42</v>
          </cell>
          <cell r="AQ1669">
            <v>55</v>
          </cell>
          <cell r="AR1669" t="str">
            <v>8123 (8)</v>
          </cell>
          <cell r="AS1669">
            <v>0</v>
          </cell>
          <cell r="AT1669" t="str">
            <v>8121 (4 X 16FT)</v>
          </cell>
          <cell r="AU1669">
            <v>4</v>
          </cell>
          <cell r="AV1669" t="str">
            <v>8051 (1 White)</v>
          </cell>
          <cell r="AW1669" t="str">
            <v>8050 (186FT Clear)</v>
          </cell>
          <cell r="AX1669">
            <v>2780.6320000000001</v>
          </cell>
          <cell r="AY1669">
            <v>504</v>
          </cell>
          <cell r="AZ1669">
            <v>5.5171269841269845</v>
          </cell>
          <cell r="BA1669" t="str">
            <v>GJ Request 3/25/08.</v>
          </cell>
          <cell r="BB1669"/>
          <cell r="BC1669">
            <v>292018</v>
          </cell>
          <cell r="BD1669" t="str">
            <v>Yellow</v>
          </cell>
          <cell r="BE1669" t="str">
            <v>3256 LIF90</v>
          </cell>
          <cell r="BF1669" t="str">
            <v>12 months (+/- 5 days) from date of manufacture</v>
          </cell>
          <cell r="BG1669" t="str">
            <v>Slow</v>
          </cell>
          <cell r="BH1669" t="str">
            <v>32 mm</v>
          </cell>
          <cell r="BI1669" t="str">
            <v>1 3/8 in</v>
          </cell>
          <cell r="BJ1669" t="str">
            <v>56 in</v>
          </cell>
          <cell r="BK1669" t="str">
            <v>7/8 in</v>
          </cell>
          <cell r="BL1669" t="str">
            <v>I, II, III</v>
          </cell>
          <cell r="BM1669">
            <v>5.6955744191452817</v>
          </cell>
          <cell r="BN1669">
            <v>68.400000000000006</v>
          </cell>
          <cell r="BO1669">
            <v>0</v>
          </cell>
          <cell r="BP1669" t="str">
            <v>J</v>
          </cell>
          <cell r="BQ1669">
            <v>12</v>
          </cell>
          <cell r="BR1669">
            <v>36242</v>
          </cell>
        </row>
        <row r="1670">
          <cell r="C1670">
            <v>292027</v>
          </cell>
          <cell r="D1670" t="str">
            <v>3257 LIF35 (2PB, 42 Bxs)(GJ)</v>
          </cell>
          <cell r="E1670" t="str">
            <v>70411</v>
          </cell>
          <cell r="F1670" t="str">
            <v>72038</v>
          </cell>
          <cell r="G1670" t="str">
            <v>30%</v>
          </cell>
          <cell r="H1670" t="str">
            <v>2 X 8509 (12-8 4 X 1.25 OL)</v>
          </cell>
          <cell r="I1670" t="str">
            <v>8040 (54 mm 142 GA X 4.875 FT)</v>
          </cell>
          <cell r="J1670" t="str">
            <v>8036 (114 mm 200 GA X 4.875 FT)</v>
          </cell>
          <cell r="K1670">
            <v>3.7106999999999997</v>
          </cell>
          <cell r="L1670">
            <v>1.5903</v>
          </cell>
          <cell r="M1670">
            <v>57</v>
          </cell>
          <cell r="N1670">
            <v>69.601813277049345</v>
          </cell>
          <cell r="O1670">
            <v>56.75</v>
          </cell>
          <cell r="P1670">
            <v>57</v>
          </cell>
          <cell r="Q1670">
            <v>57.25</v>
          </cell>
          <cell r="R1670">
            <v>5.1926249999999996</v>
          </cell>
          <cell r="S1670">
            <v>5.3010000000000002</v>
          </cell>
          <cell r="T1670">
            <v>5.4101249999999999</v>
          </cell>
          <cell r="U1670">
            <v>2357.4517499999997</v>
          </cell>
          <cell r="V1670">
            <v>2406.654</v>
          </cell>
          <cell r="W1670">
            <v>2456.1967500000001</v>
          </cell>
          <cell r="X1670" t="str">
            <v>8490/8491 (62"/2 pc)</v>
          </cell>
          <cell r="Y1670" t="str">
            <v>62"/ 2 pc</v>
          </cell>
          <cell r="Z1670">
            <v>2.4</v>
          </cell>
          <cell r="AA1670">
            <v>12</v>
          </cell>
          <cell r="AB1670">
            <v>62.311499999999995</v>
          </cell>
          <cell r="AC1670">
            <v>63.612000000000002</v>
          </cell>
          <cell r="AD1670">
            <v>64.921499999999995</v>
          </cell>
          <cell r="AE1670">
            <v>64.711500000000001</v>
          </cell>
          <cell r="AF1670">
            <v>66.012</v>
          </cell>
          <cell r="AG1670">
            <v>67.3215</v>
          </cell>
          <cell r="AH1670" t="str">
            <v>4 X 8126 (7.125 FT/Box)</v>
          </cell>
          <cell r="AI1670">
            <v>4</v>
          </cell>
          <cell r="AJ1670" t="str">
            <v>(6X7)+0=42</v>
          </cell>
          <cell r="AK1670">
            <v>6</v>
          </cell>
          <cell r="AL1670">
            <v>7</v>
          </cell>
          <cell r="AM1670">
            <v>0</v>
          </cell>
          <cell r="AN1670">
            <v>42</v>
          </cell>
          <cell r="AO1670" t="str">
            <v>8911 (64 X 42)</v>
          </cell>
          <cell r="AP1670" t="str">
            <v>64X42</v>
          </cell>
          <cell r="AQ1670">
            <v>55</v>
          </cell>
          <cell r="AR1670" t="str">
            <v>8123 (8)</v>
          </cell>
          <cell r="AS1670">
            <v>0</v>
          </cell>
          <cell r="AT1670" t="str">
            <v>8121 (4 X 16FT)</v>
          </cell>
          <cell r="AU1670">
            <v>4</v>
          </cell>
          <cell r="AV1670" t="str">
            <v>8051 (1 White)</v>
          </cell>
          <cell r="AW1670" t="str">
            <v>8050 (186FT Clear)</v>
          </cell>
          <cell r="AX1670">
            <v>2827.5039999999999</v>
          </cell>
          <cell r="AY1670">
            <v>504</v>
          </cell>
          <cell r="AZ1670">
            <v>5.6101269841269836</v>
          </cell>
          <cell r="BA1670" t="str">
            <v xml:space="preserve">GJ Request 10/11/04. </v>
          </cell>
          <cell r="BB1670"/>
          <cell r="BC1670">
            <v>292027</v>
          </cell>
          <cell r="BD1670" t="str">
            <v>Blue</v>
          </cell>
          <cell r="BE1670" t="str">
            <v>3257 LIF35</v>
          </cell>
          <cell r="BF1670" t="str">
            <v>12 months (+/- 5 days) from date of manufacture</v>
          </cell>
          <cell r="BG1670" t="str">
            <v>Fast</v>
          </cell>
          <cell r="BH1670" t="str">
            <v>32 mm</v>
          </cell>
          <cell r="BI1670" t="str">
            <v>1 3/8 in</v>
          </cell>
          <cell r="BJ1670" t="str">
            <v>57 in</v>
          </cell>
          <cell r="BK1670" t="str">
            <v>7/8 in</v>
          </cell>
          <cell r="BL1670" t="str">
            <v>I, II, III</v>
          </cell>
          <cell r="BM1670">
            <v>5.8001511064207785</v>
          </cell>
          <cell r="BN1670">
            <v>69.599999999999994</v>
          </cell>
          <cell r="BO1670">
            <v>0</v>
          </cell>
          <cell r="BP1670" t="str">
            <v>J</v>
          </cell>
          <cell r="BQ1670">
            <v>12</v>
          </cell>
          <cell r="BR1670">
            <v>36242</v>
          </cell>
        </row>
        <row r="1671">
          <cell r="C1671">
            <v>292028</v>
          </cell>
          <cell r="D1671" t="str">
            <v>3257 LIF37 (2PB, 42 Bxs)(GJ)</v>
          </cell>
          <cell r="E1671" t="str">
            <v>70315</v>
          </cell>
          <cell r="F1671" t="str">
            <v>72038</v>
          </cell>
          <cell r="G1671" t="str">
            <v>30%</v>
          </cell>
          <cell r="H1671" t="str">
            <v>2 X 8509 (12-8 4 X 1.25 OL)</v>
          </cell>
          <cell r="I1671" t="str">
            <v>8040 (54 mm 142 GA X 4.875 FT)</v>
          </cell>
          <cell r="J1671" t="str">
            <v>8036 (114 mm 200 GA X 4.875 FT)</v>
          </cell>
          <cell r="K1671">
            <v>3.7106999999999997</v>
          </cell>
          <cell r="L1671">
            <v>1.5903</v>
          </cell>
          <cell r="M1671">
            <v>57</v>
          </cell>
          <cell r="N1671">
            <v>69.601813277049345</v>
          </cell>
          <cell r="O1671">
            <v>56.75</v>
          </cell>
          <cell r="P1671">
            <v>57</v>
          </cell>
          <cell r="Q1671">
            <v>57.25</v>
          </cell>
          <cell r="R1671">
            <v>5.1926249999999996</v>
          </cell>
          <cell r="S1671">
            <v>5.3010000000000002</v>
          </cell>
          <cell r="T1671">
            <v>5.4101249999999999</v>
          </cell>
          <cell r="U1671">
            <v>2357.4517499999997</v>
          </cell>
          <cell r="V1671">
            <v>2406.654</v>
          </cell>
          <cell r="W1671">
            <v>2456.1967500000001</v>
          </cell>
          <cell r="X1671" t="str">
            <v>8490/8491 (62"/2 pc)</v>
          </cell>
          <cell r="Y1671" t="str">
            <v>62"/ 2 pc</v>
          </cell>
          <cell r="Z1671">
            <v>2.4</v>
          </cell>
          <cell r="AA1671">
            <v>12</v>
          </cell>
          <cell r="AB1671">
            <v>62.311499999999995</v>
          </cell>
          <cell r="AC1671">
            <v>63.612000000000002</v>
          </cell>
          <cell r="AD1671">
            <v>64.921499999999995</v>
          </cell>
          <cell r="AE1671">
            <v>64.711500000000001</v>
          </cell>
          <cell r="AF1671">
            <v>66.012</v>
          </cell>
          <cell r="AG1671">
            <v>67.3215</v>
          </cell>
          <cell r="AH1671" t="str">
            <v>4 X 8126 (7.125 FT/Box)</v>
          </cell>
          <cell r="AI1671">
            <v>4</v>
          </cell>
          <cell r="AJ1671" t="str">
            <v>(6X7)+0=42</v>
          </cell>
          <cell r="AK1671">
            <v>6</v>
          </cell>
          <cell r="AL1671">
            <v>7</v>
          </cell>
          <cell r="AM1671">
            <v>0</v>
          </cell>
          <cell r="AN1671">
            <v>42</v>
          </cell>
          <cell r="AO1671" t="str">
            <v>8911 (64 X 42)</v>
          </cell>
          <cell r="AP1671" t="str">
            <v>64X42</v>
          </cell>
          <cell r="AQ1671">
            <v>55</v>
          </cell>
          <cell r="AR1671" t="str">
            <v>8123 (8)</v>
          </cell>
          <cell r="AS1671">
            <v>0</v>
          </cell>
          <cell r="AT1671" t="str">
            <v>8121 (4 X 16FT)</v>
          </cell>
          <cell r="AU1671">
            <v>4</v>
          </cell>
          <cell r="AV1671" t="str">
            <v>8051 (1 White)</v>
          </cell>
          <cell r="AW1671" t="str">
            <v>8050 (186FT Clear)</v>
          </cell>
          <cell r="AX1671">
            <v>2827.5039999999999</v>
          </cell>
          <cell r="AY1671">
            <v>504</v>
          </cell>
          <cell r="AZ1671">
            <v>5.6101269841269836</v>
          </cell>
          <cell r="BA1671" t="str">
            <v xml:space="preserve">GJ Request 6/17/04. </v>
          </cell>
          <cell r="BB1671"/>
          <cell r="BC1671">
            <v>292028</v>
          </cell>
          <cell r="BD1671" t="str">
            <v>Blue</v>
          </cell>
          <cell r="BE1671" t="str">
            <v xml:space="preserve">3257 LIF37 </v>
          </cell>
          <cell r="BF1671" t="str">
            <v>12 months (+/- 5 days) from date of manufacture</v>
          </cell>
          <cell r="BG1671" t="str">
            <v>Fast</v>
          </cell>
          <cell r="BH1671" t="str">
            <v>32 mm</v>
          </cell>
          <cell r="BI1671" t="str">
            <v>1 3/8 in</v>
          </cell>
          <cell r="BJ1671" t="str">
            <v>57 in</v>
          </cell>
          <cell r="BK1671" t="str">
            <v>7/8 in</v>
          </cell>
          <cell r="BL1671" t="str">
            <v>I, II, III</v>
          </cell>
          <cell r="BM1671">
            <v>5.8001511064207785</v>
          </cell>
          <cell r="BN1671">
            <v>69.599999999999994</v>
          </cell>
          <cell r="BO1671">
            <v>0</v>
          </cell>
          <cell r="BP1671" t="str">
            <v>J</v>
          </cell>
          <cell r="BQ1671">
            <v>12</v>
          </cell>
          <cell r="BR1671">
            <v>36242</v>
          </cell>
        </row>
        <row r="1672">
          <cell r="C1672">
            <v>292029</v>
          </cell>
          <cell r="D1672" t="str">
            <v>3257 M40 (2PB, 42 Bxs)(GJ)</v>
          </cell>
          <cell r="E1672" t="str">
            <v>70409</v>
          </cell>
          <cell r="F1672" t="str">
            <v>72038</v>
          </cell>
          <cell r="G1672" t="str">
            <v>30%</v>
          </cell>
          <cell r="H1672" t="str">
            <v>2 X 8509 (12-8 4 X 1.25 OL)</v>
          </cell>
          <cell r="I1672" t="str">
            <v>8040 (54 mm 142 GA X 4.875 FT)</v>
          </cell>
          <cell r="J1672" t="str">
            <v>8036 (114 mm 200 GA X 4.875 FT)</v>
          </cell>
          <cell r="K1672">
            <v>3.7106999999999997</v>
          </cell>
          <cell r="L1672">
            <v>1.5903</v>
          </cell>
          <cell r="M1672">
            <v>57</v>
          </cell>
          <cell r="N1672">
            <v>69.601813277049345</v>
          </cell>
          <cell r="O1672">
            <v>56.75</v>
          </cell>
          <cell r="P1672">
            <v>57</v>
          </cell>
          <cell r="Q1672">
            <v>57.25</v>
          </cell>
          <cell r="R1672">
            <v>5.1926249999999996</v>
          </cell>
          <cell r="S1672">
            <v>5.3010000000000002</v>
          </cell>
          <cell r="T1672">
            <v>5.4101249999999999</v>
          </cell>
          <cell r="U1672">
            <v>2357.4517499999997</v>
          </cell>
          <cell r="V1672">
            <v>2406.654</v>
          </cell>
          <cell r="W1672">
            <v>2456.1967500000001</v>
          </cell>
          <cell r="X1672" t="str">
            <v>8490/8491 (62"/2 pc)</v>
          </cell>
          <cell r="Y1672" t="str">
            <v>62"/ 2 pc</v>
          </cell>
          <cell r="Z1672">
            <v>2.4</v>
          </cell>
          <cell r="AA1672">
            <v>12</v>
          </cell>
          <cell r="AB1672">
            <v>62.311499999999995</v>
          </cell>
          <cell r="AC1672">
            <v>63.612000000000002</v>
          </cell>
          <cell r="AD1672">
            <v>64.921499999999995</v>
          </cell>
          <cell r="AE1672">
            <v>64.711500000000001</v>
          </cell>
          <cell r="AF1672">
            <v>66.012</v>
          </cell>
          <cell r="AG1672">
            <v>67.3215</v>
          </cell>
          <cell r="AH1672" t="str">
            <v>4 X 8126 (7.125 FT/Box)</v>
          </cell>
          <cell r="AI1672">
            <v>4</v>
          </cell>
          <cell r="AJ1672" t="str">
            <v>(6X7)+0=42</v>
          </cell>
          <cell r="AK1672">
            <v>6</v>
          </cell>
          <cell r="AL1672">
            <v>7</v>
          </cell>
          <cell r="AM1672">
            <v>0</v>
          </cell>
          <cell r="AN1672">
            <v>42</v>
          </cell>
          <cell r="AO1672" t="str">
            <v>8911 (64 X 42)</v>
          </cell>
          <cell r="AP1672" t="str">
            <v>64X42</v>
          </cell>
          <cell r="AQ1672">
            <v>55</v>
          </cell>
          <cell r="AR1672" t="str">
            <v>8123 (8)</v>
          </cell>
          <cell r="AS1672">
            <v>0</v>
          </cell>
          <cell r="AT1672" t="str">
            <v>8121 (4 X 16FT)</v>
          </cell>
          <cell r="AU1672">
            <v>4</v>
          </cell>
          <cell r="AV1672" t="str">
            <v>8051 (1 White)</v>
          </cell>
          <cell r="AW1672" t="str">
            <v>8050 (186FT Clear)</v>
          </cell>
          <cell r="AX1672">
            <v>2827.5039999999999</v>
          </cell>
          <cell r="AY1672">
            <v>504</v>
          </cell>
          <cell r="AZ1672">
            <v>5.6101269841269836</v>
          </cell>
          <cell r="BA1672" t="str">
            <v>GJ Request 4/8/09.</v>
          </cell>
          <cell r="BB1672"/>
          <cell r="BC1672">
            <v>292029</v>
          </cell>
          <cell r="BD1672" t="str">
            <v>Blue</v>
          </cell>
          <cell r="BE1672" t="str">
            <v>3257 M40</v>
          </cell>
          <cell r="BF1672" t="str">
            <v>12 months (+/- 5 days) from date of manufacture</v>
          </cell>
          <cell r="BG1672" t="str">
            <v>Fast</v>
          </cell>
          <cell r="BH1672" t="str">
            <v>32 mm</v>
          </cell>
          <cell r="BI1672" t="str">
            <v>1 3/8 in</v>
          </cell>
          <cell r="BJ1672" t="str">
            <v>57 in</v>
          </cell>
          <cell r="BK1672" t="str">
            <v>7/8 in</v>
          </cell>
          <cell r="BL1672" t="str">
            <v>I, II, III</v>
          </cell>
          <cell r="BM1672">
            <v>5.8001511064207785</v>
          </cell>
          <cell r="BN1672">
            <v>69.599999999999994</v>
          </cell>
          <cell r="BO1672">
            <v>0</v>
          </cell>
          <cell r="BP1672" t="str">
            <v>J</v>
          </cell>
          <cell r="BQ1672">
            <v>12</v>
          </cell>
          <cell r="BR1672">
            <v>36242</v>
          </cell>
        </row>
        <row r="1673">
          <cell r="C1673">
            <v>292030</v>
          </cell>
          <cell r="D1673" t="str">
            <v>3257 M37 (2PB, 42 Bxs)(GJ)</v>
          </cell>
          <cell r="E1673" t="str">
            <v>70499</v>
          </cell>
          <cell r="F1673" t="str">
            <v>72038</v>
          </cell>
          <cell r="G1673" t="str">
            <v>30%</v>
          </cell>
          <cell r="H1673" t="str">
            <v>2 X 8509 (12-8 4 X 1.25 OL)</v>
          </cell>
          <cell r="I1673" t="str">
            <v>8040 (54 mm 142 GA X 4.875 FT)</v>
          </cell>
          <cell r="J1673" t="str">
            <v>8036 (114 mm 200 GA X 4.875 FT)</v>
          </cell>
          <cell r="K1673">
            <v>3.7106999999999997</v>
          </cell>
          <cell r="L1673">
            <v>1.5903</v>
          </cell>
          <cell r="M1673">
            <v>57</v>
          </cell>
          <cell r="N1673">
            <v>69.601813277049345</v>
          </cell>
          <cell r="O1673">
            <v>56.75</v>
          </cell>
          <cell r="P1673">
            <v>57</v>
          </cell>
          <cell r="Q1673">
            <v>57.25</v>
          </cell>
          <cell r="R1673">
            <v>5.1926249999999996</v>
          </cell>
          <cell r="S1673">
            <v>5.3010000000000002</v>
          </cell>
          <cell r="T1673">
            <v>5.4101249999999999</v>
          </cell>
          <cell r="U1673">
            <v>2357.4517499999997</v>
          </cell>
          <cell r="V1673">
            <v>2406.654</v>
          </cell>
          <cell r="W1673">
            <v>2456.1967500000001</v>
          </cell>
          <cell r="X1673" t="str">
            <v>8490/8491 (62"/2 pc)</v>
          </cell>
          <cell r="Y1673" t="str">
            <v>62"/ 2 pc</v>
          </cell>
          <cell r="Z1673">
            <v>2.4</v>
          </cell>
          <cell r="AA1673">
            <v>12</v>
          </cell>
          <cell r="AB1673">
            <v>62.311499999999995</v>
          </cell>
          <cell r="AC1673">
            <v>63.612000000000002</v>
          </cell>
          <cell r="AD1673">
            <v>64.921499999999995</v>
          </cell>
          <cell r="AE1673">
            <v>64.711500000000001</v>
          </cell>
          <cell r="AF1673">
            <v>66.012</v>
          </cell>
          <cell r="AG1673">
            <v>67.3215</v>
          </cell>
          <cell r="AH1673" t="str">
            <v>4 X 8126 (7.125 FT/Box)</v>
          </cell>
          <cell r="AI1673">
            <v>4</v>
          </cell>
          <cell r="AJ1673" t="str">
            <v>(6X7)+0=42</v>
          </cell>
          <cell r="AK1673">
            <v>6</v>
          </cell>
          <cell r="AL1673">
            <v>7</v>
          </cell>
          <cell r="AM1673">
            <v>0</v>
          </cell>
          <cell r="AN1673">
            <v>42</v>
          </cell>
          <cell r="AO1673" t="str">
            <v>8911 (64 X 42)</v>
          </cell>
          <cell r="AP1673" t="str">
            <v>64X42</v>
          </cell>
          <cell r="AQ1673">
            <v>55</v>
          </cell>
          <cell r="AR1673" t="str">
            <v>8123 (8)</v>
          </cell>
          <cell r="AS1673">
            <v>0</v>
          </cell>
          <cell r="AT1673" t="str">
            <v>8121 (4 X 16FT)</v>
          </cell>
          <cell r="AU1673">
            <v>4</v>
          </cell>
          <cell r="AV1673" t="str">
            <v>8051 (1 White)</v>
          </cell>
          <cell r="AW1673" t="str">
            <v>8050 (186FT Clear)</v>
          </cell>
          <cell r="AX1673">
            <v>2827.5039999999999</v>
          </cell>
          <cell r="AY1673">
            <v>504</v>
          </cell>
          <cell r="AZ1673">
            <v>5.6101269841269836</v>
          </cell>
          <cell r="BA1673" t="str">
            <v xml:space="preserve">GJ Request 6/21/02. </v>
          </cell>
          <cell r="BB1673"/>
          <cell r="BC1673">
            <v>292030</v>
          </cell>
          <cell r="BD1673" t="str">
            <v>Blue</v>
          </cell>
          <cell r="BE1673" t="str">
            <v xml:space="preserve">3257 M37 </v>
          </cell>
          <cell r="BF1673" t="str">
            <v>12 months (+/- 5 days) from date of manufacture</v>
          </cell>
          <cell r="BG1673" t="str">
            <v>Fast</v>
          </cell>
          <cell r="BH1673" t="str">
            <v>32 mm</v>
          </cell>
          <cell r="BI1673" t="str">
            <v>1 3/8 in</v>
          </cell>
          <cell r="BJ1673" t="str">
            <v>57 in</v>
          </cell>
          <cell r="BK1673" t="str">
            <v>7/8 in</v>
          </cell>
          <cell r="BL1673" t="str">
            <v>I, II, III</v>
          </cell>
          <cell r="BM1673">
            <v>5.8001511064207785</v>
          </cell>
          <cell r="BN1673">
            <v>69.599999999999994</v>
          </cell>
          <cell r="BO1673">
            <v>0</v>
          </cell>
          <cell r="BP1673" t="str">
            <v>J</v>
          </cell>
          <cell r="BQ1673">
            <v>12</v>
          </cell>
          <cell r="BR1673">
            <v>36242</v>
          </cell>
        </row>
        <row r="1674">
          <cell r="C1674">
            <v>292031</v>
          </cell>
          <cell r="D1674" t="str">
            <v>3257 M50 (2PB, 42 Bxs)(GJ)</v>
          </cell>
          <cell r="E1674" t="str">
            <v>70425</v>
          </cell>
          <cell r="F1674" t="str">
            <v>72038</v>
          </cell>
          <cell r="G1674" t="str">
            <v>30%</v>
          </cell>
          <cell r="H1674" t="str">
            <v>2 X 8509 (12-8 4 X 1.25 OL)</v>
          </cell>
          <cell r="I1674" t="str">
            <v>8040 (54 mm 142 GA X 4.875 FT)</v>
          </cell>
          <cell r="J1674" t="str">
            <v>8036 (114 mm 200 GA X 4.875 FT)</v>
          </cell>
          <cell r="K1674">
            <v>3.7106999999999997</v>
          </cell>
          <cell r="L1674">
            <v>1.5903</v>
          </cell>
          <cell r="M1674">
            <v>57</v>
          </cell>
          <cell r="N1674">
            <v>69.601813277049345</v>
          </cell>
          <cell r="O1674">
            <v>56.75</v>
          </cell>
          <cell r="P1674">
            <v>57</v>
          </cell>
          <cell r="Q1674">
            <v>57.25</v>
          </cell>
          <cell r="R1674">
            <v>5.1926249999999996</v>
          </cell>
          <cell r="S1674">
            <v>5.3010000000000002</v>
          </cell>
          <cell r="T1674">
            <v>5.4101249999999999</v>
          </cell>
          <cell r="U1674">
            <v>2357.4517499999997</v>
          </cell>
          <cell r="V1674">
            <v>2406.654</v>
          </cell>
          <cell r="W1674">
            <v>2456.1967500000001</v>
          </cell>
          <cell r="X1674" t="str">
            <v>8490/8491 (62"/2 pc)</v>
          </cell>
          <cell r="Y1674" t="str">
            <v>62"/ 2 pc</v>
          </cell>
          <cell r="Z1674">
            <v>2.4</v>
          </cell>
          <cell r="AA1674">
            <v>12</v>
          </cell>
          <cell r="AB1674">
            <v>62.311499999999995</v>
          </cell>
          <cell r="AC1674">
            <v>63.612000000000002</v>
          </cell>
          <cell r="AD1674">
            <v>64.921499999999995</v>
          </cell>
          <cell r="AE1674">
            <v>64.711500000000001</v>
          </cell>
          <cell r="AF1674">
            <v>66.012</v>
          </cell>
          <cell r="AG1674">
            <v>67.3215</v>
          </cell>
          <cell r="AH1674" t="str">
            <v>4 X 8126 (7.125 FT/Box)</v>
          </cell>
          <cell r="AI1674">
            <v>4</v>
          </cell>
          <cell r="AJ1674" t="str">
            <v>(6X7)+0=42</v>
          </cell>
          <cell r="AK1674">
            <v>6</v>
          </cell>
          <cell r="AL1674">
            <v>7</v>
          </cell>
          <cell r="AM1674">
            <v>0</v>
          </cell>
          <cell r="AN1674">
            <v>42</v>
          </cell>
          <cell r="AO1674" t="str">
            <v>8911 (64 X 42)</v>
          </cell>
          <cell r="AP1674" t="str">
            <v>64X42</v>
          </cell>
          <cell r="AQ1674">
            <v>55</v>
          </cell>
          <cell r="AR1674" t="str">
            <v>8123 (8)</v>
          </cell>
          <cell r="AS1674">
            <v>0</v>
          </cell>
          <cell r="AT1674" t="str">
            <v>8121 (4 X 16FT)</v>
          </cell>
          <cell r="AU1674">
            <v>4</v>
          </cell>
          <cell r="AV1674" t="str">
            <v>8051 (1 White)</v>
          </cell>
          <cell r="AW1674" t="str">
            <v>8050 (186FT Clear)</v>
          </cell>
          <cell r="AX1674">
            <v>2827.5039999999999</v>
          </cell>
          <cell r="AY1674">
            <v>504</v>
          </cell>
          <cell r="AZ1674">
            <v>5.6101269841269836</v>
          </cell>
          <cell r="BA1674" t="str">
            <v xml:space="preserve">GJ Request 6/21/02. </v>
          </cell>
          <cell r="BB1674"/>
          <cell r="BC1674">
            <v>292031</v>
          </cell>
          <cell r="BD1674" t="str">
            <v>Green</v>
          </cell>
          <cell r="BE1674" t="str">
            <v xml:space="preserve">3257 M50 </v>
          </cell>
          <cell r="BF1674" t="str">
            <v>12 months (+/- 5 days) from date of manufacture</v>
          </cell>
          <cell r="BG1674" t="str">
            <v xml:space="preserve">Medium </v>
          </cell>
          <cell r="BH1674" t="str">
            <v>32 mm</v>
          </cell>
          <cell r="BI1674" t="str">
            <v>1 3/8 in</v>
          </cell>
          <cell r="BJ1674" t="str">
            <v>57 in</v>
          </cell>
          <cell r="BK1674" t="str">
            <v>7/8 in</v>
          </cell>
          <cell r="BL1674" t="str">
            <v>I, II, III</v>
          </cell>
          <cell r="BM1674">
            <v>5.8001511064207785</v>
          </cell>
          <cell r="BN1674">
            <v>69.599999999999994</v>
          </cell>
          <cell r="BO1674">
            <v>0</v>
          </cell>
          <cell r="BP1674" t="str">
            <v>J</v>
          </cell>
          <cell r="BQ1674">
            <v>12</v>
          </cell>
          <cell r="BR1674">
            <v>36242</v>
          </cell>
        </row>
        <row r="1675">
          <cell r="C1675">
            <v>292033</v>
          </cell>
          <cell r="D1675" t="str">
            <v>3257 M50 (SWP, 504 Pcs) (GJ)</v>
          </cell>
          <cell r="E1675" t="str">
            <v>70425</v>
          </cell>
          <cell r="F1675" t="str">
            <v>72038</v>
          </cell>
          <cell r="G1675" t="str">
            <v>30%</v>
          </cell>
          <cell r="H1675" t="str">
            <v>2 X 8509 (12-8 4 X 1.25 OL)</v>
          </cell>
          <cell r="I1675" t="str">
            <v>8040 (54 mm 142 GA X 4.875 FT)</v>
          </cell>
          <cell r="J1675" t="str">
            <v>8036 (114 mm 200 GA X 4.875 FT)</v>
          </cell>
          <cell r="K1675">
            <v>3.7106999999999997</v>
          </cell>
          <cell r="L1675">
            <v>1.5903</v>
          </cell>
          <cell r="M1675">
            <v>57</v>
          </cell>
          <cell r="N1675">
            <v>69.601813277049345</v>
          </cell>
          <cell r="O1675">
            <v>56.75</v>
          </cell>
          <cell r="P1675">
            <v>57</v>
          </cell>
          <cell r="Q1675">
            <v>57.25</v>
          </cell>
          <cell r="R1675">
            <v>5.1926249999999996</v>
          </cell>
          <cell r="S1675">
            <v>5.3010000000000002</v>
          </cell>
          <cell r="T1675">
            <v>5.4101249999999999</v>
          </cell>
          <cell r="U1675">
            <v>2357.4517499999997</v>
          </cell>
          <cell r="V1675">
            <v>2406.654</v>
          </cell>
          <cell r="W1675">
            <v>2456.1967500000001</v>
          </cell>
          <cell r="X1675" t="str">
            <v>8053 (5" X 150GA X 59FT)</v>
          </cell>
          <cell r="Y1675" t="str">
            <v>SW (59 FT)</v>
          </cell>
          <cell r="Z1675">
            <v>0.1</v>
          </cell>
          <cell r="AA1675">
            <v>12</v>
          </cell>
          <cell r="AB1675">
            <v>62.311499999999995</v>
          </cell>
          <cell r="AC1675">
            <v>63.612000000000002</v>
          </cell>
          <cell r="AD1675">
            <v>64.921499999999995</v>
          </cell>
          <cell r="AE1675">
            <v>62.411499999999997</v>
          </cell>
          <cell r="AF1675">
            <v>63.712000000000003</v>
          </cell>
          <cell r="AG1675">
            <v>65.021499999999989</v>
          </cell>
          <cell r="AH1675" t="str">
            <v xml:space="preserve">8059 (59 FT/Bundle) </v>
          </cell>
          <cell r="AI1675" t="str">
            <v>SW</v>
          </cell>
          <cell r="AJ1675" t="str">
            <v>42 SW</v>
          </cell>
          <cell r="AK1675" t="str">
            <v xml:space="preserve">Stack </v>
          </cell>
          <cell r="AL1675" t="str">
            <v xml:space="preserve">Pyramid </v>
          </cell>
          <cell r="AM1675" t="str">
            <v>On Pallet</v>
          </cell>
          <cell r="AN1675">
            <v>42</v>
          </cell>
          <cell r="AO1675" t="str">
            <v>8919 (64 X 46)</v>
          </cell>
          <cell r="AP1675" t="str">
            <v>64X46</v>
          </cell>
          <cell r="AQ1675">
            <v>55</v>
          </cell>
          <cell r="AR1675" t="str">
            <v>8133 (2)</v>
          </cell>
          <cell r="AS1675" t="str">
            <v>2 X 8114 (Pad)</v>
          </cell>
          <cell r="AT1675">
            <v>0</v>
          </cell>
          <cell r="AU1675">
            <v>0</v>
          </cell>
          <cell r="AV1675" t="str">
            <v>8051 (1 White)</v>
          </cell>
          <cell r="AW1675" t="str">
            <v>8052 (186FT White)</v>
          </cell>
          <cell r="AX1675">
            <v>2730.904</v>
          </cell>
          <cell r="AY1675">
            <v>504</v>
          </cell>
          <cell r="AZ1675">
            <v>5.4184603174603172</v>
          </cell>
          <cell r="BA1675" t="str">
            <v>GJ Request 3/2/01.  Each bundle gets Part No. 8132 8.5 X 11 inch bundle sheet.</v>
          </cell>
          <cell r="BB1675"/>
          <cell r="BC1675">
            <v>292033</v>
          </cell>
          <cell r="BD1675" t="str">
            <v>Green</v>
          </cell>
          <cell r="BE1675" t="str">
            <v xml:space="preserve">3257 M50 </v>
          </cell>
          <cell r="BF1675" t="str">
            <v>12 months (+/- 5 days) from date of manufacture</v>
          </cell>
          <cell r="BG1675" t="str">
            <v>Medium</v>
          </cell>
          <cell r="BH1675" t="str">
            <v>32 mm</v>
          </cell>
          <cell r="BI1675" t="str">
            <v>1 3/8 in</v>
          </cell>
          <cell r="BJ1675" t="str">
            <v>57 in</v>
          </cell>
          <cell r="BK1675" t="str">
            <v>7/8 in</v>
          </cell>
          <cell r="BL1675" t="str">
            <v>I, II, III</v>
          </cell>
          <cell r="BM1675">
            <v>5.8001511064207785</v>
          </cell>
          <cell r="BN1675">
            <v>69.599999999999994</v>
          </cell>
          <cell r="BO1675">
            <v>0</v>
          </cell>
          <cell r="BP1675" t="str">
            <v>J</v>
          </cell>
          <cell r="BQ1675">
            <v>12</v>
          </cell>
          <cell r="BR1675">
            <v>34264</v>
          </cell>
        </row>
        <row r="1676">
          <cell r="C1676">
            <v>294004</v>
          </cell>
          <cell r="D1676" t="str">
            <v>E32 6' LIF0204 (2PB, 42 Bxs)(GJ)</v>
          </cell>
          <cell r="E1676" t="str">
            <v>70414</v>
          </cell>
          <cell r="F1676" t="str">
            <v>72038</v>
          </cell>
          <cell r="G1676" t="str">
            <v>30%</v>
          </cell>
          <cell r="H1676" t="str">
            <v>2 X 8509 (12-8 4 X 1.25 OL)</v>
          </cell>
          <cell r="I1676" t="str">
            <v>8040 (54 mm 142 GA X 5.032 FT)</v>
          </cell>
          <cell r="J1676" t="str">
            <v>8036 (114 mm 200 GA X 5.032 FT)</v>
          </cell>
          <cell r="K1676">
            <v>3.8327624999999994</v>
          </cell>
          <cell r="L1676">
            <v>1.6426124999999998</v>
          </cell>
          <cell r="M1676">
            <v>58.661027197225522</v>
          </cell>
          <cell r="N1676">
            <v>72</v>
          </cell>
          <cell r="O1676">
            <v>58.625</v>
          </cell>
          <cell r="P1676">
            <v>58.875</v>
          </cell>
          <cell r="Q1676">
            <v>59.125</v>
          </cell>
          <cell r="R1676">
            <v>5.3641874999999999</v>
          </cell>
          <cell r="S1676">
            <v>5.4753749999999997</v>
          </cell>
          <cell r="T1676">
            <v>5.5873125000000003</v>
          </cell>
          <cell r="U1676">
            <v>2435.3411249999999</v>
          </cell>
          <cell r="V1676">
            <v>2485.8202499999998</v>
          </cell>
          <cell r="W1676">
            <v>2536.6398750000003</v>
          </cell>
          <cell r="X1676" t="str">
            <v>8490/8491 (62"/2 pc)</v>
          </cell>
          <cell r="Y1676" t="str">
            <v>62"/ 2 pc</v>
          </cell>
          <cell r="Z1676">
            <v>2</v>
          </cell>
          <cell r="AA1676">
            <v>12</v>
          </cell>
          <cell r="AB1676">
            <v>64.370249999999999</v>
          </cell>
          <cell r="AC1676">
            <v>65.704499999999996</v>
          </cell>
          <cell r="AD1676">
            <v>67.047750000000008</v>
          </cell>
          <cell r="AE1676">
            <v>66.370249999999999</v>
          </cell>
          <cell r="AF1676">
            <v>67.704499999999996</v>
          </cell>
          <cell r="AG1676">
            <v>69.047750000000008</v>
          </cell>
          <cell r="AH1676" t="str">
            <v>4 X 8126 (7.125 FT/Box)</v>
          </cell>
          <cell r="AI1676">
            <v>4</v>
          </cell>
          <cell r="AJ1676" t="str">
            <v>(6X7)+0=42</v>
          </cell>
          <cell r="AK1676">
            <v>6</v>
          </cell>
          <cell r="AL1676">
            <v>7</v>
          </cell>
          <cell r="AM1676">
            <v>0</v>
          </cell>
          <cell r="AN1676">
            <v>42</v>
          </cell>
          <cell r="AO1676" t="str">
            <v>8911 (64 X 42)</v>
          </cell>
          <cell r="AP1676" t="str">
            <v>64X42</v>
          </cell>
          <cell r="AQ1676">
            <v>55</v>
          </cell>
          <cell r="AR1676" t="str">
            <v>8123 (8)</v>
          </cell>
          <cell r="AS1676">
            <v>0</v>
          </cell>
          <cell r="AT1676" t="str">
            <v>8121 (4 X 16FT)</v>
          </cell>
          <cell r="AU1676">
            <v>4</v>
          </cell>
          <cell r="AV1676" t="str">
            <v>8051 (1 White)</v>
          </cell>
          <cell r="AW1676" t="str">
            <v>8050 (186FT Clear)</v>
          </cell>
          <cell r="AX1676">
            <v>2898.5889999999999</v>
          </cell>
          <cell r="AY1676">
            <v>504</v>
          </cell>
          <cell r="AZ1676">
            <v>5.7511686507936508</v>
          </cell>
          <cell r="BA1676" t="str">
            <v>GJ Request 12/15/05.</v>
          </cell>
          <cell r="BB1676"/>
          <cell r="BC1676">
            <v>294004</v>
          </cell>
          <cell r="BD1676" t="str">
            <v>Yellow</v>
          </cell>
          <cell r="BE1676" t="str">
            <v>E32 6' LIF0204</v>
          </cell>
          <cell r="BF1676" t="str">
            <v>12 months (+/- 5 days) from date of manufacture</v>
          </cell>
          <cell r="BG1676" t="str">
            <v>Slow</v>
          </cell>
          <cell r="BH1676" t="str">
            <v>32 mm</v>
          </cell>
          <cell r="BI1676" t="str">
            <v>1 3/8 in</v>
          </cell>
          <cell r="BJ1676" t="str">
            <v>58 7/8 in</v>
          </cell>
          <cell r="BK1676" t="str">
            <v>7/8 in</v>
          </cell>
          <cell r="BL1676" t="str">
            <v>I, II, III</v>
          </cell>
          <cell r="BM1676">
            <v>6</v>
          </cell>
          <cell r="BN1676">
            <v>72</v>
          </cell>
          <cell r="BO1676">
            <v>0</v>
          </cell>
          <cell r="BP1676" t="str">
            <v>J</v>
          </cell>
          <cell r="BQ1676">
            <v>12</v>
          </cell>
          <cell r="BR1676">
            <v>36242</v>
          </cell>
        </row>
        <row r="1677">
          <cell r="C1677">
            <v>294005</v>
          </cell>
          <cell r="D1677" t="str">
            <v>E32 6' LIF35 (2PB, 42 Bxs)(GJ)</v>
          </cell>
          <cell r="E1677" t="str">
            <v>70411</v>
          </cell>
          <cell r="F1677" t="str">
            <v>72038</v>
          </cell>
          <cell r="G1677" t="str">
            <v>30%</v>
          </cell>
          <cell r="H1677" t="str">
            <v>2 X 8509 (12-8 4 X 1.25 OL)</v>
          </cell>
          <cell r="I1677" t="str">
            <v>8040 (54 mm 142 GA X 5.032 FT)</v>
          </cell>
          <cell r="J1677" t="str">
            <v>8036 (114 mm 200 GA X 5.032 FT)</v>
          </cell>
          <cell r="K1677">
            <v>3.8327624999999994</v>
          </cell>
          <cell r="L1677">
            <v>1.6426124999999998</v>
          </cell>
          <cell r="M1677">
            <v>58.661027197225522</v>
          </cell>
          <cell r="N1677">
            <v>72</v>
          </cell>
          <cell r="O1677">
            <v>58.625</v>
          </cell>
          <cell r="P1677">
            <v>58.875</v>
          </cell>
          <cell r="Q1677">
            <v>59.125</v>
          </cell>
          <cell r="R1677">
            <v>5.3641874999999999</v>
          </cell>
          <cell r="S1677">
            <v>5.4753749999999997</v>
          </cell>
          <cell r="T1677">
            <v>5.5873125000000003</v>
          </cell>
          <cell r="U1677">
            <v>2435.3411249999999</v>
          </cell>
          <cell r="V1677">
            <v>2485.8202499999998</v>
          </cell>
          <cell r="W1677">
            <v>2536.6398750000003</v>
          </cell>
          <cell r="X1677" t="str">
            <v>8490/8491 (62"/2 pc)</v>
          </cell>
          <cell r="Y1677" t="str">
            <v>62"/ 2 pc</v>
          </cell>
          <cell r="Z1677">
            <v>2</v>
          </cell>
          <cell r="AA1677">
            <v>12</v>
          </cell>
          <cell r="AB1677">
            <v>64.370249999999999</v>
          </cell>
          <cell r="AC1677">
            <v>65.704499999999996</v>
          </cell>
          <cell r="AD1677">
            <v>67.047750000000008</v>
          </cell>
          <cell r="AE1677">
            <v>66.370249999999999</v>
          </cell>
          <cell r="AF1677">
            <v>67.704499999999996</v>
          </cell>
          <cell r="AG1677">
            <v>69.047750000000008</v>
          </cell>
          <cell r="AH1677" t="str">
            <v>4 X 8126 (7.125 FT/Box)</v>
          </cell>
          <cell r="AI1677">
            <v>4</v>
          </cell>
          <cell r="AJ1677" t="str">
            <v>(6X7)+0=42</v>
          </cell>
          <cell r="AK1677">
            <v>6</v>
          </cell>
          <cell r="AL1677">
            <v>7</v>
          </cell>
          <cell r="AM1677">
            <v>0</v>
          </cell>
          <cell r="AN1677">
            <v>42</v>
          </cell>
          <cell r="AO1677" t="str">
            <v>8911 (64 X 42)</v>
          </cell>
          <cell r="AP1677" t="str">
            <v>64X42</v>
          </cell>
          <cell r="AQ1677">
            <v>55</v>
          </cell>
          <cell r="AR1677" t="str">
            <v>8123 (8)</v>
          </cell>
          <cell r="AS1677">
            <v>0</v>
          </cell>
          <cell r="AT1677" t="str">
            <v>8121 (4 X 16FT)</v>
          </cell>
          <cell r="AU1677">
            <v>4</v>
          </cell>
          <cell r="AV1677" t="str">
            <v>8051 (1 White)</v>
          </cell>
          <cell r="AW1677" t="str">
            <v>8050 (186FT Clear)</v>
          </cell>
          <cell r="AX1677">
            <v>2898.5889999999999</v>
          </cell>
          <cell r="AY1677">
            <v>504</v>
          </cell>
          <cell r="AZ1677">
            <v>5.7511686507936508</v>
          </cell>
          <cell r="BA1677" t="str">
            <v>GJ Request 2/10/05.</v>
          </cell>
          <cell r="BB1677"/>
          <cell r="BC1677">
            <v>294005</v>
          </cell>
          <cell r="BD1677" t="str">
            <v>Blue</v>
          </cell>
          <cell r="BE1677" t="str">
            <v>E32 6' LIF35</v>
          </cell>
          <cell r="BF1677" t="str">
            <v>12 months (+/- 5 days) from date of manufacture</v>
          </cell>
          <cell r="BG1677" t="str">
            <v>Fast</v>
          </cell>
          <cell r="BH1677" t="str">
            <v>32 mm</v>
          </cell>
          <cell r="BI1677" t="str">
            <v>1 3/8 in</v>
          </cell>
          <cell r="BJ1677" t="str">
            <v>58 7/8 in</v>
          </cell>
          <cell r="BK1677" t="str">
            <v>7/8 in</v>
          </cell>
          <cell r="BL1677" t="str">
            <v>I, II, III</v>
          </cell>
          <cell r="BM1677">
            <v>6</v>
          </cell>
          <cell r="BN1677">
            <v>72</v>
          </cell>
          <cell r="BO1677">
            <v>0</v>
          </cell>
          <cell r="BP1677" t="str">
            <v>J</v>
          </cell>
          <cell r="BQ1677">
            <v>12</v>
          </cell>
          <cell r="BR1677">
            <v>36242</v>
          </cell>
        </row>
        <row r="1678">
          <cell r="C1678">
            <v>294008</v>
          </cell>
          <cell r="D1678" t="str">
            <v>E32 6' M0204 (2PB, 42 Bxs)(GJ)</v>
          </cell>
          <cell r="E1678" t="str">
            <v>70450</v>
          </cell>
          <cell r="F1678" t="str">
            <v>72038</v>
          </cell>
          <cell r="G1678" t="str">
            <v>30%</v>
          </cell>
          <cell r="H1678" t="str">
            <v>2 X 8509 (12-8 4 X 1.25 OL)</v>
          </cell>
          <cell r="I1678" t="str">
            <v>8040 (54 mm 142 GA X 5.032 FT)</v>
          </cell>
          <cell r="J1678" t="str">
            <v>8036 (114 mm 200 GA X 5.032 FT)</v>
          </cell>
          <cell r="K1678">
            <v>3.8327624999999994</v>
          </cell>
          <cell r="L1678">
            <v>1.6426124999999998</v>
          </cell>
          <cell r="M1678">
            <v>58.661027197225522</v>
          </cell>
          <cell r="N1678">
            <v>72</v>
          </cell>
          <cell r="O1678">
            <v>58.625</v>
          </cell>
          <cell r="P1678">
            <v>58.875</v>
          </cell>
          <cell r="Q1678">
            <v>59.125</v>
          </cell>
          <cell r="R1678">
            <v>5.3641874999999999</v>
          </cell>
          <cell r="S1678">
            <v>5.4753749999999997</v>
          </cell>
          <cell r="T1678">
            <v>5.5873125000000003</v>
          </cell>
          <cell r="U1678">
            <v>2435.3411249999999</v>
          </cell>
          <cell r="V1678">
            <v>2485.8202499999998</v>
          </cell>
          <cell r="W1678">
            <v>2536.6398750000003</v>
          </cell>
          <cell r="X1678" t="str">
            <v>8490/8491 (62"/2 pc)</v>
          </cell>
          <cell r="Y1678" t="str">
            <v>62"/ 2 pc</v>
          </cell>
          <cell r="Z1678">
            <v>2</v>
          </cell>
          <cell r="AA1678">
            <v>12</v>
          </cell>
          <cell r="AB1678">
            <v>64.370249999999999</v>
          </cell>
          <cell r="AC1678">
            <v>65.704499999999996</v>
          </cell>
          <cell r="AD1678">
            <v>67.047750000000008</v>
          </cell>
          <cell r="AE1678">
            <v>66.370249999999999</v>
          </cell>
          <cell r="AF1678">
            <v>67.704499999999996</v>
          </cell>
          <cell r="AG1678">
            <v>69.047750000000008</v>
          </cell>
          <cell r="AH1678" t="str">
            <v>4 X 8126 (7.125 FT/Box)</v>
          </cell>
          <cell r="AI1678">
            <v>4</v>
          </cell>
          <cell r="AJ1678" t="str">
            <v>(6X7)+0=42</v>
          </cell>
          <cell r="AK1678">
            <v>6</v>
          </cell>
          <cell r="AL1678">
            <v>7</v>
          </cell>
          <cell r="AM1678">
            <v>0</v>
          </cell>
          <cell r="AN1678">
            <v>42</v>
          </cell>
          <cell r="AO1678" t="str">
            <v>8911 (64 X 42)</v>
          </cell>
          <cell r="AP1678" t="str">
            <v>64X42</v>
          </cell>
          <cell r="AQ1678">
            <v>55</v>
          </cell>
          <cell r="AR1678" t="str">
            <v>8123 (8)</v>
          </cell>
          <cell r="AS1678">
            <v>0</v>
          </cell>
          <cell r="AT1678" t="str">
            <v>8121 (4 X 16FT)</v>
          </cell>
          <cell r="AU1678">
            <v>4</v>
          </cell>
          <cell r="AV1678" t="str">
            <v>8051 (1 White)</v>
          </cell>
          <cell r="AW1678" t="str">
            <v>8050 (186FT Clear)</v>
          </cell>
          <cell r="AX1678">
            <v>2898.5889999999999</v>
          </cell>
          <cell r="AY1678">
            <v>504</v>
          </cell>
          <cell r="AZ1678">
            <v>5.7511686507936508</v>
          </cell>
          <cell r="BA1678" t="str">
            <v xml:space="preserve">GJ Request 6/21/02. </v>
          </cell>
          <cell r="BB1678"/>
          <cell r="BC1678">
            <v>294008</v>
          </cell>
          <cell r="BD1678" t="str">
            <v>Yellow</v>
          </cell>
          <cell r="BE1678" t="str">
            <v>E32 6' M0204</v>
          </cell>
          <cell r="BF1678" t="str">
            <v>12 months (+/- 5 days) from date of manufacture</v>
          </cell>
          <cell r="BG1678" t="str">
            <v>Slow</v>
          </cell>
          <cell r="BH1678" t="str">
            <v>32 mm</v>
          </cell>
          <cell r="BI1678" t="str">
            <v>1 3/8 in</v>
          </cell>
          <cell r="BJ1678" t="str">
            <v>58 7/8 in</v>
          </cell>
          <cell r="BK1678" t="str">
            <v>7/8 in</v>
          </cell>
          <cell r="BL1678" t="str">
            <v>I, II, III</v>
          </cell>
          <cell r="BM1678">
            <v>6</v>
          </cell>
          <cell r="BN1678">
            <v>72</v>
          </cell>
          <cell r="BO1678">
            <v>0</v>
          </cell>
          <cell r="BP1678" t="str">
            <v>J</v>
          </cell>
          <cell r="BQ1678">
            <v>12</v>
          </cell>
          <cell r="BR1678">
            <v>36242</v>
          </cell>
        </row>
        <row r="1679">
          <cell r="C1679">
            <v>294018</v>
          </cell>
          <cell r="D1679" t="str">
            <v>E32 6' M35 (SWP, 504 Pcs) (GJ)</v>
          </cell>
          <cell r="E1679" t="str">
            <v>70474</v>
          </cell>
          <cell r="F1679" t="str">
            <v>72038</v>
          </cell>
          <cell r="G1679" t="str">
            <v>30%</v>
          </cell>
          <cell r="H1679" t="str">
            <v>2 X 8509 (12-8 4 X 1.25 OL)</v>
          </cell>
          <cell r="I1679" t="str">
            <v>8040 (54 mm 142 GA X 5.032 FT)</v>
          </cell>
          <cell r="J1679" t="str">
            <v>8036 (114 mm 200 GA X 5.032 FT)</v>
          </cell>
          <cell r="K1679">
            <v>3.8327624999999994</v>
          </cell>
          <cell r="L1679">
            <v>1.6426124999999998</v>
          </cell>
          <cell r="M1679">
            <v>58.661027197225522</v>
          </cell>
          <cell r="N1679">
            <v>72</v>
          </cell>
          <cell r="O1679">
            <v>58.625</v>
          </cell>
          <cell r="P1679">
            <v>58.875</v>
          </cell>
          <cell r="Q1679">
            <v>59.125</v>
          </cell>
          <cell r="R1679">
            <v>5.3641874999999999</v>
          </cell>
          <cell r="S1679">
            <v>5.4753749999999997</v>
          </cell>
          <cell r="T1679">
            <v>5.5873125000000003</v>
          </cell>
          <cell r="U1679">
            <v>2435.3411249999999</v>
          </cell>
          <cell r="V1679">
            <v>2485.8202499999998</v>
          </cell>
          <cell r="W1679">
            <v>2536.6398750000003</v>
          </cell>
          <cell r="X1679" t="str">
            <v>8053 (5" X 150GA X 60FT)</v>
          </cell>
          <cell r="Y1679" t="str">
            <v>SW (60 FT)</v>
          </cell>
          <cell r="Z1679">
            <v>0.1</v>
          </cell>
          <cell r="AA1679">
            <v>12</v>
          </cell>
          <cell r="AB1679">
            <v>64.370249999999999</v>
          </cell>
          <cell r="AC1679">
            <v>65.704499999999996</v>
          </cell>
          <cell r="AD1679">
            <v>67.047750000000008</v>
          </cell>
          <cell r="AE1679">
            <v>64.470249999999993</v>
          </cell>
          <cell r="AF1679">
            <v>65.80449999999999</v>
          </cell>
          <cell r="AG1679">
            <v>67.147750000000002</v>
          </cell>
          <cell r="AH1679" t="str">
            <v xml:space="preserve">8059 (60 FT/Bundle) </v>
          </cell>
          <cell r="AI1679" t="str">
            <v>SW</v>
          </cell>
          <cell r="AJ1679" t="str">
            <v>42 SW</v>
          </cell>
          <cell r="AK1679" t="str">
            <v xml:space="preserve">Stack </v>
          </cell>
          <cell r="AL1679" t="str">
            <v xml:space="preserve">Pyramid </v>
          </cell>
          <cell r="AM1679" t="str">
            <v>On Pallet</v>
          </cell>
          <cell r="AN1679">
            <v>42</v>
          </cell>
          <cell r="AO1679" t="str">
            <v>8919 (64 X 46)</v>
          </cell>
          <cell r="AP1679" t="str">
            <v>64X46</v>
          </cell>
          <cell r="AQ1679">
            <v>55</v>
          </cell>
          <cell r="AR1679" t="str">
            <v>8133 (2)</v>
          </cell>
          <cell r="AS1679" t="str">
            <v>2 X 8114 (Pad)</v>
          </cell>
          <cell r="AT1679">
            <v>0</v>
          </cell>
          <cell r="AU1679">
            <v>0</v>
          </cell>
          <cell r="AV1679" t="str">
            <v>8051 (1 White)</v>
          </cell>
          <cell r="AW1679" t="str">
            <v>8052 (186FT White)</v>
          </cell>
          <cell r="AX1679">
            <v>2818.7889999999998</v>
          </cell>
          <cell r="AY1679">
            <v>504</v>
          </cell>
          <cell r="AZ1679">
            <v>5.5928353174603167</v>
          </cell>
          <cell r="BA1679" t="str">
            <v xml:space="preserve">GJ Request 2/11/03.  Each bundle gets Part No. 8132 8.5 X 11 inch  bundle sheet.  </v>
          </cell>
          <cell r="BB1679"/>
          <cell r="BC1679">
            <v>294018</v>
          </cell>
          <cell r="BD1679" t="str">
            <v>Blue</v>
          </cell>
          <cell r="BE1679" t="str">
            <v xml:space="preserve">E32 6' M35 </v>
          </cell>
          <cell r="BF1679" t="str">
            <v>12 months (+/- 5 days) from date of manufacture</v>
          </cell>
          <cell r="BG1679" t="str">
            <v>Fast</v>
          </cell>
          <cell r="BH1679" t="str">
            <v>32 mm</v>
          </cell>
          <cell r="BI1679" t="str">
            <v>1 3/8 in</v>
          </cell>
          <cell r="BJ1679" t="str">
            <v>58 7/8 in</v>
          </cell>
          <cell r="BK1679" t="str">
            <v>7/8 in</v>
          </cell>
          <cell r="BL1679" t="str">
            <v>I, II, III</v>
          </cell>
          <cell r="BM1679">
            <v>6</v>
          </cell>
          <cell r="BN1679">
            <v>72</v>
          </cell>
          <cell r="BO1679">
            <v>0</v>
          </cell>
          <cell r="BP1679" t="str">
            <v>J</v>
          </cell>
          <cell r="BQ1679">
            <v>12</v>
          </cell>
          <cell r="BR1679">
            <v>34264</v>
          </cell>
        </row>
        <row r="1680">
          <cell r="C1680">
            <v>294020</v>
          </cell>
          <cell r="D1680" t="str">
            <v>E32 6' M35 (2PB, 42 Bxs)(GJ)</v>
          </cell>
          <cell r="E1680" t="str">
            <v>70474</v>
          </cell>
          <cell r="F1680" t="str">
            <v>72038</v>
          </cell>
          <cell r="G1680" t="str">
            <v>30%</v>
          </cell>
          <cell r="H1680" t="str">
            <v>2 X 8509 (12-8 4 X 1.25 OL)</v>
          </cell>
          <cell r="I1680" t="str">
            <v>8040 (54 mm 142 GA X 5.032 FT)</v>
          </cell>
          <cell r="J1680" t="str">
            <v>8036 (114 mm 200 GA X 5.032 FT)</v>
          </cell>
          <cell r="K1680">
            <v>3.8327624999999994</v>
          </cell>
          <cell r="L1680">
            <v>1.6426124999999998</v>
          </cell>
          <cell r="M1680">
            <v>58.661027197225522</v>
          </cell>
          <cell r="N1680">
            <v>72</v>
          </cell>
          <cell r="O1680">
            <v>58.625</v>
          </cell>
          <cell r="P1680">
            <v>58.875</v>
          </cell>
          <cell r="Q1680">
            <v>59.125</v>
          </cell>
          <cell r="R1680">
            <v>5.3641874999999999</v>
          </cell>
          <cell r="S1680">
            <v>5.4753749999999997</v>
          </cell>
          <cell r="T1680">
            <v>5.5873125000000003</v>
          </cell>
          <cell r="U1680">
            <v>2435.3411249999999</v>
          </cell>
          <cell r="V1680">
            <v>2485.8202499999998</v>
          </cell>
          <cell r="W1680">
            <v>2536.6398750000003</v>
          </cell>
          <cell r="X1680" t="str">
            <v>8490/8491 (62"/2 pc)</v>
          </cell>
          <cell r="Y1680" t="str">
            <v>62"/ 2 pc</v>
          </cell>
          <cell r="Z1680">
            <v>2</v>
          </cell>
          <cell r="AA1680">
            <v>12</v>
          </cell>
          <cell r="AB1680">
            <v>64.370249999999999</v>
          </cell>
          <cell r="AC1680">
            <v>65.704499999999996</v>
          </cell>
          <cell r="AD1680">
            <v>67.047750000000008</v>
          </cell>
          <cell r="AE1680">
            <v>66.370249999999999</v>
          </cell>
          <cell r="AF1680">
            <v>67.704499999999996</v>
          </cell>
          <cell r="AG1680">
            <v>69.047750000000008</v>
          </cell>
          <cell r="AH1680" t="str">
            <v>4 X 8126 (7.125 FT/Box)</v>
          </cell>
          <cell r="AI1680">
            <v>4</v>
          </cell>
          <cell r="AJ1680" t="str">
            <v>(6X7)+0=42</v>
          </cell>
          <cell r="AK1680">
            <v>6</v>
          </cell>
          <cell r="AL1680">
            <v>7</v>
          </cell>
          <cell r="AM1680">
            <v>0</v>
          </cell>
          <cell r="AN1680">
            <v>42</v>
          </cell>
          <cell r="AO1680" t="str">
            <v>8911 (64 X 42)</v>
          </cell>
          <cell r="AP1680" t="str">
            <v>64X42</v>
          </cell>
          <cell r="AQ1680">
            <v>55</v>
          </cell>
          <cell r="AR1680" t="str">
            <v>8123 (8)</v>
          </cell>
          <cell r="AS1680">
            <v>0</v>
          </cell>
          <cell r="AT1680" t="str">
            <v>8121 (4 X 16FT)</v>
          </cell>
          <cell r="AU1680">
            <v>4</v>
          </cell>
          <cell r="AV1680" t="str">
            <v>8051 (1 White)</v>
          </cell>
          <cell r="AW1680" t="str">
            <v>8050 (186FT Clear)</v>
          </cell>
          <cell r="AX1680">
            <v>2898.5889999999999</v>
          </cell>
          <cell r="AY1680">
            <v>504</v>
          </cell>
          <cell r="AZ1680">
            <v>5.7511686507936508</v>
          </cell>
          <cell r="BA1680" t="str">
            <v xml:space="preserve">GJ Request 6/21/02. </v>
          </cell>
          <cell r="BB1680"/>
          <cell r="BC1680">
            <v>294020</v>
          </cell>
          <cell r="BD1680" t="str">
            <v>Blue</v>
          </cell>
          <cell r="BE1680" t="str">
            <v xml:space="preserve">E32 6' M35 </v>
          </cell>
          <cell r="BF1680" t="str">
            <v>12 months (+/- 5 days) from date of manufacture</v>
          </cell>
          <cell r="BG1680" t="str">
            <v>Fast</v>
          </cell>
          <cell r="BH1680" t="str">
            <v>32 mm</v>
          </cell>
          <cell r="BI1680" t="str">
            <v>1 3/8 in</v>
          </cell>
          <cell r="BJ1680" t="str">
            <v>58 7/8 in</v>
          </cell>
          <cell r="BK1680" t="str">
            <v>7/8 in</v>
          </cell>
          <cell r="BL1680" t="str">
            <v>I, II, III</v>
          </cell>
          <cell r="BM1680">
            <v>6</v>
          </cell>
          <cell r="BN1680">
            <v>72</v>
          </cell>
          <cell r="BO1680">
            <v>0</v>
          </cell>
          <cell r="BP1680" t="str">
            <v>J</v>
          </cell>
          <cell r="BQ1680">
            <v>12</v>
          </cell>
          <cell r="BR1680">
            <v>36242</v>
          </cell>
        </row>
        <row r="1681">
          <cell r="C1681">
            <v>294021</v>
          </cell>
          <cell r="D1681" t="str">
            <v>E32 6' M37 (2PB, 42 Bxs)(GJ)</v>
          </cell>
          <cell r="E1681" t="str">
            <v>70499</v>
          </cell>
          <cell r="F1681" t="str">
            <v>72038</v>
          </cell>
          <cell r="G1681" t="str">
            <v>30%</v>
          </cell>
          <cell r="H1681" t="str">
            <v>2 X 8509 (12-8 4 X 1.25 OL)</v>
          </cell>
          <cell r="I1681" t="str">
            <v>8040 (54 mm 142 GA X 5.032 FT)</v>
          </cell>
          <cell r="J1681" t="str">
            <v>8036 (114 mm 200 GA X 5.032 FT)</v>
          </cell>
          <cell r="K1681">
            <v>3.8327624999999994</v>
          </cell>
          <cell r="L1681">
            <v>1.6426124999999998</v>
          </cell>
          <cell r="M1681">
            <v>58.661027197225522</v>
          </cell>
          <cell r="N1681">
            <v>72</v>
          </cell>
          <cell r="O1681">
            <v>58.625</v>
          </cell>
          <cell r="P1681">
            <v>58.875</v>
          </cell>
          <cell r="Q1681">
            <v>59.125</v>
          </cell>
          <cell r="R1681">
            <v>5.3641874999999999</v>
          </cell>
          <cell r="S1681">
            <v>5.4753749999999997</v>
          </cell>
          <cell r="T1681">
            <v>5.5873125000000003</v>
          </cell>
          <cell r="U1681">
            <v>2435.3411249999999</v>
          </cell>
          <cell r="V1681">
            <v>2485.8202499999998</v>
          </cell>
          <cell r="W1681">
            <v>2536.6398750000003</v>
          </cell>
          <cell r="X1681" t="str">
            <v>8490/8491 (62"/2 pc)</v>
          </cell>
          <cell r="Y1681" t="str">
            <v>62"/ 2 pc</v>
          </cell>
          <cell r="Z1681">
            <v>2</v>
          </cell>
          <cell r="AA1681">
            <v>12</v>
          </cell>
          <cell r="AB1681">
            <v>64.370249999999999</v>
          </cell>
          <cell r="AC1681">
            <v>65.704499999999996</v>
          </cell>
          <cell r="AD1681">
            <v>67.047750000000008</v>
          </cell>
          <cell r="AE1681">
            <v>66.370249999999999</v>
          </cell>
          <cell r="AF1681">
            <v>67.704499999999996</v>
          </cell>
          <cell r="AG1681">
            <v>69.047750000000008</v>
          </cell>
          <cell r="AH1681" t="str">
            <v>4 X 8126 (7.125 FT/Box)</v>
          </cell>
          <cell r="AI1681">
            <v>4</v>
          </cell>
          <cell r="AJ1681" t="str">
            <v>(6X7)+0=42</v>
          </cell>
          <cell r="AK1681">
            <v>6</v>
          </cell>
          <cell r="AL1681">
            <v>7</v>
          </cell>
          <cell r="AM1681">
            <v>0</v>
          </cell>
          <cell r="AN1681">
            <v>42</v>
          </cell>
          <cell r="AO1681" t="str">
            <v>8911 (64 X 42)</v>
          </cell>
          <cell r="AP1681" t="str">
            <v>64X42</v>
          </cell>
          <cell r="AQ1681">
            <v>55</v>
          </cell>
          <cell r="AR1681" t="str">
            <v>8123 (8)</v>
          </cell>
          <cell r="AS1681">
            <v>0</v>
          </cell>
          <cell r="AT1681" t="str">
            <v>8121 (4 X 16FT)</v>
          </cell>
          <cell r="AU1681">
            <v>4</v>
          </cell>
          <cell r="AV1681" t="str">
            <v>8051 (1 White)</v>
          </cell>
          <cell r="AW1681" t="str">
            <v>8050 (186FT Clear)</v>
          </cell>
          <cell r="AX1681">
            <v>2898.5889999999999</v>
          </cell>
          <cell r="AY1681">
            <v>504</v>
          </cell>
          <cell r="AZ1681">
            <v>5.7511686507936508</v>
          </cell>
          <cell r="BA1681" t="str">
            <v xml:space="preserve">GJ Request 6/21/02. </v>
          </cell>
          <cell r="BB1681"/>
          <cell r="BC1681">
            <v>294021</v>
          </cell>
          <cell r="BD1681" t="str">
            <v>Blue</v>
          </cell>
          <cell r="BE1681" t="str">
            <v>E32 6' M37</v>
          </cell>
          <cell r="BF1681" t="str">
            <v>12 months (+/- 5 days) from date of manufacture</v>
          </cell>
          <cell r="BG1681" t="str">
            <v>Fast</v>
          </cell>
          <cell r="BH1681" t="str">
            <v>32 mm</v>
          </cell>
          <cell r="BI1681" t="str">
            <v>1 3/8 in</v>
          </cell>
          <cell r="BJ1681" t="str">
            <v>58 7/8 in</v>
          </cell>
          <cell r="BK1681" t="str">
            <v>7/8 in</v>
          </cell>
          <cell r="BL1681" t="str">
            <v>I, II, III</v>
          </cell>
          <cell r="BM1681">
            <v>6</v>
          </cell>
          <cell r="BN1681">
            <v>72</v>
          </cell>
          <cell r="BO1681">
            <v>0</v>
          </cell>
          <cell r="BP1681" t="str">
            <v>J</v>
          </cell>
          <cell r="BQ1681">
            <v>12</v>
          </cell>
          <cell r="BR1681">
            <v>36242</v>
          </cell>
        </row>
        <row r="1682">
          <cell r="C1682">
            <v>294022</v>
          </cell>
          <cell r="D1682" t="str">
            <v>E32 6' M37 (SWP, 420 Pcs) (GJ)</v>
          </cell>
          <cell r="E1682" t="str">
            <v>70499</v>
          </cell>
          <cell r="F1682" t="str">
            <v>72038</v>
          </cell>
          <cell r="G1682" t="str">
            <v>30%</v>
          </cell>
          <cell r="H1682" t="str">
            <v>2 X 8509 (12-8 4 X 1.25 OL)</v>
          </cell>
          <cell r="I1682" t="str">
            <v>8040 (54 mm 142 GA X 5.032 FT)</v>
          </cell>
          <cell r="J1682" t="str">
            <v>8036 (114 mm 200 GA X 5.032 FT)</v>
          </cell>
          <cell r="K1682">
            <v>3.8327624999999994</v>
          </cell>
          <cell r="L1682">
            <v>1.6426124999999998</v>
          </cell>
          <cell r="M1682">
            <v>58.661027197225522</v>
          </cell>
          <cell r="N1682">
            <v>72</v>
          </cell>
          <cell r="O1682">
            <v>58.625</v>
          </cell>
          <cell r="P1682">
            <v>58.875</v>
          </cell>
          <cell r="Q1682">
            <v>59.125</v>
          </cell>
          <cell r="R1682">
            <v>5.3641874999999999</v>
          </cell>
          <cell r="S1682">
            <v>5.4753749999999997</v>
          </cell>
          <cell r="T1682">
            <v>5.5873125000000003</v>
          </cell>
          <cell r="U1682">
            <v>2435.3411249999999</v>
          </cell>
          <cell r="V1682">
            <v>2485.8202499999998</v>
          </cell>
          <cell r="W1682">
            <v>2536.6398750000003</v>
          </cell>
          <cell r="X1682" t="str">
            <v>8053 (5" X 150GA X 60FT)</v>
          </cell>
          <cell r="Y1682" t="str">
            <v>SW (60 FT)</v>
          </cell>
          <cell r="Z1682">
            <v>0.1</v>
          </cell>
          <cell r="AA1682">
            <v>10</v>
          </cell>
          <cell r="AB1682">
            <v>53.641874999999999</v>
          </cell>
          <cell r="AC1682">
            <v>54.753749999999997</v>
          </cell>
          <cell r="AD1682">
            <v>55.873125000000002</v>
          </cell>
          <cell r="AE1682">
            <v>53.741875</v>
          </cell>
          <cell r="AF1682">
            <v>54.853749999999998</v>
          </cell>
          <cell r="AG1682">
            <v>55.973125000000003</v>
          </cell>
          <cell r="AH1682" t="str">
            <v xml:space="preserve">8059 (60 FT/Bundle) </v>
          </cell>
          <cell r="AI1682" t="str">
            <v>SW</v>
          </cell>
          <cell r="AJ1682" t="str">
            <v>42 SW</v>
          </cell>
          <cell r="AK1682" t="str">
            <v xml:space="preserve">Stack </v>
          </cell>
          <cell r="AL1682" t="str">
            <v xml:space="preserve">Pyramid </v>
          </cell>
          <cell r="AM1682" t="str">
            <v>On Pallet</v>
          </cell>
          <cell r="AN1682">
            <v>42</v>
          </cell>
          <cell r="AO1682" t="str">
            <v>8919 (64 X 46)</v>
          </cell>
          <cell r="AP1682" t="str">
            <v>64X46</v>
          </cell>
          <cell r="AQ1682">
            <v>55</v>
          </cell>
          <cell r="AR1682" t="str">
            <v>8133 (2)</v>
          </cell>
          <cell r="AS1682" t="str">
            <v>2 X 8114 (Pad)</v>
          </cell>
          <cell r="AT1682">
            <v>0</v>
          </cell>
          <cell r="AU1682">
            <v>0</v>
          </cell>
          <cell r="AV1682" t="str">
            <v>8051 (1 White)</v>
          </cell>
          <cell r="AW1682" t="str">
            <v>8052 (186FT White)</v>
          </cell>
          <cell r="AX1682">
            <v>2358.8575000000001</v>
          </cell>
          <cell r="AY1682">
            <v>420</v>
          </cell>
          <cell r="AZ1682">
            <v>5.6163273809523808</v>
          </cell>
          <cell r="BA1682" t="str">
            <v xml:space="preserve">GJ Request 10/6/04.  Each bundle gets Part No. 8132 8.5 X 11 inch  bundle sheet.  </v>
          </cell>
          <cell r="BB1682"/>
          <cell r="BC1682">
            <v>294022</v>
          </cell>
          <cell r="BD1682" t="str">
            <v>Blue</v>
          </cell>
          <cell r="BE1682" t="str">
            <v xml:space="preserve">E32 6' M37 </v>
          </cell>
          <cell r="BF1682" t="str">
            <v>12 months (+/- 5 days) from date of manufacture</v>
          </cell>
          <cell r="BG1682" t="str">
            <v>Fast</v>
          </cell>
          <cell r="BH1682" t="str">
            <v>32 mm</v>
          </cell>
          <cell r="BI1682" t="str">
            <v>1 3/8 in</v>
          </cell>
          <cell r="BJ1682" t="str">
            <v>58 7/8 in</v>
          </cell>
          <cell r="BK1682" t="str">
            <v>7/8 in</v>
          </cell>
          <cell r="BL1682" t="str">
            <v>I, II, III</v>
          </cell>
          <cell r="BM1682">
            <v>6</v>
          </cell>
          <cell r="BN1682">
            <v>60</v>
          </cell>
          <cell r="BO1682">
            <v>0</v>
          </cell>
          <cell r="BP1682" t="str">
            <v>J</v>
          </cell>
          <cell r="BQ1682">
            <v>10</v>
          </cell>
          <cell r="BR1682">
            <v>34264</v>
          </cell>
        </row>
        <row r="1683">
          <cell r="C1683">
            <v>294023</v>
          </cell>
          <cell r="D1683" t="str">
            <v>E32 6' M40 (2PB, 42 Bxs)(GJ)</v>
          </cell>
          <cell r="E1683" t="str">
            <v>70409</v>
          </cell>
          <cell r="F1683" t="str">
            <v>72038</v>
          </cell>
          <cell r="G1683" t="str">
            <v>30%</v>
          </cell>
          <cell r="H1683" t="str">
            <v>2 X 8509 (12-8 4 X 1.25 OL)</v>
          </cell>
          <cell r="I1683" t="str">
            <v>8040 (54 mm 142 GA X 5.032 FT)</v>
          </cell>
          <cell r="J1683" t="str">
            <v>8036 (114 mm 200 GA X 5.032 FT)</v>
          </cell>
          <cell r="K1683">
            <v>3.8327624999999994</v>
          </cell>
          <cell r="L1683">
            <v>1.6426124999999998</v>
          </cell>
          <cell r="M1683">
            <v>58.661027197225522</v>
          </cell>
          <cell r="N1683">
            <v>72</v>
          </cell>
          <cell r="O1683">
            <v>58.625</v>
          </cell>
          <cell r="P1683">
            <v>58.875</v>
          </cell>
          <cell r="Q1683">
            <v>59.125</v>
          </cell>
          <cell r="R1683">
            <v>5.3641874999999999</v>
          </cell>
          <cell r="S1683">
            <v>5.4753749999999997</v>
          </cell>
          <cell r="T1683">
            <v>5.5873125000000003</v>
          </cell>
          <cell r="U1683">
            <v>2435.3411249999999</v>
          </cell>
          <cell r="V1683">
            <v>2485.8202499999998</v>
          </cell>
          <cell r="W1683">
            <v>2536.6398750000003</v>
          </cell>
          <cell r="X1683" t="str">
            <v>8490/8491 (62"/2 pc)</v>
          </cell>
          <cell r="Y1683" t="str">
            <v>62"/ 2 pc</v>
          </cell>
          <cell r="Z1683">
            <v>2</v>
          </cell>
          <cell r="AA1683">
            <v>12</v>
          </cell>
          <cell r="AB1683">
            <v>64.370249999999999</v>
          </cell>
          <cell r="AC1683">
            <v>65.704499999999996</v>
          </cell>
          <cell r="AD1683">
            <v>67.047750000000008</v>
          </cell>
          <cell r="AE1683">
            <v>66.370249999999999</v>
          </cell>
          <cell r="AF1683">
            <v>67.704499999999996</v>
          </cell>
          <cell r="AG1683">
            <v>69.047750000000008</v>
          </cell>
          <cell r="AH1683" t="str">
            <v>4 X 8126 (7.125 FT/Box)</v>
          </cell>
          <cell r="AI1683">
            <v>4</v>
          </cell>
          <cell r="AJ1683" t="str">
            <v>(6X7)+0=42</v>
          </cell>
          <cell r="AK1683">
            <v>6</v>
          </cell>
          <cell r="AL1683">
            <v>7</v>
          </cell>
          <cell r="AM1683">
            <v>0</v>
          </cell>
          <cell r="AN1683">
            <v>42</v>
          </cell>
          <cell r="AO1683" t="str">
            <v>8911 (64 X 42)</v>
          </cell>
          <cell r="AP1683" t="str">
            <v>64X42</v>
          </cell>
          <cell r="AQ1683">
            <v>55</v>
          </cell>
          <cell r="AR1683" t="str">
            <v>8123 (8)</v>
          </cell>
          <cell r="AS1683">
            <v>0</v>
          </cell>
          <cell r="AT1683" t="str">
            <v>8121 (4 X 16FT)</v>
          </cell>
          <cell r="AU1683">
            <v>4</v>
          </cell>
          <cell r="AV1683" t="str">
            <v>8051 (1 White)</v>
          </cell>
          <cell r="AW1683" t="str">
            <v>8050 (186FT Clear)</v>
          </cell>
          <cell r="AX1683">
            <v>2898.5889999999999</v>
          </cell>
          <cell r="AY1683">
            <v>504</v>
          </cell>
          <cell r="AZ1683">
            <v>5.7511686507936508</v>
          </cell>
          <cell r="BA1683" t="str">
            <v>GJ Request 10/15/07.</v>
          </cell>
          <cell r="BB1683"/>
          <cell r="BC1683">
            <v>294023</v>
          </cell>
          <cell r="BD1683" t="str">
            <v>Blue</v>
          </cell>
          <cell r="BE1683" t="str">
            <v>E32 6' M40</v>
          </cell>
          <cell r="BF1683" t="str">
            <v>12 months (+/- 5 days) from date of manufacture</v>
          </cell>
          <cell r="BG1683" t="str">
            <v>Fast</v>
          </cell>
          <cell r="BH1683" t="str">
            <v>32 mm</v>
          </cell>
          <cell r="BI1683" t="str">
            <v>1 3/8 in</v>
          </cell>
          <cell r="BJ1683" t="str">
            <v>58 7/8 in</v>
          </cell>
          <cell r="BK1683" t="str">
            <v>7/8 in</v>
          </cell>
          <cell r="BL1683" t="str">
            <v>I, II, III</v>
          </cell>
          <cell r="BM1683">
            <v>6</v>
          </cell>
          <cell r="BN1683">
            <v>72</v>
          </cell>
          <cell r="BO1683">
            <v>0</v>
          </cell>
          <cell r="BP1683" t="str">
            <v>J</v>
          </cell>
          <cell r="BQ1683">
            <v>12</v>
          </cell>
          <cell r="BR1683">
            <v>36242</v>
          </cell>
        </row>
        <row r="1684">
          <cell r="C1684">
            <v>294030</v>
          </cell>
          <cell r="D1684" t="str">
            <v>E32 6' H35 (SWP, 500 Pcs) (GJ)</v>
          </cell>
          <cell r="E1684" t="str">
            <v>70400</v>
          </cell>
          <cell r="F1684" t="str">
            <v>72038</v>
          </cell>
          <cell r="G1684" t="str">
            <v>30%</v>
          </cell>
          <cell r="H1684" t="str">
            <v>2 X 8509 (12-8 4 X 1.25 OL)</v>
          </cell>
          <cell r="I1684" t="str">
            <v>8040 (54 mm 142 GA X 5.032 FT)</v>
          </cell>
          <cell r="J1684" t="str">
            <v>8036 (114 mm 200 GA X 5.032 FT)</v>
          </cell>
          <cell r="K1684">
            <v>3.8327624999999994</v>
          </cell>
          <cell r="L1684">
            <v>1.6426124999999998</v>
          </cell>
          <cell r="M1684">
            <v>58.661027197225522</v>
          </cell>
          <cell r="N1684">
            <v>72</v>
          </cell>
          <cell r="O1684">
            <v>58.625</v>
          </cell>
          <cell r="P1684">
            <v>58.875</v>
          </cell>
          <cell r="Q1684">
            <v>59.125</v>
          </cell>
          <cell r="R1684">
            <v>5.3641874999999999</v>
          </cell>
          <cell r="S1684">
            <v>5.4753749999999997</v>
          </cell>
          <cell r="T1684">
            <v>5.5873125000000003</v>
          </cell>
          <cell r="U1684">
            <v>2435.3411249999999</v>
          </cell>
          <cell r="V1684">
            <v>2485.8202499999998</v>
          </cell>
          <cell r="W1684">
            <v>2536.6398750000003</v>
          </cell>
          <cell r="X1684" t="str">
            <v>8053 (5" X 150GA X 55FT)</v>
          </cell>
          <cell r="Y1684" t="str">
            <v>SW (55 FT)</v>
          </cell>
          <cell r="Z1684">
            <v>0.1</v>
          </cell>
          <cell r="AA1684">
            <v>10</v>
          </cell>
          <cell r="AB1684">
            <v>53.641874999999999</v>
          </cell>
          <cell r="AC1684">
            <v>54.753749999999997</v>
          </cell>
          <cell r="AD1684">
            <v>55.873125000000002</v>
          </cell>
          <cell r="AE1684">
            <v>53.741875</v>
          </cell>
          <cell r="AF1684">
            <v>54.853749999999998</v>
          </cell>
          <cell r="AG1684">
            <v>55.973125000000003</v>
          </cell>
          <cell r="AH1684" t="str">
            <v xml:space="preserve">8059 (55 FT/Bundle) </v>
          </cell>
          <cell r="AI1684" t="str">
            <v>SW</v>
          </cell>
          <cell r="AJ1684" t="str">
            <v>50 SW</v>
          </cell>
          <cell r="AK1684" t="str">
            <v xml:space="preserve">Stack </v>
          </cell>
          <cell r="AL1684" t="str">
            <v xml:space="preserve">Pyramid </v>
          </cell>
          <cell r="AM1684" t="str">
            <v>On Pallet</v>
          </cell>
          <cell r="AN1684">
            <v>50</v>
          </cell>
          <cell r="AO1684" t="str">
            <v>8919 (64 X 46)</v>
          </cell>
          <cell r="AP1684" t="str">
            <v>64X46</v>
          </cell>
          <cell r="AQ1684">
            <v>55</v>
          </cell>
          <cell r="AR1684" t="str">
            <v>8133 (2)</v>
          </cell>
          <cell r="AS1684" t="str">
            <v>2 X 8114 (Pad)</v>
          </cell>
          <cell r="AT1684">
            <v>0</v>
          </cell>
          <cell r="AU1684">
            <v>0</v>
          </cell>
          <cell r="AV1684" t="str">
            <v>8051 (1 White)</v>
          </cell>
          <cell r="AW1684" t="str">
            <v>8052 (186FT White)</v>
          </cell>
          <cell r="AX1684">
            <v>2797.6875</v>
          </cell>
          <cell r="AY1684">
            <v>500</v>
          </cell>
          <cell r="AZ1684">
            <v>5.5953749999999998</v>
          </cell>
          <cell r="BA1684" t="str">
            <v xml:space="preserve">GJ Request 8/29/01.  Each bundle gets Part No. 8132 8.5 X 11 inch  bundle sheet.  </v>
          </cell>
          <cell r="BB1684"/>
          <cell r="BC1684">
            <v>294030</v>
          </cell>
          <cell r="BD1684" t="str">
            <v>Blue</v>
          </cell>
          <cell r="BE1684" t="str">
            <v xml:space="preserve">E32 6' H35 </v>
          </cell>
          <cell r="BF1684" t="str">
            <v>12 months (+/- 5 days) from date of manufacture</v>
          </cell>
          <cell r="BG1684" t="str">
            <v>Fast</v>
          </cell>
          <cell r="BH1684" t="str">
            <v>32 mm</v>
          </cell>
          <cell r="BI1684" t="str">
            <v>1 3/8 in</v>
          </cell>
          <cell r="BJ1684" t="str">
            <v>58 7/8 in</v>
          </cell>
          <cell r="BK1684" t="str">
            <v>7/8 in</v>
          </cell>
          <cell r="BL1684" t="str">
            <v>I, II, III</v>
          </cell>
          <cell r="BM1684">
            <v>6</v>
          </cell>
          <cell r="BN1684">
            <v>60</v>
          </cell>
          <cell r="BO1684">
            <v>0</v>
          </cell>
          <cell r="BP1684" t="str">
            <v>J</v>
          </cell>
          <cell r="BQ1684">
            <v>10</v>
          </cell>
          <cell r="BR1684">
            <v>35064</v>
          </cell>
        </row>
        <row r="1685">
          <cell r="C1685">
            <v>294036</v>
          </cell>
          <cell r="D1685" t="str">
            <v>E32 6' M50 (2PB, 42 Bxs)(GJ)</v>
          </cell>
          <cell r="E1685" t="str">
            <v>70425</v>
          </cell>
          <cell r="F1685" t="str">
            <v>72038</v>
          </cell>
          <cell r="G1685" t="str">
            <v>30%</v>
          </cell>
          <cell r="H1685" t="str">
            <v>2 X 8509 (12-8 4 X 1.25 OL)</v>
          </cell>
          <cell r="I1685" t="str">
            <v>8040 (54 mm 142 GA X 5.032 FT)</v>
          </cell>
          <cell r="J1685" t="str">
            <v>8036 (114 mm 200 GA X 5.032 FT)</v>
          </cell>
          <cell r="K1685">
            <v>3.8327624999999994</v>
          </cell>
          <cell r="L1685">
            <v>1.6426124999999998</v>
          </cell>
          <cell r="M1685">
            <v>58.661027197225522</v>
          </cell>
          <cell r="N1685">
            <v>72</v>
          </cell>
          <cell r="O1685">
            <v>58.625</v>
          </cell>
          <cell r="P1685">
            <v>58.875</v>
          </cell>
          <cell r="Q1685">
            <v>59.125</v>
          </cell>
          <cell r="R1685">
            <v>5.3641874999999999</v>
          </cell>
          <cell r="S1685">
            <v>5.4753749999999997</v>
          </cell>
          <cell r="T1685">
            <v>5.5873125000000003</v>
          </cell>
          <cell r="U1685">
            <v>2435.3411249999999</v>
          </cell>
          <cell r="V1685">
            <v>2485.8202499999998</v>
          </cell>
          <cell r="W1685">
            <v>2536.6398750000003</v>
          </cell>
          <cell r="X1685" t="str">
            <v>8490/8491 (62"/2 pc)</v>
          </cell>
          <cell r="Y1685" t="str">
            <v>62"/ 2 pc</v>
          </cell>
          <cell r="Z1685">
            <v>2</v>
          </cell>
          <cell r="AA1685">
            <v>12</v>
          </cell>
          <cell r="AB1685">
            <v>64.370249999999999</v>
          </cell>
          <cell r="AC1685">
            <v>65.704499999999996</v>
          </cell>
          <cell r="AD1685">
            <v>67.047750000000008</v>
          </cell>
          <cell r="AE1685">
            <v>66.370249999999999</v>
          </cell>
          <cell r="AF1685">
            <v>67.704499999999996</v>
          </cell>
          <cell r="AG1685">
            <v>69.047750000000008</v>
          </cell>
          <cell r="AH1685" t="str">
            <v>4 X 8126 (7.125 FT/Box)</v>
          </cell>
          <cell r="AI1685">
            <v>4</v>
          </cell>
          <cell r="AJ1685" t="str">
            <v>(6X7)+0=42</v>
          </cell>
          <cell r="AK1685">
            <v>6</v>
          </cell>
          <cell r="AL1685">
            <v>7</v>
          </cell>
          <cell r="AM1685">
            <v>0</v>
          </cell>
          <cell r="AN1685">
            <v>42</v>
          </cell>
          <cell r="AO1685" t="str">
            <v>8911 (64 X 42)</v>
          </cell>
          <cell r="AP1685" t="str">
            <v>64X42</v>
          </cell>
          <cell r="AQ1685">
            <v>55</v>
          </cell>
          <cell r="AR1685" t="str">
            <v>8123 (8)</v>
          </cell>
          <cell r="AS1685">
            <v>0</v>
          </cell>
          <cell r="AT1685" t="str">
            <v>8121 (4 X 16FT)</v>
          </cell>
          <cell r="AU1685">
            <v>4</v>
          </cell>
          <cell r="AV1685" t="str">
            <v>8051 (1 White)</v>
          </cell>
          <cell r="AW1685" t="str">
            <v>8050 (186FT Clear)</v>
          </cell>
          <cell r="AX1685">
            <v>2898.5889999999999</v>
          </cell>
          <cell r="AY1685">
            <v>504</v>
          </cell>
          <cell r="AZ1685">
            <v>5.7511686507936508</v>
          </cell>
          <cell r="BA1685" t="str">
            <v xml:space="preserve">GJ Request 6/21/02. </v>
          </cell>
          <cell r="BB1685"/>
          <cell r="BC1685">
            <v>294036</v>
          </cell>
          <cell r="BD1685" t="str">
            <v>Green</v>
          </cell>
          <cell r="BE1685" t="str">
            <v>E32 6' M50</v>
          </cell>
          <cell r="BF1685" t="str">
            <v>12 months (+/- 5 days) from date of manufacture</v>
          </cell>
          <cell r="BG1685" t="str">
            <v>Medium</v>
          </cell>
          <cell r="BH1685" t="str">
            <v>32 mm</v>
          </cell>
          <cell r="BI1685" t="str">
            <v>1 3/8 in</v>
          </cell>
          <cell r="BJ1685" t="str">
            <v>58 7/8 in</v>
          </cell>
          <cell r="BK1685" t="str">
            <v>7/8 in</v>
          </cell>
          <cell r="BL1685" t="str">
            <v>I, II, III</v>
          </cell>
          <cell r="BM1685">
            <v>6</v>
          </cell>
          <cell r="BN1685">
            <v>72</v>
          </cell>
          <cell r="BO1685">
            <v>0</v>
          </cell>
          <cell r="BP1685" t="str">
            <v>J</v>
          </cell>
          <cell r="BQ1685">
            <v>12</v>
          </cell>
          <cell r="BR1685">
            <v>36242</v>
          </cell>
        </row>
        <row r="1686">
          <cell r="C1686">
            <v>294037</v>
          </cell>
          <cell r="D1686" t="str">
            <v>E32 6' M70 (2PB, 42 Bxs)(GJ)</v>
          </cell>
          <cell r="E1686" t="str">
            <v>70426</v>
          </cell>
          <cell r="F1686" t="str">
            <v>72038</v>
          </cell>
          <cell r="G1686" t="str">
            <v>30%</v>
          </cell>
          <cell r="H1686" t="str">
            <v>2 X 8509 (12-8 4 X 1.25 OL)</v>
          </cell>
          <cell r="I1686" t="str">
            <v>8040 (54 mm 142 GA X 5.032 FT)</v>
          </cell>
          <cell r="J1686" t="str">
            <v>8036 (114 mm 200 GA X 5.032 FT)</v>
          </cell>
          <cell r="K1686">
            <v>3.8327624999999994</v>
          </cell>
          <cell r="L1686">
            <v>1.6426124999999998</v>
          </cell>
          <cell r="M1686">
            <v>58.661027197225522</v>
          </cell>
          <cell r="N1686">
            <v>72</v>
          </cell>
          <cell r="O1686">
            <v>58.625</v>
          </cell>
          <cell r="P1686">
            <v>58.875</v>
          </cell>
          <cell r="Q1686">
            <v>59.125</v>
          </cell>
          <cell r="R1686">
            <v>5.3641874999999999</v>
          </cell>
          <cell r="S1686">
            <v>5.4753749999999997</v>
          </cell>
          <cell r="T1686">
            <v>5.5873125000000003</v>
          </cell>
          <cell r="U1686">
            <v>2435.3411249999999</v>
          </cell>
          <cell r="V1686">
            <v>2485.8202499999998</v>
          </cell>
          <cell r="W1686">
            <v>2536.6398750000003</v>
          </cell>
          <cell r="X1686" t="str">
            <v>8490/8491 (62"/2 pc)</v>
          </cell>
          <cell r="Y1686" t="str">
            <v>62"/ 2 pc</v>
          </cell>
          <cell r="Z1686">
            <v>2</v>
          </cell>
          <cell r="AA1686">
            <v>12</v>
          </cell>
          <cell r="AB1686">
            <v>64.370249999999999</v>
          </cell>
          <cell r="AC1686">
            <v>65.704499999999996</v>
          </cell>
          <cell r="AD1686">
            <v>67.047750000000008</v>
          </cell>
          <cell r="AE1686">
            <v>66.370249999999999</v>
          </cell>
          <cell r="AF1686">
            <v>67.704499999999996</v>
          </cell>
          <cell r="AG1686">
            <v>69.047750000000008</v>
          </cell>
          <cell r="AH1686" t="str">
            <v>4 X 8126 (7.125 FT/Box)</v>
          </cell>
          <cell r="AI1686">
            <v>4</v>
          </cell>
          <cell r="AJ1686" t="str">
            <v>(6X7)+0=42</v>
          </cell>
          <cell r="AK1686">
            <v>6</v>
          </cell>
          <cell r="AL1686">
            <v>7</v>
          </cell>
          <cell r="AM1686">
            <v>0</v>
          </cell>
          <cell r="AN1686">
            <v>42</v>
          </cell>
          <cell r="AO1686" t="str">
            <v>8911 (64 X 42)</v>
          </cell>
          <cell r="AP1686" t="str">
            <v>64X42</v>
          </cell>
          <cell r="AQ1686">
            <v>55</v>
          </cell>
          <cell r="AR1686" t="str">
            <v>8123 (8)</v>
          </cell>
          <cell r="AS1686">
            <v>0</v>
          </cell>
          <cell r="AT1686" t="str">
            <v>8121 (4 X 16FT)</v>
          </cell>
          <cell r="AU1686">
            <v>4</v>
          </cell>
          <cell r="AV1686" t="str">
            <v>8051 (1 White)</v>
          </cell>
          <cell r="AW1686" t="str">
            <v>8050 (186FT Clear)</v>
          </cell>
          <cell r="AX1686">
            <v>2898.5889999999999</v>
          </cell>
          <cell r="AY1686">
            <v>504</v>
          </cell>
          <cell r="AZ1686">
            <v>5.7511686507936508</v>
          </cell>
          <cell r="BA1686" t="str">
            <v>GJ Request 4/12/00.</v>
          </cell>
          <cell r="BB1686"/>
          <cell r="BC1686">
            <v>294037</v>
          </cell>
          <cell r="BD1686" t="str">
            <v>Yellow</v>
          </cell>
          <cell r="BE1686" t="str">
            <v>E32 6' M70</v>
          </cell>
          <cell r="BF1686" t="str">
            <v>12 months (+/- 5 days) from date of manufacture</v>
          </cell>
          <cell r="BG1686" t="str">
            <v>Slow</v>
          </cell>
          <cell r="BH1686" t="str">
            <v>32 mm</v>
          </cell>
          <cell r="BI1686" t="str">
            <v>1 3/8 in</v>
          </cell>
          <cell r="BJ1686" t="str">
            <v>58 7/8 in</v>
          </cell>
          <cell r="BK1686" t="str">
            <v>7/8 in</v>
          </cell>
          <cell r="BL1686" t="str">
            <v>I, II, III</v>
          </cell>
          <cell r="BM1686">
            <v>6</v>
          </cell>
          <cell r="BN1686">
            <v>72</v>
          </cell>
          <cell r="BO1686">
            <v>0</v>
          </cell>
          <cell r="BP1686" t="str">
            <v>J</v>
          </cell>
          <cell r="BQ1686">
            <v>12</v>
          </cell>
          <cell r="BR1686">
            <v>36242</v>
          </cell>
        </row>
        <row r="1687">
          <cell r="C1687">
            <v>294038</v>
          </cell>
          <cell r="D1687" t="str">
            <v>E32 7' LIF50 (SWP, 336 Pcs) (GJ)</v>
          </cell>
          <cell r="E1687" t="str">
            <v>70419</v>
          </cell>
          <cell r="F1687" t="str">
            <v>72038</v>
          </cell>
          <cell r="G1687" t="str">
            <v>30%</v>
          </cell>
          <cell r="H1687" t="str">
            <v>2 X 8509 (12-8 4 X 1.25 OL)</v>
          </cell>
          <cell r="I1687" t="str">
            <v>8040 (54 mm 142 GA X 5.823 FT)</v>
          </cell>
          <cell r="J1687" t="str">
            <v>8036 (114 mm 200 GA X 5.823 FT)</v>
          </cell>
          <cell r="K1687">
            <v>4.4512124999999996</v>
          </cell>
          <cell r="L1687">
            <v>1.9076625</v>
          </cell>
          <cell r="M1687">
            <v>68.223387853818167</v>
          </cell>
          <cell r="N1687">
            <v>84</v>
          </cell>
          <cell r="O1687">
            <v>68.125</v>
          </cell>
          <cell r="P1687">
            <v>68.375</v>
          </cell>
          <cell r="Q1687">
            <v>68.625</v>
          </cell>
          <cell r="R1687">
            <v>6.2334375</v>
          </cell>
          <cell r="S1687">
            <v>6.3588750000000003</v>
          </cell>
          <cell r="T1687">
            <v>6.4850624999999997</v>
          </cell>
          <cell r="U1687">
            <v>2829.9806250000001</v>
          </cell>
          <cell r="V1687">
            <v>2886.9292500000001</v>
          </cell>
          <cell r="W1687">
            <v>2944.2183749999999</v>
          </cell>
          <cell r="X1687" t="str">
            <v>8053 (5" X 150GA X 65FT)</v>
          </cell>
          <cell r="Y1687" t="str">
            <v>SW (65 FT)</v>
          </cell>
          <cell r="Z1687">
            <v>0.1</v>
          </cell>
          <cell r="AA1687">
            <v>8</v>
          </cell>
          <cell r="AB1687">
            <v>49.8675</v>
          </cell>
          <cell r="AC1687">
            <v>50.871000000000002</v>
          </cell>
          <cell r="AD1687">
            <v>51.880499999999998</v>
          </cell>
          <cell r="AE1687">
            <v>49.967500000000001</v>
          </cell>
          <cell r="AF1687">
            <v>50.971000000000004</v>
          </cell>
          <cell r="AG1687">
            <v>51.980499999999999</v>
          </cell>
          <cell r="AH1687" t="str">
            <v xml:space="preserve">8059 (65 FT/Bundle) </v>
          </cell>
          <cell r="AI1687" t="str">
            <v>SW</v>
          </cell>
          <cell r="AJ1687" t="str">
            <v>42 SW</v>
          </cell>
          <cell r="AK1687" t="str">
            <v xml:space="preserve">Stack </v>
          </cell>
          <cell r="AL1687" t="str">
            <v xml:space="preserve">Pyramid </v>
          </cell>
          <cell r="AM1687" t="str">
            <v>On Pallet</v>
          </cell>
          <cell r="AN1687">
            <v>42</v>
          </cell>
          <cell r="AO1687" t="str">
            <v>8916 (72 X 42)</v>
          </cell>
          <cell r="AP1687" t="str">
            <v>72X42</v>
          </cell>
          <cell r="AQ1687">
            <v>55</v>
          </cell>
          <cell r="AR1687" t="str">
            <v>8133 (2)</v>
          </cell>
          <cell r="AS1687" t="str">
            <v>2 X 8114 (Pad)</v>
          </cell>
          <cell r="AT1687">
            <v>0</v>
          </cell>
          <cell r="AU1687">
            <v>0</v>
          </cell>
          <cell r="AV1687" t="str">
            <v>8051 (1 White)</v>
          </cell>
          <cell r="AW1687" t="str">
            <v>8052 (124FT White)</v>
          </cell>
          <cell r="AX1687">
            <v>2195.7820000000002</v>
          </cell>
          <cell r="AY1687">
            <v>336</v>
          </cell>
          <cell r="AZ1687">
            <v>6.5350654761904767</v>
          </cell>
          <cell r="BA1687" t="str">
            <v xml:space="preserve">Each bundle gets Part No. 8132 8.5 X 11 inch  bundle sheet.  </v>
          </cell>
          <cell r="BB1687"/>
          <cell r="BC1687">
            <v>294038</v>
          </cell>
          <cell r="BD1687" t="str">
            <v>Green</v>
          </cell>
          <cell r="BE1687" t="str">
            <v xml:space="preserve">E32 7' LIF50 </v>
          </cell>
          <cell r="BF1687" t="str">
            <v>12 months (+/- 5 days) from date of manufacture</v>
          </cell>
          <cell r="BG1687" t="str">
            <v>Medium</v>
          </cell>
          <cell r="BH1687" t="str">
            <v>32 mm</v>
          </cell>
          <cell r="BI1687" t="str">
            <v>1 3/8 in</v>
          </cell>
          <cell r="BJ1687" t="str">
            <v>68 3/8 in</v>
          </cell>
          <cell r="BK1687" t="str">
            <v>7/8 in</v>
          </cell>
          <cell r="BL1687" t="str">
            <v>I, II, III</v>
          </cell>
          <cell r="BM1687">
            <v>7</v>
          </cell>
          <cell r="BN1687">
            <v>56</v>
          </cell>
          <cell r="BO1687">
            <v>0</v>
          </cell>
          <cell r="BP1687" t="str">
            <v>J</v>
          </cell>
          <cell r="BQ1687">
            <v>8</v>
          </cell>
          <cell r="BR1687">
            <v>34272</v>
          </cell>
        </row>
        <row r="1688">
          <cell r="C1688">
            <v>294040</v>
          </cell>
          <cell r="D1688" t="str">
            <v>E32 7' M37 (2PB, 42 Bxs)(GJ)</v>
          </cell>
          <cell r="E1688" t="str">
            <v>70499</v>
          </cell>
          <cell r="F1688" t="str">
            <v>72038</v>
          </cell>
          <cell r="G1688" t="str">
            <v>30%</v>
          </cell>
          <cell r="H1688" t="str">
            <v>2 X 8509 (12-8 4 X 1.25 OL)</v>
          </cell>
          <cell r="I1688" t="str">
            <v>8040 (54 mm 142 GA X 5.823 FT)</v>
          </cell>
          <cell r="J1688" t="str">
            <v>8036 (114 mm 200 GA X 5.823 FT)</v>
          </cell>
          <cell r="K1688">
            <v>4.4512124999999996</v>
          </cell>
          <cell r="L1688">
            <v>1.9076625</v>
          </cell>
          <cell r="M1688">
            <v>68.223387853818167</v>
          </cell>
          <cell r="N1688">
            <v>84</v>
          </cell>
          <cell r="O1688">
            <v>68.125</v>
          </cell>
          <cell r="P1688">
            <v>68.375</v>
          </cell>
          <cell r="Q1688">
            <v>68.625</v>
          </cell>
          <cell r="R1688">
            <v>6.2334375</v>
          </cell>
          <cell r="S1688">
            <v>6.3588750000000003</v>
          </cell>
          <cell r="T1688">
            <v>6.4850624999999997</v>
          </cell>
          <cell r="U1688">
            <v>2829.9806250000001</v>
          </cell>
          <cell r="V1688">
            <v>2886.9292500000001</v>
          </cell>
          <cell r="W1688">
            <v>2944.2183749999999</v>
          </cell>
          <cell r="X1688" t="str">
            <v>8495/8496 (72"/2 pc)</v>
          </cell>
          <cell r="Y1688" t="str">
            <v>72"/ 2 pc</v>
          </cell>
          <cell r="Z1688">
            <v>2.7</v>
          </cell>
          <cell r="AA1688">
            <v>8</v>
          </cell>
          <cell r="AB1688">
            <v>49.8675</v>
          </cell>
          <cell r="AC1688">
            <v>50.871000000000002</v>
          </cell>
          <cell r="AD1688">
            <v>51.880499999999998</v>
          </cell>
          <cell r="AE1688">
            <v>52.567500000000003</v>
          </cell>
          <cell r="AF1688">
            <v>53.571000000000005</v>
          </cell>
          <cell r="AG1688">
            <v>54.580500000000001</v>
          </cell>
          <cell r="AH1688" t="str">
            <v>5 X 8126 (9.313 FT/Box)</v>
          </cell>
          <cell r="AI1688">
            <v>5</v>
          </cell>
          <cell r="AJ1688" t="str">
            <v>(6X7)+0=42</v>
          </cell>
          <cell r="AK1688">
            <v>6</v>
          </cell>
          <cell r="AL1688">
            <v>7</v>
          </cell>
          <cell r="AM1688">
            <v>0</v>
          </cell>
          <cell r="AN1688">
            <v>42</v>
          </cell>
          <cell r="AO1688" t="str">
            <v>8916 (72 X 42)</v>
          </cell>
          <cell r="AP1688" t="str">
            <v>72X42</v>
          </cell>
          <cell r="AQ1688">
            <v>55</v>
          </cell>
          <cell r="AR1688" t="str">
            <v>8123 (12)</v>
          </cell>
          <cell r="AS1688">
            <v>0</v>
          </cell>
          <cell r="AT1688" t="str">
            <v>8121 (4 X 16FT)</v>
          </cell>
          <cell r="AU1688">
            <v>4</v>
          </cell>
          <cell r="AV1688" t="str">
            <v>8051 (1 White)</v>
          </cell>
          <cell r="AW1688" t="str">
            <v>8050 (112FT Clear)</v>
          </cell>
          <cell r="AX1688">
            <v>2304.9820000000004</v>
          </cell>
          <cell r="AY1688">
            <v>336</v>
          </cell>
          <cell r="AZ1688">
            <v>6.8600654761904778</v>
          </cell>
          <cell r="BA1688" t="str">
            <v xml:space="preserve">GJ Request 6/21/02. </v>
          </cell>
          <cell r="BB1688"/>
          <cell r="BC1688">
            <v>294040</v>
          </cell>
          <cell r="BD1688" t="str">
            <v>Blue</v>
          </cell>
          <cell r="BE1688" t="str">
            <v xml:space="preserve">E32 7' M37 </v>
          </cell>
          <cell r="BF1688" t="str">
            <v>12 months (+/- 5 days) from date of manufacture</v>
          </cell>
          <cell r="BG1688" t="str">
            <v>Fast</v>
          </cell>
          <cell r="BH1688" t="str">
            <v>32 mm</v>
          </cell>
          <cell r="BI1688" t="str">
            <v>1 3/8 in</v>
          </cell>
          <cell r="BJ1688" t="str">
            <v>68 3/8 in</v>
          </cell>
          <cell r="BK1688" t="str">
            <v>7/8 in</v>
          </cell>
          <cell r="BL1688" t="str">
            <v>I, II, III</v>
          </cell>
          <cell r="BM1688">
            <v>7</v>
          </cell>
          <cell r="BN1688">
            <v>56</v>
          </cell>
          <cell r="BO1688">
            <v>0</v>
          </cell>
          <cell r="BP1688" t="str">
            <v>J</v>
          </cell>
          <cell r="BQ1688">
            <v>8</v>
          </cell>
          <cell r="BR1688">
            <v>37242</v>
          </cell>
        </row>
        <row r="1689">
          <cell r="C1689">
            <v>294041</v>
          </cell>
          <cell r="D1689" t="str">
            <v>E32 7' M37 (SWP, 336 Pcs) (GJ)</v>
          </cell>
          <cell r="E1689" t="str">
            <v>70499</v>
          </cell>
          <cell r="F1689" t="str">
            <v>72038</v>
          </cell>
          <cell r="G1689" t="str">
            <v>30%</v>
          </cell>
          <cell r="H1689" t="str">
            <v>2 X 8509 (12-8 4 X 1.25 OL)</v>
          </cell>
          <cell r="I1689" t="str">
            <v>8040 (54 mm 142 GA X 5.823 FT)</v>
          </cell>
          <cell r="J1689" t="str">
            <v>8036 (114 mm 200 GA X 5.823 FT)</v>
          </cell>
          <cell r="K1689">
            <v>4.4512124999999996</v>
          </cell>
          <cell r="L1689">
            <v>1.9076625</v>
          </cell>
          <cell r="M1689">
            <v>68.223387853818167</v>
          </cell>
          <cell r="N1689">
            <v>84</v>
          </cell>
          <cell r="O1689">
            <v>68.125</v>
          </cell>
          <cell r="P1689">
            <v>68.375</v>
          </cell>
          <cell r="Q1689">
            <v>68.625</v>
          </cell>
          <cell r="R1689">
            <v>6.2334375</v>
          </cell>
          <cell r="S1689">
            <v>6.3588750000000003</v>
          </cell>
          <cell r="T1689">
            <v>6.4850624999999997</v>
          </cell>
          <cell r="U1689">
            <v>2829.9806250000001</v>
          </cell>
          <cell r="V1689">
            <v>2886.9292500000001</v>
          </cell>
          <cell r="W1689">
            <v>2944.2183749999999</v>
          </cell>
          <cell r="X1689" t="str">
            <v>8053 (5" X 150GA X 65FT)</v>
          </cell>
          <cell r="Y1689" t="str">
            <v>SW (65 FT)</v>
          </cell>
          <cell r="Z1689">
            <v>0.1</v>
          </cell>
          <cell r="AA1689">
            <v>8</v>
          </cell>
          <cell r="AB1689">
            <v>49.8675</v>
          </cell>
          <cell r="AC1689">
            <v>50.871000000000002</v>
          </cell>
          <cell r="AD1689">
            <v>51.880499999999998</v>
          </cell>
          <cell r="AE1689">
            <v>49.967500000000001</v>
          </cell>
          <cell r="AF1689">
            <v>50.971000000000004</v>
          </cell>
          <cell r="AG1689">
            <v>51.980499999999999</v>
          </cell>
          <cell r="AH1689" t="str">
            <v xml:space="preserve">8059 (65 FT/Bundle) </v>
          </cell>
          <cell r="AI1689" t="str">
            <v>SW</v>
          </cell>
          <cell r="AJ1689" t="str">
            <v>42 SW</v>
          </cell>
          <cell r="AK1689" t="str">
            <v xml:space="preserve">Stack </v>
          </cell>
          <cell r="AL1689" t="str">
            <v xml:space="preserve">Pyramid </v>
          </cell>
          <cell r="AM1689" t="str">
            <v>On Pallet</v>
          </cell>
          <cell r="AN1689">
            <v>42</v>
          </cell>
          <cell r="AO1689" t="str">
            <v>8916 (72 X 42)</v>
          </cell>
          <cell r="AP1689" t="str">
            <v>72X42</v>
          </cell>
          <cell r="AQ1689">
            <v>55</v>
          </cell>
          <cell r="AR1689" t="str">
            <v>8133 (2)</v>
          </cell>
          <cell r="AS1689" t="str">
            <v>2 X 8114 (Pad)</v>
          </cell>
          <cell r="AT1689">
            <v>0</v>
          </cell>
          <cell r="AU1689">
            <v>0</v>
          </cell>
          <cell r="AV1689" t="str">
            <v>8051 (1 White)</v>
          </cell>
          <cell r="AW1689" t="str">
            <v>8052 (124FT White)</v>
          </cell>
          <cell r="AX1689">
            <v>2195.7820000000002</v>
          </cell>
          <cell r="AY1689">
            <v>336</v>
          </cell>
          <cell r="AZ1689">
            <v>6.5350654761904767</v>
          </cell>
          <cell r="BA1689" t="str">
            <v xml:space="preserve">GJ Request 5/20/05.  Each bundle gets Part No. 8132 8.5 X 11 inch  bundle sheet.  </v>
          </cell>
          <cell r="BB1689"/>
          <cell r="BC1689">
            <v>294041</v>
          </cell>
          <cell r="BD1689" t="str">
            <v>Blue</v>
          </cell>
          <cell r="BE1689" t="str">
            <v xml:space="preserve">E32 7' M37 </v>
          </cell>
          <cell r="BF1689" t="str">
            <v>12 months (+/- 5 days) from date of manufacture</v>
          </cell>
          <cell r="BG1689" t="str">
            <v>Fast</v>
          </cell>
          <cell r="BH1689" t="str">
            <v>32 mm</v>
          </cell>
          <cell r="BI1689" t="str">
            <v>1 3/8 in</v>
          </cell>
          <cell r="BJ1689" t="str">
            <v>68 3/8 in</v>
          </cell>
          <cell r="BK1689" t="str">
            <v>7/8 in</v>
          </cell>
          <cell r="BL1689" t="str">
            <v>I, II, III</v>
          </cell>
          <cell r="BM1689">
            <v>7</v>
          </cell>
          <cell r="BN1689">
            <v>56</v>
          </cell>
          <cell r="BO1689">
            <v>0</v>
          </cell>
          <cell r="BP1689" t="str">
            <v>J</v>
          </cell>
          <cell r="BQ1689">
            <v>8</v>
          </cell>
          <cell r="BR1689">
            <v>34272</v>
          </cell>
        </row>
        <row r="1690">
          <cell r="C1690">
            <v>294042</v>
          </cell>
          <cell r="D1690" t="str">
            <v>E32 7' M50 (2PB, 42 Bxs)(GJ)</v>
          </cell>
          <cell r="E1690" t="str">
            <v>70425</v>
          </cell>
          <cell r="F1690" t="str">
            <v>72038</v>
          </cell>
          <cell r="G1690" t="str">
            <v>30%</v>
          </cell>
          <cell r="H1690" t="str">
            <v>2 X 8509 (12-8 4 X 1.25 OL)</v>
          </cell>
          <cell r="I1690" t="str">
            <v>8040 (54 mm 142 GA X 5.823 FT)</v>
          </cell>
          <cell r="J1690" t="str">
            <v>8036 (114 mm 200 GA X 5.823 FT)</v>
          </cell>
          <cell r="K1690">
            <v>4.4512124999999996</v>
          </cell>
          <cell r="L1690">
            <v>1.9076625</v>
          </cell>
          <cell r="M1690">
            <v>68.223387853818167</v>
          </cell>
          <cell r="N1690">
            <v>84</v>
          </cell>
          <cell r="O1690">
            <v>68.125</v>
          </cell>
          <cell r="P1690">
            <v>68.375</v>
          </cell>
          <cell r="Q1690">
            <v>68.625</v>
          </cell>
          <cell r="R1690">
            <v>6.2334375</v>
          </cell>
          <cell r="S1690">
            <v>6.3588750000000003</v>
          </cell>
          <cell r="T1690">
            <v>6.4850624999999997</v>
          </cell>
          <cell r="U1690">
            <v>2829.9806250000001</v>
          </cell>
          <cell r="V1690">
            <v>2886.9292500000001</v>
          </cell>
          <cell r="W1690">
            <v>2944.2183749999999</v>
          </cell>
          <cell r="X1690" t="str">
            <v>8495/8496 (72"/2 pc)</v>
          </cell>
          <cell r="Y1690" t="str">
            <v>72"/ 2 pc</v>
          </cell>
          <cell r="Z1690">
            <v>2.7</v>
          </cell>
          <cell r="AA1690">
            <v>8</v>
          </cell>
          <cell r="AB1690">
            <v>49.8675</v>
          </cell>
          <cell r="AC1690">
            <v>50.871000000000002</v>
          </cell>
          <cell r="AD1690">
            <v>51.880499999999998</v>
          </cell>
          <cell r="AE1690">
            <v>52.567500000000003</v>
          </cell>
          <cell r="AF1690">
            <v>53.571000000000005</v>
          </cell>
          <cell r="AG1690">
            <v>54.580500000000001</v>
          </cell>
          <cell r="AH1690" t="str">
            <v>5 X 8126 (9.313 FT/Box)</v>
          </cell>
          <cell r="AI1690">
            <v>5</v>
          </cell>
          <cell r="AJ1690" t="str">
            <v>(6X7)+0=42</v>
          </cell>
          <cell r="AK1690">
            <v>6</v>
          </cell>
          <cell r="AL1690">
            <v>7</v>
          </cell>
          <cell r="AM1690">
            <v>0</v>
          </cell>
          <cell r="AN1690">
            <v>42</v>
          </cell>
          <cell r="AO1690" t="str">
            <v>8916 (72 X 42)</v>
          </cell>
          <cell r="AP1690" t="str">
            <v>72X42</v>
          </cell>
          <cell r="AQ1690">
            <v>55</v>
          </cell>
          <cell r="AR1690" t="str">
            <v>8123 (12)</v>
          </cell>
          <cell r="AS1690">
            <v>0</v>
          </cell>
          <cell r="AT1690" t="str">
            <v>8121 (4 X 16FT)</v>
          </cell>
          <cell r="AU1690">
            <v>4</v>
          </cell>
          <cell r="AV1690" t="str">
            <v>8051 (1 White)</v>
          </cell>
          <cell r="AW1690" t="str">
            <v>8050 (112FT Clear)</v>
          </cell>
          <cell r="AX1690">
            <v>2304.9820000000004</v>
          </cell>
          <cell r="AY1690">
            <v>336</v>
          </cell>
          <cell r="AZ1690">
            <v>6.8600654761904778</v>
          </cell>
          <cell r="BA1690" t="str">
            <v xml:space="preserve">GJ Request 9/8/04. </v>
          </cell>
          <cell r="BB1690"/>
          <cell r="BC1690">
            <v>294042</v>
          </cell>
          <cell r="BD1690" t="str">
            <v>Green</v>
          </cell>
          <cell r="BE1690" t="str">
            <v>E32 7' M50</v>
          </cell>
          <cell r="BF1690" t="str">
            <v>12 months (+/- 5 days) from date of manufacture</v>
          </cell>
          <cell r="BG1690" t="str">
            <v>Medium</v>
          </cell>
          <cell r="BH1690" t="str">
            <v>32 mm</v>
          </cell>
          <cell r="BI1690" t="str">
            <v>1 3/8 in</v>
          </cell>
          <cell r="BJ1690" t="str">
            <v>68 3/8 in</v>
          </cell>
          <cell r="BK1690" t="str">
            <v>7/8 in</v>
          </cell>
          <cell r="BL1690" t="str">
            <v>I, II, III</v>
          </cell>
          <cell r="BM1690">
            <v>7</v>
          </cell>
          <cell r="BN1690">
            <v>56</v>
          </cell>
          <cell r="BO1690">
            <v>0</v>
          </cell>
          <cell r="BP1690" t="str">
            <v>J</v>
          </cell>
          <cell r="BQ1690">
            <v>8</v>
          </cell>
          <cell r="BR1690">
            <v>37242</v>
          </cell>
        </row>
        <row r="1691">
          <cell r="C1691">
            <v>294043</v>
          </cell>
          <cell r="D1691" t="str">
            <v>E32 7' LIF0510 (2PB, 42 Bxs)(GJ)</v>
          </cell>
          <cell r="E1691" t="str">
            <v>70428</v>
          </cell>
          <cell r="F1691" t="str">
            <v>72038</v>
          </cell>
          <cell r="G1691" t="str">
            <v>30%</v>
          </cell>
          <cell r="H1691" t="str">
            <v>2 X 8509 (12-8 4 X 1.25 OL)</v>
          </cell>
          <cell r="I1691" t="str">
            <v>8040 (54 mm 142 GA X 5.823 FT)</v>
          </cell>
          <cell r="J1691" t="str">
            <v>8036 (114 mm 200 GA X 5.823 FT)</v>
          </cell>
          <cell r="K1691">
            <v>4.4512124999999996</v>
          </cell>
          <cell r="L1691">
            <v>1.9076625</v>
          </cell>
          <cell r="M1691">
            <v>68.223387853818167</v>
          </cell>
          <cell r="N1691">
            <v>84</v>
          </cell>
          <cell r="O1691">
            <v>68.125</v>
          </cell>
          <cell r="P1691">
            <v>68.375</v>
          </cell>
          <cell r="Q1691">
            <v>68.625</v>
          </cell>
          <cell r="R1691">
            <v>6.2334375</v>
          </cell>
          <cell r="S1691">
            <v>6.3588750000000003</v>
          </cell>
          <cell r="T1691">
            <v>6.4850624999999997</v>
          </cell>
          <cell r="U1691">
            <v>2829.9806250000001</v>
          </cell>
          <cell r="V1691">
            <v>2886.9292500000001</v>
          </cell>
          <cell r="W1691">
            <v>2944.2183749999999</v>
          </cell>
          <cell r="X1691" t="str">
            <v>8495/8496 (72"/2 pc)</v>
          </cell>
          <cell r="Y1691" t="str">
            <v>72"/ 2 pc</v>
          </cell>
          <cell r="Z1691">
            <v>2.7</v>
          </cell>
          <cell r="AA1691">
            <v>8</v>
          </cell>
          <cell r="AB1691">
            <v>49.8675</v>
          </cell>
          <cell r="AC1691">
            <v>50.871000000000002</v>
          </cell>
          <cell r="AD1691">
            <v>51.880499999999998</v>
          </cell>
          <cell r="AE1691">
            <v>52.567500000000003</v>
          </cell>
          <cell r="AF1691">
            <v>53.571000000000005</v>
          </cell>
          <cell r="AG1691">
            <v>54.580500000000001</v>
          </cell>
          <cell r="AH1691" t="str">
            <v>5 X 8126 (9.313 FT/Box)</v>
          </cell>
          <cell r="AI1691">
            <v>5</v>
          </cell>
          <cell r="AJ1691" t="str">
            <v>(6X7)+0=42</v>
          </cell>
          <cell r="AK1691">
            <v>6</v>
          </cell>
          <cell r="AL1691">
            <v>7</v>
          </cell>
          <cell r="AM1691">
            <v>0</v>
          </cell>
          <cell r="AN1691">
            <v>42</v>
          </cell>
          <cell r="AO1691" t="str">
            <v>8916 (72 X 42)</v>
          </cell>
          <cell r="AP1691" t="str">
            <v>72X42</v>
          </cell>
          <cell r="AQ1691">
            <v>55</v>
          </cell>
          <cell r="AR1691" t="str">
            <v>8123 (12)</v>
          </cell>
          <cell r="AS1691">
            <v>0</v>
          </cell>
          <cell r="AT1691" t="str">
            <v>8121 (4 X 16FT)</v>
          </cell>
          <cell r="AU1691">
            <v>4</v>
          </cell>
          <cell r="AV1691" t="str">
            <v>8051 (1 White)</v>
          </cell>
          <cell r="AW1691" t="str">
            <v>8050 (112FT Clear)</v>
          </cell>
          <cell r="AX1691">
            <v>2304.9820000000004</v>
          </cell>
          <cell r="AY1691">
            <v>336</v>
          </cell>
          <cell r="AZ1691">
            <v>6.8600654761904778</v>
          </cell>
          <cell r="BA1691" t="str">
            <v>GJ Request 3/9/12.</v>
          </cell>
          <cell r="BB1691"/>
          <cell r="BC1691">
            <v>294043</v>
          </cell>
          <cell r="BD1691" t="str">
            <v>White</v>
          </cell>
          <cell r="BE1691" t="str">
            <v>E32 7' LIF0510</v>
          </cell>
          <cell r="BF1691" t="str">
            <v>12 months (+/- 5 days) from date of manufacture</v>
          </cell>
          <cell r="BG1691" t="str">
            <v>X-Slow</v>
          </cell>
          <cell r="BH1691" t="str">
            <v>32 mm</v>
          </cell>
          <cell r="BI1691" t="str">
            <v>1 3/8 in</v>
          </cell>
          <cell r="BJ1691" t="str">
            <v>68 3/8 in</v>
          </cell>
          <cell r="BK1691" t="str">
            <v>7/8 in</v>
          </cell>
          <cell r="BL1691" t="str">
            <v>I, II, III</v>
          </cell>
          <cell r="BM1691">
            <v>7</v>
          </cell>
          <cell r="BN1691">
            <v>56</v>
          </cell>
          <cell r="BO1691">
            <v>0</v>
          </cell>
          <cell r="BP1691" t="str">
            <v>J</v>
          </cell>
          <cell r="BQ1691">
            <v>8</v>
          </cell>
          <cell r="BR1691">
            <v>37242</v>
          </cell>
        </row>
        <row r="1692">
          <cell r="C1692">
            <v>294044</v>
          </cell>
          <cell r="D1692" t="str">
            <v>E32 7' VLIF37 (2PB, 42 Bxs)(GJ)</v>
          </cell>
          <cell r="E1692" t="str">
            <v>70353</v>
          </cell>
          <cell r="F1692" t="str">
            <v>72038</v>
          </cell>
          <cell r="G1692" t="str">
            <v>30%</v>
          </cell>
          <cell r="H1692" t="str">
            <v>2 X 8509 (12-8 4 X 1.25 OL)</v>
          </cell>
          <cell r="I1692" t="str">
            <v>8040 (54 mm 142 GA X 5.823 FT)</v>
          </cell>
          <cell r="J1692" t="str">
            <v>8036 (114 mm 200 GA X 5.823 FT)</v>
          </cell>
          <cell r="K1692">
            <v>4.4512124999999996</v>
          </cell>
          <cell r="L1692">
            <v>1.9076625</v>
          </cell>
          <cell r="M1692">
            <v>68.223387853818167</v>
          </cell>
          <cell r="N1692">
            <v>84</v>
          </cell>
          <cell r="O1692">
            <v>68.125</v>
          </cell>
          <cell r="P1692">
            <v>68.375</v>
          </cell>
          <cell r="Q1692">
            <v>68.625</v>
          </cell>
          <cell r="R1692">
            <v>6.2334375</v>
          </cell>
          <cell r="S1692">
            <v>6.3588750000000003</v>
          </cell>
          <cell r="T1692">
            <v>6.4850624999999997</v>
          </cell>
          <cell r="U1692">
            <v>2829.9806250000001</v>
          </cell>
          <cell r="V1692">
            <v>2886.9292500000001</v>
          </cell>
          <cell r="W1692">
            <v>2944.2183749999999</v>
          </cell>
          <cell r="X1692" t="str">
            <v>8495/8496 (72"/2 pc)</v>
          </cell>
          <cell r="Y1692" t="str">
            <v>72"/ 2 pc</v>
          </cell>
          <cell r="Z1692">
            <v>2.7</v>
          </cell>
          <cell r="AA1692">
            <v>8</v>
          </cell>
          <cell r="AB1692">
            <v>49.8675</v>
          </cell>
          <cell r="AC1692">
            <v>50.871000000000002</v>
          </cell>
          <cell r="AD1692">
            <v>51.880499999999998</v>
          </cell>
          <cell r="AE1692">
            <v>52.567500000000003</v>
          </cell>
          <cell r="AF1692">
            <v>53.571000000000005</v>
          </cell>
          <cell r="AG1692">
            <v>54.580500000000001</v>
          </cell>
          <cell r="AH1692" t="str">
            <v>5 X 8126 (9.313 FT/Box)</v>
          </cell>
          <cell r="AI1692">
            <v>5</v>
          </cell>
          <cell r="AJ1692" t="str">
            <v>(6X7)+0=42</v>
          </cell>
          <cell r="AK1692">
            <v>6</v>
          </cell>
          <cell r="AL1692">
            <v>7</v>
          </cell>
          <cell r="AM1692">
            <v>0</v>
          </cell>
          <cell r="AN1692">
            <v>42</v>
          </cell>
          <cell r="AO1692" t="str">
            <v>8916 (72 X 42)</v>
          </cell>
          <cell r="AP1692" t="str">
            <v>72X42</v>
          </cell>
          <cell r="AQ1692">
            <v>55</v>
          </cell>
          <cell r="AR1692" t="str">
            <v>8123 (12)</v>
          </cell>
          <cell r="AS1692">
            <v>0</v>
          </cell>
          <cell r="AT1692" t="str">
            <v>8121 (4 X 16FT)</v>
          </cell>
          <cell r="AU1692">
            <v>4</v>
          </cell>
          <cell r="AV1692" t="str">
            <v>8051 (1 White)</v>
          </cell>
          <cell r="AW1692" t="str">
            <v>8050 (112FT Clear)</v>
          </cell>
          <cell r="AX1692">
            <v>2304.9820000000004</v>
          </cell>
          <cell r="AY1692">
            <v>336</v>
          </cell>
          <cell r="AZ1692">
            <v>6.8600654761904778</v>
          </cell>
          <cell r="BA1692" t="str">
            <v>Request 10.9.14</v>
          </cell>
          <cell r="BB1692"/>
          <cell r="BC1692">
            <v>294044</v>
          </cell>
          <cell r="BD1692" t="str">
            <v>Blue</v>
          </cell>
          <cell r="BE1692" t="str">
            <v>E32 7' VLIF37</v>
          </cell>
          <cell r="BF1692" t="str">
            <v>12 months (+/- 5 days) from date of manufacture</v>
          </cell>
          <cell r="BG1692" t="str">
            <v>Fast</v>
          </cell>
          <cell r="BH1692" t="str">
            <v>32 mm</v>
          </cell>
          <cell r="BI1692" t="str">
            <v>1 3/8 in</v>
          </cell>
          <cell r="BJ1692" t="str">
            <v>68 3/8 in</v>
          </cell>
          <cell r="BK1692" t="str">
            <v>7/8 in</v>
          </cell>
          <cell r="BL1692" t="str">
            <v>I, II, III</v>
          </cell>
          <cell r="BM1692">
            <v>7</v>
          </cell>
          <cell r="BN1692">
            <v>56</v>
          </cell>
          <cell r="BO1692">
            <v>0</v>
          </cell>
          <cell r="BP1692" t="str">
            <v>J</v>
          </cell>
          <cell r="BQ1692">
            <v>8</v>
          </cell>
          <cell r="BR1692">
            <v>37242</v>
          </cell>
        </row>
        <row r="1693">
          <cell r="C1693">
            <v>294045</v>
          </cell>
          <cell r="D1693" t="str">
            <v>E32 7' VLIF37 (SWP, 336 Pcs)(GJ)</v>
          </cell>
          <cell r="E1693" t="str">
            <v>70353</v>
          </cell>
          <cell r="F1693" t="str">
            <v>72038</v>
          </cell>
          <cell r="G1693" t="str">
            <v>30%</v>
          </cell>
          <cell r="H1693" t="str">
            <v>2 X 8509 (12-8 4 X 1.25 OL)</v>
          </cell>
          <cell r="I1693" t="str">
            <v>8040 (54 mm 142 GA X 5.823 FT)</v>
          </cell>
          <cell r="J1693" t="str">
            <v>8036 (114 mm 200 GA X 5.823 FT)</v>
          </cell>
          <cell r="K1693">
            <v>4.4512124999999996</v>
          </cell>
          <cell r="L1693">
            <v>1.9076625</v>
          </cell>
          <cell r="M1693">
            <v>68.223387853818167</v>
          </cell>
          <cell r="N1693">
            <v>84</v>
          </cell>
          <cell r="O1693">
            <v>68.125</v>
          </cell>
          <cell r="P1693">
            <v>68.375</v>
          </cell>
          <cell r="Q1693">
            <v>68.625</v>
          </cell>
          <cell r="R1693">
            <v>6.2334375</v>
          </cell>
          <cell r="S1693">
            <v>6.3588750000000003</v>
          </cell>
          <cell r="T1693">
            <v>6.4850624999999997</v>
          </cell>
          <cell r="U1693">
            <v>2829.9806250000001</v>
          </cell>
          <cell r="V1693">
            <v>2886.9292500000001</v>
          </cell>
          <cell r="W1693">
            <v>2944.2183749999999</v>
          </cell>
          <cell r="X1693" t="str">
            <v>8053 (5" X 150GA X 65FT)</v>
          </cell>
          <cell r="Y1693" t="str">
            <v>SW (65 FT)</v>
          </cell>
          <cell r="Z1693">
            <v>0.1</v>
          </cell>
          <cell r="AA1693">
            <v>8</v>
          </cell>
          <cell r="AB1693">
            <v>49.8675</v>
          </cell>
          <cell r="AC1693">
            <v>50.871000000000002</v>
          </cell>
          <cell r="AD1693">
            <v>51.880499999999998</v>
          </cell>
          <cell r="AE1693">
            <v>49.967500000000001</v>
          </cell>
          <cell r="AF1693">
            <v>50.971000000000004</v>
          </cell>
          <cell r="AG1693">
            <v>51.980499999999999</v>
          </cell>
          <cell r="AH1693" t="str">
            <v xml:space="preserve">8059 (65 FT/Bundle) </v>
          </cell>
          <cell r="AI1693" t="str">
            <v>SW</v>
          </cell>
          <cell r="AJ1693" t="str">
            <v>42 SW</v>
          </cell>
          <cell r="AK1693" t="str">
            <v xml:space="preserve">Stack </v>
          </cell>
          <cell r="AL1693" t="str">
            <v xml:space="preserve">Pyramid </v>
          </cell>
          <cell r="AM1693" t="str">
            <v>On Pallet</v>
          </cell>
          <cell r="AN1693">
            <v>42</v>
          </cell>
          <cell r="AO1693" t="str">
            <v>8916 (72 X 42)</v>
          </cell>
          <cell r="AP1693" t="str">
            <v>72X42</v>
          </cell>
          <cell r="AQ1693">
            <v>55</v>
          </cell>
          <cell r="AR1693" t="str">
            <v>8133 (2)</v>
          </cell>
          <cell r="AS1693" t="str">
            <v>2 X 8114 (Pad)</v>
          </cell>
          <cell r="AT1693">
            <v>0</v>
          </cell>
          <cell r="AU1693">
            <v>0</v>
          </cell>
          <cell r="AV1693" t="str">
            <v>8051 (1 White)</v>
          </cell>
          <cell r="AW1693" t="str">
            <v>8052 (124FT White)</v>
          </cell>
          <cell r="AX1693">
            <v>2195.7820000000002</v>
          </cell>
          <cell r="AY1693">
            <v>336</v>
          </cell>
          <cell r="AZ1693">
            <v>6.5350654761904767</v>
          </cell>
          <cell r="BA1693" t="str">
            <v>Request 10.17.14 Same as 294044, customer wants shrinkwrap</v>
          </cell>
          <cell r="BB1693"/>
          <cell r="BC1693">
            <v>294045</v>
          </cell>
          <cell r="BD1693" t="str">
            <v>Blue</v>
          </cell>
          <cell r="BE1693" t="str">
            <v>E32 7' VLIF37</v>
          </cell>
          <cell r="BF1693" t="str">
            <v>12 months (+/- 5 days) from date of manufacture</v>
          </cell>
          <cell r="BG1693" t="str">
            <v>Fast</v>
          </cell>
          <cell r="BH1693" t="str">
            <v>32 mm</v>
          </cell>
          <cell r="BI1693" t="str">
            <v>1 3/8 in</v>
          </cell>
          <cell r="BJ1693" t="str">
            <v>68 3/8 in</v>
          </cell>
          <cell r="BK1693" t="str">
            <v>7/8 in</v>
          </cell>
          <cell r="BL1693" t="str">
            <v>I, II, III</v>
          </cell>
          <cell r="BM1693">
            <v>7</v>
          </cell>
          <cell r="BN1693">
            <v>56</v>
          </cell>
          <cell r="BO1693">
            <v>0</v>
          </cell>
          <cell r="BP1693" t="str">
            <v>J</v>
          </cell>
          <cell r="BQ1693">
            <v>8</v>
          </cell>
          <cell r="BR1693">
            <v>34272</v>
          </cell>
        </row>
        <row r="1694">
          <cell r="C1694">
            <v>295004</v>
          </cell>
          <cell r="D1694" t="str">
            <v>3264.5 LIF35 (2PB, 42 Bxs)(GJ)</v>
          </cell>
          <cell r="E1694" t="str">
            <v>70411</v>
          </cell>
          <cell r="F1694" t="str">
            <v>72038</v>
          </cell>
          <cell r="G1694" t="str">
            <v>30%</v>
          </cell>
          <cell r="H1694" t="str">
            <v>2 X 8509 (12-8 4 X 1.25 OL)</v>
          </cell>
          <cell r="I1694" t="str">
            <v>8040 (54 mm 142 GA X 5.542 FT)</v>
          </cell>
          <cell r="J1694" t="str">
            <v>8036 (114 mm 200 GA X 5.542 FT)</v>
          </cell>
          <cell r="K1694">
            <v>4.19895</v>
          </cell>
          <cell r="L1694">
            <v>1.79955</v>
          </cell>
          <cell r="M1694">
            <v>64.5</v>
          </cell>
          <cell r="N1694">
            <v>79.013715131844009</v>
          </cell>
          <cell r="O1694">
            <v>64.25</v>
          </cell>
          <cell r="P1694">
            <v>64.5</v>
          </cell>
          <cell r="Q1694">
            <v>64.75</v>
          </cell>
          <cell r="R1694">
            <v>5.8788749999999999</v>
          </cell>
          <cell r="S1694">
            <v>5.9984999999999999</v>
          </cell>
          <cell r="T1694">
            <v>6.1188750000000001</v>
          </cell>
          <cell r="U1694">
            <v>2669.0092500000001</v>
          </cell>
          <cell r="V1694">
            <v>2723.319</v>
          </cell>
          <cell r="W1694">
            <v>2777.9692500000001</v>
          </cell>
          <cell r="X1694" t="str">
            <v>8495/8496 (72"/2 pc)</v>
          </cell>
          <cell r="Y1694" t="str">
            <v>72"/ 2 pc</v>
          </cell>
          <cell r="Z1694">
            <v>2.7</v>
          </cell>
          <cell r="AA1694">
            <v>8</v>
          </cell>
          <cell r="AB1694">
            <v>47.030999999999999</v>
          </cell>
          <cell r="AC1694">
            <v>47.988</v>
          </cell>
          <cell r="AD1694">
            <v>48.951000000000001</v>
          </cell>
          <cell r="AE1694">
            <v>49.731000000000002</v>
          </cell>
          <cell r="AF1694">
            <v>50.688000000000002</v>
          </cell>
          <cell r="AG1694">
            <v>51.651000000000003</v>
          </cell>
          <cell r="AH1694" t="str">
            <v>5 X 8126 (9.313 FT/Box)</v>
          </cell>
          <cell r="AI1694">
            <v>5</v>
          </cell>
          <cell r="AJ1694" t="str">
            <v>(6X7)+0=42</v>
          </cell>
          <cell r="AK1694">
            <v>6</v>
          </cell>
          <cell r="AL1694">
            <v>7</v>
          </cell>
          <cell r="AM1694">
            <v>0</v>
          </cell>
          <cell r="AN1694">
            <v>42</v>
          </cell>
          <cell r="AO1694" t="str">
            <v>8916 (72 X 42)</v>
          </cell>
          <cell r="AP1694" t="str">
            <v>72X42</v>
          </cell>
          <cell r="AQ1694">
            <v>55</v>
          </cell>
          <cell r="AR1694" t="str">
            <v>8123 (12)</v>
          </cell>
          <cell r="AS1694">
            <v>0</v>
          </cell>
          <cell r="AT1694" t="str">
            <v>8121 (4 X 16FT)</v>
          </cell>
          <cell r="AU1694">
            <v>4</v>
          </cell>
          <cell r="AV1694" t="str">
            <v>8051 (1 White)</v>
          </cell>
          <cell r="AW1694" t="str">
            <v>8050 (186FT Clear)</v>
          </cell>
          <cell r="AX1694">
            <v>2183.8960000000002</v>
          </cell>
          <cell r="AY1694">
            <v>336</v>
          </cell>
          <cell r="AZ1694">
            <v>6.4996904761904766</v>
          </cell>
          <cell r="BA1694" t="str">
            <v>DB Request 10/23/13.</v>
          </cell>
          <cell r="BB1694"/>
          <cell r="BC1694">
            <v>295004</v>
          </cell>
          <cell r="BD1694" t="str">
            <v>Blue</v>
          </cell>
          <cell r="BE1694" t="str">
            <v>3264.5 LIF35</v>
          </cell>
          <cell r="BF1694" t="str">
            <v>12 months (+/- 5 days) from date of manufacture</v>
          </cell>
          <cell r="BG1694" t="str">
            <v>Fast</v>
          </cell>
          <cell r="BH1694" t="str">
            <v>32 mm</v>
          </cell>
          <cell r="BI1694" t="str">
            <v>1 3/8 in</v>
          </cell>
          <cell r="BJ1694" t="str">
            <v>64 1/2 in</v>
          </cell>
          <cell r="BK1694" t="str">
            <v>7/8 in</v>
          </cell>
          <cell r="BL1694" t="str">
            <v>I, II, III</v>
          </cell>
          <cell r="BM1694">
            <v>6.5844762609870005</v>
          </cell>
          <cell r="BN1694">
            <v>52.8</v>
          </cell>
          <cell r="BO1694">
            <v>0</v>
          </cell>
          <cell r="BP1694" t="str">
            <v>J</v>
          </cell>
          <cell r="BQ1694">
            <v>8</v>
          </cell>
          <cell r="BR1694">
            <v>37242</v>
          </cell>
        </row>
        <row r="1695">
          <cell r="C1695">
            <v>295005</v>
          </cell>
          <cell r="D1695" t="str">
            <v>3264 LIF90 (2PB, 42 Bxs)(GJ)</v>
          </cell>
          <cell r="E1695" t="str">
            <v>70412</v>
          </cell>
          <cell r="F1695" t="str">
            <v>72038</v>
          </cell>
          <cell r="G1695" t="str">
            <v>30%</v>
          </cell>
          <cell r="H1695" t="str">
            <v>2 X 8509 (12-8 4 X 1.25 OL)</v>
          </cell>
          <cell r="I1695" t="str">
            <v>8040 (54 mm 142 GA X 5.823 FT)</v>
          </cell>
          <cell r="J1695" t="str">
            <v>8036 (114 mm 200 GA X 5.823 FT)</v>
          </cell>
          <cell r="K1695">
            <v>4.1663999999999994</v>
          </cell>
          <cell r="L1695">
            <v>1.7855999999999999</v>
          </cell>
          <cell r="M1695">
            <v>64</v>
          </cell>
          <cell r="N1695">
            <v>78.386255008191029</v>
          </cell>
          <cell r="O1695">
            <v>63.75</v>
          </cell>
          <cell r="P1695">
            <v>64</v>
          </cell>
          <cell r="Q1695">
            <v>64.25</v>
          </cell>
          <cell r="R1695">
            <v>5.8331249999999999</v>
          </cell>
          <cell r="S1695">
            <v>5.952</v>
          </cell>
          <cell r="T1695">
            <v>6.071625</v>
          </cell>
          <cell r="U1695">
            <v>2648.23875</v>
          </cell>
          <cell r="V1695">
            <v>2702.2080000000001</v>
          </cell>
          <cell r="W1695">
            <v>2756.51775</v>
          </cell>
          <cell r="X1695" t="str">
            <v>8495/8496 (72"/2 pc)</v>
          </cell>
          <cell r="Y1695" t="str">
            <v>72"/ 2 pc</v>
          </cell>
          <cell r="Z1695">
            <v>2.7</v>
          </cell>
          <cell r="AA1695">
            <v>8</v>
          </cell>
          <cell r="AB1695">
            <v>46.664999999999999</v>
          </cell>
          <cell r="AC1695">
            <v>47.616</v>
          </cell>
          <cell r="AD1695">
            <v>48.573</v>
          </cell>
          <cell r="AE1695">
            <v>49.365000000000002</v>
          </cell>
          <cell r="AF1695">
            <v>50.316000000000003</v>
          </cell>
          <cell r="AG1695">
            <v>51.273000000000003</v>
          </cell>
          <cell r="AH1695" t="str">
            <v>5 X 8126 (9.313 FT/Box)</v>
          </cell>
          <cell r="AI1695">
            <v>5</v>
          </cell>
          <cell r="AJ1695" t="str">
            <v>(6X7)+0=42</v>
          </cell>
          <cell r="AK1695">
            <v>6</v>
          </cell>
          <cell r="AL1695">
            <v>7</v>
          </cell>
          <cell r="AM1695">
            <v>0</v>
          </cell>
          <cell r="AN1695">
            <v>42</v>
          </cell>
          <cell r="AO1695" t="str">
            <v>8916 (72 X 42)</v>
          </cell>
          <cell r="AP1695" t="str">
            <v>72X42</v>
          </cell>
          <cell r="AQ1695">
            <v>55</v>
          </cell>
          <cell r="AR1695" t="str">
            <v>8123 (12)</v>
          </cell>
          <cell r="AS1695">
            <v>0</v>
          </cell>
          <cell r="AT1695" t="str">
            <v>8121 (4 X 16FT)</v>
          </cell>
          <cell r="AU1695">
            <v>4</v>
          </cell>
          <cell r="AV1695" t="str">
            <v>8051 (1 White)</v>
          </cell>
          <cell r="AW1695" t="str">
            <v>8050 (186FT Clear)</v>
          </cell>
          <cell r="AX1695">
            <v>2168.2719999999999</v>
          </cell>
          <cell r="AY1695">
            <v>336</v>
          </cell>
          <cell r="AZ1695">
            <v>6.4531904761904757</v>
          </cell>
          <cell r="BA1695" t="str">
            <v>GJ Request 2/7/05.</v>
          </cell>
          <cell r="BB1695"/>
          <cell r="BC1695">
            <v>295005</v>
          </cell>
          <cell r="BD1695" t="str">
            <v>Yellow</v>
          </cell>
          <cell r="BE1695" t="str">
            <v>3264 LIF90</v>
          </cell>
          <cell r="BF1695" t="str">
            <v>12 months (+/- 5 days) from date of manufacture</v>
          </cell>
          <cell r="BG1695" t="str">
            <v>Slow</v>
          </cell>
          <cell r="BH1695" t="str">
            <v>32 mm</v>
          </cell>
          <cell r="BI1695" t="str">
            <v>1 3/8 in</v>
          </cell>
          <cell r="BJ1695" t="str">
            <v>64 in</v>
          </cell>
          <cell r="BK1695" t="str">
            <v>7/8 in</v>
          </cell>
          <cell r="BL1695" t="str">
            <v>I, II, III</v>
          </cell>
          <cell r="BM1695">
            <v>6.5321879173492521</v>
          </cell>
          <cell r="BN1695">
            <v>52</v>
          </cell>
          <cell r="BO1695">
            <v>0</v>
          </cell>
          <cell r="BP1695" t="str">
            <v>J</v>
          </cell>
          <cell r="BQ1695">
            <v>8</v>
          </cell>
          <cell r="BR1695">
            <v>37242</v>
          </cell>
        </row>
        <row r="1696">
          <cell r="C1696">
            <v>295010</v>
          </cell>
          <cell r="D1696" t="str">
            <v>3264 M50 (2PB, 42 Bxs)(GJ)</v>
          </cell>
          <cell r="E1696" t="str">
            <v>70425</v>
          </cell>
          <cell r="F1696" t="str">
            <v>72038</v>
          </cell>
          <cell r="G1696" t="str">
            <v>30%</v>
          </cell>
          <cell r="H1696" t="str">
            <v>2 X 8509 (12-8 4 X 1.25 OL)</v>
          </cell>
          <cell r="I1696" t="str">
            <v>8040 (54 mm 142 GA X 5.823 FT)</v>
          </cell>
          <cell r="J1696" t="str">
            <v>8036 (114 mm 200 GA X 5.823 FT)</v>
          </cell>
          <cell r="K1696">
            <v>4.1663999999999994</v>
          </cell>
          <cell r="L1696">
            <v>1.7855999999999999</v>
          </cell>
          <cell r="M1696">
            <v>64</v>
          </cell>
          <cell r="N1696">
            <v>78.386255008191029</v>
          </cell>
          <cell r="O1696">
            <v>63.75</v>
          </cell>
          <cell r="P1696">
            <v>64</v>
          </cell>
          <cell r="Q1696">
            <v>64.25</v>
          </cell>
          <cell r="R1696">
            <v>5.8331249999999999</v>
          </cell>
          <cell r="S1696">
            <v>5.952</v>
          </cell>
          <cell r="T1696">
            <v>6.071625</v>
          </cell>
          <cell r="U1696">
            <v>2648.23875</v>
          </cell>
          <cell r="V1696">
            <v>2702.2080000000001</v>
          </cell>
          <cell r="W1696">
            <v>2756.51775</v>
          </cell>
          <cell r="X1696" t="str">
            <v>8495/8496 (72"/2 pc)</v>
          </cell>
          <cell r="Y1696" t="str">
            <v>72"/ 2 pc</v>
          </cell>
          <cell r="Z1696">
            <v>2.7</v>
          </cell>
          <cell r="AA1696">
            <v>8</v>
          </cell>
          <cell r="AB1696">
            <v>46.664999999999999</v>
          </cell>
          <cell r="AC1696">
            <v>47.616</v>
          </cell>
          <cell r="AD1696">
            <v>48.573</v>
          </cell>
          <cell r="AE1696">
            <v>49.365000000000002</v>
          </cell>
          <cell r="AF1696">
            <v>50.316000000000003</v>
          </cell>
          <cell r="AG1696">
            <v>51.273000000000003</v>
          </cell>
          <cell r="AH1696" t="str">
            <v>5 X 8126 (9.313 FT/Box)</v>
          </cell>
          <cell r="AI1696">
            <v>5</v>
          </cell>
          <cell r="AJ1696" t="str">
            <v>(6X7)+0=42</v>
          </cell>
          <cell r="AK1696">
            <v>6</v>
          </cell>
          <cell r="AL1696">
            <v>7</v>
          </cell>
          <cell r="AM1696">
            <v>0</v>
          </cell>
          <cell r="AN1696">
            <v>42</v>
          </cell>
          <cell r="AO1696" t="str">
            <v>8916 (72 X 42)</v>
          </cell>
          <cell r="AP1696" t="str">
            <v>72X42</v>
          </cell>
          <cell r="AQ1696">
            <v>55</v>
          </cell>
          <cell r="AR1696" t="str">
            <v>8123 (12)</v>
          </cell>
          <cell r="AS1696">
            <v>0</v>
          </cell>
          <cell r="AT1696" t="str">
            <v>8121 (4 X 16FT)</v>
          </cell>
          <cell r="AU1696">
            <v>4</v>
          </cell>
          <cell r="AV1696" t="str">
            <v>8051 (1 White)</v>
          </cell>
          <cell r="AW1696" t="str">
            <v>8050 (186FT Clear)</v>
          </cell>
          <cell r="AX1696">
            <v>2168.2719999999999</v>
          </cell>
          <cell r="AY1696">
            <v>336</v>
          </cell>
          <cell r="AZ1696">
            <v>6.4531904761904757</v>
          </cell>
          <cell r="BA1696" t="str">
            <v xml:space="preserve">GJ Request 2/5/03. </v>
          </cell>
          <cell r="BB1696"/>
          <cell r="BC1696">
            <v>295010</v>
          </cell>
          <cell r="BD1696" t="str">
            <v>Green</v>
          </cell>
          <cell r="BE1696" t="str">
            <v>3264 M50</v>
          </cell>
          <cell r="BF1696" t="str">
            <v>12 months (+/- 5 days) from date of manufacture</v>
          </cell>
          <cell r="BG1696" t="str">
            <v>Medium</v>
          </cell>
          <cell r="BH1696" t="str">
            <v>32 mm</v>
          </cell>
          <cell r="BI1696" t="str">
            <v>1 3/8 in</v>
          </cell>
          <cell r="BJ1696" t="str">
            <v>64 in</v>
          </cell>
          <cell r="BK1696" t="str">
            <v>7/8 in</v>
          </cell>
          <cell r="BL1696" t="str">
            <v>I, II, III</v>
          </cell>
          <cell r="BM1696">
            <v>6.5321879173492521</v>
          </cell>
          <cell r="BN1696">
            <v>52</v>
          </cell>
          <cell r="BO1696">
            <v>0</v>
          </cell>
          <cell r="BP1696" t="str">
            <v>J</v>
          </cell>
          <cell r="BQ1696">
            <v>8</v>
          </cell>
          <cell r="BR1696">
            <v>37242</v>
          </cell>
        </row>
        <row r="1697">
          <cell r="C1697">
            <v>295011</v>
          </cell>
          <cell r="D1697" t="str">
            <v>3264 M50 (SWP, 336 Pcs) (GJ)</v>
          </cell>
          <cell r="E1697" t="str">
            <v>70425</v>
          </cell>
          <cell r="F1697" t="str">
            <v>72038</v>
          </cell>
          <cell r="G1697" t="str">
            <v>30%</v>
          </cell>
          <cell r="H1697" t="str">
            <v>2 X 8509 (12-8 4 X 1.25 OL)</v>
          </cell>
          <cell r="I1697" t="str">
            <v>8040 (54 mm 142 GA X 5.459 FT)</v>
          </cell>
          <cell r="J1697" t="str">
            <v>8036 (114 mm 200 GA X 5.459 FT)</v>
          </cell>
          <cell r="K1697">
            <v>4.1663999999999994</v>
          </cell>
          <cell r="L1697">
            <v>1.7855999999999999</v>
          </cell>
          <cell r="M1697">
            <v>64</v>
          </cell>
          <cell r="N1697">
            <v>78.386255008191029</v>
          </cell>
          <cell r="O1697">
            <v>63.75</v>
          </cell>
          <cell r="P1697">
            <v>64</v>
          </cell>
          <cell r="Q1697">
            <v>64.25</v>
          </cell>
          <cell r="R1697">
            <v>5.8331249999999999</v>
          </cell>
          <cell r="S1697">
            <v>5.952</v>
          </cell>
          <cell r="T1697">
            <v>6.071625</v>
          </cell>
          <cell r="U1697">
            <v>2648.23875</v>
          </cell>
          <cell r="V1697">
            <v>2702.2080000000001</v>
          </cell>
          <cell r="W1697">
            <v>2756.51775</v>
          </cell>
          <cell r="X1697" t="str">
            <v>8053 (5" X 150GA X 54FT)</v>
          </cell>
          <cell r="Y1697" t="str">
            <v>SW (54 FT)</v>
          </cell>
          <cell r="Z1697">
            <v>0.1</v>
          </cell>
          <cell r="AA1697">
            <v>8</v>
          </cell>
          <cell r="AB1697">
            <v>46.664999999999999</v>
          </cell>
          <cell r="AC1697">
            <v>47.616</v>
          </cell>
          <cell r="AD1697">
            <v>48.573</v>
          </cell>
          <cell r="AE1697">
            <v>46.765000000000001</v>
          </cell>
          <cell r="AF1697">
            <v>47.716000000000001</v>
          </cell>
          <cell r="AG1697">
            <v>48.673000000000002</v>
          </cell>
          <cell r="AH1697" t="str">
            <v xml:space="preserve">8059 (54 FT/Bundle) </v>
          </cell>
          <cell r="AI1697" t="str">
            <v>SW</v>
          </cell>
          <cell r="AJ1697" t="str">
            <v>42 SW</v>
          </cell>
          <cell r="AK1697" t="str">
            <v xml:space="preserve">Stack </v>
          </cell>
          <cell r="AL1697" t="str">
            <v xml:space="preserve">Pyramid </v>
          </cell>
          <cell r="AM1697" t="str">
            <v>On Pallet</v>
          </cell>
          <cell r="AN1697">
            <v>42</v>
          </cell>
          <cell r="AO1697" t="str">
            <v>8916 (72 X 42)</v>
          </cell>
          <cell r="AP1697" t="str">
            <v>72X42</v>
          </cell>
          <cell r="AQ1697">
            <v>55</v>
          </cell>
          <cell r="AR1697" t="str">
            <v>8133 (2)</v>
          </cell>
          <cell r="AS1697" t="str">
            <v>2 X 8114 (Pad)</v>
          </cell>
          <cell r="AT1697">
            <v>0</v>
          </cell>
          <cell r="AU1697">
            <v>0</v>
          </cell>
          <cell r="AV1697" t="str">
            <v>8051 (1 White)</v>
          </cell>
          <cell r="AW1697" t="str">
            <v>8052 (124FT White)</v>
          </cell>
          <cell r="AX1697">
            <v>2059.0720000000001</v>
          </cell>
          <cell r="AY1697">
            <v>336</v>
          </cell>
          <cell r="AZ1697">
            <v>6.1281904761904764</v>
          </cell>
          <cell r="BA1697" t="str">
            <v>GJ Request 6/21/02.  Each bundle gets Part No. 8132 8.5 X 11 inch bundle sheet.</v>
          </cell>
          <cell r="BB1697"/>
          <cell r="BC1697">
            <v>295011</v>
          </cell>
          <cell r="BD1697" t="str">
            <v>Green</v>
          </cell>
          <cell r="BE1697" t="str">
            <v xml:space="preserve">3264 M50 </v>
          </cell>
          <cell r="BF1697" t="str">
            <v>12 months (+/- 5 days) from date of manufacture</v>
          </cell>
          <cell r="BG1697" t="str">
            <v xml:space="preserve">Medium </v>
          </cell>
          <cell r="BH1697" t="str">
            <v>32 mm</v>
          </cell>
          <cell r="BI1697" t="str">
            <v>1 3/8 in</v>
          </cell>
          <cell r="BJ1697" t="str">
            <v>64 in</v>
          </cell>
          <cell r="BK1697" t="str">
            <v>7/8 in</v>
          </cell>
          <cell r="BL1697" t="str">
            <v>I, II, III</v>
          </cell>
          <cell r="BM1697">
            <v>6.5321879173492521</v>
          </cell>
          <cell r="BN1697">
            <v>52</v>
          </cell>
          <cell r="BO1697">
            <v>0</v>
          </cell>
          <cell r="BP1697" t="str">
            <v>J</v>
          </cell>
          <cell r="BQ1697">
            <v>8</v>
          </cell>
          <cell r="BR1697">
            <v>34272</v>
          </cell>
        </row>
        <row r="1698">
          <cell r="C1698">
            <v>295015</v>
          </cell>
          <cell r="D1698" t="str">
            <v>3260 VLIF20 (SWP, 378 Pcs)(GJ)</v>
          </cell>
          <cell r="E1698" t="str">
            <v>70352</v>
          </cell>
          <cell r="F1698" t="str">
            <v>72038</v>
          </cell>
          <cell r="G1698" t="str">
            <v>30%</v>
          </cell>
          <cell r="H1698" t="str">
            <v>2 X 8509 (12-8 4 X 1.25 OL)</v>
          </cell>
          <cell r="I1698" t="str">
            <v>8040 (54 mm 142 GA X 5.125 FT)</v>
          </cell>
          <cell r="J1698" t="str">
            <v>8036 (114 mm 200 GA X 5.125 FT)</v>
          </cell>
          <cell r="K1698">
            <v>3.9059999999999997</v>
          </cell>
          <cell r="L1698">
            <v>1.6739999999999999</v>
          </cell>
          <cell r="M1698">
            <v>60</v>
          </cell>
          <cell r="N1698">
            <v>73.366574018967199</v>
          </cell>
          <cell r="O1698">
            <v>59.75</v>
          </cell>
          <cell r="P1698">
            <v>60</v>
          </cell>
          <cell r="Q1698">
            <v>60.25</v>
          </cell>
          <cell r="R1698">
            <v>5.4671250000000002</v>
          </cell>
          <cell r="S1698">
            <v>5.58</v>
          </cell>
          <cell r="T1698">
            <v>5.6936249999999999</v>
          </cell>
          <cell r="U1698">
            <v>2482.0747500000002</v>
          </cell>
          <cell r="V1698">
            <v>2533.3200000000002</v>
          </cell>
          <cell r="W1698">
            <v>2584.9057499999999</v>
          </cell>
          <cell r="X1698" t="str">
            <v>8053 (5" X 150GA X 55FT)</v>
          </cell>
          <cell r="Y1698" t="str">
            <v>SW (55 FT)</v>
          </cell>
          <cell r="Z1698">
            <v>0.1</v>
          </cell>
          <cell r="AA1698">
            <v>9</v>
          </cell>
          <cell r="AB1698">
            <v>49.204125000000005</v>
          </cell>
          <cell r="AC1698">
            <v>50.22</v>
          </cell>
          <cell r="AD1698">
            <v>51.242624999999997</v>
          </cell>
          <cell r="AE1698">
            <v>49.304125000000006</v>
          </cell>
          <cell r="AF1698">
            <v>50.32</v>
          </cell>
          <cell r="AG1698">
            <v>51.342624999999998</v>
          </cell>
          <cell r="AH1698" t="str">
            <v xml:space="preserve">8059 (55 FT/Bundle) </v>
          </cell>
          <cell r="AI1698" t="str">
            <v>SW</v>
          </cell>
          <cell r="AJ1698" t="str">
            <v>42 SW</v>
          </cell>
          <cell r="AK1698" t="str">
            <v xml:space="preserve">Stack </v>
          </cell>
          <cell r="AL1698" t="str">
            <v xml:space="preserve">Pyramid </v>
          </cell>
          <cell r="AM1698" t="str">
            <v>On Pallet</v>
          </cell>
          <cell r="AN1698">
            <v>42</v>
          </cell>
          <cell r="AO1698" t="str">
            <v>8919 (64 X 46)</v>
          </cell>
          <cell r="AP1698" t="str">
            <v>64X46</v>
          </cell>
          <cell r="AQ1698">
            <v>55</v>
          </cell>
          <cell r="AR1698" t="str">
            <v>8133 (2)</v>
          </cell>
          <cell r="AS1698" t="str">
            <v>2 X 8114 (Pad)</v>
          </cell>
          <cell r="AT1698">
            <v>0</v>
          </cell>
          <cell r="AU1698">
            <v>0</v>
          </cell>
          <cell r="AV1698" t="str">
            <v>8051 (1 White)</v>
          </cell>
          <cell r="AW1698" t="str">
            <v>8052 (186FT White)</v>
          </cell>
          <cell r="AX1698">
            <v>2168.44</v>
          </cell>
          <cell r="AY1698">
            <v>378</v>
          </cell>
          <cell r="AZ1698">
            <v>5.7366137566137567</v>
          </cell>
          <cell r="BA1698" t="str">
            <v>S.P. Request 9/5/13. D.B. change on 12-4-13.</v>
          </cell>
          <cell r="BB1698" t="str">
            <v>Each bundle gets Part No. 8132 8.5 X 11 inch bundle sheet.</v>
          </cell>
          <cell r="BC1698">
            <v>295015</v>
          </cell>
          <cell r="BD1698" t="str">
            <v>Orange</v>
          </cell>
          <cell r="BE1698" t="str">
            <v>3260 VLIF20</v>
          </cell>
          <cell r="BF1698" t="str">
            <v>12 months (+/- 5 days) from date of manufacture</v>
          </cell>
          <cell r="BG1698" t="str">
            <v>X-Fast</v>
          </cell>
          <cell r="BH1698" t="str">
            <v>32 mm</v>
          </cell>
          <cell r="BI1698" t="str">
            <v>1 3/8 in</v>
          </cell>
          <cell r="BJ1698" t="str">
            <v>60 in</v>
          </cell>
          <cell r="BK1698" t="str">
            <v>7/8 in</v>
          </cell>
          <cell r="BL1698" t="str">
            <v>I, II, III</v>
          </cell>
          <cell r="BM1698">
            <v>6.1138811682472669</v>
          </cell>
          <cell r="BN1698">
            <v>54.9</v>
          </cell>
          <cell r="BO1698">
            <v>0</v>
          </cell>
          <cell r="BP1698" t="str">
            <v>J</v>
          </cell>
          <cell r="BQ1698">
            <v>9</v>
          </cell>
          <cell r="BR1698">
            <v>34264</v>
          </cell>
        </row>
        <row r="1699">
          <cell r="C1699">
            <v>295016</v>
          </cell>
          <cell r="D1699" t="str">
            <v>3260 VLIF20 (2PB, 42 Bxs)(GJ)</v>
          </cell>
          <cell r="E1699" t="str">
            <v>70352</v>
          </cell>
          <cell r="F1699" t="str">
            <v>72038</v>
          </cell>
          <cell r="G1699" t="str">
            <v>30%</v>
          </cell>
          <cell r="H1699" t="str">
            <v>2 X 8509 (12-8 4 X 1.25 OL)</v>
          </cell>
          <cell r="I1699" t="str">
            <v>8040 (54 mm 142 GA X 5.125 FT)</v>
          </cell>
          <cell r="J1699" t="str">
            <v>8036 (114 mm 200 GA X 5.125 FT)</v>
          </cell>
          <cell r="K1699">
            <v>3.9059999999999997</v>
          </cell>
          <cell r="L1699">
            <v>1.6739999999999999</v>
          </cell>
          <cell r="M1699">
            <v>60</v>
          </cell>
          <cell r="N1699">
            <v>73.366574018967199</v>
          </cell>
          <cell r="O1699">
            <v>59.75</v>
          </cell>
          <cell r="P1699">
            <v>60</v>
          </cell>
          <cell r="Q1699">
            <v>60.25</v>
          </cell>
          <cell r="R1699">
            <v>5.4671250000000002</v>
          </cell>
          <cell r="S1699">
            <v>5.58</v>
          </cell>
          <cell r="T1699">
            <v>5.6936249999999999</v>
          </cell>
          <cell r="U1699">
            <v>2482.0747500000002</v>
          </cell>
          <cell r="V1699">
            <v>2533.3200000000002</v>
          </cell>
          <cell r="W1699">
            <v>2584.9057499999999</v>
          </cell>
          <cell r="X1699" t="str">
            <v>8490/8491 (62"/2 pc)</v>
          </cell>
          <cell r="Y1699" t="str">
            <v>62"/ 2 pc</v>
          </cell>
          <cell r="Z1699">
            <v>2.4</v>
          </cell>
          <cell r="AA1699">
            <v>9</v>
          </cell>
          <cell r="AB1699">
            <v>49.204125000000005</v>
          </cell>
          <cell r="AC1699">
            <v>50.22</v>
          </cell>
          <cell r="AD1699">
            <v>51.242624999999997</v>
          </cell>
          <cell r="AE1699">
            <v>51.604125000000003</v>
          </cell>
          <cell r="AF1699">
            <v>52.62</v>
          </cell>
          <cell r="AG1699">
            <v>53.642624999999995</v>
          </cell>
          <cell r="AH1699" t="str">
            <v>4 X 8126 (7.125 FT/Box)</v>
          </cell>
          <cell r="AI1699">
            <v>4</v>
          </cell>
          <cell r="AJ1699" t="str">
            <v>(6X7)+0=42</v>
          </cell>
          <cell r="AK1699">
            <v>6</v>
          </cell>
          <cell r="AL1699">
            <v>7</v>
          </cell>
          <cell r="AM1699">
            <v>0</v>
          </cell>
          <cell r="AN1699">
            <v>42</v>
          </cell>
          <cell r="AO1699" t="str">
            <v>8911 (64 X 42)</v>
          </cell>
          <cell r="AP1699" t="str">
            <v>64X42</v>
          </cell>
          <cell r="AQ1699">
            <v>55</v>
          </cell>
          <cell r="AR1699" t="str">
            <v>8123 (8)</v>
          </cell>
          <cell r="AS1699">
            <v>0</v>
          </cell>
          <cell r="AT1699" t="str">
            <v>8121 (4 X 16FT)</v>
          </cell>
          <cell r="AU1699">
            <v>4</v>
          </cell>
          <cell r="AV1699" t="str">
            <v>8051 (1 White)</v>
          </cell>
          <cell r="AW1699" t="str">
            <v>8050 (186FT Clear)</v>
          </cell>
          <cell r="AX1699">
            <v>2265.04</v>
          </cell>
          <cell r="AY1699">
            <v>378</v>
          </cell>
          <cell r="AZ1699">
            <v>5.9921693121693123</v>
          </cell>
          <cell r="BA1699" t="str">
            <v>S.P. Request 9/5/13.</v>
          </cell>
          <cell r="BB1699"/>
          <cell r="BC1699">
            <v>295016</v>
          </cell>
          <cell r="BD1699" t="str">
            <v>Orange</v>
          </cell>
          <cell r="BE1699" t="str">
            <v>3260 VLIF20</v>
          </cell>
          <cell r="BF1699" t="str">
            <v>12 months (+/- 5 days) from date of manufacture</v>
          </cell>
          <cell r="BG1699" t="str">
            <v>X-Fast</v>
          </cell>
          <cell r="BH1699" t="str">
            <v>32 mm</v>
          </cell>
          <cell r="BI1699" t="str">
            <v>1 3/8 in</v>
          </cell>
          <cell r="BJ1699" t="str">
            <v>60 in</v>
          </cell>
          <cell r="BK1699" t="str">
            <v>7/8 in</v>
          </cell>
          <cell r="BL1699" t="str">
            <v>I, II, III</v>
          </cell>
          <cell r="BM1699">
            <v>6.1138811682472669</v>
          </cell>
          <cell r="BN1699">
            <v>54.9</v>
          </cell>
          <cell r="BO1699">
            <v>0</v>
          </cell>
          <cell r="BP1699" t="str">
            <v>J</v>
          </cell>
          <cell r="BQ1699">
            <v>9</v>
          </cell>
          <cell r="BR1699">
            <v>36242</v>
          </cell>
        </row>
        <row r="1700">
          <cell r="C1700">
            <v>295020</v>
          </cell>
          <cell r="D1700" t="str">
            <v>3265 LIF50 (2PB, 42 Bxs)(GJ)</v>
          </cell>
          <cell r="E1700" t="str">
            <v>70419</v>
          </cell>
          <cell r="F1700" t="str">
            <v>72038</v>
          </cell>
          <cell r="G1700" t="str">
            <v>30%</v>
          </cell>
          <cell r="H1700" t="str">
            <v>2 X 8509 (12-8 4 X 1.25 OL)</v>
          </cell>
          <cell r="I1700" t="str">
            <v>8040 (54 mm 142 GA X 5.542 FT)</v>
          </cell>
          <cell r="J1700" t="str">
            <v>8036 (114 mm 200 GA X 5.542 FT)</v>
          </cell>
          <cell r="K1700">
            <v>4.2314999999999996</v>
          </cell>
          <cell r="L1700">
            <v>1.8134999999999999</v>
          </cell>
          <cell r="M1700">
            <v>65</v>
          </cell>
          <cell r="N1700">
            <v>79.641175255496989</v>
          </cell>
          <cell r="O1700">
            <v>64.75</v>
          </cell>
          <cell r="P1700">
            <v>65</v>
          </cell>
          <cell r="Q1700">
            <v>65.25</v>
          </cell>
          <cell r="R1700">
            <v>5.9246249999999998</v>
          </cell>
          <cell r="S1700">
            <v>6.0449999999999999</v>
          </cell>
          <cell r="T1700">
            <v>6.1661250000000001</v>
          </cell>
          <cell r="U1700">
            <v>2689.7797499999997</v>
          </cell>
          <cell r="V1700">
            <v>2744.43</v>
          </cell>
          <cell r="W1700">
            <v>2799.4207500000002</v>
          </cell>
          <cell r="X1700" t="str">
            <v>8495/8496 (72"/2 pc)</v>
          </cell>
          <cell r="Y1700" t="str">
            <v>72"/ 2 pc</v>
          </cell>
          <cell r="Z1700">
            <v>2.7</v>
          </cell>
          <cell r="AA1700">
            <v>8</v>
          </cell>
          <cell r="AB1700">
            <v>47.396999999999998</v>
          </cell>
          <cell r="AC1700">
            <v>48.36</v>
          </cell>
          <cell r="AD1700">
            <v>49.329000000000001</v>
          </cell>
          <cell r="AE1700">
            <v>50.097000000000001</v>
          </cell>
          <cell r="AF1700">
            <v>51.06</v>
          </cell>
          <cell r="AG1700">
            <v>52.029000000000003</v>
          </cell>
          <cell r="AH1700" t="str">
            <v>5 X 8126 (9.313 FT/Box)</v>
          </cell>
          <cell r="AI1700">
            <v>5</v>
          </cell>
          <cell r="AJ1700" t="str">
            <v>(6X7)+0=42</v>
          </cell>
          <cell r="AK1700">
            <v>6</v>
          </cell>
          <cell r="AL1700">
            <v>7</v>
          </cell>
          <cell r="AM1700">
            <v>0</v>
          </cell>
          <cell r="AN1700">
            <v>42</v>
          </cell>
          <cell r="AO1700" t="str">
            <v>8916 (72 X 42)</v>
          </cell>
          <cell r="AP1700" t="str">
            <v>72X42</v>
          </cell>
          <cell r="AQ1700">
            <v>55</v>
          </cell>
          <cell r="AR1700" t="str">
            <v>8123 (12)</v>
          </cell>
          <cell r="AS1700">
            <v>0</v>
          </cell>
          <cell r="AT1700" t="str">
            <v>8121 (4 X 16FT)</v>
          </cell>
          <cell r="AU1700">
            <v>4</v>
          </cell>
          <cell r="AV1700" t="str">
            <v>8051 (1 White)</v>
          </cell>
          <cell r="AW1700" t="str">
            <v>8050 (186FT Clear)</v>
          </cell>
          <cell r="AX1700">
            <v>2199.52</v>
          </cell>
          <cell r="AY1700">
            <v>336</v>
          </cell>
          <cell r="AZ1700">
            <v>6.5461904761904766</v>
          </cell>
          <cell r="BA1700" t="str">
            <v>GJ Request 6/28/10.</v>
          </cell>
          <cell r="BB1700"/>
          <cell r="BC1700">
            <v>295020</v>
          </cell>
          <cell r="BD1700" t="str">
            <v>Green</v>
          </cell>
          <cell r="BE1700" t="str">
            <v>3265 LIF50</v>
          </cell>
          <cell r="BF1700" t="str">
            <v>12 months (+/- 5 days) from date of manufacture</v>
          </cell>
          <cell r="BG1700" t="str">
            <v>Medium</v>
          </cell>
          <cell r="BH1700" t="str">
            <v>32 mm</v>
          </cell>
          <cell r="BI1700" t="str">
            <v>1 3/8 in</v>
          </cell>
          <cell r="BJ1700" t="str">
            <v>65 in</v>
          </cell>
          <cell r="BK1700" t="str">
            <v>7/8 in</v>
          </cell>
          <cell r="BL1700" t="str">
            <v>I, II, III</v>
          </cell>
          <cell r="BM1700">
            <v>6.6367646046247488</v>
          </cell>
          <cell r="BN1700">
            <v>52.8</v>
          </cell>
          <cell r="BO1700">
            <v>0</v>
          </cell>
          <cell r="BP1700" t="str">
            <v>J</v>
          </cell>
          <cell r="BQ1700">
            <v>8</v>
          </cell>
          <cell r="BR1700">
            <v>37242</v>
          </cell>
        </row>
        <row r="1701">
          <cell r="C1701">
            <v>295036</v>
          </cell>
          <cell r="D1701" t="str">
            <v>3260 LIF20 (2PB, 42 Bxs)(GJ)</v>
          </cell>
          <cell r="E1701" t="str">
            <v>70417</v>
          </cell>
          <cell r="F1701" t="str">
            <v>72038</v>
          </cell>
          <cell r="G1701" t="str">
            <v>30%</v>
          </cell>
          <cell r="H1701" t="str">
            <v>2 X 8509 (12-8 4 X 1.25 OL)</v>
          </cell>
          <cell r="I1701" t="str">
            <v>8040 (54 mm 142 GA X 5.125 FT)</v>
          </cell>
          <cell r="J1701" t="str">
            <v>8036 (114 mm 200 GA X 5.125 FT)</v>
          </cell>
          <cell r="K1701">
            <v>3.9059999999999997</v>
          </cell>
          <cell r="L1701">
            <v>1.6739999999999999</v>
          </cell>
          <cell r="M1701">
            <v>60</v>
          </cell>
          <cell r="N1701">
            <v>73.366574018967199</v>
          </cell>
          <cell r="O1701">
            <v>59.75</v>
          </cell>
          <cell r="P1701">
            <v>60</v>
          </cell>
          <cell r="Q1701">
            <v>60.25</v>
          </cell>
          <cell r="R1701">
            <v>5.4671250000000002</v>
          </cell>
          <cell r="S1701">
            <v>5.58</v>
          </cell>
          <cell r="T1701">
            <v>5.6936249999999999</v>
          </cell>
          <cell r="U1701">
            <v>2482.0747500000002</v>
          </cell>
          <cell r="V1701">
            <v>2533.3200000000002</v>
          </cell>
          <cell r="W1701">
            <v>2584.9057499999999</v>
          </cell>
          <cell r="X1701" t="str">
            <v>8490/8491 (62"/2 pc)</v>
          </cell>
          <cell r="Y1701" t="str">
            <v>62"/ 2 pc</v>
          </cell>
          <cell r="Z1701">
            <v>2.4</v>
          </cell>
          <cell r="AA1701">
            <v>10</v>
          </cell>
          <cell r="AB1701">
            <v>54.671250000000001</v>
          </cell>
          <cell r="AC1701">
            <v>55.8</v>
          </cell>
          <cell r="AD1701">
            <v>56.936250000000001</v>
          </cell>
          <cell r="AE1701">
            <v>57.071249999999999</v>
          </cell>
          <cell r="AF1701">
            <v>58.199999999999996</v>
          </cell>
          <cell r="AG1701">
            <v>59.33625</v>
          </cell>
          <cell r="AH1701" t="str">
            <v>4 X 8126 (7.125 FT/Box)</v>
          </cell>
          <cell r="AI1701">
            <v>4</v>
          </cell>
          <cell r="AJ1701" t="str">
            <v>(6X7)+0=42</v>
          </cell>
          <cell r="AK1701">
            <v>6</v>
          </cell>
          <cell r="AL1701">
            <v>7</v>
          </cell>
          <cell r="AM1701">
            <v>0</v>
          </cell>
          <cell r="AN1701">
            <v>42</v>
          </cell>
          <cell r="AO1701" t="str">
            <v>8911 (64 X 42)</v>
          </cell>
          <cell r="AP1701" t="str">
            <v>64X42</v>
          </cell>
          <cell r="AQ1701">
            <v>55</v>
          </cell>
          <cell r="AR1701" t="str">
            <v>8123 (8)</v>
          </cell>
          <cell r="AS1701">
            <v>0</v>
          </cell>
          <cell r="AT1701" t="str">
            <v>8121 (4 X 16FT)</v>
          </cell>
          <cell r="AU1701">
            <v>4</v>
          </cell>
          <cell r="AV1701" t="str">
            <v>8051 (1 White)</v>
          </cell>
          <cell r="AW1701" t="str">
            <v>8050 (186FT Clear)</v>
          </cell>
          <cell r="AX1701">
            <v>2499.3999999999996</v>
          </cell>
          <cell r="AY1701">
            <v>420</v>
          </cell>
          <cell r="AZ1701">
            <v>5.9509523809523799</v>
          </cell>
          <cell r="BA1701" t="str">
            <v>GJ Request 4/29/04.</v>
          </cell>
          <cell r="BB1701"/>
          <cell r="BC1701">
            <v>295036</v>
          </cell>
          <cell r="BD1701" t="str">
            <v>Orange</v>
          </cell>
          <cell r="BE1701" t="str">
            <v>3260 LIF20</v>
          </cell>
          <cell r="BF1701" t="str">
            <v>12 months (+/- 5 days) from date of manufacture</v>
          </cell>
          <cell r="BG1701" t="str">
            <v>X-Fast</v>
          </cell>
          <cell r="BH1701" t="str">
            <v>32 mm</v>
          </cell>
          <cell r="BI1701" t="str">
            <v>1 3/8 in</v>
          </cell>
          <cell r="BJ1701" t="str">
            <v>60 in</v>
          </cell>
          <cell r="BK1701" t="str">
            <v>7/8 in</v>
          </cell>
          <cell r="BL1701" t="str">
            <v>I, II, III</v>
          </cell>
          <cell r="BM1701">
            <v>6.1138811682472669</v>
          </cell>
          <cell r="BN1701">
            <v>61</v>
          </cell>
          <cell r="BO1701">
            <v>0</v>
          </cell>
          <cell r="BP1701" t="str">
            <v>J</v>
          </cell>
          <cell r="BQ1701">
            <v>10</v>
          </cell>
          <cell r="BR1701">
            <v>36242</v>
          </cell>
        </row>
        <row r="1702">
          <cell r="C1702">
            <v>295037</v>
          </cell>
          <cell r="D1702" t="str">
            <v>3260 LIF20 (SWP, 450 Pcs)(GJ)</v>
          </cell>
          <cell r="E1702" t="str">
            <v>70417</v>
          </cell>
          <cell r="F1702" t="str">
            <v>72038</v>
          </cell>
          <cell r="G1702" t="str">
            <v>30%</v>
          </cell>
          <cell r="H1702" t="str">
            <v>2 X 8509 (12-8 4 X 1.25 OL)</v>
          </cell>
          <cell r="I1702" t="str">
            <v>8040 (54 mm 142 GA X 5.125 FT)</v>
          </cell>
          <cell r="J1702" t="str">
            <v>8036 (114 mm 200 GA X 5.125 FT)</v>
          </cell>
          <cell r="K1702">
            <v>3.9059999999999997</v>
          </cell>
          <cell r="L1702">
            <v>1.6739999999999999</v>
          </cell>
          <cell r="M1702">
            <v>60</v>
          </cell>
          <cell r="N1702">
            <v>73.366574018967199</v>
          </cell>
          <cell r="O1702">
            <v>59.75</v>
          </cell>
          <cell r="P1702">
            <v>60</v>
          </cell>
          <cell r="Q1702">
            <v>60.25</v>
          </cell>
          <cell r="R1702">
            <v>5.4671250000000002</v>
          </cell>
          <cell r="S1702">
            <v>5.58</v>
          </cell>
          <cell r="T1702">
            <v>5.6936249999999999</v>
          </cell>
          <cell r="U1702">
            <v>2482.0747500000002</v>
          </cell>
          <cell r="V1702">
            <v>2533.3200000000002</v>
          </cell>
          <cell r="W1702">
            <v>2584.9057499999999</v>
          </cell>
          <cell r="X1702" t="str">
            <v>8053 (5" X 150GA X 55FT)</v>
          </cell>
          <cell r="Y1702" t="str">
            <v>SW (55 FT)</v>
          </cell>
          <cell r="Z1702">
            <v>0.1</v>
          </cell>
          <cell r="AA1702">
            <v>9</v>
          </cell>
          <cell r="AB1702">
            <v>49.204125000000005</v>
          </cell>
          <cell r="AC1702">
            <v>50.22</v>
          </cell>
          <cell r="AD1702">
            <v>51.242624999999997</v>
          </cell>
          <cell r="AE1702">
            <v>49.304125000000006</v>
          </cell>
          <cell r="AF1702">
            <v>50.32</v>
          </cell>
          <cell r="AG1702">
            <v>51.342624999999998</v>
          </cell>
          <cell r="AH1702" t="str">
            <v xml:space="preserve">8059 (55 FT/Bundle) </v>
          </cell>
          <cell r="AI1702" t="str">
            <v>SW</v>
          </cell>
          <cell r="AJ1702" t="str">
            <v>50 SW</v>
          </cell>
          <cell r="AK1702" t="str">
            <v xml:space="preserve">Stack </v>
          </cell>
          <cell r="AL1702" t="str">
            <v xml:space="preserve">Pyramid </v>
          </cell>
          <cell r="AM1702" t="str">
            <v>On Pallet</v>
          </cell>
          <cell r="AN1702">
            <v>50</v>
          </cell>
          <cell r="AO1702" t="str">
            <v>8919 (64 X 46)</v>
          </cell>
          <cell r="AP1702" t="str">
            <v>64X46</v>
          </cell>
          <cell r="AQ1702">
            <v>55</v>
          </cell>
          <cell r="AR1702" t="str">
            <v>8133 (2)</v>
          </cell>
          <cell r="AS1702" t="str">
            <v>2 X 8114 (Pad)</v>
          </cell>
          <cell r="AT1702">
            <v>0</v>
          </cell>
          <cell r="AU1702">
            <v>0</v>
          </cell>
          <cell r="AV1702" t="str">
            <v>8051 (1 White)</v>
          </cell>
          <cell r="AW1702" t="str">
            <v>8052 (186FT White)</v>
          </cell>
          <cell r="AX1702">
            <v>2571</v>
          </cell>
          <cell r="AY1702">
            <v>450</v>
          </cell>
          <cell r="AZ1702">
            <v>5.7133333333333329</v>
          </cell>
          <cell r="BA1702" t="str">
            <v>GJ Request 1/11/13.</v>
          </cell>
          <cell r="BB1702"/>
          <cell r="BC1702">
            <v>295037</v>
          </cell>
          <cell r="BD1702" t="str">
            <v>Orange</v>
          </cell>
          <cell r="BE1702" t="str">
            <v>3260 LIF20</v>
          </cell>
          <cell r="BF1702" t="str">
            <v>12 months (+/- 5 days) from date of manufacture</v>
          </cell>
          <cell r="BG1702" t="str">
            <v>X-Fast</v>
          </cell>
          <cell r="BH1702" t="str">
            <v>32 mm</v>
          </cell>
          <cell r="BI1702" t="str">
            <v>1 3/8 in</v>
          </cell>
          <cell r="BJ1702" t="str">
            <v>60 in</v>
          </cell>
          <cell r="BK1702" t="str">
            <v>7/8 in</v>
          </cell>
          <cell r="BL1702" t="str">
            <v>I, II, III</v>
          </cell>
          <cell r="BM1702">
            <v>6.1138811682472669</v>
          </cell>
          <cell r="BN1702">
            <v>54.9</v>
          </cell>
          <cell r="BO1702">
            <v>0</v>
          </cell>
          <cell r="BP1702" t="str">
            <v>J</v>
          </cell>
          <cell r="BQ1702">
            <v>9</v>
          </cell>
          <cell r="BR1702">
            <v>35064</v>
          </cell>
        </row>
        <row r="1703">
          <cell r="C1703">
            <v>295038</v>
          </cell>
          <cell r="D1703" t="str">
            <v>3260 LIF37 (2PB, 42 Bxs)(GJ)</v>
          </cell>
          <cell r="E1703" t="str">
            <v>70315</v>
          </cell>
          <cell r="F1703" t="str">
            <v>72038</v>
          </cell>
          <cell r="G1703" t="str">
            <v>30%</v>
          </cell>
          <cell r="H1703" t="str">
            <v>2 X 8509 (12-8 4 X 1.25 OL)</v>
          </cell>
          <cell r="I1703" t="str">
            <v>8040 (54 mm 142 GA X 5.125 FT)</v>
          </cell>
          <cell r="J1703" t="str">
            <v>8036 (114 mm 200 GA X 5.125 FT)</v>
          </cell>
          <cell r="K1703">
            <v>3.9059999999999997</v>
          </cell>
          <cell r="L1703">
            <v>1.6739999999999999</v>
          </cell>
          <cell r="M1703">
            <v>60</v>
          </cell>
          <cell r="N1703">
            <v>73.366574018967199</v>
          </cell>
          <cell r="O1703">
            <v>59.75</v>
          </cell>
          <cell r="P1703">
            <v>60</v>
          </cell>
          <cell r="Q1703">
            <v>60.25</v>
          </cell>
          <cell r="R1703">
            <v>5.4671250000000002</v>
          </cell>
          <cell r="S1703">
            <v>5.58</v>
          </cell>
          <cell r="T1703">
            <v>5.6936249999999999</v>
          </cell>
          <cell r="U1703">
            <v>2482.0747500000002</v>
          </cell>
          <cell r="V1703">
            <v>2533.3200000000002</v>
          </cell>
          <cell r="W1703">
            <v>2584.9057499999999</v>
          </cell>
          <cell r="X1703" t="str">
            <v>8490/8491 (62"/2 pc)</v>
          </cell>
          <cell r="Y1703" t="str">
            <v>62"/ 2 pc</v>
          </cell>
          <cell r="Z1703">
            <v>2.4</v>
          </cell>
          <cell r="AA1703">
            <v>12</v>
          </cell>
          <cell r="AB1703">
            <v>65.605500000000006</v>
          </cell>
          <cell r="AC1703">
            <v>66.960000000000008</v>
          </cell>
          <cell r="AD1703">
            <v>68.323499999999996</v>
          </cell>
          <cell r="AE1703">
            <v>68.005500000000012</v>
          </cell>
          <cell r="AF1703">
            <v>69.360000000000014</v>
          </cell>
          <cell r="AG1703">
            <v>70.723500000000001</v>
          </cell>
          <cell r="AH1703" t="str">
            <v>4 X 8126 (7.125 FT/Box)</v>
          </cell>
          <cell r="AI1703">
            <v>4</v>
          </cell>
          <cell r="AJ1703" t="str">
            <v>(6X7)+0=42</v>
          </cell>
          <cell r="AK1703">
            <v>6</v>
          </cell>
          <cell r="AL1703">
            <v>7</v>
          </cell>
          <cell r="AM1703">
            <v>0</v>
          </cell>
          <cell r="AN1703">
            <v>42</v>
          </cell>
          <cell r="AO1703" t="str">
            <v>8911 (64 X 42)</v>
          </cell>
          <cell r="AP1703" t="str">
            <v>64X42</v>
          </cell>
          <cell r="AQ1703">
            <v>55</v>
          </cell>
          <cell r="AR1703" t="str">
            <v>8123 (8)</v>
          </cell>
          <cell r="AS1703">
            <v>0</v>
          </cell>
          <cell r="AT1703" t="str">
            <v>8121 (4 X 16FT)</v>
          </cell>
          <cell r="AU1703">
            <v>4</v>
          </cell>
          <cell r="AV1703" t="str">
            <v>8051 (1 White)</v>
          </cell>
          <cell r="AW1703" t="str">
            <v>8050 (186FT Clear)</v>
          </cell>
          <cell r="AX1703">
            <v>2968.1200000000008</v>
          </cell>
          <cell r="AY1703">
            <v>504</v>
          </cell>
          <cell r="AZ1703">
            <v>5.8891269841269853</v>
          </cell>
          <cell r="BA1703" t="str">
            <v>GJ Request 6/26/03.C.</v>
          </cell>
          <cell r="BB1703"/>
          <cell r="BC1703">
            <v>295038</v>
          </cell>
          <cell r="BD1703" t="str">
            <v>Blue</v>
          </cell>
          <cell r="BE1703" t="str">
            <v>3260 LIF37</v>
          </cell>
          <cell r="BF1703" t="str">
            <v>12 months (+/- 5 days) from date of manufacture</v>
          </cell>
          <cell r="BG1703" t="str">
            <v>Fast</v>
          </cell>
          <cell r="BH1703" t="str">
            <v>32 mm</v>
          </cell>
          <cell r="BI1703" t="str">
            <v>1 3/8 in</v>
          </cell>
          <cell r="BJ1703" t="str">
            <v>60 in</v>
          </cell>
          <cell r="BK1703" t="str">
            <v>7/8 in</v>
          </cell>
          <cell r="BL1703" t="str">
            <v>I, II, III</v>
          </cell>
          <cell r="BM1703">
            <v>6.1138811682472669</v>
          </cell>
          <cell r="BN1703">
            <v>73.2</v>
          </cell>
          <cell r="BO1703">
            <v>0</v>
          </cell>
          <cell r="BP1703" t="str">
            <v>J</v>
          </cell>
          <cell r="BQ1703">
            <v>12</v>
          </cell>
          <cell r="BR1703">
            <v>36242</v>
          </cell>
        </row>
        <row r="1704">
          <cell r="C1704">
            <v>295039</v>
          </cell>
          <cell r="D1704" t="str">
            <v>3260 LIF40 (2PB, 42 Bxs)(GJ)</v>
          </cell>
          <cell r="E1704" t="str">
            <v>70331</v>
          </cell>
          <cell r="F1704" t="str">
            <v>72038</v>
          </cell>
          <cell r="G1704" t="str">
            <v>30%</v>
          </cell>
          <cell r="H1704" t="str">
            <v>2 X 8509 (12-8 4 X 1.25 OL)</v>
          </cell>
          <cell r="I1704" t="str">
            <v>8040 (54 mm 142 GA X 5.125 FT)</v>
          </cell>
          <cell r="J1704" t="str">
            <v>8036 (114 mm 200 GA X 5.125 FT)</v>
          </cell>
          <cell r="K1704">
            <v>3.9059999999999997</v>
          </cell>
          <cell r="L1704">
            <v>1.6739999999999999</v>
          </cell>
          <cell r="M1704">
            <v>60</v>
          </cell>
          <cell r="N1704">
            <v>73.366574018967199</v>
          </cell>
          <cell r="O1704">
            <v>59.75</v>
          </cell>
          <cell r="P1704">
            <v>60</v>
          </cell>
          <cell r="Q1704">
            <v>60.25</v>
          </cell>
          <cell r="R1704">
            <v>5.4671250000000002</v>
          </cell>
          <cell r="S1704">
            <v>5.58</v>
          </cell>
          <cell r="T1704">
            <v>5.6936249999999999</v>
          </cell>
          <cell r="U1704">
            <v>2482.0747500000002</v>
          </cell>
          <cell r="V1704">
            <v>2533.3200000000002</v>
          </cell>
          <cell r="W1704">
            <v>2584.9057499999999</v>
          </cell>
          <cell r="X1704" t="str">
            <v>8490/8491 (62"/2 pc)</v>
          </cell>
          <cell r="Y1704" t="str">
            <v>62"/ 2 pc</v>
          </cell>
          <cell r="Z1704">
            <v>2.4</v>
          </cell>
          <cell r="AA1704">
            <v>12</v>
          </cell>
          <cell r="AB1704">
            <v>65.605500000000006</v>
          </cell>
          <cell r="AC1704">
            <v>66.960000000000008</v>
          </cell>
          <cell r="AD1704">
            <v>68.323499999999996</v>
          </cell>
          <cell r="AE1704">
            <v>68.005500000000012</v>
          </cell>
          <cell r="AF1704">
            <v>69.360000000000014</v>
          </cell>
          <cell r="AG1704">
            <v>70.723500000000001</v>
          </cell>
          <cell r="AH1704" t="str">
            <v>4 X 8126 (7.125 FT/Box)</v>
          </cell>
          <cell r="AI1704">
            <v>4</v>
          </cell>
          <cell r="AJ1704" t="str">
            <v>(6X7)+0=42</v>
          </cell>
          <cell r="AK1704">
            <v>6</v>
          </cell>
          <cell r="AL1704">
            <v>7</v>
          </cell>
          <cell r="AM1704">
            <v>0</v>
          </cell>
          <cell r="AN1704">
            <v>42</v>
          </cell>
          <cell r="AO1704" t="str">
            <v>8911 (64 X 42)</v>
          </cell>
          <cell r="AP1704" t="str">
            <v>64X42</v>
          </cell>
          <cell r="AQ1704">
            <v>55</v>
          </cell>
          <cell r="AR1704" t="str">
            <v>8123 (8)</v>
          </cell>
          <cell r="AS1704">
            <v>0</v>
          </cell>
          <cell r="AT1704" t="str">
            <v>8121 (4 X 16FT)</v>
          </cell>
          <cell r="AU1704">
            <v>4</v>
          </cell>
          <cell r="AV1704" t="str">
            <v>8051 (1 White)</v>
          </cell>
          <cell r="AW1704" t="str">
            <v>8050 (186FT Clear)</v>
          </cell>
          <cell r="AX1704">
            <v>2968.1200000000008</v>
          </cell>
          <cell r="AY1704">
            <v>504</v>
          </cell>
          <cell r="AZ1704">
            <v>5.8891269841269853</v>
          </cell>
          <cell r="BA1704" t="str">
            <v>GJ Request 11/15/06.</v>
          </cell>
          <cell r="BB1704"/>
          <cell r="BC1704">
            <v>295039</v>
          </cell>
          <cell r="BD1704" t="str">
            <v>Blue</v>
          </cell>
          <cell r="BE1704" t="str">
            <v>3260 LIF40</v>
          </cell>
          <cell r="BF1704" t="str">
            <v>12 months (+/- 5 days) from date of manufacture</v>
          </cell>
          <cell r="BG1704" t="str">
            <v>Fast</v>
          </cell>
          <cell r="BH1704" t="str">
            <v>32 mm</v>
          </cell>
          <cell r="BI1704" t="str">
            <v>1 3/8 in</v>
          </cell>
          <cell r="BJ1704" t="str">
            <v>60 in</v>
          </cell>
          <cell r="BK1704" t="str">
            <v>7/8 in</v>
          </cell>
          <cell r="BL1704" t="str">
            <v>I, II, III</v>
          </cell>
          <cell r="BM1704">
            <v>6.1138811682472669</v>
          </cell>
          <cell r="BN1704">
            <v>73.2</v>
          </cell>
          <cell r="BO1704">
            <v>0</v>
          </cell>
          <cell r="BP1704" t="str">
            <v>J</v>
          </cell>
          <cell r="BQ1704">
            <v>12</v>
          </cell>
          <cell r="BR1704">
            <v>36242</v>
          </cell>
        </row>
        <row r="1705">
          <cell r="C1705">
            <v>295040</v>
          </cell>
          <cell r="D1705" t="str">
            <v>3260 LIF50 (2PB, 42 Bxs)(GJ)</v>
          </cell>
          <cell r="E1705" t="str">
            <v>70419</v>
          </cell>
          <cell r="F1705" t="str">
            <v>72038</v>
          </cell>
          <cell r="G1705" t="str">
            <v>30%</v>
          </cell>
          <cell r="H1705" t="str">
            <v>2 X 8509 (12-8 4 X 1.25 OL)</v>
          </cell>
          <cell r="I1705" t="str">
            <v>8040 (54 mm 142 GA X 5.125 FT)</v>
          </cell>
          <cell r="J1705" t="str">
            <v>8036 (114 mm 200 GA X 5.125 FT)</v>
          </cell>
          <cell r="K1705">
            <v>3.9059999999999997</v>
          </cell>
          <cell r="L1705">
            <v>1.6739999999999999</v>
          </cell>
          <cell r="M1705">
            <v>60</v>
          </cell>
          <cell r="N1705">
            <v>73.366574018967199</v>
          </cell>
          <cell r="O1705">
            <v>59.75</v>
          </cell>
          <cell r="P1705">
            <v>60</v>
          </cell>
          <cell r="Q1705">
            <v>60.25</v>
          </cell>
          <cell r="R1705">
            <v>5.4671250000000002</v>
          </cell>
          <cell r="S1705">
            <v>5.58</v>
          </cell>
          <cell r="T1705">
            <v>5.6936249999999999</v>
          </cell>
          <cell r="U1705">
            <v>2482.0747500000002</v>
          </cell>
          <cell r="V1705">
            <v>2533.3200000000002</v>
          </cell>
          <cell r="W1705">
            <v>2584.9057499999999</v>
          </cell>
          <cell r="X1705" t="str">
            <v>8490/8491 (62"/2 pc)</v>
          </cell>
          <cell r="Y1705" t="str">
            <v>62"/ 2 pc</v>
          </cell>
          <cell r="Z1705">
            <v>2.4</v>
          </cell>
          <cell r="AA1705">
            <v>12</v>
          </cell>
          <cell r="AB1705">
            <v>65.605500000000006</v>
          </cell>
          <cell r="AC1705">
            <v>66.960000000000008</v>
          </cell>
          <cell r="AD1705">
            <v>68.323499999999996</v>
          </cell>
          <cell r="AE1705">
            <v>68.005500000000012</v>
          </cell>
          <cell r="AF1705">
            <v>69.360000000000014</v>
          </cell>
          <cell r="AG1705">
            <v>70.723500000000001</v>
          </cell>
          <cell r="AH1705" t="str">
            <v>4 X 8126 (7.125 FT/Box)</v>
          </cell>
          <cell r="AI1705">
            <v>4</v>
          </cell>
          <cell r="AJ1705" t="str">
            <v>(6X7)+0=42</v>
          </cell>
          <cell r="AK1705">
            <v>6</v>
          </cell>
          <cell r="AL1705">
            <v>7</v>
          </cell>
          <cell r="AM1705">
            <v>0</v>
          </cell>
          <cell r="AN1705">
            <v>42</v>
          </cell>
          <cell r="AO1705" t="str">
            <v>8911 (64 X 42)</v>
          </cell>
          <cell r="AP1705" t="str">
            <v>64X42</v>
          </cell>
          <cell r="AQ1705">
            <v>55</v>
          </cell>
          <cell r="AR1705" t="str">
            <v>8123 (8)</v>
          </cell>
          <cell r="AS1705">
            <v>0</v>
          </cell>
          <cell r="AT1705" t="str">
            <v>8121 (4 X 16FT)</v>
          </cell>
          <cell r="AU1705">
            <v>4</v>
          </cell>
          <cell r="AV1705" t="str">
            <v>8051 (1 White)</v>
          </cell>
          <cell r="AW1705" t="str">
            <v>8050 (186FT Clear)</v>
          </cell>
          <cell r="AX1705">
            <v>2968.1200000000008</v>
          </cell>
          <cell r="AY1705">
            <v>504</v>
          </cell>
          <cell r="AZ1705">
            <v>5.8891269841269853</v>
          </cell>
          <cell r="BA1705" t="str">
            <v>GJ Request 5/21/03.B.</v>
          </cell>
          <cell r="BB1705"/>
          <cell r="BC1705">
            <v>295040</v>
          </cell>
          <cell r="BD1705" t="str">
            <v>Green</v>
          </cell>
          <cell r="BE1705" t="str">
            <v xml:space="preserve">3260 LIF50 </v>
          </cell>
          <cell r="BF1705" t="str">
            <v>12 months (+/- 5 days) from date of manufacture</v>
          </cell>
          <cell r="BG1705" t="str">
            <v>Medium</v>
          </cell>
          <cell r="BH1705" t="str">
            <v>32 mm</v>
          </cell>
          <cell r="BI1705" t="str">
            <v>1 3/8 in</v>
          </cell>
          <cell r="BJ1705" t="str">
            <v>60 in</v>
          </cell>
          <cell r="BK1705" t="str">
            <v>7/8 in</v>
          </cell>
          <cell r="BL1705" t="str">
            <v>I, II, III</v>
          </cell>
          <cell r="BM1705">
            <v>6.1138811682472669</v>
          </cell>
          <cell r="BN1705">
            <v>73.2</v>
          </cell>
          <cell r="BO1705">
            <v>0</v>
          </cell>
          <cell r="BP1705" t="str">
            <v>J</v>
          </cell>
          <cell r="BQ1705">
            <v>12</v>
          </cell>
          <cell r="BR1705">
            <v>36242</v>
          </cell>
        </row>
        <row r="1706">
          <cell r="C1706">
            <v>295042</v>
          </cell>
          <cell r="D1706" t="str">
            <v>3260 LIF90 (2PB, 42 Bxs)(GJ)</v>
          </cell>
          <cell r="E1706" t="str">
            <v>70412</v>
          </cell>
          <cell r="F1706" t="str">
            <v>72038</v>
          </cell>
          <cell r="G1706" t="str">
            <v>30%</v>
          </cell>
          <cell r="H1706" t="str">
            <v>2 X 8509 (12-8 4 X 1.25 OL)</v>
          </cell>
          <cell r="I1706" t="str">
            <v>8040 (54 mm 142 GA X 5.125 FT)</v>
          </cell>
          <cell r="J1706" t="str">
            <v>8036 (114 mm 200 GA X 5.125 FT)</v>
          </cell>
          <cell r="K1706">
            <v>3.9059999999999997</v>
          </cell>
          <cell r="L1706">
            <v>1.6739999999999999</v>
          </cell>
          <cell r="M1706">
            <v>60</v>
          </cell>
          <cell r="N1706">
            <v>73.366574018967199</v>
          </cell>
          <cell r="O1706">
            <v>59.75</v>
          </cell>
          <cell r="P1706">
            <v>60</v>
          </cell>
          <cell r="Q1706">
            <v>60.25</v>
          </cell>
          <cell r="R1706">
            <v>5.4671250000000002</v>
          </cell>
          <cell r="S1706">
            <v>5.58</v>
          </cell>
          <cell r="T1706">
            <v>5.6936249999999999</v>
          </cell>
          <cell r="U1706">
            <v>2482.0747500000002</v>
          </cell>
          <cell r="V1706">
            <v>2533.3200000000002</v>
          </cell>
          <cell r="W1706">
            <v>2584.9057499999999</v>
          </cell>
          <cell r="X1706" t="str">
            <v>8490/8491 (62"/2 pc)</v>
          </cell>
          <cell r="Y1706" t="str">
            <v>62"/ 2 pc</v>
          </cell>
          <cell r="Z1706">
            <v>2.4</v>
          </cell>
          <cell r="AA1706">
            <v>12</v>
          </cell>
          <cell r="AB1706">
            <v>65.605500000000006</v>
          </cell>
          <cell r="AC1706">
            <v>66.960000000000008</v>
          </cell>
          <cell r="AD1706">
            <v>68.323499999999996</v>
          </cell>
          <cell r="AE1706">
            <v>68.005500000000012</v>
          </cell>
          <cell r="AF1706">
            <v>69.360000000000014</v>
          </cell>
          <cell r="AG1706">
            <v>70.723500000000001</v>
          </cell>
          <cell r="AH1706" t="str">
            <v>4 X 8126 (7.125 FT/Box)</v>
          </cell>
          <cell r="AI1706">
            <v>4</v>
          </cell>
          <cell r="AJ1706" t="str">
            <v>(6X7)+0=42</v>
          </cell>
          <cell r="AK1706">
            <v>6</v>
          </cell>
          <cell r="AL1706">
            <v>7</v>
          </cell>
          <cell r="AM1706">
            <v>0</v>
          </cell>
          <cell r="AN1706">
            <v>42</v>
          </cell>
          <cell r="AO1706" t="str">
            <v>8911 (64 X 42)</v>
          </cell>
          <cell r="AP1706" t="str">
            <v>64X42</v>
          </cell>
          <cell r="AQ1706">
            <v>55</v>
          </cell>
          <cell r="AR1706" t="str">
            <v>8123 (8)</v>
          </cell>
          <cell r="AS1706">
            <v>0</v>
          </cell>
          <cell r="AT1706" t="str">
            <v>8121 (4 X 16FT)</v>
          </cell>
          <cell r="AU1706">
            <v>4</v>
          </cell>
          <cell r="AV1706" t="str">
            <v>8051 (1 White)</v>
          </cell>
          <cell r="AW1706" t="str">
            <v>8050 (186FT Clear)</v>
          </cell>
          <cell r="AX1706">
            <v>2968.1200000000008</v>
          </cell>
          <cell r="AY1706">
            <v>504</v>
          </cell>
          <cell r="AZ1706">
            <v>5.8891269841269853</v>
          </cell>
          <cell r="BA1706" t="str">
            <v>Minoa USA Inc. request 7/29/04.</v>
          </cell>
          <cell r="BB1706"/>
          <cell r="BC1706">
            <v>295042</v>
          </cell>
          <cell r="BD1706" t="str">
            <v>Yellow</v>
          </cell>
          <cell r="BE1706" t="str">
            <v>3260 LIF90</v>
          </cell>
          <cell r="BF1706" t="str">
            <v>12 months (+/- 5 days) from date of manufacture</v>
          </cell>
          <cell r="BG1706" t="str">
            <v>Slow</v>
          </cell>
          <cell r="BH1706" t="str">
            <v>32 mm</v>
          </cell>
          <cell r="BI1706" t="str">
            <v>1 3/8 in</v>
          </cell>
          <cell r="BJ1706" t="str">
            <v>60 in</v>
          </cell>
          <cell r="BK1706" t="str">
            <v>7/8 in</v>
          </cell>
          <cell r="BL1706" t="str">
            <v>I, II, III</v>
          </cell>
          <cell r="BM1706">
            <v>6.1138811682472669</v>
          </cell>
          <cell r="BN1706">
            <v>73.2</v>
          </cell>
          <cell r="BO1706">
            <v>0</v>
          </cell>
          <cell r="BP1706" t="str">
            <v>J</v>
          </cell>
          <cell r="BQ1706">
            <v>12</v>
          </cell>
          <cell r="BR1706">
            <v>36242</v>
          </cell>
        </row>
        <row r="1707">
          <cell r="C1707">
            <v>295044</v>
          </cell>
          <cell r="D1707" t="str">
            <v>3260 M37 (2PB, 42 Bxs)(GJ)</v>
          </cell>
          <cell r="E1707" t="str">
            <v>70499</v>
          </cell>
          <cell r="F1707" t="str">
            <v>72038</v>
          </cell>
          <cell r="G1707" t="str">
            <v>30%</v>
          </cell>
          <cell r="H1707" t="str">
            <v>2 X 8509 (12-8 4 X 1.25 OL)</v>
          </cell>
          <cell r="I1707" t="str">
            <v>8040 (54 mm 142 GA X 5.125 FT)</v>
          </cell>
          <cell r="J1707" t="str">
            <v>8036 (114 mm 200 GA X 5.125 FT)</v>
          </cell>
          <cell r="K1707">
            <v>3.9059999999999997</v>
          </cell>
          <cell r="L1707">
            <v>1.6739999999999999</v>
          </cell>
          <cell r="M1707">
            <v>60</v>
          </cell>
          <cell r="N1707">
            <v>73.366574018967199</v>
          </cell>
          <cell r="O1707">
            <v>59.75</v>
          </cell>
          <cell r="P1707">
            <v>60</v>
          </cell>
          <cell r="Q1707">
            <v>60.25</v>
          </cell>
          <cell r="R1707">
            <v>5.4671250000000002</v>
          </cell>
          <cell r="S1707">
            <v>5.58</v>
          </cell>
          <cell r="T1707">
            <v>5.6936249999999999</v>
          </cell>
          <cell r="U1707">
            <v>2482.0747500000002</v>
          </cell>
          <cell r="V1707">
            <v>2533.3200000000002</v>
          </cell>
          <cell r="W1707">
            <v>2584.9057499999999</v>
          </cell>
          <cell r="X1707" t="str">
            <v>8490/8491 (62"/2 pc)</v>
          </cell>
          <cell r="Y1707" t="str">
            <v>62"/ 2 pc</v>
          </cell>
          <cell r="Z1707">
            <v>2.4</v>
          </cell>
          <cell r="AA1707">
            <v>12</v>
          </cell>
          <cell r="AB1707">
            <v>65.605500000000006</v>
          </cell>
          <cell r="AC1707">
            <v>66.960000000000008</v>
          </cell>
          <cell r="AD1707">
            <v>68.323499999999996</v>
          </cell>
          <cell r="AE1707">
            <v>68.005500000000012</v>
          </cell>
          <cell r="AF1707">
            <v>69.360000000000014</v>
          </cell>
          <cell r="AG1707">
            <v>70.723500000000001</v>
          </cell>
          <cell r="AH1707" t="str">
            <v>4 X 8126 (7.125 FT/Box)</v>
          </cell>
          <cell r="AI1707">
            <v>4</v>
          </cell>
          <cell r="AJ1707" t="str">
            <v>(6X7)+0=42</v>
          </cell>
          <cell r="AK1707">
            <v>6</v>
          </cell>
          <cell r="AL1707">
            <v>7</v>
          </cell>
          <cell r="AM1707">
            <v>0</v>
          </cell>
          <cell r="AN1707">
            <v>42</v>
          </cell>
          <cell r="AO1707" t="str">
            <v>8911 (64 X 42)</v>
          </cell>
          <cell r="AP1707" t="str">
            <v>64X42</v>
          </cell>
          <cell r="AQ1707">
            <v>55</v>
          </cell>
          <cell r="AR1707" t="str">
            <v>8123 (8)</v>
          </cell>
          <cell r="AS1707">
            <v>0</v>
          </cell>
          <cell r="AT1707" t="str">
            <v>8121 (4 X 16FT)</v>
          </cell>
          <cell r="AU1707">
            <v>4</v>
          </cell>
          <cell r="AV1707" t="str">
            <v>8051 (1 White)</v>
          </cell>
          <cell r="AW1707" t="str">
            <v>8050 (186FT Clear)</v>
          </cell>
          <cell r="AX1707">
            <v>2968.1200000000008</v>
          </cell>
          <cell r="AY1707">
            <v>504</v>
          </cell>
          <cell r="AZ1707">
            <v>5.8891269841269853</v>
          </cell>
          <cell r="BA1707" t="str">
            <v>Request 8/16/06.B.</v>
          </cell>
          <cell r="BB1707"/>
          <cell r="BC1707">
            <v>295044</v>
          </cell>
          <cell r="BD1707" t="str">
            <v>Blue</v>
          </cell>
          <cell r="BE1707" t="str">
            <v>3260 M37</v>
          </cell>
          <cell r="BF1707" t="str">
            <v>12 months (+/- 5 days) from date of manufacture</v>
          </cell>
          <cell r="BG1707" t="str">
            <v>Fast</v>
          </cell>
          <cell r="BH1707" t="str">
            <v>32 mm</v>
          </cell>
          <cell r="BI1707" t="str">
            <v>1 3/8 in</v>
          </cell>
          <cell r="BJ1707" t="str">
            <v>60 in</v>
          </cell>
          <cell r="BK1707" t="str">
            <v>7/8 in</v>
          </cell>
          <cell r="BL1707" t="str">
            <v>I, II, III</v>
          </cell>
          <cell r="BM1707">
            <v>6.1138811682472669</v>
          </cell>
          <cell r="BN1707">
            <v>73.2</v>
          </cell>
          <cell r="BO1707">
            <v>0</v>
          </cell>
          <cell r="BP1707" t="str">
            <v>J</v>
          </cell>
          <cell r="BQ1707">
            <v>12</v>
          </cell>
          <cell r="BR1707">
            <v>36242</v>
          </cell>
        </row>
        <row r="1708">
          <cell r="C1708">
            <v>295045</v>
          </cell>
          <cell r="D1708" t="str">
            <v>3260 M70 (2PB, 42 Bxs)(GJ)</v>
          </cell>
          <cell r="E1708" t="str">
            <v>70426</v>
          </cell>
          <cell r="F1708" t="str">
            <v>72038</v>
          </cell>
          <cell r="G1708" t="str">
            <v>30%</v>
          </cell>
          <cell r="H1708" t="str">
            <v>2 X 8509 (12-8 4 X 1.25 OL)</v>
          </cell>
          <cell r="I1708" t="str">
            <v>8040 (54 mm 142 GA X 5.125 FT)</v>
          </cell>
          <cell r="J1708" t="str">
            <v>8036 (114 mm 200 GA X 5.125 FT)</v>
          </cell>
          <cell r="K1708">
            <v>3.9059999999999997</v>
          </cell>
          <cell r="L1708">
            <v>1.6739999999999999</v>
          </cell>
          <cell r="M1708">
            <v>60</v>
          </cell>
          <cell r="N1708">
            <v>73.366574018967199</v>
          </cell>
          <cell r="O1708">
            <v>59.75</v>
          </cell>
          <cell r="P1708">
            <v>60</v>
          </cell>
          <cell r="Q1708">
            <v>60.25</v>
          </cell>
          <cell r="R1708">
            <v>5.4671250000000002</v>
          </cell>
          <cell r="S1708">
            <v>5.58</v>
          </cell>
          <cell r="T1708">
            <v>5.6936249999999999</v>
          </cell>
          <cell r="U1708">
            <v>2482.0747500000002</v>
          </cell>
          <cell r="V1708">
            <v>2533.3200000000002</v>
          </cell>
          <cell r="W1708">
            <v>2584.9057499999999</v>
          </cell>
          <cell r="X1708" t="str">
            <v>8490/8491 (62"/2 pc)</v>
          </cell>
          <cell r="Y1708" t="str">
            <v>62"/ 2 pc</v>
          </cell>
          <cell r="Z1708">
            <v>2.4</v>
          </cell>
          <cell r="AA1708">
            <v>12</v>
          </cell>
          <cell r="AB1708">
            <v>65.605500000000006</v>
          </cell>
          <cell r="AC1708">
            <v>66.960000000000008</v>
          </cell>
          <cell r="AD1708">
            <v>68.323499999999996</v>
          </cell>
          <cell r="AE1708">
            <v>68.005500000000012</v>
          </cell>
          <cell r="AF1708">
            <v>69.360000000000014</v>
          </cell>
          <cell r="AG1708">
            <v>70.723500000000001</v>
          </cell>
          <cell r="AH1708" t="str">
            <v>4 X 8126 (7.125 FT/Box)</v>
          </cell>
          <cell r="AI1708">
            <v>4</v>
          </cell>
          <cell r="AJ1708" t="str">
            <v>(6X7)+0=42</v>
          </cell>
          <cell r="AK1708">
            <v>6</v>
          </cell>
          <cell r="AL1708">
            <v>7</v>
          </cell>
          <cell r="AM1708">
            <v>0</v>
          </cell>
          <cell r="AN1708">
            <v>42</v>
          </cell>
          <cell r="AO1708" t="str">
            <v>8911 (64 X 42)</v>
          </cell>
          <cell r="AP1708" t="str">
            <v>64X42</v>
          </cell>
          <cell r="AQ1708">
            <v>55</v>
          </cell>
          <cell r="AR1708" t="str">
            <v>8123 (8)</v>
          </cell>
          <cell r="AS1708">
            <v>0</v>
          </cell>
          <cell r="AT1708" t="str">
            <v>8121 (4 X 16FT)</v>
          </cell>
          <cell r="AU1708">
            <v>4</v>
          </cell>
          <cell r="AV1708" t="str">
            <v>8051 (1 White)</v>
          </cell>
          <cell r="AW1708" t="str">
            <v>8050 (186FT Clear)</v>
          </cell>
          <cell r="AX1708">
            <v>2968.1200000000008</v>
          </cell>
          <cell r="AY1708">
            <v>504</v>
          </cell>
          <cell r="AZ1708">
            <v>5.8891269841269853</v>
          </cell>
          <cell r="BA1708" t="str">
            <v>GJ Request 12/2/02.</v>
          </cell>
          <cell r="BB1708"/>
          <cell r="BC1708">
            <v>295045</v>
          </cell>
          <cell r="BD1708" t="str">
            <v>Yellow</v>
          </cell>
          <cell r="BE1708" t="str">
            <v xml:space="preserve">3260 M70 </v>
          </cell>
          <cell r="BF1708" t="str">
            <v>12 months (+/- 5 days) from date of manufacture</v>
          </cell>
          <cell r="BG1708" t="str">
            <v>Slow</v>
          </cell>
          <cell r="BH1708" t="str">
            <v>32 mm</v>
          </cell>
          <cell r="BI1708" t="str">
            <v>1 3/8 in</v>
          </cell>
          <cell r="BJ1708" t="str">
            <v>60 in</v>
          </cell>
          <cell r="BK1708" t="str">
            <v>7/8 in</v>
          </cell>
          <cell r="BL1708" t="str">
            <v>I, II, III</v>
          </cell>
          <cell r="BM1708">
            <v>6.1138811682472669</v>
          </cell>
          <cell r="BN1708">
            <v>73.2</v>
          </cell>
          <cell r="BO1708">
            <v>0</v>
          </cell>
          <cell r="BP1708" t="str">
            <v>J</v>
          </cell>
          <cell r="BQ1708">
            <v>12</v>
          </cell>
          <cell r="BR1708">
            <v>36242</v>
          </cell>
        </row>
        <row r="1709">
          <cell r="C1709">
            <v>295046</v>
          </cell>
          <cell r="D1709" t="str">
            <v>3260 M50 (2PB, 42 Bxs)(GJ)</v>
          </cell>
          <cell r="E1709" t="str">
            <v>70425</v>
          </cell>
          <cell r="F1709" t="str">
            <v>72038</v>
          </cell>
          <cell r="G1709" t="str">
            <v>30%</v>
          </cell>
          <cell r="H1709" t="str">
            <v>2 X 8509 (12-8 4 X 1.25 OL)</v>
          </cell>
          <cell r="I1709" t="str">
            <v>8040 (54 mm 142 GA X 5.125 FT)</v>
          </cell>
          <cell r="J1709" t="str">
            <v>8036 (114 mm 200 GA X 5.125 FT)</v>
          </cell>
          <cell r="K1709">
            <v>3.9059999999999997</v>
          </cell>
          <cell r="L1709">
            <v>1.6739999999999999</v>
          </cell>
          <cell r="M1709">
            <v>60</v>
          </cell>
          <cell r="N1709">
            <v>73.366574018967199</v>
          </cell>
          <cell r="O1709">
            <v>59.75</v>
          </cell>
          <cell r="P1709">
            <v>60</v>
          </cell>
          <cell r="Q1709">
            <v>60.25</v>
          </cell>
          <cell r="R1709">
            <v>5.4671250000000002</v>
          </cell>
          <cell r="S1709">
            <v>5.58</v>
          </cell>
          <cell r="T1709">
            <v>5.6936249999999999</v>
          </cell>
          <cell r="U1709">
            <v>2482.0747500000002</v>
          </cell>
          <cell r="V1709">
            <v>2533.3200000000002</v>
          </cell>
          <cell r="W1709">
            <v>2584.9057499999999</v>
          </cell>
          <cell r="X1709" t="str">
            <v>8490/8491 (62"/2 pc)</v>
          </cell>
          <cell r="Y1709" t="str">
            <v>62"/ 2 pc</v>
          </cell>
          <cell r="Z1709">
            <v>2.4</v>
          </cell>
          <cell r="AA1709">
            <v>12</v>
          </cell>
          <cell r="AB1709">
            <v>65.605500000000006</v>
          </cell>
          <cell r="AC1709">
            <v>66.960000000000008</v>
          </cell>
          <cell r="AD1709">
            <v>68.323499999999996</v>
          </cell>
          <cell r="AE1709">
            <v>68.005500000000012</v>
          </cell>
          <cell r="AF1709">
            <v>69.360000000000014</v>
          </cell>
          <cell r="AG1709">
            <v>70.723500000000001</v>
          </cell>
          <cell r="AH1709" t="str">
            <v>4 X 8126 (7.125 FT/Box)</v>
          </cell>
          <cell r="AI1709">
            <v>4</v>
          </cell>
          <cell r="AJ1709" t="str">
            <v>(6X7)+0=42</v>
          </cell>
          <cell r="AK1709">
            <v>6</v>
          </cell>
          <cell r="AL1709">
            <v>7</v>
          </cell>
          <cell r="AM1709">
            <v>0</v>
          </cell>
          <cell r="AN1709">
            <v>42</v>
          </cell>
          <cell r="AO1709" t="str">
            <v>8911 (64 X 42)</v>
          </cell>
          <cell r="AP1709" t="str">
            <v>64X42</v>
          </cell>
          <cell r="AQ1709">
            <v>55</v>
          </cell>
          <cell r="AR1709" t="str">
            <v>8123 (8)</v>
          </cell>
          <cell r="AS1709">
            <v>0</v>
          </cell>
          <cell r="AT1709" t="str">
            <v>8121 (4 X 16FT)</v>
          </cell>
          <cell r="AU1709">
            <v>4</v>
          </cell>
          <cell r="AV1709" t="str">
            <v>8051 (1 White)</v>
          </cell>
          <cell r="AW1709" t="str">
            <v>8050 (186FT Clear)</v>
          </cell>
          <cell r="AX1709">
            <v>2968.1200000000008</v>
          </cell>
          <cell r="AY1709">
            <v>504</v>
          </cell>
          <cell r="AZ1709">
            <v>5.8891269841269853</v>
          </cell>
          <cell r="BA1709" t="str">
            <v>GJ Request 2/16/10.</v>
          </cell>
          <cell r="BB1709"/>
          <cell r="BC1709">
            <v>295046</v>
          </cell>
          <cell r="BD1709" t="str">
            <v>Green</v>
          </cell>
          <cell r="BE1709" t="str">
            <v>3260 M50</v>
          </cell>
          <cell r="BF1709" t="str">
            <v>12 months (+/- 5 days) from date of manufacture</v>
          </cell>
          <cell r="BG1709" t="str">
            <v>Medium</v>
          </cell>
          <cell r="BH1709" t="str">
            <v>32 mm</v>
          </cell>
          <cell r="BI1709" t="str">
            <v>1 3/8 in</v>
          </cell>
          <cell r="BJ1709" t="str">
            <v>60 in</v>
          </cell>
          <cell r="BK1709" t="str">
            <v>7/8 in</v>
          </cell>
          <cell r="BL1709" t="str">
            <v>I, II, III</v>
          </cell>
          <cell r="BM1709">
            <v>6.1138811682472669</v>
          </cell>
          <cell r="BN1709">
            <v>73.2</v>
          </cell>
          <cell r="BO1709">
            <v>0</v>
          </cell>
          <cell r="BP1709" t="str">
            <v>J</v>
          </cell>
          <cell r="BQ1709">
            <v>12</v>
          </cell>
          <cell r="BR1709">
            <v>36242</v>
          </cell>
        </row>
        <row r="1710">
          <cell r="C1710">
            <v>296016</v>
          </cell>
          <cell r="D1710" t="str">
            <v>3512 M20 (2PB, 75 Bxs)(GJ)</v>
          </cell>
          <cell r="E1710" t="str">
            <v>70402</v>
          </cell>
          <cell r="F1710" t="str">
            <v>72038</v>
          </cell>
          <cell r="G1710" t="str">
            <v>30%</v>
          </cell>
          <cell r="H1710" t="str">
            <v>2 X 8509 (12-8 4 X 1.25 OL)</v>
          </cell>
          <cell r="I1710" t="str">
            <v>8054 (62 mm 142 GA X 1.146 FT)</v>
          </cell>
          <cell r="J1710" t="str">
            <v>8056 (124 mm 200 GA X 1.146 FT)</v>
          </cell>
          <cell r="K1710">
            <v>0.93240000000000001</v>
          </cell>
          <cell r="L1710">
            <v>0.39960000000000001</v>
          </cell>
          <cell r="M1710">
            <v>12</v>
          </cell>
          <cell r="N1710" t="str">
            <v>NS</v>
          </cell>
          <cell r="O1710">
            <v>11.75</v>
          </cell>
          <cell r="P1710">
            <v>12</v>
          </cell>
          <cell r="Q1710">
            <v>12.25</v>
          </cell>
          <cell r="R1710">
            <v>1.2490250000000001</v>
          </cell>
          <cell r="S1710">
            <v>1.3320000000000001</v>
          </cell>
          <cell r="T1710">
            <v>1.41855</v>
          </cell>
          <cell r="U1710">
            <v>567.05735000000004</v>
          </cell>
          <cell r="V1710">
            <v>604.72800000000007</v>
          </cell>
          <cell r="W1710">
            <v>644.02170000000001</v>
          </cell>
          <cell r="X1710" t="str">
            <v>8405/8406 (13"/2 pc)</v>
          </cell>
          <cell r="Y1710" t="str">
            <v>13"/ 2 pc</v>
          </cell>
          <cell r="Z1710">
            <v>1.1000000000000001</v>
          </cell>
          <cell r="AA1710">
            <v>20</v>
          </cell>
          <cell r="AB1710">
            <v>24.980499999999999</v>
          </cell>
          <cell r="AC1710">
            <v>26.64</v>
          </cell>
          <cell r="AD1710">
            <v>28.370999999999999</v>
          </cell>
          <cell r="AE1710">
            <v>26.080500000000001</v>
          </cell>
          <cell r="AF1710">
            <v>27.740000000000002</v>
          </cell>
          <cell r="AG1710">
            <v>29.471</v>
          </cell>
          <cell r="AH1710" t="str">
            <v>1 X 8126 (2.417 FT/Box)</v>
          </cell>
          <cell r="AI1710">
            <v>1</v>
          </cell>
          <cell r="AJ1710" t="str">
            <v>(15X5)+0=75</v>
          </cell>
          <cell r="AK1710">
            <v>15</v>
          </cell>
          <cell r="AL1710">
            <v>5</v>
          </cell>
          <cell r="AM1710">
            <v>0</v>
          </cell>
          <cell r="AN1710">
            <v>75</v>
          </cell>
          <cell r="AO1710" t="str">
            <v>8904 (45 X 42)</v>
          </cell>
          <cell r="AP1710" t="str">
            <v>45X42</v>
          </cell>
          <cell r="AQ1710">
            <v>55</v>
          </cell>
          <cell r="AR1710" t="str">
            <v>8123 (4)</v>
          </cell>
          <cell r="AS1710">
            <v>0</v>
          </cell>
          <cell r="AT1710" t="str">
            <v>8121 (2 X 16FT)</v>
          </cell>
          <cell r="AU1710">
            <v>2</v>
          </cell>
          <cell r="AV1710" t="str">
            <v>8051 (1 White)</v>
          </cell>
          <cell r="AW1710" t="str">
            <v>8050 (334FT Clear)</v>
          </cell>
          <cell r="AX1710">
            <v>2135.5</v>
          </cell>
          <cell r="AY1710">
            <v>1500</v>
          </cell>
          <cell r="AZ1710">
            <v>1.4236666666666666</v>
          </cell>
          <cell r="BA1710" t="str">
            <v xml:space="preserve">GJ Request 1/19/05. </v>
          </cell>
          <cell r="BB1710"/>
          <cell r="BC1710">
            <v>296016</v>
          </cell>
          <cell r="BD1710" t="str">
            <v>Orange</v>
          </cell>
          <cell r="BE1710" t="str">
            <v>3512 M20</v>
          </cell>
          <cell r="BF1710" t="str">
            <v>12 months (+/- 5 days) from date of manufacture</v>
          </cell>
          <cell r="BG1710" t="str">
            <v>X-Fast</v>
          </cell>
          <cell r="BH1710" t="str">
            <v>35 mm</v>
          </cell>
          <cell r="BI1710" t="str">
            <v>*NS</v>
          </cell>
          <cell r="BJ1710" t="str">
            <v xml:space="preserve">12 in </v>
          </cell>
          <cell r="BK1710" t="str">
            <v>*NS</v>
          </cell>
          <cell r="BL1710" t="str">
            <v>I, II, III</v>
          </cell>
          <cell r="BM1710" t="str">
            <v>*NS</v>
          </cell>
          <cell r="BN1710" t="str">
            <v>*NS</v>
          </cell>
          <cell r="BO1710">
            <v>0</v>
          </cell>
          <cell r="BP1710" t="str">
            <v>J</v>
          </cell>
          <cell r="BQ1710">
            <v>20</v>
          </cell>
          <cell r="BR1710">
            <v>31375</v>
          </cell>
        </row>
        <row r="1711">
          <cell r="C1711">
            <v>296017</v>
          </cell>
          <cell r="D1711" t="str">
            <v>3512 M40 (2PB, 75 Bxs)(GJ)</v>
          </cell>
          <cell r="E1711" t="str">
            <v>70409</v>
          </cell>
          <cell r="F1711" t="str">
            <v>72038</v>
          </cell>
          <cell r="G1711" t="str">
            <v>30%</v>
          </cell>
          <cell r="H1711" t="str">
            <v>2 X 8509 (12-8 4 X 1.25 OL)</v>
          </cell>
          <cell r="I1711" t="str">
            <v>8054 (62 mm 142 GA X 1.146 FT)</v>
          </cell>
          <cell r="J1711" t="str">
            <v>8056 (124 mm 200 GA X 1.146 FT)</v>
          </cell>
          <cell r="K1711">
            <v>0.93240000000000001</v>
          </cell>
          <cell r="L1711">
            <v>0.39960000000000001</v>
          </cell>
          <cell r="M1711">
            <v>12</v>
          </cell>
          <cell r="N1711" t="str">
            <v>NS</v>
          </cell>
          <cell r="O1711">
            <v>11.75</v>
          </cell>
          <cell r="P1711">
            <v>12</v>
          </cell>
          <cell r="Q1711">
            <v>12.25</v>
          </cell>
          <cell r="R1711">
            <v>1.2490250000000001</v>
          </cell>
          <cell r="S1711">
            <v>1.3320000000000001</v>
          </cell>
          <cell r="T1711">
            <v>1.41855</v>
          </cell>
          <cell r="U1711">
            <v>567.05735000000004</v>
          </cell>
          <cell r="V1711">
            <v>604.72800000000007</v>
          </cell>
          <cell r="W1711">
            <v>644.02170000000001</v>
          </cell>
          <cell r="X1711" t="str">
            <v>8405/8406 (13"/2 pc)</v>
          </cell>
          <cell r="Y1711" t="str">
            <v>13"/ 2 pc</v>
          </cell>
          <cell r="Z1711">
            <v>1.1000000000000001</v>
          </cell>
          <cell r="AA1711">
            <v>20</v>
          </cell>
          <cell r="AB1711">
            <v>24.980499999999999</v>
          </cell>
          <cell r="AC1711">
            <v>26.64</v>
          </cell>
          <cell r="AD1711">
            <v>28.370999999999999</v>
          </cell>
          <cell r="AE1711">
            <v>26.080500000000001</v>
          </cell>
          <cell r="AF1711">
            <v>27.740000000000002</v>
          </cell>
          <cell r="AG1711">
            <v>29.471</v>
          </cell>
          <cell r="AH1711" t="str">
            <v>1 X 8126 (2.417 FT/Box)</v>
          </cell>
          <cell r="AI1711">
            <v>1</v>
          </cell>
          <cell r="AJ1711" t="str">
            <v>(15X5)+0=75</v>
          </cell>
          <cell r="AK1711">
            <v>15</v>
          </cell>
          <cell r="AL1711">
            <v>5</v>
          </cell>
          <cell r="AM1711">
            <v>0</v>
          </cell>
          <cell r="AN1711">
            <v>75</v>
          </cell>
          <cell r="AO1711" t="str">
            <v>8904 (45 X 42)</v>
          </cell>
          <cell r="AP1711" t="str">
            <v>45X42</v>
          </cell>
          <cell r="AQ1711">
            <v>55</v>
          </cell>
          <cell r="AR1711" t="str">
            <v>8123 (4)</v>
          </cell>
          <cell r="AS1711">
            <v>0</v>
          </cell>
          <cell r="AT1711" t="str">
            <v>8121 (2 X 16FT)</v>
          </cell>
          <cell r="AU1711">
            <v>2</v>
          </cell>
          <cell r="AV1711" t="str">
            <v>8051 (1 White)</v>
          </cell>
          <cell r="AW1711" t="str">
            <v>8050 (334FT Clear)</v>
          </cell>
          <cell r="AX1711">
            <v>2135.5</v>
          </cell>
          <cell r="AY1711">
            <v>1500</v>
          </cell>
          <cell r="AZ1711">
            <v>1.4236666666666666</v>
          </cell>
          <cell r="BA1711" t="str">
            <v>GJ Request 3/8/13.</v>
          </cell>
          <cell r="BB1711"/>
          <cell r="BC1711">
            <v>296017</v>
          </cell>
          <cell r="BD1711" t="str">
            <v>Blue</v>
          </cell>
          <cell r="BE1711" t="str">
            <v>3512 M40</v>
          </cell>
          <cell r="BF1711" t="str">
            <v>12 months (+/- 5 days) from date of manufacture</v>
          </cell>
          <cell r="BG1711" t="str">
            <v>Fast</v>
          </cell>
          <cell r="BH1711" t="str">
            <v>35 mm</v>
          </cell>
          <cell r="BI1711" t="str">
            <v>*NS</v>
          </cell>
          <cell r="BJ1711" t="str">
            <v xml:space="preserve">12 in </v>
          </cell>
          <cell r="BK1711" t="str">
            <v>*NS</v>
          </cell>
          <cell r="BL1711" t="str">
            <v>I, II, III</v>
          </cell>
          <cell r="BM1711" t="str">
            <v>*NS</v>
          </cell>
          <cell r="BN1711" t="str">
            <v>*NS</v>
          </cell>
          <cell r="BO1711">
            <v>0</v>
          </cell>
          <cell r="BP1711" t="str">
            <v>J</v>
          </cell>
          <cell r="BQ1711">
            <v>20</v>
          </cell>
          <cell r="BR1711">
            <v>31375</v>
          </cell>
        </row>
        <row r="1712">
          <cell r="C1712">
            <v>296018</v>
          </cell>
          <cell r="D1712" t="str">
            <v>3512 M35 (2PB, 75 Bxs)(GJ)</v>
          </cell>
          <cell r="E1712" t="str">
            <v>70474</v>
          </cell>
          <cell r="F1712" t="str">
            <v>72038</v>
          </cell>
          <cell r="G1712" t="str">
            <v>30%</v>
          </cell>
          <cell r="H1712" t="str">
            <v>2 X 8509 (12-8 4 X 1.25 OL)</v>
          </cell>
          <cell r="I1712" t="str">
            <v>8054 (62 mm 142 GA X 1.146 FT)</v>
          </cell>
          <cell r="J1712" t="str">
            <v>8056 (124 mm 200 GA X 1.146 FT)</v>
          </cell>
          <cell r="K1712">
            <v>0.93240000000000001</v>
          </cell>
          <cell r="L1712">
            <v>0.39960000000000001</v>
          </cell>
          <cell r="M1712">
            <v>12</v>
          </cell>
          <cell r="N1712" t="str">
            <v>NS</v>
          </cell>
          <cell r="O1712">
            <v>11.75</v>
          </cell>
          <cell r="P1712">
            <v>12</v>
          </cell>
          <cell r="Q1712">
            <v>12.25</v>
          </cell>
          <cell r="R1712">
            <v>1.2490250000000001</v>
          </cell>
          <cell r="S1712">
            <v>1.3320000000000001</v>
          </cell>
          <cell r="T1712">
            <v>1.41855</v>
          </cell>
          <cell r="U1712">
            <v>567.05735000000004</v>
          </cell>
          <cell r="V1712">
            <v>604.72800000000007</v>
          </cell>
          <cell r="W1712">
            <v>644.02170000000001</v>
          </cell>
          <cell r="X1712" t="str">
            <v>8405/8406 (13"/2 pc)</v>
          </cell>
          <cell r="Y1712" t="str">
            <v>13"/ 2 pc</v>
          </cell>
          <cell r="Z1712">
            <v>1.1000000000000001</v>
          </cell>
          <cell r="AA1712">
            <v>20</v>
          </cell>
          <cell r="AB1712">
            <v>24.980499999999999</v>
          </cell>
          <cell r="AC1712">
            <v>26.64</v>
          </cell>
          <cell r="AD1712">
            <v>28.370999999999999</v>
          </cell>
          <cell r="AE1712">
            <v>26.080500000000001</v>
          </cell>
          <cell r="AF1712">
            <v>27.740000000000002</v>
          </cell>
          <cell r="AG1712">
            <v>29.471</v>
          </cell>
          <cell r="AH1712" t="str">
            <v>1 X 8126 (2.417 FT/Box)</v>
          </cell>
          <cell r="AI1712">
            <v>1</v>
          </cell>
          <cell r="AJ1712" t="str">
            <v>(15X5)+0=75</v>
          </cell>
          <cell r="AK1712">
            <v>15</v>
          </cell>
          <cell r="AL1712">
            <v>5</v>
          </cell>
          <cell r="AM1712">
            <v>0</v>
          </cell>
          <cell r="AN1712">
            <v>75</v>
          </cell>
          <cell r="AO1712" t="str">
            <v>8904 (45 X 42)</v>
          </cell>
          <cell r="AP1712" t="str">
            <v>45X42</v>
          </cell>
          <cell r="AQ1712">
            <v>55</v>
          </cell>
          <cell r="AR1712" t="str">
            <v>8123 (4)</v>
          </cell>
          <cell r="AS1712">
            <v>0</v>
          </cell>
          <cell r="AT1712" t="str">
            <v>8121 (2 X 16FT)</v>
          </cell>
          <cell r="AU1712">
            <v>2</v>
          </cell>
          <cell r="AV1712" t="str">
            <v>8051 (1 White)</v>
          </cell>
          <cell r="AW1712" t="str">
            <v>8050 (334FT Clear)</v>
          </cell>
          <cell r="AX1712">
            <v>2135.5</v>
          </cell>
          <cell r="AY1712">
            <v>1500</v>
          </cell>
          <cell r="AZ1712">
            <v>1.4236666666666666</v>
          </cell>
          <cell r="BA1712" t="str">
            <v xml:space="preserve">GJ Request 2/6/04. </v>
          </cell>
          <cell r="BB1712"/>
          <cell r="BC1712">
            <v>296018</v>
          </cell>
          <cell r="BD1712" t="str">
            <v>Blue</v>
          </cell>
          <cell r="BE1712" t="str">
            <v>3512 M35</v>
          </cell>
          <cell r="BF1712" t="str">
            <v>12 months (+/- 5 days) from date of manufacture</v>
          </cell>
          <cell r="BG1712" t="str">
            <v>Fast</v>
          </cell>
          <cell r="BH1712" t="str">
            <v>35 mm</v>
          </cell>
          <cell r="BI1712" t="str">
            <v>*NS</v>
          </cell>
          <cell r="BJ1712" t="str">
            <v xml:space="preserve">12 in </v>
          </cell>
          <cell r="BK1712" t="str">
            <v>*NS</v>
          </cell>
          <cell r="BL1712" t="str">
            <v>I, II, III</v>
          </cell>
          <cell r="BM1712" t="str">
            <v>*NS</v>
          </cell>
          <cell r="BN1712" t="str">
            <v>*NS</v>
          </cell>
          <cell r="BO1712">
            <v>0</v>
          </cell>
          <cell r="BP1712" t="str">
            <v>J</v>
          </cell>
          <cell r="BQ1712">
            <v>20</v>
          </cell>
          <cell r="BR1712">
            <v>31375</v>
          </cell>
        </row>
        <row r="1713">
          <cell r="C1713">
            <v>296019</v>
          </cell>
          <cell r="D1713" t="str">
            <v>3512 M90 (2PB, 75 Bxs)(GJ)</v>
          </cell>
          <cell r="E1713" t="str">
            <v>70429</v>
          </cell>
          <cell r="F1713" t="str">
            <v>72038</v>
          </cell>
          <cell r="G1713" t="str">
            <v>30%</v>
          </cell>
          <cell r="H1713" t="str">
            <v>2 X 8509 (12-8 4 X 1.25 OL)</v>
          </cell>
          <cell r="I1713" t="str">
            <v>8054 (62 mm 142 GA X 1.146 FT)</v>
          </cell>
          <cell r="J1713" t="str">
            <v>8056 (124 mm 200 GA X 1.146 FT)</v>
          </cell>
          <cell r="K1713">
            <v>0.93240000000000001</v>
          </cell>
          <cell r="L1713">
            <v>0.39960000000000001</v>
          </cell>
          <cell r="M1713">
            <v>12</v>
          </cell>
          <cell r="N1713" t="str">
            <v>NS</v>
          </cell>
          <cell r="O1713">
            <v>11.75</v>
          </cell>
          <cell r="P1713">
            <v>12</v>
          </cell>
          <cell r="Q1713">
            <v>12.25</v>
          </cell>
          <cell r="R1713">
            <v>1.2490250000000001</v>
          </cell>
          <cell r="S1713">
            <v>1.3320000000000001</v>
          </cell>
          <cell r="T1713">
            <v>1.41855</v>
          </cell>
          <cell r="U1713">
            <v>567.05735000000004</v>
          </cell>
          <cell r="V1713">
            <v>604.72800000000007</v>
          </cell>
          <cell r="W1713">
            <v>644.02170000000001</v>
          </cell>
          <cell r="X1713" t="str">
            <v>8405/8406 (13"/2 pc)</v>
          </cell>
          <cell r="Y1713" t="str">
            <v>13"/ 2 pc</v>
          </cell>
          <cell r="Z1713">
            <v>1.1000000000000001</v>
          </cell>
          <cell r="AA1713">
            <v>20</v>
          </cell>
          <cell r="AB1713">
            <v>24.980499999999999</v>
          </cell>
          <cell r="AC1713">
            <v>26.64</v>
          </cell>
          <cell r="AD1713">
            <v>28.370999999999999</v>
          </cell>
          <cell r="AE1713">
            <v>26.080500000000001</v>
          </cell>
          <cell r="AF1713">
            <v>27.740000000000002</v>
          </cell>
          <cell r="AG1713">
            <v>29.471</v>
          </cell>
          <cell r="AH1713" t="str">
            <v>1 X 8126 (2.417 FT/Box)</v>
          </cell>
          <cell r="AI1713">
            <v>1</v>
          </cell>
          <cell r="AJ1713" t="str">
            <v>(15X5)+0=75</v>
          </cell>
          <cell r="AK1713">
            <v>15</v>
          </cell>
          <cell r="AL1713">
            <v>5</v>
          </cell>
          <cell r="AM1713">
            <v>0</v>
          </cell>
          <cell r="AN1713">
            <v>75</v>
          </cell>
          <cell r="AO1713" t="str">
            <v>8904 (45 X 42)</v>
          </cell>
          <cell r="AP1713" t="str">
            <v>45X42</v>
          </cell>
          <cell r="AQ1713">
            <v>55</v>
          </cell>
          <cell r="AR1713" t="str">
            <v>8123 (4)</v>
          </cell>
          <cell r="AS1713">
            <v>0</v>
          </cell>
          <cell r="AT1713" t="str">
            <v>8121 (2 X 16FT)</v>
          </cell>
          <cell r="AU1713">
            <v>2</v>
          </cell>
          <cell r="AV1713" t="str">
            <v>8051 (1 White)</v>
          </cell>
          <cell r="AW1713" t="str">
            <v>8050 (334FT Clear)</v>
          </cell>
          <cell r="AX1713">
            <v>2135.5</v>
          </cell>
          <cell r="AY1713">
            <v>1500</v>
          </cell>
          <cell r="AZ1713">
            <v>1.4236666666666666</v>
          </cell>
          <cell r="BA1713" t="str">
            <v xml:space="preserve">GJ Request 6/21/02. </v>
          </cell>
          <cell r="BB1713"/>
          <cell r="BC1713">
            <v>296019</v>
          </cell>
          <cell r="BD1713" t="str">
            <v>Yellow</v>
          </cell>
          <cell r="BE1713" t="str">
            <v xml:space="preserve">3512 M90 </v>
          </cell>
          <cell r="BF1713" t="str">
            <v>12 months (+/- 5 days) from date of manufacture</v>
          </cell>
          <cell r="BG1713" t="str">
            <v>Slow</v>
          </cell>
          <cell r="BH1713" t="str">
            <v>35 mm</v>
          </cell>
          <cell r="BI1713" t="str">
            <v>*NS</v>
          </cell>
          <cell r="BJ1713" t="str">
            <v xml:space="preserve">12 in </v>
          </cell>
          <cell r="BK1713" t="str">
            <v>*NS</v>
          </cell>
          <cell r="BL1713" t="str">
            <v>I, II, III</v>
          </cell>
          <cell r="BM1713" t="str">
            <v>*NS</v>
          </cell>
          <cell r="BN1713" t="str">
            <v>*NS</v>
          </cell>
          <cell r="BO1713">
            <v>0</v>
          </cell>
          <cell r="BP1713" t="str">
            <v>J</v>
          </cell>
          <cell r="BQ1713">
            <v>20</v>
          </cell>
          <cell r="BR1713">
            <v>31375</v>
          </cell>
        </row>
        <row r="1714">
          <cell r="C1714">
            <v>296020</v>
          </cell>
          <cell r="D1714" t="str">
            <v>3512 M50 (2PB, 75 Bxs)(GJ)</v>
          </cell>
          <cell r="E1714" t="str">
            <v>70425</v>
          </cell>
          <cell r="F1714" t="str">
            <v>72038</v>
          </cell>
          <cell r="G1714" t="str">
            <v>30%</v>
          </cell>
          <cell r="H1714" t="str">
            <v>2 X 8509 (12-8 4 X 1.25 OL)</v>
          </cell>
          <cell r="I1714" t="str">
            <v>8054 (62 mm 142 GA X 1.146 FT)</v>
          </cell>
          <cell r="J1714" t="str">
            <v>8056 (124 mm 200 GA X 1.146 FT)</v>
          </cell>
          <cell r="K1714">
            <v>0.93240000000000001</v>
          </cell>
          <cell r="L1714">
            <v>0.39960000000000001</v>
          </cell>
          <cell r="M1714">
            <v>12</v>
          </cell>
          <cell r="N1714" t="str">
            <v>NS</v>
          </cell>
          <cell r="O1714">
            <v>11.75</v>
          </cell>
          <cell r="P1714">
            <v>12</v>
          </cell>
          <cell r="Q1714">
            <v>12.25</v>
          </cell>
          <cell r="R1714">
            <v>1.2490250000000001</v>
          </cell>
          <cell r="S1714">
            <v>1.3320000000000001</v>
          </cell>
          <cell r="T1714">
            <v>1.41855</v>
          </cell>
          <cell r="U1714">
            <v>567.05735000000004</v>
          </cell>
          <cell r="V1714">
            <v>604.72800000000007</v>
          </cell>
          <cell r="W1714">
            <v>644.02170000000001</v>
          </cell>
          <cell r="X1714" t="str">
            <v>8405/8406 (13"/2 pc)</v>
          </cell>
          <cell r="Y1714" t="str">
            <v>13"/ 2 pc</v>
          </cell>
          <cell r="Z1714">
            <v>1.1000000000000001</v>
          </cell>
          <cell r="AA1714">
            <v>20</v>
          </cell>
          <cell r="AB1714">
            <v>24.980499999999999</v>
          </cell>
          <cell r="AC1714">
            <v>26.64</v>
          </cell>
          <cell r="AD1714">
            <v>28.370999999999999</v>
          </cell>
          <cell r="AE1714">
            <v>26.080500000000001</v>
          </cell>
          <cell r="AF1714">
            <v>27.740000000000002</v>
          </cell>
          <cell r="AG1714">
            <v>29.471</v>
          </cell>
          <cell r="AH1714" t="str">
            <v>1 X 8126 (2.417 FT/Box)</v>
          </cell>
          <cell r="AI1714">
            <v>1</v>
          </cell>
          <cell r="AJ1714" t="str">
            <v>(15X5)+0=75</v>
          </cell>
          <cell r="AK1714">
            <v>15</v>
          </cell>
          <cell r="AL1714">
            <v>5</v>
          </cell>
          <cell r="AM1714">
            <v>0</v>
          </cell>
          <cell r="AN1714">
            <v>75</v>
          </cell>
          <cell r="AO1714" t="str">
            <v>8904 (45 X 42)</v>
          </cell>
          <cell r="AP1714" t="str">
            <v>45X42</v>
          </cell>
          <cell r="AQ1714">
            <v>55</v>
          </cell>
          <cell r="AR1714" t="str">
            <v>8123 (4)</v>
          </cell>
          <cell r="AS1714">
            <v>0</v>
          </cell>
          <cell r="AT1714" t="str">
            <v>8121 (2 X 16FT)</v>
          </cell>
          <cell r="AU1714">
            <v>2</v>
          </cell>
          <cell r="AV1714" t="str">
            <v>8051 (1 White)</v>
          </cell>
          <cell r="AW1714" t="str">
            <v>8050 (334FT Clear)</v>
          </cell>
          <cell r="AX1714">
            <v>2135.5</v>
          </cell>
          <cell r="AY1714">
            <v>1500</v>
          </cell>
          <cell r="AZ1714">
            <v>1.4236666666666666</v>
          </cell>
          <cell r="BA1714" t="str">
            <v>Minova USA Inc. request 6/23/04.</v>
          </cell>
          <cell r="BB1714"/>
          <cell r="BC1714">
            <v>296020</v>
          </cell>
          <cell r="BD1714" t="str">
            <v>Green</v>
          </cell>
          <cell r="BE1714" t="str">
            <v xml:space="preserve">3512 M50 </v>
          </cell>
          <cell r="BF1714" t="str">
            <v>12 months (+/- 5 days) from date of manufacture</v>
          </cell>
          <cell r="BG1714" t="str">
            <v>Medium</v>
          </cell>
          <cell r="BH1714" t="str">
            <v>35 mm</v>
          </cell>
          <cell r="BI1714" t="str">
            <v>*NS</v>
          </cell>
          <cell r="BJ1714" t="str">
            <v xml:space="preserve">12 in </v>
          </cell>
          <cell r="BK1714" t="str">
            <v>*NS</v>
          </cell>
          <cell r="BL1714" t="str">
            <v>I, II, III</v>
          </cell>
          <cell r="BM1714" t="str">
            <v>*NS</v>
          </cell>
          <cell r="BN1714" t="str">
            <v>*NS</v>
          </cell>
          <cell r="BO1714">
            <v>0</v>
          </cell>
          <cell r="BP1714" t="str">
            <v>J</v>
          </cell>
          <cell r="BQ1714">
            <v>20</v>
          </cell>
          <cell r="BR1714">
            <v>31375</v>
          </cell>
        </row>
        <row r="1715">
          <cell r="C1715">
            <v>296022</v>
          </cell>
          <cell r="D1715" t="str">
            <v>3512 M70N (2PB, 75 Bxs)(GJ)</v>
          </cell>
          <cell r="E1715" t="str">
            <v>70431</v>
          </cell>
          <cell r="F1715" t="str">
            <v>72038</v>
          </cell>
          <cell r="G1715" t="str">
            <v>30%</v>
          </cell>
          <cell r="H1715" t="str">
            <v>2 X 8509 (12-8 4 X 1.25 OL)</v>
          </cell>
          <cell r="I1715" t="str">
            <v>8054 (62 mm 142 GA X 1.146 FT)</v>
          </cell>
          <cell r="J1715" t="str">
            <v>8056 (124 mm 200 GA X 1.146 FT)</v>
          </cell>
          <cell r="K1715">
            <v>0.93240000000000001</v>
          </cell>
          <cell r="L1715">
            <v>0.39960000000000001</v>
          </cell>
          <cell r="M1715">
            <v>12</v>
          </cell>
          <cell r="N1715" t="str">
            <v>NS</v>
          </cell>
          <cell r="O1715">
            <v>11.75</v>
          </cell>
          <cell r="P1715">
            <v>12</v>
          </cell>
          <cell r="Q1715">
            <v>12.25</v>
          </cell>
          <cell r="R1715">
            <v>1.2490250000000001</v>
          </cell>
          <cell r="S1715">
            <v>1.3320000000000001</v>
          </cell>
          <cell r="T1715">
            <v>1.41855</v>
          </cell>
          <cell r="U1715">
            <v>567.05735000000004</v>
          </cell>
          <cell r="V1715">
            <v>604.72800000000007</v>
          </cell>
          <cell r="W1715">
            <v>644.02170000000001</v>
          </cell>
          <cell r="X1715" t="str">
            <v>8405/8406 (13"/2 pc)</v>
          </cell>
          <cell r="Y1715" t="str">
            <v>13"/ 2 pc</v>
          </cell>
          <cell r="Z1715">
            <v>1.1000000000000001</v>
          </cell>
          <cell r="AA1715">
            <v>20</v>
          </cell>
          <cell r="AB1715">
            <v>24.980499999999999</v>
          </cell>
          <cell r="AC1715">
            <v>26.64</v>
          </cell>
          <cell r="AD1715">
            <v>28.370999999999999</v>
          </cell>
          <cell r="AE1715">
            <v>26.080500000000001</v>
          </cell>
          <cell r="AF1715">
            <v>27.740000000000002</v>
          </cell>
          <cell r="AG1715">
            <v>29.471</v>
          </cell>
          <cell r="AH1715" t="str">
            <v>1 X 8126 (2.417 FT/Box)</v>
          </cell>
          <cell r="AI1715">
            <v>1</v>
          </cell>
          <cell r="AJ1715" t="str">
            <v>(15X5)+0=75</v>
          </cell>
          <cell r="AK1715">
            <v>15</v>
          </cell>
          <cell r="AL1715">
            <v>5</v>
          </cell>
          <cell r="AM1715">
            <v>0</v>
          </cell>
          <cell r="AN1715">
            <v>75</v>
          </cell>
          <cell r="AO1715" t="str">
            <v>8904 (45 X 42)</v>
          </cell>
          <cell r="AP1715" t="str">
            <v>45X42</v>
          </cell>
          <cell r="AQ1715">
            <v>55</v>
          </cell>
          <cell r="AR1715" t="str">
            <v>8123 (4)</v>
          </cell>
          <cell r="AS1715">
            <v>0</v>
          </cell>
          <cell r="AT1715" t="str">
            <v>8121 (2 X 16FT)</v>
          </cell>
          <cell r="AU1715">
            <v>2</v>
          </cell>
          <cell r="AV1715" t="str">
            <v>8051 (1 White)</v>
          </cell>
          <cell r="AW1715" t="str">
            <v>8050 (334FT Clear)</v>
          </cell>
          <cell r="AX1715">
            <v>2135.5</v>
          </cell>
          <cell r="AY1715">
            <v>1500</v>
          </cell>
          <cell r="AZ1715">
            <v>1.4236666666666666</v>
          </cell>
          <cell r="BA1715" t="str">
            <v>GJ Request 11/8/05.</v>
          </cell>
          <cell r="BB1715"/>
          <cell r="BC1715">
            <v>296022</v>
          </cell>
          <cell r="BD1715" t="str">
            <v>Yellow</v>
          </cell>
          <cell r="BE1715" t="str">
            <v>3512 M70N</v>
          </cell>
          <cell r="BF1715" t="str">
            <v>12 months (+/- 5 days) from date of manufacture</v>
          </cell>
          <cell r="BG1715" t="str">
            <v>Slow</v>
          </cell>
          <cell r="BH1715" t="str">
            <v>35 mm</v>
          </cell>
          <cell r="BI1715" t="str">
            <v>*NS</v>
          </cell>
          <cell r="BJ1715" t="str">
            <v xml:space="preserve">12 in </v>
          </cell>
          <cell r="BK1715" t="str">
            <v>*NS</v>
          </cell>
          <cell r="BL1715" t="str">
            <v>I, II, III</v>
          </cell>
          <cell r="BM1715" t="str">
            <v>*NS</v>
          </cell>
          <cell r="BN1715" t="str">
            <v>*NS</v>
          </cell>
          <cell r="BO1715">
            <v>0</v>
          </cell>
          <cell r="BP1715" t="str">
            <v>J</v>
          </cell>
          <cell r="BQ1715">
            <v>20</v>
          </cell>
          <cell r="BR1715">
            <v>31375</v>
          </cell>
        </row>
        <row r="1716">
          <cell r="C1716">
            <v>296036</v>
          </cell>
          <cell r="D1716" t="str">
            <v>3512 H90 (2PB, 75 Bxs)(GJ)</v>
          </cell>
          <cell r="E1716" t="str">
            <v>70440</v>
          </cell>
          <cell r="F1716" t="str">
            <v>72038</v>
          </cell>
          <cell r="G1716" t="str">
            <v>30%</v>
          </cell>
          <cell r="H1716" t="str">
            <v>2 X 8509 (12-8 4 X 1.25 OL)</v>
          </cell>
          <cell r="I1716" t="str">
            <v>8054 (62 mm 142 GA X 1.146 FT)</v>
          </cell>
          <cell r="J1716" t="str">
            <v>8056 (124 mm 200 GA X 1.146 FT)</v>
          </cell>
          <cell r="K1716">
            <v>0.93240000000000001</v>
          </cell>
          <cell r="L1716">
            <v>0.39960000000000001</v>
          </cell>
          <cell r="M1716">
            <v>12</v>
          </cell>
          <cell r="N1716" t="str">
            <v>NS</v>
          </cell>
          <cell r="O1716">
            <v>11.75</v>
          </cell>
          <cell r="P1716">
            <v>12</v>
          </cell>
          <cell r="Q1716">
            <v>12.25</v>
          </cell>
          <cell r="R1716">
            <v>1.2490250000000001</v>
          </cell>
          <cell r="S1716">
            <v>1.3320000000000001</v>
          </cell>
          <cell r="T1716">
            <v>1.41855</v>
          </cell>
          <cell r="U1716">
            <v>567.05735000000004</v>
          </cell>
          <cell r="V1716">
            <v>604.72800000000007</v>
          </cell>
          <cell r="W1716">
            <v>644.02170000000001</v>
          </cell>
          <cell r="X1716" t="str">
            <v>8405/8406 (13"/2 pc)</v>
          </cell>
          <cell r="Y1716" t="str">
            <v>13"/ 2 pc</v>
          </cell>
          <cell r="Z1716">
            <v>1.1000000000000001</v>
          </cell>
          <cell r="AA1716">
            <v>20</v>
          </cell>
          <cell r="AB1716">
            <v>24.980499999999999</v>
          </cell>
          <cell r="AC1716">
            <v>26.64</v>
          </cell>
          <cell r="AD1716">
            <v>28.370999999999999</v>
          </cell>
          <cell r="AE1716">
            <v>26.080500000000001</v>
          </cell>
          <cell r="AF1716">
            <v>27.740000000000002</v>
          </cell>
          <cell r="AG1716">
            <v>29.471</v>
          </cell>
          <cell r="AH1716" t="str">
            <v>1 X 8126 (2.417 FT/Box)</v>
          </cell>
          <cell r="AI1716">
            <v>1</v>
          </cell>
          <cell r="AJ1716" t="str">
            <v>(15X5)+0=75</v>
          </cell>
          <cell r="AK1716">
            <v>15</v>
          </cell>
          <cell r="AL1716">
            <v>5</v>
          </cell>
          <cell r="AM1716">
            <v>0</v>
          </cell>
          <cell r="AN1716">
            <v>75</v>
          </cell>
          <cell r="AO1716" t="str">
            <v>8904 (45 X 42)</v>
          </cell>
          <cell r="AP1716" t="str">
            <v>45X42</v>
          </cell>
          <cell r="AQ1716">
            <v>55</v>
          </cell>
          <cell r="AR1716" t="str">
            <v>8123 (4)</v>
          </cell>
          <cell r="AS1716">
            <v>0</v>
          </cell>
          <cell r="AT1716" t="str">
            <v>8121 (2 X 16FT)</v>
          </cell>
          <cell r="AU1716">
            <v>2</v>
          </cell>
          <cell r="AV1716" t="str">
            <v>8051 (1 White)</v>
          </cell>
          <cell r="AW1716" t="str">
            <v>8050 (334FT Clear)</v>
          </cell>
          <cell r="AX1716">
            <v>2135.5</v>
          </cell>
          <cell r="AY1716">
            <v>1500</v>
          </cell>
          <cell r="AZ1716">
            <v>1.4236666666666666</v>
          </cell>
          <cell r="BA1716" t="str">
            <v xml:space="preserve">GJ Request 6/21/02. </v>
          </cell>
          <cell r="BB1716"/>
          <cell r="BC1716">
            <v>296036</v>
          </cell>
          <cell r="BD1716" t="str">
            <v>Yellow</v>
          </cell>
          <cell r="BE1716" t="str">
            <v xml:space="preserve">3512 H90 </v>
          </cell>
          <cell r="BF1716" t="str">
            <v>12 months (+/- 5 days) from date of manufacture</v>
          </cell>
          <cell r="BG1716" t="str">
            <v>Slow</v>
          </cell>
          <cell r="BH1716" t="str">
            <v>35 mm</v>
          </cell>
          <cell r="BI1716" t="str">
            <v>*NS</v>
          </cell>
          <cell r="BJ1716" t="str">
            <v xml:space="preserve">12 in </v>
          </cell>
          <cell r="BK1716" t="str">
            <v>*NS</v>
          </cell>
          <cell r="BL1716" t="str">
            <v>I, II, III</v>
          </cell>
          <cell r="BM1716" t="str">
            <v>*NS</v>
          </cell>
          <cell r="BN1716" t="str">
            <v>*NS</v>
          </cell>
          <cell r="BO1716">
            <v>0</v>
          </cell>
          <cell r="BP1716" t="str">
            <v>J</v>
          </cell>
          <cell r="BQ1716">
            <v>20</v>
          </cell>
          <cell r="BR1716">
            <v>31375</v>
          </cell>
        </row>
        <row r="1717">
          <cell r="C1717">
            <v>296051</v>
          </cell>
          <cell r="D1717" t="str">
            <v>3512 H35 (2PB, 75 Bxs)(GJ)</v>
          </cell>
          <cell r="E1717" t="str">
            <v>70400</v>
          </cell>
          <cell r="F1717" t="str">
            <v>72038</v>
          </cell>
          <cell r="G1717" t="str">
            <v>30%</v>
          </cell>
          <cell r="H1717" t="str">
            <v>2 X 8509 (12-8 4 X 1.25 OL)</v>
          </cell>
          <cell r="I1717" t="str">
            <v>8054 (62 mm 142 GA X 1.146 FT)</v>
          </cell>
          <cell r="J1717" t="str">
            <v>8056 (124 mm 200 GA X 1.146 FT)</v>
          </cell>
          <cell r="K1717">
            <v>0.93240000000000001</v>
          </cell>
          <cell r="L1717">
            <v>0.39960000000000001</v>
          </cell>
          <cell r="M1717">
            <v>12</v>
          </cell>
          <cell r="N1717" t="str">
            <v>NS</v>
          </cell>
          <cell r="O1717">
            <v>11.75</v>
          </cell>
          <cell r="P1717">
            <v>12</v>
          </cell>
          <cell r="Q1717">
            <v>12.25</v>
          </cell>
          <cell r="R1717">
            <v>1.2490250000000001</v>
          </cell>
          <cell r="S1717">
            <v>1.3320000000000001</v>
          </cell>
          <cell r="T1717">
            <v>1.41855</v>
          </cell>
          <cell r="U1717">
            <v>567.05735000000004</v>
          </cell>
          <cell r="V1717">
            <v>604.72800000000007</v>
          </cell>
          <cell r="W1717">
            <v>644.02170000000001</v>
          </cell>
          <cell r="X1717" t="str">
            <v>8405/8406 (13"/2 pc)</v>
          </cell>
          <cell r="Y1717" t="str">
            <v>13"/ 2 pc</v>
          </cell>
          <cell r="Z1717">
            <v>1.1000000000000001</v>
          </cell>
          <cell r="AA1717">
            <v>20</v>
          </cell>
          <cell r="AB1717">
            <v>24.980499999999999</v>
          </cell>
          <cell r="AC1717">
            <v>26.64</v>
          </cell>
          <cell r="AD1717">
            <v>28.370999999999999</v>
          </cell>
          <cell r="AE1717">
            <v>26.080500000000001</v>
          </cell>
          <cell r="AF1717">
            <v>27.740000000000002</v>
          </cell>
          <cell r="AG1717">
            <v>29.471</v>
          </cell>
          <cell r="AH1717" t="str">
            <v>1 X 8126 (2.417 FT/Box)</v>
          </cell>
          <cell r="AI1717">
            <v>1</v>
          </cell>
          <cell r="AJ1717" t="str">
            <v>(15X5)+0=75</v>
          </cell>
          <cell r="AK1717">
            <v>15</v>
          </cell>
          <cell r="AL1717">
            <v>5</v>
          </cell>
          <cell r="AM1717">
            <v>0</v>
          </cell>
          <cell r="AN1717">
            <v>75</v>
          </cell>
          <cell r="AO1717" t="str">
            <v>8904 (45 X 42)</v>
          </cell>
          <cell r="AP1717" t="str">
            <v>45X42</v>
          </cell>
          <cell r="AQ1717">
            <v>55</v>
          </cell>
          <cell r="AR1717" t="str">
            <v>8123 (4)</v>
          </cell>
          <cell r="AS1717">
            <v>0</v>
          </cell>
          <cell r="AT1717" t="str">
            <v>8121 (2 X 16FT)</v>
          </cell>
          <cell r="AU1717">
            <v>2</v>
          </cell>
          <cell r="AV1717" t="str">
            <v>8051 (1 White)</v>
          </cell>
          <cell r="AW1717" t="str">
            <v>8050 (334FT Clear)</v>
          </cell>
          <cell r="AX1717">
            <v>2135.5</v>
          </cell>
          <cell r="AY1717">
            <v>1500</v>
          </cell>
          <cell r="AZ1717">
            <v>1.4236666666666666</v>
          </cell>
          <cell r="BA1717" t="str">
            <v xml:space="preserve">GJ Request 6/21/02. </v>
          </cell>
          <cell r="BB1717"/>
          <cell r="BC1717">
            <v>296051</v>
          </cell>
          <cell r="BD1717" t="str">
            <v>Blue</v>
          </cell>
          <cell r="BE1717" t="str">
            <v>3512 H35</v>
          </cell>
          <cell r="BF1717" t="str">
            <v>12 months (+/- 5 days) from date of manufacture</v>
          </cell>
          <cell r="BG1717" t="str">
            <v>Fast</v>
          </cell>
          <cell r="BH1717" t="str">
            <v>35 mm</v>
          </cell>
          <cell r="BI1717" t="str">
            <v>*NS</v>
          </cell>
          <cell r="BJ1717" t="str">
            <v xml:space="preserve">12 in </v>
          </cell>
          <cell r="BK1717" t="str">
            <v>*NS</v>
          </cell>
          <cell r="BL1717" t="str">
            <v>I, II, III</v>
          </cell>
          <cell r="BM1717" t="str">
            <v>*NS</v>
          </cell>
          <cell r="BN1717" t="str">
            <v>*NS</v>
          </cell>
          <cell r="BO1717">
            <v>0</v>
          </cell>
          <cell r="BP1717" t="str">
            <v>J</v>
          </cell>
          <cell r="BQ1717">
            <v>20</v>
          </cell>
          <cell r="BR1717">
            <v>31375</v>
          </cell>
        </row>
        <row r="1718">
          <cell r="C1718">
            <v>296052</v>
          </cell>
          <cell r="D1718" t="str">
            <v>3262 LIF50 (2PB, 42 Bxs)(GJ)</v>
          </cell>
          <cell r="E1718" t="str">
            <v>70419</v>
          </cell>
          <cell r="F1718" t="str">
            <v>72038</v>
          </cell>
          <cell r="G1718" t="str">
            <v>30%</v>
          </cell>
          <cell r="H1718" t="str">
            <v>2 X 8509 (12-8 4 X 1.25 OL)</v>
          </cell>
          <cell r="I1718" t="str">
            <v>8040 (54 mm 142 GA X 5.292 FT)</v>
          </cell>
          <cell r="J1718" t="str">
            <v>8036 (114 mm 200 GA X 5.292 FT)</v>
          </cell>
          <cell r="K1718">
            <v>4.0362</v>
          </cell>
          <cell r="L1718">
            <v>1.7298</v>
          </cell>
          <cell r="M1718">
            <v>62</v>
          </cell>
          <cell r="N1718">
            <v>75.876414513579121</v>
          </cell>
          <cell r="O1718">
            <v>61.75</v>
          </cell>
          <cell r="P1718">
            <v>62</v>
          </cell>
          <cell r="Q1718">
            <v>62.25</v>
          </cell>
          <cell r="R1718">
            <v>5.6501250000000001</v>
          </cell>
          <cell r="S1718">
            <v>5.766</v>
          </cell>
          <cell r="T1718">
            <v>5.882625</v>
          </cell>
          <cell r="U1718">
            <v>2565.1567500000001</v>
          </cell>
          <cell r="V1718">
            <v>2617.7640000000001</v>
          </cell>
          <cell r="W1718">
            <v>2670.7117499999999</v>
          </cell>
          <cell r="X1718" t="str">
            <v>8495/8496 (72"/2 pc)</v>
          </cell>
          <cell r="Y1718" t="str">
            <v>72"/ 2 pc</v>
          </cell>
          <cell r="Z1718">
            <v>2.7</v>
          </cell>
          <cell r="AA1718">
            <v>8</v>
          </cell>
          <cell r="AB1718">
            <v>45.201000000000001</v>
          </cell>
          <cell r="AC1718">
            <v>46.128</v>
          </cell>
          <cell r="AD1718">
            <v>47.061</v>
          </cell>
          <cell r="AE1718">
            <v>47.901000000000003</v>
          </cell>
          <cell r="AF1718">
            <v>48.828000000000003</v>
          </cell>
          <cell r="AG1718">
            <v>49.761000000000003</v>
          </cell>
          <cell r="AH1718" t="str">
            <v>5 X 8126 (9.313 FT/Box)</v>
          </cell>
          <cell r="AI1718">
            <v>5</v>
          </cell>
          <cell r="AJ1718" t="str">
            <v>(6X7)+0=42</v>
          </cell>
          <cell r="AK1718">
            <v>6</v>
          </cell>
          <cell r="AL1718">
            <v>7</v>
          </cell>
          <cell r="AM1718">
            <v>0</v>
          </cell>
          <cell r="AN1718">
            <v>42</v>
          </cell>
          <cell r="AO1718" t="str">
            <v>8916 (72 X 42)</v>
          </cell>
          <cell r="AP1718" t="str">
            <v>72X42</v>
          </cell>
          <cell r="AQ1718">
            <v>55</v>
          </cell>
          <cell r="AR1718" t="str">
            <v>8123 (12)</v>
          </cell>
          <cell r="AS1718">
            <v>0</v>
          </cell>
          <cell r="AT1718" t="str">
            <v>8121 (4 X 16FT)</v>
          </cell>
          <cell r="AU1718">
            <v>4</v>
          </cell>
          <cell r="AV1718" t="str">
            <v>8051 (1 White)</v>
          </cell>
          <cell r="AW1718" t="str">
            <v>8050 (186FT Clear)</v>
          </cell>
          <cell r="AX1718">
            <v>2105.7760000000003</v>
          </cell>
          <cell r="AY1718">
            <v>336</v>
          </cell>
          <cell r="AZ1718">
            <v>6.2671904761904766</v>
          </cell>
          <cell r="BA1718" t="str">
            <v>GJ Request 5/6/10.</v>
          </cell>
          <cell r="BB1718"/>
          <cell r="BC1718">
            <v>296052</v>
          </cell>
          <cell r="BD1718" t="str">
            <v>Green</v>
          </cell>
          <cell r="BE1718" t="str">
            <v>3262 LIF50</v>
          </cell>
          <cell r="BF1718" t="str">
            <v>12 months (+/- 5 days) from date of manufacture</v>
          </cell>
          <cell r="BG1718" t="str">
            <v>Medium</v>
          </cell>
          <cell r="BH1718" t="str">
            <v>32 mm</v>
          </cell>
          <cell r="BI1718" t="str">
            <v>1 3/8 in</v>
          </cell>
          <cell r="BJ1718" t="str">
            <v>62 in</v>
          </cell>
          <cell r="BK1718" t="str">
            <v>7/8 in</v>
          </cell>
          <cell r="BL1718" t="str">
            <v>I, II, III</v>
          </cell>
          <cell r="BM1718">
            <v>6.3230345427982604</v>
          </cell>
          <cell r="BN1718">
            <v>50.4</v>
          </cell>
          <cell r="BO1718">
            <v>0</v>
          </cell>
          <cell r="BP1718" t="str">
            <v>J</v>
          </cell>
          <cell r="BQ1718">
            <v>8</v>
          </cell>
          <cell r="BR1718">
            <v>37242</v>
          </cell>
        </row>
        <row r="1719">
          <cell r="C1719">
            <v>296059</v>
          </cell>
          <cell r="D1719" t="str">
            <v>3512 LIF70 (2PB, 75 Bxs)(GJ)</v>
          </cell>
          <cell r="E1719" t="str">
            <v>70413</v>
          </cell>
          <cell r="F1719" t="str">
            <v>72038</v>
          </cell>
          <cell r="G1719" t="str">
            <v>30%</v>
          </cell>
          <cell r="H1719" t="str">
            <v>2 X 8509 (12-8 4 X 1.25 OL)</v>
          </cell>
          <cell r="I1719" t="str">
            <v>8054 (62 mm 142 GA X 1.146 FT)</v>
          </cell>
          <cell r="J1719" t="str">
            <v>8056 (124 mm 200 GA X 1.146 FT)</v>
          </cell>
          <cell r="K1719">
            <v>0.93240000000000001</v>
          </cell>
          <cell r="L1719">
            <v>0.39960000000000001</v>
          </cell>
          <cell r="M1719">
            <v>12</v>
          </cell>
          <cell r="N1719" t="str">
            <v>NS</v>
          </cell>
          <cell r="O1719">
            <v>11.75</v>
          </cell>
          <cell r="P1719">
            <v>12</v>
          </cell>
          <cell r="Q1719">
            <v>12.25</v>
          </cell>
          <cell r="R1719">
            <v>1.2490250000000001</v>
          </cell>
          <cell r="S1719">
            <v>1.3320000000000001</v>
          </cell>
          <cell r="T1719">
            <v>1.41855</v>
          </cell>
          <cell r="U1719">
            <v>567.05735000000004</v>
          </cell>
          <cell r="V1719">
            <v>604.72800000000007</v>
          </cell>
          <cell r="W1719">
            <v>644.02170000000001</v>
          </cell>
          <cell r="X1719" t="str">
            <v>8405/8406 (13"/2 pc)</v>
          </cell>
          <cell r="Y1719" t="str">
            <v>13"/ 2 pc</v>
          </cell>
          <cell r="Z1719">
            <v>1.1000000000000001</v>
          </cell>
          <cell r="AA1719">
            <v>20</v>
          </cell>
          <cell r="AB1719">
            <v>24.980499999999999</v>
          </cell>
          <cell r="AC1719">
            <v>26.64</v>
          </cell>
          <cell r="AD1719">
            <v>28.370999999999999</v>
          </cell>
          <cell r="AE1719">
            <v>26.080500000000001</v>
          </cell>
          <cell r="AF1719">
            <v>27.740000000000002</v>
          </cell>
          <cell r="AG1719">
            <v>29.471</v>
          </cell>
          <cell r="AH1719" t="str">
            <v>1 X 8126 (2.417 FT/Box)</v>
          </cell>
          <cell r="AI1719">
            <v>1</v>
          </cell>
          <cell r="AJ1719" t="str">
            <v>(15X5)+0=75</v>
          </cell>
          <cell r="AK1719">
            <v>15</v>
          </cell>
          <cell r="AL1719">
            <v>5</v>
          </cell>
          <cell r="AM1719">
            <v>0</v>
          </cell>
          <cell r="AN1719">
            <v>75</v>
          </cell>
          <cell r="AO1719" t="str">
            <v>8904 (45 X 42)</v>
          </cell>
          <cell r="AP1719" t="str">
            <v>45X42</v>
          </cell>
          <cell r="AQ1719">
            <v>55</v>
          </cell>
          <cell r="AR1719" t="str">
            <v>8123 (4)</v>
          </cell>
          <cell r="AS1719">
            <v>0</v>
          </cell>
          <cell r="AT1719" t="str">
            <v>8121 (2 X 16FT)</v>
          </cell>
          <cell r="AU1719">
            <v>2</v>
          </cell>
          <cell r="AV1719" t="str">
            <v>8051 (1 White)</v>
          </cell>
          <cell r="AW1719" t="str">
            <v>8050 (334FT Clear)</v>
          </cell>
          <cell r="AX1719">
            <v>2135.5</v>
          </cell>
          <cell r="AY1719">
            <v>1500</v>
          </cell>
          <cell r="AZ1719">
            <v>1.4236666666666666</v>
          </cell>
          <cell r="BA1719" t="str">
            <v>GJ Request 6/8/09.</v>
          </cell>
          <cell r="BB1719"/>
          <cell r="BC1719">
            <v>296059</v>
          </cell>
          <cell r="BD1719" t="str">
            <v>Yellow</v>
          </cell>
          <cell r="BE1719" t="str">
            <v>3512 LIF70</v>
          </cell>
          <cell r="BF1719" t="str">
            <v>12 months (+/- 5 days) from date of manufacture</v>
          </cell>
          <cell r="BG1719" t="str">
            <v>Slow</v>
          </cell>
          <cell r="BH1719" t="str">
            <v>35 mm</v>
          </cell>
          <cell r="BI1719" t="str">
            <v>*NS</v>
          </cell>
          <cell r="BJ1719" t="str">
            <v xml:space="preserve">12 in </v>
          </cell>
          <cell r="BK1719" t="str">
            <v>*NS</v>
          </cell>
          <cell r="BL1719" t="str">
            <v>I, II, III</v>
          </cell>
          <cell r="BM1719" t="str">
            <v>*NS</v>
          </cell>
          <cell r="BN1719" t="str">
            <v>*NS</v>
          </cell>
          <cell r="BO1719">
            <v>0</v>
          </cell>
          <cell r="BP1719" t="str">
            <v>J</v>
          </cell>
          <cell r="BQ1719">
            <v>20</v>
          </cell>
          <cell r="BR1719">
            <v>31375</v>
          </cell>
        </row>
        <row r="1720">
          <cell r="C1720">
            <v>296061</v>
          </cell>
          <cell r="D1720" t="str">
            <v>3512 LIF1530 (2PB, 75 Bxs)(GJ)</v>
          </cell>
          <cell r="E1720" t="str">
            <v>70362</v>
          </cell>
          <cell r="F1720" t="str">
            <v>72038</v>
          </cell>
          <cell r="G1720" t="str">
            <v>30%</v>
          </cell>
          <cell r="H1720" t="str">
            <v>2 X 8509 (12-8 4 X 1.25 OL)</v>
          </cell>
          <cell r="I1720" t="str">
            <v>8054 (62 mm 142 GA X 1.146 FT)</v>
          </cell>
          <cell r="J1720" t="str">
            <v>8056 (124 mm 200 GA X 1.146 FT)</v>
          </cell>
          <cell r="K1720">
            <v>0.93240000000000001</v>
          </cell>
          <cell r="L1720">
            <v>0.39960000000000001</v>
          </cell>
          <cell r="M1720">
            <v>12</v>
          </cell>
          <cell r="N1720" t="str">
            <v>NS</v>
          </cell>
          <cell r="O1720">
            <v>11.75</v>
          </cell>
          <cell r="P1720">
            <v>12</v>
          </cell>
          <cell r="Q1720">
            <v>12.25</v>
          </cell>
          <cell r="R1720">
            <v>1.2490250000000001</v>
          </cell>
          <cell r="S1720">
            <v>1.3320000000000001</v>
          </cell>
          <cell r="T1720">
            <v>1.41855</v>
          </cell>
          <cell r="U1720">
            <v>567.05735000000004</v>
          </cell>
          <cell r="V1720">
            <v>604.72800000000007</v>
          </cell>
          <cell r="W1720">
            <v>644.02170000000001</v>
          </cell>
          <cell r="X1720" t="str">
            <v>8405/8406 (13"/2 pc)</v>
          </cell>
          <cell r="Y1720" t="str">
            <v>13"/ 2 pc</v>
          </cell>
          <cell r="Z1720">
            <v>1.1000000000000001</v>
          </cell>
          <cell r="AA1720">
            <v>20</v>
          </cell>
          <cell r="AB1720">
            <v>24.980499999999999</v>
          </cell>
          <cell r="AC1720">
            <v>26.64</v>
          </cell>
          <cell r="AD1720">
            <v>28.370999999999999</v>
          </cell>
          <cell r="AE1720">
            <v>26.080500000000001</v>
          </cell>
          <cell r="AF1720">
            <v>27.740000000000002</v>
          </cell>
          <cell r="AG1720">
            <v>29.471</v>
          </cell>
          <cell r="AH1720" t="str">
            <v>1 X 8126 (2.417 FT/Box)</v>
          </cell>
          <cell r="AI1720">
            <v>1</v>
          </cell>
          <cell r="AJ1720" t="str">
            <v>(15X5)+0=75</v>
          </cell>
          <cell r="AK1720">
            <v>15</v>
          </cell>
          <cell r="AL1720">
            <v>5</v>
          </cell>
          <cell r="AM1720">
            <v>0</v>
          </cell>
          <cell r="AN1720">
            <v>75</v>
          </cell>
          <cell r="AO1720" t="str">
            <v>8904 (45 X 42)</v>
          </cell>
          <cell r="AP1720" t="str">
            <v>45X42</v>
          </cell>
          <cell r="AQ1720">
            <v>55</v>
          </cell>
          <cell r="AR1720" t="str">
            <v>8123 (4)</v>
          </cell>
          <cell r="AS1720">
            <v>0</v>
          </cell>
          <cell r="AT1720" t="str">
            <v>8121 (2 X 16FT)</v>
          </cell>
          <cell r="AU1720">
            <v>2</v>
          </cell>
          <cell r="AV1720" t="str">
            <v>8051 (1 White)</v>
          </cell>
          <cell r="AW1720" t="str">
            <v>8050 (334FT Clear)</v>
          </cell>
          <cell r="AX1720">
            <v>2135.5</v>
          </cell>
          <cell r="AY1720">
            <v>1500</v>
          </cell>
          <cell r="AZ1720">
            <v>1.4236666666666666</v>
          </cell>
          <cell r="BA1720" t="str">
            <v>GJ Request 11/14/05.B.</v>
          </cell>
          <cell r="BB1720"/>
          <cell r="BC1720">
            <v>296061</v>
          </cell>
          <cell r="BD1720" t="str">
            <v>White</v>
          </cell>
          <cell r="BE1720" t="str">
            <v>3512 LIF1530</v>
          </cell>
          <cell r="BF1720" t="str">
            <v>12 months (+/- 5 days) from date of manufacture</v>
          </cell>
          <cell r="BG1720" t="str">
            <v>Super Slow</v>
          </cell>
          <cell r="BH1720" t="str">
            <v>35 mm</v>
          </cell>
          <cell r="BI1720" t="str">
            <v>*NS</v>
          </cell>
          <cell r="BJ1720" t="str">
            <v xml:space="preserve">12 in </v>
          </cell>
          <cell r="BK1720" t="str">
            <v>*NS</v>
          </cell>
          <cell r="BL1720" t="str">
            <v>I, II, III</v>
          </cell>
          <cell r="BM1720" t="str">
            <v>*NS</v>
          </cell>
          <cell r="BN1720" t="str">
            <v>*NS</v>
          </cell>
          <cell r="BO1720">
            <v>0</v>
          </cell>
          <cell r="BP1720" t="str">
            <v>J</v>
          </cell>
          <cell r="BQ1720">
            <v>20</v>
          </cell>
          <cell r="BR1720">
            <v>31375</v>
          </cell>
        </row>
        <row r="1721">
          <cell r="C1721">
            <v>296062</v>
          </cell>
          <cell r="D1721" t="str">
            <v>3512 LIF0204 (2PB, 75 Bxs)(GJ)</v>
          </cell>
          <cell r="E1721" t="str">
            <v>70414</v>
          </cell>
          <cell r="F1721" t="str">
            <v>72038</v>
          </cell>
          <cell r="G1721" t="str">
            <v>30%</v>
          </cell>
          <cell r="H1721" t="str">
            <v>2 X 8509 (12-8 4 X 1.25 OL)</v>
          </cell>
          <cell r="I1721" t="str">
            <v>8054 (62 mm 142 GA X 1.146 FT)</v>
          </cell>
          <cell r="J1721" t="str">
            <v>8056 (124 mm 200 GA X 1.146 FT)</v>
          </cell>
          <cell r="K1721">
            <v>0.93240000000000001</v>
          </cell>
          <cell r="L1721">
            <v>0.39960000000000001</v>
          </cell>
          <cell r="M1721">
            <v>12</v>
          </cell>
          <cell r="N1721" t="str">
            <v>NS</v>
          </cell>
          <cell r="O1721">
            <v>11.75</v>
          </cell>
          <cell r="P1721">
            <v>12</v>
          </cell>
          <cell r="Q1721">
            <v>12.25</v>
          </cell>
          <cell r="R1721">
            <v>1.2490250000000001</v>
          </cell>
          <cell r="S1721">
            <v>1.3320000000000001</v>
          </cell>
          <cell r="T1721">
            <v>1.41855</v>
          </cell>
          <cell r="U1721">
            <v>567.05735000000004</v>
          </cell>
          <cell r="V1721">
            <v>604.72800000000007</v>
          </cell>
          <cell r="W1721">
            <v>644.02170000000001</v>
          </cell>
          <cell r="X1721" t="str">
            <v>8405/8406 (13"/2 pc)</v>
          </cell>
          <cell r="Y1721" t="str">
            <v>13"/ 2 pc</v>
          </cell>
          <cell r="Z1721">
            <v>1.1000000000000001</v>
          </cell>
          <cell r="AA1721">
            <v>20</v>
          </cell>
          <cell r="AB1721">
            <v>24.980499999999999</v>
          </cell>
          <cell r="AC1721">
            <v>26.64</v>
          </cell>
          <cell r="AD1721">
            <v>28.370999999999999</v>
          </cell>
          <cell r="AE1721">
            <v>26.080500000000001</v>
          </cell>
          <cell r="AF1721">
            <v>27.740000000000002</v>
          </cell>
          <cell r="AG1721">
            <v>29.471</v>
          </cell>
          <cell r="AH1721" t="str">
            <v>1 X 8126 (2.417 FT/Box)</v>
          </cell>
          <cell r="AI1721">
            <v>1</v>
          </cell>
          <cell r="AJ1721" t="str">
            <v>(15X5)+0=75</v>
          </cell>
          <cell r="AK1721">
            <v>15</v>
          </cell>
          <cell r="AL1721">
            <v>5</v>
          </cell>
          <cell r="AM1721">
            <v>0</v>
          </cell>
          <cell r="AN1721">
            <v>75</v>
          </cell>
          <cell r="AO1721" t="str">
            <v>8904 (45 X 42)</v>
          </cell>
          <cell r="AP1721" t="str">
            <v>45X42</v>
          </cell>
          <cell r="AQ1721">
            <v>55</v>
          </cell>
          <cell r="AR1721" t="str">
            <v>8123 (4)</v>
          </cell>
          <cell r="AS1721">
            <v>0</v>
          </cell>
          <cell r="AT1721" t="str">
            <v>8121 (2 X 16FT)</v>
          </cell>
          <cell r="AU1721">
            <v>2</v>
          </cell>
          <cell r="AV1721" t="str">
            <v>8051 (1 White)</v>
          </cell>
          <cell r="AW1721" t="str">
            <v>8050 (334FT Clear)</v>
          </cell>
          <cell r="AX1721">
            <v>2135.5</v>
          </cell>
          <cell r="AY1721">
            <v>1500</v>
          </cell>
          <cell r="AZ1721">
            <v>1.4236666666666666</v>
          </cell>
          <cell r="BA1721" t="str">
            <v>GJ Request 11/29/05.</v>
          </cell>
          <cell r="BB1721"/>
          <cell r="BC1721">
            <v>296062</v>
          </cell>
          <cell r="BD1721" t="str">
            <v>Yellow</v>
          </cell>
          <cell r="BE1721" t="str">
            <v>3512 LIF0204</v>
          </cell>
          <cell r="BF1721" t="str">
            <v>12 months (+/- 5 days) from date of manufacture</v>
          </cell>
          <cell r="BG1721" t="str">
            <v>Slow</v>
          </cell>
          <cell r="BH1721" t="str">
            <v>35 mm</v>
          </cell>
          <cell r="BI1721" t="str">
            <v>*NS</v>
          </cell>
          <cell r="BJ1721" t="str">
            <v xml:space="preserve">12 in </v>
          </cell>
          <cell r="BK1721" t="str">
            <v>*NS</v>
          </cell>
          <cell r="BL1721" t="str">
            <v>I, II, III</v>
          </cell>
          <cell r="BM1721" t="str">
            <v>*NS</v>
          </cell>
          <cell r="BN1721" t="str">
            <v>*NS</v>
          </cell>
          <cell r="BO1721">
            <v>0</v>
          </cell>
          <cell r="BP1721" t="str">
            <v>J</v>
          </cell>
          <cell r="BQ1721">
            <v>20</v>
          </cell>
          <cell r="BR1721">
            <v>31375</v>
          </cell>
        </row>
        <row r="1722">
          <cell r="C1722">
            <v>296063</v>
          </cell>
          <cell r="D1722" t="str">
            <v>3512 LIF35 (2PB, 75 Bxs)(GJ)</v>
          </cell>
          <cell r="E1722" t="str">
            <v>70411</v>
          </cell>
          <cell r="F1722" t="str">
            <v>72038</v>
          </cell>
          <cell r="G1722" t="str">
            <v>30%</v>
          </cell>
          <cell r="H1722" t="str">
            <v>2 X 8509 (12-8 4 X 1.25 OL)</v>
          </cell>
          <cell r="I1722" t="str">
            <v>8054 (62 mm 142 GA X 1.146 FT)</v>
          </cell>
          <cell r="J1722" t="str">
            <v>8056 (124 mm 200 GA X 1.146 FT)</v>
          </cell>
          <cell r="K1722">
            <v>0.93240000000000001</v>
          </cell>
          <cell r="L1722">
            <v>0.39960000000000001</v>
          </cell>
          <cell r="M1722">
            <v>12</v>
          </cell>
          <cell r="N1722" t="str">
            <v>NS</v>
          </cell>
          <cell r="O1722">
            <v>11.75</v>
          </cell>
          <cell r="P1722">
            <v>12</v>
          </cell>
          <cell r="Q1722">
            <v>12.25</v>
          </cell>
          <cell r="R1722">
            <v>1.2490250000000001</v>
          </cell>
          <cell r="S1722">
            <v>1.3320000000000001</v>
          </cell>
          <cell r="T1722">
            <v>1.41855</v>
          </cell>
          <cell r="U1722">
            <v>567.05735000000004</v>
          </cell>
          <cell r="V1722">
            <v>604.72800000000007</v>
          </cell>
          <cell r="W1722">
            <v>644.02170000000001</v>
          </cell>
          <cell r="X1722" t="str">
            <v>8405/8406 (13"/2 pc)</v>
          </cell>
          <cell r="Y1722" t="str">
            <v>13"/ 2 pc</v>
          </cell>
          <cell r="Z1722">
            <v>1.1000000000000001</v>
          </cell>
          <cell r="AA1722">
            <v>20</v>
          </cell>
          <cell r="AB1722">
            <v>24.980499999999999</v>
          </cell>
          <cell r="AC1722">
            <v>26.64</v>
          </cell>
          <cell r="AD1722">
            <v>28.370999999999999</v>
          </cell>
          <cell r="AE1722">
            <v>26.080500000000001</v>
          </cell>
          <cell r="AF1722">
            <v>27.740000000000002</v>
          </cell>
          <cell r="AG1722">
            <v>29.471</v>
          </cell>
          <cell r="AH1722" t="str">
            <v>1 X 8126 (2.417 FT/Box)</v>
          </cell>
          <cell r="AI1722">
            <v>1</v>
          </cell>
          <cell r="AJ1722" t="str">
            <v>(15X5)+0=75</v>
          </cell>
          <cell r="AK1722">
            <v>15</v>
          </cell>
          <cell r="AL1722">
            <v>5</v>
          </cell>
          <cell r="AM1722">
            <v>0</v>
          </cell>
          <cell r="AN1722">
            <v>75</v>
          </cell>
          <cell r="AO1722" t="str">
            <v>8904 (45 X 42)</v>
          </cell>
          <cell r="AP1722" t="str">
            <v>45X42</v>
          </cell>
          <cell r="AQ1722">
            <v>55</v>
          </cell>
          <cell r="AR1722" t="str">
            <v>8123 (4)</v>
          </cell>
          <cell r="AS1722">
            <v>0</v>
          </cell>
          <cell r="AT1722" t="str">
            <v>8121 (2 X 16FT)</v>
          </cell>
          <cell r="AU1722">
            <v>2</v>
          </cell>
          <cell r="AV1722" t="str">
            <v>8051 (1 White)</v>
          </cell>
          <cell r="AW1722" t="str">
            <v>8050 (334FT Clear)</v>
          </cell>
          <cell r="AX1722">
            <v>2135.5</v>
          </cell>
          <cell r="AY1722">
            <v>1500</v>
          </cell>
          <cell r="AZ1722">
            <v>1.4236666666666666</v>
          </cell>
          <cell r="BA1722" t="str">
            <v xml:space="preserve">GJ Request 11/14/05.A.. </v>
          </cell>
          <cell r="BB1722"/>
          <cell r="BC1722">
            <v>296063</v>
          </cell>
          <cell r="BD1722" t="str">
            <v>Blue</v>
          </cell>
          <cell r="BE1722" t="str">
            <v>3512 LIF35</v>
          </cell>
          <cell r="BF1722" t="str">
            <v>12 months (+/- 5 days) from date of manufacture</v>
          </cell>
          <cell r="BG1722" t="str">
            <v>Fast</v>
          </cell>
          <cell r="BH1722" t="str">
            <v>35 mm</v>
          </cell>
          <cell r="BI1722" t="str">
            <v>*NS</v>
          </cell>
          <cell r="BJ1722" t="str">
            <v xml:space="preserve">12 in </v>
          </cell>
          <cell r="BK1722" t="str">
            <v>*NS</v>
          </cell>
          <cell r="BL1722" t="str">
            <v>I, II, III</v>
          </cell>
          <cell r="BM1722" t="str">
            <v>*NS</v>
          </cell>
          <cell r="BN1722" t="str">
            <v>*NS</v>
          </cell>
          <cell r="BO1722">
            <v>0</v>
          </cell>
          <cell r="BP1722" t="str">
            <v>J</v>
          </cell>
          <cell r="BQ1722">
            <v>20</v>
          </cell>
          <cell r="BR1722">
            <v>31375</v>
          </cell>
        </row>
        <row r="1723">
          <cell r="C1723">
            <v>296064</v>
          </cell>
          <cell r="D1723" t="str">
            <v>3512 LIF50 (2PB, 75 Bxs)(GJ)</v>
          </cell>
          <cell r="E1723" t="str">
            <v>70419</v>
          </cell>
          <cell r="F1723" t="str">
            <v>72038</v>
          </cell>
          <cell r="G1723" t="str">
            <v>30%</v>
          </cell>
          <cell r="H1723" t="str">
            <v>2 X 8509 (12-8 4 X 1.25 OL)</v>
          </cell>
          <cell r="I1723" t="str">
            <v>8054 (62 mm 142 GA X 1.146 FT)</v>
          </cell>
          <cell r="J1723" t="str">
            <v>8056 (124 mm 200 GA X 1.146 FT)</v>
          </cell>
          <cell r="K1723">
            <v>0.93240000000000001</v>
          </cell>
          <cell r="L1723">
            <v>0.39960000000000001</v>
          </cell>
          <cell r="M1723">
            <v>12</v>
          </cell>
          <cell r="N1723" t="str">
            <v>NS</v>
          </cell>
          <cell r="O1723">
            <v>11.75</v>
          </cell>
          <cell r="P1723">
            <v>12</v>
          </cell>
          <cell r="Q1723">
            <v>12.25</v>
          </cell>
          <cell r="R1723">
            <v>1.2490250000000001</v>
          </cell>
          <cell r="S1723">
            <v>1.3320000000000001</v>
          </cell>
          <cell r="T1723">
            <v>1.41855</v>
          </cell>
          <cell r="U1723">
            <v>567.05735000000004</v>
          </cell>
          <cell r="V1723">
            <v>604.72800000000007</v>
          </cell>
          <cell r="W1723">
            <v>644.02170000000001</v>
          </cell>
          <cell r="X1723" t="str">
            <v>8405/8406 (13"/2 pc)</v>
          </cell>
          <cell r="Y1723" t="str">
            <v>13"/ 2 pc</v>
          </cell>
          <cell r="Z1723">
            <v>1.1000000000000001</v>
          </cell>
          <cell r="AA1723">
            <v>20</v>
          </cell>
          <cell r="AB1723">
            <v>24.980499999999999</v>
          </cell>
          <cell r="AC1723">
            <v>26.64</v>
          </cell>
          <cell r="AD1723">
            <v>28.370999999999999</v>
          </cell>
          <cell r="AE1723">
            <v>26.080500000000001</v>
          </cell>
          <cell r="AF1723">
            <v>27.740000000000002</v>
          </cell>
          <cell r="AG1723">
            <v>29.471</v>
          </cell>
          <cell r="AH1723" t="str">
            <v>1 X 8126 (2.417 FT/Box)</v>
          </cell>
          <cell r="AI1723">
            <v>1</v>
          </cell>
          <cell r="AJ1723" t="str">
            <v>(15X5)+0=75</v>
          </cell>
          <cell r="AK1723">
            <v>15</v>
          </cell>
          <cell r="AL1723">
            <v>5</v>
          </cell>
          <cell r="AM1723">
            <v>0</v>
          </cell>
          <cell r="AN1723">
            <v>75</v>
          </cell>
          <cell r="AO1723" t="str">
            <v>8904 (45 X 42)</v>
          </cell>
          <cell r="AP1723" t="str">
            <v>45X42</v>
          </cell>
          <cell r="AQ1723">
            <v>55</v>
          </cell>
          <cell r="AR1723" t="str">
            <v>8123 (4)</v>
          </cell>
          <cell r="AS1723">
            <v>0</v>
          </cell>
          <cell r="AT1723" t="str">
            <v>8121 (2 X 16FT)</v>
          </cell>
          <cell r="AU1723">
            <v>2</v>
          </cell>
          <cell r="AV1723" t="str">
            <v>8051 (1 White)</v>
          </cell>
          <cell r="AW1723" t="str">
            <v>8050 (334FT Clear)</v>
          </cell>
          <cell r="AX1723">
            <v>2135.5</v>
          </cell>
          <cell r="AY1723">
            <v>1500</v>
          </cell>
          <cell r="AZ1723">
            <v>1.4236666666666666</v>
          </cell>
          <cell r="BA1723" t="str">
            <v xml:space="preserve">GJ Request 3/30/05. </v>
          </cell>
          <cell r="BB1723"/>
          <cell r="BC1723">
            <v>296064</v>
          </cell>
          <cell r="BD1723" t="str">
            <v>Green</v>
          </cell>
          <cell r="BE1723" t="str">
            <v>3512 LIF50</v>
          </cell>
          <cell r="BF1723" t="str">
            <v>12 months (+/- 5 days) from date of manufacture</v>
          </cell>
          <cell r="BG1723" t="str">
            <v>Medium</v>
          </cell>
          <cell r="BH1723" t="str">
            <v>35 mm</v>
          </cell>
          <cell r="BI1723" t="str">
            <v>*NS</v>
          </cell>
          <cell r="BJ1723" t="str">
            <v xml:space="preserve">12 in </v>
          </cell>
          <cell r="BK1723" t="str">
            <v>*NS</v>
          </cell>
          <cell r="BL1723" t="str">
            <v>I, II, III</v>
          </cell>
          <cell r="BM1723" t="str">
            <v>*NS</v>
          </cell>
          <cell r="BN1723" t="str">
            <v>*NS</v>
          </cell>
          <cell r="BO1723">
            <v>0</v>
          </cell>
          <cell r="BP1723" t="str">
            <v>J</v>
          </cell>
          <cell r="BQ1723">
            <v>20</v>
          </cell>
          <cell r="BR1723">
            <v>31375</v>
          </cell>
        </row>
        <row r="1724">
          <cell r="C1724">
            <v>296065</v>
          </cell>
          <cell r="D1724" t="str">
            <v>3512 LIF90 (2PB, 75 Bxs)(GJ)</v>
          </cell>
          <cell r="E1724" t="str">
            <v>70412</v>
          </cell>
          <cell r="F1724" t="str">
            <v>72038</v>
          </cell>
          <cell r="G1724" t="str">
            <v>30%</v>
          </cell>
          <cell r="H1724" t="str">
            <v>2 X 8509 (12-8 4 X 1.25 OL)</v>
          </cell>
          <cell r="I1724" t="str">
            <v>8054 (62 mm 142 GA X 1.146 FT)</v>
          </cell>
          <cell r="J1724" t="str">
            <v>8056 (124 mm 200 GA X 1.146 FT)</v>
          </cell>
          <cell r="K1724">
            <v>0.93240000000000001</v>
          </cell>
          <cell r="L1724">
            <v>0.39960000000000001</v>
          </cell>
          <cell r="M1724">
            <v>12</v>
          </cell>
          <cell r="N1724" t="str">
            <v>NS</v>
          </cell>
          <cell r="O1724">
            <v>11.75</v>
          </cell>
          <cell r="P1724">
            <v>12</v>
          </cell>
          <cell r="Q1724">
            <v>12.25</v>
          </cell>
          <cell r="R1724">
            <v>1.2490250000000001</v>
          </cell>
          <cell r="S1724">
            <v>1.3320000000000001</v>
          </cell>
          <cell r="T1724">
            <v>1.41855</v>
          </cell>
          <cell r="U1724">
            <v>567.05735000000004</v>
          </cell>
          <cell r="V1724">
            <v>604.72800000000007</v>
          </cell>
          <cell r="W1724">
            <v>644.02170000000001</v>
          </cell>
          <cell r="X1724" t="str">
            <v>8405/8406 (13"/2 pc)</v>
          </cell>
          <cell r="Y1724" t="str">
            <v>13"/ 2 pc</v>
          </cell>
          <cell r="Z1724">
            <v>1.1000000000000001</v>
          </cell>
          <cell r="AA1724">
            <v>20</v>
          </cell>
          <cell r="AB1724">
            <v>24.980499999999999</v>
          </cell>
          <cell r="AC1724">
            <v>26.64</v>
          </cell>
          <cell r="AD1724">
            <v>28.370999999999999</v>
          </cell>
          <cell r="AE1724">
            <v>26.080500000000001</v>
          </cell>
          <cell r="AF1724">
            <v>27.740000000000002</v>
          </cell>
          <cell r="AG1724">
            <v>29.471</v>
          </cell>
          <cell r="AH1724" t="str">
            <v>1 X 8126 (2.417 FT/Box)</v>
          </cell>
          <cell r="AI1724">
            <v>1</v>
          </cell>
          <cell r="AJ1724" t="str">
            <v>(15X5)+0=75</v>
          </cell>
          <cell r="AK1724">
            <v>15</v>
          </cell>
          <cell r="AL1724">
            <v>5</v>
          </cell>
          <cell r="AM1724">
            <v>0</v>
          </cell>
          <cell r="AN1724">
            <v>75</v>
          </cell>
          <cell r="AO1724" t="str">
            <v>8904 (45 X 42)</v>
          </cell>
          <cell r="AP1724" t="str">
            <v>45X42</v>
          </cell>
          <cell r="AQ1724">
            <v>55</v>
          </cell>
          <cell r="AR1724" t="str">
            <v>8123 (4)</v>
          </cell>
          <cell r="AS1724">
            <v>0</v>
          </cell>
          <cell r="AT1724" t="str">
            <v>8121 (2 X 16FT)</v>
          </cell>
          <cell r="AU1724">
            <v>2</v>
          </cell>
          <cell r="AV1724" t="str">
            <v>8051 (1 White)</v>
          </cell>
          <cell r="AW1724" t="str">
            <v>8050 (334FT Clear)</v>
          </cell>
          <cell r="AX1724">
            <v>2135.5</v>
          </cell>
          <cell r="AY1724">
            <v>1500</v>
          </cell>
          <cell r="AZ1724">
            <v>1.4236666666666666</v>
          </cell>
          <cell r="BA1724" t="str">
            <v>GJ Request 5/1/06.</v>
          </cell>
          <cell r="BB1724"/>
          <cell r="BC1724">
            <v>296065</v>
          </cell>
          <cell r="BD1724" t="str">
            <v>Yellow</v>
          </cell>
          <cell r="BE1724" t="str">
            <v>3512 LIF90</v>
          </cell>
          <cell r="BF1724" t="str">
            <v>12 months (+/- 5 days) from date of manufacture</v>
          </cell>
          <cell r="BG1724" t="str">
            <v>Slow</v>
          </cell>
          <cell r="BH1724" t="str">
            <v>35 mm</v>
          </cell>
          <cell r="BI1724" t="str">
            <v>*NS</v>
          </cell>
          <cell r="BJ1724" t="str">
            <v xml:space="preserve">12 in </v>
          </cell>
          <cell r="BK1724" t="str">
            <v>*NS</v>
          </cell>
          <cell r="BL1724" t="str">
            <v>I, II, III</v>
          </cell>
          <cell r="BM1724" t="str">
            <v>*NS</v>
          </cell>
          <cell r="BN1724" t="str">
            <v>*NS</v>
          </cell>
          <cell r="BO1724">
            <v>0</v>
          </cell>
          <cell r="BP1724" t="str">
            <v>J</v>
          </cell>
          <cell r="BQ1724">
            <v>20</v>
          </cell>
          <cell r="BR1724">
            <v>31375</v>
          </cell>
        </row>
        <row r="1725">
          <cell r="C1725">
            <v>296068</v>
          </cell>
          <cell r="D1725" t="str">
            <v>3512 M0204 (2PB, 75 Bxs)(GJ)</v>
          </cell>
          <cell r="E1725" t="str">
            <v>70450</v>
          </cell>
          <cell r="F1725" t="str">
            <v>72038</v>
          </cell>
          <cell r="G1725" t="str">
            <v>30%</v>
          </cell>
          <cell r="H1725" t="str">
            <v>2 X 8509 (12-8 4 X 1.25 OL)</v>
          </cell>
          <cell r="I1725" t="str">
            <v>8054 (62 mm 142 GA X 1.146 FT)</v>
          </cell>
          <cell r="J1725" t="str">
            <v>8056 (124 mm 200 GA X 1.146 FT)</v>
          </cell>
          <cell r="K1725">
            <v>0.93240000000000001</v>
          </cell>
          <cell r="L1725">
            <v>0.39960000000000001</v>
          </cell>
          <cell r="M1725">
            <v>12</v>
          </cell>
          <cell r="N1725" t="str">
            <v>NS</v>
          </cell>
          <cell r="O1725">
            <v>11.75</v>
          </cell>
          <cell r="P1725">
            <v>12</v>
          </cell>
          <cell r="Q1725">
            <v>12.25</v>
          </cell>
          <cell r="R1725">
            <v>1.2490250000000001</v>
          </cell>
          <cell r="S1725">
            <v>1.3320000000000001</v>
          </cell>
          <cell r="T1725">
            <v>1.41855</v>
          </cell>
          <cell r="U1725">
            <v>567.05735000000004</v>
          </cell>
          <cell r="V1725">
            <v>604.72800000000007</v>
          </cell>
          <cell r="W1725">
            <v>644.02170000000001</v>
          </cell>
          <cell r="X1725" t="str">
            <v>8405/8406 (13"/2 pc)</v>
          </cell>
          <cell r="Y1725" t="str">
            <v>13"/ 2 pc</v>
          </cell>
          <cell r="Z1725">
            <v>1.1000000000000001</v>
          </cell>
          <cell r="AA1725">
            <v>20</v>
          </cell>
          <cell r="AB1725">
            <v>24.980499999999999</v>
          </cell>
          <cell r="AC1725">
            <v>26.64</v>
          </cell>
          <cell r="AD1725">
            <v>28.370999999999999</v>
          </cell>
          <cell r="AE1725">
            <v>26.080500000000001</v>
          </cell>
          <cell r="AF1725">
            <v>27.740000000000002</v>
          </cell>
          <cell r="AG1725">
            <v>29.471</v>
          </cell>
          <cell r="AH1725" t="str">
            <v>1 X 8126 (2.417 FT/Box)</v>
          </cell>
          <cell r="AI1725">
            <v>1</v>
          </cell>
          <cell r="AJ1725" t="str">
            <v>(15X5)+0=75</v>
          </cell>
          <cell r="AK1725">
            <v>15</v>
          </cell>
          <cell r="AL1725">
            <v>5</v>
          </cell>
          <cell r="AM1725">
            <v>0</v>
          </cell>
          <cell r="AN1725">
            <v>75</v>
          </cell>
          <cell r="AO1725" t="str">
            <v>8904 (45 X 42)</v>
          </cell>
          <cell r="AP1725" t="str">
            <v>45X42</v>
          </cell>
          <cell r="AQ1725">
            <v>55</v>
          </cell>
          <cell r="AR1725" t="str">
            <v>8123 (4)</v>
          </cell>
          <cell r="AS1725">
            <v>0</v>
          </cell>
          <cell r="AT1725" t="str">
            <v>8121 (2 X 16FT)</v>
          </cell>
          <cell r="AU1725">
            <v>2</v>
          </cell>
          <cell r="AV1725" t="str">
            <v>8051 (1 White)</v>
          </cell>
          <cell r="AW1725" t="str">
            <v>8050 (334FT Clear)</v>
          </cell>
          <cell r="AX1725">
            <v>2135.5</v>
          </cell>
          <cell r="AY1725">
            <v>1500</v>
          </cell>
          <cell r="AZ1725">
            <v>1.4236666666666666</v>
          </cell>
          <cell r="BA1725" t="str">
            <v>GJ Request 7/25/06.</v>
          </cell>
          <cell r="BB1725"/>
          <cell r="BC1725">
            <v>296068</v>
          </cell>
          <cell r="BD1725" t="str">
            <v>Yellow</v>
          </cell>
          <cell r="BE1725" t="str">
            <v>3512 M0204</v>
          </cell>
          <cell r="BF1725" t="str">
            <v>12 months (+/- 5 days) from date of manufacture</v>
          </cell>
          <cell r="BG1725" t="str">
            <v>Slow</v>
          </cell>
          <cell r="BH1725" t="str">
            <v>35 mm</v>
          </cell>
          <cell r="BI1725" t="str">
            <v>*NS</v>
          </cell>
          <cell r="BJ1725" t="str">
            <v xml:space="preserve">12 in </v>
          </cell>
          <cell r="BK1725" t="str">
            <v>*NS</v>
          </cell>
          <cell r="BL1725" t="str">
            <v>I, II, III</v>
          </cell>
          <cell r="BM1725" t="str">
            <v>*NS</v>
          </cell>
          <cell r="BN1725" t="str">
            <v>*NS</v>
          </cell>
          <cell r="BO1725">
            <v>0</v>
          </cell>
          <cell r="BP1725" t="str">
            <v>J</v>
          </cell>
          <cell r="BQ1725">
            <v>20</v>
          </cell>
          <cell r="BR1725">
            <v>31375</v>
          </cell>
        </row>
        <row r="1726">
          <cell r="C1726">
            <v>296069</v>
          </cell>
          <cell r="D1726" t="str">
            <v>3512 LIF0510 (2PB, 75 Bxs)(GJ)</v>
          </cell>
          <cell r="E1726" t="str">
            <v>70428</v>
          </cell>
          <cell r="F1726" t="str">
            <v>72038</v>
          </cell>
          <cell r="G1726" t="str">
            <v>30%</v>
          </cell>
          <cell r="H1726" t="str">
            <v>2 X 8509 (12-8 4 X 1.25 OL)</v>
          </cell>
          <cell r="I1726" t="str">
            <v>8054 (62 mm 142 GA X 1.146 FT)</v>
          </cell>
          <cell r="J1726" t="str">
            <v>8056 (124 mm 200 GA X 1.146 FT)</v>
          </cell>
          <cell r="K1726">
            <v>0.93240000000000001</v>
          </cell>
          <cell r="L1726">
            <v>0.39960000000000001</v>
          </cell>
          <cell r="M1726">
            <v>12</v>
          </cell>
          <cell r="N1726" t="str">
            <v>NS</v>
          </cell>
          <cell r="O1726">
            <v>11.75</v>
          </cell>
          <cell r="P1726">
            <v>12</v>
          </cell>
          <cell r="Q1726">
            <v>12.25</v>
          </cell>
          <cell r="R1726">
            <v>1.2490250000000001</v>
          </cell>
          <cell r="S1726">
            <v>1.3320000000000001</v>
          </cell>
          <cell r="T1726">
            <v>1.41855</v>
          </cell>
          <cell r="U1726">
            <v>567.05735000000004</v>
          </cell>
          <cell r="V1726">
            <v>604.72800000000007</v>
          </cell>
          <cell r="W1726">
            <v>644.02170000000001</v>
          </cell>
          <cell r="X1726" t="str">
            <v>8405/8406 (13"/2 pc)</v>
          </cell>
          <cell r="Y1726" t="str">
            <v>13"/ 2 pc</v>
          </cell>
          <cell r="Z1726">
            <v>1.1000000000000001</v>
          </cell>
          <cell r="AA1726">
            <v>20</v>
          </cell>
          <cell r="AB1726">
            <v>24.980499999999999</v>
          </cell>
          <cell r="AC1726">
            <v>26.64</v>
          </cell>
          <cell r="AD1726">
            <v>28.370999999999999</v>
          </cell>
          <cell r="AE1726">
            <v>26.080500000000001</v>
          </cell>
          <cell r="AF1726">
            <v>27.740000000000002</v>
          </cell>
          <cell r="AG1726">
            <v>29.471</v>
          </cell>
          <cell r="AH1726" t="str">
            <v>1 X 8126 (2.417 FT/Box)</v>
          </cell>
          <cell r="AI1726">
            <v>1</v>
          </cell>
          <cell r="AJ1726" t="str">
            <v>(15X5)+0=75</v>
          </cell>
          <cell r="AK1726">
            <v>15</v>
          </cell>
          <cell r="AL1726">
            <v>5</v>
          </cell>
          <cell r="AM1726">
            <v>0</v>
          </cell>
          <cell r="AN1726">
            <v>75</v>
          </cell>
          <cell r="AO1726" t="str">
            <v>8904 (45 X 42)</v>
          </cell>
          <cell r="AP1726" t="str">
            <v>45X42</v>
          </cell>
          <cell r="AQ1726">
            <v>55</v>
          </cell>
          <cell r="AR1726" t="str">
            <v>8123 (4)</v>
          </cell>
          <cell r="AS1726">
            <v>0</v>
          </cell>
          <cell r="AT1726" t="str">
            <v>8121 (2 X 16FT)</v>
          </cell>
          <cell r="AU1726">
            <v>2</v>
          </cell>
          <cell r="AV1726" t="str">
            <v>8051 (1 White)</v>
          </cell>
          <cell r="AW1726" t="str">
            <v>8050 (334FT Clear)</v>
          </cell>
          <cell r="AX1726">
            <v>2135.5</v>
          </cell>
          <cell r="AY1726">
            <v>1500</v>
          </cell>
          <cell r="AZ1726">
            <v>1.4236666666666666</v>
          </cell>
          <cell r="BA1726" t="str">
            <v>Request 5/13/11.</v>
          </cell>
          <cell r="BB1726"/>
          <cell r="BC1726">
            <v>296069</v>
          </cell>
          <cell r="BD1726" t="str">
            <v>White</v>
          </cell>
          <cell r="BE1726" t="str">
            <v>3512 LIF0510</v>
          </cell>
          <cell r="BF1726" t="str">
            <v>12 months (+/- 5 days) from date of manufacture</v>
          </cell>
          <cell r="BG1726" t="str">
            <v>X-Slow</v>
          </cell>
          <cell r="BH1726" t="str">
            <v>35 mm</v>
          </cell>
          <cell r="BI1726" t="str">
            <v>*NS</v>
          </cell>
          <cell r="BJ1726" t="str">
            <v xml:space="preserve">12 in </v>
          </cell>
          <cell r="BK1726" t="str">
            <v>*NS</v>
          </cell>
          <cell r="BL1726" t="str">
            <v>I, II, III</v>
          </cell>
          <cell r="BM1726" t="str">
            <v>*NS</v>
          </cell>
          <cell r="BN1726" t="str">
            <v>*NS</v>
          </cell>
          <cell r="BO1726">
            <v>0</v>
          </cell>
          <cell r="BP1726" t="str">
            <v>J</v>
          </cell>
          <cell r="BQ1726">
            <v>20</v>
          </cell>
          <cell r="BR1726">
            <v>31375</v>
          </cell>
        </row>
        <row r="1727">
          <cell r="C1727">
            <v>296070</v>
          </cell>
          <cell r="D1727" t="str">
            <v>3512 M0510 (2PB, 75 Bxs)(GJ)</v>
          </cell>
          <cell r="E1727" t="str">
            <v>70457</v>
          </cell>
          <cell r="F1727" t="str">
            <v>72038</v>
          </cell>
          <cell r="G1727" t="str">
            <v>30%</v>
          </cell>
          <cell r="H1727" t="str">
            <v>2 X 8509 (12-8 4 X 1.25 OL)</v>
          </cell>
          <cell r="I1727" t="str">
            <v>8054 (62 mm 142 GA X 1.146 FT)</v>
          </cell>
          <cell r="J1727" t="str">
            <v>8056 (124 mm 200 GA X 1.146 FT)</v>
          </cell>
          <cell r="K1727">
            <v>0.93240000000000001</v>
          </cell>
          <cell r="L1727">
            <v>0.39960000000000001</v>
          </cell>
          <cell r="M1727">
            <v>12</v>
          </cell>
          <cell r="N1727" t="str">
            <v>NS</v>
          </cell>
          <cell r="O1727">
            <v>11.75</v>
          </cell>
          <cell r="P1727">
            <v>12</v>
          </cell>
          <cell r="Q1727">
            <v>12.25</v>
          </cell>
          <cell r="R1727">
            <v>1.2490250000000001</v>
          </cell>
          <cell r="S1727">
            <v>1.3320000000000001</v>
          </cell>
          <cell r="T1727">
            <v>1.41855</v>
          </cell>
          <cell r="U1727">
            <v>567.05735000000004</v>
          </cell>
          <cell r="V1727">
            <v>604.72800000000007</v>
          </cell>
          <cell r="W1727">
            <v>644.02170000000001</v>
          </cell>
          <cell r="X1727" t="str">
            <v>8405/8406 (13"/2 pc)</v>
          </cell>
          <cell r="Y1727" t="str">
            <v>13"/ 2 pc</v>
          </cell>
          <cell r="Z1727">
            <v>1.1000000000000001</v>
          </cell>
          <cell r="AA1727">
            <v>20</v>
          </cell>
          <cell r="AB1727">
            <v>24.980499999999999</v>
          </cell>
          <cell r="AC1727">
            <v>26.64</v>
          </cell>
          <cell r="AD1727">
            <v>28.370999999999999</v>
          </cell>
          <cell r="AE1727">
            <v>26.080500000000001</v>
          </cell>
          <cell r="AF1727">
            <v>27.740000000000002</v>
          </cell>
          <cell r="AG1727">
            <v>29.471</v>
          </cell>
          <cell r="AH1727" t="str">
            <v>1 X 8126 (2.417 FT/Box)</v>
          </cell>
          <cell r="AI1727">
            <v>1</v>
          </cell>
          <cell r="AJ1727" t="str">
            <v>(15X5)+0=75</v>
          </cell>
          <cell r="AK1727">
            <v>15</v>
          </cell>
          <cell r="AL1727">
            <v>5</v>
          </cell>
          <cell r="AM1727">
            <v>0</v>
          </cell>
          <cell r="AN1727">
            <v>75</v>
          </cell>
          <cell r="AO1727" t="str">
            <v>8904 (45 X 42)</v>
          </cell>
          <cell r="AP1727" t="str">
            <v>45X42</v>
          </cell>
          <cell r="AQ1727">
            <v>55</v>
          </cell>
          <cell r="AR1727" t="str">
            <v>8123 (4)</v>
          </cell>
          <cell r="AS1727">
            <v>0</v>
          </cell>
          <cell r="AT1727" t="str">
            <v>8121 (2 X 16FT)</v>
          </cell>
          <cell r="AU1727">
            <v>2</v>
          </cell>
          <cell r="AV1727" t="str">
            <v>8051 (1 White)</v>
          </cell>
          <cell r="AW1727" t="str">
            <v>8050 (334FT Clear)</v>
          </cell>
          <cell r="AX1727">
            <v>2135.5</v>
          </cell>
          <cell r="AY1727">
            <v>1500</v>
          </cell>
          <cell r="AZ1727">
            <v>1.4236666666666666</v>
          </cell>
          <cell r="BA1727" t="str">
            <v xml:space="preserve">GJ Request 6/7/04. </v>
          </cell>
          <cell r="BB1727"/>
          <cell r="BC1727">
            <v>296070</v>
          </cell>
          <cell r="BD1727" t="str">
            <v>White</v>
          </cell>
          <cell r="BE1727" t="str">
            <v>3512 M0510</v>
          </cell>
          <cell r="BF1727" t="str">
            <v>12 months (+/- 5 days) from date of manufacture</v>
          </cell>
          <cell r="BG1727" t="str">
            <v>X-Slow</v>
          </cell>
          <cell r="BH1727" t="str">
            <v>35 mm</v>
          </cell>
          <cell r="BI1727" t="str">
            <v>*NS</v>
          </cell>
          <cell r="BJ1727" t="str">
            <v xml:space="preserve">12 in </v>
          </cell>
          <cell r="BK1727" t="str">
            <v>*NS</v>
          </cell>
          <cell r="BL1727" t="str">
            <v>I, II, III</v>
          </cell>
          <cell r="BM1727" t="str">
            <v>*NS</v>
          </cell>
          <cell r="BN1727" t="str">
            <v>*NS</v>
          </cell>
          <cell r="BO1727">
            <v>0</v>
          </cell>
          <cell r="BP1727" t="str">
            <v>J</v>
          </cell>
          <cell r="BQ1727">
            <v>20</v>
          </cell>
          <cell r="BR1727">
            <v>31375</v>
          </cell>
        </row>
        <row r="1728">
          <cell r="C1728">
            <v>296073</v>
          </cell>
          <cell r="D1728" t="str">
            <v>3512 M1530 (2PB, 75 Bxs)(GJ)</v>
          </cell>
          <cell r="E1728" t="str">
            <v>70460</v>
          </cell>
          <cell r="F1728" t="str">
            <v>72038</v>
          </cell>
          <cell r="G1728" t="str">
            <v>30%</v>
          </cell>
          <cell r="H1728" t="str">
            <v>2 X 8509 (12-8 4 X 1.25 OL)</v>
          </cell>
          <cell r="I1728" t="str">
            <v>8054 (62 mm 142 GA X 1.146 FT)</v>
          </cell>
          <cell r="J1728" t="str">
            <v>8056 (124 mm 200 GA X 1.146 FT)</v>
          </cell>
          <cell r="K1728">
            <v>0.93240000000000001</v>
          </cell>
          <cell r="L1728">
            <v>0.39960000000000001</v>
          </cell>
          <cell r="M1728">
            <v>12</v>
          </cell>
          <cell r="N1728" t="str">
            <v>NS</v>
          </cell>
          <cell r="O1728">
            <v>11.75</v>
          </cell>
          <cell r="P1728">
            <v>12</v>
          </cell>
          <cell r="Q1728">
            <v>12.25</v>
          </cell>
          <cell r="R1728">
            <v>1.2490250000000001</v>
          </cell>
          <cell r="S1728">
            <v>1.3320000000000001</v>
          </cell>
          <cell r="T1728">
            <v>1.41855</v>
          </cell>
          <cell r="U1728">
            <v>567.05735000000004</v>
          </cell>
          <cell r="V1728">
            <v>604.72800000000007</v>
          </cell>
          <cell r="W1728">
            <v>644.02170000000001</v>
          </cell>
          <cell r="X1728" t="str">
            <v>8405/8406 (13"/2 pc)</v>
          </cell>
          <cell r="Y1728" t="str">
            <v>13"/ 2 pc</v>
          </cell>
          <cell r="Z1728">
            <v>1.1000000000000001</v>
          </cell>
          <cell r="AA1728">
            <v>20</v>
          </cell>
          <cell r="AB1728">
            <v>24.980499999999999</v>
          </cell>
          <cell r="AC1728">
            <v>26.64</v>
          </cell>
          <cell r="AD1728">
            <v>28.370999999999999</v>
          </cell>
          <cell r="AE1728">
            <v>26.080500000000001</v>
          </cell>
          <cell r="AF1728">
            <v>27.740000000000002</v>
          </cell>
          <cell r="AG1728">
            <v>29.471</v>
          </cell>
          <cell r="AH1728" t="str">
            <v>1 X 8126 (2.417 FT/Box)</v>
          </cell>
          <cell r="AI1728">
            <v>1</v>
          </cell>
          <cell r="AJ1728" t="str">
            <v>(15X5)+0=75</v>
          </cell>
          <cell r="AK1728">
            <v>15</v>
          </cell>
          <cell r="AL1728">
            <v>5</v>
          </cell>
          <cell r="AM1728">
            <v>0</v>
          </cell>
          <cell r="AN1728">
            <v>75</v>
          </cell>
          <cell r="AO1728" t="str">
            <v>8904 (45 X 42)</v>
          </cell>
          <cell r="AP1728" t="str">
            <v>45X42</v>
          </cell>
          <cell r="AQ1728">
            <v>55</v>
          </cell>
          <cell r="AR1728" t="str">
            <v>8123 (4)</v>
          </cell>
          <cell r="AS1728">
            <v>0</v>
          </cell>
          <cell r="AT1728" t="str">
            <v>8121 (2 X 16FT)</v>
          </cell>
          <cell r="AU1728">
            <v>2</v>
          </cell>
          <cell r="AV1728" t="str">
            <v>8051 (1 White)</v>
          </cell>
          <cell r="AW1728" t="str">
            <v>8050 (334FT Clear)</v>
          </cell>
          <cell r="AX1728">
            <v>2135.5</v>
          </cell>
          <cell r="AY1728">
            <v>1500</v>
          </cell>
          <cell r="AZ1728">
            <v>1.4236666666666666</v>
          </cell>
          <cell r="BA1728" t="str">
            <v xml:space="preserve">GJ Request 6/21/02. </v>
          </cell>
          <cell r="BB1728"/>
          <cell r="BC1728">
            <v>296073</v>
          </cell>
          <cell r="BD1728" t="str">
            <v>White</v>
          </cell>
          <cell r="BE1728" t="str">
            <v>3512 M1530</v>
          </cell>
          <cell r="BF1728" t="str">
            <v>12 months (+/- 5 days) from date of manufacture</v>
          </cell>
          <cell r="BG1728" t="str">
            <v>Super Slow</v>
          </cell>
          <cell r="BH1728" t="str">
            <v>35 mm</v>
          </cell>
          <cell r="BI1728" t="str">
            <v>*NS</v>
          </cell>
          <cell r="BJ1728" t="str">
            <v xml:space="preserve">12 in </v>
          </cell>
          <cell r="BK1728" t="str">
            <v>*NS</v>
          </cell>
          <cell r="BL1728" t="str">
            <v>I, II, III</v>
          </cell>
          <cell r="BM1728" t="str">
            <v>*NS</v>
          </cell>
          <cell r="BN1728" t="str">
            <v>*NS</v>
          </cell>
          <cell r="BO1728">
            <v>0</v>
          </cell>
          <cell r="BP1728" t="str">
            <v>J</v>
          </cell>
          <cell r="BQ1728">
            <v>20</v>
          </cell>
          <cell r="BR1728">
            <v>31375</v>
          </cell>
        </row>
        <row r="1729">
          <cell r="C1729">
            <v>296080</v>
          </cell>
          <cell r="D1729" t="str">
            <v>3518 LIF0204 (2PB, 50 Bxs)(GJ)</v>
          </cell>
          <cell r="E1729" t="str">
            <v>70414</v>
          </cell>
          <cell r="F1729" t="str">
            <v>72038</v>
          </cell>
          <cell r="G1729" t="str">
            <v>30%</v>
          </cell>
          <cell r="H1729" t="str">
            <v>2 X 8509 (12-8 4 X 1.25 OL)</v>
          </cell>
          <cell r="I1729" t="str">
            <v>8054 (62 mm 142 GA X 1.646 FT)</v>
          </cell>
          <cell r="J1729" t="str">
            <v>8056 (124 mm 200 GA X 1.646 FT)</v>
          </cell>
          <cell r="K1729">
            <v>1.3985999999999998</v>
          </cell>
          <cell r="L1729">
            <v>0.59939999999999993</v>
          </cell>
          <cell r="M1729">
            <v>18</v>
          </cell>
          <cell r="N1729" t="str">
            <v>NS</v>
          </cell>
          <cell r="O1729">
            <v>17.75</v>
          </cell>
          <cell r="P1729">
            <v>18</v>
          </cell>
          <cell r="Q1729">
            <v>18.25</v>
          </cell>
          <cell r="R1729">
            <v>1.8868250000000002</v>
          </cell>
          <cell r="S1729">
            <v>1.998</v>
          </cell>
          <cell r="T1729">
            <v>2.1133500000000001</v>
          </cell>
          <cell r="U1729">
            <v>856.61855000000014</v>
          </cell>
          <cell r="V1729">
            <v>907.09199999999998</v>
          </cell>
          <cell r="W1729">
            <v>959.46090000000004</v>
          </cell>
          <cell r="X1729" t="str">
            <v>8425/8426 (22"/ 2 pc)</v>
          </cell>
          <cell r="Y1729" t="str">
            <v>22"/ 2 pc</v>
          </cell>
          <cell r="Z1729">
            <v>2.2000000000000002</v>
          </cell>
          <cell r="AA1729">
            <v>20</v>
          </cell>
          <cell r="AB1729">
            <v>37.736500000000007</v>
          </cell>
          <cell r="AC1729">
            <v>39.96</v>
          </cell>
          <cell r="AD1729">
            <v>42.267000000000003</v>
          </cell>
          <cell r="AE1729">
            <v>39.936500000000009</v>
          </cell>
          <cell r="AF1729">
            <v>42.160000000000004</v>
          </cell>
          <cell r="AG1729">
            <v>44.467000000000006</v>
          </cell>
          <cell r="AH1729" t="str">
            <v>2 X 8126 (4.854 FT/Box)</v>
          </cell>
          <cell r="AI1729">
            <v>2</v>
          </cell>
          <cell r="AJ1729" t="str">
            <v>(8X6)+2=50</v>
          </cell>
          <cell r="AK1729">
            <v>8</v>
          </cell>
          <cell r="AL1729">
            <v>6</v>
          </cell>
          <cell r="AM1729">
            <v>2</v>
          </cell>
          <cell r="AN1729">
            <v>50</v>
          </cell>
          <cell r="AO1729" t="str">
            <v>8918 (48 X 40A)</v>
          </cell>
          <cell r="AP1729" t="str">
            <v>48X40A</v>
          </cell>
          <cell r="AQ1729">
            <v>55</v>
          </cell>
          <cell r="AR1729" t="str">
            <v>8123 (4)</v>
          </cell>
          <cell r="AS1729">
            <v>0</v>
          </cell>
          <cell r="AT1729" t="str">
            <v>8121 (2 X 16FT)</v>
          </cell>
          <cell r="AU1729">
            <v>2</v>
          </cell>
          <cell r="AV1729" t="str">
            <v>8051 (1 White)</v>
          </cell>
          <cell r="AW1729" t="str">
            <v>8050 (223FT Clear)</v>
          </cell>
          <cell r="AX1729">
            <v>2163</v>
          </cell>
          <cell r="AY1729">
            <v>1000</v>
          </cell>
          <cell r="AZ1729">
            <v>2.1629999999999998</v>
          </cell>
          <cell r="BA1729" t="str">
            <v>GJ Request 2/23/06.</v>
          </cell>
          <cell r="BB1729"/>
          <cell r="BC1729">
            <v>296080</v>
          </cell>
          <cell r="BD1729" t="str">
            <v>Yellow</v>
          </cell>
          <cell r="BE1729" t="str">
            <v>3518 LIF0204</v>
          </cell>
          <cell r="BF1729" t="str">
            <v>12 months (+/- 5 days) from date of manufacture</v>
          </cell>
          <cell r="BG1729" t="str">
            <v>Slow</v>
          </cell>
          <cell r="BH1729" t="str">
            <v>35 mm</v>
          </cell>
          <cell r="BI1729" t="str">
            <v>*NS</v>
          </cell>
          <cell r="BJ1729" t="str">
            <v>18 in</v>
          </cell>
          <cell r="BK1729" t="str">
            <v>*NS</v>
          </cell>
          <cell r="BL1729" t="str">
            <v>I, II, III</v>
          </cell>
          <cell r="BM1729" t="str">
            <v>*NS</v>
          </cell>
          <cell r="BN1729" t="str">
            <v>*NS</v>
          </cell>
          <cell r="BO1729">
            <v>0</v>
          </cell>
          <cell r="BP1729" t="str">
            <v>J</v>
          </cell>
          <cell r="BQ1729">
            <v>20</v>
          </cell>
          <cell r="BR1729">
            <v>32250</v>
          </cell>
        </row>
        <row r="1730">
          <cell r="C1730">
            <v>296081</v>
          </cell>
          <cell r="D1730" t="str">
            <v>3518 LIF50 (2PB, 50 Bxs)(GJ)</v>
          </cell>
          <cell r="E1730" t="str">
            <v>70419</v>
          </cell>
          <cell r="F1730" t="str">
            <v>72038</v>
          </cell>
          <cell r="G1730" t="str">
            <v>30%</v>
          </cell>
          <cell r="H1730" t="str">
            <v>2 X 8509 (12-8 4 X 1.25 OL)</v>
          </cell>
          <cell r="I1730" t="str">
            <v>8054 (62 mm 142 GA X 1.646 FT)</v>
          </cell>
          <cell r="J1730" t="str">
            <v>8056 (124 mm 200 GA X 1.646 FT)</v>
          </cell>
          <cell r="K1730">
            <v>1.3985999999999998</v>
          </cell>
          <cell r="L1730">
            <v>0.59939999999999993</v>
          </cell>
          <cell r="M1730">
            <v>18</v>
          </cell>
          <cell r="N1730" t="str">
            <v>NS</v>
          </cell>
          <cell r="O1730">
            <v>17.75</v>
          </cell>
          <cell r="P1730">
            <v>18</v>
          </cell>
          <cell r="Q1730">
            <v>18.25</v>
          </cell>
          <cell r="R1730">
            <v>1.8868250000000002</v>
          </cell>
          <cell r="S1730">
            <v>1.998</v>
          </cell>
          <cell r="T1730">
            <v>2.1133500000000001</v>
          </cell>
          <cell r="U1730">
            <v>856.61855000000014</v>
          </cell>
          <cell r="V1730">
            <v>907.09199999999998</v>
          </cell>
          <cell r="W1730">
            <v>959.46090000000004</v>
          </cell>
          <cell r="X1730" t="str">
            <v>8425/8426 (22"/ 2 pc)</v>
          </cell>
          <cell r="Y1730" t="str">
            <v>22"/ 2 pc</v>
          </cell>
          <cell r="Z1730">
            <v>2.2000000000000002</v>
          </cell>
          <cell r="AA1730">
            <v>20</v>
          </cell>
          <cell r="AB1730">
            <v>37.736500000000007</v>
          </cell>
          <cell r="AC1730">
            <v>39.96</v>
          </cell>
          <cell r="AD1730">
            <v>42.267000000000003</v>
          </cell>
          <cell r="AE1730">
            <v>39.936500000000009</v>
          </cell>
          <cell r="AF1730">
            <v>42.160000000000004</v>
          </cell>
          <cell r="AG1730">
            <v>44.467000000000006</v>
          </cell>
          <cell r="AH1730" t="str">
            <v>2 X 8126 (4.854 FT/Box)</v>
          </cell>
          <cell r="AI1730">
            <v>2</v>
          </cell>
          <cell r="AJ1730" t="str">
            <v>(8X6)+2=50</v>
          </cell>
          <cell r="AK1730">
            <v>8</v>
          </cell>
          <cell r="AL1730">
            <v>6</v>
          </cell>
          <cell r="AM1730">
            <v>2</v>
          </cell>
          <cell r="AN1730">
            <v>50</v>
          </cell>
          <cell r="AO1730" t="str">
            <v>8918 (48 X 40A)</v>
          </cell>
          <cell r="AP1730" t="str">
            <v>48X40A</v>
          </cell>
          <cell r="AQ1730">
            <v>55</v>
          </cell>
          <cell r="AR1730" t="str">
            <v>8123 (4)</v>
          </cell>
          <cell r="AS1730">
            <v>0</v>
          </cell>
          <cell r="AT1730" t="str">
            <v>8121 (2 X 16FT)</v>
          </cell>
          <cell r="AU1730">
            <v>2</v>
          </cell>
          <cell r="AV1730" t="str">
            <v>8051 (1 White)</v>
          </cell>
          <cell r="AW1730" t="str">
            <v>8050 (223FT Clear)</v>
          </cell>
          <cell r="AX1730">
            <v>2163</v>
          </cell>
          <cell r="AY1730">
            <v>1000</v>
          </cell>
          <cell r="AZ1730">
            <v>2.1629999999999998</v>
          </cell>
          <cell r="BA1730" t="str">
            <v>GJ Request 4/20/06.</v>
          </cell>
          <cell r="BB1730"/>
          <cell r="BC1730">
            <v>296081</v>
          </cell>
          <cell r="BD1730" t="str">
            <v>Green</v>
          </cell>
          <cell r="BE1730" t="str">
            <v>3518 LIF50</v>
          </cell>
          <cell r="BF1730" t="str">
            <v>12 months (+/- 5 days) from date of manufacture</v>
          </cell>
          <cell r="BG1730" t="str">
            <v>Medium</v>
          </cell>
          <cell r="BH1730" t="str">
            <v>35 mm</v>
          </cell>
          <cell r="BI1730" t="str">
            <v>*NS</v>
          </cell>
          <cell r="BJ1730" t="str">
            <v>18 in</v>
          </cell>
          <cell r="BK1730" t="str">
            <v>*NS</v>
          </cell>
          <cell r="BL1730" t="str">
            <v>I, II, III</v>
          </cell>
          <cell r="BM1730" t="str">
            <v>*NS</v>
          </cell>
          <cell r="BN1730" t="str">
            <v>*NS</v>
          </cell>
          <cell r="BO1730">
            <v>0</v>
          </cell>
          <cell r="BP1730" t="str">
            <v>J</v>
          </cell>
          <cell r="BQ1730">
            <v>20</v>
          </cell>
          <cell r="BR1730">
            <v>32250</v>
          </cell>
        </row>
        <row r="1731">
          <cell r="C1731">
            <v>296083</v>
          </cell>
          <cell r="D1731" t="str">
            <v>3518 LIF35 (2PB, 50 Bxs)(GJ)</v>
          </cell>
          <cell r="E1731" t="str">
            <v>70411</v>
          </cell>
          <cell r="F1731" t="str">
            <v>72038</v>
          </cell>
          <cell r="G1731" t="str">
            <v>30%</v>
          </cell>
          <cell r="H1731" t="str">
            <v>2 X 8509 (12-8 4 X 1.25 OL)</v>
          </cell>
          <cell r="I1731" t="str">
            <v>8054 (62 mm 142 GA X 1.646 FT)</v>
          </cell>
          <cell r="J1731" t="str">
            <v>8056 (124 mm 200 GA X 1.646 FT)</v>
          </cell>
          <cell r="K1731">
            <v>1.3985999999999998</v>
          </cell>
          <cell r="L1731">
            <v>0.59939999999999993</v>
          </cell>
          <cell r="M1731">
            <v>18</v>
          </cell>
          <cell r="N1731" t="str">
            <v>NS</v>
          </cell>
          <cell r="O1731">
            <v>17.75</v>
          </cell>
          <cell r="P1731">
            <v>18</v>
          </cell>
          <cell r="Q1731">
            <v>18.25</v>
          </cell>
          <cell r="R1731">
            <v>1.8868250000000002</v>
          </cell>
          <cell r="S1731">
            <v>1.998</v>
          </cell>
          <cell r="T1731">
            <v>2.1133500000000001</v>
          </cell>
          <cell r="U1731">
            <v>856.61855000000014</v>
          </cell>
          <cell r="V1731">
            <v>907.09199999999998</v>
          </cell>
          <cell r="W1731">
            <v>959.46090000000004</v>
          </cell>
          <cell r="X1731" t="str">
            <v>8425/8426 (22"/ 2 pc)</v>
          </cell>
          <cell r="Y1731" t="str">
            <v>22"/ 2 pc</v>
          </cell>
          <cell r="Z1731">
            <v>2.2000000000000002</v>
          </cell>
          <cell r="AA1731">
            <v>20</v>
          </cell>
          <cell r="AB1731">
            <v>37.736500000000007</v>
          </cell>
          <cell r="AC1731">
            <v>39.96</v>
          </cell>
          <cell r="AD1731">
            <v>42.267000000000003</v>
          </cell>
          <cell r="AE1731">
            <v>39.936500000000009</v>
          </cell>
          <cell r="AF1731">
            <v>42.160000000000004</v>
          </cell>
          <cell r="AG1731">
            <v>44.467000000000006</v>
          </cell>
          <cell r="AH1731" t="str">
            <v>2 X 8126 (4.854 FT/Box)</v>
          </cell>
          <cell r="AI1731">
            <v>2</v>
          </cell>
          <cell r="AJ1731" t="str">
            <v>(8X6)+2=50</v>
          </cell>
          <cell r="AK1731">
            <v>8</v>
          </cell>
          <cell r="AL1731">
            <v>6</v>
          </cell>
          <cell r="AM1731">
            <v>2</v>
          </cell>
          <cell r="AN1731">
            <v>50</v>
          </cell>
          <cell r="AO1731" t="str">
            <v>8918 (48 X 40A)</v>
          </cell>
          <cell r="AP1731" t="str">
            <v>48X40A</v>
          </cell>
          <cell r="AQ1731">
            <v>55</v>
          </cell>
          <cell r="AR1731" t="str">
            <v>8123 (4)</v>
          </cell>
          <cell r="AS1731">
            <v>0</v>
          </cell>
          <cell r="AT1731" t="str">
            <v>8121 (2 X 16FT)</v>
          </cell>
          <cell r="AU1731">
            <v>2</v>
          </cell>
          <cell r="AV1731" t="str">
            <v>8051 (1 White)</v>
          </cell>
          <cell r="AW1731" t="str">
            <v>8050 (223FT Clear)</v>
          </cell>
          <cell r="AX1731">
            <v>2163</v>
          </cell>
          <cell r="AY1731">
            <v>1000</v>
          </cell>
          <cell r="AZ1731">
            <v>2.1629999999999998</v>
          </cell>
          <cell r="BA1731" t="str">
            <v>GJ Request 6/7/07.</v>
          </cell>
          <cell r="BB1731"/>
          <cell r="BC1731">
            <v>296083</v>
          </cell>
          <cell r="BD1731" t="str">
            <v>Blue</v>
          </cell>
          <cell r="BE1731" t="str">
            <v>3518 LIF35</v>
          </cell>
          <cell r="BF1731" t="str">
            <v>12 months (+/- 5 days) from date of manufacture</v>
          </cell>
          <cell r="BG1731" t="str">
            <v>Fast</v>
          </cell>
          <cell r="BH1731" t="str">
            <v>35 mm</v>
          </cell>
          <cell r="BI1731" t="str">
            <v>*NS</v>
          </cell>
          <cell r="BJ1731" t="str">
            <v>18 in</v>
          </cell>
          <cell r="BK1731" t="str">
            <v>*NS</v>
          </cell>
          <cell r="BL1731" t="str">
            <v>I, II, III</v>
          </cell>
          <cell r="BM1731" t="str">
            <v>*NS</v>
          </cell>
          <cell r="BN1731" t="str">
            <v>*NS</v>
          </cell>
          <cell r="BO1731">
            <v>0</v>
          </cell>
          <cell r="BP1731" t="str">
            <v>J</v>
          </cell>
          <cell r="BQ1731">
            <v>20</v>
          </cell>
          <cell r="BR1731">
            <v>32250</v>
          </cell>
        </row>
        <row r="1732">
          <cell r="C1732">
            <v>296084</v>
          </cell>
          <cell r="D1732" t="str">
            <v>3518 LIF20 (2PB, 50 Bxs)(GJ)</v>
          </cell>
          <cell r="E1732" t="str">
            <v>70417</v>
          </cell>
          <cell r="F1732" t="str">
            <v>72038</v>
          </cell>
          <cell r="G1732" t="str">
            <v>30%</v>
          </cell>
          <cell r="H1732" t="str">
            <v>2 X 8509 (12-8 4 X 1.25 OL)</v>
          </cell>
          <cell r="I1732" t="str">
            <v>8054 (62 mm 142 GA X 1.646 FT)</v>
          </cell>
          <cell r="J1732" t="str">
            <v>8056 (124 mm 200 GA X 1.646 FT)</v>
          </cell>
          <cell r="K1732">
            <v>1.3985999999999998</v>
          </cell>
          <cell r="L1732">
            <v>0.59939999999999993</v>
          </cell>
          <cell r="M1732">
            <v>18</v>
          </cell>
          <cell r="N1732" t="str">
            <v>NS</v>
          </cell>
          <cell r="O1732">
            <v>17.75</v>
          </cell>
          <cell r="P1732">
            <v>18</v>
          </cell>
          <cell r="Q1732">
            <v>18.25</v>
          </cell>
          <cell r="R1732">
            <v>1.8868250000000002</v>
          </cell>
          <cell r="S1732">
            <v>1.998</v>
          </cell>
          <cell r="T1732">
            <v>2.1133500000000001</v>
          </cell>
          <cell r="U1732">
            <v>856.61855000000014</v>
          </cell>
          <cell r="V1732">
            <v>907.09199999999998</v>
          </cell>
          <cell r="W1732">
            <v>959.46090000000004</v>
          </cell>
          <cell r="X1732" t="str">
            <v>8425/8426 (22"/ 2 pc)</v>
          </cell>
          <cell r="Y1732" t="str">
            <v>22"/ 2 pc</v>
          </cell>
          <cell r="Z1732">
            <v>2.2000000000000002</v>
          </cell>
          <cell r="AA1732">
            <v>20</v>
          </cell>
          <cell r="AB1732">
            <v>37.736500000000007</v>
          </cell>
          <cell r="AC1732">
            <v>39.96</v>
          </cell>
          <cell r="AD1732">
            <v>42.267000000000003</v>
          </cell>
          <cell r="AE1732">
            <v>39.936500000000009</v>
          </cell>
          <cell r="AF1732">
            <v>42.160000000000004</v>
          </cell>
          <cell r="AG1732">
            <v>44.467000000000006</v>
          </cell>
          <cell r="AH1732" t="str">
            <v>2 X 8126 (4.854 FT/Box)</v>
          </cell>
          <cell r="AI1732">
            <v>2</v>
          </cell>
          <cell r="AJ1732" t="str">
            <v>(8X6)+2=50</v>
          </cell>
          <cell r="AK1732">
            <v>8</v>
          </cell>
          <cell r="AL1732">
            <v>6</v>
          </cell>
          <cell r="AM1732">
            <v>2</v>
          </cell>
          <cell r="AN1732">
            <v>50</v>
          </cell>
          <cell r="AO1732" t="str">
            <v>8918 (48 X 40A)</v>
          </cell>
          <cell r="AP1732" t="str">
            <v>48X40A</v>
          </cell>
          <cell r="AQ1732">
            <v>55</v>
          </cell>
          <cell r="AR1732" t="str">
            <v>8123 (4)</v>
          </cell>
          <cell r="AS1732">
            <v>0</v>
          </cell>
          <cell r="AT1732" t="str">
            <v>8121 (2 X 16FT)</v>
          </cell>
          <cell r="AU1732">
            <v>2</v>
          </cell>
          <cell r="AV1732" t="str">
            <v>8051 (1 White)</v>
          </cell>
          <cell r="AW1732" t="str">
            <v>8050 (223FT Clear)</v>
          </cell>
          <cell r="AX1732">
            <v>2163</v>
          </cell>
          <cell r="AY1732">
            <v>1000</v>
          </cell>
          <cell r="AZ1732">
            <v>2.1629999999999998</v>
          </cell>
          <cell r="BA1732" t="str">
            <v>GJ Request 8/21/07.</v>
          </cell>
          <cell r="BB1732"/>
          <cell r="BC1732">
            <v>296084</v>
          </cell>
          <cell r="BD1732" t="str">
            <v>Orange</v>
          </cell>
          <cell r="BE1732" t="str">
            <v>3518 LIF20</v>
          </cell>
          <cell r="BF1732" t="str">
            <v>12 months (+/- 5 days) from date of manufacture</v>
          </cell>
          <cell r="BG1732" t="str">
            <v>X-Fast</v>
          </cell>
          <cell r="BH1732" t="str">
            <v>35 mm</v>
          </cell>
          <cell r="BI1732" t="str">
            <v>*NS</v>
          </cell>
          <cell r="BJ1732" t="str">
            <v>18 in</v>
          </cell>
          <cell r="BK1732" t="str">
            <v>*NS</v>
          </cell>
          <cell r="BL1732" t="str">
            <v>I, II, III</v>
          </cell>
          <cell r="BM1732" t="str">
            <v>*NS</v>
          </cell>
          <cell r="BN1732" t="str">
            <v>*NS</v>
          </cell>
          <cell r="BO1732">
            <v>0</v>
          </cell>
          <cell r="BP1732" t="str">
            <v>J</v>
          </cell>
          <cell r="BQ1732">
            <v>20</v>
          </cell>
          <cell r="BR1732">
            <v>32250</v>
          </cell>
        </row>
        <row r="1733">
          <cell r="C1733">
            <v>296087</v>
          </cell>
          <cell r="D1733" t="str">
            <v>3518 M50 (2PB, 50 Bxs)(GJ)</v>
          </cell>
          <cell r="E1733" t="str">
            <v>70425</v>
          </cell>
          <cell r="F1733" t="str">
            <v>72038</v>
          </cell>
          <cell r="G1733" t="str">
            <v>30%</v>
          </cell>
          <cell r="H1733" t="str">
            <v>2 X 8509 (12-8 4 X 1.25 OL)</v>
          </cell>
          <cell r="I1733" t="str">
            <v>8054 (62 mm 142 GA X 1.646 FT)</v>
          </cell>
          <cell r="J1733" t="str">
            <v>8056 (124 mm 200 GA X 1.646 FT)</v>
          </cell>
          <cell r="K1733">
            <v>1.3985999999999998</v>
          </cell>
          <cell r="L1733">
            <v>0.59939999999999993</v>
          </cell>
          <cell r="M1733">
            <v>18</v>
          </cell>
          <cell r="N1733" t="str">
            <v>NS</v>
          </cell>
          <cell r="O1733">
            <v>17.75</v>
          </cell>
          <cell r="P1733">
            <v>18</v>
          </cell>
          <cell r="Q1733">
            <v>18.25</v>
          </cell>
          <cell r="R1733">
            <v>1.8868250000000002</v>
          </cell>
          <cell r="S1733">
            <v>1.998</v>
          </cell>
          <cell r="T1733">
            <v>2.1133500000000001</v>
          </cell>
          <cell r="U1733">
            <v>856.61855000000014</v>
          </cell>
          <cell r="V1733">
            <v>907.09199999999998</v>
          </cell>
          <cell r="W1733">
            <v>959.46090000000004</v>
          </cell>
          <cell r="X1733" t="str">
            <v>8425/8426 (22"/ 2 pc)</v>
          </cell>
          <cell r="Y1733" t="str">
            <v>22"/ 2 pc</v>
          </cell>
          <cell r="Z1733">
            <v>2.2000000000000002</v>
          </cell>
          <cell r="AA1733">
            <v>20</v>
          </cell>
          <cell r="AB1733">
            <v>37.736500000000007</v>
          </cell>
          <cell r="AC1733">
            <v>39.96</v>
          </cell>
          <cell r="AD1733">
            <v>42.267000000000003</v>
          </cell>
          <cell r="AE1733">
            <v>39.936500000000009</v>
          </cell>
          <cell r="AF1733">
            <v>42.160000000000004</v>
          </cell>
          <cell r="AG1733">
            <v>44.467000000000006</v>
          </cell>
          <cell r="AH1733" t="str">
            <v>2 X 8126 (4.854 FT/Box)</v>
          </cell>
          <cell r="AI1733">
            <v>2</v>
          </cell>
          <cell r="AJ1733" t="str">
            <v>(8X6)+2=50</v>
          </cell>
          <cell r="AK1733">
            <v>8</v>
          </cell>
          <cell r="AL1733">
            <v>6</v>
          </cell>
          <cell r="AM1733">
            <v>2</v>
          </cell>
          <cell r="AN1733">
            <v>50</v>
          </cell>
          <cell r="AO1733" t="str">
            <v>8918 (48 X 40A)</v>
          </cell>
          <cell r="AP1733" t="str">
            <v>48X40A</v>
          </cell>
          <cell r="AQ1733">
            <v>55</v>
          </cell>
          <cell r="AR1733" t="str">
            <v>8123 (4)</v>
          </cell>
          <cell r="AS1733">
            <v>0</v>
          </cell>
          <cell r="AT1733" t="str">
            <v>8121 (2 X 16FT)</v>
          </cell>
          <cell r="AU1733">
            <v>2</v>
          </cell>
          <cell r="AV1733" t="str">
            <v>8051 (1 White)</v>
          </cell>
          <cell r="AW1733" t="str">
            <v>8050 (223FT Clear)</v>
          </cell>
          <cell r="AX1733">
            <v>2163</v>
          </cell>
          <cell r="AY1733">
            <v>1000</v>
          </cell>
          <cell r="AZ1733">
            <v>2.1629999999999998</v>
          </cell>
          <cell r="BA1733" t="str">
            <v>GJ Request 1/31/06.</v>
          </cell>
          <cell r="BB1733"/>
          <cell r="BC1733">
            <v>296087</v>
          </cell>
          <cell r="BD1733" t="str">
            <v>Green</v>
          </cell>
          <cell r="BE1733" t="str">
            <v>3518 M50</v>
          </cell>
          <cell r="BF1733" t="str">
            <v>12 months (+/- 5 days) from date of manufacture</v>
          </cell>
          <cell r="BG1733" t="str">
            <v>Medium</v>
          </cell>
          <cell r="BH1733" t="str">
            <v>35 mm</v>
          </cell>
          <cell r="BI1733" t="str">
            <v>*NS</v>
          </cell>
          <cell r="BJ1733" t="str">
            <v>18 in</v>
          </cell>
          <cell r="BK1733" t="str">
            <v>*NS</v>
          </cell>
          <cell r="BL1733" t="str">
            <v>I, II, III</v>
          </cell>
          <cell r="BM1733" t="str">
            <v>*NS</v>
          </cell>
          <cell r="BN1733" t="str">
            <v>*NS</v>
          </cell>
          <cell r="BO1733">
            <v>0</v>
          </cell>
          <cell r="BP1733" t="str">
            <v>J</v>
          </cell>
          <cell r="BQ1733">
            <v>20</v>
          </cell>
          <cell r="BR1733">
            <v>32250</v>
          </cell>
        </row>
        <row r="1734">
          <cell r="C1734">
            <v>296092</v>
          </cell>
          <cell r="D1734" t="str">
            <v>3518 M0204 (2PB, 50 Bxs)(GJ)</v>
          </cell>
          <cell r="E1734" t="str">
            <v>70450</v>
          </cell>
          <cell r="F1734" t="str">
            <v>72038</v>
          </cell>
          <cell r="G1734" t="str">
            <v>30%</v>
          </cell>
          <cell r="H1734" t="str">
            <v>2 X 8509 (12-8 4 X 1.25 OL)</v>
          </cell>
          <cell r="I1734" t="str">
            <v>8054 (62 mm 142 GA X 1.646 FT)</v>
          </cell>
          <cell r="J1734" t="str">
            <v>8056 (124 mm 200 GA X 1.646 FT)</v>
          </cell>
          <cell r="K1734">
            <v>1.3985999999999998</v>
          </cell>
          <cell r="L1734">
            <v>0.59939999999999993</v>
          </cell>
          <cell r="M1734">
            <v>18</v>
          </cell>
          <cell r="N1734" t="str">
            <v>NS</v>
          </cell>
          <cell r="O1734">
            <v>17.75</v>
          </cell>
          <cell r="P1734">
            <v>18</v>
          </cell>
          <cell r="Q1734">
            <v>18.25</v>
          </cell>
          <cell r="R1734">
            <v>1.8868250000000002</v>
          </cell>
          <cell r="S1734">
            <v>1.998</v>
          </cell>
          <cell r="T1734">
            <v>2.1133500000000001</v>
          </cell>
          <cell r="U1734">
            <v>856.61855000000014</v>
          </cell>
          <cell r="V1734">
            <v>907.09199999999998</v>
          </cell>
          <cell r="W1734">
            <v>959.46090000000004</v>
          </cell>
          <cell r="X1734" t="str">
            <v>8425/8426 (22"/ 2 pc)</v>
          </cell>
          <cell r="Y1734" t="str">
            <v>22"/ 2 pc</v>
          </cell>
          <cell r="Z1734">
            <v>2.2000000000000002</v>
          </cell>
          <cell r="AA1734">
            <v>20</v>
          </cell>
          <cell r="AB1734">
            <v>37.736500000000007</v>
          </cell>
          <cell r="AC1734">
            <v>39.96</v>
          </cell>
          <cell r="AD1734">
            <v>42.267000000000003</v>
          </cell>
          <cell r="AE1734">
            <v>39.936500000000009</v>
          </cell>
          <cell r="AF1734">
            <v>42.160000000000004</v>
          </cell>
          <cell r="AG1734">
            <v>44.467000000000006</v>
          </cell>
          <cell r="AH1734" t="str">
            <v>2 X 8126 (4.854 FT/Box)</v>
          </cell>
          <cell r="AI1734">
            <v>2</v>
          </cell>
          <cell r="AJ1734" t="str">
            <v>(8X6)+2=50</v>
          </cell>
          <cell r="AK1734">
            <v>8</v>
          </cell>
          <cell r="AL1734">
            <v>6</v>
          </cell>
          <cell r="AM1734">
            <v>2</v>
          </cell>
          <cell r="AN1734">
            <v>50</v>
          </cell>
          <cell r="AO1734" t="str">
            <v>8918 (48 X 40A)</v>
          </cell>
          <cell r="AP1734" t="str">
            <v>48X40A</v>
          </cell>
          <cell r="AQ1734">
            <v>55</v>
          </cell>
          <cell r="AR1734" t="str">
            <v>8123 (4)</v>
          </cell>
          <cell r="AS1734">
            <v>0</v>
          </cell>
          <cell r="AT1734" t="str">
            <v>8121 (2 X 16FT)</v>
          </cell>
          <cell r="AU1734">
            <v>2</v>
          </cell>
          <cell r="AV1734" t="str">
            <v>8051 (1 White)</v>
          </cell>
          <cell r="AW1734" t="str">
            <v>8050 (223FT Clear)</v>
          </cell>
          <cell r="AX1734">
            <v>2163</v>
          </cell>
          <cell r="AY1734">
            <v>1000</v>
          </cell>
          <cell r="AZ1734">
            <v>2.1629999999999998</v>
          </cell>
          <cell r="BA1734" t="str">
            <v>Request 11.17.14 for Chile</v>
          </cell>
          <cell r="BB1734"/>
          <cell r="BC1734">
            <v>296092</v>
          </cell>
          <cell r="BD1734" t="str">
            <v>Yellow</v>
          </cell>
          <cell r="BE1734" t="str">
            <v>3518 M0204</v>
          </cell>
          <cell r="BF1734" t="str">
            <v>12 months (+/- 5 days) from date of manufacture</v>
          </cell>
          <cell r="BG1734" t="str">
            <v>Slow</v>
          </cell>
          <cell r="BH1734" t="str">
            <v>35 mm</v>
          </cell>
          <cell r="BI1734" t="str">
            <v>*NS</v>
          </cell>
          <cell r="BJ1734" t="str">
            <v>18 in</v>
          </cell>
          <cell r="BK1734" t="str">
            <v>*NS</v>
          </cell>
          <cell r="BL1734" t="str">
            <v>I, II, III</v>
          </cell>
          <cell r="BM1734" t="str">
            <v>*NS</v>
          </cell>
          <cell r="BN1734" t="str">
            <v>*NS</v>
          </cell>
          <cell r="BO1734">
            <v>0</v>
          </cell>
          <cell r="BP1734" t="str">
            <v>J</v>
          </cell>
          <cell r="BQ1734">
            <v>20</v>
          </cell>
          <cell r="BR1734">
            <v>32250</v>
          </cell>
        </row>
        <row r="1735">
          <cell r="C1735">
            <v>296094</v>
          </cell>
          <cell r="D1735" t="str">
            <v>3518 M90 (2PB, 50 Bxs)(GJ)</v>
          </cell>
          <cell r="E1735" t="str">
            <v>70429</v>
          </cell>
          <cell r="F1735" t="str">
            <v>72038</v>
          </cell>
          <cell r="G1735" t="str">
            <v>30%</v>
          </cell>
          <cell r="H1735" t="str">
            <v>2 X 8509 (12-8 4 X 1.25 OL)</v>
          </cell>
          <cell r="I1735" t="str">
            <v>8054 (62 mm 142 GA X 1.646 FT)</v>
          </cell>
          <cell r="J1735" t="str">
            <v>8056 (124 mm 200 GA X 1.646 FT)</v>
          </cell>
          <cell r="K1735">
            <v>1.3985999999999998</v>
          </cell>
          <cell r="L1735">
            <v>0.59939999999999993</v>
          </cell>
          <cell r="M1735">
            <v>18</v>
          </cell>
          <cell r="N1735" t="str">
            <v>NS</v>
          </cell>
          <cell r="O1735">
            <v>17.75</v>
          </cell>
          <cell r="P1735">
            <v>18</v>
          </cell>
          <cell r="Q1735">
            <v>18.25</v>
          </cell>
          <cell r="R1735">
            <v>1.8868250000000002</v>
          </cell>
          <cell r="S1735">
            <v>1.998</v>
          </cell>
          <cell r="T1735">
            <v>2.1133500000000001</v>
          </cell>
          <cell r="U1735">
            <v>856.61855000000014</v>
          </cell>
          <cell r="V1735">
            <v>907.09199999999998</v>
          </cell>
          <cell r="W1735">
            <v>959.46090000000004</v>
          </cell>
          <cell r="X1735" t="str">
            <v>8425/8426 (22"/ 2 pc)</v>
          </cell>
          <cell r="Y1735" t="str">
            <v>22"/ 2 pc</v>
          </cell>
          <cell r="Z1735">
            <v>2.2000000000000002</v>
          </cell>
          <cell r="AA1735">
            <v>20</v>
          </cell>
          <cell r="AB1735">
            <v>37.736500000000007</v>
          </cell>
          <cell r="AC1735">
            <v>39.96</v>
          </cell>
          <cell r="AD1735">
            <v>42.267000000000003</v>
          </cell>
          <cell r="AE1735">
            <v>39.936500000000009</v>
          </cell>
          <cell r="AF1735">
            <v>42.160000000000004</v>
          </cell>
          <cell r="AG1735">
            <v>44.467000000000006</v>
          </cell>
          <cell r="AH1735" t="str">
            <v>2 X 8126 (4.854 FT/Box)</v>
          </cell>
          <cell r="AI1735">
            <v>2</v>
          </cell>
          <cell r="AJ1735" t="str">
            <v>(8X6)+2=50</v>
          </cell>
          <cell r="AK1735">
            <v>8</v>
          </cell>
          <cell r="AL1735">
            <v>6</v>
          </cell>
          <cell r="AM1735">
            <v>2</v>
          </cell>
          <cell r="AN1735">
            <v>50</v>
          </cell>
          <cell r="AO1735" t="str">
            <v>8918 (48 X 40A)</v>
          </cell>
          <cell r="AP1735" t="str">
            <v>48X40A</v>
          </cell>
          <cell r="AQ1735">
            <v>55</v>
          </cell>
          <cell r="AR1735" t="str">
            <v>8123 (4)</v>
          </cell>
          <cell r="AS1735">
            <v>0</v>
          </cell>
          <cell r="AT1735" t="str">
            <v>8121 (2 X 16FT)</v>
          </cell>
          <cell r="AU1735">
            <v>2</v>
          </cell>
          <cell r="AV1735" t="str">
            <v>8051 (1 White)</v>
          </cell>
          <cell r="AW1735" t="str">
            <v>8050 (223FT Clear)</v>
          </cell>
          <cell r="AX1735">
            <v>2163</v>
          </cell>
          <cell r="AY1735">
            <v>1000</v>
          </cell>
          <cell r="AZ1735">
            <v>2.1629999999999998</v>
          </cell>
          <cell r="BA1735" t="str">
            <v>Request 11.17.14 for Chile</v>
          </cell>
          <cell r="BB1735"/>
          <cell r="BC1735">
            <v>296094</v>
          </cell>
          <cell r="BD1735" t="str">
            <v>Yellow</v>
          </cell>
          <cell r="BE1735" t="str">
            <v>3518 M90</v>
          </cell>
          <cell r="BF1735" t="str">
            <v>12 months (+/- 5 days) from date of manufacture</v>
          </cell>
          <cell r="BG1735" t="str">
            <v>Slow</v>
          </cell>
          <cell r="BH1735" t="str">
            <v>35 mm</v>
          </cell>
          <cell r="BI1735" t="str">
            <v>*NS</v>
          </cell>
          <cell r="BJ1735" t="str">
            <v>18 in</v>
          </cell>
          <cell r="BK1735" t="str">
            <v>*NS</v>
          </cell>
          <cell r="BL1735" t="str">
            <v>I, II, III</v>
          </cell>
          <cell r="BM1735" t="str">
            <v>*NS</v>
          </cell>
          <cell r="BN1735" t="str">
            <v>*NS</v>
          </cell>
          <cell r="BO1735">
            <v>0</v>
          </cell>
          <cell r="BP1735" t="str">
            <v>J</v>
          </cell>
          <cell r="BQ1735">
            <v>20</v>
          </cell>
          <cell r="BR1735">
            <v>32250</v>
          </cell>
        </row>
        <row r="1736">
          <cell r="C1736">
            <v>298000</v>
          </cell>
          <cell r="D1736" t="str">
            <v>3520 LIF0204 (2PB, 50 Bxs)(GJ)</v>
          </cell>
          <cell r="E1736" t="str">
            <v>70414</v>
          </cell>
          <cell r="F1736" t="str">
            <v>72038</v>
          </cell>
          <cell r="G1736" t="str">
            <v>30%</v>
          </cell>
          <cell r="H1736" t="str">
            <v>2 X 8509 (12-8 4 X 1.25 OL)</v>
          </cell>
          <cell r="I1736" t="str">
            <v>8054 (62 mm 142 GA X 1.813 FT)</v>
          </cell>
          <cell r="J1736" t="str">
            <v>8056 (124 mm 200 GA X 1.813 FT)</v>
          </cell>
          <cell r="K1736">
            <v>1.554</v>
          </cell>
          <cell r="L1736">
            <v>0.66600000000000004</v>
          </cell>
          <cell r="M1736">
            <v>20</v>
          </cell>
          <cell r="N1736" t="str">
            <v>NS</v>
          </cell>
          <cell r="O1736">
            <v>19.75</v>
          </cell>
          <cell r="P1736">
            <v>20</v>
          </cell>
          <cell r="Q1736">
            <v>20.25</v>
          </cell>
          <cell r="R1736">
            <v>2.0994250000000001</v>
          </cell>
          <cell r="S1736">
            <v>2.2200000000000002</v>
          </cell>
          <cell r="T1736">
            <v>2.3449499999999999</v>
          </cell>
          <cell r="U1736">
            <v>953.13895000000002</v>
          </cell>
          <cell r="V1736">
            <v>1007.8800000000001</v>
          </cell>
          <cell r="W1736">
            <v>1064.6072999999999</v>
          </cell>
          <cell r="X1736" t="str">
            <v>8425/8426 (22"/ 2 pc)</v>
          </cell>
          <cell r="Y1736" t="str">
            <v>22"/ 2 pc</v>
          </cell>
          <cell r="Z1736">
            <v>2.2000000000000002</v>
          </cell>
          <cell r="AA1736">
            <v>20</v>
          </cell>
          <cell r="AB1736">
            <v>41.988500000000002</v>
          </cell>
          <cell r="AC1736">
            <v>44.400000000000006</v>
          </cell>
          <cell r="AD1736">
            <v>46.899000000000001</v>
          </cell>
          <cell r="AE1736">
            <v>44.188500000000005</v>
          </cell>
          <cell r="AF1736">
            <v>46.600000000000009</v>
          </cell>
          <cell r="AG1736">
            <v>49.099000000000004</v>
          </cell>
          <cell r="AH1736" t="str">
            <v>2 X 8126 (4.854 FT/Box)</v>
          </cell>
          <cell r="AI1736">
            <v>2</v>
          </cell>
          <cell r="AJ1736" t="str">
            <v>(8X6)+2=50</v>
          </cell>
          <cell r="AK1736">
            <v>8</v>
          </cell>
          <cell r="AL1736">
            <v>6</v>
          </cell>
          <cell r="AM1736">
            <v>2</v>
          </cell>
          <cell r="AN1736">
            <v>50</v>
          </cell>
          <cell r="AO1736" t="str">
            <v>8918 (48 X 40A)</v>
          </cell>
          <cell r="AP1736" t="str">
            <v>48X40A</v>
          </cell>
          <cell r="AQ1736">
            <v>55</v>
          </cell>
          <cell r="AR1736" t="str">
            <v>8123 (4)</v>
          </cell>
          <cell r="AS1736">
            <v>0</v>
          </cell>
          <cell r="AT1736" t="str">
            <v>8121 (2 X 16FT)</v>
          </cell>
          <cell r="AU1736">
            <v>2</v>
          </cell>
          <cell r="AV1736" t="str">
            <v>8051 (1 White)</v>
          </cell>
          <cell r="AW1736" t="str">
            <v>8050 (223FT Clear)</v>
          </cell>
          <cell r="AX1736">
            <v>2385.0000000000005</v>
          </cell>
          <cell r="AY1736">
            <v>1000</v>
          </cell>
          <cell r="AZ1736">
            <v>2.3850000000000007</v>
          </cell>
          <cell r="BA1736" t="str">
            <v xml:space="preserve">GJ Request 12/27/05. </v>
          </cell>
          <cell r="BB1736"/>
          <cell r="BC1736">
            <v>298000</v>
          </cell>
          <cell r="BD1736" t="str">
            <v>Yellow</v>
          </cell>
          <cell r="BE1736" t="str">
            <v>3520 LIF0204</v>
          </cell>
          <cell r="BF1736" t="str">
            <v>12 months (+/- 5 days) from date of manufacture</v>
          </cell>
          <cell r="BG1736" t="str">
            <v>Slow</v>
          </cell>
          <cell r="BH1736" t="str">
            <v>35 mm</v>
          </cell>
          <cell r="BI1736" t="str">
            <v>*NS</v>
          </cell>
          <cell r="BJ1736" t="str">
            <v>20 in</v>
          </cell>
          <cell r="BK1736" t="str">
            <v>*NS</v>
          </cell>
          <cell r="BL1736" t="str">
            <v>I, II, III</v>
          </cell>
          <cell r="BM1736" t="str">
            <v>*NS</v>
          </cell>
          <cell r="BN1736" t="str">
            <v>*NS</v>
          </cell>
          <cell r="BO1736">
            <v>0</v>
          </cell>
          <cell r="BP1736" t="str">
            <v>J</v>
          </cell>
          <cell r="BQ1736">
            <v>20</v>
          </cell>
          <cell r="BR1736">
            <v>32250</v>
          </cell>
        </row>
        <row r="1737">
          <cell r="C1737">
            <v>298022</v>
          </cell>
          <cell r="D1737" t="str">
            <v>3524 M70 (2PB, 40 Bxs, VPL)(GJ)</v>
          </cell>
          <cell r="E1737" t="str">
            <v>70426</v>
          </cell>
          <cell r="F1737" t="str">
            <v>72038</v>
          </cell>
          <cell r="G1737" t="str">
            <v>30%</v>
          </cell>
          <cell r="H1737" t="str">
            <v>2 X 8509 (12-8 4 X 1.25 OL)</v>
          </cell>
          <cell r="I1737" t="str">
            <v>8054 (62 mm 142 GA X 2.146 FT)</v>
          </cell>
          <cell r="J1737" t="str">
            <v>8056 (124 mm 200 GA X 2.146 FT)</v>
          </cell>
          <cell r="K1737">
            <v>1.8648</v>
          </cell>
          <cell r="L1737">
            <v>0.79920000000000002</v>
          </cell>
          <cell r="M1737">
            <v>24</v>
          </cell>
          <cell r="N1737" t="str">
            <v>NS</v>
          </cell>
          <cell r="O1737">
            <v>23.75</v>
          </cell>
          <cell r="P1737">
            <v>24</v>
          </cell>
          <cell r="Q1737">
            <v>24.25</v>
          </cell>
          <cell r="R1737">
            <v>2.5246250000000003</v>
          </cell>
          <cell r="S1737">
            <v>2.6640000000000001</v>
          </cell>
          <cell r="T1737">
            <v>2.8081499999999999</v>
          </cell>
          <cell r="U1737">
            <v>1146.1797500000002</v>
          </cell>
          <cell r="V1737">
            <v>1209.4560000000001</v>
          </cell>
          <cell r="W1737">
            <v>1274.9001000000001</v>
          </cell>
          <cell r="X1737" t="str">
            <v>8427/8428 (25"/2 pc)</v>
          </cell>
          <cell r="Y1737" t="str">
            <v>25"/ 2 pc</v>
          </cell>
          <cell r="Z1737">
            <v>2.5</v>
          </cell>
          <cell r="AA1737">
            <v>20</v>
          </cell>
          <cell r="AB1737">
            <v>50.492500000000007</v>
          </cell>
          <cell r="AC1737">
            <v>53.28</v>
          </cell>
          <cell r="AD1737">
            <v>56.162999999999997</v>
          </cell>
          <cell r="AE1737">
            <v>52.992500000000007</v>
          </cell>
          <cell r="AF1737">
            <v>55.78</v>
          </cell>
          <cell r="AG1737">
            <v>58.662999999999997</v>
          </cell>
          <cell r="AH1737" t="str">
            <v>2 X 8126 (4.854 FT/Box)</v>
          </cell>
          <cell r="AI1737">
            <v>2</v>
          </cell>
          <cell r="AJ1737" t="str">
            <v>(8X5)+0=40</v>
          </cell>
          <cell r="AK1737">
            <v>8</v>
          </cell>
          <cell r="AL1737">
            <v>5</v>
          </cell>
          <cell r="AM1737">
            <v>0</v>
          </cell>
          <cell r="AN1737">
            <v>40</v>
          </cell>
          <cell r="AO1737" t="str">
            <v>8908 (45 X 44)</v>
          </cell>
          <cell r="AP1737" t="str">
            <v>45X44</v>
          </cell>
          <cell r="AQ1737">
            <v>55</v>
          </cell>
          <cell r="AR1737" t="str">
            <v>8123 (2)</v>
          </cell>
          <cell r="AS1737">
            <v>0</v>
          </cell>
          <cell r="AT1737" t="str">
            <v>8121 (2 X 16FT)</v>
          </cell>
          <cell r="AU1737">
            <v>2</v>
          </cell>
          <cell r="AV1737" t="str">
            <v>8051 (1 White)</v>
          </cell>
          <cell r="AW1737" t="str">
            <v>8050 (134FT Clear)</v>
          </cell>
          <cell r="AX1737">
            <v>2286.1999999999998</v>
          </cell>
          <cell r="AY1737">
            <v>800</v>
          </cell>
          <cell r="AZ1737">
            <v>2.8577499999999998</v>
          </cell>
          <cell r="BA1737" t="str">
            <v>GJ Request to change packaging.(25" boxes for all 24" cartridges)</v>
          </cell>
          <cell r="BB1737" t="str">
            <v>Each pallet gets an additional Void In Pallet label to be placed on top-center of wrapped pallet.</v>
          </cell>
          <cell r="BC1737">
            <v>298022</v>
          </cell>
          <cell r="BD1737" t="str">
            <v>Yellow</v>
          </cell>
          <cell r="BE1737" t="str">
            <v xml:space="preserve">3524 M70 </v>
          </cell>
          <cell r="BF1737" t="str">
            <v>12 months (+/- 5 days) from date of manufacture</v>
          </cell>
          <cell r="BG1737" t="str">
            <v>Slow</v>
          </cell>
          <cell r="BH1737" t="str">
            <v>35 mm</v>
          </cell>
          <cell r="BI1737" t="str">
            <v>*NS</v>
          </cell>
          <cell r="BJ1737" t="str">
            <v>24 in</v>
          </cell>
          <cell r="BK1737" t="str">
            <v>*NS</v>
          </cell>
          <cell r="BL1737" t="str">
            <v>I, II, III</v>
          </cell>
          <cell r="BM1737" t="str">
            <v>*NS</v>
          </cell>
          <cell r="BN1737" t="str">
            <v>*NS</v>
          </cell>
          <cell r="BO1737">
            <v>0</v>
          </cell>
          <cell r="BP1737" t="str">
            <v>J</v>
          </cell>
          <cell r="BQ1737">
            <v>20</v>
          </cell>
          <cell r="BR1737">
            <v>32540</v>
          </cell>
        </row>
        <row r="1738">
          <cell r="C1738">
            <v>298023</v>
          </cell>
          <cell r="D1738" t="str">
            <v>3524 M90 (2PB, 40 Bxs, VPL)(GJ)</v>
          </cell>
          <cell r="E1738" t="str">
            <v>70429</v>
          </cell>
          <cell r="F1738" t="str">
            <v>72038</v>
          </cell>
          <cell r="G1738" t="str">
            <v>30%</v>
          </cell>
          <cell r="H1738" t="str">
            <v>2 X 8509 (12-8 4 X 1.25 OL)</v>
          </cell>
          <cell r="I1738" t="str">
            <v>8054 (62 mm 142 GA X 2.146 FT)</v>
          </cell>
          <cell r="J1738" t="str">
            <v>8056 (124 mm 200 GA X 2.146 FT)</v>
          </cell>
          <cell r="K1738">
            <v>1.8648</v>
          </cell>
          <cell r="L1738">
            <v>0.79920000000000002</v>
          </cell>
          <cell r="M1738">
            <v>24</v>
          </cell>
          <cell r="N1738" t="str">
            <v>NS</v>
          </cell>
          <cell r="O1738">
            <v>23.75</v>
          </cell>
          <cell r="P1738">
            <v>24</v>
          </cell>
          <cell r="Q1738">
            <v>24.25</v>
          </cell>
          <cell r="R1738">
            <v>2.5246250000000003</v>
          </cell>
          <cell r="S1738">
            <v>2.6640000000000001</v>
          </cell>
          <cell r="T1738">
            <v>2.8081499999999999</v>
          </cell>
          <cell r="U1738">
            <v>1146.1797500000002</v>
          </cell>
          <cell r="V1738">
            <v>1209.4560000000001</v>
          </cell>
          <cell r="W1738">
            <v>1274.9001000000001</v>
          </cell>
          <cell r="X1738" t="str">
            <v>8427/8428 (25"/2 pc)</v>
          </cell>
          <cell r="Y1738" t="str">
            <v>25"/ 2 pc</v>
          </cell>
          <cell r="Z1738">
            <v>2.5</v>
          </cell>
          <cell r="AA1738">
            <v>20</v>
          </cell>
          <cell r="AB1738">
            <v>50.492500000000007</v>
          </cell>
          <cell r="AC1738">
            <v>53.28</v>
          </cell>
          <cell r="AD1738">
            <v>56.162999999999997</v>
          </cell>
          <cell r="AE1738">
            <v>52.992500000000007</v>
          </cell>
          <cell r="AF1738">
            <v>55.78</v>
          </cell>
          <cell r="AG1738">
            <v>58.662999999999997</v>
          </cell>
          <cell r="AH1738" t="str">
            <v>2 X 8126 (4.854 FT/Box)</v>
          </cell>
          <cell r="AI1738">
            <v>2</v>
          </cell>
          <cell r="AJ1738" t="str">
            <v>(8X5)+0=40</v>
          </cell>
          <cell r="AK1738">
            <v>8</v>
          </cell>
          <cell r="AL1738">
            <v>5</v>
          </cell>
          <cell r="AM1738">
            <v>0</v>
          </cell>
          <cell r="AN1738">
            <v>40</v>
          </cell>
          <cell r="AO1738" t="str">
            <v>8908 (45 X 44)</v>
          </cell>
          <cell r="AP1738" t="str">
            <v>45X44</v>
          </cell>
          <cell r="AQ1738">
            <v>55</v>
          </cell>
          <cell r="AR1738" t="str">
            <v>8123 (2)</v>
          </cell>
          <cell r="AS1738">
            <v>0</v>
          </cell>
          <cell r="AT1738" t="str">
            <v>8121 (2 X 16FT)</v>
          </cell>
          <cell r="AU1738">
            <v>2</v>
          </cell>
          <cell r="AV1738" t="str">
            <v>8051 (1 White)</v>
          </cell>
          <cell r="AW1738" t="str">
            <v>8050 (134FT Clear)</v>
          </cell>
          <cell r="AX1738">
            <v>2286.1999999999998</v>
          </cell>
          <cell r="AY1738">
            <v>800</v>
          </cell>
          <cell r="AZ1738">
            <v>2.8577499999999998</v>
          </cell>
          <cell r="BA1738" t="str">
            <v>GJ Request to change packaging.(25" boxes for all 24" cartridges)</v>
          </cell>
          <cell r="BB1738" t="str">
            <v>Each pallet gets an additional Void In Pallet label to be placed on top-center of wrapped pallet.</v>
          </cell>
          <cell r="BC1738">
            <v>298023</v>
          </cell>
          <cell r="BD1738" t="str">
            <v>Yellow</v>
          </cell>
          <cell r="BE1738" t="str">
            <v xml:space="preserve">3524 M90 </v>
          </cell>
          <cell r="BF1738" t="str">
            <v>12 months (+/- 5 days) from date of manufacture</v>
          </cell>
          <cell r="BG1738" t="str">
            <v>Slow</v>
          </cell>
          <cell r="BH1738" t="str">
            <v>35 mm</v>
          </cell>
          <cell r="BI1738" t="str">
            <v>*NS</v>
          </cell>
          <cell r="BJ1738" t="str">
            <v>24 in</v>
          </cell>
          <cell r="BK1738" t="str">
            <v>*NS</v>
          </cell>
          <cell r="BL1738" t="str">
            <v>I, II, III</v>
          </cell>
          <cell r="BM1738" t="str">
            <v>*NS</v>
          </cell>
          <cell r="BN1738" t="str">
            <v>*NS</v>
          </cell>
          <cell r="BO1738">
            <v>0</v>
          </cell>
          <cell r="BP1738" t="str">
            <v>J</v>
          </cell>
          <cell r="BQ1738">
            <v>20</v>
          </cell>
          <cell r="BR1738">
            <v>32540</v>
          </cell>
        </row>
        <row r="1739">
          <cell r="C1739">
            <v>298024</v>
          </cell>
          <cell r="D1739" t="str">
            <v>3524 M0510 (2PB, 40 Bxs, VPL)(GJ)</v>
          </cell>
          <cell r="E1739" t="str">
            <v>70457</v>
          </cell>
          <cell r="F1739" t="str">
            <v>72038</v>
          </cell>
          <cell r="G1739" t="str">
            <v>30%</v>
          </cell>
          <cell r="H1739" t="str">
            <v>2 X 8509 (12-8 4 X 1.25 OL)</v>
          </cell>
          <cell r="I1739" t="str">
            <v>8054 (62 mm 142 GA X 2.146 FT)</v>
          </cell>
          <cell r="J1739" t="str">
            <v>8056 (124 mm 200 GA X 2.146 FT)</v>
          </cell>
          <cell r="K1739">
            <v>1.8648</v>
          </cell>
          <cell r="L1739">
            <v>0.79920000000000002</v>
          </cell>
          <cell r="M1739">
            <v>24</v>
          </cell>
          <cell r="N1739" t="str">
            <v>NS</v>
          </cell>
          <cell r="O1739">
            <v>23.75</v>
          </cell>
          <cell r="P1739">
            <v>24</v>
          </cell>
          <cell r="Q1739">
            <v>24.25</v>
          </cell>
          <cell r="R1739">
            <v>2.5246250000000003</v>
          </cell>
          <cell r="S1739">
            <v>2.6640000000000001</v>
          </cell>
          <cell r="T1739">
            <v>2.8081499999999999</v>
          </cell>
          <cell r="U1739">
            <v>1146.1797500000002</v>
          </cell>
          <cell r="V1739">
            <v>1209.4560000000001</v>
          </cell>
          <cell r="W1739">
            <v>1274.9001000000001</v>
          </cell>
          <cell r="X1739" t="str">
            <v>8427/8428 (25"/2 pc)</v>
          </cell>
          <cell r="Y1739" t="str">
            <v>25"/ 2 pc</v>
          </cell>
          <cell r="Z1739">
            <v>2.5</v>
          </cell>
          <cell r="AA1739">
            <v>20</v>
          </cell>
          <cell r="AB1739">
            <v>50.492500000000007</v>
          </cell>
          <cell r="AC1739">
            <v>53.28</v>
          </cell>
          <cell r="AD1739">
            <v>56.162999999999997</v>
          </cell>
          <cell r="AE1739">
            <v>52.992500000000007</v>
          </cell>
          <cell r="AF1739">
            <v>55.78</v>
          </cell>
          <cell r="AG1739">
            <v>58.662999999999997</v>
          </cell>
          <cell r="AH1739" t="str">
            <v>2 X 8126 (4.854 FT/Box)</v>
          </cell>
          <cell r="AI1739">
            <v>2</v>
          </cell>
          <cell r="AJ1739" t="str">
            <v>(8X5)+0=40</v>
          </cell>
          <cell r="AK1739">
            <v>8</v>
          </cell>
          <cell r="AL1739">
            <v>5</v>
          </cell>
          <cell r="AM1739">
            <v>0</v>
          </cell>
          <cell r="AN1739">
            <v>40</v>
          </cell>
          <cell r="AO1739" t="str">
            <v>8908 (45 X 44)</v>
          </cell>
          <cell r="AP1739" t="str">
            <v>45X44</v>
          </cell>
          <cell r="AQ1739">
            <v>55</v>
          </cell>
          <cell r="AR1739" t="str">
            <v>8123 (2)</v>
          </cell>
          <cell r="AS1739">
            <v>0</v>
          </cell>
          <cell r="AT1739" t="str">
            <v>8121 (2 X 16FT)</v>
          </cell>
          <cell r="AU1739">
            <v>2</v>
          </cell>
          <cell r="AV1739" t="str">
            <v>8051 (1 White)</v>
          </cell>
          <cell r="AW1739" t="str">
            <v>8050 (134FT Clear)</v>
          </cell>
          <cell r="AX1739">
            <v>2286.1999999999998</v>
          </cell>
          <cell r="AY1739">
            <v>800</v>
          </cell>
          <cell r="AZ1739">
            <v>2.8577499999999998</v>
          </cell>
          <cell r="BA1739" t="str">
            <v>GJ Request to change packaging.(25" boxes for all 24" cartridges)</v>
          </cell>
          <cell r="BB1739" t="str">
            <v>Each pallet gets an additional Void In Pallet label to be placed on top-center of wrapped pallet.</v>
          </cell>
          <cell r="BC1739">
            <v>298024</v>
          </cell>
          <cell r="BD1739" t="str">
            <v>White</v>
          </cell>
          <cell r="BE1739" t="str">
            <v xml:space="preserve">3524 M0510 </v>
          </cell>
          <cell r="BF1739" t="str">
            <v>12 months (+/- 5 days) from date of manufacture</v>
          </cell>
          <cell r="BG1739" t="str">
            <v>X-Slow</v>
          </cell>
          <cell r="BH1739" t="str">
            <v>35 mm</v>
          </cell>
          <cell r="BI1739" t="str">
            <v>*NS</v>
          </cell>
          <cell r="BJ1739" t="str">
            <v>24 in</v>
          </cell>
          <cell r="BK1739" t="str">
            <v>*NS</v>
          </cell>
          <cell r="BL1739" t="str">
            <v>I, II, III</v>
          </cell>
          <cell r="BM1739" t="str">
            <v>*NS</v>
          </cell>
          <cell r="BN1739" t="str">
            <v>*NS</v>
          </cell>
          <cell r="BO1739">
            <v>0</v>
          </cell>
          <cell r="BP1739" t="str">
            <v>J</v>
          </cell>
          <cell r="BQ1739">
            <v>20</v>
          </cell>
          <cell r="BR1739">
            <v>32540</v>
          </cell>
        </row>
        <row r="1740">
          <cell r="C1740">
            <v>298040</v>
          </cell>
          <cell r="D1740" t="str">
            <v>3524 M0204 (2PB, 40 Bxs, VPL)(GJ)</v>
          </cell>
          <cell r="E1740" t="str">
            <v>70450</v>
          </cell>
          <cell r="F1740" t="str">
            <v>72038</v>
          </cell>
          <cell r="G1740" t="str">
            <v>30%</v>
          </cell>
          <cell r="H1740" t="str">
            <v>2 X 8509 (12-8 4 X 1.25 OL)</v>
          </cell>
          <cell r="I1740" t="str">
            <v>8054 (62 mm 142 GA X 2.146 FT)</v>
          </cell>
          <cell r="J1740" t="str">
            <v>8056 (124 mm 200 GA X 2.146 FT)</v>
          </cell>
          <cell r="K1740">
            <v>1.8648</v>
          </cell>
          <cell r="L1740">
            <v>0.79920000000000002</v>
          </cell>
          <cell r="M1740">
            <v>24</v>
          </cell>
          <cell r="N1740" t="str">
            <v>NS</v>
          </cell>
          <cell r="O1740">
            <v>23.75</v>
          </cell>
          <cell r="P1740">
            <v>24</v>
          </cell>
          <cell r="Q1740">
            <v>24.25</v>
          </cell>
          <cell r="R1740">
            <v>2.5246250000000003</v>
          </cell>
          <cell r="S1740">
            <v>2.6640000000000001</v>
          </cell>
          <cell r="T1740">
            <v>2.8081499999999999</v>
          </cell>
          <cell r="U1740">
            <v>1146.1797500000002</v>
          </cell>
          <cell r="V1740">
            <v>1209.4560000000001</v>
          </cell>
          <cell r="W1740">
            <v>1274.9001000000001</v>
          </cell>
          <cell r="X1740" t="str">
            <v>8427/8428 (25"/2 pc)</v>
          </cell>
          <cell r="Y1740" t="str">
            <v>25"/ 2 pc</v>
          </cell>
          <cell r="Z1740">
            <v>2.5</v>
          </cell>
          <cell r="AA1740">
            <v>20</v>
          </cell>
          <cell r="AB1740">
            <v>50.492500000000007</v>
          </cell>
          <cell r="AC1740">
            <v>53.28</v>
          </cell>
          <cell r="AD1740">
            <v>56.162999999999997</v>
          </cell>
          <cell r="AE1740">
            <v>52.992500000000007</v>
          </cell>
          <cell r="AF1740">
            <v>55.78</v>
          </cell>
          <cell r="AG1740">
            <v>58.662999999999997</v>
          </cell>
          <cell r="AH1740" t="str">
            <v>2 X 8126 (4.854 FT/Box)</v>
          </cell>
          <cell r="AI1740">
            <v>2</v>
          </cell>
          <cell r="AJ1740" t="str">
            <v>(8X5)+0=40</v>
          </cell>
          <cell r="AK1740">
            <v>8</v>
          </cell>
          <cell r="AL1740">
            <v>5</v>
          </cell>
          <cell r="AM1740">
            <v>0</v>
          </cell>
          <cell r="AN1740">
            <v>40</v>
          </cell>
          <cell r="AO1740" t="str">
            <v>8908 (45 X 44)</v>
          </cell>
          <cell r="AP1740" t="str">
            <v>45X44</v>
          </cell>
          <cell r="AQ1740">
            <v>55</v>
          </cell>
          <cell r="AR1740" t="str">
            <v>8123 (2)</v>
          </cell>
          <cell r="AS1740">
            <v>0</v>
          </cell>
          <cell r="AT1740" t="str">
            <v>8121 (2 X 16FT)</v>
          </cell>
          <cell r="AU1740">
            <v>2</v>
          </cell>
          <cell r="AV1740" t="str">
            <v>8051 (1 White)</v>
          </cell>
          <cell r="AW1740" t="str">
            <v>8050 (134FT Clear)</v>
          </cell>
          <cell r="AX1740">
            <v>2286.1999999999998</v>
          </cell>
          <cell r="AY1740">
            <v>800</v>
          </cell>
          <cell r="AZ1740">
            <v>2.8577499999999998</v>
          </cell>
          <cell r="BA1740" t="str">
            <v>GJ Request 9/3/08.</v>
          </cell>
          <cell r="BB1740" t="str">
            <v>Each pallet gets an additional Void In Pallet label to be placed on top-center of wrapped pallet.</v>
          </cell>
          <cell r="BC1740">
            <v>298040</v>
          </cell>
          <cell r="BD1740" t="str">
            <v>Yellow</v>
          </cell>
          <cell r="BE1740" t="str">
            <v>3524 M0204</v>
          </cell>
          <cell r="BF1740" t="str">
            <v>12 months (+/- 5 days) from date of manufacture</v>
          </cell>
          <cell r="BG1740" t="str">
            <v>Slow</v>
          </cell>
          <cell r="BH1740" t="str">
            <v>35 mm</v>
          </cell>
          <cell r="BI1740" t="str">
            <v>*NS</v>
          </cell>
          <cell r="BJ1740" t="str">
            <v>24 in</v>
          </cell>
          <cell r="BK1740" t="str">
            <v>*NS</v>
          </cell>
          <cell r="BL1740" t="str">
            <v>I, II, III</v>
          </cell>
          <cell r="BM1740" t="str">
            <v>*NS</v>
          </cell>
          <cell r="BN1740" t="str">
            <v>*NS</v>
          </cell>
          <cell r="BO1740">
            <v>0</v>
          </cell>
          <cell r="BP1740" t="str">
            <v>J</v>
          </cell>
          <cell r="BQ1740">
            <v>20</v>
          </cell>
          <cell r="BR1740">
            <v>32540</v>
          </cell>
        </row>
        <row r="1741">
          <cell r="C1741">
            <v>298043</v>
          </cell>
          <cell r="D1741" t="str">
            <v>3524 M1530 (2PB, 40 Bxs, VPL)(GJ)</v>
          </cell>
          <cell r="E1741" t="str">
            <v>70460</v>
          </cell>
          <cell r="F1741" t="str">
            <v>72038</v>
          </cell>
          <cell r="G1741" t="str">
            <v>30%</v>
          </cell>
          <cell r="H1741" t="str">
            <v>2 X 8509 (12-8 4 X 1.25 OL)</v>
          </cell>
          <cell r="I1741" t="str">
            <v>8054 (62 mm 142 GA X 2.146 FT)</v>
          </cell>
          <cell r="J1741" t="str">
            <v>8056 (124 mm 200 GA X 2.146 FT)</v>
          </cell>
          <cell r="K1741">
            <v>1.8648</v>
          </cell>
          <cell r="L1741">
            <v>0.79920000000000002</v>
          </cell>
          <cell r="M1741">
            <v>24</v>
          </cell>
          <cell r="N1741" t="str">
            <v>NS</v>
          </cell>
          <cell r="O1741">
            <v>23.75</v>
          </cell>
          <cell r="P1741">
            <v>24</v>
          </cell>
          <cell r="Q1741">
            <v>24.25</v>
          </cell>
          <cell r="R1741">
            <v>2.5246250000000003</v>
          </cell>
          <cell r="S1741">
            <v>2.6640000000000001</v>
          </cell>
          <cell r="T1741">
            <v>2.8081499999999999</v>
          </cell>
          <cell r="U1741">
            <v>1146.1797500000002</v>
          </cell>
          <cell r="V1741">
            <v>1209.4560000000001</v>
          </cell>
          <cell r="W1741">
            <v>1274.9001000000001</v>
          </cell>
          <cell r="X1741" t="str">
            <v>8427/8428 (25"/2 pc)</v>
          </cell>
          <cell r="Y1741" t="str">
            <v>25"/ 2 pc</v>
          </cell>
          <cell r="Z1741">
            <v>2.5</v>
          </cell>
          <cell r="AA1741">
            <v>20</v>
          </cell>
          <cell r="AB1741">
            <v>50.492500000000007</v>
          </cell>
          <cell r="AC1741">
            <v>53.28</v>
          </cell>
          <cell r="AD1741">
            <v>56.162999999999997</v>
          </cell>
          <cell r="AE1741">
            <v>52.992500000000007</v>
          </cell>
          <cell r="AF1741">
            <v>55.78</v>
          </cell>
          <cell r="AG1741">
            <v>58.662999999999997</v>
          </cell>
          <cell r="AH1741" t="str">
            <v>2 X 8126 (4.854 FT/Box)</v>
          </cell>
          <cell r="AI1741">
            <v>2</v>
          </cell>
          <cell r="AJ1741" t="str">
            <v>(8X5)+0=40</v>
          </cell>
          <cell r="AK1741">
            <v>8</v>
          </cell>
          <cell r="AL1741">
            <v>5</v>
          </cell>
          <cell r="AM1741">
            <v>0</v>
          </cell>
          <cell r="AN1741">
            <v>40</v>
          </cell>
          <cell r="AO1741" t="str">
            <v>8908 (45 X 44)</v>
          </cell>
          <cell r="AP1741" t="str">
            <v>45X44</v>
          </cell>
          <cell r="AQ1741">
            <v>55</v>
          </cell>
          <cell r="AR1741" t="str">
            <v>8123 (2)</v>
          </cell>
          <cell r="AS1741">
            <v>0</v>
          </cell>
          <cell r="AT1741" t="str">
            <v>8121 (2 X 16FT)</v>
          </cell>
          <cell r="AU1741">
            <v>2</v>
          </cell>
          <cell r="AV1741" t="str">
            <v>8051 (1 White)</v>
          </cell>
          <cell r="AW1741" t="str">
            <v>8050 (134FT Clear)</v>
          </cell>
          <cell r="AX1741">
            <v>2286.1999999999998</v>
          </cell>
          <cell r="AY1741">
            <v>800</v>
          </cell>
          <cell r="AZ1741">
            <v>2.8577499999999998</v>
          </cell>
          <cell r="BA1741" t="str">
            <v>GJ Request to change packaging.(25" boxes for all 24" cartridges)</v>
          </cell>
          <cell r="BB1741" t="str">
            <v>Each pallet gets an additional Void In Pallet label to be placed on top-center of wrapped pallet.</v>
          </cell>
          <cell r="BC1741">
            <v>298043</v>
          </cell>
          <cell r="BD1741" t="str">
            <v>White</v>
          </cell>
          <cell r="BE1741" t="str">
            <v xml:space="preserve">3524 M1530 </v>
          </cell>
          <cell r="BF1741" t="str">
            <v>12 months (+/- 5 days) from date of manufacture</v>
          </cell>
          <cell r="BG1741" t="str">
            <v>Super Slow</v>
          </cell>
          <cell r="BH1741" t="str">
            <v>35 mm</v>
          </cell>
          <cell r="BI1741" t="str">
            <v>*NS</v>
          </cell>
          <cell r="BJ1741" t="str">
            <v>24 in</v>
          </cell>
          <cell r="BK1741" t="str">
            <v>*NS</v>
          </cell>
          <cell r="BL1741" t="str">
            <v>I, II, III</v>
          </cell>
          <cell r="BM1741" t="str">
            <v>*NS</v>
          </cell>
          <cell r="BN1741" t="str">
            <v>*NS</v>
          </cell>
          <cell r="BO1741">
            <v>0</v>
          </cell>
          <cell r="BP1741" t="str">
            <v>J</v>
          </cell>
          <cell r="BQ1741">
            <v>20</v>
          </cell>
          <cell r="BR1741">
            <v>32540</v>
          </cell>
        </row>
        <row r="1742">
          <cell r="C1742">
            <v>298047</v>
          </cell>
          <cell r="D1742" t="str">
            <v>3524 LIF0204 (2PB, 40 Bxs, VPL)(GJ)</v>
          </cell>
          <cell r="E1742" t="str">
            <v>70414</v>
          </cell>
          <cell r="F1742" t="str">
            <v>72038</v>
          </cell>
          <cell r="G1742" t="str">
            <v>30%</v>
          </cell>
          <cell r="H1742" t="str">
            <v>2 X 8509 (12-8 4 X 1.25 OL)</v>
          </cell>
          <cell r="I1742" t="str">
            <v>8054 (62 mm 142 GA X 2.146 FT)</v>
          </cell>
          <cell r="J1742" t="str">
            <v>8056 (124 mm 200 GA X 2.146 FT)</v>
          </cell>
          <cell r="K1742">
            <v>1.8648</v>
          </cell>
          <cell r="L1742">
            <v>0.79920000000000002</v>
          </cell>
          <cell r="M1742">
            <v>24</v>
          </cell>
          <cell r="N1742" t="str">
            <v>NS</v>
          </cell>
          <cell r="O1742">
            <v>23.75</v>
          </cell>
          <cell r="P1742">
            <v>24</v>
          </cell>
          <cell r="Q1742">
            <v>24.25</v>
          </cell>
          <cell r="R1742">
            <v>2.5246250000000003</v>
          </cell>
          <cell r="S1742">
            <v>2.6640000000000001</v>
          </cell>
          <cell r="T1742">
            <v>2.8081499999999999</v>
          </cell>
          <cell r="U1742">
            <v>1146.1797500000002</v>
          </cell>
          <cell r="V1742">
            <v>1209.4560000000001</v>
          </cell>
          <cell r="W1742">
            <v>1274.9001000000001</v>
          </cell>
          <cell r="X1742" t="str">
            <v>8427/8428 (25"/2 pc)</v>
          </cell>
          <cell r="Y1742" t="str">
            <v>25"/ 2 pc</v>
          </cell>
          <cell r="Z1742">
            <v>2.5</v>
          </cell>
          <cell r="AA1742">
            <v>20</v>
          </cell>
          <cell r="AB1742">
            <v>50.492500000000007</v>
          </cell>
          <cell r="AC1742">
            <v>53.28</v>
          </cell>
          <cell r="AD1742">
            <v>56.162999999999997</v>
          </cell>
          <cell r="AE1742">
            <v>52.992500000000007</v>
          </cell>
          <cell r="AF1742">
            <v>55.78</v>
          </cell>
          <cell r="AG1742">
            <v>58.662999999999997</v>
          </cell>
          <cell r="AH1742" t="str">
            <v>2 X 8126 (4.854 FT/Box)</v>
          </cell>
          <cell r="AI1742">
            <v>2</v>
          </cell>
          <cell r="AJ1742" t="str">
            <v>(8X5)+0=40</v>
          </cell>
          <cell r="AK1742">
            <v>8</v>
          </cell>
          <cell r="AL1742">
            <v>5</v>
          </cell>
          <cell r="AM1742">
            <v>0</v>
          </cell>
          <cell r="AN1742">
            <v>40</v>
          </cell>
          <cell r="AO1742" t="str">
            <v>8908 (45 X 44)</v>
          </cell>
          <cell r="AP1742" t="str">
            <v>45X44</v>
          </cell>
          <cell r="AQ1742">
            <v>55</v>
          </cell>
          <cell r="AR1742" t="str">
            <v>8123 (2)</v>
          </cell>
          <cell r="AS1742">
            <v>0</v>
          </cell>
          <cell r="AT1742" t="str">
            <v>8121 (2 X 16FT)</v>
          </cell>
          <cell r="AU1742">
            <v>2</v>
          </cell>
          <cell r="AV1742" t="str">
            <v>8051 (1 White)</v>
          </cell>
          <cell r="AW1742" t="str">
            <v>8050 (134FT Clear)</v>
          </cell>
          <cell r="AX1742">
            <v>2286.1999999999998</v>
          </cell>
          <cell r="AY1742">
            <v>800</v>
          </cell>
          <cell r="AZ1742">
            <v>2.8577499999999998</v>
          </cell>
          <cell r="BA1742" t="str">
            <v>GJ Request to change packaging.(25" boxes for all 24" cartridges)</v>
          </cell>
          <cell r="BB1742" t="str">
            <v>Each pallet gets an additional Void In Pallet label to be placed on top-center of wrapped pallet.</v>
          </cell>
          <cell r="BC1742">
            <v>298047</v>
          </cell>
          <cell r="BD1742" t="str">
            <v>Yellow</v>
          </cell>
          <cell r="BE1742" t="str">
            <v>3524 LIF0204</v>
          </cell>
          <cell r="BF1742" t="str">
            <v>12 months (+/- 5 days) from date of manufacture</v>
          </cell>
          <cell r="BG1742" t="str">
            <v>Slow</v>
          </cell>
          <cell r="BH1742" t="str">
            <v>35 mm</v>
          </cell>
          <cell r="BI1742" t="str">
            <v>*NS</v>
          </cell>
          <cell r="BJ1742" t="str">
            <v>24 in</v>
          </cell>
          <cell r="BK1742" t="str">
            <v>*NS</v>
          </cell>
          <cell r="BL1742" t="str">
            <v>I, II, III</v>
          </cell>
          <cell r="BM1742" t="str">
            <v>*NS</v>
          </cell>
          <cell r="BN1742" t="str">
            <v>*NS</v>
          </cell>
          <cell r="BO1742">
            <v>0</v>
          </cell>
          <cell r="BP1742" t="str">
            <v>J</v>
          </cell>
          <cell r="BQ1742">
            <v>20</v>
          </cell>
          <cell r="BR1742">
            <v>32540</v>
          </cell>
        </row>
        <row r="1743">
          <cell r="C1743">
            <v>298048</v>
          </cell>
          <cell r="D1743" t="str">
            <v>3524 LIF0510 (2PB, 40 Bxs, VPL)(GJ)</v>
          </cell>
          <cell r="E1743" t="str">
            <v>70428</v>
          </cell>
          <cell r="F1743" t="str">
            <v>72038</v>
          </cell>
          <cell r="G1743" t="str">
            <v>30%</v>
          </cell>
          <cell r="H1743" t="str">
            <v>2 X 8509 (12-8 4 X 1.25 OL)</v>
          </cell>
          <cell r="I1743" t="str">
            <v>8054 (62 mm 142 GA X 2.146 FT)</v>
          </cell>
          <cell r="J1743" t="str">
            <v>8056 (124 mm 200 GA X 2.146 FT)</v>
          </cell>
          <cell r="K1743">
            <v>1.8648</v>
          </cell>
          <cell r="L1743">
            <v>0.79920000000000002</v>
          </cell>
          <cell r="M1743">
            <v>24</v>
          </cell>
          <cell r="N1743" t="str">
            <v>NS</v>
          </cell>
          <cell r="O1743">
            <v>23.75</v>
          </cell>
          <cell r="P1743">
            <v>24</v>
          </cell>
          <cell r="Q1743">
            <v>24.25</v>
          </cell>
          <cell r="R1743">
            <v>2.5246250000000003</v>
          </cell>
          <cell r="S1743">
            <v>2.6640000000000001</v>
          </cell>
          <cell r="T1743">
            <v>2.8081499999999999</v>
          </cell>
          <cell r="U1743">
            <v>1146.1797500000002</v>
          </cell>
          <cell r="V1743">
            <v>1209.4560000000001</v>
          </cell>
          <cell r="W1743">
            <v>1274.9001000000001</v>
          </cell>
          <cell r="X1743" t="str">
            <v>8427/8428 (25"/2 pc)</v>
          </cell>
          <cell r="Y1743" t="str">
            <v>25"/ 2 pc</v>
          </cell>
          <cell r="Z1743">
            <v>2.5</v>
          </cell>
          <cell r="AA1743">
            <v>20</v>
          </cell>
          <cell r="AB1743">
            <v>50.492500000000007</v>
          </cell>
          <cell r="AC1743">
            <v>53.28</v>
          </cell>
          <cell r="AD1743">
            <v>56.162999999999997</v>
          </cell>
          <cell r="AE1743">
            <v>52.992500000000007</v>
          </cell>
          <cell r="AF1743">
            <v>55.78</v>
          </cell>
          <cell r="AG1743">
            <v>58.662999999999997</v>
          </cell>
          <cell r="AH1743" t="str">
            <v>2 X 8126 (4.854 FT/Box)</v>
          </cell>
          <cell r="AI1743">
            <v>2</v>
          </cell>
          <cell r="AJ1743" t="str">
            <v>(8X5)+0=40</v>
          </cell>
          <cell r="AK1743">
            <v>8</v>
          </cell>
          <cell r="AL1743">
            <v>5</v>
          </cell>
          <cell r="AM1743">
            <v>0</v>
          </cell>
          <cell r="AN1743">
            <v>40</v>
          </cell>
          <cell r="AO1743" t="str">
            <v>8908 (45 X 44)</v>
          </cell>
          <cell r="AP1743" t="str">
            <v>45X44</v>
          </cell>
          <cell r="AQ1743">
            <v>55</v>
          </cell>
          <cell r="AR1743" t="str">
            <v>8123 (2)</v>
          </cell>
          <cell r="AS1743">
            <v>0</v>
          </cell>
          <cell r="AT1743" t="str">
            <v>8121 (2 X 16FT)</v>
          </cell>
          <cell r="AU1743">
            <v>2</v>
          </cell>
          <cell r="AV1743" t="str">
            <v>8051 (1 White)</v>
          </cell>
          <cell r="AW1743" t="str">
            <v>8050 (134FT Clear)</v>
          </cell>
          <cell r="AX1743">
            <v>2286.1999999999998</v>
          </cell>
          <cell r="AY1743">
            <v>800</v>
          </cell>
          <cell r="AZ1743">
            <v>2.8577499999999998</v>
          </cell>
          <cell r="BA1743" t="str">
            <v>GJ Request to change packaging.(25" boxes for all 24" cartridges)</v>
          </cell>
          <cell r="BB1743" t="str">
            <v>Each pallet gets an additional Void In Pallet label to be placed on top-center of wrapped pallet.</v>
          </cell>
          <cell r="BC1743">
            <v>298048</v>
          </cell>
          <cell r="BD1743" t="str">
            <v>White</v>
          </cell>
          <cell r="BE1743" t="str">
            <v xml:space="preserve">3524 LIF0510 </v>
          </cell>
          <cell r="BF1743" t="str">
            <v>12 months (+/- 5 days) from date of manufacture</v>
          </cell>
          <cell r="BG1743" t="str">
            <v>X-Slow</v>
          </cell>
          <cell r="BH1743" t="str">
            <v>35 mm</v>
          </cell>
          <cell r="BI1743" t="str">
            <v>*NS</v>
          </cell>
          <cell r="BJ1743" t="str">
            <v>24 in</v>
          </cell>
          <cell r="BK1743" t="str">
            <v>*NS</v>
          </cell>
          <cell r="BL1743" t="str">
            <v>I, II, III</v>
          </cell>
          <cell r="BM1743" t="str">
            <v>*NS</v>
          </cell>
          <cell r="BN1743" t="str">
            <v>*NS</v>
          </cell>
          <cell r="BO1743">
            <v>0</v>
          </cell>
          <cell r="BP1743" t="str">
            <v>J</v>
          </cell>
          <cell r="BQ1743">
            <v>20</v>
          </cell>
          <cell r="BR1743">
            <v>32540</v>
          </cell>
        </row>
        <row r="1744">
          <cell r="C1744">
            <v>298049</v>
          </cell>
          <cell r="D1744" t="str">
            <v>3524 LIF20 (2PB, 40 Bxs, VPL)(GJ)</v>
          </cell>
          <cell r="E1744" t="str">
            <v>70417</v>
          </cell>
          <cell r="F1744" t="str">
            <v>72038</v>
          </cell>
          <cell r="G1744" t="str">
            <v>30%</v>
          </cell>
          <cell r="H1744" t="str">
            <v>2 X 8509 (12-8 4 X 1.25 OL)</v>
          </cell>
          <cell r="I1744" t="str">
            <v>8054 (62 mm 142 GA X 2.146 FT)</v>
          </cell>
          <cell r="J1744" t="str">
            <v>8056 (124 mm 200 GA X 2.146 FT)</v>
          </cell>
          <cell r="K1744">
            <v>1.8648</v>
          </cell>
          <cell r="L1744">
            <v>0.79920000000000002</v>
          </cell>
          <cell r="M1744">
            <v>24</v>
          </cell>
          <cell r="N1744" t="str">
            <v>NS</v>
          </cell>
          <cell r="O1744">
            <v>23.75</v>
          </cell>
          <cell r="P1744">
            <v>24</v>
          </cell>
          <cell r="Q1744">
            <v>24.25</v>
          </cell>
          <cell r="R1744">
            <v>2.5246250000000003</v>
          </cell>
          <cell r="S1744">
            <v>2.6640000000000001</v>
          </cell>
          <cell r="T1744">
            <v>2.8081499999999999</v>
          </cell>
          <cell r="U1744">
            <v>1146.1797500000002</v>
          </cell>
          <cell r="V1744">
            <v>1209.4560000000001</v>
          </cell>
          <cell r="W1744">
            <v>1274.9001000000001</v>
          </cell>
          <cell r="X1744" t="str">
            <v>8427/8428 (25"/2 pc)</v>
          </cell>
          <cell r="Y1744" t="str">
            <v>25"/ 2 pc</v>
          </cell>
          <cell r="Z1744">
            <v>2.5</v>
          </cell>
          <cell r="AA1744">
            <v>20</v>
          </cell>
          <cell r="AB1744">
            <v>50.492500000000007</v>
          </cell>
          <cell r="AC1744">
            <v>53.28</v>
          </cell>
          <cell r="AD1744">
            <v>56.162999999999997</v>
          </cell>
          <cell r="AE1744">
            <v>52.992500000000007</v>
          </cell>
          <cell r="AF1744">
            <v>55.78</v>
          </cell>
          <cell r="AG1744">
            <v>58.662999999999997</v>
          </cell>
          <cell r="AH1744" t="str">
            <v>2 X 8126 (4.854 FT/Box)</v>
          </cell>
          <cell r="AI1744">
            <v>2</v>
          </cell>
          <cell r="AJ1744" t="str">
            <v>(8X5)+0=40</v>
          </cell>
          <cell r="AK1744">
            <v>8</v>
          </cell>
          <cell r="AL1744">
            <v>5</v>
          </cell>
          <cell r="AM1744">
            <v>0</v>
          </cell>
          <cell r="AN1744">
            <v>40</v>
          </cell>
          <cell r="AO1744" t="str">
            <v>8908 (45 X 44)</v>
          </cell>
          <cell r="AP1744" t="str">
            <v>45X44</v>
          </cell>
          <cell r="AQ1744">
            <v>55</v>
          </cell>
          <cell r="AR1744" t="str">
            <v>8123 (2)</v>
          </cell>
          <cell r="AS1744">
            <v>0</v>
          </cell>
          <cell r="AT1744" t="str">
            <v>8121 (2 X 16FT)</v>
          </cell>
          <cell r="AU1744">
            <v>2</v>
          </cell>
          <cell r="AV1744" t="str">
            <v>8051 (1 White)</v>
          </cell>
          <cell r="AW1744" t="str">
            <v>8050 (134FT Clear)</v>
          </cell>
          <cell r="AX1744">
            <v>2286.1999999999998</v>
          </cell>
          <cell r="AY1744">
            <v>800</v>
          </cell>
          <cell r="AZ1744">
            <v>2.8577499999999998</v>
          </cell>
          <cell r="BA1744" t="str">
            <v>GJ Request to change packaging.(25" boxes for all 24" cartridges)</v>
          </cell>
          <cell r="BB1744" t="str">
            <v>Each pallet gets an additional Void In Pallet label to be placed on top-center of wrapped pallet.</v>
          </cell>
          <cell r="BC1744">
            <v>298049</v>
          </cell>
          <cell r="BD1744" t="str">
            <v>Orange</v>
          </cell>
          <cell r="BE1744" t="str">
            <v>3524 LIF20</v>
          </cell>
          <cell r="BF1744" t="str">
            <v>12 months (+/- 5 days) from date of manufacture</v>
          </cell>
          <cell r="BG1744" t="str">
            <v>X-Fast</v>
          </cell>
          <cell r="BH1744" t="str">
            <v>35 mm</v>
          </cell>
          <cell r="BI1744" t="str">
            <v>*NS</v>
          </cell>
          <cell r="BJ1744" t="str">
            <v>24 in</v>
          </cell>
          <cell r="BK1744" t="str">
            <v>*NS</v>
          </cell>
          <cell r="BL1744" t="str">
            <v>I, II, III</v>
          </cell>
          <cell r="BM1744" t="str">
            <v>*NS</v>
          </cell>
          <cell r="BN1744" t="str">
            <v>*NS</v>
          </cell>
          <cell r="BO1744">
            <v>0</v>
          </cell>
          <cell r="BP1744" t="str">
            <v>J</v>
          </cell>
          <cell r="BQ1744">
            <v>20</v>
          </cell>
          <cell r="BR1744">
            <v>32540</v>
          </cell>
        </row>
        <row r="1745">
          <cell r="C1745">
            <v>298050</v>
          </cell>
          <cell r="D1745" t="str">
            <v>3524 LIF35 (2PB, 40 Bxs, VPL)(GJ)</v>
          </cell>
          <cell r="E1745" t="str">
            <v>70411</v>
          </cell>
          <cell r="F1745" t="str">
            <v>72038</v>
          </cell>
          <cell r="G1745" t="str">
            <v>30%</v>
          </cell>
          <cell r="H1745" t="str">
            <v>2 X 8509 (12-8 4 X 1.25 OL)</v>
          </cell>
          <cell r="I1745" t="str">
            <v>8054 (62 mm 142 GA X 2.146 FT)</v>
          </cell>
          <cell r="J1745" t="str">
            <v>8056 (124 mm 200 GA X 2.146 FT)</v>
          </cell>
          <cell r="K1745">
            <v>1.8648</v>
          </cell>
          <cell r="L1745">
            <v>0.79920000000000002</v>
          </cell>
          <cell r="M1745">
            <v>24</v>
          </cell>
          <cell r="N1745" t="str">
            <v>NS</v>
          </cell>
          <cell r="O1745">
            <v>23.75</v>
          </cell>
          <cell r="P1745">
            <v>24</v>
          </cell>
          <cell r="Q1745">
            <v>24.25</v>
          </cell>
          <cell r="R1745">
            <v>2.5246250000000003</v>
          </cell>
          <cell r="S1745">
            <v>2.6640000000000001</v>
          </cell>
          <cell r="T1745">
            <v>2.8081499999999999</v>
          </cell>
          <cell r="U1745">
            <v>1146.1797500000002</v>
          </cell>
          <cell r="V1745">
            <v>1209.4560000000001</v>
          </cell>
          <cell r="W1745">
            <v>1274.9001000000001</v>
          </cell>
          <cell r="X1745" t="str">
            <v>8427/8428 (25"/2 pc)</v>
          </cell>
          <cell r="Y1745" t="str">
            <v>25"/ 2 pc</v>
          </cell>
          <cell r="Z1745">
            <v>2.5</v>
          </cell>
          <cell r="AA1745">
            <v>20</v>
          </cell>
          <cell r="AB1745">
            <v>50.492500000000007</v>
          </cell>
          <cell r="AC1745">
            <v>53.28</v>
          </cell>
          <cell r="AD1745">
            <v>56.162999999999997</v>
          </cell>
          <cell r="AE1745">
            <v>52.992500000000007</v>
          </cell>
          <cell r="AF1745">
            <v>55.78</v>
          </cell>
          <cell r="AG1745">
            <v>58.662999999999997</v>
          </cell>
          <cell r="AH1745" t="str">
            <v>2 X 8126 (4.854 FT/Box)</v>
          </cell>
          <cell r="AI1745">
            <v>2</v>
          </cell>
          <cell r="AJ1745" t="str">
            <v>(8X5)+0=40</v>
          </cell>
          <cell r="AK1745">
            <v>8</v>
          </cell>
          <cell r="AL1745">
            <v>5</v>
          </cell>
          <cell r="AM1745">
            <v>0</v>
          </cell>
          <cell r="AN1745">
            <v>40</v>
          </cell>
          <cell r="AO1745" t="str">
            <v>8908 (45 X 44)</v>
          </cell>
          <cell r="AP1745" t="str">
            <v>45X44</v>
          </cell>
          <cell r="AQ1745">
            <v>55</v>
          </cell>
          <cell r="AR1745" t="str">
            <v>8123 (2)</v>
          </cell>
          <cell r="AS1745">
            <v>0</v>
          </cell>
          <cell r="AT1745" t="str">
            <v>8121 (2 X 16FT)</v>
          </cell>
          <cell r="AU1745">
            <v>2</v>
          </cell>
          <cell r="AV1745" t="str">
            <v>8051 (1 White)</v>
          </cell>
          <cell r="AW1745" t="str">
            <v>8050 (134FT Clear)</v>
          </cell>
          <cell r="AX1745">
            <v>2286.1999999999998</v>
          </cell>
          <cell r="AY1745">
            <v>800</v>
          </cell>
          <cell r="AZ1745">
            <v>2.8577499999999998</v>
          </cell>
          <cell r="BA1745" t="str">
            <v>GJ Request to change packaging.(25" boxes for all 24" cartridges)</v>
          </cell>
          <cell r="BB1745" t="str">
            <v>Each pallet gets an additional Void In Pallet label to be placed on top-center of wrapped pallet.</v>
          </cell>
          <cell r="BC1745">
            <v>298050</v>
          </cell>
          <cell r="BD1745" t="str">
            <v>Blue</v>
          </cell>
          <cell r="BE1745" t="str">
            <v xml:space="preserve">3524 LIF35 </v>
          </cell>
          <cell r="BF1745" t="str">
            <v>12 months (+/- 5 days) from date of manufacture</v>
          </cell>
          <cell r="BG1745" t="str">
            <v>Fast</v>
          </cell>
          <cell r="BH1745" t="str">
            <v>35 mm</v>
          </cell>
          <cell r="BI1745" t="str">
            <v>*NS</v>
          </cell>
          <cell r="BJ1745" t="str">
            <v>24 in</v>
          </cell>
          <cell r="BK1745" t="str">
            <v>*NS</v>
          </cell>
          <cell r="BL1745" t="str">
            <v>I, II, III</v>
          </cell>
          <cell r="BM1745" t="str">
            <v>*NS</v>
          </cell>
          <cell r="BN1745" t="str">
            <v>*NS</v>
          </cell>
          <cell r="BO1745">
            <v>0</v>
          </cell>
          <cell r="BP1745" t="str">
            <v>J</v>
          </cell>
          <cell r="BQ1745">
            <v>20</v>
          </cell>
          <cell r="BR1745">
            <v>32540</v>
          </cell>
        </row>
        <row r="1746">
          <cell r="C1746">
            <v>298051</v>
          </cell>
          <cell r="D1746" t="str">
            <v>3524 LIF90 (2PB, 40 Bxs, VPL)(GJ)</v>
          </cell>
          <cell r="E1746" t="str">
            <v>70412</v>
          </cell>
          <cell r="F1746" t="str">
            <v>72038</v>
          </cell>
          <cell r="G1746" t="str">
            <v>30%</v>
          </cell>
          <cell r="H1746" t="str">
            <v>2 X 8509 (12-8 4 X 1.25 OL)</v>
          </cell>
          <cell r="I1746" t="str">
            <v>8054 (62 mm 142 GA X 2.146 FT)</v>
          </cell>
          <cell r="J1746" t="str">
            <v>8056 (124 mm 200 GA X 2.146 FT)</v>
          </cell>
          <cell r="K1746">
            <v>1.8648</v>
          </cell>
          <cell r="L1746">
            <v>0.79920000000000002</v>
          </cell>
          <cell r="M1746">
            <v>24</v>
          </cell>
          <cell r="N1746" t="str">
            <v>NS</v>
          </cell>
          <cell r="O1746">
            <v>23.75</v>
          </cell>
          <cell r="P1746">
            <v>24</v>
          </cell>
          <cell r="Q1746">
            <v>24.25</v>
          </cell>
          <cell r="R1746">
            <v>2.5246250000000003</v>
          </cell>
          <cell r="S1746">
            <v>2.6640000000000001</v>
          </cell>
          <cell r="T1746">
            <v>2.8081499999999999</v>
          </cell>
          <cell r="U1746">
            <v>1146.1797500000002</v>
          </cell>
          <cell r="V1746">
            <v>1209.4560000000001</v>
          </cell>
          <cell r="W1746">
            <v>1274.9001000000001</v>
          </cell>
          <cell r="X1746" t="str">
            <v>8427/8428 (25"/2 pc)</v>
          </cell>
          <cell r="Y1746" t="str">
            <v>25"/ 2 pc</v>
          </cell>
          <cell r="Z1746">
            <v>2.5</v>
          </cell>
          <cell r="AA1746">
            <v>20</v>
          </cell>
          <cell r="AB1746">
            <v>50.492500000000007</v>
          </cell>
          <cell r="AC1746">
            <v>53.28</v>
          </cell>
          <cell r="AD1746">
            <v>56.162999999999997</v>
          </cell>
          <cell r="AE1746">
            <v>52.992500000000007</v>
          </cell>
          <cell r="AF1746">
            <v>55.78</v>
          </cell>
          <cell r="AG1746">
            <v>58.662999999999997</v>
          </cell>
          <cell r="AH1746" t="str">
            <v>2 X 8126 (4.854 FT/Box)</v>
          </cell>
          <cell r="AI1746">
            <v>2</v>
          </cell>
          <cell r="AJ1746" t="str">
            <v>(8X5)+0=40</v>
          </cell>
          <cell r="AK1746">
            <v>8</v>
          </cell>
          <cell r="AL1746">
            <v>5</v>
          </cell>
          <cell r="AM1746">
            <v>0</v>
          </cell>
          <cell r="AN1746">
            <v>40</v>
          </cell>
          <cell r="AO1746" t="str">
            <v>8908 (45 X 44)</v>
          </cell>
          <cell r="AP1746" t="str">
            <v>45X44</v>
          </cell>
          <cell r="AQ1746">
            <v>55</v>
          </cell>
          <cell r="AR1746" t="str">
            <v>8123 (2)</v>
          </cell>
          <cell r="AS1746">
            <v>0</v>
          </cell>
          <cell r="AT1746" t="str">
            <v>8121 (2 X 16FT)</v>
          </cell>
          <cell r="AU1746">
            <v>2</v>
          </cell>
          <cell r="AV1746" t="str">
            <v>8051 (1 White)</v>
          </cell>
          <cell r="AW1746" t="str">
            <v>8050 (134FT Clear)</v>
          </cell>
          <cell r="AX1746">
            <v>2286.1999999999998</v>
          </cell>
          <cell r="AY1746">
            <v>800</v>
          </cell>
          <cell r="AZ1746">
            <v>2.8577499999999998</v>
          </cell>
          <cell r="BA1746" t="str">
            <v>GJ Request to change packaging.(25" boxes for all 24" cartridges)</v>
          </cell>
          <cell r="BB1746" t="str">
            <v>Each pallet gets an additional Void In Pallet label to be placed on top-center of wrapped pallet.</v>
          </cell>
          <cell r="BC1746">
            <v>298051</v>
          </cell>
          <cell r="BD1746" t="str">
            <v>Yellow</v>
          </cell>
          <cell r="BE1746" t="str">
            <v>3524 LIF90</v>
          </cell>
          <cell r="BF1746" t="str">
            <v>12 months (+/- 5 days) from date of manufacture</v>
          </cell>
          <cell r="BG1746" t="str">
            <v>Slow</v>
          </cell>
          <cell r="BH1746" t="str">
            <v>35 mm</v>
          </cell>
          <cell r="BI1746" t="str">
            <v>*NS</v>
          </cell>
          <cell r="BJ1746" t="str">
            <v>24 in</v>
          </cell>
          <cell r="BK1746" t="str">
            <v>*NS</v>
          </cell>
          <cell r="BL1746" t="str">
            <v>I, II, III</v>
          </cell>
          <cell r="BM1746" t="str">
            <v>*NS</v>
          </cell>
          <cell r="BN1746" t="str">
            <v>*NS</v>
          </cell>
          <cell r="BO1746">
            <v>0</v>
          </cell>
          <cell r="BP1746" t="str">
            <v>J</v>
          </cell>
          <cell r="BQ1746">
            <v>20</v>
          </cell>
          <cell r="BR1746">
            <v>32540</v>
          </cell>
        </row>
        <row r="1747">
          <cell r="C1747">
            <v>298053</v>
          </cell>
          <cell r="D1747" t="str">
            <v>3524 LIF1530 (2PB, 40 Bxs, VPL)(GJ)</v>
          </cell>
          <cell r="E1747" t="str">
            <v>70362</v>
          </cell>
          <cell r="F1747" t="str">
            <v>72038</v>
          </cell>
          <cell r="G1747" t="str">
            <v>30%</v>
          </cell>
          <cell r="H1747" t="str">
            <v>2 X 8509 (12-8 4 X 1.25 OL)</v>
          </cell>
          <cell r="I1747" t="str">
            <v>8054 (62 mm 142 GA X 2.146 FT)</v>
          </cell>
          <cell r="J1747" t="str">
            <v>8056 (124 mm 200 GA X 2.146 FT)</v>
          </cell>
          <cell r="K1747">
            <v>1.8648</v>
          </cell>
          <cell r="L1747">
            <v>0.79920000000000002</v>
          </cell>
          <cell r="M1747">
            <v>24</v>
          </cell>
          <cell r="N1747" t="str">
            <v>NS</v>
          </cell>
          <cell r="O1747">
            <v>23.75</v>
          </cell>
          <cell r="P1747">
            <v>24</v>
          </cell>
          <cell r="Q1747">
            <v>24.25</v>
          </cell>
          <cell r="R1747">
            <v>2.5246250000000003</v>
          </cell>
          <cell r="S1747">
            <v>2.6640000000000001</v>
          </cell>
          <cell r="T1747">
            <v>2.8081499999999999</v>
          </cell>
          <cell r="U1747">
            <v>1146.1797500000002</v>
          </cell>
          <cell r="V1747">
            <v>1209.4560000000001</v>
          </cell>
          <cell r="W1747">
            <v>1274.9001000000001</v>
          </cell>
          <cell r="X1747" t="str">
            <v>8427/8428 (25"/2 pc)</v>
          </cell>
          <cell r="Y1747" t="str">
            <v>25"/ 2 pc</v>
          </cell>
          <cell r="Z1747">
            <v>2.5</v>
          </cell>
          <cell r="AA1747">
            <v>20</v>
          </cell>
          <cell r="AB1747">
            <v>50.492500000000007</v>
          </cell>
          <cell r="AC1747">
            <v>53.28</v>
          </cell>
          <cell r="AD1747">
            <v>56.162999999999997</v>
          </cell>
          <cell r="AE1747">
            <v>52.992500000000007</v>
          </cell>
          <cell r="AF1747">
            <v>55.78</v>
          </cell>
          <cell r="AG1747">
            <v>58.662999999999997</v>
          </cell>
          <cell r="AH1747" t="str">
            <v>2 X 8126 (4.854 FT/Box)</v>
          </cell>
          <cell r="AI1747">
            <v>2</v>
          </cell>
          <cell r="AJ1747" t="str">
            <v>(8X5)+0=40</v>
          </cell>
          <cell r="AK1747">
            <v>8</v>
          </cell>
          <cell r="AL1747">
            <v>5</v>
          </cell>
          <cell r="AM1747">
            <v>0</v>
          </cell>
          <cell r="AN1747">
            <v>40</v>
          </cell>
          <cell r="AO1747" t="str">
            <v>8908 (45 X 44)</v>
          </cell>
          <cell r="AP1747" t="str">
            <v>45X44</v>
          </cell>
          <cell r="AQ1747">
            <v>55</v>
          </cell>
          <cell r="AR1747" t="str">
            <v>8123 (2)</v>
          </cell>
          <cell r="AS1747">
            <v>0</v>
          </cell>
          <cell r="AT1747" t="str">
            <v>8121 (2 X 16FT)</v>
          </cell>
          <cell r="AU1747">
            <v>2</v>
          </cell>
          <cell r="AV1747" t="str">
            <v>8051 (1 White)</v>
          </cell>
          <cell r="AW1747" t="str">
            <v>8050 (134FT Clear)</v>
          </cell>
          <cell r="AX1747">
            <v>2286.1999999999998</v>
          </cell>
          <cell r="AY1747">
            <v>800</v>
          </cell>
          <cell r="AZ1747">
            <v>2.8577499999999998</v>
          </cell>
          <cell r="BA1747" t="str">
            <v>GJ Request to change packaging.(25" boxes for all 24" cartridges)</v>
          </cell>
          <cell r="BB1747" t="str">
            <v>Each pallet gets an additional Void In Pallet label to be placed on top-center of wrapped pallet.</v>
          </cell>
          <cell r="BC1747">
            <v>298053</v>
          </cell>
          <cell r="BD1747" t="str">
            <v>White</v>
          </cell>
          <cell r="BE1747" t="str">
            <v>3524 LIF1530</v>
          </cell>
          <cell r="BF1747" t="str">
            <v>12 months (+/- 5 days) from date of manufacture</v>
          </cell>
          <cell r="BG1747" t="str">
            <v>Super Slow</v>
          </cell>
          <cell r="BH1747" t="str">
            <v>35 mm</v>
          </cell>
          <cell r="BI1747" t="str">
            <v>*NS</v>
          </cell>
          <cell r="BJ1747" t="str">
            <v>24 in</v>
          </cell>
          <cell r="BK1747" t="str">
            <v>*NS</v>
          </cell>
          <cell r="BL1747" t="str">
            <v>I, II, III</v>
          </cell>
          <cell r="BM1747" t="str">
            <v>*NS</v>
          </cell>
          <cell r="BN1747" t="str">
            <v>*NS</v>
          </cell>
          <cell r="BO1747">
            <v>0</v>
          </cell>
          <cell r="BP1747" t="str">
            <v>J</v>
          </cell>
          <cell r="BQ1747">
            <v>20</v>
          </cell>
          <cell r="BR1747">
            <v>32540</v>
          </cell>
        </row>
        <row r="1748">
          <cell r="C1748">
            <v>298054</v>
          </cell>
          <cell r="D1748" t="str">
            <v>3524 LIF70 (2PB, 40 Bxs, VPL)(GJ)</v>
          </cell>
          <cell r="E1748" t="str">
            <v>70413</v>
          </cell>
          <cell r="F1748" t="str">
            <v>72038</v>
          </cell>
          <cell r="G1748" t="str">
            <v>30%</v>
          </cell>
          <cell r="H1748" t="str">
            <v>2 X 8509 (12-8 4 X 1.25 OL)</v>
          </cell>
          <cell r="I1748" t="str">
            <v>8054 (62 mm 142 GA X 2.146 FT)</v>
          </cell>
          <cell r="J1748" t="str">
            <v>8056 (124 mm 200 GA X 2.146 FT)</v>
          </cell>
          <cell r="K1748">
            <v>1.8648</v>
          </cell>
          <cell r="L1748">
            <v>0.79920000000000002</v>
          </cell>
          <cell r="M1748">
            <v>24</v>
          </cell>
          <cell r="N1748" t="str">
            <v>NS</v>
          </cell>
          <cell r="O1748">
            <v>23.75</v>
          </cell>
          <cell r="P1748">
            <v>24</v>
          </cell>
          <cell r="Q1748">
            <v>24.25</v>
          </cell>
          <cell r="R1748">
            <v>2.5246250000000003</v>
          </cell>
          <cell r="S1748">
            <v>2.6640000000000001</v>
          </cell>
          <cell r="T1748">
            <v>2.8081499999999999</v>
          </cell>
          <cell r="U1748">
            <v>1146.1797500000002</v>
          </cell>
          <cell r="V1748">
            <v>1209.4560000000001</v>
          </cell>
          <cell r="W1748">
            <v>1274.9001000000001</v>
          </cell>
          <cell r="X1748" t="str">
            <v>8427/8428 (25"/2 pc)</v>
          </cell>
          <cell r="Y1748" t="str">
            <v>25"/ 2 pc</v>
          </cell>
          <cell r="Z1748">
            <v>2.5</v>
          </cell>
          <cell r="AA1748">
            <v>20</v>
          </cell>
          <cell r="AB1748">
            <v>50.492500000000007</v>
          </cell>
          <cell r="AC1748">
            <v>53.28</v>
          </cell>
          <cell r="AD1748">
            <v>56.162999999999997</v>
          </cell>
          <cell r="AE1748">
            <v>52.992500000000007</v>
          </cell>
          <cell r="AF1748">
            <v>55.78</v>
          </cell>
          <cell r="AG1748">
            <v>58.662999999999997</v>
          </cell>
          <cell r="AH1748" t="str">
            <v>2 X 8126 (4.854 FT/Box)</v>
          </cell>
          <cell r="AI1748">
            <v>2</v>
          </cell>
          <cell r="AJ1748" t="str">
            <v>(8X5)+0=40</v>
          </cell>
          <cell r="AK1748">
            <v>8</v>
          </cell>
          <cell r="AL1748">
            <v>5</v>
          </cell>
          <cell r="AM1748">
            <v>0</v>
          </cell>
          <cell r="AN1748">
            <v>40</v>
          </cell>
          <cell r="AO1748" t="str">
            <v>8908 (45 X 44)</v>
          </cell>
          <cell r="AP1748" t="str">
            <v>45X44</v>
          </cell>
          <cell r="AQ1748">
            <v>55</v>
          </cell>
          <cell r="AR1748" t="str">
            <v>8123 (2)</v>
          </cell>
          <cell r="AS1748">
            <v>0</v>
          </cell>
          <cell r="AT1748" t="str">
            <v>8121 (2 X 16FT)</v>
          </cell>
          <cell r="AU1748">
            <v>2</v>
          </cell>
          <cell r="AV1748" t="str">
            <v>8051 (1 White)</v>
          </cell>
          <cell r="AW1748" t="str">
            <v>8050 (134FT Clear)</v>
          </cell>
          <cell r="AX1748">
            <v>2286.1999999999998</v>
          </cell>
          <cell r="AY1748">
            <v>800</v>
          </cell>
          <cell r="AZ1748">
            <v>2.8577499999999998</v>
          </cell>
          <cell r="BA1748" t="str">
            <v>GJ Request to change packaging.(25" boxes for all 24" cartridges)</v>
          </cell>
          <cell r="BB1748" t="str">
            <v>Each pallet gets an additional Void In Pallet label to be placed on top-center of wrapped pallet.</v>
          </cell>
          <cell r="BC1748">
            <v>298054</v>
          </cell>
          <cell r="BD1748" t="str">
            <v>Yellow</v>
          </cell>
          <cell r="BE1748" t="str">
            <v>3524 LIF70</v>
          </cell>
          <cell r="BF1748" t="str">
            <v>12 months (+/- 5 days) from date of manufacture</v>
          </cell>
          <cell r="BG1748" t="str">
            <v>Slow</v>
          </cell>
          <cell r="BH1748" t="str">
            <v>35 mm</v>
          </cell>
          <cell r="BI1748" t="str">
            <v>*NS</v>
          </cell>
          <cell r="BJ1748" t="str">
            <v>24 in</v>
          </cell>
          <cell r="BK1748" t="str">
            <v>*NS</v>
          </cell>
          <cell r="BL1748" t="str">
            <v>I, II, III</v>
          </cell>
          <cell r="BM1748" t="str">
            <v>*NS</v>
          </cell>
          <cell r="BN1748" t="str">
            <v>*NS</v>
          </cell>
          <cell r="BO1748">
            <v>0</v>
          </cell>
          <cell r="BP1748" t="str">
            <v>J</v>
          </cell>
          <cell r="BQ1748">
            <v>20</v>
          </cell>
          <cell r="BR1748">
            <v>32540</v>
          </cell>
        </row>
        <row r="1749">
          <cell r="C1749">
            <v>298055</v>
          </cell>
          <cell r="D1749" t="str">
            <v>3530 LIF1530 (2PB, 30 Bxs)(GJ)</v>
          </cell>
          <cell r="E1749" t="str">
            <v>70362</v>
          </cell>
          <cell r="F1749" t="str">
            <v>72038</v>
          </cell>
          <cell r="G1749" t="str">
            <v>30%</v>
          </cell>
          <cell r="H1749" t="str">
            <v>2 X 8509 (12-8 4 X 1.25 OL)</v>
          </cell>
          <cell r="I1749" t="str">
            <v>8054 (62 mm 142 GA X 2.646 FT)</v>
          </cell>
          <cell r="J1749" t="str">
            <v>8056 (124 mm 200 GA X 2.646 FT)</v>
          </cell>
          <cell r="K1749">
            <v>2.331</v>
          </cell>
          <cell r="L1749">
            <v>0.999</v>
          </cell>
          <cell r="M1749">
            <v>30</v>
          </cell>
          <cell r="N1749" t="str">
            <v>NS</v>
          </cell>
          <cell r="O1749">
            <v>29.75</v>
          </cell>
          <cell r="P1749">
            <v>30</v>
          </cell>
          <cell r="Q1749">
            <v>30.25</v>
          </cell>
          <cell r="R1749">
            <v>3.1624250000000003</v>
          </cell>
          <cell r="S1749">
            <v>3.33</v>
          </cell>
          <cell r="T1749">
            <v>3.5029499999999998</v>
          </cell>
          <cell r="U1749">
            <v>1435.7409500000001</v>
          </cell>
          <cell r="V1749">
            <v>1511.82</v>
          </cell>
          <cell r="W1749">
            <v>1590.3392999999999</v>
          </cell>
          <cell r="X1749" t="str">
            <v>8445/8446 (31"/2 pc)</v>
          </cell>
          <cell r="Y1749" t="str">
            <v>31"/ 2 pc</v>
          </cell>
          <cell r="Z1749">
            <v>2.5</v>
          </cell>
          <cell r="AA1749">
            <v>20</v>
          </cell>
          <cell r="AB1749">
            <v>63.248500000000007</v>
          </cell>
          <cell r="AC1749">
            <v>66.599999999999994</v>
          </cell>
          <cell r="AD1749">
            <v>70.058999999999997</v>
          </cell>
          <cell r="AE1749">
            <v>65.748500000000007</v>
          </cell>
          <cell r="AF1749">
            <v>69.099999999999994</v>
          </cell>
          <cell r="AG1749">
            <v>72.558999999999997</v>
          </cell>
          <cell r="AH1749" t="str">
            <v>2 X 8126 (4.854 FT/Box)</v>
          </cell>
          <cell r="AI1749">
            <v>2</v>
          </cell>
          <cell r="AJ1749" t="str">
            <v>(6X5)+0=30</v>
          </cell>
          <cell r="AK1749">
            <v>6</v>
          </cell>
          <cell r="AL1749">
            <v>5</v>
          </cell>
          <cell r="AM1749">
            <v>0</v>
          </cell>
          <cell r="AN1749">
            <v>30</v>
          </cell>
          <cell r="AO1749" t="str">
            <v>8905 (42 X 45)</v>
          </cell>
          <cell r="AP1749" t="str">
            <v>42X45</v>
          </cell>
          <cell r="AQ1749">
            <v>55</v>
          </cell>
          <cell r="AR1749" t="str">
            <v>8123 (2)</v>
          </cell>
          <cell r="AS1749">
            <v>0</v>
          </cell>
          <cell r="AT1749" t="str">
            <v>8121 (2 X 16FT)</v>
          </cell>
          <cell r="AU1749">
            <v>2</v>
          </cell>
          <cell r="AV1749" t="str">
            <v>8051 (1 White)</v>
          </cell>
          <cell r="AW1749" t="str">
            <v>8050 (134FT Clear)</v>
          </cell>
          <cell r="AX1749">
            <v>2128</v>
          </cell>
          <cell r="AY1749">
            <v>600</v>
          </cell>
          <cell r="AZ1749">
            <v>3.5466666666666669</v>
          </cell>
          <cell r="BA1749" t="str">
            <v>GJ Request 6/15/07.</v>
          </cell>
          <cell r="BB1749"/>
          <cell r="BC1749">
            <v>298055</v>
          </cell>
          <cell r="BD1749" t="str">
            <v>White</v>
          </cell>
          <cell r="BE1749" t="str">
            <v>3530 LIF1530</v>
          </cell>
          <cell r="BF1749" t="str">
            <v>12 months (+/- 5 days) from date of manufacture</v>
          </cell>
          <cell r="BG1749" t="str">
            <v>Super Slow</v>
          </cell>
          <cell r="BH1749" t="str">
            <v>35 mm</v>
          </cell>
          <cell r="BI1749" t="str">
            <v>*NS</v>
          </cell>
          <cell r="BJ1749" t="str">
            <v>30 in</v>
          </cell>
          <cell r="BK1749" t="str">
            <v>*NS</v>
          </cell>
          <cell r="BL1749" t="str">
            <v>I, II, III</v>
          </cell>
          <cell r="BM1749" t="str">
            <v>*NS</v>
          </cell>
          <cell r="BN1749" t="str">
            <v>*NS</v>
          </cell>
          <cell r="BO1749">
            <v>0</v>
          </cell>
          <cell r="BP1749" t="str">
            <v>J</v>
          </cell>
          <cell r="BQ1749">
            <v>20</v>
          </cell>
          <cell r="BR1749">
            <v>33130</v>
          </cell>
        </row>
        <row r="1750">
          <cell r="C1750">
            <v>298056</v>
          </cell>
          <cell r="D1750" t="str">
            <v>3530 LIF35 (2PB, 30 Bxs)(GJ)</v>
          </cell>
          <cell r="E1750" t="str">
            <v>70411</v>
          </cell>
          <cell r="F1750" t="str">
            <v>72038</v>
          </cell>
          <cell r="G1750" t="str">
            <v>30%</v>
          </cell>
          <cell r="H1750" t="str">
            <v>2 X 8509 (12-8 4 X 1.25 OL)</v>
          </cell>
          <cell r="I1750" t="str">
            <v>8054 (62 mm 142 GA X 2.646 FT)</v>
          </cell>
          <cell r="J1750" t="str">
            <v>8056 (124 mm 200 GA X 2.646 FT)</v>
          </cell>
          <cell r="K1750">
            <v>2.331</v>
          </cell>
          <cell r="L1750">
            <v>0.999</v>
          </cell>
          <cell r="M1750">
            <v>30</v>
          </cell>
          <cell r="N1750" t="str">
            <v>NS</v>
          </cell>
          <cell r="O1750">
            <v>29.75</v>
          </cell>
          <cell r="P1750">
            <v>30</v>
          </cell>
          <cell r="Q1750">
            <v>30.25</v>
          </cell>
          <cell r="R1750">
            <v>3.1624250000000003</v>
          </cell>
          <cell r="S1750">
            <v>3.33</v>
          </cell>
          <cell r="T1750">
            <v>3.5029499999999998</v>
          </cell>
          <cell r="U1750">
            <v>1435.7409500000001</v>
          </cell>
          <cell r="V1750">
            <v>1511.82</v>
          </cell>
          <cell r="W1750">
            <v>1590.3392999999999</v>
          </cell>
          <cell r="X1750" t="str">
            <v>8445/8446 (31"/2 pc)</v>
          </cell>
          <cell r="Y1750" t="str">
            <v>31"/ 2 pc</v>
          </cell>
          <cell r="Z1750">
            <v>2.5</v>
          </cell>
          <cell r="AA1750">
            <v>15</v>
          </cell>
          <cell r="AB1750">
            <v>47.436375000000005</v>
          </cell>
          <cell r="AC1750">
            <v>49.95</v>
          </cell>
          <cell r="AD1750">
            <v>52.544249999999998</v>
          </cell>
          <cell r="AE1750">
            <v>49.936375000000005</v>
          </cell>
          <cell r="AF1750">
            <v>52.45</v>
          </cell>
          <cell r="AG1750">
            <v>55.044249999999998</v>
          </cell>
          <cell r="AH1750" t="str">
            <v>2 X 8126 (4.854 FT/Box)</v>
          </cell>
          <cell r="AI1750">
            <v>2</v>
          </cell>
          <cell r="AJ1750" t="str">
            <v>(6X5)+0=30</v>
          </cell>
          <cell r="AK1750">
            <v>6</v>
          </cell>
          <cell r="AL1750">
            <v>5</v>
          </cell>
          <cell r="AM1750">
            <v>0</v>
          </cell>
          <cell r="AN1750">
            <v>30</v>
          </cell>
          <cell r="AO1750" t="str">
            <v>8908 (45 X 44)</v>
          </cell>
          <cell r="AP1750" t="str">
            <v>45X44</v>
          </cell>
          <cell r="AQ1750">
            <v>55</v>
          </cell>
          <cell r="AR1750" t="str">
            <v>8123 (2)</v>
          </cell>
          <cell r="AS1750">
            <v>0</v>
          </cell>
          <cell r="AT1750" t="str">
            <v>8121 (2 X 16FT)</v>
          </cell>
          <cell r="AU1750">
            <v>2</v>
          </cell>
          <cell r="AV1750" t="str">
            <v>8051 (1 White)</v>
          </cell>
          <cell r="AW1750" t="str">
            <v>8050 (134FT Clear)</v>
          </cell>
          <cell r="AX1750">
            <v>1628.5</v>
          </cell>
          <cell r="AY1750">
            <v>450</v>
          </cell>
          <cell r="AZ1750">
            <v>3.6188888888888888</v>
          </cell>
          <cell r="BA1750" t="str">
            <v>GJ Request 6/15/07.</v>
          </cell>
          <cell r="BB1750"/>
          <cell r="BC1750">
            <v>298056</v>
          </cell>
          <cell r="BD1750" t="str">
            <v>Blue</v>
          </cell>
          <cell r="BE1750" t="str">
            <v>3530 LIF35</v>
          </cell>
          <cell r="BF1750" t="str">
            <v>12 months (+/- 5 days) from date of manufacture</v>
          </cell>
          <cell r="BG1750" t="str">
            <v>Fast</v>
          </cell>
          <cell r="BH1750" t="str">
            <v>35 mm</v>
          </cell>
          <cell r="BI1750" t="str">
            <v>*NS</v>
          </cell>
          <cell r="BJ1750" t="str">
            <v>30 in</v>
          </cell>
          <cell r="BK1750" t="str">
            <v>*NS</v>
          </cell>
          <cell r="BL1750" t="str">
            <v>I, II, III</v>
          </cell>
          <cell r="BM1750" t="str">
            <v>*NS</v>
          </cell>
          <cell r="BN1750" t="str">
            <v>*NS</v>
          </cell>
          <cell r="BO1750">
            <v>0</v>
          </cell>
          <cell r="BP1750" t="str">
            <v>J</v>
          </cell>
          <cell r="BQ1750">
            <v>15</v>
          </cell>
          <cell r="BR1750">
            <v>33130</v>
          </cell>
        </row>
        <row r="1751">
          <cell r="C1751">
            <v>298059</v>
          </cell>
          <cell r="D1751" t="str">
            <v>3530 LIF0510 (2PB, 30 Bxs)(GJ)</v>
          </cell>
          <cell r="E1751" t="str">
            <v>70428</v>
          </cell>
          <cell r="F1751" t="str">
            <v>72038</v>
          </cell>
          <cell r="G1751" t="str">
            <v>30%</v>
          </cell>
          <cell r="H1751" t="str">
            <v>2 X 8509 (12-8 4 X 1.25 OL)</v>
          </cell>
          <cell r="I1751" t="str">
            <v>8054 (62 mm 142 GA X 2.646 FT)</v>
          </cell>
          <cell r="J1751" t="str">
            <v>8056 (124 mm 200 GA X 2.646 FT)</v>
          </cell>
          <cell r="K1751">
            <v>2.331</v>
          </cell>
          <cell r="L1751">
            <v>0.999</v>
          </cell>
          <cell r="M1751">
            <v>30</v>
          </cell>
          <cell r="N1751" t="str">
            <v>NS</v>
          </cell>
          <cell r="O1751">
            <v>29.75</v>
          </cell>
          <cell r="P1751">
            <v>30</v>
          </cell>
          <cell r="Q1751">
            <v>30.25</v>
          </cell>
          <cell r="R1751">
            <v>3.1624250000000003</v>
          </cell>
          <cell r="S1751">
            <v>3.33</v>
          </cell>
          <cell r="T1751">
            <v>3.5029499999999998</v>
          </cell>
          <cell r="U1751">
            <v>1435.7409500000001</v>
          </cell>
          <cell r="V1751">
            <v>1511.82</v>
          </cell>
          <cell r="W1751">
            <v>1590.3392999999999</v>
          </cell>
          <cell r="X1751" t="str">
            <v>8445/8446 (31"/2 pc)</v>
          </cell>
          <cell r="Y1751" t="str">
            <v>31"/ 2 pc</v>
          </cell>
          <cell r="Z1751">
            <v>2.5</v>
          </cell>
          <cell r="AA1751">
            <v>20</v>
          </cell>
          <cell r="AB1751">
            <v>63.248500000000007</v>
          </cell>
          <cell r="AC1751">
            <v>66.599999999999994</v>
          </cell>
          <cell r="AD1751">
            <v>70.058999999999997</v>
          </cell>
          <cell r="AE1751">
            <v>65.748500000000007</v>
          </cell>
          <cell r="AF1751">
            <v>69.099999999999994</v>
          </cell>
          <cell r="AG1751">
            <v>72.558999999999997</v>
          </cell>
          <cell r="AH1751" t="str">
            <v>2 X 8126 (4.854 FT/Box)</v>
          </cell>
          <cell r="AI1751">
            <v>2</v>
          </cell>
          <cell r="AJ1751" t="str">
            <v>(6X5)+0=30</v>
          </cell>
          <cell r="AK1751">
            <v>6</v>
          </cell>
          <cell r="AL1751">
            <v>5</v>
          </cell>
          <cell r="AM1751">
            <v>0</v>
          </cell>
          <cell r="AN1751">
            <v>30</v>
          </cell>
          <cell r="AO1751" t="str">
            <v>8905 (42 X 45)</v>
          </cell>
          <cell r="AP1751" t="str">
            <v>42X45</v>
          </cell>
          <cell r="AQ1751">
            <v>55</v>
          </cell>
          <cell r="AR1751" t="str">
            <v>8123 (2)</v>
          </cell>
          <cell r="AS1751">
            <v>0</v>
          </cell>
          <cell r="AT1751" t="str">
            <v>8121 (2 X 16FT)</v>
          </cell>
          <cell r="AU1751">
            <v>2</v>
          </cell>
          <cell r="AV1751" t="str">
            <v>8051 (1 White)</v>
          </cell>
          <cell r="AW1751" t="str">
            <v>8050 (134FT Clear)</v>
          </cell>
          <cell r="AX1751">
            <v>2128</v>
          </cell>
          <cell r="AY1751">
            <v>600</v>
          </cell>
          <cell r="AZ1751">
            <v>3.5466666666666669</v>
          </cell>
          <cell r="BA1751" t="str">
            <v>GJ Request 6/8/09.</v>
          </cell>
          <cell r="BB1751"/>
          <cell r="BC1751">
            <v>298059</v>
          </cell>
          <cell r="BD1751" t="str">
            <v>White</v>
          </cell>
          <cell r="BE1751" t="str">
            <v>3530 LIF0510</v>
          </cell>
          <cell r="BF1751" t="str">
            <v>12 months (+/- 5 days) from date of manufacture</v>
          </cell>
          <cell r="BG1751" t="str">
            <v>X-Slow</v>
          </cell>
          <cell r="BH1751" t="str">
            <v>35 mm</v>
          </cell>
          <cell r="BI1751" t="str">
            <v>*NS</v>
          </cell>
          <cell r="BJ1751" t="str">
            <v>30 in</v>
          </cell>
          <cell r="BK1751" t="str">
            <v>*NS</v>
          </cell>
          <cell r="BL1751" t="str">
            <v>I, II, III</v>
          </cell>
          <cell r="BM1751" t="str">
            <v>*NS</v>
          </cell>
          <cell r="BN1751" t="str">
            <v>*NS</v>
          </cell>
          <cell r="BO1751">
            <v>0</v>
          </cell>
          <cell r="BP1751" t="str">
            <v>J</v>
          </cell>
          <cell r="BQ1751">
            <v>20</v>
          </cell>
          <cell r="BR1751">
            <v>33130</v>
          </cell>
        </row>
        <row r="1752">
          <cell r="C1752">
            <v>298060</v>
          </cell>
          <cell r="D1752" t="str">
            <v>3531 LIF0204 (2PB, 30 Bxs)(GJ)</v>
          </cell>
          <cell r="E1752" t="str">
            <v>70414</v>
          </cell>
          <cell r="F1752" t="str">
            <v>72038</v>
          </cell>
          <cell r="G1752" t="str">
            <v>30%</v>
          </cell>
          <cell r="H1752" t="str">
            <v>2 X 8509 (12-8 4 X 1.25 OL)</v>
          </cell>
          <cell r="I1752" t="str">
            <v>8054 (62 mm 142 GA X 2.730 FT)</v>
          </cell>
          <cell r="J1752" t="str">
            <v>8056 (124 mm 200 GA X 2.730 FT)</v>
          </cell>
          <cell r="K1752">
            <v>2.4086999999999996</v>
          </cell>
          <cell r="L1752">
            <v>1.0323</v>
          </cell>
          <cell r="M1752">
            <v>31</v>
          </cell>
          <cell r="N1752" t="str">
            <v>NS</v>
          </cell>
          <cell r="O1752">
            <v>30.75</v>
          </cell>
          <cell r="P1752">
            <v>31</v>
          </cell>
          <cell r="Q1752">
            <v>31.25</v>
          </cell>
          <cell r="R1752">
            <v>3.2687250000000003</v>
          </cell>
          <cell r="S1752">
            <v>3.4409999999999998</v>
          </cell>
          <cell r="T1752">
            <v>3.6187499999999999</v>
          </cell>
          <cell r="U1752">
            <v>1484.0011500000001</v>
          </cell>
          <cell r="V1752">
            <v>1562.2139999999999</v>
          </cell>
          <cell r="W1752">
            <v>1642.9124999999999</v>
          </cell>
          <cell r="X1752" t="str">
            <v>8445/8446 (31"/2 pc)</v>
          </cell>
          <cell r="Y1752" t="str">
            <v>31"/ 2 pc</v>
          </cell>
          <cell r="Z1752">
            <v>2.5</v>
          </cell>
          <cell r="AA1752">
            <v>20</v>
          </cell>
          <cell r="AB1752">
            <v>65.374500000000012</v>
          </cell>
          <cell r="AC1752">
            <v>68.819999999999993</v>
          </cell>
          <cell r="AD1752">
            <v>72.375</v>
          </cell>
          <cell r="AE1752">
            <v>67.874500000000012</v>
          </cell>
          <cell r="AF1752">
            <v>71.319999999999993</v>
          </cell>
          <cell r="AG1752">
            <v>74.875</v>
          </cell>
          <cell r="AH1752" t="str">
            <v>2 X 8126 (4.854 FT/Box)</v>
          </cell>
          <cell r="AI1752">
            <v>2</v>
          </cell>
          <cell r="AJ1752" t="str">
            <v>(6X5)+0=30</v>
          </cell>
          <cell r="AK1752">
            <v>6</v>
          </cell>
          <cell r="AL1752">
            <v>5</v>
          </cell>
          <cell r="AM1752">
            <v>0</v>
          </cell>
          <cell r="AN1752">
            <v>30</v>
          </cell>
          <cell r="AO1752" t="str">
            <v>8905 (42 X 45)</v>
          </cell>
          <cell r="AP1752" t="str">
            <v>42X45</v>
          </cell>
          <cell r="AQ1752">
            <v>55</v>
          </cell>
          <cell r="AR1752" t="str">
            <v>8123 (2)</v>
          </cell>
          <cell r="AS1752">
            <v>0</v>
          </cell>
          <cell r="AT1752" t="str">
            <v>8121 (2 X 16FT)</v>
          </cell>
          <cell r="AU1752">
            <v>2</v>
          </cell>
          <cell r="AV1752" t="str">
            <v>8051 (1 White)</v>
          </cell>
          <cell r="AW1752" t="str">
            <v>8050 (134FT Clear)</v>
          </cell>
          <cell r="AX1752">
            <v>2194.6</v>
          </cell>
          <cell r="AY1752">
            <v>600</v>
          </cell>
          <cell r="AZ1752">
            <v>3.6576666666666666</v>
          </cell>
          <cell r="BA1752" t="str">
            <v>GJ Request to change packaging.(31" boxes to 42X45 pallet 3/22/06)</v>
          </cell>
          <cell r="BB1752"/>
          <cell r="BC1752">
            <v>298060</v>
          </cell>
          <cell r="BD1752" t="str">
            <v>Yellow</v>
          </cell>
          <cell r="BE1752" t="str">
            <v>3531 LIF0204</v>
          </cell>
          <cell r="BF1752" t="str">
            <v>12 months (+/- 5 days) from date of manufacture</v>
          </cell>
          <cell r="BG1752" t="str">
            <v>Slow</v>
          </cell>
          <cell r="BH1752" t="str">
            <v>35 mm</v>
          </cell>
          <cell r="BI1752" t="str">
            <v>*NS</v>
          </cell>
          <cell r="BJ1752" t="str">
            <v>31 in</v>
          </cell>
          <cell r="BK1752" t="str">
            <v>*NS</v>
          </cell>
          <cell r="BL1752" t="str">
            <v>I, II, III</v>
          </cell>
          <cell r="BM1752" t="str">
            <v>*NS</v>
          </cell>
          <cell r="BN1752" t="str">
            <v>*NS</v>
          </cell>
          <cell r="BO1752">
            <v>0</v>
          </cell>
          <cell r="BP1752" t="str">
            <v>J</v>
          </cell>
          <cell r="BQ1752">
            <v>20</v>
          </cell>
          <cell r="BR1752">
            <v>33130</v>
          </cell>
        </row>
        <row r="1753">
          <cell r="C1753">
            <v>298061</v>
          </cell>
          <cell r="D1753" t="str">
            <v>35305 M0204 (2PB, 75 Bxs)(GJ)</v>
          </cell>
          <cell r="E1753" t="str">
            <v>70450</v>
          </cell>
          <cell r="F1753" t="str">
            <v>72038</v>
          </cell>
          <cell r="G1753" t="str">
            <v>30%</v>
          </cell>
          <cell r="H1753" t="str">
            <v>2 X 8509 (12-8 4 X 1.25 OL)</v>
          </cell>
          <cell r="I1753" t="str">
            <v>8054 (62 mm 142 GA X 1.146 FT)</v>
          </cell>
          <cell r="J1753" t="str">
            <v>8056 (124 mm 200 GA X 1.146 FT)</v>
          </cell>
          <cell r="K1753">
            <v>0.93240000000000001</v>
          </cell>
          <cell r="L1753">
            <v>0.39960000000000001</v>
          </cell>
          <cell r="M1753">
            <v>12</v>
          </cell>
          <cell r="N1753" t="str">
            <v>NS</v>
          </cell>
          <cell r="O1753">
            <v>11.75</v>
          </cell>
          <cell r="P1753">
            <v>12</v>
          </cell>
          <cell r="Q1753">
            <v>12.25</v>
          </cell>
          <cell r="R1753">
            <v>1.2490250000000001</v>
          </cell>
          <cell r="S1753">
            <v>1.3320000000000001</v>
          </cell>
          <cell r="T1753">
            <v>1.41855</v>
          </cell>
          <cell r="U1753">
            <v>567.05735000000004</v>
          </cell>
          <cell r="V1753">
            <v>604.72800000000007</v>
          </cell>
          <cell r="W1753">
            <v>644.02170000000001</v>
          </cell>
          <cell r="X1753" t="str">
            <v>8405/8406 (13"/2 pc)</v>
          </cell>
          <cell r="Y1753" t="str">
            <v>13"/ 2 pc</v>
          </cell>
          <cell r="Z1753">
            <v>1.1000000000000001</v>
          </cell>
          <cell r="AA1753">
            <v>20</v>
          </cell>
          <cell r="AB1753">
            <v>24.980499999999999</v>
          </cell>
          <cell r="AC1753">
            <v>26.64</v>
          </cell>
          <cell r="AD1753">
            <v>28.370999999999999</v>
          </cell>
          <cell r="AE1753">
            <v>26.080500000000001</v>
          </cell>
          <cell r="AF1753">
            <v>27.740000000000002</v>
          </cell>
          <cell r="AG1753">
            <v>29.471</v>
          </cell>
          <cell r="AH1753" t="str">
            <v>1 X 8126 (2.417 FT/Box)</v>
          </cell>
          <cell r="AI1753">
            <v>1</v>
          </cell>
          <cell r="AJ1753" t="str">
            <v>(15X5)+0=75</v>
          </cell>
          <cell r="AK1753">
            <v>15</v>
          </cell>
          <cell r="AL1753">
            <v>5</v>
          </cell>
          <cell r="AM1753">
            <v>0</v>
          </cell>
          <cell r="AN1753">
            <v>75</v>
          </cell>
          <cell r="AO1753" t="str">
            <v>8904 (45 X 42)</v>
          </cell>
          <cell r="AP1753" t="str">
            <v>45X42</v>
          </cell>
          <cell r="AQ1753">
            <v>55</v>
          </cell>
          <cell r="AR1753" t="str">
            <v>8123 (4)</v>
          </cell>
          <cell r="AS1753">
            <v>0</v>
          </cell>
          <cell r="AT1753" t="str">
            <v>8121 (2 X 16FT)</v>
          </cell>
          <cell r="AU1753">
            <v>2</v>
          </cell>
          <cell r="AV1753" t="str">
            <v>8051 (1 White)</v>
          </cell>
          <cell r="AW1753" t="str">
            <v>8050 (334FT Clear)</v>
          </cell>
          <cell r="AX1753">
            <v>2135.5</v>
          </cell>
          <cell r="AY1753">
            <v>1500</v>
          </cell>
          <cell r="AZ1753">
            <v>1.4236666666666666</v>
          </cell>
          <cell r="BA1753" t="str">
            <v>GJ Request 7/25/06.</v>
          </cell>
          <cell r="BB1753"/>
          <cell r="BC1753">
            <v>298061</v>
          </cell>
          <cell r="BD1753" t="str">
            <v>Yellow</v>
          </cell>
          <cell r="BE1753" t="str">
            <v>35305 M0204</v>
          </cell>
          <cell r="BF1753" t="str">
            <v>12 months (+/- 5 days) from date of manufacture</v>
          </cell>
          <cell r="BG1753" t="str">
            <v>Slow</v>
          </cell>
          <cell r="BH1753" t="str">
            <v>35 mm</v>
          </cell>
          <cell r="BI1753" t="str">
            <v>*NS</v>
          </cell>
          <cell r="BJ1753" t="str">
            <v>305 mm</v>
          </cell>
          <cell r="BK1753" t="str">
            <v>*NS</v>
          </cell>
          <cell r="BL1753" t="str">
            <v>I, II, III</v>
          </cell>
          <cell r="BM1753" t="str">
            <v>*NS</v>
          </cell>
          <cell r="BN1753" t="str">
            <v>*NS</v>
          </cell>
          <cell r="BO1753">
            <v>0</v>
          </cell>
          <cell r="BP1753" t="str">
            <v>J</v>
          </cell>
          <cell r="BQ1753">
            <v>20</v>
          </cell>
          <cell r="BR1753">
            <v>31375</v>
          </cell>
        </row>
        <row r="1754">
          <cell r="C1754">
            <v>298062</v>
          </cell>
          <cell r="D1754" t="str">
            <v>35305 M1530 (2PB, 75 Bxs)(GJ)</v>
          </cell>
          <cell r="E1754" t="str">
            <v>70460</v>
          </cell>
          <cell r="F1754" t="str">
            <v>72038</v>
          </cell>
          <cell r="G1754" t="str">
            <v>30%</v>
          </cell>
          <cell r="H1754" t="str">
            <v>2 X 8509 (12-8 4 X 1.25 OL)</v>
          </cell>
          <cell r="I1754" t="str">
            <v>8054 (62 mm 142 GA X 1.146 FT)</v>
          </cell>
          <cell r="J1754" t="str">
            <v>8056 (124 mm 200 GA X 1.146 FT)</v>
          </cell>
          <cell r="K1754">
            <v>0.93240000000000001</v>
          </cell>
          <cell r="L1754">
            <v>0.39960000000000001</v>
          </cell>
          <cell r="M1754">
            <v>12</v>
          </cell>
          <cell r="N1754" t="str">
            <v>NS</v>
          </cell>
          <cell r="O1754">
            <v>11.75</v>
          </cell>
          <cell r="P1754">
            <v>12</v>
          </cell>
          <cell r="Q1754">
            <v>12.25</v>
          </cell>
          <cell r="R1754">
            <v>1.2490250000000001</v>
          </cell>
          <cell r="S1754">
            <v>1.3320000000000001</v>
          </cell>
          <cell r="T1754">
            <v>1.41855</v>
          </cell>
          <cell r="U1754">
            <v>567.05735000000004</v>
          </cell>
          <cell r="V1754">
            <v>604.72800000000007</v>
          </cell>
          <cell r="W1754">
            <v>644.02170000000001</v>
          </cell>
          <cell r="X1754" t="str">
            <v>8405/8406 (13"/2 pc)</v>
          </cell>
          <cell r="Y1754" t="str">
            <v>13"/ 2 pc</v>
          </cell>
          <cell r="Z1754">
            <v>1.1000000000000001</v>
          </cell>
          <cell r="AA1754">
            <v>20</v>
          </cell>
          <cell r="AB1754">
            <v>24.980499999999999</v>
          </cell>
          <cell r="AC1754">
            <v>26.64</v>
          </cell>
          <cell r="AD1754">
            <v>28.370999999999999</v>
          </cell>
          <cell r="AE1754">
            <v>26.080500000000001</v>
          </cell>
          <cell r="AF1754">
            <v>27.740000000000002</v>
          </cell>
          <cell r="AG1754">
            <v>29.471</v>
          </cell>
          <cell r="AH1754" t="str">
            <v>1 X 8126 (2.417 FT/Box)</v>
          </cell>
          <cell r="AI1754">
            <v>1</v>
          </cell>
          <cell r="AJ1754" t="str">
            <v>(15X5)+0=75</v>
          </cell>
          <cell r="AK1754">
            <v>15</v>
          </cell>
          <cell r="AL1754">
            <v>5</v>
          </cell>
          <cell r="AM1754">
            <v>0</v>
          </cell>
          <cell r="AN1754">
            <v>75</v>
          </cell>
          <cell r="AO1754" t="str">
            <v>8904 (45 X 42)</v>
          </cell>
          <cell r="AP1754" t="str">
            <v>45X42</v>
          </cell>
          <cell r="AQ1754">
            <v>55</v>
          </cell>
          <cell r="AR1754" t="str">
            <v>8123 (4)</v>
          </cell>
          <cell r="AS1754">
            <v>0</v>
          </cell>
          <cell r="AT1754" t="str">
            <v>8121 (2 X 16FT)</v>
          </cell>
          <cell r="AU1754">
            <v>2</v>
          </cell>
          <cell r="AV1754" t="str">
            <v>8051 (1 White)</v>
          </cell>
          <cell r="AW1754" t="str">
            <v>8050 (334FT Clear)</v>
          </cell>
          <cell r="AX1754">
            <v>2135.5</v>
          </cell>
          <cell r="AY1754">
            <v>1500</v>
          </cell>
          <cell r="AZ1754">
            <v>1.4236666666666666</v>
          </cell>
          <cell r="BA1754" t="str">
            <v xml:space="preserve">GJ Request 6/21/02. </v>
          </cell>
          <cell r="BB1754"/>
          <cell r="BC1754">
            <v>298062</v>
          </cell>
          <cell r="BD1754" t="str">
            <v>White</v>
          </cell>
          <cell r="BE1754" t="str">
            <v>35305 M1530</v>
          </cell>
          <cell r="BF1754" t="str">
            <v>12 months (+/- 5 days) from date of manufacture</v>
          </cell>
          <cell r="BG1754" t="str">
            <v>Super Slow</v>
          </cell>
          <cell r="BH1754" t="str">
            <v>35 mm</v>
          </cell>
          <cell r="BI1754" t="str">
            <v>*NS</v>
          </cell>
          <cell r="BJ1754" t="str">
            <v>305 mm</v>
          </cell>
          <cell r="BK1754" t="str">
            <v>*NS</v>
          </cell>
          <cell r="BL1754" t="str">
            <v>I, II, III</v>
          </cell>
          <cell r="BM1754" t="str">
            <v>*NS</v>
          </cell>
          <cell r="BN1754" t="str">
            <v>*NS</v>
          </cell>
          <cell r="BO1754">
            <v>0</v>
          </cell>
          <cell r="BP1754" t="str">
            <v>J</v>
          </cell>
          <cell r="BQ1754">
            <v>20</v>
          </cell>
          <cell r="BR1754">
            <v>31375</v>
          </cell>
        </row>
        <row r="1755">
          <cell r="C1755">
            <v>298063</v>
          </cell>
          <cell r="D1755" t="str">
            <v>35305 M90 (2PB, 75 Bxs)(GJ)</v>
          </cell>
          <cell r="E1755" t="str">
            <v>70429</v>
          </cell>
          <cell r="F1755" t="str">
            <v>72038</v>
          </cell>
          <cell r="G1755" t="str">
            <v>30%</v>
          </cell>
          <cell r="H1755" t="str">
            <v>2 X 8509 (12-8 4 X 1.25 OL)</v>
          </cell>
          <cell r="I1755" t="str">
            <v>8054 (62 mm 142 GA X 1.146 FT)</v>
          </cell>
          <cell r="J1755" t="str">
            <v>8056 (124 mm 200 GA X 1.146 FT)</v>
          </cell>
          <cell r="K1755">
            <v>0.93240000000000001</v>
          </cell>
          <cell r="L1755">
            <v>0.39960000000000001</v>
          </cell>
          <cell r="M1755">
            <v>12</v>
          </cell>
          <cell r="N1755" t="str">
            <v>NS</v>
          </cell>
          <cell r="O1755">
            <v>11.75</v>
          </cell>
          <cell r="P1755">
            <v>12</v>
          </cell>
          <cell r="Q1755">
            <v>12.25</v>
          </cell>
          <cell r="R1755">
            <v>1.2490250000000001</v>
          </cell>
          <cell r="S1755">
            <v>1.3320000000000001</v>
          </cell>
          <cell r="T1755">
            <v>1.41855</v>
          </cell>
          <cell r="U1755">
            <v>567.05735000000004</v>
          </cell>
          <cell r="V1755">
            <v>604.72800000000007</v>
          </cell>
          <cell r="W1755">
            <v>644.02170000000001</v>
          </cell>
          <cell r="X1755" t="str">
            <v>8405/8406 (13"/2 pc)</v>
          </cell>
          <cell r="Y1755" t="str">
            <v>13"/ 2 pc</v>
          </cell>
          <cell r="Z1755">
            <v>1.1000000000000001</v>
          </cell>
          <cell r="AA1755">
            <v>20</v>
          </cell>
          <cell r="AB1755">
            <v>24.980499999999999</v>
          </cell>
          <cell r="AC1755">
            <v>26.64</v>
          </cell>
          <cell r="AD1755">
            <v>28.370999999999999</v>
          </cell>
          <cell r="AE1755">
            <v>26.080500000000001</v>
          </cell>
          <cell r="AF1755">
            <v>27.740000000000002</v>
          </cell>
          <cell r="AG1755">
            <v>29.471</v>
          </cell>
          <cell r="AH1755" t="str">
            <v>1 X 8126 (2.417 FT/Box)</v>
          </cell>
          <cell r="AI1755">
            <v>1</v>
          </cell>
          <cell r="AJ1755" t="str">
            <v>(15X5)+0=75</v>
          </cell>
          <cell r="AK1755">
            <v>15</v>
          </cell>
          <cell r="AL1755">
            <v>5</v>
          </cell>
          <cell r="AM1755">
            <v>0</v>
          </cell>
          <cell r="AN1755">
            <v>75</v>
          </cell>
          <cell r="AO1755" t="str">
            <v>8904 (45 X 42)</v>
          </cell>
          <cell r="AP1755" t="str">
            <v>45X42</v>
          </cell>
          <cell r="AQ1755">
            <v>55</v>
          </cell>
          <cell r="AR1755" t="str">
            <v>8123 (4)</v>
          </cell>
          <cell r="AS1755">
            <v>0</v>
          </cell>
          <cell r="AT1755" t="str">
            <v>8121 (2 X 16FT)</v>
          </cell>
          <cell r="AU1755">
            <v>2</v>
          </cell>
          <cell r="AV1755" t="str">
            <v>8051 (1 White)</v>
          </cell>
          <cell r="AW1755" t="str">
            <v>8050 (334FT Clear)</v>
          </cell>
          <cell r="AX1755">
            <v>2135.5</v>
          </cell>
          <cell r="AY1755">
            <v>1500</v>
          </cell>
          <cell r="AZ1755">
            <v>1.4236666666666666</v>
          </cell>
          <cell r="BA1755" t="str">
            <v>GJ Request 11/24/09.</v>
          </cell>
          <cell r="BB1755"/>
          <cell r="BC1755">
            <v>298063</v>
          </cell>
          <cell r="BD1755" t="str">
            <v>Yellow</v>
          </cell>
          <cell r="BE1755" t="str">
            <v>35305 M90</v>
          </cell>
          <cell r="BF1755" t="str">
            <v>12 months (+/- 5 days) from date of manufacture</v>
          </cell>
          <cell r="BG1755" t="str">
            <v>Slow</v>
          </cell>
          <cell r="BH1755" t="str">
            <v>35 mm</v>
          </cell>
          <cell r="BI1755" t="str">
            <v>*NS</v>
          </cell>
          <cell r="BJ1755" t="str">
            <v>305 mm</v>
          </cell>
          <cell r="BK1755" t="str">
            <v>*NS</v>
          </cell>
          <cell r="BL1755" t="str">
            <v>I, II, III</v>
          </cell>
          <cell r="BM1755" t="str">
            <v>*NS</v>
          </cell>
          <cell r="BN1755" t="str">
            <v>*NS</v>
          </cell>
          <cell r="BO1755">
            <v>0</v>
          </cell>
          <cell r="BP1755" t="str">
            <v>J</v>
          </cell>
          <cell r="BQ1755">
            <v>20</v>
          </cell>
          <cell r="BR1755">
            <v>31375</v>
          </cell>
        </row>
        <row r="1756">
          <cell r="C1756">
            <v>298068</v>
          </cell>
          <cell r="D1756" t="str">
            <v>3535 LIF0204 (2PB, 25 Bxs)(GJ)</v>
          </cell>
          <cell r="E1756" t="str">
            <v>70414</v>
          </cell>
          <cell r="F1756" t="str">
            <v>72038</v>
          </cell>
          <cell r="G1756" t="str">
            <v>30%</v>
          </cell>
          <cell r="H1756" t="str">
            <v>2 X 8509 (12-8 4 X 1.25 OL)</v>
          </cell>
          <cell r="I1756" t="str">
            <v>8054 (62 mm 142 GA X 3.063 FT)</v>
          </cell>
          <cell r="J1756" t="str">
            <v>8056 (124 mm 200 GA X 3.063 FT)</v>
          </cell>
          <cell r="K1756">
            <v>2.7195</v>
          </cell>
          <cell r="L1756">
            <v>1.1655</v>
          </cell>
          <cell r="M1756">
            <v>35</v>
          </cell>
          <cell r="N1756" t="str">
            <v>NS</v>
          </cell>
          <cell r="O1756">
            <v>34.75</v>
          </cell>
          <cell r="P1756">
            <v>35</v>
          </cell>
          <cell r="Q1756">
            <v>35.25</v>
          </cell>
          <cell r="R1756">
            <v>3.6939250000000001</v>
          </cell>
          <cell r="S1756">
            <v>3.8850000000000002</v>
          </cell>
          <cell r="T1756">
            <v>4.08195</v>
          </cell>
          <cell r="U1756">
            <v>1677.04195</v>
          </cell>
          <cell r="V1756">
            <v>1763.7900000000002</v>
          </cell>
          <cell r="W1756">
            <v>1853.2053000000001</v>
          </cell>
          <cell r="X1756" t="str">
            <v>8465/8466 (39"/2 pc)</v>
          </cell>
          <cell r="Y1756" t="str">
            <v>39"/ 2 pc</v>
          </cell>
          <cell r="Z1756">
            <v>2.8</v>
          </cell>
          <cell r="AA1756">
            <v>16</v>
          </cell>
          <cell r="AB1756">
            <v>59.102800000000002</v>
          </cell>
          <cell r="AC1756">
            <v>62.160000000000004</v>
          </cell>
          <cell r="AD1756">
            <v>65.311199999999999</v>
          </cell>
          <cell r="AE1756">
            <v>61.902799999999999</v>
          </cell>
          <cell r="AF1756">
            <v>64.960000000000008</v>
          </cell>
          <cell r="AG1756">
            <v>68.111199999999997</v>
          </cell>
          <cell r="AH1756" t="str">
            <v xml:space="preserve">2 X 8126 (4.625 FT/Box) </v>
          </cell>
          <cell r="AI1756">
            <v>2</v>
          </cell>
          <cell r="AJ1756" t="str">
            <v>(5X5)+0=25</v>
          </cell>
          <cell r="AK1756">
            <v>5</v>
          </cell>
          <cell r="AL1756">
            <v>5</v>
          </cell>
          <cell r="AM1756">
            <v>0</v>
          </cell>
          <cell r="AN1756">
            <v>25</v>
          </cell>
          <cell r="AO1756" t="str">
            <v>8904 (45 X 42)</v>
          </cell>
          <cell r="AP1756" t="str">
            <v>45X42</v>
          </cell>
          <cell r="AQ1756">
            <v>55</v>
          </cell>
          <cell r="AR1756" t="str">
            <v>8123 (4)</v>
          </cell>
          <cell r="AS1756">
            <v>0</v>
          </cell>
          <cell r="AT1756" t="str">
            <v>8121 (2 X 16FT)</v>
          </cell>
          <cell r="AU1756">
            <v>2</v>
          </cell>
          <cell r="AV1756" t="str">
            <v>8051 (1 White)</v>
          </cell>
          <cell r="AW1756" t="str">
            <v>8050 (111FT Clear)</v>
          </cell>
          <cell r="AX1756">
            <v>1679.0000000000002</v>
          </cell>
          <cell r="AY1756">
            <v>400</v>
          </cell>
          <cell r="AZ1756">
            <v>4.1975000000000007</v>
          </cell>
          <cell r="BA1756" t="str">
            <v xml:space="preserve">Minova USA Inc. request 10/2/03. </v>
          </cell>
          <cell r="BB1756"/>
          <cell r="BC1756">
            <v>298068</v>
          </cell>
          <cell r="BD1756" t="str">
            <v>Yellow</v>
          </cell>
          <cell r="BE1756" t="str">
            <v xml:space="preserve">3535 LIF0204 </v>
          </cell>
          <cell r="BF1756" t="str">
            <v>12 months (+/- 5 days) from date of manufacture</v>
          </cell>
          <cell r="BG1756" t="str">
            <v>Slow</v>
          </cell>
          <cell r="BH1756" t="str">
            <v>35 mm</v>
          </cell>
          <cell r="BI1756" t="str">
            <v>*NS</v>
          </cell>
          <cell r="BJ1756" t="str">
            <v>35 in</v>
          </cell>
          <cell r="BK1756" t="str">
            <v>*NS</v>
          </cell>
          <cell r="BL1756" t="str">
            <v>I, II, III</v>
          </cell>
          <cell r="BM1756" t="str">
            <v>*NS</v>
          </cell>
          <cell r="BN1756" t="str">
            <v>*NS</v>
          </cell>
          <cell r="BO1756">
            <v>0</v>
          </cell>
          <cell r="BP1756" t="str">
            <v>J</v>
          </cell>
          <cell r="BQ1756">
            <v>16</v>
          </cell>
          <cell r="BR1756">
            <v>33925</v>
          </cell>
        </row>
        <row r="1757">
          <cell r="C1757">
            <v>298070</v>
          </cell>
          <cell r="D1757" t="str">
            <v>3535 LIF20 (2PB, 25 Bxs)(GJ)</v>
          </cell>
          <cell r="E1757" t="str">
            <v>70417</v>
          </cell>
          <cell r="F1757" t="str">
            <v>72038</v>
          </cell>
          <cell r="G1757" t="str">
            <v>30%</v>
          </cell>
          <cell r="H1757" t="str">
            <v>2 X 8509 (12-8 4 X 1.25 OL)</v>
          </cell>
          <cell r="I1757" t="str">
            <v>8054 (62 mm 142 GA X 3.063 FT)</v>
          </cell>
          <cell r="J1757" t="str">
            <v>8056 (124 mm 200 GA X 3.063 FT)</v>
          </cell>
          <cell r="K1757">
            <v>2.7195</v>
          </cell>
          <cell r="L1757">
            <v>1.1655</v>
          </cell>
          <cell r="M1757">
            <v>35</v>
          </cell>
          <cell r="N1757" t="str">
            <v>NS</v>
          </cell>
          <cell r="O1757">
            <v>34.75</v>
          </cell>
          <cell r="P1757">
            <v>35</v>
          </cell>
          <cell r="Q1757">
            <v>35.25</v>
          </cell>
          <cell r="R1757">
            <v>3.6939250000000001</v>
          </cell>
          <cell r="S1757">
            <v>3.8850000000000002</v>
          </cell>
          <cell r="T1757">
            <v>4.08195</v>
          </cell>
          <cell r="U1757">
            <v>1677.04195</v>
          </cell>
          <cell r="V1757">
            <v>1763.7900000000002</v>
          </cell>
          <cell r="W1757">
            <v>1853.2053000000001</v>
          </cell>
          <cell r="X1757" t="str">
            <v>8465/8466 (39"/2 pc)</v>
          </cell>
          <cell r="Y1757" t="str">
            <v>39"/ 2 pc</v>
          </cell>
          <cell r="Z1757">
            <v>2.8</v>
          </cell>
          <cell r="AA1757">
            <v>16</v>
          </cell>
          <cell r="AB1757">
            <v>59.102800000000002</v>
          </cell>
          <cell r="AC1757">
            <v>62.160000000000004</v>
          </cell>
          <cell r="AD1757">
            <v>65.311199999999999</v>
          </cell>
          <cell r="AE1757">
            <v>61.902799999999999</v>
          </cell>
          <cell r="AF1757">
            <v>64.960000000000008</v>
          </cell>
          <cell r="AG1757">
            <v>68.111199999999997</v>
          </cell>
          <cell r="AH1757" t="str">
            <v xml:space="preserve">2 X 8126 (4.625 FT/Box) </v>
          </cell>
          <cell r="AI1757">
            <v>2</v>
          </cell>
          <cell r="AJ1757" t="str">
            <v>(5X5)+0=25</v>
          </cell>
          <cell r="AK1757">
            <v>5</v>
          </cell>
          <cell r="AL1757">
            <v>5</v>
          </cell>
          <cell r="AM1757">
            <v>0</v>
          </cell>
          <cell r="AN1757">
            <v>25</v>
          </cell>
          <cell r="AO1757" t="str">
            <v>8904 (45 X 42)</v>
          </cell>
          <cell r="AP1757" t="str">
            <v>45X42</v>
          </cell>
          <cell r="AQ1757">
            <v>55</v>
          </cell>
          <cell r="AR1757" t="str">
            <v>8123 (4)</v>
          </cell>
          <cell r="AS1757">
            <v>0</v>
          </cell>
          <cell r="AT1757" t="str">
            <v>8121 (2 X 16FT)</v>
          </cell>
          <cell r="AU1757">
            <v>2</v>
          </cell>
          <cell r="AV1757" t="str">
            <v>8051 (1 White)</v>
          </cell>
          <cell r="AW1757" t="str">
            <v>8050 (111FT Clear)</v>
          </cell>
          <cell r="AX1757">
            <v>1679.0000000000002</v>
          </cell>
          <cell r="AY1757">
            <v>400</v>
          </cell>
          <cell r="AZ1757">
            <v>4.1975000000000007</v>
          </cell>
          <cell r="BA1757" t="str">
            <v xml:space="preserve">Minova USA Inc. request 10/2/03. </v>
          </cell>
          <cell r="BB1757"/>
          <cell r="BC1757">
            <v>298070</v>
          </cell>
          <cell r="BD1757" t="str">
            <v>Orange</v>
          </cell>
          <cell r="BE1757" t="str">
            <v xml:space="preserve">3535 LIF20 </v>
          </cell>
          <cell r="BF1757" t="str">
            <v>12 months (+/- 5 days) from date of manufacture</v>
          </cell>
          <cell r="BG1757" t="str">
            <v>X-Fast</v>
          </cell>
          <cell r="BH1757" t="str">
            <v>35 mm</v>
          </cell>
          <cell r="BI1757" t="str">
            <v>*NS</v>
          </cell>
          <cell r="BJ1757" t="str">
            <v>35 in</v>
          </cell>
          <cell r="BK1757" t="str">
            <v>*NS</v>
          </cell>
          <cell r="BL1757" t="str">
            <v>I, II, III</v>
          </cell>
          <cell r="BM1757" t="str">
            <v>*NS</v>
          </cell>
          <cell r="BN1757" t="str">
            <v>*NS</v>
          </cell>
          <cell r="BO1757">
            <v>0</v>
          </cell>
          <cell r="BP1757" t="str">
            <v>J</v>
          </cell>
          <cell r="BQ1757">
            <v>16</v>
          </cell>
          <cell r="BR1757">
            <v>33925</v>
          </cell>
        </row>
        <row r="1758">
          <cell r="C1758">
            <v>298074</v>
          </cell>
          <cell r="D1758" t="str">
            <v>3535 LIF70 (2PB, 25 Bxs)(GJ)</v>
          </cell>
          <cell r="E1758" t="str">
            <v>70413</v>
          </cell>
          <cell r="F1758" t="str">
            <v>72038</v>
          </cell>
          <cell r="G1758" t="str">
            <v>30%</v>
          </cell>
          <cell r="H1758" t="str">
            <v>2 X 8509 (12-8 4 X 1.25 OL)</v>
          </cell>
          <cell r="I1758" t="str">
            <v>8054 (62 mm 142 GA X 3.063 FT)</v>
          </cell>
          <cell r="J1758" t="str">
            <v>8056 (124 mm 200 GA X 3.063 FT)</v>
          </cell>
          <cell r="K1758">
            <v>2.7195</v>
          </cell>
          <cell r="L1758">
            <v>1.1655</v>
          </cell>
          <cell r="M1758">
            <v>35</v>
          </cell>
          <cell r="N1758" t="str">
            <v>NS</v>
          </cell>
          <cell r="O1758">
            <v>34.75</v>
          </cell>
          <cell r="P1758">
            <v>35</v>
          </cell>
          <cell r="Q1758">
            <v>35.25</v>
          </cell>
          <cell r="R1758">
            <v>3.6939250000000001</v>
          </cell>
          <cell r="S1758">
            <v>3.8850000000000002</v>
          </cell>
          <cell r="T1758">
            <v>4.08195</v>
          </cell>
          <cell r="U1758">
            <v>1677.04195</v>
          </cell>
          <cell r="V1758">
            <v>1763.7900000000002</v>
          </cell>
          <cell r="W1758">
            <v>1853.2053000000001</v>
          </cell>
          <cell r="X1758" t="str">
            <v>8465/8466 (39"/2 pc)</v>
          </cell>
          <cell r="Y1758" t="str">
            <v>39"/ 2 pc</v>
          </cell>
          <cell r="Z1758">
            <v>2.8</v>
          </cell>
          <cell r="AA1758">
            <v>16</v>
          </cell>
          <cell r="AB1758">
            <v>59.102800000000002</v>
          </cell>
          <cell r="AC1758">
            <v>62.160000000000004</v>
          </cell>
          <cell r="AD1758">
            <v>65.311199999999999</v>
          </cell>
          <cell r="AE1758">
            <v>61.902799999999999</v>
          </cell>
          <cell r="AF1758">
            <v>64.960000000000008</v>
          </cell>
          <cell r="AG1758">
            <v>68.111199999999997</v>
          </cell>
          <cell r="AH1758" t="str">
            <v xml:space="preserve">2 X 8126 (4.625 FT/Box) </v>
          </cell>
          <cell r="AI1758">
            <v>2</v>
          </cell>
          <cell r="AJ1758" t="str">
            <v>(5X5)+0=25</v>
          </cell>
          <cell r="AK1758">
            <v>5</v>
          </cell>
          <cell r="AL1758">
            <v>5</v>
          </cell>
          <cell r="AM1758">
            <v>0</v>
          </cell>
          <cell r="AN1758">
            <v>25</v>
          </cell>
          <cell r="AO1758" t="str">
            <v>8904 (45 X 42)</v>
          </cell>
          <cell r="AP1758" t="str">
            <v>45X42</v>
          </cell>
          <cell r="AQ1758">
            <v>55</v>
          </cell>
          <cell r="AR1758" t="str">
            <v>8123 (4)</v>
          </cell>
          <cell r="AS1758">
            <v>0</v>
          </cell>
          <cell r="AT1758" t="str">
            <v>8121 (2 X 16FT)</v>
          </cell>
          <cell r="AU1758">
            <v>2</v>
          </cell>
          <cell r="AV1758" t="str">
            <v>8051 (1 White)</v>
          </cell>
          <cell r="AW1758" t="str">
            <v>8050 (111FT Clear)</v>
          </cell>
          <cell r="AX1758">
            <v>1679.0000000000002</v>
          </cell>
          <cell r="AY1758">
            <v>400</v>
          </cell>
          <cell r="AZ1758">
            <v>4.1975000000000007</v>
          </cell>
          <cell r="BA1758" t="str">
            <v>Minova request 1/11/06.</v>
          </cell>
          <cell r="BB1758"/>
          <cell r="BC1758">
            <v>298074</v>
          </cell>
          <cell r="BD1758" t="str">
            <v>Yellow</v>
          </cell>
          <cell r="BE1758" t="str">
            <v>3535 LIF70</v>
          </cell>
          <cell r="BF1758" t="str">
            <v>12 months (+/- 5 days) from date of manufacture</v>
          </cell>
          <cell r="BG1758" t="str">
            <v>Slow</v>
          </cell>
          <cell r="BH1758" t="str">
            <v>35 mm</v>
          </cell>
          <cell r="BI1758" t="str">
            <v>*NS</v>
          </cell>
          <cell r="BJ1758" t="str">
            <v>35 in</v>
          </cell>
          <cell r="BK1758" t="str">
            <v>*NS</v>
          </cell>
          <cell r="BL1758" t="str">
            <v>I, II, III</v>
          </cell>
          <cell r="BM1758" t="str">
            <v>*NS</v>
          </cell>
          <cell r="BN1758" t="str">
            <v>*NS</v>
          </cell>
          <cell r="BO1758">
            <v>0</v>
          </cell>
          <cell r="BP1758" t="str">
            <v>J</v>
          </cell>
          <cell r="BQ1758">
            <v>16</v>
          </cell>
          <cell r="BR1758">
            <v>33925</v>
          </cell>
        </row>
        <row r="1759">
          <cell r="C1759">
            <v>298090</v>
          </cell>
          <cell r="D1759" t="str">
            <v>3526 M90 (2PB, 30 Bxs)(GJ)</v>
          </cell>
          <cell r="E1759" t="str">
            <v>70429</v>
          </cell>
          <cell r="F1759" t="str">
            <v>72038</v>
          </cell>
          <cell r="G1759" t="str">
            <v>30%</v>
          </cell>
          <cell r="H1759" t="str">
            <v>2 X 8509 (12-8 4 X 1.25 OL)</v>
          </cell>
          <cell r="I1759" t="str">
            <v>8054 (62 mm 142 GA X 2.313 FT)</v>
          </cell>
          <cell r="J1759" t="str">
            <v>8056 (124 mm 200 GA X 2.313 FT)</v>
          </cell>
          <cell r="K1759">
            <v>2.0202</v>
          </cell>
          <cell r="L1759">
            <v>0.86580000000000001</v>
          </cell>
          <cell r="M1759">
            <v>26</v>
          </cell>
          <cell r="N1759" t="str">
            <v>NS</v>
          </cell>
          <cell r="O1759">
            <v>25.75</v>
          </cell>
          <cell r="P1759">
            <v>26</v>
          </cell>
          <cell r="Q1759">
            <v>26.25</v>
          </cell>
          <cell r="R1759">
            <v>2.737225</v>
          </cell>
          <cell r="S1759">
            <v>2.8860000000000001</v>
          </cell>
          <cell r="T1759">
            <v>3.0397500000000002</v>
          </cell>
          <cell r="U1759">
            <v>1242.7001500000001</v>
          </cell>
          <cell r="V1759">
            <v>1310.2440000000001</v>
          </cell>
          <cell r="W1759">
            <v>1380.0465000000002</v>
          </cell>
          <cell r="X1759" t="str">
            <v>8445/8446 (31"/2 pc)</v>
          </cell>
          <cell r="Y1759" t="str">
            <v>31"/ 2 pc</v>
          </cell>
          <cell r="Z1759">
            <v>2.5</v>
          </cell>
          <cell r="AA1759">
            <v>20</v>
          </cell>
          <cell r="AB1759">
            <v>54.744500000000002</v>
          </cell>
          <cell r="AC1759">
            <v>57.72</v>
          </cell>
          <cell r="AD1759">
            <v>60.795000000000002</v>
          </cell>
          <cell r="AE1759">
            <v>57.244500000000002</v>
          </cell>
          <cell r="AF1759">
            <v>60.22</v>
          </cell>
          <cell r="AG1759">
            <v>63.295000000000002</v>
          </cell>
          <cell r="AH1759" t="str">
            <v>2 X 8126 (4.854 FT/Box)</v>
          </cell>
          <cell r="AI1759">
            <v>2</v>
          </cell>
          <cell r="AJ1759" t="str">
            <v>(6X5)+0=30</v>
          </cell>
          <cell r="AK1759">
            <v>6</v>
          </cell>
          <cell r="AL1759">
            <v>5</v>
          </cell>
          <cell r="AM1759">
            <v>0</v>
          </cell>
          <cell r="AN1759">
            <v>30</v>
          </cell>
          <cell r="AO1759" t="str">
            <v>8905 (42 X 45)</v>
          </cell>
          <cell r="AP1759" t="str">
            <v>42X45</v>
          </cell>
          <cell r="AQ1759">
            <v>55</v>
          </cell>
          <cell r="AR1759" t="str">
            <v>8123 (2)</v>
          </cell>
          <cell r="AS1759">
            <v>0</v>
          </cell>
          <cell r="AT1759" t="str">
            <v>8121 (2 X 16FT)</v>
          </cell>
          <cell r="AU1759">
            <v>2</v>
          </cell>
          <cell r="AV1759" t="str">
            <v>8051 (1 White)</v>
          </cell>
          <cell r="AW1759" t="str">
            <v>8050 (134FT Clear)</v>
          </cell>
          <cell r="AX1759">
            <v>1861.6</v>
          </cell>
          <cell r="AY1759">
            <v>600</v>
          </cell>
          <cell r="AZ1759">
            <v>3.1026666666666665</v>
          </cell>
          <cell r="BA1759" t="str">
            <v>GJ Request to change packaging.(31" boxes to 42X45 pallet 3/22/06)</v>
          </cell>
          <cell r="BB1759"/>
          <cell r="BC1759">
            <v>298090</v>
          </cell>
          <cell r="BD1759" t="str">
            <v>Yellow</v>
          </cell>
          <cell r="BE1759" t="str">
            <v xml:space="preserve">3526 M90 </v>
          </cell>
          <cell r="BF1759" t="str">
            <v>12 months (+/- 5 days) from date of manufacture</v>
          </cell>
          <cell r="BG1759" t="str">
            <v>Slow</v>
          </cell>
          <cell r="BH1759" t="str">
            <v>35 mm</v>
          </cell>
          <cell r="BI1759" t="str">
            <v>*NS</v>
          </cell>
          <cell r="BJ1759" t="str">
            <v>26 in</v>
          </cell>
          <cell r="BK1759" t="str">
            <v>*NS</v>
          </cell>
          <cell r="BL1759" t="str">
            <v>I, II, III</v>
          </cell>
          <cell r="BM1759" t="str">
            <v>*NS</v>
          </cell>
          <cell r="BN1759" t="str">
            <v>*NS</v>
          </cell>
          <cell r="BO1759">
            <v>0</v>
          </cell>
          <cell r="BP1759" t="str">
            <v>J</v>
          </cell>
          <cell r="BQ1759">
            <v>20</v>
          </cell>
          <cell r="BR1759">
            <v>33130</v>
          </cell>
        </row>
        <row r="1760">
          <cell r="C1760">
            <v>298091</v>
          </cell>
          <cell r="D1760" t="str">
            <v>3537 LIF90 (2PB, 25 Bxs) (GJ)</v>
          </cell>
          <cell r="E1760" t="str">
            <v>70412</v>
          </cell>
          <cell r="F1760" t="str">
            <v>72038</v>
          </cell>
          <cell r="G1760">
            <v>0.3</v>
          </cell>
          <cell r="H1760" t="str">
            <v>2 X 8509 (12-8 4 X 1.25 OL)</v>
          </cell>
          <cell r="I1760" t="str">
            <v>8054 (62 mm 142 GA X 3.233 FT)</v>
          </cell>
          <cell r="J1760" t="str">
            <v>8056 (124 mm 200 GA X 3.233 FT)</v>
          </cell>
          <cell r="K1760">
            <v>2.8748999999999998</v>
          </cell>
          <cell r="L1760">
            <v>1.2321</v>
          </cell>
          <cell r="M1760">
            <v>37</v>
          </cell>
          <cell r="N1760" t="str">
            <v>NS</v>
          </cell>
          <cell r="O1760">
            <v>36.75</v>
          </cell>
          <cell r="P1760">
            <v>37</v>
          </cell>
          <cell r="Q1760">
            <v>37.25</v>
          </cell>
          <cell r="R1760">
            <v>3.9065250000000002</v>
          </cell>
          <cell r="S1760">
            <v>4.1070000000000002</v>
          </cell>
          <cell r="T1760">
            <v>4.3135500000000002</v>
          </cell>
          <cell r="U1760">
            <v>1773.5623500000002</v>
          </cell>
          <cell r="V1760">
            <v>1864.5780000000002</v>
          </cell>
          <cell r="W1760">
            <v>1958.3517000000002</v>
          </cell>
          <cell r="X1760" t="str">
            <v>8465/8466 (39"/2 pc)</v>
          </cell>
          <cell r="Y1760" t="str">
            <v>39"/ 2 pc</v>
          </cell>
          <cell r="Z1760">
            <v>2.8</v>
          </cell>
          <cell r="AA1760">
            <v>12</v>
          </cell>
          <cell r="AB1760">
            <v>46.878300000000003</v>
          </cell>
          <cell r="AC1760">
            <v>49.284000000000006</v>
          </cell>
          <cell r="AD1760">
            <v>51.762600000000006</v>
          </cell>
          <cell r="AE1760">
            <v>49.6783</v>
          </cell>
          <cell r="AF1760">
            <v>52.084000000000003</v>
          </cell>
          <cell r="AG1760">
            <v>54.562600000000003</v>
          </cell>
          <cell r="AH1760" t="str">
            <v xml:space="preserve">2 X 8126 (4.625 FT/Box) </v>
          </cell>
          <cell r="AI1760">
            <v>2</v>
          </cell>
          <cell r="AJ1760" t="str">
            <v>(5X5)+0=25</v>
          </cell>
          <cell r="AK1760">
            <v>5</v>
          </cell>
          <cell r="AL1760">
            <v>5</v>
          </cell>
          <cell r="AM1760">
            <v>0</v>
          </cell>
          <cell r="AN1760">
            <v>25</v>
          </cell>
          <cell r="AO1760" t="str">
            <v>8908 (45 X 44)</v>
          </cell>
          <cell r="AP1760" t="str">
            <v>45X44</v>
          </cell>
          <cell r="AQ1760">
            <v>55</v>
          </cell>
          <cell r="AR1760" t="str">
            <v>8123 (4)</v>
          </cell>
          <cell r="AS1760">
            <v>0</v>
          </cell>
          <cell r="AT1760" t="str">
            <v>8121 (2 X 16FT)</v>
          </cell>
          <cell r="AU1760">
            <v>2</v>
          </cell>
          <cell r="AV1760" t="str">
            <v>8051 (1 White)</v>
          </cell>
          <cell r="AW1760" t="str">
            <v>8050 (111FT Clear)</v>
          </cell>
          <cell r="AX1760">
            <v>1357.1000000000001</v>
          </cell>
          <cell r="AY1760">
            <v>300</v>
          </cell>
          <cell r="AZ1760">
            <v>4.5236666666666672</v>
          </cell>
          <cell r="BA1760" t="str">
            <v>Minova request 5/19/11 from James Avery - UPS 60 piece order.  JCS 5/20/11</v>
          </cell>
          <cell r="BB1760" t="str">
            <v>Revised pieces per box from 15 to 12 (3.20.14)</v>
          </cell>
          <cell r="BC1760">
            <v>298091</v>
          </cell>
          <cell r="BD1760" t="str">
            <v>Yellow</v>
          </cell>
          <cell r="BE1760" t="str">
            <v>3537 LIF90</v>
          </cell>
          <cell r="BF1760" t="str">
            <v>12 months (+/- 5 days) from date of manufacture</v>
          </cell>
          <cell r="BG1760" t="str">
            <v>Slow</v>
          </cell>
          <cell r="BH1760" t="str">
            <v>35 mm</v>
          </cell>
          <cell r="BI1760" t="str">
            <v>*NS</v>
          </cell>
          <cell r="BJ1760" t="str">
            <v>37 in</v>
          </cell>
          <cell r="BK1760" t="str">
            <v>*NS</v>
          </cell>
          <cell r="BL1760" t="str">
            <v>I, II, III</v>
          </cell>
          <cell r="BM1760" t="str">
            <v>*NS</v>
          </cell>
          <cell r="BN1760" t="str">
            <v>*NS</v>
          </cell>
          <cell r="BO1760">
            <v>0</v>
          </cell>
          <cell r="BP1760" t="str">
            <v>J</v>
          </cell>
          <cell r="BQ1760">
            <v>12</v>
          </cell>
          <cell r="BR1760">
            <v>33925</v>
          </cell>
        </row>
        <row r="1761">
          <cell r="C1761">
            <v>302012</v>
          </cell>
          <cell r="D1761" t="str">
            <v>4012 M0204 (2PB, 75 Bxs)(GJ)</v>
          </cell>
          <cell r="E1761" t="str">
            <v>70450</v>
          </cell>
          <cell r="F1761" t="str">
            <v>72038</v>
          </cell>
          <cell r="G1761" t="str">
            <v>30%</v>
          </cell>
          <cell r="H1761" t="str">
            <v>2 X 8512 (15-10 5 X 2.0L)</v>
          </cell>
          <cell r="I1761" t="str">
            <v>8027 (66 mm 142 GA X 1.167 FT)</v>
          </cell>
          <cell r="J1761" t="str">
            <v>8058 (139 mm 200 GA X 1.167 FT)</v>
          </cell>
          <cell r="K1761">
            <v>1.2196799999999999</v>
          </cell>
          <cell r="L1761">
            <v>0.52271999999999996</v>
          </cell>
          <cell r="M1761">
            <v>12</v>
          </cell>
          <cell r="N1761" t="str">
            <v>NS</v>
          </cell>
          <cell r="O1761">
            <v>11.75</v>
          </cell>
          <cell r="P1761">
            <v>12</v>
          </cell>
          <cell r="Q1761">
            <v>12.25</v>
          </cell>
          <cell r="R1761">
            <v>1.6414749999999998</v>
          </cell>
          <cell r="S1761">
            <v>1.7423999999999999</v>
          </cell>
          <cell r="T1761">
            <v>1.8460749999999999</v>
          </cell>
          <cell r="U1761">
            <v>745.22964999999988</v>
          </cell>
          <cell r="V1761">
            <v>791.04959999999994</v>
          </cell>
          <cell r="W1761">
            <v>838.11804999999993</v>
          </cell>
          <cell r="X1761" t="str">
            <v>8405/8406 (13"/2 pc)</v>
          </cell>
          <cell r="Y1761" t="str">
            <v>13"/ 2 pc</v>
          </cell>
          <cell r="Z1761">
            <v>1.1000000000000001</v>
          </cell>
          <cell r="AA1761">
            <v>16</v>
          </cell>
          <cell r="AB1761">
            <v>26.263599999999997</v>
          </cell>
          <cell r="AC1761">
            <v>27.878399999999999</v>
          </cell>
          <cell r="AD1761">
            <v>29.537199999999999</v>
          </cell>
          <cell r="AE1761">
            <v>27.363599999999998</v>
          </cell>
          <cell r="AF1761">
            <v>28.978400000000001</v>
          </cell>
          <cell r="AG1761">
            <v>30.6372</v>
          </cell>
          <cell r="AH1761" t="str">
            <v>1 X 8126 (2.417 FT/Box)</v>
          </cell>
          <cell r="AI1761">
            <v>1</v>
          </cell>
          <cell r="AJ1761" t="str">
            <v>(15X5)+0=75</v>
          </cell>
          <cell r="AK1761">
            <v>15</v>
          </cell>
          <cell r="AL1761">
            <v>5</v>
          </cell>
          <cell r="AM1761">
            <v>0</v>
          </cell>
          <cell r="AN1761">
            <v>75</v>
          </cell>
          <cell r="AO1761" t="str">
            <v>8904 (45 X 42)</v>
          </cell>
          <cell r="AP1761" t="str">
            <v>45X42</v>
          </cell>
          <cell r="AQ1761">
            <v>55</v>
          </cell>
          <cell r="AR1761" t="str">
            <v>8123 (4)</v>
          </cell>
          <cell r="AS1761">
            <v>0</v>
          </cell>
          <cell r="AT1761" t="str">
            <v>8121 (2 X 16FT)</v>
          </cell>
          <cell r="AU1761">
            <v>2</v>
          </cell>
          <cell r="AV1761" t="str">
            <v>8051 (1 White)</v>
          </cell>
          <cell r="AW1761" t="str">
            <v>8050 (334FT Clear)</v>
          </cell>
          <cell r="AX1761">
            <v>2228.38</v>
          </cell>
          <cell r="AY1761">
            <v>1200</v>
          </cell>
          <cell r="AZ1761">
            <v>1.8569833333333334</v>
          </cell>
          <cell r="BA1761" t="str">
            <v>AK Request 11/20/13.</v>
          </cell>
          <cell r="BB1761"/>
          <cell r="BC1761">
            <v>302012</v>
          </cell>
          <cell r="BD1761" t="str">
            <v>Yellow</v>
          </cell>
          <cell r="BE1761" t="str">
            <v>4012 M0204</v>
          </cell>
          <cell r="BF1761" t="str">
            <v>12 months (+/- 5 days) from date of manufacture</v>
          </cell>
          <cell r="BG1761" t="str">
            <v>Slow</v>
          </cell>
          <cell r="BH1761" t="str">
            <v>40 mm</v>
          </cell>
          <cell r="BI1761" t="str">
            <v>*NS</v>
          </cell>
          <cell r="BJ1761" t="str">
            <v xml:space="preserve">12 in </v>
          </cell>
          <cell r="BK1761" t="str">
            <v>*NS</v>
          </cell>
          <cell r="BL1761" t="str">
            <v>I, II, III</v>
          </cell>
          <cell r="BM1761" t="str">
            <v>*NS</v>
          </cell>
          <cell r="BN1761" t="str">
            <v>*NS</v>
          </cell>
          <cell r="BO1761">
            <v>0</v>
          </cell>
          <cell r="BP1761" t="str">
            <v>J</v>
          </cell>
          <cell r="BQ1761">
            <v>16</v>
          </cell>
          <cell r="BR1761">
            <v>31375</v>
          </cell>
        </row>
        <row r="1762">
          <cell r="C1762">
            <v>302014</v>
          </cell>
          <cell r="D1762" t="str">
            <v>4012 M0510 (2PB, 75 Bxs)(GJ)</v>
          </cell>
          <cell r="E1762" t="str">
            <v>70457</v>
          </cell>
          <cell r="F1762" t="str">
            <v>72038</v>
          </cell>
          <cell r="G1762" t="str">
            <v>30%</v>
          </cell>
          <cell r="H1762" t="str">
            <v>2 X 8505 (KP Wire)</v>
          </cell>
          <cell r="I1762" t="str">
            <v>Not Applicable</v>
          </cell>
          <cell r="J1762" t="str">
            <v>8015 (6.750 142 mm 142 GA X 1.146 FT)</v>
          </cell>
          <cell r="K1762">
            <v>1.2196799999999999</v>
          </cell>
          <cell r="L1762">
            <v>0.52271999999999996</v>
          </cell>
          <cell r="M1762">
            <v>12</v>
          </cell>
          <cell r="N1762" t="str">
            <v>NS</v>
          </cell>
          <cell r="O1762">
            <v>11.75</v>
          </cell>
          <cell r="P1762">
            <v>12</v>
          </cell>
          <cell r="Q1762">
            <v>12.25</v>
          </cell>
          <cell r="R1762">
            <v>1.6414749999999998</v>
          </cell>
          <cell r="S1762">
            <v>1.7423999999999999</v>
          </cell>
          <cell r="T1762">
            <v>1.8460749999999999</v>
          </cell>
          <cell r="U1762">
            <v>745.22964999999988</v>
          </cell>
          <cell r="V1762">
            <v>791.04959999999994</v>
          </cell>
          <cell r="W1762">
            <v>838.11804999999993</v>
          </cell>
          <cell r="X1762" t="str">
            <v>8405/8406 (13"/2 pc)</v>
          </cell>
          <cell r="Y1762" t="str">
            <v>13"/ 2 pc</v>
          </cell>
          <cell r="Z1762">
            <v>1.1000000000000001</v>
          </cell>
          <cell r="AA1762">
            <v>16</v>
          </cell>
          <cell r="AB1762">
            <v>26.263599999999997</v>
          </cell>
          <cell r="AC1762">
            <v>27.878399999999999</v>
          </cell>
          <cell r="AD1762">
            <v>29.537199999999999</v>
          </cell>
          <cell r="AE1762">
            <v>27.363599999999998</v>
          </cell>
          <cell r="AF1762">
            <v>28.978400000000001</v>
          </cell>
          <cell r="AG1762">
            <v>30.6372</v>
          </cell>
          <cell r="AH1762" t="str">
            <v>1 X 8126 (2.417 FT/Box)</v>
          </cell>
          <cell r="AI1762">
            <v>1</v>
          </cell>
          <cell r="AJ1762" t="str">
            <v>(15X5)+0=75</v>
          </cell>
          <cell r="AK1762">
            <v>15</v>
          </cell>
          <cell r="AL1762">
            <v>5</v>
          </cell>
          <cell r="AM1762">
            <v>0</v>
          </cell>
          <cell r="AN1762">
            <v>75</v>
          </cell>
          <cell r="AO1762" t="str">
            <v>8904 (45 X 42)</v>
          </cell>
          <cell r="AP1762" t="str">
            <v>45X42</v>
          </cell>
          <cell r="AQ1762">
            <v>55</v>
          </cell>
          <cell r="AR1762" t="str">
            <v>8123 (4)</v>
          </cell>
          <cell r="AS1762">
            <v>0</v>
          </cell>
          <cell r="AT1762" t="str">
            <v>8121 (2 X 16FT)</v>
          </cell>
          <cell r="AU1762">
            <v>2</v>
          </cell>
          <cell r="AV1762" t="str">
            <v>8051 (1 White)</v>
          </cell>
          <cell r="AW1762" t="str">
            <v>8050 (334FT Clear)</v>
          </cell>
          <cell r="AX1762">
            <v>2228.38</v>
          </cell>
          <cell r="AY1762">
            <v>1200</v>
          </cell>
          <cell r="AZ1762">
            <v>1.8569833333333334</v>
          </cell>
          <cell r="BA1762" t="str">
            <v xml:space="preserve">GJ Request 10/15/04. </v>
          </cell>
          <cell r="BB1762"/>
          <cell r="BC1762">
            <v>302014</v>
          </cell>
          <cell r="BD1762" t="str">
            <v>White</v>
          </cell>
          <cell r="BE1762" t="str">
            <v xml:space="preserve">4012 M0510 </v>
          </cell>
          <cell r="BF1762" t="str">
            <v>12 months (+/- 5 days) from date of manufacture</v>
          </cell>
          <cell r="BG1762" t="str">
            <v>X-Slow</v>
          </cell>
          <cell r="BH1762" t="str">
            <v>40 mm</v>
          </cell>
          <cell r="BI1762" t="str">
            <v>*NS</v>
          </cell>
          <cell r="BJ1762" t="str">
            <v xml:space="preserve">12 in </v>
          </cell>
          <cell r="BK1762" t="str">
            <v>*NS</v>
          </cell>
          <cell r="BL1762" t="str">
            <v>I, II, III</v>
          </cell>
          <cell r="BM1762" t="str">
            <v>*NS</v>
          </cell>
          <cell r="BN1762" t="str">
            <v>*NS</v>
          </cell>
          <cell r="BO1762">
            <v>0</v>
          </cell>
          <cell r="BP1762" t="str">
            <v>J</v>
          </cell>
          <cell r="BQ1762">
            <v>16</v>
          </cell>
          <cell r="BR1762">
            <v>31375</v>
          </cell>
        </row>
        <row r="1763">
          <cell r="C1763">
            <v>302015</v>
          </cell>
          <cell r="D1763" t="str">
            <v>4012 M35 (2PB, 75 Bxs)(GJ)</v>
          </cell>
          <cell r="E1763" t="str">
            <v>70474</v>
          </cell>
          <cell r="F1763" t="str">
            <v>72038</v>
          </cell>
          <cell r="G1763" t="str">
            <v>30%</v>
          </cell>
          <cell r="H1763" t="str">
            <v>2 X 8505 (KP Wire)</v>
          </cell>
          <cell r="I1763" t="str">
            <v>Not Applicable</v>
          </cell>
          <cell r="J1763" t="str">
            <v>8015 (6.750 142 mm 142 GA X 1.146 FT)</v>
          </cell>
          <cell r="K1763">
            <v>1.2196799999999999</v>
          </cell>
          <cell r="L1763">
            <v>0.52271999999999996</v>
          </cell>
          <cell r="M1763">
            <v>12</v>
          </cell>
          <cell r="N1763" t="str">
            <v>NS</v>
          </cell>
          <cell r="O1763">
            <v>11.75</v>
          </cell>
          <cell r="P1763">
            <v>12</v>
          </cell>
          <cell r="Q1763">
            <v>12.25</v>
          </cell>
          <cell r="R1763">
            <v>1.6414749999999998</v>
          </cell>
          <cell r="S1763">
            <v>1.7423999999999999</v>
          </cell>
          <cell r="T1763">
            <v>1.8460749999999999</v>
          </cell>
          <cell r="U1763">
            <v>745.22964999999988</v>
          </cell>
          <cell r="V1763">
            <v>791.04959999999994</v>
          </cell>
          <cell r="W1763">
            <v>838.11804999999993</v>
          </cell>
          <cell r="X1763" t="str">
            <v>8405/8406 (13"/2 pc)</v>
          </cell>
          <cell r="Y1763" t="str">
            <v>13"/ 2 pc</v>
          </cell>
          <cell r="Z1763">
            <v>1.1000000000000001</v>
          </cell>
          <cell r="AA1763">
            <v>16</v>
          </cell>
          <cell r="AB1763">
            <v>26.263599999999997</v>
          </cell>
          <cell r="AC1763">
            <v>27.878399999999999</v>
          </cell>
          <cell r="AD1763">
            <v>29.537199999999999</v>
          </cell>
          <cell r="AE1763">
            <v>27.363599999999998</v>
          </cell>
          <cell r="AF1763">
            <v>28.978400000000001</v>
          </cell>
          <cell r="AG1763">
            <v>30.6372</v>
          </cell>
          <cell r="AH1763" t="str">
            <v>1 X 8126 (2.417 FT/Box)</v>
          </cell>
          <cell r="AI1763">
            <v>1</v>
          </cell>
          <cell r="AJ1763" t="str">
            <v>(15X5)+0=75</v>
          </cell>
          <cell r="AK1763">
            <v>15</v>
          </cell>
          <cell r="AL1763">
            <v>5</v>
          </cell>
          <cell r="AM1763">
            <v>0</v>
          </cell>
          <cell r="AN1763">
            <v>75</v>
          </cell>
          <cell r="AO1763" t="str">
            <v>8904 (45 X 42)</v>
          </cell>
          <cell r="AP1763" t="str">
            <v>45X42</v>
          </cell>
          <cell r="AQ1763">
            <v>55</v>
          </cell>
          <cell r="AR1763" t="str">
            <v>8123 (4)</v>
          </cell>
          <cell r="AS1763">
            <v>0</v>
          </cell>
          <cell r="AT1763" t="str">
            <v>8121 (2 X 16FT)</v>
          </cell>
          <cell r="AU1763">
            <v>2</v>
          </cell>
          <cell r="AV1763" t="str">
            <v>8051 (1 White)</v>
          </cell>
          <cell r="AW1763" t="str">
            <v>8050 (334FT Clear)</v>
          </cell>
          <cell r="AX1763">
            <v>2228.38</v>
          </cell>
          <cell r="AY1763">
            <v>1200</v>
          </cell>
          <cell r="AZ1763">
            <v>1.8569833333333334</v>
          </cell>
          <cell r="BA1763" t="str">
            <v>GJ Request 8/18/08.</v>
          </cell>
          <cell r="BB1763"/>
          <cell r="BC1763">
            <v>302015</v>
          </cell>
          <cell r="BD1763" t="str">
            <v>Blue</v>
          </cell>
          <cell r="BE1763" t="str">
            <v>4012 M35</v>
          </cell>
          <cell r="BF1763" t="str">
            <v>12 months (+/- 5 days) from date of manufacture</v>
          </cell>
          <cell r="BG1763" t="str">
            <v>Fast</v>
          </cell>
          <cell r="BH1763" t="str">
            <v>40 mm</v>
          </cell>
          <cell r="BI1763" t="str">
            <v>*NS</v>
          </cell>
          <cell r="BJ1763" t="str">
            <v xml:space="preserve">12 in </v>
          </cell>
          <cell r="BK1763" t="str">
            <v>*NS</v>
          </cell>
          <cell r="BL1763" t="str">
            <v>I, II, III</v>
          </cell>
          <cell r="BM1763" t="str">
            <v>*NS</v>
          </cell>
          <cell r="BN1763" t="str">
            <v>*NS</v>
          </cell>
          <cell r="BO1763">
            <v>0</v>
          </cell>
          <cell r="BP1763" t="str">
            <v>J</v>
          </cell>
          <cell r="BQ1763">
            <v>16</v>
          </cell>
          <cell r="BR1763">
            <v>31375</v>
          </cell>
        </row>
        <row r="1764">
          <cell r="C1764">
            <v>302016</v>
          </cell>
          <cell r="D1764" t="str">
            <v>4012 LIF70 (2PB, 75 Bxs)(GJ)</v>
          </cell>
          <cell r="E1764" t="str">
            <v>70413</v>
          </cell>
          <cell r="F1764" t="str">
            <v>72038</v>
          </cell>
          <cell r="G1764" t="str">
            <v>30%</v>
          </cell>
          <cell r="H1764" t="str">
            <v>2 X 8505 (KP Wire)</v>
          </cell>
          <cell r="I1764" t="str">
            <v>Not Applicable</v>
          </cell>
          <cell r="J1764" t="str">
            <v>8015 (6.750 142 mm 142 GA X 1.146 FT)</v>
          </cell>
          <cell r="K1764">
            <v>1.2196799999999999</v>
          </cell>
          <cell r="L1764">
            <v>0.52271999999999996</v>
          </cell>
          <cell r="M1764">
            <v>12</v>
          </cell>
          <cell r="N1764" t="str">
            <v>NS</v>
          </cell>
          <cell r="O1764">
            <v>11.75</v>
          </cell>
          <cell r="P1764">
            <v>12</v>
          </cell>
          <cell r="Q1764">
            <v>12.25</v>
          </cell>
          <cell r="R1764">
            <v>1.6414749999999998</v>
          </cell>
          <cell r="S1764">
            <v>1.7423999999999999</v>
          </cell>
          <cell r="T1764">
            <v>1.8460749999999999</v>
          </cell>
          <cell r="U1764">
            <v>745.22964999999988</v>
          </cell>
          <cell r="V1764">
            <v>791.04959999999994</v>
          </cell>
          <cell r="W1764">
            <v>838.11804999999993</v>
          </cell>
          <cell r="X1764" t="str">
            <v>8405/8406 (13"/2 pc)</v>
          </cell>
          <cell r="Y1764" t="str">
            <v>13"/ 2 pc</v>
          </cell>
          <cell r="Z1764">
            <v>1.1000000000000001</v>
          </cell>
          <cell r="AA1764">
            <v>16</v>
          </cell>
          <cell r="AB1764">
            <v>26.263599999999997</v>
          </cell>
          <cell r="AC1764">
            <v>27.878399999999999</v>
          </cell>
          <cell r="AD1764">
            <v>29.537199999999999</v>
          </cell>
          <cell r="AE1764">
            <v>27.363599999999998</v>
          </cell>
          <cell r="AF1764">
            <v>28.978400000000001</v>
          </cell>
          <cell r="AG1764">
            <v>30.6372</v>
          </cell>
          <cell r="AH1764" t="str">
            <v>1 X 8126 (2.417 FT/Box)</v>
          </cell>
          <cell r="AI1764">
            <v>1</v>
          </cell>
          <cell r="AJ1764" t="str">
            <v>(15X5)+0=75</v>
          </cell>
          <cell r="AK1764">
            <v>15</v>
          </cell>
          <cell r="AL1764">
            <v>5</v>
          </cell>
          <cell r="AM1764">
            <v>0</v>
          </cell>
          <cell r="AN1764">
            <v>75</v>
          </cell>
          <cell r="AO1764" t="str">
            <v>8904 (45 X 42)</v>
          </cell>
          <cell r="AP1764" t="str">
            <v>45X42</v>
          </cell>
          <cell r="AQ1764">
            <v>55</v>
          </cell>
          <cell r="AR1764" t="str">
            <v>8123 (4)</v>
          </cell>
          <cell r="AS1764">
            <v>0</v>
          </cell>
          <cell r="AT1764" t="str">
            <v>8121 (2 X 16FT)</v>
          </cell>
          <cell r="AU1764">
            <v>2</v>
          </cell>
          <cell r="AV1764" t="str">
            <v>8051 (1 White)</v>
          </cell>
          <cell r="AW1764" t="str">
            <v>8050 (334FT Clear)</v>
          </cell>
          <cell r="AX1764">
            <v>2228.38</v>
          </cell>
          <cell r="AY1764">
            <v>1200</v>
          </cell>
          <cell r="AZ1764">
            <v>1.8569833333333334</v>
          </cell>
          <cell r="BA1764" t="str">
            <v>GJ Request 1/5/11.</v>
          </cell>
          <cell r="BB1764"/>
          <cell r="BC1764">
            <v>302016</v>
          </cell>
          <cell r="BD1764" t="str">
            <v>Yellow</v>
          </cell>
          <cell r="BE1764" t="str">
            <v>4012 LIF70</v>
          </cell>
          <cell r="BF1764" t="str">
            <v>12 months (+/- 5 days) from date of manufacture</v>
          </cell>
          <cell r="BG1764" t="str">
            <v>Slow</v>
          </cell>
          <cell r="BH1764" t="str">
            <v>40 mm</v>
          </cell>
          <cell r="BI1764" t="str">
            <v>*NS</v>
          </cell>
          <cell r="BJ1764" t="str">
            <v xml:space="preserve">12 in </v>
          </cell>
          <cell r="BK1764" t="str">
            <v>*NS</v>
          </cell>
          <cell r="BL1764" t="str">
            <v>I, II, III</v>
          </cell>
          <cell r="BM1764" t="str">
            <v>*NS</v>
          </cell>
          <cell r="BN1764" t="str">
            <v>*NS</v>
          </cell>
          <cell r="BO1764">
            <v>0</v>
          </cell>
          <cell r="BP1764" t="str">
            <v>J</v>
          </cell>
          <cell r="BQ1764">
            <v>16</v>
          </cell>
          <cell r="BR1764">
            <v>31375</v>
          </cell>
        </row>
        <row r="1765">
          <cell r="C1765">
            <v>302017</v>
          </cell>
          <cell r="D1765" t="str">
            <v>4012 M70 (2PB, 75 Bxs)(GJ)</v>
          </cell>
          <cell r="E1765" t="str">
            <v>70426</v>
          </cell>
          <cell r="F1765" t="str">
            <v>72038</v>
          </cell>
          <cell r="G1765" t="str">
            <v>30%</v>
          </cell>
          <cell r="H1765" t="str">
            <v>2 X 8505 (KP Wire)</v>
          </cell>
          <cell r="I1765" t="str">
            <v>Not Applicable</v>
          </cell>
          <cell r="J1765" t="str">
            <v>8015 (6.750 142 mm 142 GA X 1.146 FT)</v>
          </cell>
          <cell r="K1765">
            <v>1.2196799999999999</v>
          </cell>
          <cell r="L1765">
            <v>0.52271999999999996</v>
          </cell>
          <cell r="M1765">
            <v>12</v>
          </cell>
          <cell r="N1765" t="str">
            <v>NS</v>
          </cell>
          <cell r="O1765">
            <v>11.75</v>
          </cell>
          <cell r="P1765">
            <v>12</v>
          </cell>
          <cell r="Q1765">
            <v>12.25</v>
          </cell>
          <cell r="R1765">
            <v>1.6414749999999998</v>
          </cell>
          <cell r="S1765">
            <v>1.7423999999999999</v>
          </cell>
          <cell r="T1765">
            <v>1.8460749999999999</v>
          </cell>
          <cell r="U1765">
            <v>745.22964999999988</v>
          </cell>
          <cell r="V1765">
            <v>791.04959999999994</v>
          </cell>
          <cell r="W1765">
            <v>838.11804999999993</v>
          </cell>
          <cell r="X1765" t="str">
            <v>8405/8406 (13"/2 pc)</v>
          </cell>
          <cell r="Y1765" t="str">
            <v>13"/ 2 pc</v>
          </cell>
          <cell r="Z1765">
            <v>1.1000000000000001</v>
          </cell>
          <cell r="AA1765">
            <v>16</v>
          </cell>
          <cell r="AB1765">
            <v>26.263599999999997</v>
          </cell>
          <cell r="AC1765">
            <v>27.878399999999999</v>
          </cell>
          <cell r="AD1765">
            <v>29.537199999999999</v>
          </cell>
          <cell r="AE1765">
            <v>27.363599999999998</v>
          </cell>
          <cell r="AF1765">
            <v>28.978400000000001</v>
          </cell>
          <cell r="AG1765">
            <v>30.6372</v>
          </cell>
          <cell r="AH1765" t="str">
            <v>1 X 8126 (2.417 FT/Box)</v>
          </cell>
          <cell r="AI1765">
            <v>1</v>
          </cell>
          <cell r="AJ1765" t="str">
            <v>(15X5)+0=75</v>
          </cell>
          <cell r="AK1765">
            <v>15</v>
          </cell>
          <cell r="AL1765">
            <v>5</v>
          </cell>
          <cell r="AM1765">
            <v>0</v>
          </cell>
          <cell r="AN1765">
            <v>75</v>
          </cell>
          <cell r="AO1765" t="str">
            <v>8904 (45 X 42)</v>
          </cell>
          <cell r="AP1765" t="str">
            <v>45X42</v>
          </cell>
          <cell r="AQ1765">
            <v>55</v>
          </cell>
          <cell r="AR1765" t="str">
            <v>8123 (4)</v>
          </cell>
          <cell r="AS1765">
            <v>0</v>
          </cell>
          <cell r="AT1765" t="str">
            <v>8121 (2 X 16FT)</v>
          </cell>
          <cell r="AU1765">
            <v>2</v>
          </cell>
          <cell r="AV1765" t="str">
            <v>8051 (1 White)</v>
          </cell>
          <cell r="AW1765" t="str">
            <v>8050 (334FT Clear)</v>
          </cell>
          <cell r="AX1765">
            <v>2228.38</v>
          </cell>
          <cell r="AY1765">
            <v>1200</v>
          </cell>
          <cell r="AZ1765">
            <v>1.8569833333333334</v>
          </cell>
          <cell r="BA1765" t="str">
            <v xml:space="preserve">GJ Request 10/15/04. </v>
          </cell>
          <cell r="BB1765"/>
          <cell r="BC1765">
            <v>302017</v>
          </cell>
          <cell r="BD1765" t="str">
            <v>Yellow</v>
          </cell>
          <cell r="BE1765" t="str">
            <v xml:space="preserve">4012 M70 </v>
          </cell>
          <cell r="BF1765" t="str">
            <v>12 months (+/- 5 days) from date of manufacture</v>
          </cell>
          <cell r="BG1765" t="str">
            <v>Slow</v>
          </cell>
          <cell r="BH1765" t="str">
            <v>40 mm</v>
          </cell>
          <cell r="BI1765" t="str">
            <v>*NS</v>
          </cell>
          <cell r="BJ1765" t="str">
            <v xml:space="preserve">12 in </v>
          </cell>
          <cell r="BK1765" t="str">
            <v>*NS</v>
          </cell>
          <cell r="BL1765" t="str">
            <v>I, II, III</v>
          </cell>
          <cell r="BM1765" t="str">
            <v>*NS</v>
          </cell>
          <cell r="BN1765" t="str">
            <v>*NS</v>
          </cell>
          <cell r="BO1765">
            <v>0</v>
          </cell>
          <cell r="BP1765" t="str">
            <v>J</v>
          </cell>
          <cell r="BQ1765">
            <v>16</v>
          </cell>
          <cell r="BR1765">
            <v>31375</v>
          </cell>
        </row>
        <row r="1766">
          <cell r="C1766">
            <v>302018</v>
          </cell>
          <cell r="D1766" t="str">
            <v>4012 M90 (2PB, 75 Bxs)(GJ)</v>
          </cell>
          <cell r="E1766" t="str">
            <v>70429</v>
          </cell>
          <cell r="F1766" t="str">
            <v>72038</v>
          </cell>
          <cell r="G1766" t="str">
            <v>30%</v>
          </cell>
          <cell r="H1766" t="str">
            <v>2 X 8505 (KP Wire)</v>
          </cell>
          <cell r="I1766" t="str">
            <v>Not Applicable</v>
          </cell>
          <cell r="J1766" t="str">
            <v>8015 (6.750 142 mm 142 GA X 1.146 FT)</v>
          </cell>
          <cell r="K1766">
            <v>1.2196799999999999</v>
          </cell>
          <cell r="L1766">
            <v>0.52271999999999996</v>
          </cell>
          <cell r="M1766">
            <v>12</v>
          </cell>
          <cell r="N1766" t="str">
            <v>NS</v>
          </cell>
          <cell r="O1766">
            <v>11.75</v>
          </cell>
          <cell r="P1766">
            <v>12</v>
          </cell>
          <cell r="Q1766">
            <v>12.25</v>
          </cell>
          <cell r="R1766">
            <v>1.6414749999999998</v>
          </cell>
          <cell r="S1766">
            <v>1.7423999999999999</v>
          </cell>
          <cell r="T1766">
            <v>1.8460749999999999</v>
          </cell>
          <cell r="U1766">
            <v>745.22964999999988</v>
          </cell>
          <cell r="V1766">
            <v>791.04959999999994</v>
          </cell>
          <cell r="W1766">
            <v>838.11804999999993</v>
          </cell>
          <cell r="X1766" t="str">
            <v>8405/8406 (13"/2 pc)</v>
          </cell>
          <cell r="Y1766" t="str">
            <v>13"/ 2 pc</v>
          </cell>
          <cell r="Z1766">
            <v>1.1000000000000001</v>
          </cell>
          <cell r="AA1766">
            <v>16</v>
          </cell>
          <cell r="AB1766">
            <v>26.263599999999997</v>
          </cell>
          <cell r="AC1766">
            <v>27.878399999999999</v>
          </cell>
          <cell r="AD1766">
            <v>29.537199999999999</v>
          </cell>
          <cell r="AE1766">
            <v>27.363599999999998</v>
          </cell>
          <cell r="AF1766">
            <v>28.978400000000001</v>
          </cell>
          <cell r="AG1766">
            <v>30.6372</v>
          </cell>
          <cell r="AH1766" t="str">
            <v>1 X 8126 (2.417 FT/Box)</v>
          </cell>
          <cell r="AI1766">
            <v>1</v>
          </cell>
          <cell r="AJ1766" t="str">
            <v>(15X5)+0=75</v>
          </cell>
          <cell r="AK1766">
            <v>15</v>
          </cell>
          <cell r="AL1766">
            <v>5</v>
          </cell>
          <cell r="AM1766">
            <v>0</v>
          </cell>
          <cell r="AN1766">
            <v>75</v>
          </cell>
          <cell r="AO1766" t="str">
            <v>8904 (45 X 42)</v>
          </cell>
          <cell r="AP1766" t="str">
            <v>45X42</v>
          </cell>
          <cell r="AQ1766">
            <v>55</v>
          </cell>
          <cell r="AR1766" t="str">
            <v>8123 (4)</v>
          </cell>
          <cell r="AS1766">
            <v>0</v>
          </cell>
          <cell r="AT1766" t="str">
            <v>8121 (2 X 16FT)</v>
          </cell>
          <cell r="AU1766">
            <v>2</v>
          </cell>
          <cell r="AV1766" t="str">
            <v>8051 (1 White)</v>
          </cell>
          <cell r="AW1766" t="str">
            <v>8050 (334FT Clear)</v>
          </cell>
          <cell r="AX1766">
            <v>2228.38</v>
          </cell>
          <cell r="AY1766">
            <v>1200</v>
          </cell>
          <cell r="AZ1766">
            <v>1.8569833333333334</v>
          </cell>
          <cell r="BA1766" t="str">
            <v xml:space="preserve">GJ Request 6/21/02. </v>
          </cell>
          <cell r="BB1766"/>
          <cell r="BC1766">
            <v>302018</v>
          </cell>
          <cell r="BD1766" t="str">
            <v>Yellow</v>
          </cell>
          <cell r="BE1766" t="str">
            <v xml:space="preserve">4012 M90 </v>
          </cell>
          <cell r="BF1766" t="str">
            <v>12 months (+/- 5 days) from date of manufacture</v>
          </cell>
          <cell r="BG1766" t="str">
            <v>Slow</v>
          </cell>
          <cell r="BH1766" t="str">
            <v>40 mm</v>
          </cell>
          <cell r="BI1766" t="str">
            <v>*NS</v>
          </cell>
          <cell r="BJ1766" t="str">
            <v xml:space="preserve">12 in </v>
          </cell>
          <cell r="BK1766" t="str">
            <v>*NS</v>
          </cell>
          <cell r="BL1766" t="str">
            <v>I, II, III</v>
          </cell>
          <cell r="BM1766" t="str">
            <v>*NS</v>
          </cell>
          <cell r="BN1766" t="str">
            <v>*NS</v>
          </cell>
          <cell r="BO1766">
            <v>0</v>
          </cell>
          <cell r="BP1766" t="str">
            <v>J</v>
          </cell>
          <cell r="BQ1766">
            <v>16</v>
          </cell>
          <cell r="BR1766">
            <v>31375</v>
          </cell>
        </row>
        <row r="1767">
          <cell r="C1767">
            <v>302019</v>
          </cell>
          <cell r="D1767" t="str">
            <v>4012 LIF0510 (2PB, 75 Bxs)(GJ)</v>
          </cell>
          <cell r="E1767" t="str">
            <v>70428</v>
          </cell>
          <cell r="F1767" t="str">
            <v>72038</v>
          </cell>
          <cell r="G1767" t="str">
            <v>30%</v>
          </cell>
          <cell r="H1767" t="str">
            <v>2 X 8505 (KP Wire)</v>
          </cell>
          <cell r="I1767" t="str">
            <v>Not Applicable</v>
          </cell>
          <cell r="J1767" t="str">
            <v>8015 (6.750 142 mm 142 GA X 1.146 FT)</v>
          </cell>
          <cell r="K1767">
            <v>1.2196799999999999</v>
          </cell>
          <cell r="L1767">
            <v>0.52271999999999996</v>
          </cell>
          <cell r="M1767">
            <v>12</v>
          </cell>
          <cell r="N1767" t="str">
            <v>NS</v>
          </cell>
          <cell r="O1767">
            <v>11.75</v>
          </cell>
          <cell r="P1767">
            <v>12</v>
          </cell>
          <cell r="Q1767">
            <v>12.25</v>
          </cell>
          <cell r="R1767">
            <v>1.6414749999999998</v>
          </cell>
          <cell r="S1767">
            <v>1.7423999999999999</v>
          </cell>
          <cell r="T1767">
            <v>1.8460749999999999</v>
          </cell>
          <cell r="U1767">
            <v>745.22964999999988</v>
          </cell>
          <cell r="V1767">
            <v>791.04959999999994</v>
          </cell>
          <cell r="W1767">
            <v>838.11804999999993</v>
          </cell>
          <cell r="X1767" t="str">
            <v>8405/8406 (13"/2 pc)</v>
          </cell>
          <cell r="Y1767" t="str">
            <v>13"/ 2 pc</v>
          </cell>
          <cell r="Z1767">
            <v>1.1000000000000001</v>
          </cell>
          <cell r="AA1767">
            <v>16</v>
          </cell>
          <cell r="AB1767">
            <v>26.263599999999997</v>
          </cell>
          <cell r="AC1767">
            <v>27.878399999999999</v>
          </cell>
          <cell r="AD1767">
            <v>29.537199999999999</v>
          </cell>
          <cell r="AE1767">
            <v>27.363599999999998</v>
          </cell>
          <cell r="AF1767">
            <v>28.978400000000001</v>
          </cell>
          <cell r="AG1767">
            <v>30.6372</v>
          </cell>
          <cell r="AH1767" t="str">
            <v>1 X 8126 (2.417 FT/Box)</v>
          </cell>
          <cell r="AI1767">
            <v>1</v>
          </cell>
          <cell r="AJ1767" t="str">
            <v>(15X5)+0=75</v>
          </cell>
          <cell r="AK1767">
            <v>15</v>
          </cell>
          <cell r="AL1767">
            <v>5</v>
          </cell>
          <cell r="AM1767">
            <v>0</v>
          </cell>
          <cell r="AN1767">
            <v>75</v>
          </cell>
          <cell r="AO1767" t="str">
            <v>8904 (45 X 42)</v>
          </cell>
          <cell r="AP1767" t="str">
            <v>45X42</v>
          </cell>
          <cell r="AQ1767">
            <v>55</v>
          </cell>
          <cell r="AR1767" t="str">
            <v>8123 (4)</v>
          </cell>
          <cell r="AS1767">
            <v>0</v>
          </cell>
          <cell r="AT1767" t="str">
            <v>8121 (2 X 16FT)</v>
          </cell>
          <cell r="AU1767">
            <v>2</v>
          </cell>
          <cell r="AV1767" t="str">
            <v>8051 (1 White)</v>
          </cell>
          <cell r="AW1767" t="str">
            <v>8050 (334FT Clear)</v>
          </cell>
          <cell r="AX1767">
            <v>2228.38</v>
          </cell>
          <cell r="AY1767">
            <v>1200</v>
          </cell>
          <cell r="AZ1767">
            <v>1.8569833333333334</v>
          </cell>
          <cell r="BA1767" t="str">
            <v>GJ Request 3/9/07.</v>
          </cell>
          <cell r="BB1767"/>
          <cell r="BC1767">
            <v>302019</v>
          </cell>
          <cell r="BD1767" t="str">
            <v>White</v>
          </cell>
          <cell r="BE1767" t="str">
            <v>4012 LIF0510</v>
          </cell>
          <cell r="BF1767" t="str">
            <v>12 months (+/- 5 days) from date of manufacture</v>
          </cell>
          <cell r="BG1767" t="str">
            <v>X-Slow</v>
          </cell>
          <cell r="BH1767" t="str">
            <v>40 mm</v>
          </cell>
          <cell r="BI1767" t="str">
            <v>*NS</v>
          </cell>
          <cell r="BJ1767" t="str">
            <v xml:space="preserve">12 in </v>
          </cell>
          <cell r="BK1767" t="str">
            <v>*NS</v>
          </cell>
          <cell r="BL1767" t="str">
            <v>I, II, III</v>
          </cell>
          <cell r="BM1767" t="str">
            <v>*NS</v>
          </cell>
          <cell r="BN1767" t="str">
            <v>*NS</v>
          </cell>
          <cell r="BO1767">
            <v>0</v>
          </cell>
          <cell r="BP1767" t="str">
            <v>J</v>
          </cell>
          <cell r="BQ1767">
            <v>16</v>
          </cell>
          <cell r="BR1767">
            <v>31375</v>
          </cell>
        </row>
        <row r="1768">
          <cell r="C1768">
            <v>302020</v>
          </cell>
          <cell r="D1768" t="str">
            <v>4012 LIF1530 (2PB, 75 Bxs)(GJ)</v>
          </cell>
          <cell r="E1768" t="str">
            <v>70362</v>
          </cell>
          <cell r="F1768" t="str">
            <v>72038</v>
          </cell>
          <cell r="G1768" t="str">
            <v>30%</v>
          </cell>
          <cell r="H1768" t="str">
            <v>2 X 8512 (15-10 5 X 2.0L)</v>
          </cell>
          <cell r="I1768" t="str">
            <v>8027 (66 mm 142 GA X 1.167 FT)</v>
          </cell>
          <cell r="J1768" t="str">
            <v>8058 (139 mm 200 GA X 1.167 FT)</v>
          </cell>
          <cell r="K1768">
            <v>1.2196799999999999</v>
          </cell>
          <cell r="L1768">
            <v>0.52271999999999996</v>
          </cell>
          <cell r="M1768">
            <v>12</v>
          </cell>
          <cell r="N1768" t="str">
            <v>NS</v>
          </cell>
          <cell r="O1768">
            <v>11.75</v>
          </cell>
          <cell r="P1768">
            <v>12</v>
          </cell>
          <cell r="Q1768">
            <v>12.25</v>
          </cell>
          <cell r="R1768">
            <v>1.6414749999999998</v>
          </cell>
          <cell r="S1768">
            <v>1.7423999999999999</v>
          </cell>
          <cell r="T1768">
            <v>1.8460749999999999</v>
          </cell>
          <cell r="U1768">
            <v>745.22964999999988</v>
          </cell>
          <cell r="V1768">
            <v>791.04959999999994</v>
          </cell>
          <cell r="W1768">
            <v>838.11804999999993</v>
          </cell>
          <cell r="X1768" t="str">
            <v>8405/8406 (13"/2 pc)</v>
          </cell>
          <cell r="Y1768" t="str">
            <v>13"/ 2 pc</v>
          </cell>
          <cell r="Z1768">
            <v>1.1000000000000001</v>
          </cell>
          <cell r="AA1768">
            <v>16</v>
          </cell>
          <cell r="AB1768">
            <v>26.263599999999997</v>
          </cell>
          <cell r="AC1768">
            <v>27.878399999999999</v>
          </cell>
          <cell r="AD1768">
            <v>29.537199999999999</v>
          </cell>
          <cell r="AE1768">
            <v>27.363599999999998</v>
          </cell>
          <cell r="AF1768">
            <v>28.978400000000001</v>
          </cell>
          <cell r="AG1768">
            <v>30.6372</v>
          </cell>
          <cell r="AH1768" t="str">
            <v>1 X 8126 (2.417 FT/Box)</v>
          </cell>
          <cell r="AI1768">
            <v>1</v>
          </cell>
          <cell r="AJ1768" t="str">
            <v>(15X5)+0=75</v>
          </cell>
          <cell r="AK1768">
            <v>15</v>
          </cell>
          <cell r="AL1768">
            <v>5</v>
          </cell>
          <cell r="AM1768">
            <v>0</v>
          </cell>
          <cell r="AN1768">
            <v>75</v>
          </cell>
          <cell r="AO1768" t="str">
            <v>8904 (45 X 42)</v>
          </cell>
          <cell r="AP1768" t="str">
            <v>45X42</v>
          </cell>
          <cell r="AQ1768">
            <v>55</v>
          </cell>
          <cell r="AR1768" t="str">
            <v>8123 (4)</v>
          </cell>
          <cell r="AS1768">
            <v>0</v>
          </cell>
          <cell r="AT1768" t="str">
            <v>8121 (2 X 16FT)</v>
          </cell>
          <cell r="AU1768">
            <v>2</v>
          </cell>
          <cell r="AV1768" t="str">
            <v>8051 (1 White)</v>
          </cell>
          <cell r="AW1768" t="str">
            <v>8050 (334FT Clear)</v>
          </cell>
          <cell r="AX1768">
            <v>2228.38</v>
          </cell>
          <cell r="AY1768">
            <v>1200</v>
          </cell>
          <cell r="AZ1768">
            <v>1.8569833333333334</v>
          </cell>
          <cell r="BA1768" t="str">
            <v>GJ Request 7/19/05.</v>
          </cell>
          <cell r="BB1768"/>
          <cell r="BC1768">
            <v>302020</v>
          </cell>
          <cell r="BD1768" t="str">
            <v>White</v>
          </cell>
          <cell r="BE1768" t="str">
            <v>4012 LIF1530</v>
          </cell>
          <cell r="BF1768" t="str">
            <v>12 months (+/- 5 days) from date of manufacture</v>
          </cell>
          <cell r="BG1768" t="str">
            <v>Super Slow</v>
          </cell>
          <cell r="BH1768" t="str">
            <v>40 mm</v>
          </cell>
          <cell r="BI1768" t="str">
            <v>*NS</v>
          </cell>
          <cell r="BJ1768" t="str">
            <v xml:space="preserve">12 in </v>
          </cell>
          <cell r="BK1768" t="str">
            <v>*NS</v>
          </cell>
          <cell r="BL1768" t="str">
            <v>I, II, III</v>
          </cell>
          <cell r="BM1768" t="str">
            <v>*NS</v>
          </cell>
          <cell r="BN1768" t="str">
            <v>*NS</v>
          </cell>
          <cell r="BO1768">
            <v>0</v>
          </cell>
          <cell r="BP1768" t="str">
            <v>J</v>
          </cell>
          <cell r="BQ1768">
            <v>16</v>
          </cell>
          <cell r="BR1768">
            <v>31375</v>
          </cell>
        </row>
        <row r="1769">
          <cell r="C1769">
            <v>302021</v>
          </cell>
          <cell r="D1769" t="str">
            <v>4012 LIF0204 (2PB, 75 Bxs)(GJ)</v>
          </cell>
          <cell r="E1769" t="str">
            <v>70414</v>
          </cell>
          <cell r="F1769" t="str">
            <v>72038</v>
          </cell>
          <cell r="G1769" t="str">
            <v>30%</v>
          </cell>
          <cell r="H1769" t="str">
            <v>2 X 8512 (15-10 5 X 2.0L)</v>
          </cell>
          <cell r="I1769" t="str">
            <v>8027 (66 mm 142 GA X 1.167 FT)</v>
          </cell>
          <cell r="J1769" t="str">
            <v>8058 (139 mm 200 GA X 1.167 FT)</v>
          </cell>
          <cell r="K1769">
            <v>1.2196799999999999</v>
          </cell>
          <cell r="L1769">
            <v>0.52271999999999996</v>
          </cell>
          <cell r="M1769">
            <v>12</v>
          </cell>
          <cell r="N1769" t="str">
            <v>NS</v>
          </cell>
          <cell r="O1769">
            <v>11.75</v>
          </cell>
          <cell r="P1769">
            <v>12</v>
          </cell>
          <cell r="Q1769">
            <v>12.25</v>
          </cell>
          <cell r="R1769">
            <v>1.6414749999999998</v>
          </cell>
          <cell r="S1769">
            <v>1.7423999999999999</v>
          </cell>
          <cell r="T1769">
            <v>1.8460749999999999</v>
          </cell>
          <cell r="U1769">
            <v>745.22964999999988</v>
          </cell>
          <cell r="V1769">
            <v>791.04959999999994</v>
          </cell>
          <cell r="W1769">
            <v>838.11804999999993</v>
          </cell>
          <cell r="X1769" t="str">
            <v>8405/8406 (13"/2 pc)</v>
          </cell>
          <cell r="Y1769" t="str">
            <v>13"/ 2 pc</v>
          </cell>
          <cell r="Z1769">
            <v>1.1000000000000001</v>
          </cell>
          <cell r="AA1769">
            <v>16</v>
          </cell>
          <cell r="AB1769">
            <v>26.263599999999997</v>
          </cell>
          <cell r="AC1769">
            <v>27.878399999999999</v>
          </cell>
          <cell r="AD1769">
            <v>29.537199999999999</v>
          </cell>
          <cell r="AE1769">
            <v>27.363599999999998</v>
          </cell>
          <cell r="AF1769">
            <v>28.978400000000001</v>
          </cell>
          <cell r="AG1769">
            <v>30.6372</v>
          </cell>
          <cell r="AH1769" t="str">
            <v>1 X 8126 (2.417 FT/Box)</v>
          </cell>
          <cell r="AI1769">
            <v>1</v>
          </cell>
          <cell r="AJ1769" t="str">
            <v>(15X5)+0=75</v>
          </cell>
          <cell r="AK1769">
            <v>15</v>
          </cell>
          <cell r="AL1769">
            <v>5</v>
          </cell>
          <cell r="AM1769">
            <v>0</v>
          </cell>
          <cell r="AN1769">
            <v>75</v>
          </cell>
          <cell r="AO1769" t="str">
            <v>8904 (45 X 42)</v>
          </cell>
          <cell r="AP1769" t="str">
            <v>45X42</v>
          </cell>
          <cell r="AQ1769">
            <v>55</v>
          </cell>
          <cell r="AR1769" t="str">
            <v>8123 (4)</v>
          </cell>
          <cell r="AS1769">
            <v>0</v>
          </cell>
          <cell r="AT1769" t="str">
            <v>8121 (2 X 16FT)</v>
          </cell>
          <cell r="AU1769">
            <v>2</v>
          </cell>
          <cell r="AV1769" t="str">
            <v>8051 (1 White)</v>
          </cell>
          <cell r="AW1769" t="str">
            <v>8050 (334FT Clear)</v>
          </cell>
          <cell r="AX1769">
            <v>2228.38</v>
          </cell>
          <cell r="AY1769">
            <v>1200</v>
          </cell>
          <cell r="AZ1769">
            <v>1.8569833333333334</v>
          </cell>
          <cell r="BA1769" t="str">
            <v>GJ Request 4/5/07.</v>
          </cell>
          <cell r="BB1769"/>
          <cell r="BC1769">
            <v>302021</v>
          </cell>
          <cell r="BD1769" t="str">
            <v>Yellow</v>
          </cell>
          <cell r="BE1769" t="str">
            <v>4012 LIF0204</v>
          </cell>
          <cell r="BF1769" t="str">
            <v>12 months (+/- 5 days) from date of manufacture</v>
          </cell>
          <cell r="BG1769" t="str">
            <v>Slow</v>
          </cell>
          <cell r="BH1769" t="str">
            <v>40 mm</v>
          </cell>
          <cell r="BI1769" t="str">
            <v>*NS</v>
          </cell>
          <cell r="BJ1769" t="str">
            <v xml:space="preserve">12 in </v>
          </cell>
          <cell r="BK1769" t="str">
            <v>*NS</v>
          </cell>
          <cell r="BL1769" t="str">
            <v>I, II, III</v>
          </cell>
          <cell r="BM1769" t="str">
            <v>*NS</v>
          </cell>
          <cell r="BN1769" t="str">
            <v>*NS</v>
          </cell>
          <cell r="BO1769">
            <v>0</v>
          </cell>
          <cell r="BP1769" t="str">
            <v>J</v>
          </cell>
          <cell r="BQ1769">
            <v>16</v>
          </cell>
          <cell r="BR1769">
            <v>31375</v>
          </cell>
        </row>
        <row r="1770">
          <cell r="C1770">
            <v>302022</v>
          </cell>
          <cell r="D1770" t="str">
            <v>4012 LIF35 (2PB, 75 Bxs)(GJ)</v>
          </cell>
          <cell r="E1770" t="str">
            <v>70411</v>
          </cell>
          <cell r="F1770" t="str">
            <v>72038</v>
          </cell>
          <cell r="G1770" t="str">
            <v>30%</v>
          </cell>
          <cell r="H1770" t="str">
            <v>2 X 8512 (15-10 5 X 2.0L)</v>
          </cell>
          <cell r="I1770" t="str">
            <v>8027 (66 mm 142 GA X 1.167 FT)</v>
          </cell>
          <cell r="J1770" t="str">
            <v>8058 (139 mm 200 GA X 1.167 FT)</v>
          </cell>
          <cell r="K1770">
            <v>1.2196799999999999</v>
          </cell>
          <cell r="L1770">
            <v>0.52271999999999996</v>
          </cell>
          <cell r="M1770">
            <v>12</v>
          </cell>
          <cell r="N1770" t="str">
            <v>NS</v>
          </cell>
          <cell r="O1770">
            <v>11.75</v>
          </cell>
          <cell r="P1770">
            <v>12</v>
          </cell>
          <cell r="Q1770">
            <v>12.25</v>
          </cell>
          <cell r="R1770">
            <v>1.6414749999999998</v>
          </cell>
          <cell r="S1770">
            <v>1.7423999999999999</v>
          </cell>
          <cell r="T1770">
            <v>1.8460749999999999</v>
          </cell>
          <cell r="U1770">
            <v>745.22964999999988</v>
          </cell>
          <cell r="V1770">
            <v>791.04959999999994</v>
          </cell>
          <cell r="W1770">
            <v>838.11804999999993</v>
          </cell>
          <cell r="X1770" t="str">
            <v>8405/8406 (13"/2 pc)</v>
          </cell>
          <cell r="Y1770" t="str">
            <v>13"/ 2 pc</v>
          </cell>
          <cell r="Z1770">
            <v>1.1000000000000001</v>
          </cell>
          <cell r="AA1770">
            <v>16</v>
          </cell>
          <cell r="AB1770">
            <v>26.263599999999997</v>
          </cell>
          <cell r="AC1770">
            <v>27.878399999999999</v>
          </cell>
          <cell r="AD1770">
            <v>29.537199999999999</v>
          </cell>
          <cell r="AE1770">
            <v>27.363599999999998</v>
          </cell>
          <cell r="AF1770">
            <v>28.978400000000001</v>
          </cell>
          <cell r="AG1770">
            <v>30.6372</v>
          </cell>
          <cell r="AH1770" t="str">
            <v>1 X 8126 (2.417 FT/Box)</v>
          </cell>
          <cell r="AI1770">
            <v>1</v>
          </cell>
          <cell r="AJ1770" t="str">
            <v>(15X5)+0=75</v>
          </cell>
          <cell r="AK1770">
            <v>15</v>
          </cell>
          <cell r="AL1770">
            <v>5</v>
          </cell>
          <cell r="AM1770">
            <v>0</v>
          </cell>
          <cell r="AN1770">
            <v>75</v>
          </cell>
          <cell r="AO1770" t="str">
            <v>8904 (45 X 42)</v>
          </cell>
          <cell r="AP1770" t="str">
            <v>45X42</v>
          </cell>
          <cell r="AQ1770">
            <v>55</v>
          </cell>
          <cell r="AR1770" t="str">
            <v>8123 (4)</v>
          </cell>
          <cell r="AS1770">
            <v>0</v>
          </cell>
          <cell r="AT1770" t="str">
            <v>8121 (2 X 16FT)</v>
          </cell>
          <cell r="AU1770">
            <v>2</v>
          </cell>
          <cell r="AV1770" t="str">
            <v>8051 (1 White)</v>
          </cell>
          <cell r="AW1770" t="str">
            <v>8050 (334FT Clear)</v>
          </cell>
          <cell r="AX1770">
            <v>2228.38</v>
          </cell>
          <cell r="AY1770">
            <v>1200</v>
          </cell>
          <cell r="AZ1770">
            <v>1.8569833333333334</v>
          </cell>
          <cell r="BA1770" t="str">
            <v>AK Request 11/20/13.</v>
          </cell>
          <cell r="BB1770"/>
          <cell r="BC1770">
            <v>302022</v>
          </cell>
          <cell r="BD1770" t="str">
            <v>Blue</v>
          </cell>
          <cell r="BE1770" t="str">
            <v>4012 LIF35</v>
          </cell>
          <cell r="BF1770" t="str">
            <v>12 months (+/- 5 days) from date of manufacture</v>
          </cell>
          <cell r="BG1770" t="str">
            <v>Fast</v>
          </cell>
          <cell r="BH1770" t="str">
            <v>40 mm</v>
          </cell>
          <cell r="BI1770" t="str">
            <v>*NS</v>
          </cell>
          <cell r="BJ1770" t="str">
            <v xml:space="preserve">12 in </v>
          </cell>
          <cell r="BK1770" t="str">
            <v>*NS</v>
          </cell>
          <cell r="BL1770" t="str">
            <v>I, II, III</v>
          </cell>
          <cell r="BM1770" t="str">
            <v>*NS</v>
          </cell>
          <cell r="BN1770" t="str">
            <v>*NS</v>
          </cell>
          <cell r="BO1770">
            <v>0</v>
          </cell>
          <cell r="BP1770" t="str">
            <v>J</v>
          </cell>
          <cell r="BQ1770">
            <v>16</v>
          </cell>
          <cell r="BR1770">
            <v>31375</v>
          </cell>
        </row>
        <row r="1771">
          <cell r="C1771">
            <v>302028</v>
          </cell>
          <cell r="D1771" t="str">
            <v>4012 LIF90 (2PB, 75 Bxs)(GJ)</v>
          </cell>
          <cell r="E1771" t="str">
            <v>70412</v>
          </cell>
          <cell r="F1771" t="str">
            <v>72038</v>
          </cell>
          <cell r="G1771" t="str">
            <v>30%</v>
          </cell>
          <cell r="H1771" t="str">
            <v>2 X 8505 (KP Wire)</v>
          </cell>
          <cell r="I1771" t="str">
            <v>Not Applicable</v>
          </cell>
          <cell r="J1771" t="str">
            <v>8015 (6.750 142 mm 142 GA X 1.146 FT)</v>
          </cell>
          <cell r="K1771">
            <v>1.2196799999999999</v>
          </cell>
          <cell r="L1771">
            <v>0.52271999999999996</v>
          </cell>
          <cell r="M1771">
            <v>12</v>
          </cell>
          <cell r="N1771" t="str">
            <v>NS</v>
          </cell>
          <cell r="O1771">
            <v>11.75</v>
          </cell>
          <cell r="P1771">
            <v>12</v>
          </cell>
          <cell r="Q1771">
            <v>12.25</v>
          </cell>
          <cell r="R1771">
            <v>1.6414749999999998</v>
          </cell>
          <cell r="S1771">
            <v>1.7423999999999999</v>
          </cell>
          <cell r="T1771">
            <v>1.8460749999999999</v>
          </cell>
          <cell r="U1771">
            <v>745.22964999999988</v>
          </cell>
          <cell r="V1771">
            <v>791.04959999999994</v>
          </cell>
          <cell r="W1771">
            <v>838.11804999999993</v>
          </cell>
          <cell r="X1771" t="str">
            <v>8405/8406 (13"/2 pc)</v>
          </cell>
          <cell r="Y1771" t="str">
            <v>13"/ 2 pc</v>
          </cell>
          <cell r="Z1771">
            <v>1.1000000000000001</v>
          </cell>
          <cell r="AA1771">
            <v>16</v>
          </cell>
          <cell r="AB1771">
            <v>26.263599999999997</v>
          </cell>
          <cell r="AC1771">
            <v>27.878399999999999</v>
          </cell>
          <cell r="AD1771">
            <v>29.537199999999999</v>
          </cell>
          <cell r="AE1771">
            <v>27.363599999999998</v>
          </cell>
          <cell r="AF1771">
            <v>28.978400000000001</v>
          </cell>
          <cell r="AG1771">
            <v>30.6372</v>
          </cell>
          <cell r="AH1771" t="str">
            <v>1 X 8126 (2.417 FT/Box)</v>
          </cell>
          <cell r="AI1771">
            <v>1</v>
          </cell>
          <cell r="AJ1771" t="str">
            <v>(15X5)+0=75</v>
          </cell>
          <cell r="AK1771">
            <v>15</v>
          </cell>
          <cell r="AL1771">
            <v>5</v>
          </cell>
          <cell r="AM1771">
            <v>0</v>
          </cell>
          <cell r="AN1771">
            <v>75</v>
          </cell>
          <cell r="AO1771" t="str">
            <v>8904 (45 X 42)</v>
          </cell>
          <cell r="AP1771" t="str">
            <v>45X42</v>
          </cell>
          <cell r="AQ1771">
            <v>55</v>
          </cell>
          <cell r="AR1771" t="str">
            <v>8123 (4)</v>
          </cell>
          <cell r="AS1771">
            <v>0</v>
          </cell>
          <cell r="AT1771" t="str">
            <v>8121 (2 X 16FT)</v>
          </cell>
          <cell r="AU1771">
            <v>2</v>
          </cell>
          <cell r="AV1771" t="str">
            <v>8051 (1 White)</v>
          </cell>
          <cell r="AW1771" t="str">
            <v>8050 (334FT Clear)</v>
          </cell>
          <cell r="AX1771">
            <v>2228.38</v>
          </cell>
          <cell r="AY1771">
            <v>1200</v>
          </cell>
          <cell r="AZ1771">
            <v>1.8569833333333334</v>
          </cell>
          <cell r="BA1771" t="str">
            <v>GJ Request 7/2/08.</v>
          </cell>
          <cell r="BB1771"/>
          <cell r="BC1771">
            <v>302028</v>
          </cell>
          <cell r="BD1771" t="str">
            <v>Yellow</v>
          </cell>
          <cell r="BE1771" t="str">
            <v>4012 LIF90</v>
          </cell>
          <cell r="BF1771" t="str">
            <v>12 months (+/- 5 days) from date of manufacture</v>
          </cell>
          <cell r="BG1771" t="str">
            <v>Slow</v>
          </cell>
          <cell r="BH1771" t="str">
            <v>40 mm</v>
          </cell>
          <cell r="BI1771" t="str">
            <v>*NS</v>
          </cell>
          <cell r="BJ1771" t="str">
            <v xml:space="preserve">12 in </v>
          </cell>
          <cell r="BK1771" t="str">
            <v>*NS</v>
          </cell>
          <cell r="BL1771" t="str">
            <v>I, II, III</v>
          </cell>
          <cell r="BM1771" t="str">
            <v>*NS</v>
          </cell>
          <cell r="BN1771" t="str">
            <v>*NS</v>
          </cell>
          <cell r="BO1771">
            <v>0</v>
          </cell>
          <cell r="BP1771" t="str">
            <v>J</v>
          </cell>
          <cell r="BQ1771">
            <v>16</v>
          </cell>
          <cell r="BR1771">
            <v>31375</v>
          </cell>
        </row>
        <row r="1772">
          <cell r="C1772">
            <v>302040</v>
          </cell>
          <cell r="D1772" t="str">
            <v>4012 VLIF35 (2PB, 75 Bxs)(GJ)</v>
          </cell>
          <cell r="E1772" t="str">
            <v>70363</v>
          </cell>
          <cell r="F1772" t="str">
            <v>72038</v>
          </cell>
          <cell r="G1772" t="str">
            <v>30%</v>
          </cell>
          <cell r="H1772" t="str">
            <v>2 X 8512 (15-10 5 X 2.0L)</v>
          </cell>
          <cell r="I1772" t="str">
            <v>8027 (66 mm 142 GA X 1.167 FT)</v>
          </cell>
          <cell r="J1772" t="str">
            <v>8058 (139 mm 200 GA X 1.167 FT)</v>
          </cell>
          <cell r="K1772">
            <v>1.2196799999999999</v>
          </cell>
          <cell r="L1772">
            <v>0.52271999999999996</v>
          </cell>
          <cell r="M1772">
            <v>12</v>
          </cell>
          <cell r="N1772" t="str">
            <v>NS</v>
          </cell>
          <cell r="O1772">
            <v>11.75</v>
          </cell>
          <cell r="P1772">
            <v>12</v>
          </cell>
          <cell r="Q1772">
            <v>12.25</v>
          </cell>
          <cell r="R1772">
            <v>1.6414749999999998</v>
          </cell>
          <cell r="S1772">
            <v>1.7423999999999999</v>
          </cell>
          <cell r="T1772">
            <v>1.8460749999999999</v>
          </cell>
          <cell r="U1772">
            <v>745.22964999999988</v>
          </cell>
          <cell r="V1772">
            <v>791.04959999999994</v>
          </cell>
          <cell r="W1772">
            <v>838.11804999999993</v>
          </cell>
          <cell r="X1772" t="str">
            <v>8405/8406 (13"/2 pc)</v>
          </cell>
          <cell r="Y1772" t="str">
            <v>13"/ 2 pc</v>
          </cell>
          <cell r="Z1772">
            <v>1.1000000000000001</v>
          </cell>
          <cell r="AA1772">
            <v>16</v>
          </cell>
          <cell r="AB1772">
            <v>26.263599999999997</v>
          </cell>
          <cell r="AC1772">
            <v>27.878399999999999</v>
          </cell>
          <cell r="AD1772">
            <v>29.537199999999999</v>
          </cell>
          <cell r="AE1772">
            <v>27.363599999999998</v>
          </cell>
          <cell r="AF1772">
            <v>28.978400000000001</v>
          </cell>
          <cell r="AG1772">
            <v>30.6372</v>
          </cell>
          <cell r="AH1772" t="str">
            <v>1 X 8126 (2.417 FT/Box)</v>
          </cell>
          <cell r="AI1772">
            <v>1</v>
          </cell>
          <cell r="AJ1772" t="str">
            <v>(15X5)+0=75</v>
          </cell>
          <cell r="AK1772">
            <v>15</v>
          </cell>
          <cell r="AL1772">
            <v>5</v>
          </cell>
          <cell r="AM1772">
            <v>0</v>
          </cell>
          <cell r="AN1772">
            <v>75</v>
          </cell>
          <cell r="AO1772" t="str">
            <v>8904 (45 X 42)</v>
          </cell>
          <cell r="AP1772" t="str">
            <v>45X42</v>
          </cell>
          <cell r="AQ1772">
            <v>55</v>
          </cell>
          <cell r="AR1772" t="str">
            <v>8123 (4)</v>
          </cell>
          <cell r="AS1772">
            <v>0</v>
          </cell>
          <cell r="AT1772" t="str">
            <v>8121 (2 X 16FT)</v>
          </cell>
          <cell r="AU1772">
            <v>2</v>
          </cell>
          <cell r="AV1772" t="str">
            <v>8051 (1 White)</v>
          </cell>
          <cell r="AW1772" t="str">
            <v>8050 (334FT Clear)</v>
          </cell>
          <cell r="AX1772">
            <v>2228.38</v>
          </cell>
          <cell r="AY1772">
            <v>1200</v>
          </cell>
          <cell r="AZ1772">
            <v>1.8569833333333334</v>
          </cell>
          <cell r="BA1772" t="str">
            <v>GJ Request 4/30/13.</v>
          </cell>
          <cell r="BB1772"/>
          <cell r="BC1772">
            <v>302040</v>
          </cell>
          <cell r="BD1772" t="str">
            <v>Blue</v>
          </cell>
          <cell r="BE1772" t="str">
            <v>4012 VLIF35</v>
          </cell>
          <cell r="BF1772" t="str">
            <v>12 months (+/- 5 days) from date of manufacture</v>
          </cell>
          <cell r="BG1772" t="str">
            <v>Fast</v>
          </cell>
          <cell r="BH1772" t="str">
            <v>40 mm</v>
          </cell>
          <cell r="BI1772" t="str">
            <v>*NS</v>
          </cell>
          <cell r="BJ1772" t="str">
            <v xml:space="preserve">12 in </v>
          </cell>
          <cell r="BK1772" t="str">
            <v>*NS</v>
          </cell>
          <cell r="BL1772" t="str">
            <v>I, II, III</v>
          </cell>
          <cell r="BM1772" t="str">
            <v>*NS</v>
          </cell>
          <cell r="BN1772" t="str">
            <v>*NS</v>
          </cell>
          <cell r="BO1772">
            <v>0</v>
          </cell>
          <cell r="BP1772" t="str">
            <v>J</v>
          </cell>
          <cell r="BQ1772">
            <v>16</v>
          </cell>
          <cell r="BR1772">
            <v>31375</v>
          </cell>
        </row>
        <row r="1773">
          <cell r="C1773">
            <v>302045</v>
          </cell>
          <cell r="D1773" t="str">
            <v>4012 VLIF50 (2PB, 75 Bxs)(GJ)</v>
          </cell>
          <cell r="E1773" t="str">
            <v>70354</v>
          </cell>
          <cell r="F1773" t="str">
            <v>72038</v>
          </cell>
          <cell r="G1773" t="str">
            <v>30%</v>
          </cell>
          <cell r="H1773" t="str">
            <v>2 X 8512 (15-10 5 X 2.0L)</v>
          </cell>
          <cell r="I1773" t="str">
            <v>8027 (66 mm 142 GA X 1.167 FT)</v>
          </cell>
          <cell r="J1773" t="str">
            <v>8058 (139 mm 200 GA X 1.167 FT)</v>
          </cell>
          <cell r="K1773">
            <v>1.2196799999999999</v>
          </cell>
          <cell r="L1773">
            <v>0.52271999999999996</v>
          </cell>
          <cell r="M1773">
            <v>12</v>
          </cell>
          <cell r="N1773" t="str">
            <v>NS</v>
          </cell>
          <cell r="O1773">
            <v>11.75</v>
          </cell>
          <cell r="P1773">
            <v>12</v>
          </cell>
          <cell r="Q1773">
            <v>12.25</v>
          </cell>
          <cell r="R1773">
            <v>1.6414749999999998</v>
          </cell>
          <cell r="S1773">
            <v>1.7423999999999999</v>
          </cell>
          <cell r="T1773">
            <v>1.8460749999999999</v>
          </cell>
          <cell r="U1773">
            <v>745.22964999999988</v>
          </cell>
          <cell r="V1773">
            <v>791.04959999999994</v>
          </cell>
          <cell r="W1773">
            <v>838.11804999999993</v>
          </cell>
          <cell r="X1773" t="str">
            <v>8405/8406 (13"/2 pc)</v>
          </cell>
          <cell r="Y1773" t="str">
            <v>13"/ 2 pc</v>
          </cell>
          <cell r="Z1773">
            <v>1.1000000000000001</v>
          </cell>
          <cell r="AA1773">
            <v>16</v>
          </cell>
          <cell r="AB1773">
            <v>26.263599999999997</v>
          </cell>
          <cell r="AC1773">
            <v>27.878399999999999</v>
          </cell>
          <cell r="AD1773">
            <v>29.537199999999999</v>
          </cell>
          <cell r="AE1773">
            <v>27.363599999999998</v>
          </cell>
          <cell r="AF1773">
            <v>28.978400000000001</v>
          </cell>
          <cell r="AG1773">
            <v>30.6372</v>
          </cell>
          <cell r="AH1773" t="str">
            <v>1 X 8126 (2.417 FT/Box)</v>
          </cell>
          <cell r="AI1773">
            <v>1</v>
          </cell>
          <cell r="AJ1773" t="str">
            <v>(15X5)+0=75</v>
          </cell>
          <cell r="AK1773">
            <v>15</v>
          </cell>
          <cell r="AL1773">
            <v>5</v>
          </cell>
          <cell r="AM1773">
            <v>0</v>
          </cell>
          <cell r="AN1773">
            <v>75</v>
          </cell>
          <cell r="AO1773" t="str">
            <v>8904 (45 X 42)</v>
          </cell>
          <cell r="AP1773" t="str">
            <v>45X42</v>
          </cell>
          <cell r="AQ1773">
            <v>55</v>
          </cell>
          <cell r="AR1773" t="str">
            <v>8123 (4)</v>
          </cell>
          <cell r="AS1773">
            <v>0</v>
          </cell>
          <cell r="AT1773" t="str">
            <v>8121 (2 X 16FT)</v>
          </cell>
          <cell r="AU1773">
            <v>2</v>
          </cell>
          <cell r="AV1773" t="str">
            <v>8051 (1 White)</v>
          </cell>
          <cell r="AW1773" t="str">
            <v>8050 (334FT Clear)</v>
          </cell>
          <cell r="AX1773">
            <v>2228.38</v>
          </cell>
          <cell r="AY1773">
            <v>1200</v>
          </cell>
          <cell r="AZ1773">
            <v>1.8569833333333334</v>
          </cell>
          <cell r="BA1773" t="str">
            <v>GJ Request 4/30/13.</v>
          </cell>
          <cell r="BB1773"/>
          <cell r="BC1773">
            <v>302045</v>
          </cell>
          <cell r="BD1773" t="str">
            <v>Green</v>
          </cell>
          <cell r="BE1773" t="str">
            <v>4012 VLIF50</v>
          </cell>
          <cell r="BF1773" t="str">
            <v>12 months (+/- 5 days) from date of manufacture</v>
          </cell>
          <cell r="BG1773" t="str">
            <v>Medium</v>
          </cell>
          <cell r="BH1773" t="str">
            <v>40 mm</v>
          </cell>
          <cell r="BI1773" t="str">
            <v>*NS</v>
          </cell>
          <cell r="BJ1773" t="str">
            <v xml:space="preserve">12 in </v>
          </cell>
          <cell r="BK1773" t="str">
            <v>*NS</v>
          </cell>
          <cell r="BL1773" t="str">
            <v>I, II, III</v>
          </cell>
          <cell r="BM1773" t="str">
            <v>*NS</v>
          </cell>
          <cell r="BN1773" t="str">
            <v>*NS</v>
          </cell>
          <cell r="BO1773">
            <v>0</v>
          </cell>
          <cell r="BP1773" t="str">
            <v>J</v>
          </cell>
          <cell r="BQ1773">
            <v>16</v>
          </cell>
          <cell r="BR1773">
            <v>31375</v>
          </cell>
        </row>
        <row r="1774">
          <cell r="C1774">
            <v>302063</v>
          </cell>
          <cell r="D1774" t="str">
            <v>4012 H35 (2PB, 75 Bxs)(GJ)</v>
          </cell>
          <cell r="E1774" t="str">
            <v>70400</v>
          </cell>
          <cell r="F1774" t="str">
            <v>72038</v>
          </cell>
          <cell r="G1774" t="str">
            <v>30%</v>
          </cell>
          <cell r="H1774" t="str">
            <v>2 X 8505 (KP Wire)</v>
          </cell>
          <cell r="I1774" t="str">
            <v>Not Applicable</v>
          </cell>
          <cell r="J1774" t="str">
            <v>8015 (6.750 142 mm 142 GA X 1.146 FT)</v>
          </cell>
          <cell r="K1774">
            <v>1.2196799999999999</v>
          </cell>
          <cell r="L1774">
            <v>0.52271999999999996</v>
          </cell>
          <cell r="M1774">
            <v>12</v>
          </cell>
          <cell r="N1774" t="str">
            <v>NS</v>
          </cell>
          <cell r="O1774">
            <v>11.75</v>
          </cell>
          <cell r="P1774">
            <v>12</v>
          </cell>
          <cell r="Q1774">
            <v>12.25</v>
          </cell>
          <cell r="R1774">
            <v>1.6414749999999998</v>
          </cell>
          <cell r="S1774">
            <v>1.7423999999999999</v>
          </cell>
          <cell r="T1774">
            <v>1.8460749999999999</v>
          </cell>
          <cell r="U1774">
            <v>745.22964999999988</v>
          </cell>
          <cell r="V1774">
            <v>791.04959999999994</v>
          </cell>
          <cell r="W1774">
            <v>838.11804999999993</v>
          </cell>
          <cell r="X1774" t="str">
            <v>8405/8406 (13"/2 pc)</v>
          </cell>
          <cell r="Y1774" t="str">
            <v>13"/ 2 pc</v>
          </cell>
          <cell r="Z1774">
            <v>1.1000000000000001</v>
          </cell>
          <cell r="AA1774">
            <v>16</v>
          </cell>
          <cell r="AB1774">
            <v>26.263599999999997</v>
          </cell>
          <cell r="AC1774">
            <v>27.878399999999999</v>
          </cell>
          <cell r="AD1774">
            <v>29.537199999999999</v>
          </cell>
          <cell r="AE1774">
            <v>27.363599999999998</v>
          </cell>
          <cell r="AF1774">
            <v>28.978400000000001</v>
          </cell>
          <cell r="AG1774">
            <v>30.6372</v>
          </cell>
          <cell r="AH1774" t="str">
            <v>1 X 8126 (2.417 FT/Box)</v>
          </cell>
          <cell r="AI1774">
            <v>1</v>
          </cell>
          <cell r="AJ1774" t="str">
            <v>(15X5)+0=75</v>
          </cell>
          <cell r="AK1774">
            <v>15</v>
          </cell>
          <cell r="AL1774">
            <v>5</v>
          </cell>
          <cell r="AM1774">
            <v>0</v>
          </cell>
          <cell r="AN1774">
            <v>75</v>
          </cell>
          <cell r="AO1774" t="str">
            <v>8904 (45 X 42)</v>
          </cell>
          <cell r="AP1774" t="str">
            <v>45X42</v>
          </cell>
          <cell r="AQ1774">
            <v>55</v>
          </cell>
          <cell r="AR1774" t="str">
            <v>8123 (4)</v>
          </cell>
          <cell r="AS1774">
            <v>0</v>
          </cell>
          <cell r="AT1774" t="str">
            <v>8121 (2 X 16FT)</v>
          </cell>
          <cell r="AU1774">
            <v>2</v>
          </cell>
          <cell r="AV1774" t="str">
            <v>8051 (1 White)</v>
          </cell>
          <cell r="AW1774" t="str">
            <v>8050 (334FT Clear)</v>
          </cell>
          <cell r="AX1774">
            <v>2228.38</v>
          </cell>
          <cell r="AY1774">
            <v>1200</v>
          </cell>
          <cell r="AZ1774">
            <v>1.8569833333333334</v>
          </cell>
          <cell r="BA1774" t="str">
            <v xml:space="preserve">GJ Request 6/21/02. </v>
          </cell>
          <cell r="BB1774"/>
          <cell r="BC1774">
            <v>302063</v>
          </cell>
          <cell r="BD1774" t="str">
            <v>Blue</v>
          </cell>
          <cell r="BE1774" t="str">
            <v xml:space="preserve">4012 H35 </v>
          </cell>
          <cell r="BF1774" t="str">
            <v>12 months (+/- 5 days) from date of manufacture</v>
          </cell>
          <cell r="BG1774" t="str">
            <v>Fast</v>
          </cell>
          <cell r="BH1774" t="str">
            <v>40 mm</v>
          </cell>
          <cell r="BI1774" t="str">
            <v>*NS</v>
          </cell>
          <cell r="BJ1774" t="str">
            <v xml:space="preserve">12 in </v>
          </cell>
          <cell r="BK1774" t="str">
            <v>*NS</v>
          </cell>
          <cell r="BL1774" t="str">
            <v>I, II, III</v>
          </cell>
          <cell r="BM1774" t="str">
            <v>*NS</v>
          </cell>
          <cell r="BN1774" t="str">
            <v>*NS</v>
          </cell>
          <cell r="BO1774">
            <v>0</v>
          </cell>
          <cell r="BP1774" t="str">
            <v>J</v>
          </cell>
          <cell r="BQ1774">
            <v>16</v>
          </cell>
          <cell r="BR1774">
            <v>31375</v>
          </cell>
        </row>
        <row r="1775">
          <cell r="C1775">
            <v>302072</v>
          </cell>
          <cell r="D1775" t="str">
            <v>4012 H90 (2PB, 75 Bxs)(GJ)</v>
          </cell>
          <cell r="E1775" t="str">
            <v>70440</v>
          </cell>
          <cell r="F1775" t="str">
            <v>72038</v>
          </cell>
          <cell r="G1775" t="str">
            <v>30%</v>
          </cell>
          <cell r="H1775" t="str">
            <v>2 X 8512 (15-10 5 X 2.0L)</v>
          </cell>
          <cell r="I1775" t="str">
            <v>8027 (66 mm 142 GA X 1.167 FT)</v>
          </cell>
          <cell r="J1775" t="str">
            <v>8058 (139 mm 200 GA X 1.167 FT)</v>
          </cell>
          <cell r="K1775">
            <v>1.2196799999999999</v>
          </cell>
          <cell r="L1775">
            <v>0.52271999999999996</v>
          </cell>
          <cell r="M1775">
            <v>12</v>
          </cell>
          <cell r="N1775" t="str">
            <v>NS</v>
          </cell>
          <cell r="O1775">
            <v>11.75</v>
          </cell>
          <cell r="P1775">
            <v>12</v>
          </cell>
          <cell r="Q1775">
            <v>12.25</v>
          </cell>
          <cell r="R1775">
            <v>1.6414749999999998</v>
          </cell>
          <cell r="S1775">
            <v>1.7423999999999999</v>
          </cell>
          <cell r="T1775">
            <v>1.8460749999999999</v>
          </cell>
          <cell r="U1775">
            <v>745.22964999999988</v>
          </cell>
          <cell r="V1775">
            <v>791.04959999999994</v>
          </cell>
          <cell r="W1775">
            <v>838.11804999999993</v>
          </cell>
          <cell r="X1775" t="str">
            <v>8405/8406 (13"/2 pc)</v>
          </cell>
          <cell r="Y1775" t="str">
            <v>13"/ 2 pc</v>
          </cell>
          <cell r="Z1775">
            <v>1.1000000000000001</v>
          </cell>
          <cell r="AA1775">
            <v>16</v>
          </cell>
          <cell r="AB1775">
            <v>26.263599999999997</v>
          </cell>
          <cell r="AC1775">
            <v>27.878399999999999</v>
          </cell>
          <cell r="AD1775">
            <v>29.537199999999999</v>
          </cell>
          <cell r="AE1775">
            <v>27.363599999999998</v>
          </cell>
          <cell r="AF1775">
            <v>28.978400000000001</v>
          </cell>
          <cell r="AG1775">
            <v>30.6372</v>
          </cell>
          <cell r="AH1775" t="str">
            <v>1 X 8126 (2.417 FT/Box)</v>
          </cell>
          <cell r="AI1775">
            <v>1</v>
          </cell>
          <cell r="AJ1775" t="str">
            <v>(15X5)+0=75</v>
          </cell>
          <cell r="AK1775">
            <v>15</v>
          </cell>
          <cell r="AL1775">
            <v>5</v>
          </cell>
          <cell r="AM1775">
            <v>0</v>
          </cell>
          <cell r="AN1775">
            <v>75</v>
          </cell>
          <cell r="AO1775" t="str">
            <v>8904 (45 X 42)</v>
          </cell>
          <cell r="AP1775" t="str">
            <v>45X42</v>
          </cell>
          <cell r="AQ1775">
            <v>55</v>
          </cell>
          <cell r="AR1775" t="str">
            <v>8123 (4)</v>
          </cell>
          <cell r="AS1775">
            <v>0</v>
          </cell>
          <cell r="AT1775" t="str">
            <v>8121 (2 X 16FT)</v>
          </cell>
          <cell r="AU1775">
            <v>2</v>
          </cell>
          <cell r="AV1775" t="str">
            <v>8051 (1 White)</v>
          </cell>
          <cell r="AW1775" t="str">
            <v>8050 (334FT Clear)</v>
          </cell>
          <cell r="AX1775">
            <v>2228.38</v>
          </cell>
          <cell r="AY1775">
            <v>1200</v>
          </cell>
          <cell r="AZ1775">
            <v>1.8569833333333334</v>
          </cell>
          <cell r="BA1775" t="str">
            <v xml:space="preserve">GJ Request 6/21/02. </v>
          </cell>
          <cell r="BB1775"/>
          <cell r="BC1775">
            <v>302072</v>
          </cell>
          <cell r="BD1775" t="str">
            <v>Yellow</v>
          </cell>
          <cell r="BE1775" t="str">
            <v xml:space="preserve">4012 H90 </v>
          </cell>
          <cell r="BF1775" t="str">
            <v>12 months (+/- 5 days) from date of manufacture</v>
          </cell>
          <cell r="BG1775" t="str">
            <v>Slow</v>
          </cell>
          <cell r="BH1775" t="str">
            <v>40 mm</v>
          </cell>
          <cell r="BI1775" t="str">
            <v>*NS</v>
          </cell>
          <cell r="BJ1775" t="str">
            <v xml:space="preserve">12 in </v>
          </cell>
          <cell r="BK1775" t="str">
            <v>*NS</v>
          </cell>
          <cell r="BL1775" t="str">
            <v>I, II, III</v>
          </cell>
          <cell r="BM1775" t="str">
            <v>*NS</v>
          </cell>
          <cell r="BN1775" t="str">
            <v>*NS</v>
          </cell>
          <cell r="BO1775">
            <v>0</v>
          </cell>
          <cell r="BP1775" t="str">
            <v>J</v>
          </cell>
          <cell r="BQ1775">
            <v>16</v>
          </cell>
          <cell r="BR1775">
            <v>31375</v>
          </cell>
        </row>
        <row r="1776">
          <cell r="C1776">
            <v>302073</v>
          </cell>
          <cell r="D1776" t="str">
            <v>4012 M1530 (2PB, 75 Bxs)(GJ)</v>
          </cell>
          <cell r="E1776" t="str">
            <v>70460</v>
          </cell>
          <cell r="F1776" t="str">
            <v>72038</v>
          </cell>
          <cell r="G1776" t="str">
            <v>30%</v>
          </cell>
          <cell r="H1776" t="str">
            <v>2 X 8512 (15-10 5 X 2.0L)</v>
          </cell>
          <cell r="I1776" t="str">
            <v>8027 (66 mm 142 GA X 1.167 FT)</v>
          </cell>
          <cell r="J1776" t="str">
            <v>8058 (139 mm 200 GA X 1.167 FT)</v>
          </cell>
          <cell r="K1776">
            <v>1.2196799999999999</v>
          </cell>
          <cell r="L1776">
            <v>0.52271999999999996</v>
          </cell>
          <cell r="M1776">
            <v>12</v>
          </cell>
          <cell r="N1776" t="str">
            <v>NS</v>
          </cell>
          <cell r="O1776">
            <v>11.75</v>
          </cell>
          <cell r="P1776">
            <v>12</v>
          </cell>
          <cell r="Q1776">
            <v>12.25</v>
          </cell>
          <cell r="R1776">
            <v>1.6414749999999998</v>
          </cell>
          <cell r="S1776">
            <v>1.7423999999999999</v>
          </cell>
          <cell r="T1776">
            <v>1.8460749999999999</v>
          </cell>
          <cell r="U1776">
            <v>745.22964999999988</v>
          </cell>
          <cell r="V1776">
            <v>791.04959999999994</v>
          </cell>
          <cell r="W1776">
            <v>838.11804999999993</v>
          </cell>
          <cell r="X1776" t="str">
            <v>8405/8406 (13"/2 pc)</v>
          </cell>
          <cell r="Y1776" t="str">
            <v>13"/ 2 pc</v>
          </cell>
          <cell r="Z1776">
            <v>1.1000000000000001</v>
          </cell>
          <cell r="AA1776">
            <v>16</v>
          </cell>
          <cell r="AB1776">
            <v>26.263599999999997</v>
          </cell>
          <cell r="AC1776">
            <v>27.878399999999999</v>
          </cell>
          <cell r="AD1776">
            <v>29.537199999999999</v>
          </cell>
          <cell r="AE1776">
            <v>27.363599999999998</v>
          </cell>
          <cell r="AF1776">
            <v>28.978400000000001</v>
          </cell>
          <cell r="AG1776">
            <v>30.6372</v>
          </cell>
          <cell r="AH1776" t="str">
            <v>1 X 8126 (2.417 FT/Box)</v>
          </cell>
          <cell r="AI1776">
            <v>1</v>
          </cell>
          <cell r="AJ1776" t="str">
            <v>(15X5)+0=75</v>
          </cell>
          <cell r="AK1776">
            <v>15</v>
          </cell>
          <cell r="AL1776">
            <v>5</v>
          </cell>
          <cell r="AM1776">
            <v>0</v>
          </cell>
          <cell r="AN1776">
            <v>75</v>
          </cell>
          <cell r="AO1776" t="str">
            <v>8904 (45 X 42)</v>
          </cell>
          <cell r="AP1776" t="str">
            <v>45X42</v>
          </cell>
          <cell r="AQ1776">
            <v>55</v>
          </cell>
          <cell r="AR1776" t="str">
            <v>8123 (4)</v>
          </cell>
          <cell r="AS1776">
            <v>0</v>
          </cell>
          <cell r="AT1776" t="str">
            <v>8121 (2 X 16FT)</v>
          </cell>
          <cell r="AU1776">
            <v>2</v>
          </cell>
          <cell r="AV1776" t="str">
            <v>8051 (1 White)</v>
          </cell>
          <cell r="AW1776" t="str">
            <v>8050 (334FT Clear)</v>
          </cell>
          <cell r="AX1776">
            <v>2228.38</v>
          </cell>
          <cell r="AY1776">
            <v>1200</v>
          </cell>
          <cell r="AZ1776">
            <v>1.8569833333333334</v>
          </cell>
          <cell r="BA1776" t="str">
            <v xml:space="preserve">GJ Request 6/21/02. </v>
          </cell>
          <cell r="BB1776"/>
          <cell r="BC1776">
            <v>302073</v>
          </cell>
          <cell r="BD1776" t="str">
            <v>White</v>
          </cell>
          <cell r="BE1776" t="str">
            <v xml:space="preserve">4012 M1530 </v>
          </cell>
          <cell r="BF1776" t="str">
            <v>12 months (+/- 5 days) from date of manufacture</v>
          </cell>
          <cell r="BG1776" t="str">
            <v>Super Slow</v>
          </cell>
          <cell r="BH1776" t="str">
            <v>40 mm</v>
          </cell>
          <cell r="BI1776" t="str">
            <v>*NS</v>
          </cell>
          <cell r="BJ1776" t="str">
            <v xml:space="preserve">12 in </v>
          </cell>
          <cell r="BK1776" t="str">
            <v>*NS</v>
          </cell>
          <cell r="BL1776" t="str">
            <v>I, II, III</v>
          </cell>
          <cell r="BM1776" t="str">
            <v>*NS</v>
          </cell>
          <cell r="BN1776" t="str">
            <v>*NS</v>
          </cell>
          <cell r="BO1776">
            <v>0</v>
          </cell>
          <cell r="BP1776" t="str">
            <v>J</v>
          </cell>
          <cell r="BQ1776">
            <v>16</v>
          </cell>
          <cell r="BR1776">
            <v>31375</v>
          </cell>
        </row>
        <row r="1777">
          <cell r="C1777">
            <v>302074</v>
          </cell>
          <cell r="D1777" t="str">
            <v>4012 H50 (2PB, 75 Bxs)(GJ)</v>
          </cell>
          <cell r="E1777" t="str">
            <v>70420</v>
          </cell>
          <cell r="F1777" t="str">
            <v>72038</v>
          </cell>
          <cell r="G1777" t="str">
            <v>30%</v>
          </cell>
          <cell r="H1777" t="str">
            <v>2 X 8505 (KP Wire)</v>
          </cell>
          <cell r="I1777" t="str">
            <v>Not Applicable</v>
          </cell>
          <cell r="J1777" t="str">
            <v>8015 (6.750 142 mm 142 GA X 1.146 FT)</v>
          </cell>
          <cell r="K1777">
            <v>1.2196799999999999</v>
          </cell>
          <cell r="L1777">
            <v>0.52271999999999996</v>
          </cell>
          <cell r="M1777">
            <v>12</v>
          </cell>
          <cell r="N1777" t="str">
            <v>NS</v>
          </cell>
          <cell r="O1777">
            <v>11.75</v>
          </cell>
          <cell r="P1777">
            <v>12</v>
          </cell>
          <cell r="Q1777">
            <v>12.25</v>
          </cell>
          <cell r="R1777">
            <v>1.6414749999999998</v>
          </cell>
          <cell r="S1777">
            <v>1.7423999999999999</v>
          </cell>
          <cell r="T1777">
            <v>1.8460749999999999</v>
          </cell>
          <cell r="U1777">
            <v>745.22964999999988</v>
          </cell>
          <cell r="V1777">
            <v>791.04959999999994</v>
          </cell>
          <cell r="W1777">
            <v>838.11804999999993</v>
          </cell>
          <cell r="X1777" t="str">
            <v>8405/8406 (13"/2 pc)</v>
          </cell>
          <cell r="Y1777" t="str">
            <v>13"/ 2 pc</v>
          </cell>
          <cell r="Z1777">
            <v>1.1000000000000001</v>
          </cell>
          <cell r="AA1777">
            <v>16</v>
          </cell>
          <cell r="AB1777">
            <v>26.263599999999997</v>
          </cell>
          <cell r="AC1777">
            <v>27.878399999999999</v>
          </cell>
          <cell r="AD1777">
            <v>29.537199999999999</v>
          </cell>
          <cell r="AE1777">
            <v>27.363599999999998</v>
          </cell>
          <cell r="AF1777">
            <v>28.978400000000001</v>
          </cell>
          <cell r="AG1777">
            <v>30.6372</v>
          </cell>
          <cell r="AH1777" t="str">
            <v>1 X 8126 (2.417 FT/Box)</v>
          </cell>
          <cell r="AI1777">
            <v>1</v>
          </cell>
          <cell r="AJ1777" t="str">
            <v>(15X5)+0=75</v>
          </cell>
          <cell r="AK1777">
            <v>15</v>
          </cell>
          <cell r="AL1777">
            <v>5</v>
          </cell>
          <cell r="AM1777">
            <v>0</v>
          </cell>
          <cell r="AN1777">
            <v>75</v>
          </cell>
          <cell r="AO1777" t="str">
            <v>8904 (45 X 42)</v>
          </cell>
          <cell r="AP1777" t="str">
            <v>45X42</v>
          </cell>
          <cell r="AQ1777">
            <v>55</v>
          </cell>
          <cell r="AR1777" t="str">
            <v>8123 (4)</v>
          </cell>
          <cell r="AS1777">
            <v>0</v>
          </cell>
          <cell r="AT1777" t="str">
            <v>8121 (2 X 16FT)</v>
          </cell>
          <cell r="AU1777">
            <v>2</v>
          </cell>
          <cell r="AV1777" t="str">
            <v>8051 (1 White)</v>
          </cell>
          <cell r="AW1777" t="str">
            <v>8050 (334FT Clear)</v>
          </cell>
          <cell r="AX1777">
            <v>2228.38</v>
          </cell>
          <cell r="AY1777">
            <v>1200</v>
          </cell>
          <cell r="AZ1777">
            <v>1.8569833333333334</v>
          </cell>
          <cell r="BA1777" t="str">
            <v>GJ Request 8/21/02.</v>
          </cell>
          <cell r="BB1777"/>
          <cell r="BC1777">
            <v>302074</v>
          </cell>
          <cell r="BD1777" t="str">
            <v>Green</v>
          </cell>
          <cell r="BE1777" t="str">
            <v>4012 H50</v>
          </cell>
          <cell r="BF1777" t="str">
            <v>12 months (+/- 5 days) from date of manufacture</v>
          </cell>
          <cell r="BG1777" t="str">
            <v>Medium</v>
          </cell>
          <cell r="BH1777" t="str">
            <v>40 mm</v>
          </cell>
          <cell r="BI1777" t="str">
            <v>*NS</v>
          </cell>
          <cell r="BJ1777" t="str">
            <v xml:space="preserve">12 in </v>
          </cell>
          <cell r="BK1777" t="str">
            <v>*NS</v>
          </cell>
          <cell r="BL1777" t="str">
            <v>I, II, III</v>
          </cell>
          <cell r="BM1777" t="str">
            <v>*NS</v>
          </cell>
          <cell r="BN1777" t="str">
            <v>*NS</v>
          </cell>
          <cell r="BO1777">
            <v>0</v>
          </cell>
          <cell r="BP1777" t="str">
            <v>J</v>
          </cell>
          <cell r="BQ1777">
            <v>16</v>
          </cell>
          <cell r="BR1777">
            <v>31375</v>
          </cell>
        </row>
        <row r="1778">
          <cell r="C1778">
            <v>302075</v>
          </cell>
          <cell r="D1778" t="str">
            <v>4012 M50 (2PB, 75 Bxs)(GJ)</v>
          </cell>
          <cell r="E1778" t="str">
            <v>70425</v>
          </cell>
          <cell r="F1778" t="str">
            <v>72038</v>
          </cell>
          <cell r="G1778" t="str">
            <v>30%</v>
          </cell>
          <cell r="H1778" t="str">
            <v>2 X 8505 (KP Wire)</v>
          </cell>
          <cell r="I1778" t="str">
            <v>Not Applicable</v>
          </cell>
          <cell r="J1778" t="str">
            <v>8015 (6.750 142 mm 142 GA X 1.146 FT)</v>
          </cell>
          <cell r="K1778">
            <v>1.2196799999999999</v>
          </cell>
          <cell r="L1778">
            <v>0.52271999999999996</v>
          </cell>
          <cell r="M1778">
            <v>12</v>
          </cell>
          <cell r="N1778" t="str">
            <v>NS</v>
          </cell>
          <cell r="O1778">
            <v>11.75</v>
          </cell>
          <cell r="P1778">
            <v>12</v>
          </cell>
          <cell r="Q1778">
            <v>12.25</v>
          </cell>
          <cell r="R1778">
            <v>1.6414749999999998</v>
          </cell>
          <cell r="S1778">
            <v>1.7423999999999999</v>
          </cell>
          <cell r="T1778">
            <v>1.8460749999999999</v>
          </cell>
          <cell r="U1778">
            <v>745.22964999999988</v>
          </cell>
          <cell r="V1778">
            <v>791.04959999999994</v>
          </cell>
          <cell r="W1778">
            <v>838.11804999999993</v>
          </cell>
          <cell r="X1778" t="str">
            <v>8405/8406 (13"/2 pc)</v>
          </cell>
          <cell r="Y1778" t="str">
            <v>13"/ 2 pc</v>
          </cell>
          <cell r="Z1778">
            <v>1.1000000000000001</v>
          </cell>
          <cell r="AA1778">
            <v>16</v>
          </cell>
          <cell r="AB1778">
            <v>26.263599999999997</v>
          </cell>
          <cell r="AC1778">
            <v>27.878399999999999</v>
          </cell>
          <cell r="AD1778">
            <v>29.537199999999999</v>
          </cell>
          <cell r="AE1778">
            <v>27.363599999999998</v>
          </cell>
          <cell r="AF1778">
            <v>28.978400000000001</v>
          </cell>
          <cell r="AG1778">
            <v>30.6372</v>
          </cell>
          <cell r="AH1778" t="str">
            <v>1 X 8126 (2.417 FT/Box)</v>
          </cell>
          <cell r="AI1778">
            <v>1</v>
          </cell>
          <cell r="AJ1778" t="str">
            <v>(15X5)+0=75</v>
          </cell>
          <cell r="AK1778">
            <v>15</v>
          </cell>
          <cell r="AL1778">
            <v>5</v>
          </cell>
          <cell r="AM1778">
            <v>0</v>
          </cell>
          <cell r="AN1778">
            <v>75</v>
          </cell>
          <cell r="AO1778" t="str">
            <v>8904 (45 X 42)</v>
          </cell>
          <cell r="AP1778" t="str">
            <v>45X42</v>
          </cell>
          <cell r="AQ1778">
            <v>55</v>
          </cell>
          <cell r="AR1778" t="str">
            <v>8123 (4)</v>
          </cell>
          <cell r="AS1778">
            <v>0</v>
          </cell>
          <cell r="AT1778" t="str">
            <v>8121 (2 X 16FT)</v>
          </cell>
          <cell r="AU1778">
            <v>2</v>
          </cell>
          <cell r="AV1778" t="str">
            <v>8051 (1 White)</v>
          </cell>
          <cell r="AW1778" t="str">
            <v>8050 (334FT Clear)</v>
          </cell>
          <cell r="AX1778">
            <v>2228.38</v>
          </cell>
          <cell r="AY1778">
            <v>1200</v>
          </cell>
          <cell r="AZ1778">
            <v>1.8569833333333334</v>
          </cell>
          <cell r="BA1778" t="str">
            <v>GJ Request 1/25/10.</v>
          </cell>
          <cell r="BB1778"/>
          <cell r="BC1778">
            <v>302075</v>
          </cell>
          <cell r="BD1778" t="str">
            <v>Green</v>
          </cell>
          <cell r="BE1778" t="str">
            <v>4012 M50</v>
          </cell>
          <cell r="BF1778" t="str">
            <v>12 months (+/- 5 days) from date of manufacture</v>
          </cell>
          <cell r="BG1778" t="str">
            <v>Medium</v>
          </cell>
          <cell r="BH1778" t="str">
            <v>40 mm</v>
          </cell>
          <cell r="BI1778" t="str">
            <v>*NS</v>
          </cell>
          <cell r="BJ1778" t="str">
            <v xml:space="preserve">12 in </v>
          </cell>
          <cell r="BK1778" t="str">
            <v>*NS</v>
          </cell>
          <cell r="BL1778" t="str">
            <v>I, II, III</v>
          </cell>
          <cell r="BM1778" t="str">
            <v>*NS</v>
          </cell>
          <cell r="BN1778" t="str">
            <v>*NS</v>
          </cell>
          <cell r="BO1778">
            <v>0</v>
          </cell>
          <cell r="BP1778" t="str">
            <v>J</v>
          </cell>
          <cell r="BQ1778">
            <v>16</v>
          </cell>
          <cell r="BR1778">
            <v>31375</v>
          </cell>
        </row>
        <row r="1779">
          <cell r="C1779">
            <v>302076</v>
          </cell>
          <cell r="D1779" t="str">
            <v>4016 H50 (2PB, 50 Bxs)(GJ)</v>
          </cell>
          <cell r="E1779" t="str">
            <v>70420</v>
          </cell>
          <cell r="F1779" t="str">
            <v>72038</v>
          </cell>
          <cell r="G1779" t="str">
            <v>30%</v>
          </cell>
          <cell r="H1779" t="str">
            <v>2 X 8505 (KP Wire)</v>
          </cell>
          <cell r="I1779" t="str">
            <v>Not Applicable</v>
          </cell>
          <cell r="J1779" t="str">
            <v>8015 (6.750 142 mm 142 GA X 1.463 FT)</v>
          </cell>
          <cell r="K1779">
            <v>1.6262399999999999</v>
          </cell>
          <cell r="L1779">
            <v>0.69695999999999991</v>
          </cell>
          <cell r="M1779">
            <v>16</v>
          </cell>
          <cell r="N1779" t="str">
            <v>NS</v>
          </cell>
          <cell r="O1779">
            <v>15.75</v>
          </cell>
          <cell r="P1779">
            <v>16</v>
          </cell>
          <cell r="Q1779">
            <v>16.25</v>
          </cell>
          <cell r="R1779">
            <v>2.200275</v>
          </cell>
          <cell r="S1779">
            <v>2.3231999999999999</v>
          </cell>
          <cell r="T1779">
            <v>2.4488750000000001</v>
          </cell>
          <cell r="U1779">
            <v>998.92484999999999</v>
          </cell>
          <cell r="V1779">
            <v>1054.7328</v>
          </cell>
          <cell r="W1779">
            <v>1111.78925</v>
          </cell>
          <cell r="X1779" t="str">
            <v>8425/8426 (22"/ 2 pc)</v>
          </cell>
          <cell r="Y1779" t="str">
            <v>22"/ 2 pc</v>
          </cell>
          <cell r="Z1779">
            <v>2.2000000000000002</v>
          </cell>
          <cell r="AA1779">
            <v>16</v>
          </cell>
          <cell r="AB1779">
            <v>35.2044</v>
          </cell>
          <cell r="AC1779">
            <v>37.171199999999999</v>
          </cell>
          <cell r="AD1779">
            <v>39.182000000000002</v>
          </cell>
          <cell r="AE1779">
            <v>37.404400000000003</v>
          </cell>
          <cell r="AF1779">
            <v>39.371200000000002</v>
          </cell>
          <cell r="AG1779">
            <v>41.382000000000005</v>
          </cell>
          <cell r="AH1779" t="str">
            <v>2 X 8126 (4.854 FT/Box)</v>
          </cell>
          <cell r="AI1779">
            <v>2</v>
          </cell>
          <cell r="AJ1779" t="str">
            <v>(8X6)+2=50</v>
          </cell>
          <cell r="AK1779">
            <v>8</v>
          </cell>
          <cell r="AL1779">
            <v>6</v>
          </cell>
          <cell r="AM1779">
            <v>2</v>
          </cell>
          <cell r="AN1779">
            <v>50</v>
          </cell>
          <cell r="AO1779" t="str">
            <v>8918 (48 X 40A)</v>
          </cell>
          <cell r="AP1779" t="str">
            <v>48X40A</v>
          </cell>
          <cell r="AQ1779">
            <v>55</v>
          </cell>
          <cell r="AR1779" t="str">
            <v>8123 (4)</v>
          </cell>
          <cell r="AS1779">
            <v>0</v>
          </cell>
          <cell r="AT1779" t="str">
            <v>8121 (2 X 16FT)</v>
          </cell>
          <cell r="AU1779">
            <v>2</v>
          </cell>
          <cell r="AV1779" t="str">
            <v>8051 (1 White)</v>
          </cell>
          <cell r="AW1779" t="str">
            <v>8050 (223FT Clear)</v>
          </cell>
          <cell r="AX1779">
            <v>2023.5600000000002</v>
          </cell>
          <cell r="AY1779">
            <v>800</v>
          </cell>
          <cell r="AZ1779">
            <v>2.5294500000000002</v>
          </cell>
          <cell r="BA1779" t="str">
            <v>GJ Request 1/18/12.</v>
          </cell>
          <cell r="BB1779"/>
          <cell r="BC1779">
            <v>302076</v>
          </cell>
          <cell r="BD1779" t="str">
            <v>Green</v>
          </cell>
          <cell r="BE1779" t="str">
            <v>4016 H50</v>
          </cell>
          <cell r="BF1779" t="str">
            <v>12 months (+/- 5 days) from date of manufacture</v>
          </cell>
          <cell r="BG1779" t="str">
            <v xml:space="preserve">Medium </v>
          </cell>
          <cell r="BH1779" t="str">
            <v>40 mm</v>
          </cell>
          <cell r="BI1779" t="str">
            <v>*NS</v>
          </cell>
          <cell r="BJ1779" t="str">
            <v>16 in</v>
          </cell>
          <cell r="BK1779" t="str">
            <v>*NS</v>
          </cell>
          <cell r="BL1779" t="str">
            <v>I, II, III</v>
          </cell>
          <cell r="BM1779" t="str">
            <v>*NS</v>
          </cell>
          <cell r="BN1779" t="str">
            <v>*NS</v>
          </cell>
          <cell r="BO1779">
            <v>0</v>
          </cell>
          <cell r="BP1779" t="str">
            <v>J</v>
          </cell>
          <cell r="BQ1779">
            <v>16</v>
          </cell>
          <cell r="BR1779">
            <v>32250</v>
          </cell>
        </row>
        <row r="1780">
          <cell r="C1780">
            <v>302077</v>
          </cell>
          <cell r="D1780" t="str">
            <v>4016 M1530 (2PB, 50 Bxs)(GJ)</v>
          </cell>
          <cell r="E1780" t="str">
            <v>70460</v>
          </cell>
          <cell r="F1780" t="str">
            <v>72038</v>
          </cell>
          <cell r="G1780" t="str">
            <v>30%</v>
          </cell>
          <cell r="H1780" t="str">
            <v>2 X 8512 (15-10 5 X 2.0L)</v>
          </cell>
          <cell r="I1780" t="str">
            <v>8027 (66 mm 142 GA X 1.500 FT)</v>
          </cell>
          <cell r="J1780" t="str">
            <v>8058 (139 mm 200 GA X 1.500 FT)</v>
          </cell>
          <cell r="K1780">
            <v>1.6262399999999999</v>
          </cell>
          <cell r="L1780">
            <v>0.69695999999999991</v>
          </cell>
          <cell r="M1780">
            <v>16</v>
          </cell>
          <cell r="N1780" t="str">
            <v>NS</v>
          </cell>
          <cell r="O1780">
            <v>15.75</v>
          </cell>
          <cell r="P1780">
            <v>16</v>
          </cell>
          <cell r="Q1780">
            <v>16.25</v>
          </cell>
          <cell r="R1780">
            <v>2.200275</v>
          </cell>
          <cell r="S1780">
            <v>2.3231999999999999</v>
          </cell>
          <cell r="T1780">
            <v>2.4488750000000001</v>
          </cell>
          <cell r="U1780">
            <v>998.92484999999999</v>
          </cell>
          <cell r="V1780">
            <v>1054.7328</v>
          </cell>
          <cell r="W1780">
            <v>1111.78925</v>
          </cell>
          <cell r="X1780" t="str">
            <v>8425/8426 (22"/ 2 pc)</v>
          </cell>
          <cell r="Y1780" t="str">
            <v>22"/ 2 pc</v>
          </cell>
          <cell r="Z1780">
            <v>2.2000000000000002</v>
          </cell>
          <cell r="AA1780">
            <v>16</v>
          </cell>
          <cell r="AB1780">
            <v>35.2044</v>
          </cell>
          <cell r="AC1780">
            <v>37.171199999999999</v>
          </cell>
          <cell r="AD1780">
            <v>39.182000000000002</v>
          </cell>
          <cell r="AE1780">
            <v>37.404400000000003</v>
          </cell>
          <cell r="AF1780">
            <v>39.371200000000002</v>
          </cell>
          <cell r="AG1780">
            <v>41.382000000000005</v>
          </cell>
          <cell r="AH1780" t="str">
            <v>2 X 8126 (4.854 FT/Box)</v>
          </cell>
          <cell r="AI1780">
            <v>2</v>
          </cell>
          <cell r="AJ1780" t="str">
            <v>(8X6)+2=50</v>
          </cell>
          <cell r="AK1780">
            <v>8</v>
          </cell>
          <cell r="AL1780">
            <v>6</v>
          </cell>
          <cell r="AM1780">
            <v>2</v>
          </cell>
          <cell r="AN1780">
            <v>50</v>
          </cell>
          <cell r="AO1780" t="str">
            <v>8918 (48 X 40A)</v>
          </cell>
          <cell r="AP1780" t="str">
            <v>48X40A</v>
          </cell>
          <cell r="AQ1780">
            <v>55</v>
          </cell>
          <cell r="AR1780" t="str">
            <v>8123 (4)</v>
          </cell>
          <cell r="AS1780">
            <v>0</v>
          </cell>
          <cell r="AT1780" t="str">
            <v>8121 (2 X 16FT)</v>
          </cell>
          <cell r="AU1780">
            <v>2</v>
          </cell>
          <cell r="AV1780" t="str">
            <v>8051 (1 White)</v>
          </cell>
          <cell r="AW1780" t="str">
            <v>8050 (223FT Clear)</v>
          </cell>
          <cell r="AX1780">
            <v>2023.5600000000002</v>
          </cell>
          <cell r="AY1780">
            <v>800</v>
          </cell>
          <cell r="AZ1780">
            <v>2.5294500000000002</v>
          </cell>
          <cell r="BA1780" t="str">
            <v>AK Request 11/20/13.</v>
          </cell>
          <cell r="BB1780"/>
          <cell r="BC1780">
            <v>302077</v>
          </cell>
          <cell r="BD1780" t="str">
            <v>White</v>
          </cell>
          <cell r="BE1780" t="str">
            <v>4016 M1530</v>
          </cell>
          <cell r="BF1780" t="str">
            <v>12 months (+/- 5 days) from date of manufacture</v>
          </cell>
          <cell r="BG1780" t="str">
            <v>Super Slow</v>
          </cell>
          <cell r="BH1780" t="str">
            <v>40 mm</v>
          </cell>
          <cell r="BI1780" t="str">
            <v>*NS</v>
          </cell>
          <cell r="BJ1780" t="str">
            <v>16 in</v>
          </cell>
          <cell r="BK1780" t="str">
            <v>*NS</v>
          </cell>
          <cell r="BL1780" t="str">
            <v>I, II, III</v>
          </cell>
          <cell r="BM1780" t="str">
            <v>*NS</v>
          </cell>
          <cell r="BN1780" t="str">
            <v>*NS</v>
          </cell>
          <cell r="BO1780">
            <v>0</v>
          </cell>
          <cell r="BP1780" t="str">
            <v>J</v>
          </cell>
          <cell r="BQ1780">
            <v>16</v>
          </cell>
          <cell r="BR1780">
            <v>32250</v>
          </cell>
        </row>
        <row r="1781">
          <cell r="C1781">
            <v>302090</v>
          </cell>
          <cell r="D1781" t="str">
            <v>4018 H50 (2PB, 50 Bxs)(GJ)</v>
          </cell>
          <cell r="E1781" t="str">
            <v>70420</v>
          </cell>
          <cell r="F1781" t="str">
            <v>72038</v>
          </cell>
          <cell r="G1781" t="str">
            <v>30%</v>
          </cell>
          <cell r="H1781" t="str">
            <v>2 X 8505 (KP Wire)</v>
          </cell>
          <cell r="I1781" t="str">
            <v>Not Applicable</v>
          </cell>
          <cell r="J1781" t="str">
            <v>8015 (6.750 142 mm 142 GA X 1.646 FT)</v>
          </cell>
          <cell r="K1781">
            <v>1.8295199999999998</v>
          </cell>
          <cell r="L1781">
            <v>0.78408</v>
          </cell>
          <cell r="M1781">
            <v>18</v>
          </cell>
          <cell r="N1781" t="str">
            <v>NS</v>
          </cell>
          <cell r="O1781">
            <v>17.75</v>
          </cell>
          <cell r="P1781">
            <v>18</v>
          </cell>
          <cell r="Q1781">
            <v>18.25</v>
          </cell>
          <cell r="R1781">
            <v>2.4796749999999999</v>
          </cell>
          <cell r="S1781">
            <v>2.6135999999999999</v>
          </cell>
          <cell r="T1781">
            <v>2.7502749999999998</v>
          </cell>
          <cell r="U1781">
            <v>1125.7724499999999</v>
          </cell>
          <cell r="V1781">
            <v>1186.5744</v>
          </cell>
          <cell r="W1781">
            <v>1248.6248499999999</v>
          </cell>
          <cell r="X1781" t="str">
            <v>8425/8426 (22"/ 2 pc)</v>
          </cell>
          <cell r="Y1781" t="str">
            <v>22"/ 2 pc</v>
          </cell>
          <cell r="Z1781">
            <v>2.2000000000000002</v>
          </cell>
          <cell r="AA1781">
            <v>16</v>
          </cell>
          <cell r="AB1781">
            <v>39.674799999999998</v>
          </cell>
          <cell r="AC1781">
            <v>41.817599999999999</v>
          </cell>
          <cell r="AD1781">
            <v>44.004399999999997</v>
          </cell>
          <cell r="AE1781">
            <v>41.8748</v>
          </cell>
          <cell r="AF1781">
            <v>44.017600000000002</v>
          </cell>
          <cell r="AG1781">
            <v>46.2044</v>
          </cell>
          <cell r="AH1781" t="str">
            <v>2 X 8126 (4.854 FT/Box)</v>
          </cell>
          <cell r="AI1781">
            <v>2</v>
          </cell>
          <cell r="AJ1781" t="str">
            <v>(8X6)+2=50</v>
          </cell>
          <cell r="AK1781">
            <v>8</v>
          </cell>
          <cell r="AL1781">
            <v>6</v>
          </cell>
          <cell r="AM1781">
            <v>2</v>
          </cell>
          <cell r="AN1781">
            <v>50</v>
          </cell>
          <cell r="AO1781" t="str">
            <v>8918 (48 X 40A)</v>
          </cell>
          <cell r="AP1781" t="str">
            <v>48X40A</v>
          </cell>
          <cell r="AQ1781">
            <v>55</v>
          </cell>
          <cell r="AR1781" t="str">
            <v>8123 (4)</v>
          </cell>
          <cell r="AS1781">
            <v>0</v>
          </cell>
          <cell r="AT1781" t="str">
            <v>8121 (2 X 16FT)</v>
          </cell>
          <cell r="AU1781">
            <v>2</v>
          </cell>
          <cell r="AV1781" t="str">
            <v>8051 (1 White)</v>
          </cell>
          <cell r="AW1781" t="str">
            <v>8050 (223FT Clear)</v>
          </cell>
          <cell r="AX1781">
            <v>2255.88</v>
          </cell>
          <cell r="AY1781">
            <v>800</v>
          </cell>
          <cell r="AZ1781">
            <v>2.8198500000000002</v>
          </cell>
          <cell r="BA1781" t="str">
            <v>GJ Request 9/27/01.</v>
          </cell>
          <cell r="BB1781"/>
          <cell r="BC1781">
            <v>302090</v>
          </cell>
          <cell r="BD1781" t="str">
            <v>Green</v>
          </cell>
          <cell r="BE1781" t="str">
            <v xml:space="preserve">4018 H50 </v>
          </cell>
          <cell r="BF1781" t="str">
            <v>12 months (+/- 5 days) from date of manufacture</v>
          </cell>
          <cell r="BG1781" t="str">
            <v xml:space="preserve">Medium </v>
          </cell>
          <cell r="BH1781" t="str">
            <v>40 mm</v>
          </cell>
          <cell r="BI1781" t="str">
            <v>*NS</v>
          </cell>
          <cell r="BJ1781" t="str">
            <v>18 in</v>
          </cell>
          <cell r="BK1781" t="str">
            <v>*NS</v>
          </cell>
          <cell r="BL1781" t="str">
            <v>I, II, III</v>
          </cell>
          <cell r="BM1781" t="str">
            <v>*NS</v>
          </cell>
          <cell r="BN1781" t="str">
            <v>*NS</v>
          </cell>
          <cell r="BO1781">
            <v>0</v>
          </cell>
          <cell r="BP1781" t="str">
            <v>J</v>
          </cell>
          <cell r="BQ1781">
            <v>16</v>
          </cell>
          <cell r="BR1781">
            <v>32250</v>
          </cell>
        </row>
        <row r="1782">
          <cell r="C1782">
            <v>302091</v>
          </cell>
          <cell r="D1782" t="str">
            <v>4018 LIF35 (2PB, 50 Bxs)(GJ)</v>
          </cell>
          <cell r="E1782" t="str">
            <v>70411</v>
          </cell>
          <cell r="F1782" t="str">
            <v>72038</v>
          </cell>
          <cell r="G1782" t="str">
            <v>30%</v>
          </cell>
          <cell r="H1782" t="str">
            <v>2 X 8509 (12-8 4 X 1.25 OL)</v>
          </cell>
          <cell r="I1782" t="str">
            <v>8027 (66 mm 142 GA X 1.667 FT)</v>
          </cell>
          <cell r="J1782" t="str">
            <v>8058 (139 mm 200 GA X 1.667 FT)</v>
          </cell>
          <cell r="K1782">
            <v>1.8295199999999998</v>
          </cell>
          <cell r="L1782">
            <v>0.78408</v>
          </cell>
          <cell r="M1782">
            <v>18</v>
          </cell>
          <cell r="N1782" t="str">
            <v>NS</v>
          </cell>
          <cell r="O1782">
            <v>17.75</v>
          </cell>
          <cell r="P1782">
            <v>18</v>
          </cell>
          <cell r="Q1782">
            <v>18.25</v>
          </cell>
          <cell r="R1782">
            <v>2.4796749999999999</v>
          </cell>
          <cell r="S1782">
            <v>2.6135999999999999</v>
          </cell>
          <cell r="T1782">
            <v>2.7502749999999998</v>
          </cell>
          <cell r="U1782">
            <v>1125.7724499999999</v>
          </cell>
          <cell r="V1782">
            <v>1186.5744</v>
          </cell>
          <cell r="W1782">
            <v>1248.6248499999999</v>
          </cell>
          <cell r="X1782" t="str">
            <v>8425/8426 (22"/ 2 pc)</v>
          </cell>
          <cell r="Y1782" t="str">
            <v>22"/ 2 pc</v>
          </cell>
          <cell r="Z1782">
            <v>2.2000000000000002</v>
          </cell>
          <cell r="AA1782">
            <v>16</v>
          </cell>
          <cell r="AB1782">
            <v>39.674799999999998</v>
          </cell>
          <cell r="AC1782">
            <v>41.817599999999999</v>
          </cell>
          <cell r="AD1782">
            <v>44.004399999999997</v>
          </cell>
          <cell r="AE1782">
            <v>41.8748</v>
          </cell>
          <cell r="AF1782">
            <v>44.017600000000002</v>
          </cell>
          <cell r="AG1782">
            <v>46.2044</v>
          </cell>
          <cell r="AH1782" t="str">
            <v>2 X 8126 (4.854 FT/Box)</v>
          </cell>
          <cell r="AI1782">
            <v>2</v>
          </cell>
          <cell r="AJ1782" t="str">
            <v>(8X6)+2=50</v>
          </cell>
          <cell r="AK1782">
            <v>8</v>
          </cell>
          <cell r="AL1782">
            <v>6</v>
          </cell>
          <cell r="AM1782">
            <v>2</v>
          </cell>
          <cell r="AN1782">
            <v>50</v>
          </cell>
          <cell r="AO1782" t="str">
            <v>8918 (48 X 40A)</v>
          </cell>
          <cell r="AP1782" t="str">
            <v>48X40A</v>
          </cell>
          <cell r="AQ1782">
            <v>55</v>
          </cell>
          <cell r="AR1782" t="str">
            <v>8123 (4)</v>
          </cell>
          <cell r="AS1782">
            <v>0</v>
          </cell>
          <cell r="AT1782" t="str">
            <v>8121 (2 X 16FT)</v>
          </cell>
          <cell r="AU1782">
            <v>2</v>
          </cell>
          <cell r="AV1782" t="str">
            <v>8051 (1 White)</v>
          </cell>
          <cell r="AW1782" t="str">
            <v>8050 (223FT Clear)</v>
          </cell>
          <cell r="AX1782">
            <v>2255.88</v>
          </cell>
          <cell r="AY1782">
            <v>800</v>
          </cell>
          <cell r="AZ1782">
            <v>2.8198500000000002</v>
          </cell>
          <cell r="BA1782" t="str">
            <v>Requested 3.27.14 by Minova Canada</v>
          </cell>
          <cell r="BB1782"/>
          <cell r="BC1782">
            <v>302091</v>
          </cell>
          <cell r="BD1782" t="str">
            <v>Blue</v>
          </cell>
          <cell r="BE1782" t="str">
            <v>4018 LIF35</v>
          </cell>
          <cell r="BF1782" t="str">
            <v>12 months (+/- 5 days) from date of manufacture</v>
          </cell>
          <cell r="BG1782" t="str">
            <v>Fast</v>
          </cell>
          <cell r="BH1782" t="str">
            <v>40 mm</v>
          </cell>
          <cell r="BI1782" t="str">
            <v>*NS</v>
          </cell>
          <cell r="BJ1782" t="str">
            <v>18 in</v>
          </cell>
          <cell r="BK1782" t="str">
            <v>*NS</v>
          </cell>
          <cell r="BL1782" t="str">
            <v>I, II, III</v>
          </cell>
          <cell r="BM1782" t="str">
            <v>*NS</v>
          </cell>
          <cell r="BN1782" t="str">
            <v>*NS</v>
          </cell>
          <cell r="BO1782">
            <v>0</v>
          </cell>
          <cell r="BP1782" t="str">
            <v>J</v>
          </cell>
          <cell r="BQ1782">
            <v>16</v>
          </cell>
          <cell r="BR1782">
            <v>32250</v>
          </cell>
        </row>
        <row r="1783">
          <cell r="C1783">
            <v>302093</v>
          </cell>
          <cell r="D1783" t="str">
            <v>4018 M0204 (2PB, 50 Bxs)(GJ)</v>
          </cell>
          <cell r="E1783" t="str">
            <v>70450</v>
          </cell>
          <cell r="F1783" t="str">
            <v>72038</v>
          </cell>
          <cell r="G1783" t="str">
            <v>30%</v>
          </cell>
          <cell r="H1783" t="str">
            <v>2 X 8512 (15-10 5 X 2.0L)</v>
          </cell>
          <cell r="I1783" t="str">
            <v>8027 (66 mm 142 GA X 1.667 FT)</v>
          </cell>
          <cell r="J1783" t="str">
            <v>8058 (139 mm 200 GA X 1.667 FT)</v>
          </cell>
          <cell r="K1783">
            <v>1.8295199999999998</v>
          </cell>
          <cell r="L1783">
            <v>0.78408</v>
          </cell>
          <cell r="M1783">
            <v>18</v>
          </cell>
          <cell r="N1783" t="str">
            <v>NS</v>
          </cell>
          <cell r="O1783">
            <v>17.75</v>
          </cell>
          <cell r="P1783">
            <v>18</v>
          </cell>
          <cell r="Q1783">
            <v>18.25</v>
          </cell>
          <cell r="R1783">
            <v>2.4796749999999999</v>
          </cell>
          <cell r="S1783">
            <v>2.6135999999999999</v>
          </cell>
          <cell r="T1783">
            <v>2.7502749999999998</v>
          </cell>
          <cell r="U1783">
            <v>1125.7724499999999</v>
          </cell>
          <cell r="V1783">
            <v>1186.5744</v>
          </cell>
          <cell r="W1783">
            <v>1248.6248499999999</v>
          </cell>
          <cell r="X1783" t="str">
            <v>8425/8426 (22"/ 2 pc)</v>
          </cell>
          <cell r="Y1783" t="str">
            <v>22"/ 2 pc</v>
          </cell>
          <cell r="Z1783">
            <v>2.2000000000000002</v>
          </cell>
          <cell r="AA1783">
            <v>16</v>
          </cell>
          <cell r="AB1783">
            <v>39.674799999999998</v>
          </cell>
          <cell r="AC1783">
            <v>41.817599999999999</v>
          </cell>
          <cell r="AD1783">
            <v>44.004399999999997</v>
          </cell>
          <cell r="AE1783">
            <v>41.8748</v>
          </cell>
          <cell r="AF1783">
            <v>44.017600000000002</v>
          </cell>
          <cell r="AG1783">
            <v>46.2044</v>
          </cell>
          <cell r="AH1783" t="str">
            <v>2 X 8126 (4.854 FT/Box)</v>
          </cell>
          <cell r="AI1783">
            <v>2</v>
          </cell>
          <cell r="AJ1783" t="str">
            <v>(8X6)+2=50</v>
          </cell>
          <cell r="AK1783">
            <v>8</v>
          </cell>
          <cell r="AL1783">
            <v>6</v>
          </cell>
          <cell r="AM1783">
            <v>2</v>
          </cell>
          <cell r="AN1783">
            <v>50</v>
          </cell>
          <cell r="AO1783" t="str">
            <v>8918 (48 X 40A)</v>
          </cell>
          <cell r="AP1783" t="str">
            <v>48X40A</v>
          </cell>
          <cell r="AQ1783">
            <v>55</v>
          </cell>
          <cell r="AR1783" t="str">
            <v>8123 (4)</v>
          </cell>
          <cell r="AS1783">
            <v>0</v>
          </cell>
          <cell r="AT1783" t="str">
            <v>8121 (2 X 16FT)</v>
          </cell>
          <cell r="AU1783">
            <v>2</v>
          </cell>
          <cell r="AV1783" t="str">
            <v>8051 (1 White)</v>
          </cell>
          <cell r="AW1783" t="str">
            <v>8050 (223FT Clear)</v>
          </cell>
          <cell r="AX1783">
            <v>2255.88</v>
          </cell>
          <cell r="AY1783">
            <v>800</v>
          </cell>
          <cell r="AZ1783">
            <v>2.8198500000000002</v>
          </cell>
          <cell r="BA1783" t="str">
            <v>Request 7/22/09.c.</v>
          </cell>
          <cell r="BB1783"/>
          <cell r="BC1783">
            <v>302093</v>
          </cell>
          <cell r="BD1783" t="str">
            <v>Yellow</v>
          </cell>
          <cell r="BE1783" t="str">
            <v>4018 M0204</v>
          </cell>
          <cell r="BF1783" t="str">
            <v>12 months (+/- 5 days) from date of manufacture</v>
          </cell>
          <cell r="BG1783" t="str">
            <v>Slow</v>
          </cell>
          <cell r="BH1783" t="str">
            <v>40 mm</v>
          </cell>
          <cell r="BI1783" t="str">
            <v>*NS</v>
          </cell>
          <cell r="BJ1783" t="str">
            <v>18 in</v>
          </cell>
          <cell r="BK1783" t="str">
            <v>*NS</v>
          </cell>
          <cell r="BL1783" t="str">
            <v>I, II, III</v>
          </cell>
          <cell r="BM1783" t="str">
            <v>*NS</v>
          </cell>
          <cell r="BN1783" t="str">
            <v>*NS</v>
          </cell>
          <cell r="BO1783">
            <v>0</v>
          </cell>
          <cell r="BP1783" t="str">
            <v>J</v>
          </cell>
          <cell r="BQ1783">
            <v>16</v>
          </cell>
          <cell r="BR1783">
            <v>32250</v>
          </cell>
        </row>
        <row r="1784">
          <cell r="C1784">
            <v>302095</v>
          </cell>
          <cell r="D1784" t="str">
            <v>4018 M50 (2PB, 50 Bxs)(GJ)</v>
          </cell>
          <cell r="E1784" t="str">
            <v>70425</v>
          </cell>
          <cell r="F1784" t="str">
            <v>72038</v>
          </cell>
          <cell r="G1784" t="str">
            <v>30%</v>
          </cell>
          <cell r="H1784" t="str">
            <v>2 X 8512 (15-10 5 X 2.0L)</v>
          </cell>
          <cell r="I1784" t="str">
            <v>8027 (66 mm 142 GA X 1.667 FT)</v>
          </cell>
          <cell r="J1784" t="str">
            <v>8058 (139 mm 200 GA X 1.667 FT)</v>
          </cell>
          <cell r="K1784">
            <v>1.8295199999999998</v>
          </cell>
          <cell r="L1784">
            <v>0.78408</v>
          </cell>
          <cell r="M1784">
            <v>18</v>
          </cell>
          <cell r="N1784" t="str">
            <v>NS</v>
          </cell>
          <cell r="O1784">
            <v>17.75</v>
          </cell>
          <cell r="P1784">
            <v>18</v>
          </cell>
          <cell r="Q1784">
            <v>18.25</v>
          </cell>
          <cell r="R1784">
            <v>2.4796749999999999</v>
          </cell>
          <cell r="S1784">
            <v>2.6135999999999999</v>
          </cell>
          <cell r="T1784">
            <v>2.7502749999999998</v>
          </cell>
          <cell r="U1784">
            <v>1125.7724499999999</v>
          </cell>
          <cell r="V1784">
            <v>1186.5744</v>
          </cell>
          <cell r="W1784">
            <v>1248.6248499999999</v>
          </cell>
          <cell r="X1784" t="str">
            <v>8425/8426 (22"/ 2 pc)</v>
          </cell>
          <cell r="Y1784" t="str">
            <v>22"/ 2 pc</v>
          </cell>
          <cell r="Z1784">
            <v>2.2000000000000002</v>
          </cell>
          <cell r="AA1784">
            <v>16</v>
          </cell>
          <cell r="AB1784">
            <v>39.674799999999998</v>
          </cell>
          <cell r="AC1784">
            <v>41.817599999999999</v>
          </cell>
          <cell r="AD1784">
            <v>44.004399999999997</v>
          </cell>
          <cell r="AE1784">
            <v>41.8748</v>
          </cell>
          <cell r="AF1784">
            <v>44.017600000000002</v>
          </cell>
          <cell r="AG1784">
            <v>46.2044</v>
          </cell>
          <cell r="AH1784" t="str">
            <v>2 X 8126 (4.854 FT/Box)</v>
          </cell>
          <cell r="AI1784">
            <v>2</v>
          </cell>
          <cell r="AJ1784" t="str">
            <v>(8X6)+2=50</v>
          </cell>
          <cell r="AK1784">
            <v>8</v>
          </cell>
          <cell r="AL1784">
            <v>6</v>
          </cell>
          <cell r="AM1784">
            <v>2</v>
          </cell>
          <cell r="AN1784">
            <v>50</v>
          </cell>
          <cell r="AO1784" t="str">
            <v>8918 (48 X 40A)</v>
          </cell>
          <cell r="AP1784" t="str">
            <v>48X40A</v>
          </cell>
          <cell r="AQ1784">
            <v>55</v>
          </cell>
          <cell r="AR1784" t="str">
            <v>8123 (4)</v>
          </cell>
          <cell r="AS1784">
            <v>0</v>
          </cell>
          <cell r="AT1784" t="str">
            <v>8121 (2 X 16FT)</v>
          </cell>
          <cell r="AU1784">
            <v>2</v>
          </cell>
          <cell r="AV1784" t="str">
            <v>8051 (1 White)</v>
          </cell>
          <cell r="AW1784" t="str">
            <v>8050 (223FT Clear)</v>
          </cell>
          <cell r="AX1784">
            <v>2255.88</v>
          </cell>
          <cell r="AY1784">
            <v>800</v>
          </cell>
          <cell r="AZ1784">
            <v>2.8198500000000002</v>
          </cell>
          <cell r="BA1784" t="str">
            <v>Request 7/22/09.b.</v>
          </cell>
          <cell r="BB1784"/>
          <cell r="BC1784">
            <v>302095</v>
          </cell>
          <cell r="BD1784" t="str">
            <v>Green</v>
          </cell>
          <cell r="BE1784" t="str">
            <v xml:space="preserve">4018 M50 </v>
          </cell>
          <cell r="BF1784" t="str">
            <v>12 months (+/- 5 days) from date of manufacture</v>
          </cell>
          <cell r="BG1784" t="str">
            <v xml:space="preserve">Medium </v>
          </cell>
          <cell r="BH1784" t="str">
            <v>40 mm</v>
          </cell>
          <cell r="BI1784" t="str">
            <v>*NS</v>
          </cell>
          <cell r="BJ1784" t="str">
            <v>18 in</v>
          </cell>
          <cell r="BK1784" t="str">
            <v>*NS</v>
          </cell>
          <cell r="BL1784" t="str">
            <v>I, II, III</v>
          </cell>
          <cell r="BM1784" t="str">
            <v>*NS</v>
          </cell>
          <cell r="BN1784" t="str">
            <v>*NS</v>
          </cell>
          <cell r="BO1784">
            <v>0</v>
          </cell>
          <cell r="BP1784" t="str">
            <v>J</v>
          </cell>
          <cell r="BQ1784">
            <v>16</v>
          </cell>
          <cell r="BR1784">
            <v>32250</v>
          </cell>
        </row>
        <row r="1785">
          <cell r="C1785">
            <v>302098</v>
          </cell>
          <cell r="D1785" t="str">
            <v>4018 M90 (2PB, 50 Bxs)(GJ)</v>
          </cell>
          <cell r="E1785" t="str">
            <v>70429</v>
          </cell>
          <cell r="F1785" t="str">
            <v>72038</v>
          </cell>
          <cell r="G1785" t="str">
            <v>30%</v>
          </cell>
          <cell r="H1785" t="str">
            <v>2 X 8512 (15-10 5 X 2.0L)</v>
          </cell>
          <cell r="I1785" t="str">
            <v>8027 (66 mm 142 GA X 1.667 FT)</v>
          </cell>
          <cell r="J1785" t="str">
            <v>8058 (139 mm 200 GA X 1.667 FT)</v>
          </cell>
          <cell r="K1785">
            <v>1.8295199999999998</v>
          </cell>
          <cell r="L1785">
            <v>0.78408</v>
          </cell>
          <cell r="M1785">
            <v>18</v>
          </cell>
          <cell r="N1785" t="str">
            <v>NS</v>
          </cell>
          <cell r="O1785">
            <v>17.75</v>
          </cell>
          <cell r="P1785">
            <v>18</v>
          </cell>
          <cell r="Q1785">
            <v>18.25</v>
          </cell>
          <cell r="R1785">
            <v>2.4796749999999999</v>
          </cell>
          <cell r="S1785">
            <v>2.6135999999999999</v>
          </cell>
          <cell r="T1785">
            <v>2.7502749999999998</v>
          </cell>
          <cell r="U1785">
            <v>1125.7724499999999</v>
          </cell>
          <cell r="V1785">
            <v>1186.5744</v>
          </cell>
          <cell r="W1785">
            <v>1248.6248499999999</v>
          </cell>
          <cell r="X1785" t="str">
            <v>8425/8426 (22"/ 2 pc)</v>
          </cell>
          <cell r="Y1785" t="str">
            <v>22"/ 2 pc</v>
          </cell>
          <cell r="Z1785">
            <v>2.2000000000000002</v>
          </cell>
          <cell r="AA1785">
            <v>16</v>
          </cell>
          <cell r="AB1785">
            <v>39.674799999999998</v>
          </cell>
          <cell r="AC1785">
            <v>41.817599999999999</v>
          </cell>
          <cell r="AD1785">
            <v>44.004399999999997</v>
          </cell>
          <cell r="AE1785">
            <v>41.8748</v>
          </cell>
          <cell r="AF1785">
            <v>44.017600000000002</v>
          </cell>
          <cell r="AG1785">
            <v>46.2044</v>
          </cell>
          <cell r="AH1785" t="str">
            <v>2 X 8126 (4.854 FT/Box)</v>
          </cell>
          <cell r="AI1785">
            <v>2</v>
          </cell>
          <cell r="AJ1785" t="str">
            <v>(8X6)+2=50</v>
          </cell>
          <cell r="AK1785">
            <v>8</v>
          </cell>
          <cell r="AL1785">
            <v>6</v>
          </cell>
          <cell r="AM1785">
            <v>2</v>
          </cell>
          <cell r="AN1785">
            <v>50</v>
          </cell>
          <cell r="AO1785" t="str">
            <v>8918 (48 X 40A)</v>
          </cell>
          <cell r="AP1785" t="str">
            <v>48X40A</v>
          </cell>
          <cell r="AQ1785">
            <v>55</v>
          </cell>
          <cell r="AR1785" t="str">
            <v>8123 (4)</v>
          </cell>
          <cell r="AS1785">
            <v>0</v>
          </cell>
          <cell r="AT1785" t="str">
            <v>8121 (2 X 16FT)</v>
          </cell>
          <cell r="AU1785">
            <v>2</v>
          </cell>
          <cell r="AV1785" t="str">
            <v>8051 (1 White)</v>
          </cell>
          <cell r="AW1785" t="str">
            <v>8050 (223FT Clear)</v>
          </cell>
          <cell r="AX1785">
            <v>2255.88</v>
          </cell>
          <cell r="AY1785">
            <v>800</v>
          </cell>
          <cell r="AZ1785">
            <v>2.8198500000000002</v>
          </cell>
          <cell r="BA1785" t="str">
            <v>Minova request 5-24-12.</v>
          </cell>
          <cell r="BB1785"/>
          <cell r="BC1785">
            <v>302098</v>
          </cell>
          <cell r="BD1785" t="str">
            <v>Yellow</v>
          </cell>
          <cell r="BE1785" t="str">
            <v>4018 M90</v>
          </cell>
          <cell r="BF1785" t="str">
            <v>12 months (+/- 5 days) from date of manufacture</v>
          </cell>
          <cell r="BG1785" t="str">
            <v>Slow</v>
          </cell>
          <cell r="BH1785" t="str">
            <v>40 mm</v>
          </cell>
          <cell r="BI1785" t="str">
            <v>*NS</v>
          </cell>
          <cell r="BJ1785" t="str">
            <v>18 in</v>
          </cell>
          <cell r="BK1785" t="str">
            <v>*NS</v>
          </cell>
          <cell r="BL1785" t="str">
            <v>I, II, III</v>
          </cell>
          <cell r="BM1785" t="str">
            <v>*NS</v>
          </cell>
          <cell r="BN1785" t="str">
            <v>*NS</v>
          </cell>
          <cell r="BO1785">
            <v>0</v>
          </cell>
          <cell r="BP1785" t="str">
            <v>J</v>
          </cell>
          <cell r="BQ1785">
            <v>16</v>
          </cell>
          <cell r="BR1785">
            <v>32250</v>
          </cell>
        </row>
        <row r="1786">
          <cell r="C1786">
            <v>303023</v>
          </cell>
          <cell r="D1786" t="str">
            <v>4024 LIF0510 (2PB, 40 Bxs, VPL)(GJ)</v>
          </cell>
          <cell r="E1786" t="str">
            <v>70428</v>
          </cell>
          <cell r="F1786" t="str">
            <v>72038</v>
          </cell>
          <cell r="G1786" t="str">
            <v>30%</v>
          </cell>
          <cell r="H1786" t="str">
            <v>2 X 8505 (KP Wire)</v>
          </cell>
          <cell r="I1786" t="str">
            <v>Not Applicable</v>
          </cell>
          <cell r="J1786" t="str">
            <v>8015 (6.750 142 mm 142 GA X 2.146 FT)</v>
          </cell>
          <cell r="K1786">
            <v>2.4393599999999998</v>
          </cell>
          <cell r="L1786">
            <v>1.0454399999999999</v>
          </cell>
          <cell r="M1786">
            <v>24</v>
          </cell>
          <cell r="N1786" t="str">
            <v>NS</v>
          </cell>
          <cell r="O1786">
            <v>23.75</v>
          </cell>
          <cell r="P1786">
            <v>24</v>
          </cell>
          <cell r="Q1786">
            <v>24.25</v>
          </cell>
          <cell r="R1786">
            <v>3.3178749999999999</v>
          </cell>
          <cell r="S1786">
            <v>3.4847999999999999</v>
          </cell>
          <cell r="T1786">
            <v>3.6544750000000001</v>
          </cell>
          <cell r="U1786">
            <v>1506.3152499999999</v>
          </cell>
          <cell r="V1786">
            <v>1582.0991999999999</v>
          </cell>
          <cell r="W1786">
            <v>1659.13165</v>
          </cell>
          <cell r="X1786" t="str">
            <v>8427/8428 (25"/2 pc)</v>
          </cell>
          <cell r="Y1786" t="str">
            <v>25"/ 2 pc</v>
          </cell>
          <cell r="Z1786">
            <v>2.5</v>
          </cell>
          <cell r="AA1786">
            <v>16</v>
          </cell>
          <cell r="AB1786">
            <v>53.085999999999999</v>
          </cell>
          <cell r="AC1786">
            <v>55.756799999999998</v>
          </cell>
          <cell r="AD1786">
            <v>58.471600000000002</v>
          </cell>
          <cell r="AE1786">
            <v>55.585999999999999</v>
          </cell>
          <cell r="AF1786">
            <v>58.256799999999998</v>
          </cell>
          <cell r="AG1786">
            <v>60.971600000000002</v>
          </cell>
          <cell r="AH1786" t="str">
            <v>2 X 8126 (4.854 FT/Box)</v>
          </cell>
          <cell r="AI1786">
            <v>2</v>
          </cell>
          <cell r="AJ1786" t="str">
            <v>(8X5)+0=40</v>
          </cell>
          <cell r="AK1786">
            <v>8</v>
          </cell>
          <cell r="AL1786">
            <v>5</v>
          </cell>
          <cell r="AM1786">
            <v>0</v>
          </cell>
          <cell r="AN1786">
            <v>40</v>
          </cell>
          <cell r="AO1786" t="str">
            <v>8908 (45 X 44)</v>
          </cell>
          <cell r="AP1786" t="str">
            <v>45X44</v>
          </cell>
          <cell r="AQ1786">
            <v>55</v>
          </cell>
          <cell r="AR1786" t="str">
            <v>8123 (2)</v>
          </cell>
          <cell r="AS1786">
            <v>0</v>
          </cell>
          <cell r="AT1786" t="str">
            <v>8121 (2 X 16FT)</v>
          </cell>
          <cell r="AU1786">
            <v>2</v>
          </cell>
          <cell r="AV1786" t="str">
            <v>8051 (1 White)</v>
          </cell>
          <cell r="AW1786" t="str">
            <v>8050 (134FT Clear)</v>
          </cell>
          <cell r="AX1786">
            <v>2385.2719999999999</v>
          </cell>
          <cell r="AY1786">
            <v>640</v>
          </cell>
          <cell r="AZ1786">
            <v>3.7269874999999999</v>
          </cell>
          <cell r="BA1786" t="str">
            <v>GJ Request to change packaging.(25" boxes for all 24" cartridges)</v>
          </cell>
          <cell r="BB1786" t="str">
            <v>Each pallet gets an additional Void In Pallet label to be placed on top-center of wrapped pallet.</v>
          </cell>
          <cell r="BC1786">
            <v>303023</v>
          </cell>
          <cell r="BD1786" t="str">
            <v>White</v>
          </cell>
          <cell r="BE1786" t="str">
            <v xml:space="preserve">4024 LIF0510 </v>
          </cell>
          <cell r="BF1786" t="str">
            <v>12 months (+/- 5 days) from date of manufacture</v>
          </cell>
          <cell r="BG1786" t="str">
            <v>X-Slow</v>
          </cell>
          <cell r="BH1786" t="str">
            <v>40 mm</v>
          </cell>
          <cell r="BI1786" t="str">
            <v>*NS</v>
          </cell>
          <cell r="BJ1786" t="str">
            <v>24 in</v>
          </cell>
          <cell r="BK1786" t="str">
            <v>*NS</v>
          </cell>
          <cell r="BL1786" t="str">
            <v>I, II, III</v>
          </cell>
          <cell r="BM1786" t="str">
            <v>*NS</v>
          </cell>
          <cell r="BN1786" t="str">
            <v>*NS</v>
          </cell>
          <cell r="BO1786">
            <v>0</v>
          </cell>
          <cell r="BP1786" t="str">
            <v>J</v>
          </cell>
          <cell r="BQ1786">
            <v>16</v>
          </cell>
          <cell r="BR1786">
            <v>32540</v>
          </cell>
        </row>
        <row r="1787">
          <cell r="C1787">
            <v>303030</v>
          </cell>
          <cell r="D1787" t="str">
            <v>4024 VLIF50 (2PB, 40 Bxs, VPL)(GJ)</v>
          </cell>
          <cell r="E1787" t="str">
            <v>70354</v>
          </cell>
          <cell r="F1787" t="str">
            <v>72038</v>
          </cell>
          <cell r="G1787" t="str">
            <v>30%</v>
          </cell>
          <cell r="H1787" t="str">
            <v>2 X 8512 (15-10 5 X 2.0L)</v>
          </cell>
          <cell r="I1787" t="str">
            <v>8027 (66 mm 142 GA X 2.167 FT)</v>
          </cell>
          <cell r="J1787" t="str">
            <v>8058 (139 mm 200 GA X 2.167 FT)</v>
          </cell>
          <cell r="K1787">
            <v>2.4393599999999998</v>
          </cell>
          <cell r="L1787">
            <v>1.0454399999999999</v>
          </cell>
          <cell r="M1787">
            <v>24</v>
          </cell>
          <cell r="N1787" t="str">
            <v>NS</v>
          </cell>
          <cell r="O1787">
            <v>23.75</v>
          </cell>
          <cell r="P1787">
            <v>24</v>
          </cell>
          <cell r="Q1787">
            <v>24.25</v>
          </cell>
          <cell r="R1787">
            <v>3.3178749999999999</v>
          </cell>
          <cell r="S1787">
            <v>3.4847999999999999</v>
          </cell>
          <cell r="T1787">
            <v>3.6544750000000001</v>
          </cell>
          <cell r="U1787">
            <v>1506.3152499999999</v>
          </cell>
          <cell r="V1787">
            <v>1582.0991999999999</v>
          </cell>
          <cell r="W1787">
            <v>1659.13165</v>
          </cell>
          <cell r="X1787" t="str">
            <v>8427/8428 (25"/2 pc)</v>
          </cell>
          <cell r="Y1787" t="str">
            <v>25"/ 2 pc</v>
          </cell>
          <cell r="Z1787">
            <v>2.5</v>
          </cell>
          <cell r="AA1787">
            <v>13</v>
          </cell>
          <cell r="AB1787">
            <v>43.132374999999996</v>
          </cell>
          <cell r="AC1787">
            <v>45.302399999999999</v>
          </cell>
          <cell r="AD1787">
            <v>47.508175000000001</v>
          </cell>
          <cell r="AE1787">
            <v>45.632374999999996</v>
          </cell>
          <cell r="AF1787">
            <v>47.802399999999999</v>
          </cell>
          <cell r="AG1787">
            <v>50.008175000000001</v>
          </cell>
          <cell r="AH1787" t="str">
            <v>2 X 8126 (4.854 FT/Box)</v>
          </cell>
          <cell r="AI1787">
            <v>2</v>
          </cell>
          <cell r="AJ1787" t="str">
            <v>(8X5)+0=40</v>
          </cell>
          <cell r="AK1787">
            <v>8</v>
          </cell>
          <cell r="AL1787">
            <v>5</v>
          </cell>
          <cell r="AM1787">
            <v>0</v>
          </cell>
          <cell r="AN1787">
            <v>40</v>
          </cell>
          <cell r="AO1787" t="str">
            <v>8908 (45 X 44)</v>
          </cell>
          <cell r="AP1787" t="str">
            <v>45X44</v>
          </cell>
          <cell r="AQ1787">
            <v>55</v>
          </cell>
          <cell r="AR1787" t="str">
            <v>8123 (2)</v>
          </cell>
          <cell r="AS1787">
            <v>0</v>
          </cell>
          <cell r="AT1787" t="str">
            <v>8121 (2 X 16FT)</v>
          </cell>
          <cell r="AU1787">
            <v>2</v>
          </cell>
          <cell r="AV1787" t="str">
            <v>8051 (1 White)</v>
          </cell>
          <cell r="AW1787" t="str">
            <v>8050 (134FT Clear)</v>
          </cell>
          <cell r="AX1787">
            <v>1967.096</v>
          </cell>
          <cell r="AY1787">
            <v>520</v>
          </cell>
          <cell r="AZ1787">
            <v>3.7828769230769232</v>
          </cell>
          <cell r="BA1787" t="str">
            <v>GJ Request 4/30/13.</v>
          </cell>
          <cell r="BB1787" t="str">
            <v>Each pallet gets an additional Void In Pallet label to be placed on top-center of wrapped pallet.</v>
          </cell>
          <cell r="BC1787">
            <v>303030</v>
          </cell>
          <cell r="BD1787" t="str">
            <v>Green</v>
          </cell>
          <cell r="BE1787" t="str">
            <v>4024 VLIF50</v>
          </cell>
          <cell r="BF1787" t="str">
            <v>12 months (+/- 5 days) from date of manufacture</v>
          </cell>
          <cell r="BG1787" t="str">
            <v>Medium</v>
          </cell>
          <cell r="BH1787" t="str">
            <v>40 mm</v>
          </cell>
          <cell r="BI1787" t="str">
            <v>*NS</v>
          </cell>
          <cell r="BJ1787" t="str">
            <v>24 in</v>
          </cell>
          <cell r="BK1787" t="str">
            <v>*NS</v>
          </cell>
          <cell r="BL1787" t="str">
            <v>I, II, III</v>
          </cell>
          <cell r="BM1787" t="str">
            <v>*NS</v>
          </cell>
          <cell r="BN1787" t="str">
            <v>*NS</v>
          </cell>
          <cell r="BO1787">
            <v>0</v>
          </cell>
          <cell r="BP1787" t="str">
            <v>J</v>
          </cell>
          <cell r="BQ1787">
            <v>13</v>
          </cell>
          <cell r="BR1787">
            <v>32540</v>
          </cell>
        </row>
        <row r="1788">
          <cell r="C1788">
            <v>303031</v>
          </cell>
          <cell r="D1788" t="str">
            <v>4024 VLIF1530 (2PB, 40 Bxs, VPL)(GJ)</v>
          </cell>
          <cell r="E1788" t="str">
            <v>70365</v>
          </cell>
          <cell r="F1788" t="str">
            <v>72038</v>
          </cell>
          <cell r="G1788" t="str">
            <v>30%</v>
          </cell>
          <cell r="H1788" t="str">
            <v>2 X 8512 (15-10 5 X 2.0L)</v>
          </cell>
          <cell r="I1788" t="str">
            <v>8027 (66 mm 142 GA X 2.167 FT)</v>
          </cell>
          <cell r="J1788" t="str">
            <v>8058 (139 mm 200 GA X 2.167 FT)</v>
          </cell>
          <cell r="K1788">
            <v>2.4393599999999998</v>
          </cell>
          <cell r="L1788">
            <v>1.0454399999999999</v>
          </cell>
          <cell r="M1788">
            <v>24</v>
          </cell>
          <cell r="N1788" t="str">
            <v>NS</v>
          </cell>
          <cell r="O1788">
            <v>23.75</v>
          </cell>
          <cell r="P1788">
            <v>24</v>
          </cell>
          <cell r="Q1788">
            <v>24.25</v>
          </cell>
          <cell r="R1788">
            <v>3.3178749999999999</v>
          </cell>
          <cell r="S1788">
            <v>3.4847999999999999</v>
          </cell>
          <cell r="T1788">
            <v>3.6544750000000001</v>
          </cell>
          <cell r="U1788">
            <v>1506.3152499999999</v>
          </cell>
          <cell r="V1788">
            <v>1582.0991999999999</v>
          </cell>
          <cell r="W1788">
            <v>1659.13165</v>
          </cell>
          <cell r="X1788" t="str">
            <v>8427/8428 (25"/2 pc)</v>
          </cell>
          <cell r="Y1788" t="str">
            <v>25"/ 2 pc</v>
          </cell>
          <cell r="Z1788">
            <v>2.5</v>
          </cell>
          <cell r="AA1788">
            <v>13</v>
          </cell>
          <cell r="AB1788">
            <v>43.132374999999996</v>
          </cell>
          <cell r="AC1788">
            <v>45.302399999999999</v>
          </cell>
          <cell r="AD1788">
            <v>47.508175000000001</v>
          </cell>
          <cell r="AE1788">
            <v>45.632374999999996</v>
          </cell>
          <cell r="AF1788">
            <v>47.802399999999999</v>
          </cell>
          <cell r="AG1788">
            <v>50.008175000000001</v>
          </cell>
          <cell r="AH1788" t="str">
            <v>2 X 8126 (4.854 FT/Box)</v>
          </cell>
          <cell r="AI1788">
            <v>2</v>
          </cell>
          <cell r="AJ1788" t="str">
            <v>(8X5)+0=40</v>
          </cell>
          <cell r="AK1788">
            <v>8</v>
          </cell>
          <cell r="AL1788">
            <v>5</v>
          </cell>
          <cell r="AM1788">
            <v>0</v>
          </cell>
          <cell r="AN1788">
            <v>40</v>
          </cell>
          <cell r="AO1788" t="str">
            <v>8908 (45 X 44)</v>
          </cell>
          <cell r="AP1788" t="str">
            <v>45X44</v>
          </cell>
          <cell r="AQ1788">
            <v>55</v>
          </cell>
          <cell r="AR1788" t="str">
            <v>8123 (2)</v>
          </cell>
          <cell r="AS1788">
            <v>0</v>
          </cell>
          <cell r="AT1788" t="str">
            <v>8121 (2 X 16FT)</v>
          </cell>
          <cell r="AU1788">
            <v>2</v>
          </cell>
          <cell r="AV1788" t="str">
            <v>8051 (1 White)</v>
          </cell>
          <cell r="AW1788" t="str">
            <v>8050 (134FT Clear)</v>
          </cell>
          <cell r="AX1788">
            <v>1967.096</v>
          </cell>
          <cell r="AY1788">
            <v>520</v>
          </cell>
          <cell r="AZ1788">
            <v>3.7828769230769232</v>
          </cell>
          <cell r="BA1788" t="str">
            <v>DB Request 10-4-13.</v>
          </cell>
          <cell r="BB1788" t="str">
            <v>Each pallet gets an additional Void In Pallet label to be placed on top-center of wrapped pallet.</v>
          </cell>
          <cell r="BC1788">
            <v>303031</v>
          </cell>
          <cell r="BD1788" t="str">
            <v>White</v>
          </cell>
          <cell r="BE1788" t="str">
            <v>4024 VLIF1530</v>
          </cell>
          <cell r="BF1788" t="str">
            <v>12 months (+/- 5 days) from date of manufacture</v>
          </cell>
          <cell r="BG1788" t="str">
            <v>Super Slow</v>
          </cell>
          <cell r="BH1788" t="str">
            <v>40 mm</v>
          </cell>
          <cell r="BI1788" t="str">
            <v>*NS</v>
          </cell>
          <cell r="BJ1788" t="str">
            <v>24 in</v>
          </cell>
          <cell r="BK1788" t="str">
            <v>*NS</v>
          </cell>
          <cell r="BL1788" t="str">
            <v>I, II, III</v>
          </cell>
          <cell r="BM1788" t="str">
            <v>*NS</v>
          </cell>
          <cell r="BN1788" t="str">
            <v>*NS</v>
          </cell>
          <cell r="BO1788">
            <v>0</v>
          </cell>
          <cell r="BP1788" t="str">
            <v>J</v>
          </cell>
          <cell r="BQ1788">
            <v>13</v>
          </cell>
          <cell r="BR1788">
            <v>32540</v>
          </cell>
        </row>
        <row r="1789">
          <cell r="C1789">
            <v>303069</v>
          </cell>
          <cell r="D1789" t="str">
            <v>4024 LIF0204 (2PB, 40 Bxs, VPL)(GJ)</v>
          </cell>
          <cell r="E1789">
            <v>70414</v>
          </cell>
          <cell r="F1789" t="str">
            <v>72038</v>
          </cell>
          <cell r="G1789" t="str">
            <v>30%</v>
          </cell>
          <cell r="H1789" t="str">
            <v>2 X 8509 (12-8 4 X 1.25 OL)</v>
          </cell>
          <cell r="I1789" t="str">
            <v>8027 (66 mm 142 GA X 2.167 FT)</v>
          </cell>
          <cell r="J1789" t="str">
            <v>8058 (139 mm 200 GA X 2.167 FT)</v>
          </cell>
          <cell r="K1789">
            <v>2.4393599999999998</v>
          </cell>
          <cell r="L1789">
            <v>1.0454399999999999</v>
          </cell>
          <cell r="M1789">
            <v>24</v>
          </cell>
          <cell r="N1789" t="str">
            <v>NS</v>
          </cell>
          <cell r="O1789">
            <v>23.75</v>
          </cell>
          <cell r="P1789">
            <v>24</v>
          </cell>
          <cell r="Q1789">
            <v>24.25</v>
          </cell>
          <cell r="R1789">
            <v>3.3178749999999999</v>
          </cell>
          <cell r="S1789">
            <v>3.4847999999999999</v>
          </cell>
          <cell r="T1789">
            <v>3.6544750000000001</v>
          </cell>
          <cell r="U1789">
            <v>1506.3152499999999</v>
          </cell>
          <cell r="V1789">
            <v>1582.0991999999999</v>
          </cell>
          <cell r="W1789">
            <v>1659.13165</v>
          </cell>
          <cell r="X1789" t="str">
            <v>8427/8428 (25"/2 pc)</v>
          </cell>
          <cell r="Y1789" t="str">
            <v>25"/ 2 pc</v>
          </cell>
          <cell r="Z1789">
            <v>2.5</v>
          </cell>
          <cell r="AA1789">
            <v>13</v>
          </cell>
          <cell r="AB1789">
            <v>43.132374999999996</v>
          </cell>
          <cell r="AC1789">
            <v>45.302399999999999</v>
          </cell>
          <cell r="AD1789">
            <v>47.508175000000001</v>
          </cell>
          <cell r="AE1789">
            <v>45.632374999999996</v>
          </cell>
          <cell r="AF1789">
            <v>47.802399999999999</v>
          </cell>
          <cell r="AG1789">
            <v>50.008175000000001</v>
          </cell>
          <cell r="AH1789" t="str">
            <v>2 X 8126 (4.854 FT/Box)</v>
          </cell>
          <cell r="AI1789">
            <v>2</v>
          </cell>
          <cell r="AJ1789" t="str">
            <v>(8X5)+0=40</v>
          </cell>
          <cell r="AK1789">
            <v>8</v>
          </cell>
          <cell r="AL1789">
            <v>5</v>
          </cell>
          <cell r="AM1789">
            <v>0</v>
          </cell>
          <cell r="AN1789">
            <v>40</v>
          </cell>
          <cell r="AO1789" t="str">
            <v>8908 (45 X 44)</v>
          </cell>
          <cell r="AP1789" t="str">
            <v>45X44</v>
          </cell>
          <cell r="AQ1789">
            <v>55</v>
          </cell>
          <cell r="AR1789" t="str">
            <v>8123 (2)</v>
          </cell>
          <cell r="AS1789">
            <v>0</v>
          </cell>
          <cell r="AT1789" t="str">
            <v>8121 (2 X 16FT)</v>
          </cell>
          <cell r="AU1789">
            <v>2</v>
          </cell>
          <cell r="AV1789" t="str">
            <v>8051 (1 White)</v>
          </cell>
          <cell r="AW1789" t="str">
            <v>8050 (134FT Clear)</v>
          </cell>
          <cell r="AX1789">
            <v>1967.096</v>
          </cell>
          <cell r="AY1789">
            <v>520</v>
          </cell>
          <cell r="AZ1789">
            <v>3.7828769230769232</v>
          </cell>
          <cell r="BA1789" t="str">
            <v>Requested 3.27.14 by Minova Canada</v>
          </cell>
          <cell r="BB1789" t="str">
            <v>Each pallet gets an additional Void In Pallet label to be placed on top-center of wrapped pallet.</v>
          </cell>
          <cell r="BC1789">
            <v>303069</v>
          </cell>
          <cell r="BD1789" t="str">
            <v>Yellow</v>
          </cell>
          <cell r="BE1789" t="str">
            <v>4024 LIF0204</v>
          </cell>
          <cell r="BF1789" t="str">
            <v>12 months (+/- 5 days) from date of manufacture</v>
          </cell>
          <cell r="BG1789" t="str">
            <v>Slow</v>
          </cell>
          <cell r="BH1789" t="str">
            <v>40 mm</v>
          </cell>
          <cell r="BI1789" t="str">
            <v>*NS</v>
          </cell>
          <cell r="BJ1789" t="str">
            <v>24 in</v>
          </cell>
          <cell r="BK1789" t="str">
            <v>*NS</v>
          </cell>
          <cell r="BL1789" t="str">
            <v>I, II, III</v>
          </cell>
          <cell r="BM1789" t="str">
            <v>*NS</v>
          </cell>
          <cell r="BN1789" t="str">
            <v>*NS</v>
          </cell>
          <cell r="BO1789">
            <v>0</v>
          </cell>
          <cell r="BP1789" t="str">
            <v>J</v>
          </cell>
          <cell r="BQ1789">
            <v>13</v>
          </cell>
          <cell r="BR1789">
            <v>32540</v>
          </cell>
        </row>
        <row r="1790">
          <cell r="C1790">
            <v>303070</v>
          </cell>
          <cell r="D1790" t="str">
            <v>4024 LIF50 (2PB, 40 Bxs, VPL)(GJ)</v>
          </cell>
          <cell r="E1790" t="str">
            <v>70419</v>
          </cell>
          <cell r="F1790" t="str">
            <v>72038</v>
          </cell>
          <cell r="G1790" t="str">
            <v>30%</v>
          </cell>
          <cell r="H1790" t="str">
            <v>2 X 8512 (15-10 5 X 2.0L)</v>
          </cell>
          <cell r="I1790" t="str">
            <v>8027 (66 mm 142 GA X 2.167 FT)</v>
          </cell>
          <cell r="J1790" t="str">
            <v>8058 (139 mm 200 GA X 2.167 FT)</v>
          </cell>
          <cell r="K1790">
            <v>2.4393599999999998</v>
          </cell>
          <cell r="L1790">
            <v>1.0454399999999999</v>
          </cell>
          <cell r="M1790">
            <v>24</v>
          </cell>
          <cell r="N1790" t="str">
            <v>NS</v>
          </cell>
          <cell r="O1790">
            <v>23.75</v>
          </cell>
          <cell r="P1790">
            <v>24</v>
          </cell>
          <cell r="Q1790">
            <v>24.25</v>
          </cell>
          <cell r="R1790">
            <v>3.3178749999999999</v>
          </cell>
          <cell r="S1790">
            <v>3.4847999999999999</v>
          </cell>
          <cell r="T1790">
            <v>3.6544750000000001</v>
          </cell>
          <cell r="U1790">
            <v>1506.3152499999999</v>
          </cell>
          <cell r="V1790">
            <v>1582.0991999999999</v>
          </cell>
          <cell r="W1790">
            <v>1659.13165</v>
          </cell>
          <cell r="X1790" t="str">
            <v>8427/8428 (25"/2 pc)</v>
          </cell>
          <cell r="Y1790" t="str">
            <v>25"/ 2 pc</v>
          </cell>
          <cell r="Z1790">
            <v>2.5</v>
          </cell>
          <cell r="AA1790">
            <v>16</v>
          </cell>
          <cell r="AB1790">
            <v>53.085999999999999</v>
          </cell>
          <cell r="AC1790">
            <v>55.756799999999998</v>
          </cell>
          <cell r="AD1790">
            <v>58.471600000000002</v>
          </cell>
          <cell r="AE1790">
            <v>55.585999999999999</v>
          </cell>
          <cell r="AF1790">
            <v>58.256799999999998</v>
          </cell>
          <cell r="AG1790">
            <v>60.971600000000002</v>
          </cell>
          <cell r="AH1790" t="str">
            <v>2 X 8126 (4.854 FT/Box)</v>
          </cell>
          <cell r="AI1790">
            <v>2</v>
          </cell>
          <cell r="AJ1790" t="str">
            <v>(8X5)+0=40</v>
          </cell>
          <cell r="AK1790">
            <v>8</v>
          </cell>
          <cell r="AL1790">
            <v>5</v>
          </cell>
          <cell r="AM1790">
            <v>0</v>
          </cell>
          <cell r="AN1790">
            <v>40</v>
          </cell>
          <cell r="AO1790" t="str">
            <v>8908 (45 X 44)</v>
          </cell>
          <cell r="AP1790" t="str">
            <v>45X44</v>
          </cell>
          <cell r="AQ1790">
            <v>55</v>
          </cell>
          <cell r="AR1790" t="str">
            <v>8123 (2)</v>
          </cell>
          <cell r="AS1790">
            <v>0</v>
          </cell>
          <cell r="AT1790" t="str">
            <v>8121 (2 X 16FT)</v>
          </cell>
          <cell r="AU1790">
            <v>2</v>
          </cell>
          <cell r="AV1790" t="str">
            <v>8051 (1 White)</v>
          </cell>
          <cell r="AW1790" t="str">
            <v>8050 (134FT Clear)</v>
          </cell>
          <cell r="AX1790">
            <v>2385.2719999999999</v>
          </cell>
          <cell r="AY1790">
            <v>640</v>
          </cell>
          <cell r="AZ1790">
            <v>3.7269874999999999</v>
          </cell>
          <cell r="BA1790" t="str">
            <v>AK Request 11/20/13.</v>
          </cell>
          <cell r="BB1790" t="str">
            <v>Each pallet gets an additional Void In Pallet label to be placed on top-center of wrapped pallet.</v>
          </cell>
          <cell r="BC1790">
            <v>303070</v>
          </cell>
          <cell r="BD1790" t="str">
            <v>Green</v>
          </cell>
          <cell r="BE1790" t="str">
            <v>4024 LIF50</v>
          </cell>
          <cell r="BF1790" t="str">
            <v>12 months (+/- 5 days) from date of manufacture</v>
          </cell>
          <cell r="BG1790" t="str">
            <v>Medium</v>
          </cell>
          <cell r="BH1790" t="str">
            <v>40 mm</v>
          </cell>
          <cell r="BI1790" t="str">
            <v>*NS</v>
          </cell>
          <cell r="BJ1790" t="str">
            <v>24 in</v>
          </cell>
          <cell r="BK1790" t="str">
            <v>*NS</v>
          </cell>
          <cell r="BL1790" t="str">
            <v>I, II, III</v>
          </cell>
          <cell r="BM1790" t="str">
            <v>*NS</v>
          </cell>
          <cell r="BN1790" t="str">
            <v>*NS</v>
          </cell>
          <cell r="BO1790">
            <v>0</v>
          </cell>
          <cell r="BP1790" t="str">
            <v>J</v>
          </cell>
          <cell r="BQ1790">
            <v>16</v>
          </cell>
          <cell r="BR1790">
            <v>32540</v>
          </cell>
        </row>
        <row r="1791">
          <cell r="C1791">
            <v>303072</v>
          </cell>
          <cell r="D1791" t="str">
            <v>4024 LIF70 (2PB, 40 Bxs, VPL)(GJ)</v>
          </cell>
          <cell r="E1791" t="str">
            <v>70413</v>
          </cell>
          <cell r="F1791" t="str">
            <v>72038</v>
          </cell>
          <cell r="G1791" t="str">
            <v>30%</v>
          </cell>
          <cell r="H1791" t="str">
            <v>2 X 8505 (KP Wire)</v>
          </cell>
          <cell r="I1791" t="str">
            <v>Not Applicable</v>
          </cell>
          <cell r="J1791" t="str">
            <v>8015 (6.750 142 mm 142 GA X 2.146 FT)</v>
          </cell>
          <cell r="K1791">
            <v>2.4393599999999998</v>
          </cell>
          <cell r="L1791">
            <v>1.0454399999999999</v>
          </cell>
          <cell r="M1791">
            <v>24</v>
          </cell>
          <cell r="N1791" t="str">
            <v>NS</v>
          </cell>
          <cell r="O1791">
            <v>23.75</v>
          </cell>
          <cell r="P1791">
            <v>24</v>
          </cell>
          <cell r="Q1791">
            <v>24.25</v>
          </cell>
          <cell r="R1791">
            <v>3.3178749999999999</v>
          </cell>
          <cell r="S1791">
            <v>3.4847999999999999</v>
          </cell>
          <cell r="T1791">
            <v>3.6544750000000001</v>
          </cell>
          <cell r="U1791">
            <v>1506.3152499999999</v>
          </cell>
          <cell r="V1791">
            <v>1582.0991999999999</v>
          </cell>
          <cell r="W1791">
            <v>1659.13165</v>
          </cell>
          <cell r="X1791" t="str">
            <v>8427/8428 (25"/2 pc)</v>
          </cell>
          <cell r="Y1791" t="str">
            <v>25"/ 2 pc</v>
          </cell>
          <cell r="Z1791">
            <v>2.5</v>
          </cell>
          <cell r="AA1791">
            <v>16</v>
          </cell>
          <cell r="AB1791">
            <v>53.085999999999999</v>
          </cell>
          <cell r="AC1791">
            <v>55.756799999999998</v>
          </cell>
          <cell r="AD1791">
            <v>58.471600000000002</v>
          </cell>
          <cell r="AE1791">
            <v>55.585999999999999</v>
          </cell>
          <cell r="AF1791">
            <v>58.256799999999998</v>
          </cell>
          <cell r="AG1791">
            <v>60.971600000000002</v>
          </cell>
          <cell r="AH1791" t="str">
            <v>2 X 8126 (4.854 FT/Box)</v>
          </cell>
          <cell r="AI1791">
            <v>2</v>
          </cell>
          <cell r="AJ1791" t="str">
            <v>(8X5)+0=40</v>
          </cell>
          <cell r="AK1791">
            <v>8</v>
          </cell>
          <cell r="AL1791">
            <v>5</v>
          </cell>
          <cell r="AM1791">
            <v>0</v>
          </cell>
          <cell r="AN1791">
            <v>40</v>
          </cell>
          <cell r="AO1791" t="str">
            <v>8908 (45 X 44)</v>
          </cell>
          <cell r="AP1791" t="str">
            <v>45X44</v>
          </cell>
          <cell r="AQ1791">
            <v>55</v>
          </cell>
          <cell r="AR1791" t="str">
            <v>8123 (2)</v>
          </cell>
          <cell r="AS1791">
            <v>0</v>
          </cell>
          <cell r="AT1791" t="str">
            <v>8121 (2 X 16FT)</v>
          </cell>
          <cell r="AU1791">
            <v>2</v>
          </cell>
          <cell r="AV1791" t="str">
            <v>8051 (1 White)</v>
          </cell>
          <cell r="AW1791" t="str">
            <v>8050 (134FT Clear)</v>
          </cell>
          <cell r="AX1791">
            <v>2385.2719999999999</v>
          </cell>
          <cell r="AY1791">
            <v>640</v>
          </cell>
          <cell r="AZ1791">
            <v>3.7269874999999999</v>
          </cell>
          <cell r="BA1791" t="str">
            <v>GJ Request to change packaging.(25" boxes for all 24" cartridges)</v>
          </cell>
          <cell r="BB1791" t="str">
            <v>Each pallet gets an additional Void In Pallet label to be placed on top-center of wrapped pallet.</v>
          </cell>
          <cell r="BC1791">
            <v>303072</v>
          </cell>
          <cell r="BD1791" t="str">
            <v>Yellow</v>
          </cell>
          <cell r="BE1791" t="str">
            <v xml:space="preserve">4024 LIF70 </v>
          </cell>
          <cell r="BF1791" t="str">
            <v>12 months (+/- 5 days) from date of manufacture</v>
          </cell>
          <cell r="BG1791" t="str">
            <v>Slow</v>
          </cell>
          <cell r="BH1791" t="str">
            <v>40 mm</v>
          </cell>
          <cell r="BI1791" t="str">
            <v>*NS</v>
          </cell>
          <cell r="BJ1791" t="str">
            <v>24 in</v>
          </cell>
          <cell r="BK1791" t="str">
            <v>*NS</v>
          </cell>
          <cell r="BL1791" t="str">
            <v>I, II, III</v>
          </cell>
          <cell r="BM1791" t="str">
            <v>*NS</v>
          </cell>
          <cell r="BN1791" t="str">
            <v>*NS</v>
          </cell>
          <cell r="BO1791">
            <v>0</v>
          </cell>
          <cell r="BP1791" t="str">
            <v>J</v>
          </cell>
          <cell r="BQ1791">
            <v>16</v>
          </cell>
          <cell r="BR1791">
            <v>32540</v>
          </cell>
        </row>
        <row r="1792">
          <cell r="C1792">
            <v>303075</v>
          </cell>
          <cell r="D1792" t="str">
            <v>4024 LIF90 (2PB, 40 Bxs, VPL)(GJ)</v>
          </cell>
          <cell r="E1792" t="str">
            <v>70412</v>
          </cell>
          <cell r="F1792" t="str">
            <v>72038</v>
          </cell>
          <cell r="G1792" t="str">
            <v>30%</v>
          </cell>
          <cell r="H1792" t="str">
            <v>2 X 8505 (KP Wire)</v>
          </cell>
          <cell r="I1792" t="str">
            <v>Not Applicable</v>
          </cell>
          <cell r="J1792" t="str">
            <v>8015 (6.750 142 mm 142 GA X 2.146 FT)</v>
          </cell>
          <cell r="K1792">
            <v>2.4393599999999998</v>
          </cell>
          <cell r="L1792">
            <v>1.0454399999999999</v>
          </cell>
          <cell r="M1792">
            <v>24</v>
          </cell>
          <cell r="N1792" t="str">
            <v>NS</v>
          </cell>
          <cell r="O1792">
            <v>23.75</v>
          </cell>
          <cell r="P1792">
            <v>24</v>
          </cell>
          <cell r="Q1792">
            <v>24.25</v>
          </cell>
          <cell r="R1792">
            <v>3.3178749999999999</v>
          </cell>
          <cell r="S1792">
            <v>3.4847999999999999</v>
          </cell>
          <cell r="T1792">
            <v>3.6544750000000001</v>
          </cell>
          <cell r="U1792">
            <v>1506.3152499999999</v>
          </cell>
          <cell r="V1792">
            <v>1582.0991999999999</v>
          </cell>
          <cell r="W1792">
            <v>1659.13165</v>
          </cell>
          <cell r="X1792" t="str">
            <v>8427/8428 (25"/2 pc)</v>
          </cell>
          <cell r="Y1792" t="str">
            <v>25"/ 2 pc</v>
          </cell>
          <cell r="Z1792">
            <v>2.5</v>
          </cell>
          <cell r="AA1792">
            <v>16</v>
          </cell>
          <cell r="AB1792">
            <v>53.085999999999999</v>
          </cell>
          <cell r="AC1792">
            <v>55.756799999999998</v>
          </cell>
          <cell r="AD1792">
            <v>58.471600000000002</v>
          </cell>
          <cell r="AE1792">
            <v>55.585999999999999</v>
          </cell>
          <cell r="AF1792">
            <v>58.256799999999998</v>
          </cell>
          <cell r="AG1792">
            <v>60.971600000000002</v>
          </cell>
          <cell r="AH1792" t="str">
            <v>2 X 8126 (4.854 FT/Box)</v>
          </cell>
          <cell r="AI1792">
            <v>2</v>
          </cell>
          <cell r="AJ1792" t="str">
            <v>(8X5)+0=40</v>
          </cell>
          <cell r="AK1792">
            <v>8</v>
          </cell>
          <cell r="AL1792">
            <v>5</v>
          </cell>
          <cell r="AM1792">
            <v>0</v>
          </cell>
          <cell r="AN1792">
            <v>40</v>
          </cell>
          <cell r="AO1792" t="str">
            <v>8908 (45 X 44)</v>
          </cell>
          <cell r="AP1792" t="str">
            <v>45X44</v>
          </cell>
          <cell r="AQ1792">
            <v>55</v>
          </cell>
          <cell r="AR1792" t="str">
            <v>8123 (2)</v>
          </cell>
          <cell r="AS1792">
            <v>0</v>
          </cell>
          <cell r="AT1792" t="str">
            <v>8121 (2 X 16FT)</v>
          </cell>
          <cell r="AU1792">
            <v>2</v>
          </cell>
          <cell r="AV1792" t="str">
            <v>8051 (1 White)</v>
          </cell>
          <cell r="AW1792" t="str">
            <v>8050 (134FT Clear)</v>
          </cell>
          <cell r="AX1792">
            <v>2385.2719999999999</v>
          </cell>
          <cell r="AY1792">
            <v>640</v>
          </cell>
          <cell r="AZ1792">
            <v>3.7269874999999999</v>
          </cell>
          <cell r="BA1792" t="str">
            <v>GJ Request to change packaging.(25" boxes for all 24" cartridges)</v>
          </cell>
          <cell r="BB1792" t="str">
            <v>Each pallet gets an additional Void In Pallet label to be placed on top-center of wrapped pallet.</v>
          </cell>
          <cell r="BC1792">
            <v>303075</v>
          </cell>
          <cell r="BD1792" t="str">
            <v>Yellow</v>
          </cell>
          <cell r="BE1792" t="str">
            <v xml:space="preserve">4024 LIF90 </v>
          </cell>
          <cell r="BF1792" t="str">
            <v>12 months (+/- 5 days) from date of manufacture</v>
          </cell>
          <cell r="BG1792" t="str">
            <v>Slow</v>
          </cell>
          <cell r="BH1792" t="str">
            <v>40 mm</v>
          </cell>
          <cell r="BI1792" t="str">
            <v>*NS</v>
          </cell>
          <cell r="BJ1792" t="str">
            <v>24 in</v>
          </cell>
          <cell r="BK1792" t="str">
            <v>*NS</v>
          </cell>
          <cell r="BL1792" t="str">
            <v>I, II, III</v>
          </cell>
          <cell r="BM1792" t="str">
            <v>*NS</v>
          </cell>
          <cell r="BN1792" t="str">
            <v>*NS</v>
          </cell>
          <cell r="BO1792">
            <v>0</v>
          </cell>
          <cell r="BP1792" t="str">
            <v>J</v>
          </cell>
          <cell r="BQ1792">
            <v>16</v>
          </cell>
          <cell r="BR1792">
            <v>32540</v>
          </cell>
        </row>
        <row r="1793">
          <cell r="C1793">
            <v>303076</v>
          </cell>
          <cell r="D1793" t="str">
            <v>4024 LIF1530 (2PB, 40 Bxs, VPL)(GJ)</v>
          </cell>
          <cell r="E1793" t="str">
            <v>70362</v>
          </cell>
          <cell r="F1793" t="str">
            <v>72038</v>
          </cell>
          <cell r="G1793" t="str">
            <v>30%</v>
          </cell>
          <cell r="H1793" t="str">
            <v>2 X 8505 (KP Wire)</v>
          </cell>
          <cell r="I1793" t="str">
            <v>Not Applicable</v>
          </cell>
          <cell r="J1793" t="str">
            <v>8015 (6.750 142 mm 142 GA X 2.146 FT)</v>
          </cell>
          <cell r="K1793">
            <v>2.4393599999999998</v>
          </cell>
          <cell r="L1793">
            <v>1.0454399999999999</v>
          </cell>
          <cell r="M1793">
            <v>24</v>
          </cell>
          <cell r="N1793" t="str">
            <v>NS</v>
          </cell>
          <cell r="O1793">
            <v>23.75</v>
          </cell>
          <cell r="P1793">
            <v>24</v>
          </cell>
          <cell r="Q1793">
            <v>24.25</v>
          </cell>
          <cell r="R1793">
            <v>3.3178749999999999</v>
          </cell>
          <cell r="S1793">
            <v>3.4847999999999999</v>
          </cell>
          <cell r="T1793">
            <v>3.6544750000000001</v>
          </cell>
          <cell r="U1793">
            <v>1506.3152499999999</v>
          </cell>
          <cell r="V1793">
            <v>1582.0991999999999</v>
          </cell>
          <cell r="W1793">
            <v>1659.13165</v>
          </cell>
          <cell r="X1793" t="str">
            <v>8427/8428 (25"/2 pc)</v>
          </cell>
          <cell r="Y1793" t="str">
            <v>25"/ 2 pc</v>
          </cell>
          <cell r="Z1793">
            <v>2.5</v>
          </cell>
          <cell r="AA1793">
            <v>16</v>
          </cell>
          <cell r="AB1793">
            <v>53.085999999999999</v>
          </cell>
          <cell r="AC1793">
            <v>55.756799999999998</v>
          </cell>
          <cell r="AD1793">
            <v>58.471600000000002</v>
          </cell>
          <cell r="AE1793">
            <v>55.585999999999999</v>
          </cell>
          <cell r="AF1793">
            <v>58.256799999999998</v>
          </cell>
          <cell r="AG1793">
            <v>60.971600000000002</v>
          </cell>
          <cell r="AH1793" t="str">
            <v>2 X 8126 (4.854 FT/Box)</v>
          </cell>
          <cell r="AI1793">
            <v>2</v>
          </cell>
          <cell r="AJ1793" t="str">
            <v>(8X5)+0=40</v>
          </cell>
          <cell r="AK1793">
            <v>8</v>
          </cell>
          <cell r="AL1793">
            <v>5</v>
          </cell>
          <cell r="AM1793">
            <v>0</v>
          </cell>
          <cell r="AN1793">
            <v>40</v>
          </cell>
          <cell r="AO1793" t="str">
            <v>8908 (45 X 44)</v>
          </cell>
          <cell r="AP1793" t="str">
            <v>45X44</v>
          </cell>
          <cell r="AQ1793">
            <v>55</v>
          </cell>
          <cell r="AR1793" t="str">
            <v>8123 (2)</v>
          </cell>
          <cell r="AS1793">
            <v>0</v>
          </cell>
          <cell r="AT1793" t="str">
            <v>8121 (2 X 16FT)</v>
          </cell>
          <cell r="AU1793">
            <v>2</v>
          </cell>
          <cell r="AV1793" t="str">
            <v>8051 (1 White)</v>
          </cell>
          <cell r="AW1793" t="str">
            <v>8050 (134FT Clear)</v>
          </cell>
          <cell r="AX1793">
            <v>2385.2719999999999</v>
          </cell>
          <cell r="AY1793">
            <v>640</v>
          </cell>
          <cell r="AZ1793">
            <v>3.7269874999999999</v>
          </cell>
          <cell r="BA1793" t="str">
            <v>GJ Request 9-8-10.</v>
          </cell>
          <cell r="BB1793" t="str">
            <v>Each pallet gets an additional Void In Pallet label to be placed on top-center of wrapped pallet.</v>
          </cell>
          <cell r="BC1793">
            <v>303076</v>
          </cell>
          <cell r="BD1793" t="str">
            <v>White</v>
          </cell>
          <cell r="BE1793" t="str">
            <v>4024 LIF1530</v>
          </cell>
          <cell r="BF1793" t="str">
            <v>12 months (+/- 5 days) from date of manufacture</v>
          </cell>
          <cell r="BG1793" t="str">
            <v>Super Slow</v>
          </cell>
          <cell r="BH1793" t="str">
            <v>40 mm</v>
          </cell>
          <cell r="BI1793" t="str">
            <v>*NS</v>
          </cell>
          <cell r="BJ1793" t="str">
            <v>24 in</v>
          </cell>
          <cell r="BK1793" t="str">
            <v>*NS</v>
          </cell>
          <cell r="BL1793" t="str">
            <v>I, II, III</v>
          </cell>
          <cell r="BM1793" t="str">
            <v>*NS</v>
          </cell>
          <cell r="BN1793" t="str">
            <v>*NS</v>
          </cell>
          <cell r="BO1793">
            <v>0</v>
          </cell>
          <cell r="BP1793" t="str">
            <v>J</v>
          </cell>
          <cell r="BQ1793">
            <v>16</v>
          </cell>
          <cell r="BR1793">
            <v>32540</v>
          </cell>
        </row>
        <row r="1794">
          <cell r="C1794">
            <v>303078</v>
          </cell>
          <cell r="D1794" t="str">
            <v>4024 M1530 (2PB, 40 Bxs, VPL)(GJ)</v>
          </cell>
          <cell r="E1794" t="str">
            <v>70460</v>
          </cell>
          <cell r="F1794" t="str">
            <v>72038</v>
          </cell>
          <cell r="G1794" t="str">
            <v>30%</v>
          </cell>
          <cell r="H1794" t="str">
            <v>2 X 8505 (KP Wire)</v>
          </cell>
          <cell r="I1794" t="str">
            <v>Not Applicable</v>
          </cell>
          <cell r="J1794" t="str">
            <v>8015 (6.750 142 mm 142 GA X 2.146 FT)</v>
          </cell>
          <cell r="K1794">
            <v>2.4393599999999998</v>
          </cell>
          <cell r="L1794">
            <v>1.0454399999999999</v>
          </cell>
          <cell r="M1794">
            <v>24</v>
          </cell>
          <cell r="N1794" t="str">
            <v>NS</v>
          </cell>
          <cell r="O1794">
            <v>23.75</v>
          </cell>
          <cell r="P1794">
            <v>24</v>
          </cell>
          <cell r="Q1794">
            <v>24.25</v>
          </cell>
          <cell r="R1794">
            <v>3.3178749999999999</v>
          </cell>
          <cell r="S1794">
            <v>3.4847999999999999</v>
          </cell>
          <cell r="T1794">
            <v>3.6544750000000001</v>
          </cell>
          <cell r="U1794">
            <v>1506.3152499999999</v>
          </cell>
          <cell r="V1794">
            <v>1582.0991999999999</v>
          </cell>
          <cell r="W1794">
            <v>1659.13165</v>
          </cell>
          <cell r="X1794" t="str">
            <v>8427/8428 (25"/2 pc)</v>
          </cell>
          <cell r="Y1794" t="str">
            <v>25"/ 2 pc</v>
          </cell>
          <cell r="Z1794">
            <v>2.5</v>
          </cell>
          <cell r="AA1794">
            <v>16</v>
          </cell>
          <cell r="AB1794">
            <v>53.085999999999999</v>
          </cell>
          <cell r="AC1794">
            <v>55.756799999999998</v>
          </cell>
          <cell r="AD1794">
            <v>58.471600000000002</v>
          </cell>
          <cell r="AE1794">
            <v>55.585999999999999</v>
          </cell>
          <cell r="AF1794">
            <v>58.256799999999998</v>
          </cell>
          <cell r="AG1794">
            <v>60.971600000000002</v>
          </cell>
          <cell r="AH1794" t="str">
            <v>2 X 8126 (4.854 FT/Box)</v>
          </cell>
          <cell r="AI1794">
            <v>2</v>
          </cell>
          <cell r="AJ1794" t="str">
            <v>(8X5)+0=40</v>
          </cell>
          <cell r="AK1794">
            <v>8</v>
          </cell>
          <cell r="AL1794">
            <v>5</v>
          </cell>
          <cell r="AM1794">
            <v>0</v>
          </cell>
          <cell r="AN1794">
            <v>40</v>
          </cell>
          <cell r="AO1794" t="str">
            <v>8908 (45 X 44)</v>
          </cell>
          <cell r="AP1794" t="str">
            <v>45X44</v>
          </cell>
          <cell r="AQ1794">
            <v>55</v>
          </cell>
          <cell r="AR1794" t="str">
            <v>8123 (2)</v>
          </cell>
          <cell r="AS1794">
            <v>0</v>
          </cell>
          <cell r="AT1794" t="str">
            <v>8121 (2 X 16FT)</v>
          </cell>
          <cell r="AU1794">
            <v>2</v>
          </cell>
          <cell r="AV1794" t="str">
            <v>8051 (1 White)</v>
          </cell>
          <cell r="AW1794" t="str">
            <v>8050 (134FT Clear)</v>
          </cell>
          <cell r="AX1794">
            <v>2385.2719999999999</v>
          </cell>
          <cell r="AY1794">
            <v>640</v>
          </cell>
          <cell r="AZ1794">
            <v>3.7269874999999999</v>
          </cell>
          <cell r="BA1794" t="str">
            <v>GJ Request to change packaging.(25" boxes for all 24" cartridges)</v>
          </cell>
          <cell r="BB1794" t="str">
            <v>Each pallet gets an additional Void In Pallet label to be placed on top-center of wrapped pallet.</v>
          </cell>
          <cell r="BC1794">
            <v>303078</v>
          </cell>
          <cell r="BD1794" t="str">
            <v>White</v>
          </cell>
          <cell r="BE1794" t="str">
            <v>4024 M1530</v>
          </cell>
          <cell r="BF1794" t="str">
            <v>12 months (+/- 5 days) from date of manufacture</v>
          </cell>
          <cell r="BG1794" t="str">
            <v>Super Slow</v>
          </cell>
          <cell r="BH1794" t="str">
            <v>40 mm</v>
          </cell>
          <cell r="BI1794" t="str">
            <v>*NS</v>
          </cell>
          <cell r="BJ1794" t="str">
            <v>24 in</v>
          </cell>
          <cell r="BK1794" t="str">
            <v>*NS</v>
          </cell>
          <cell r="BL1794" t="str">
            <v>I, II, III</v>
          </cell>
          <cell r="BM1794" t="str">
            <v>*NS</v>
          </cell>
          <cell r="BN1794" t="str">
            <v>*NS</v>
          </cell>
          <cell r="BO1794">
            <v>0</v>
          </cell>
          <cell r="BP1794" t="str">
            <v>J</v>
          </cell>
          <cell r="BQ1794">
            <v>16</v>
          </cell>
          <cell r="BR1794">
            <v>32540</v>
          </cell>
        </row>
        <row r="1795">
          <cell r="C1795">
            <v>303080</v>
          </cell>
          <cell r="D1795" t="str">
            <v>4024 H90 (2PB, 40 Bxs, VPL)(GJ)</v>
          </cell>
          <cell r="E1795" t="str">
            <v>70440</v>
          </cell>
          <cell r="F1795" t="str">
            <v>72038</v>
          </cell>
          <cell r="G1795" t="str">
            <v>30%</v>
          </cell>
          <cell r="H1795" t="str">
            <v>2 X 8505 (KP Wire)</v>
          </cell>
          <cell r="I1795" t="str">
            <v>Not Applicable</v>
          </cell>
          <cell r="J1795" t="str">
            <v>8015 (6.750 142 mm 142 GA X 2.146 FT)</v>
          </cell>
          <cell r="K1795">
            <v>2.4393599999999998</v>
          </cell>
          <cell r="L1795">
            <v>1.0454399999999999</v>
          </cell>
          <cell r="M1795">
            <v>24</v>
          </cell>
          <cell r="N1795" t="str">
            <v>NS</v>
          </cell>
          <cell r="O1795">
            <v>23.75</v>
          </cell>
          <cell r="P1795">
            <v>24</v>
          </cell>
          <cell r="Q1795">
            <v>24.25</v>
          </cell>
          <cell r="R1795">
            <v>3.3178749999999999</v>
          </cell>
          <cell r="S1795">
            <v>3.4847999999999999</v>
          </cell>
          <cell r="T1795">
            <v>3.6544750000000001</v>
          </cell>
          <cell r="U1795">
            <v>1506.3152499999999</v>
          </cell>
          <cell r="V1795">
            <v>1582.0991999999999</v>
          </cell>
          <cell r="W1795">
            <v>1659.13165</v>
          </cell>
          <cell r="X1795" t="str">
            <v>8427/8428 (25"/2 pc)</v>
          </cell>
          <cell r="Y1795" t="str">
            <v>25"/ 2 pc</v>
          </cell>
          <cell r="Z1795">
            <v>2.5</v>
          </cell>
          <cell r="AA1795">
            <v>16</v>
          </cell>
          <cell r="AB1795">
            <v>53.085999999999999</v>
          </cell>
          <cell r="AC1795">
            <v>55.756799999999998</v>
          </cell>
          <cell r="AD1795">
            <v>58.471600000000002</v>
          </cell>
          <cell r="AE1795">
            <v>55.585999999999999</v>
          </cell>
          <cell r="AF1795">
            <v>58.256799999999998</v>
          </cell>
          <cell r="AG1795">
            <v>60.971600000000002</v>
          </cell>
          <cell r="AH1795" t="str">
            <v>2 X 8126 (4.854 FT/Box)</v>
          </cell>
          <cell r="AI1795">
            <v>2</v>
          </cell>
          <cell r="AJ1795" t="str">
            <v>(8X5)+0=40</v>
          </cell>
          <cell r="AK1795">
            <v>8</v>
          </cell>
          <cell r="AL1795">
            <v>5</v>
          </cell>
          <cell r="AM1795">
            <v>0</v>
          </cell>
          <cell r="AN1795">
            <v>40</v>
          </cell>
          <cell r="AO1795" t="str">
            <v>8908 (45 X 44)</v>
          </cell>
          <cell r="AP1795" t="str">
            <v>45X44</v>
          </cell>
          <cell r="AQ1795">
            <v>55</v>
          </cell>
          <cell r="AR1795" t="str">
            <v>8123 (2)</v>
          </cell>
          <cell r="AS1795">
            <v>0</v>
          </cell>
          <cell r="AT1795" t="str">
            <v>8121 (2 X 16FT)</v>
          </cell>
          <cell r="AU1795">
            <v>2</v>
          </cell>
          <cell r="AV1795" t="str">
            <v>8051 (1 White)</v>
          </cell>
          <cell r="AW1795" t="str">
            <v>8050 (134FT Clear)</v>
          </cell>
          <cell r="AX1795">
            <v>2385.2719999999999</v>
          </cell>
          <cell r="AY1795">
            <v>640</v>
          </cell>
          <cell r="AZ1795">
            <v>3.7269874999999999</v>
          </cell>
          <cell r="BA1795" t="str">
            <v>GJ Request to change packaging.(25" boxes for all 24" cartridges)</v>
          </cell>
          <cell r="BB1795" t="str">
            <v>Each pallet gets an additional Void In Pallet label to be placed on top-center of wrapped pallet.</v>
          </cell>
          <cell r="BC1795">
            <v>303080</v>
          </cell>
          <cell r="BD1795" t="str">
            <v>Yellow</v>
          </cell>
          <cell r="BE1795" t="str">
            <v xml:space="preserve">4024 H90 </v>
          </cell>
          <cell r="BF1795" t="str">
            <v>12 months (+/- 5 days) from date of manufacture</v>
          </cell>
          <cell r="BG1795" t="str">
            <v>Slow</v>
          </cell>
          <cell r="BH1795" t="str">
            <v>40 mm</v>
          </cell>
          <cell r="BI1795" t="str">
            <v>*NS</v>
          </cell>
          <cell r="BJ1795" t="str">
            <v>24 in</v>
          </cell>
          <cell r="BK1795" t="str">
            <v>*NS</v>
          </cell>
          <cell r="BL1795" t="str">
            <v>I, II, III</v>
          </cell>
          <cell r="BM1795" t="str">
            <v>*NS</v>
          </cell>
          <cell r="BN1795" t="str">
            <v>*NS</v>
          </cell>
          <cell r="BO1795">
            <v>0</v>
          </cell>
          <cell r="BP1795" t="str">
            <v>J</v>
          </cell>
          <cell r="BQ1795">
            <v>16</v>
          </cell>
          <cell r="BR1795">
            <v>32540</v>
          </cell>
        </row>
        <row r="1796">
          <cell r="C1796">
            <v>303088</v>
          </cell>
          <cell r="D1796" t="str">
            <v>4024 M50 (2PB, 40 Bxs, VPL)(GJ)</v>
          </cell>
          <cell r="E1796" t="str">
            <v>70425</v>
          </cell>
          <cell r="F1796" t="str">
            <v>72038</v>
          </cell>
          <cell r="G1796" t="str">
            <v>30%</v>
          </cell>
          <cell r="H1796" t="str">
            <v>2 X 8505 (KP Wire)</v>
          </cell>
          <cell r="I1796" t="str">
            <v>Not Applicable</v>
          </cell>
          <cell r="J1796" t="str">
            <v>8015 (6.750 142 mm 142 GA X 2.146 FT)</v>
          </cell>
          <cell r="K1796">
            <v>2.4393599999999998</v>
          </cell>
          <cell r="L1796">
            <v>1.0454399999999999</v>
          </cell>
          <cell r="M1796">
            <v>24</v>
          </cell>
          <cell r="N1796" t="str">
            <v>NS</v>
          </cell>
          <cell r="O1796">
            <v>23.75</v>
          </cell>
          <cell r="P1796">
            <v>24</v>
          </cell>
          <cell r="Q1796">
            <v>24.25</v>
          </cell>
          <cell r="R1796">
            <v>3.3178749999999999</v>
          </cell>
          <cell r="S1796">
            <v>3.4847999999999999</v>
          </cell>
          <cell r="T1796">
            <v>3.6544750000000001</v>
          </cell>
          <cell r="U1796">
            <v>1506.3152499999999</v>
          </cell>
          <cell r="V1796">
            <v>1582.0991999999999</v>
          </cell>
          <cell r="W1796">
            <v>1659.13165</v>
          </cell>
          <cell r="X1796" t="str">
            <v>8427/8428 (25"/2 pc)</v>
          </cell>
          <cell r="Y1796" t="str">
            <v>25"/ 2 pc</v>
          </cell>
          <cell r="Z1796">
            <v>2.5</v>
          </cell>
          <cell r="AA1796">
            <v>16</v>
          </cell>
          <cell r="AB1796">
            <v>53.085999999999999</v>
          </cell>
          <cell r="AC1796">
            <v>55.756799999999998</v>
          </cell>
          <cell r="AD1796">
            <v>58.471600000000002</v>
          </cell>
          <cell r="AE1796">
            <v>55.585999999999999</v>
          </cell>
          <cell r="AF1796">
            <v>58.256799999999998</v>
          </cell>
          <cell r="AG1796">
            <v>60.971600000000002</v>
          </cell>
          <cell r="AH1796" t="str">
            <v>2 X 8126 (4.854 FT/Box)</v>
          </cell>
          <cell r="AI1796">
            <v>2</v>
          </cell>
          <cell r="AJ1796" t="str">
            <v>(8X5)+0=40</v>
          </cell>
          <cell r="AK1796">
            <v>8</v>
          </cell>
          <cell r="AL1796">
            <v>5</v>
          </cell>
          <cell r="AM1796">
            <v>0</v>
          </cell>
          <cell r="AN1796">
            <v>40</v>
          </cell>
          <cell r="AO1796" t="str">
            <v>8908 (45 X 44)</v>
          </cell>
          <cell r="AP1796" t="str">
            <v>45X44</v>
          </cell>
          <cell r="AQ1796">
            <v>55</v>
          </cell>
          <cell r="AR1796" t="str">
            <v>8123 (2)</v>
          </cell>
          <cell r="AS1796">
            <v>0</v>
          </cell>
          <cell r="AT1796" t="str">
            <v>8121 (2 X 16FT)</v>
          </cell>
          <cell r="AU1796">
            <v>2</v>
          </cell>
          <cell r="AV1796" t="str">
            <v>8051 (1 White)</v>
          </cell>
          <cell r="AW1796" t="str">
            <v>8050 (134FT Clear)</v>
          </cell>
          <cell r="AX1796">
            <v>2385.2719999999999</v>
          </cell>
          <cell r="AY1796">
            <v>640</v>
          </cell>
          <cell r="AZ1796">
            <v>3.7269874999999999</v>
          </cell>
          <cell r="BA1796" t="str">
            <v>GJ Request to change packaging.(25" boxes for all 24" cartridges)</v>
          </cell>
          <cell r="BB1796" t="str">
            <v>Each pallet gets an additional Void In Pallet label to be placed on top-center of wrapped pallet.</v>
          </cell>
          <cell r="BC1796">
            <v>303088</v>
          </cell>
          <cell r="BD1796" t="str">
            <v>Green</v>
          </cell>
          <cell r="BE1796" t="str">
            <v>4024 M50</v>
          </cell>
          <cell r="BF1796" t="str">
            <v>12 months (+/- 5 days) from date of manufacture</v>
          </cell>
          <cell r="BG1796" t="str">
            <v>Medium</v>
          </cell>
          <cell r="BH1796" t="str">
            <v>40 mm</v>
          </cell>
          <cell r="BI1796" t="str">
            <v>*NS</v>
          </cell>
          <cell r="BJ1796" t="str">
            <v>24 in</v>
          </cell>
          <cell r="BK1796" t="str">
            <v>*NS</v>
          </cell>
          <cell r="BL1796" t="str">
            <v>I, II, III</v>
          </cell>
          <cell r="BM1796" t="str">
            <v>*NS</v>
          </cell>
          <cell r="BN1796" t="str">
            <v>*NS</v>
          </cell>
          <cell r="BO1796">
            <v>0</v>
          </cell>
          <cell r="BP1796" t="str">
            <v>J</v>
          </cell>
          <cell r="BQ1796">
            <v>16</v>
          </cell>
          <cell r="BR1796">
            <v>32540</v>
          </cell>
        </row>
        <row r="1797">
          <cell r="C1797">
            <v>303099</v>
          </cell>
          <cell r="D1797" t="str">
            <v>4036 M50 (2PB, Bxs)(GJ)</v>
          </cell>
          <cell r="E1797" t="str">
            <v>70425</v>
          </cell>
          <cell r="F1797" t="str">
            <v>72038</v>
          </cell>
          <cell r="G1797" t="str">
            <v>30%</v>
          </cell>
          <cell r="H1797" t="str">
            <v>2 X 8505 (KP Wire)</v>
          </cell>
          <cell r="I1797" t="str">
            <v>8027 (66 mm 142 GA X 3.146 FT)</v>
          </cell>
          <cell r="J1797" t="str">
            <v>8015 (6.750 142 mm 142 GA X 3.146 FT)</v>
          </cell>
          <cell r="K1797">
            <v>3.6590399999999996</v>
          </cell>
          <cell r="L1797">
            <v>1.56816</v>
          </cell>
          <cell r="M1797">
            <v>36</v>
          </cell>
          <cell r="N1797" t="str">
            <v>NS</v>
          </cell>
          <cell r="O1797">
            <v>35.75</v>
          </cell>
          <cell r="P1797">
            <v>36</v>
          </cell>
          <cell r="Q1797">
            <v>36.25</v>
          </cell>
          <cell r="R1797">
            <v>4.994275</v>
          </cell>
          <cell r="S1797">
            <v>5.2271999999999998</v>
          </cell>
          <cell r="T1797">
            <v>5.4628750000000004</v>
          </cell>
          <cell r="U1797">
            <v>2267.40085</v>
          </cell>
          <cell r="V1797">
            <v>2373.1487999999999</v>
          </cell>
          <cell r="W1797">
            <v>2480.14525</v>
          </cell>
          <cell r="X1797" t="str">
            <v>8465/8466 (39"/2 pc)</v>
          </cell>
          <cell r="Y1797" t="str">
            <v>39"/ 2 pc</v>
          </cell>
          <cell r="Z1797">
            <v>2.8</v>
          </cell>
          <cell r="AA1797">
            <v>10</v>
          </cell>
          <cell r="AB1797">
            <v>49.942750000000004</v>
          </cell>
          <cell r="AC1797">
            <v>52.271999999999998</v>
          </cell>
          <cell r="AD1797">
            <v>54.628750000000004</v>
          </cell>
          <cell r="AE1797">
            <v>52.742750000000001</v>
          </cell>
          <cell r="AF1797">
            <v>55.071999999999996</v>
          </cell>
          <cell r="AG1797">
            <v>57.428750000000001</v>
          </cell>
          <cell r="AH1797" t="str">
            <v>2 X 8126 (4.854 FT/Box)</v>
          </cell>
          <cell r="AI1797">
            <v>2</v>
          </cell>
          <cell r="AJ1797" t="str">
            <v>(6X5)+0=30</v>
          </cell>
          <cell r="AK1797">
            <v>6</v>
          </cell>
          <cell r="AL1797">
            <v>5</v>
          </cell>
          <cell r="AM1797">
            <v>0</v>
          </cell>
          <cell r="AN1797">
            <v>30</v>
          </cell>
          <cell r="AO1797" t="str">
            <v>8905 (42 X 45)</v>
          </cell>
          <cell r="AP1797" t="str">
            <v>42X45</v>
          </cell>
          <cell r="AQ1797">
            <v>55</v>
          </cell>
          <cell r="AR1797" t="str">
            <v>8123 (2)</v>
          </cell>
          <cell r="AS1797">
            <v>0</v>
          </cell>
          <cell r="AT1797" t="str">
            <v>8121 (2 X 16FT)</v>
          </cell>
          <cell r="AU1797">
            <v>2</v>
          </cell>
          <cell r="AV1797" t="str">
            <v>8051 (1 White)</v>
          </cell>
          <cell r="AW1797" t="str">
            <v>8050 (134FT Clear)</v>
          </cell>
          <cell r="AX1797">
            <v>1707.1599999999999</v>
          </cell>
          <cell r="AY1797">
            <v>300</v>
          </cell>
          <cell r="AZ1797">
            <v>5.6905333333333328</v>
          </cell>
          <cell r="BA1797" t="str">
            <v>Stoney Creek cost request 3.31.15</v>
          </cell>
          <cell r="BB1797">
            <v>0</v>
          </cell>
          <cell r="BC1797">
            <v>0</v>
          </cell>
          <cell r="BD1797" t="str">
            <v>Green</v>
          </cell>
          <cell r="BE1797" t="str">
            <v>4036 M50</v>
          </cell>
          <cell r="BF1797" t="str">
            <v>12 months (+/- 5 days) from date of manufacture</v>
          </cell>
          <cell r="BG1797" t="str">
            <v>Medium</v>
          </cell>
          <cell r="BH1797" t="str">
            <v>40 mm</v>
          </cell>
          <cell r="BI1797" t="str">
            <v>*NS</v>
          </cell>
          <cell r="BJ1797" t="str">
            <v>36 in</v>
          </cell>
          <cell r="BK1797" t="str">
            <v>*NS</v>
          </cell>
          <cell r="BL1797" t="str">
            <v>I, II, III</v>
          </cell>
          <cell r="BM1797" t="str">
            <v>*NS</v>
          </cell>
          <cell r="BN1797" t="str">
            <v>*NS</v>
          </cell>
          <cell r="BO1797">
            <v>0</v>
          </cell>
          <cell r="BP1797" t="str">
            <v>J</v>
          </cell>
          <cell r="BQ1797">
            <v>10</v>
          </cell>
          <cell r="BR1797">
            <v>32540</v>
          </cell>
        </row>
        <row r="1798">
          <cell r="C1798">
            <v>303090</v>
          </cell>
          <cell r="D1798" t="str">
            <v>4024 M90 (2PB, 40 Bxs, VPL)(GJ)</v>
          </cell>
          <cell r="E1798" t="str">
            <v>70429</v>
          </cell>
          <cell r="F1798" t="str">
            <v>72038</v>
          </cell>
          <cell r="G1798" t="str">
            <v>30%</v>
          </cell>
          <cell r="H1798" t="str">
            <v>2 X 8505 (KP Wire)</v>
          </cell>
          <cell r="I1798" t="str">
            <v>Not Applicable</v>
          </cell>
          <cell r="J1798" t="str">
            <v>8015 (6.750 142 mm 142 GA X 2.146 FT)</v>
          </cell>
          <cell r="K1798">
            <v>2.4393599999999998</v>
          </cell>
          <cell r="L1798">
            <v>1.0454399999999999</v>
          </cell>
          <cell r="M1798">
            <v>24</v>
          </cell>
          <cell r="N1798" t="str">
            <v>NS</v>
          </cell>
          <cell r="O1798">
            <v>23.75</v>
          </cell>
          <cell r="P1798">
            <v>24</v>
          </cell>
          <cell r="Q1798">
            <v>24.25</v>
          </cell>
          <cell r="R1798">
            <v>3.3178749999999999</v>
          </cell>
          <cell r="S1798">
            <v>3.4847999999999999</v>
          </cell>
          <cell r="T1798">
            <v>3.6544750000000001</v>
          </cell>
          <cell r="U1798">
            <v>1506.3152499999999</v>
          </cell>
          <cell r="V1798">
            <v>1582.0991999999999</v>
          </cell>
          <cell r="W1798">
            <v>1659.13165</v>
          </cell>
          <cell r="X1798" t="str">
            <v>8427/8428 (25"/2 pc)</v>
          </cell>
          <cell r="Y1798" t="str">
            <v>25"/ 2 pc</v>
          </cell>
          <cell r="Z1798">
            <v>2.5</v>
          </cell>
          <cell r="AA1798">
            <v>16</v>
          </cell>
          <cell r="AB1798">
            <v>53.085999999999999</v>
          </cell>
          <cell r="AC1798">
            <v>55.756799999999998</v>
          </cell>
          <cell r="AD1798">
            <v>58.471600000000002</v>
          </cell>
          <cell r="AE1798">
            <v>55.585999999999999</v>
          </cell>
          <cell r="AF1798">
            <v>58.256799999999998</v>
          </cell>
          <cell r="AG1798">
            <v>60.971600000000002</v>
          </cell>
          <cell r="AH1798" t="str">
            <v>2 X 8126 (4.854 FT/Box)</v>
          </cell>
          <cell r="AI1798">
            <v>2</v>
          </cell>
          <cell r="AJ1798" t="str">
            <v>(8X5)+0=40</v>
          </cell>
          <cell r="AK1798">
            <v>8</v>
          </cell>
          <cell r="AL1798">
            <v>5</v>
          </cell>
          <cell r="AM1798">
            <v>0</v>
          </cell>
          <cell r="AN1798">
            <v>40</v>
          </cell>
          <cell r="AO1798" t="str">
            <v>8908 (45 X 44)</v>
          </cell>
          <cell r="AP1798" t="str">
            <v>45X44</v>
          </cell>
          <cell r="AQ1798">
            <v>55</v>
          </cell>
          <cell r="AR1798" t="str">
            <v>8123 (2)</v>
          </cell>
          <cell r="AS1798">
            <v>0</v>
          </cell>
          <cell r="AT1798" t="str">
            <v>8121 (2 X 16FT)</v>
          </cell>
          <cell r="AU1798">
            <v>2</v>
          </cell>
          <cell r="AV1798" t="str">
            <v>8051 (1 White)</v>
          </cell>
          <cell r="AW1798" t="str">
            <v>8050 (134FT Clear)</v>
          </cell>
          <cell r="AX1798">
            <v>2385.2719999999999</v>
          </cell>
          <cell r="AY1798">
            <v>640</v>
          </cell>
          <cell r="AZ1798">
            <v>3.7269874999999999</v>
          </cell>
          <cell r="BA1798" t="str">
            <v>GJ Request to change packaging.(25" boxes for all 24" cartridges)</v>
          </cell>
          <cell r="BB1798" t="str">
            <v>Each pallet gets an additional Void In Pallet label to be placed on top-center of wrapped pallet.</v>
          </cell>
          <cell r="BC1798">
            <v>303090</v>
          </cell>
          <cell r="BD1798" t="str">
            <v>Yellow</v>
          </cell>
          <cell r="BE1798" t="str">
            <v xml:space="preserve">4024 M90 </v>
          </cell>
          <cell r="BF1798" t="str">
            <v>12 months (+/- 5 days) from date of manufacture</v>
          </cell>
          <cell r="BG1798" t="str">
            <v>Slow</v>
          </cell>
          <cell r="BH1798" t="str">
            <v>40 mm</v>
          </cell>
          <cell r="BI1798" t="str">
            <v>*NS</v>
          </cell>
          <cell r="BJ1798" t="str">
            <v>24 in</v>
          </cell>
          <cell r="BK1798" t="str">
            <v>*NS</v>
          </cell>
          <cell r="BL1798" t="str">
            <v>I, II, III</v>
          </cell>
          <cell r="BM1798" t="str">
            <v>*NS</v>
          </cell>
          <cell r="BN1798" t="str">
            <v>*NS</v>
          </cell>
          <cell r="BO1798">
            <v>0</v>
          </cell>
          <cell r="BP1798" t="str">
            <v>J</v>
          </cell>
          <cell r="BQ1798">
            <v>16</v>
          </cell>
          <cell r="BR1798">
            <v>32540</v>
          </cell>
        </row>
        <row r="1799">
          <cell r="C1799">
            <v>303091</v>
          </cell>
          <cell r="D1799" t="str">
            <v>40305 LIF90 (2PB, 75 Bxs)(GJ)</v>
          </cell>
          <cell r="E1799" t="str">
            <v>70412</v>
          </cell>
          <cell r="F1799" t="str">
            <v>72038</v>
          </cell>
          <cell r="G1799" t="str">
            <v>30%</v>
          </cell>
          <cell r="H1799" t="str">
            <v>2 X 8512 (15-10 5 X 2.0L)</v>
          </cell>
          <cell r="I1799" t="str">
            <v>8027 (66 mm 142 GA X 1.167 FT)</v>
          </cell>
          <cell r="J1799" t="str">
            <v>8058 (139 mm 200 GA X 1.167 FT)</v>
          </cell>
          <cell r="K1799">
            <v>1.2196799999999999</v>
          </cell>
          <cell r="L1799">
            <v>0.52271999999999996</v>
          </cell>
          <cell r="M1799">
            <v>12</v>
          </cell>
          <cell r="N1799" t="str">
            <v>NS</v>
          </cell>
          <cell r="O1799">
            <v>11.75</v>
          </cell>
          <cell r="P1799">
            <v>12</v>
          </cell>
          <cell r="Q1799">
            <v>12.25</v>
          </cell>
          <cell r="R1799">
            <v>1.6414749999999998</v>
          </cell>
          <cell r="S1799">
            <v>1.7423999999999999</v>
          </cell>
          <cell r="T1799">
            <v>1.8460749999999999</v>
          </cell>
          <cell r="U1799">
            <v>745.22964999999988</v>
          </cell>
          <cell r="V1799">
            <v>791.04959999999994</v>
          </cell>
          <cell r="W1799">
            <v>838.11804999999993</v>
          </cell>
          <cell r="X1799" t="str">
            <v>8405/8406 (13"/2 pc)</v>
          </cell>
          <cell r="Y1799" t="str">
            <v>13"/ 2 pc</v>
          </cell>
          <cell r="Z1799">
            <v>1.1000000000000001</v>
          </cell>
          <cell r="AA1799">
            <v>16</v>
          </cell>
          <cell r="AB1799">
            <v>26.263599999999997</v>
          </cell>
          <cell r="AC1799">
            <v>27.878399999999999</v>
          </cell>
          <cell r="AD1799">
            <v>29.537199999999999</v>
          </cell>
          <cell r="AE1799">
            <v>27.363599999999998</v>
          </cell>
          <cell r="AF1799">
            <v>28.978400000000001</v>
          </cell>
          <cell r="AG1799">
            <v>30.6372</v>
          </cell>
          <cell r="AH1799" t="str">
            <v>1 X 8126 (2.417 FT/Box)</v>
          </cell>
          <cell r="AI1799">
            <v>1</v>
          </cell>
          <cell r="AJ1799" t="str">
            <v>(15X5)+0=75</v>
          </cell>
          <cell r="AK1799">
            <v>15</v>
          </cell>
          <cell r="AL1799">
            <v>5</v>
          </cell>
          <cell r="AM1799">
            <v>0</v>
          </cell>
          <cell r="AN1799">
            <v>75</v>
          </cell>
          <cell r="AO1799" t="str">
            <v>8904 (45 X 42)</v>
          </cell>
          <cell r="AP1799" t="str">
            <v>45X42</v>
          </cell>
          <cell r="AQ1799">
            <v>55</v>
          </cell>
          <cell r="AR1799" t="str">
            <v>8123 (4)</v>
          </cell>
          <cell r="AS1799">
            <v>0</v>
          </cell>
          <cell r="AT1799" t="str">
            <v>8121 (2 X 16FT)</v>
          </cell>
          <cell r="AU1799">
            <v>2</v>
          </cell>
          <cell r="AV1799" t="str">
            <v>8051 (1 White)</v>
          </cell>
          <cell r="AW1799" t="str">
            <v>8050 (334FT Clear)</v>
          </cell>
          <cell r="AX1799">
            <v>2228.38</v>
          </cell>
          <cell r="AY1799">
            <v>1200</v>
          </cell>
          <cell r="AZ1799">
            <v>1.8569833333333334</v>
          </cell>
          <cell r="BA1799" t="str">
            <v>GJ Request 4/14/09.</v>
          </cell>
          <cell r="BB1799"/>
          <cell r="BC1799">
            <v>303091</v>
          </cell>
          <cell r="BD1799" t="str">
            <v>Yellow</v>
          </cell>
          <cell r="BE1799" t="str">
            <v>40305 LIF90</v>
          </cell>
          <cell r="BF1799" t="str">
            <v>12 months (+/- 5 days) from date of manufacture</v>
          </cell>
          <cell r="BG1799" t="str">
            <v>Slow</v>
          </cell>
          <cell r="BH1799" t="str">
            <v>40 mm</v>
          </cell>
          <cell r="BI1799" t="str">
            <v>*NS</v>
          </cell>
          <cell r="BJ1799" t="str">
            <v>305 mm</v>
          </cell>
          <cell r="BK1799" t="str">
            <v>*NS</v>
          </cell>
          <cell r="BL1799" t="str">
            <v>I, II, III</v>
          </cell>
          <cell r="BM1799" t="str">
            <v>*NS</v>
          </cell>
          <cell r="BN1799" t="str">
            <v>*NS</v>
          </cell>
          <cell r="BO1799">
            <v>0</v>
          </cell>
          <cell r="BP1799" t="str">
            <v>J</v>
          </cell>
          <cell r="BQ1799">
            <v>16</v>
          </cell>
          <cell r="BR1799">
            <v>31375</v>
          </cell>
        </row>
        <row r="1800">
          <cell r="C1800">
            <v>303092</v>
          </cell>
          <cell r="D1800" t="str">
            <v>40305 LIF1530 (2PB, 75 Bxs)(GJ)</v>
          </cell>
          <cell r="E1800" t="str">
            <v>70362</v>
          </cell>
          <cell r="F1800" t="str">
            <v>72038</v>
          </cell>
          <cell r="G1800" t="str">
            <v>30%</v>
          </cell>
          <cell r="H1800" t="str">
            <v>2 X 8512 (15-10 5 X 2.0L)</v>
          </cell>
          <cell r="I1800" t="str">
            <v>8027 (66 mm 142 GA X 1.167 FT)</v>
          </cell>
          <cell r="J1800" t="str">
            <v>8058 (139 mm 200 GA X 1.167 FT)</v>
          </cell>
          <cell r="K1800">
            <v>1.2196799999999999</v>
          </cell>
          <cell r="L1800">
            <v>0.52271999999999996</v>
          </cell>
          <cell r="M1800">
            <v>12</v>
          </cell>
          <cell r="N1800" t="str">
            <v>NS</v>
          </cell>
          <cell r="O1800">
            <v>11.75</v>
          </cell>
          <cell r="P1800">
            <v>12</v>
          </cell>
          <cell r="Q1800">
            <v>12.25</v>
          </cell>
          <cell r="R1800">
            <v>1.6414749999999998</v>
          </cell>
          <cell r="S1800">
            <v>1.7423999999999999</v>
          </cell>
          <cell r="T1800">
            <v>1.8460749999999999</v>
          </cell>
          <cell r="U1800">
            <v>745.22964999999988</v>
          </cell>
          <cell r="V1800">
            <v>791.04959999999994</v>
          </cell>
          <cell r="W1800">
            <v>838.11804999999993</v>
          </cell>
          <cell r="X1800" t="str">
            <v>8405/8406 (13"/2 pc)</v>
          </cell>
          <cell r="Y1800" t="str">
            <v>13"/ 2 pc</v>
          </cell>
          <cell r="Z1800">
            <v>1.1000000000000001</v>
          </cell>
          <cell r="AA1800">
            <v>16</v>
          </cell>
          <cell r="AB1800">
            <v>26.263599999999997</v>
          </cell>
          <cell r="AC1800">
            <v>27.878399999999999</v>
          </cell>
          <cell r="AD1800">
            <v>29.537199999999999</v>
          </cell>
          <cell r="AE1800">
            <v>27.363599999999998</v>
          </cell>
          <cell r="AF1800">
            <v>28.978400000000001</v>
          </cell>
          <cell r="AG1800">
            <v>30.6372</v>
          </cell>
          <cell r="AH1800" t="str">
            <v>1 X 8126 (2.417 FT/Box)</v>
          </cell>
          <cell r="AI1800">
            <v>1</v>
          </cell>
          <cell r="AJ1800" t="str">
            <v>(15X5)+0=75</v>
          </cell>
          <cell r="AK1800">
            <v>15</v>
          </cell>
          <cell r="AL1800">
            <v>5</v>
          </cell>
          <cell r="AM1800">
            <v>0</v>
          </cell>
          <cell r="AN1800">
            <v>75</v>
          </cell>
          <cell r="AO1800" t="str">
            <v>8904 (45 X 42)</v>
          </cell>
          <cell r="AP1800" t="str">
            <v>45X42</v>
          </cell>
          <cell r="AQ1800">
            <v>55</v>
          </cell>
          <cell r="AR1800" t="str">
            <v>8123 (4)</v>
          </cell>
          <cell r="AS1800">
            <v>0</v>
          </cell>
          <cell r="AT1800" t="str">
            <v>8121 (2 X 16FT)</v>
          </cell>
          <cell r="AU1800">
            <v>2</v>
          </cell>
          <cell r="AV1800" t="str">
            <v>8051 (1 White)</v>
          </cell>
          <cell r="AW1800" t="str">
            <v>8050 (334FT Clear)</v>
          </cell>
          <cell r="AX1800">
            <v>2228.38</v>
          </cell>
          <cell r="AY1800">
            <v>1200</v>
          </cell>
          <cell r="AZ1800">
            <v>1.8569833333333334</v>
          </cell>
          <cell r="BA1800" t="str">
            <v>GJ Request 4/14/09.</v>
          </cell>
          <cell r="BB1800"/>
          <cell r="BC1800">
            <v>303092</v>
          </cell>
          <cell r="BD1800" t="str">
            <v>White</v>
          </cell>
          <cell r="BE1800" t="str">
            <v>40305 LIF1530</v>
          </cell>
          <cell r="BF1800" t="str">
            <v>12 months (+/- 5 days) from date of manufacture</v>
          </cell>
          <cell r="BG1800" t="str">
            <v>Super Slow</v>
          </cell>
          <cell r="BH1800" t="str">
            <v>40 mm</v>
          </cell>
          <cell r="BI1800" t="str">
            <v>*NS</v>
          </cell>
          <cell r="BJ1800" t="str">
            <v>305 mm</v>
          </cell>
          <cell r="BK1800" t="str">
            <v>*NS</v>
          </cell>
          <cell r="BL1800" t="str">
            <v>I, II, III</v>
          </cell>
          <cell r="BM1800" t="str">
            <v>*NS</v>
          </cell>
          <cell r="BN1800" t="str">
            <v>*NS</v>
          </cell>
          <cell r="BO1800">
            <v>0</v>
          </cell>
          <cell r="BP1800" t="str">
            <v>J</v>
          </cell>
          <cell r="BQ1800">
            <v>16</v>
          </cell>
          <cell r="BR1800">
            <v>31375</v>
          </cell>
        </row>
        <row r="1801">
          <cell r="C1801">
            <v>303095</v>
          </cell>
          <cell r="D1801" t="str">
            <v>40305 M1530 (2PB, 75 Bxs)(GJ)</v>
          </cell>
          <cell r="E1801" t="str">
            <v>70460</v>
          </cell>
          <cell r="F1801" t="str">
            <v>72038</v>
          </cell>
          <cell r="G1801" t="str">
            <v>30%</v>
          </cell>
          <cell r="H1801" t="str">
            <v>2 X 8505 (KP Wire)</v>
          </cell>
          <cell r="I1801" t="str">
            <v>Not Applicable</v>
          </cell>
          <cell r="J1801" t="str">
            <v>8015 (6.750 142 mm 142 GA X 1.146 FT)</v>
          </cell>
          <cell r="K1801">
            <v>1.2196799999999999</v>
          </cell>
          <cell r="L1801">
            <v>0.52271999999999996</v>
          </cell>
          <cell r="M1801">
            <v>12</v>
          </cell>
          <cell r="N1801" t="str">
            <v>NS</v>
          </cell>
          <cell r="O1801">
            <v>11.75</v>
          </cell>
          <cell r="P1801">
            <v>12</v>
          </cell>
          <cell r="Q1801">
            <v>12.25</v>
          </cell>
          <cell r="R1801">
            <v>1.6414749999999998</v>
          </cell>
          <cell r="S1801">
            <v>1.7423999999999999</v>
          </cell>
          <cell r="T1801">
            <v>1.8460749999999999</v>
          </cell>
          <cell r="U1801">
            <v>745.22964999999988</v>
          </cell>
          <cell r="V1801">
            <v>791.04959999999994</v>
          </cell>
          <cell r="W1801">
            <v>838.11804999999993</v>
          </cell>
          <cell r="X1801" t="str">
            <v>8405/8406 (13"/2 pc)</v>
          </cell>
          <cell r="Y1801" t="str">
            <v>13"/ 2 pc</v>
          </cell>
          <cell r="Z1801">
            <v>1.1000000000000001</v>
          </cell>
          <cell r="AA1801">
            <v>16</v>
          </cell>
          <cell r="AB1801">
            <v>26.263599999999997</v>
          </cell>
          <cell r="AC1801">
            <v>27.878399999999999</v>
          </cell>
          <cell r="AD1801">
            <v>29.537199999999999</v>
          </cell>
          <cell r="AE1801">
            <v>27.363599999999998</v>
          </cell>
          <cell r="AF1801">
            <v>28.978400000000001</v>
          </cell>
          <cell r="AG1801">
            <v>30.6372</v>
          </cell>
          <cell r="AH1801" t="str">
            <v>1 X 8126 (2.417 FT/Box)</v>
          </cell>
          <cell r="AI1801">
            <v>1</v>
          </cell>
          <cell r="AJ1801" t="str">
            <v>(15X5)+0=75</v>
          </cell>
          <cell r="AK1801">
            <v>15</v>
          </cell>
          <cell r="AL1801">
            <v>5</v>
          </cell>
          <cell r="AM1801">
            <v>0</v>
          </cell>
          <cell r="AN1801">
            <v>75</v>
          </cell>
          <cell r="AO1801" t="str">
            <v>8904 (45 X 42)</v>
          </cell>
          <cell r="AP1801" t="str">
            <v>45X42</v>
          </cell>
          <cell r="AQ1801">
            <v>55</v>
          </cell>
          <cell r="AR1801" t="str">
            <v>8123 (4)</v>
          </cell>
          <cell r="AS1801">
            <v>0</v>
          </cell>
          <cell r="AT1801" t="str">
            <v>8121 (2 X 16FT)</v>
          </cell>
          <cell r="AU1801">
            <v>2</v>
          </cell>
          <cell r="AV1801" t="str">
            <v>8051 (1 White)</v>
          </cell>
          <cell r="AW1801" t="str">
            <v>8050 (334FT Clear)</v>
          </cell>
          <cell r="AX1801">
            <v>2228.38</v>
          </cell>
          <cell r="AY1801">
            <v>1200</v>
          </cell>
          <cell r="AZ1801">
            <v>1.8569833333333334</v>
          </cell>
          <cell r="BA1801" t="str">
            <v xml:space="preserve">GJ Request 6/21/02. </v>
          </cell>
          <cell r="BB1801"/>
          <cell r="BC1801">
            <v>303095</v>
          </cell>
          <cell r="BD1801" t="str">
            <v>White</v>
          </cell>
          <cell r="BE1801" t="str">
            <v xml:space="preserve">40305 M1530 </v>
          </cell>
          <cell r="BF1801" t="str">
            <v>12 months (+/- 5 days) from date of manufacture</v>
          </cell>
          <cell r="BG1801" t="str">
            <v>Super Slow</v>
          </cell>
          <cell r="BH1801" t="str">
            <v>40 mm</v>
          </cell>
          <cell r="BI1801" t="str">
            <v>*NS</v>
          </cell>
          <cell r="BJ1801" t="str">
            <v>305 mm</v>
          </cell>
          <cell r="BK1801" t="str">
            <v>*NS</v>
          </cell>
          <cell r="BL1801" t="str">
            <v>I, II, III</v>
          </cell>
          <cell r="BM1801" t="str">
            <v>*NS</v>
          </cell>
          <cell r="BN1801" t="str">
            <v>*NS</v>
          </cell>
          <cell r="BO1801">
            <v>0</v>
          </cell>
          <cell r="BP1801" t="str">
            <v>J</v>
          </cell>
          <cell r="BQ1801">
            <v>16</v>
          </cell>
          <cell r="BR1801">
            <v>31375</v>
          </cell>
        </row>
        <row r="1802">
          <cell r="C1802">
            <v>306018</v>
          </cell>
          <cell r="D1802" t="str">
            <v>4512 M90 (2PB, 75 Bxs)(GJ)</v>
          </cell>
          <cell r="E1802" t="str">
            <v>70429</v>
          </cell>
          <cell r="F1802" t="str">
            <v>72038</v>
          </cell>
          <cell r="G1802" t="str">
            <v>30%</v>
          </cell>
          <cell r="H1802" t="str">
            <v>2 X 8505 (KP Wire)</v>
          </cell>
          <cell r="I1802" t="str">
            <v>Not Applicable</v>
          </cell>
          <cell r="J1802" t="str">
            <v>8016 (7.375 142 mm 142 GA X 1.146 FT)</v>
          </cell>
          <cell r="K1802">
            <v>1.5447600000000001</v>
          </cell>
          <cell r="L1802">
            <v>0.66204000000000007</v>
          </cell>
          <cell r="M1802">
            <v>12</v>
          </cell>
          <cell r="N1802" t="str">
            <v>NS</v>
          </cell>
          <cell r="O1802">
            <v>11.75</v>
          </cell>
          <cell r="P1802">
            <v>12</v>
          </cell>
          <cell r="Q1802">
            <v>12.25</v>
          </cell>
          <cell r="R1802">
            <v>2.0891500000000001</v>
          </cell>
          <cell r="S1802">
            <v>2.2068000000000003</v>
          </cell>
          <cell r="T1802">
            <v>2.3275000000000001</v>
          </cell>
          <cell r="U1802">
            <v>948.47410000000002</v>
          </cell>
          <cell r="V1802">
            <v>1001.8872000000001</v>
          </cell>
          <cell r="W1802">
            <v>1056.6849999999999</v>
          </cell>
          <cell r="X1802" t="str">
            <v>8405/8406 (13"/2 pc)</v>
          </cell>
          <cell r="Y1802" t="str">
            <v>13"/ 2 pc</v>
          </cell>
          <cell r="Z1802">
            <v>1.1000000000000001</v>
          </cell>
          <cell r="AA1802">
            <v>12</v>
          </cell>
          <cell r="AB1802">
            <v>25.069800000000001</v>
          </cell>
          <cell r="AC1802">
            <v>26.481600000000004</v>
          </cell>
          <cell r="AD1802">
            <v>27.93</v>
          </cell>
          <cell r="AE1802">
            <v>26.169800000000002</v>
          </cell>
          <cell r="AF1802">
            <v>27.581600000000005</v>
          </cell>
          <cell r="AG1802">
            <v>29.03</v>
          </cell>
          <cell r="AH1802" t="str">
            <v>1 X 8126 (2.417 FT/Box)</v>
          </cell>
          <cell r="AI1802">
            <v>1</v>
          </cell>
          <cell r="AJ1802" t="str">
            <v>(15X5)+0=75</v>
          </cell>
          <cell r="AK1802">
            <v>15</v>
          </cell>
          <cell r="AL1802">
            <v>5</v>
          </cell>
          <cell r="AM1802">
            <v>0</v>
          </cell>
          <cell r="AN1802">
            <v>75</v>
          </cell>
          <cell r="AO1802" t="str">
            <v>8904 (45 X 42)</v>
          </cell>
          <cell r="AP1802" t="str">
            <v>45X42</v>
          </cell>
          <cell r="AQ1802">
            <v>55</v>
          </cell>
          <cell r="AR1802" t="str">
            <v>8123 (4)</v>
          </cell>
          <cell r="AS1802">
            <v>0</v>
          </cell>
          <cell r="AT1802" t="str">
            <v>8121 (2 X 16FT)</v>
          </cell>
          <cell r="AU1802">
            <v>2</v>
          </cell>
          <cell r="AV1802" t="str">
            <v>8051 (1 White)</v>
          </cell>
          <cell r="AW1802" t="str">
            <v>8050 (334FT Clear)</v>
          </cell>
          <cell r="AX1802">
            <v>2123.6200000000003</v>
          </cell>
          <cell r="AY1802">
            <v>900</v>
          </cell>
          <cell r="AZ1802">
            <v>2.359577777777778</v>
          </cell>
          <cell r="BA1802" t="str">
            <v xml:space="preserve">GJ Request 6/21/02. </v>
          </cell>
          <cell r="BB1802"/>
          <cell r="BC1802">
            <v>306018</v>
          </cell>
          <cell r="BD1802" t="str">
            <v>Yellow</v>
          </cell>
          <cell r="BE1802" t="str">
            <v xml:space="preserve">4512 M90 </v>
          </cell>
          <cell r="BF1802" t="str">
            <v>12 months (+/- 5 days) from date of manufacture</v>
          </cell>
          <cell r="BG1802" t="str">
            <v>Slow</v>
          </cell>
          <cell r="BH1802" t="str">
            <v>45 mm</v>
          </cell>
          <cell r="BI1802" t="str">
            <v>*NS</v>
          </cell>
          <cell r="BJ1802" t="str">
            <v xml:space="preserve">12 in </v>
          </cell>
          <cell r="BK1802" t="str">
            <v>*NS</v>
          </cell>
          <cell r="BL1802" t="str">
            <v>I, II, III</v>
          </cell>
          <cell r="BM1802" t="str">
            <v>*NS</v>
          </cell>
          <cell r="BN1802" t="str">
            <v>*NS</v>
          </cell>
          <cell r="BO1802">
            <v>0</v>
          </cell>
          <cell r="BP1802" t="str">
            <v>J</v>
          </cell>
          <cell r="BQ1802">
            <v>12</v>
          </cell>
          <cell r="BR1802">
            <v>31375</v>
          </cell>
        </row>
        <row r="1803">
          <cell r="C1803">
            <v>306050</v>
          </cell>
          <cell r="D1803" t="str">
            <v>4512 M0204 (2PB, 75 Bxs)(GJ)</v>
          </cell>
          <cell r="E1803" t="str">
            <v>70450</v>
          </cell>
          <cell r="F1803" t="str">
            <v>72038</v>
          </cell>
          <cell r="G1803" t="str">
            <v>30%</v>
          </cell>
          <cell r="H1803" t="str">
            <v>2 X 8505 (KP Wire)</v>
          </cell>
          <cell r="I1803" t="str">
            <v>Not Applicable</v>
          </cell>
          <cell r="J1803" t="str">
            <v>8016 (7.375 142 mm 142 GA X 1.146 FT)</v>
          </cell>
          <cell r="K1803">
            <v>1.5447600000000001</v>
          </cell>
          <cell r="L1803">
            <v>0.66204000000000007</v>
          </cell>
          <cell r="M1803">
            <v>12</v>
          </cell>
          <cell r="N1803" t="str">
            <v>NS</v>
          </cell>
          <cell r="O1803">
            <v>11.75</v>
          </cell>
          <cell r="P1803">
            <v>12</v>
          </cell>
          <cell r="Q1803">
            <v>12.25</v>
          </cell>
          <cell r="R1803">
            <v>2.0891500000000001</v>
          </cell>
          <cell r="S1803">
            <v>2.2068000000000003</v>
          </cell>
          <cell r="T1803">
            <v>2.3275000000000001</v>
          </cell>
          <cell r="U1803">
            <v>948.47410000000002</v>
          </cell>
          <cell r="V1803">
            <v>1001.8872000000001</v>
          </cell>
          <cell r="W1803">
            <v>1056.6849999999999</v>
          </cell>
          <cell r="X1803" t="str">
            <v>8405/8406 (13"/2 pc)</v>
          </cell>
          <cell r="Y1803" t="str">
            <v>13"/ 2 pc</v>
          </cell>
          <cell r="Z1803">
            <v>1.1000000000000001</v>
          </cell>
          <cell r="AA1803">
            <v>12</v>
          </cell>
          <cell r="AB1803">
            <v>25.069800000000001</v>
          </cell>
          <cell r="AC1803">
            <v>26.481600000000004</v>
          </cell>
          <cell r="AD1803">
            <v>27.93</v>
          </cell>
          <cell r="AE1803">
            <v>26.169800000000002</v>
          </cell>
          <cell r="AF1803">
            <v>27.581600000000005</v>
          </cell>
          <cell r="AG1803">
            <v>29.03</v>
          </cell>
          <cell r="AH1803" t="str">
            <v>1 X 8126 (2.417 FT/Box)</v>
          </cell>
          <cell r="AI1803">
            <v>1</v>
          </cell>
          <cell r="AJ1803" t="str">
            <v>(15X5)+0=75</v>
          </cell>
          <cell r="AK1803">
            <v>15</v>
          </cell>
          <cell r="AL1803">
            <v>5</v>
          </cell>
          <cell r="AM1803">
            <v>0</v>
          </cell>
          <cell r="AN1803">
            <v>75</v>
          </cell>
          <cell r="AO1803" t="str">
            <v>8904 (45 X 42)</v>
          </cell>
          <cell r="AP1803" t="str">
            <v>45X42</v>
          </cell>
          <cell r="AQ1803">
            <v>55</v>
          </cell>
          <cell r="AR1803" t="str">
            <v>8123 (4)</v>
          </cell>
          <cell r="AS1803">
            <v>0</v>
          </cell>
          <cell r="AT1803" t="str">
            <v>8121 (2 X 16FT)</v>
          </cell>
          <cell r="AU1803">
            <v>2</v>
          </cell>
          <cell r="AV1803" t="str">
            <v>8051 (1 White)</v>
          </cell>
          <cell r="AW1803" t="str">
            <v>8050 (334FT Clear)</v>
          </cell>
          <cell r="AX1803">
            <v>2123.6200000000003</v>
          </cell>
          <cell r="AY1803">
            <v>900</v>
          </cell>
          <cell r="AZ1803">
            <v>2.359577777777778</v>
          </cell>
          <cell r="BA1803" t="str">
            <v>GJ Request 3/19/12.</v>
          </cell>
          <cell r="BB1803"/>
          <cell r="BC1803">
            <v>306050</v>
          </cell>
          <cell r="BD1803" t="str">
            <v>Yellow</v>
          </cell>
          <cell r="BE1803" t="str">
            <v>4512 M0204</v>
          </cell>
          <cell r="BF1803" t="str">
            <v>12 months (+/- 5 days) from date of manufacture</v>
          </cell>
          <cell r="BG1803" t="str">
            <v>Slow</v>
          </cell>
          <cell r="BH1803" t="str">
            <v>45 mm</v>
          </cell>
          <cell r="BI1803" t="str">
            <v>*NS</v>
          </cell>
          <cell r="BJ1803" t="str">
            <v xml:space="preserve">12 in </v>
          </cell>
          <cell r="BK1803" t="str">
            <v>*NS</v>
          </cell>
          <cell r="BL1803" t="str">
            <v>I, II, III</v>
          </cell>
          <cell r="BM1803" t="str">
            <v>*NS</v>
          </cell>
          <cell r="BN1803" t="str">
            <v>*NS</v>
          </cell>
          <cell r="BO1803">
            <v>0</v>
          </cell>
          <cell r="BP1803" t="str">
            <v>J</v>
          </cell>
          <cell r="BQ1803">
            <v>12</v>
          </cell>
          <cell r="BR1803">
            <v>31375</v>
          </cell>
        </row>
        <row r="1804">
          <cell r="C1804">
            <v>306060</v>
          </cell>
          <cell r="D1804" t="str">
            <v>4512 M0510 (2PB, 75 Bxs)(GJ)</v>
          </cell>
          <cell r="E1804" t="str">
            <v>70457</v>
          </cell>
          <cell r="F1804" t="str">
            <v>72038</v>
          </cell>
          <cell r="G1804" t="str">
            <v>30%</v>
          </cell>
          <cell r="H1804" t="str">
            <v>2 X 8505 (KP Wire)</v>
          </cell>
          <cell r="I1804" t="str">
            <v>Not Applicable</v>
          </cell>
          <cell r="J1804" t="str">
            <v>8016 (7.375 142 mm 142 GA X 1.146 FT)</v>
          </cell>
          <cell r="K1804">
            <v>1.5447600000000001</v>
          </cell>
          <cell r="L1804">
            <v>0.66204000000000007</v>
          </cell>
          <cell r="M1804">
            <v>12</v>
          </cell>
          <cell r="N1804" t="str">
            <v>NS</v>
          </cell>
          <cell r="O1804">
            <v>11.75</v>
          </cell>
          <cell r="P1804">
            <v>12</v>
          </cell>
          <cell r="Q1804">
            <v>12.25</v>
          </cell>
          <cell r="R1804">
            <v>2.0891500000000001</v>
          </cell>
          <cell r="S1804">
            <v>2.2068000000000003</v>
          </cell>
          <cell r="T1804">
            <v>2.3275000000000001</v>
          </cell>
          <cell r="U1804">
            <v>948.47410000000002</v>
          </cell>
          <cell r="V1804">
            <v>1001.8872000000001</v>
          </cell>
          <cell r="W1804">
            <v>1056.6849999999999</v>
          </cell>
          <cell r="X1804" t="str">
            <v>8405/8406 (13"/2 pc)</v>
          </cell>
          <cell r="Y1804" t="str">
            <v>13"/ 2 pc</v>
          </cell>
          <cell r="Z1804">
            <v>1.1000000000000001</v>
          </cell>
          <cell r="AA1804">
            <v>12</v>
          </cell>
          <cell r="AB1804">
            <v>25.069800000000001</v>
          </cell>
          <cell r="AC1804">
            <v>26.481600000000004</v>
          </cell>
          <cell r="AD1804">
            <v>27.93</v>
          </cell>
          <cell r="AE1804">
            <v>26.169800000000002</v>
          </cell>
          <cell r="AF1804">
            <v>27.581600000000005</v>
          </cell>
          <cell r="AG1804">
            <v>29.03</v>
          </cell>
          <cell r="AH1804" t="str">
            <v>1 X 8126 (2.417 FT/Box)</v>
          </cell>
          <cell r="AI1804">
            <v>1</v>
          </cell>
          <cell r="AJ1804" t="str">
            <v>(15X5)+0=75</v>
          </cell>
          <cell r="AK1804">
            <v>15</v>
          </cell>
          <cell r="AL1804">
            <v>5</v>
          </cell>
          <cell r="AM1804">
            <v>0</v>
          </cell>
          <cell r="AN1804">
            <v>75</v>
          </cell>
          <cell r="AO1804" t="str">
            <v>8904 (45 X 42)</v>
          </cell>
          <cell r="AP1804" t="str">
            <v>45X42</v>
          </cell>
          <cell r="AQ1804">
            <v>55</v>
          </cell>
          <cell r="AR1804" t="str">
            <v>8123 (4)</v>
          </cell>
          <cell r="AS1804">
            <v>0</v>
          </cell>
          <cell r="AT1804" t="str">
            <v>8121 (2 X 16FT)</v>
          </cell>
          <cell r="AU1804">
            <v>2</v>
          </cell>
          <cell r="AV1804" t="str">
            <v>8051 (1 White)</v>
          </cell>
          <cell r="AW1804" t="str">
            <v>8050 (334FT Clear)</v>
          </cell>
          <cell r="AX1804">
            <v>2123.6200000000003</v>
          </cell>
          <cell r="AY1804">
            <v>900</v>
          </cell>
          <cell r="AZ1804">
            <v>2.359577777777778</v>
          </cell>
          <cell r="BA1804" t="str">
            <v xml:space="preserve">GJ Request 8/12/04. </v>
          </cell>
          <cell r="BB1804"/>
          <cell r="BC1804">
            <v>306060</v>
          </cell>
          <cell r="BD1804" t="str">
            <v>White</v>
          </cell>
          <cell r="BE1804" t="str">
            <v xml:space="preserve">4512 M0510 </v>
          </cell>
          <cell r="BF1804" t="str">
            <v>12 months (+/- 5 days) from date of manufacture</v>
          </cell>
          <cell r="BG1804" t="str">
            <v>X-Slow</v>
          </cell>
          <cell r="BH1804" t="str">
            <v>45 mm</v>
          </cell>
          <cell r="BI1804" t="str">
            <v>*NS</v>
          </cell>
          <cell r="BJ1804" t="str">
            <v xml:space="preserve">12 in </v>
          </cell>
          <cell r="BK1804" t="str">
            <v>*NS</v>
          </cell>
          <cell r="BL1804" t="str">
            <v>I, II, III</v>
          </cell>
          <cell r="BM1804" t="str">
            <v>*NS</v>
          </cell>
          <cell r="BN1804" t="str">
            <v>*NS</v>
          </cell>
          <cell r="BO1804">
            <v>0</v>
          </cell>
          <cell r="BP1804" t="str">
            <v>J</v>
          </cell>
          <cell r="BQ1804">
            <v>12</v>
          </cell>
          <cell r="BR1804">
            <v>31375</v>
          </cell>
        </row>
        <row r="1805">
          <cell r="C1805">
            <v>306062</v>
          </cell>
          <cell r="D1805" t="str">
            <v>4512 M1530 (2PB, 75 Bxs)(GJ)</v>
          </cell>
          <cell r="E1805" t="str">
            <v>70460</v>
          </cell>
          <cell r="F1805" t="str">
            <v>72038</v>
          </cell>
          <cell r="G1805" t="str">
            <v>30%</v>
          </cell>
          <cell r="H1805" t="str">
            <v>2 X 8505 (KP Wire)</v>
          </cell>
          <cell r="I1805" t="str">
            <v>Not Applicable</v>
          </cell>
          <cell r="J1805" t="str">
            <v>8016 (7.375 142 mm 142 GA X 1.146 FT)</v>
          </cell>
          <cell r="K1805">
            <v>1.5447600000000001</v>
          </cell>
          <cell r="L1805">
            <v>0.66204000000000007</v>
          </cell>
          <cell r="M1805">
            <v>12</v>
          </cell>
          <cell r="N1805" t="str">
            <v>NS</v>
          </cell>
          <cell r="O1805">
            <v>11.75</v>
          </cell>
          <cell r="P1805">
            <v>12</v>
          </cell>
          <cell r="Q1805">
            <v>12.25</v>
          </cell>
          <cell r="R1805">
            <v>2.0891500000000001</v>
          </cell>
          <cell r="S1805">
            <v>2.2068000000000003</v>
          </cell>
          <cell r="T1805">
            <v>2.3275000000000001</v>
          </cell>
          <cell r="U1805">
            <v>948.47410000000002</v>
          </cell>
          <cell r="V1805">
            <v>1001.8872000000001</v>
          </cell>
          <cell r="W1805">
            <v>1056.6849999999999</v>
          </cell>
          <cell r="X1805" t="str">
            <v>8405/8406 (13"/2 pc)</v>
          </cell>
          <cell r="Y1805" t="str">
            <v>13"/ 2 pc</v>
          </cell>
          <cell r="Z1805">
            <v>1.1000000000000001</v>
          </cell>
          <cell r="AA1805">
            <v>12</v>
          </cell>
          <cell r="AB1805">
            <v>25.069800000000001</v>
          </cell>
          <cell r="AC1805">
            <v>26.481600000000004</v>
          </cell>
          <cell r="AD1805">
            <v>27.93</v>
          </cell>
          <cell r="AE1805">
            <v>26.169800000000002</v>
          </cell>
          <cell r="AF1805">
            <v>27.581600000000005</v>
          </cell>
          <cell r="AG1805">
            <v>29.03</v>
          </cell>
          <cell r="AH1805" t="str">
            <v>1 X 8126 (2.417 FT/Box)</v>
          </cell>
          <cell r="AI1805">
            <v>1</v>
          </cell>
          <cell r="AJ1805" t="str">
            <v>(15X5)+0=75</v>
          </cell>
          <cell r="AK1805">
            <v>15</v>
          </cell>
          <cell r="AL1805">
            <v>5</v>
          </cell>
          <cell r="AM1805">
            <v>0</v>
          </cell>
          <cell r="AN1805">
            <v>75</v>
          </cell>
          <cell r="AO1805" t="str">
            <v>8904 (45 X 42)</v>
          </cell>
          <cell r="AP1805" t="str">
            <v>45X42</v>
          </cell>
          <cell r="AQ1805">
            <v>55</v>
          </cell>
          <cell r="AR1805" t="str">
            <v>8123 (4)</v>
          </cell>
          <cell r="AS1805">
            <v>0</v>
          </cell>
          <cell r="AT1805" t="str">
            <v>8121 (2 X 16FT)</v>
          </cell>
          <cell r="AU1805">
            <v>2</v>
          </cell>
          <cell r="AV1805" t="str">
            <v>8051 (1 White)</v>
          </cell>
          <cell r="AW1805" t="str">
            <v>8050 (334FT Clear)</v>
          </cell>
          <cell r="AX1805">
            <v>2123.6200000000003</v>
          </cell>
          <cell r="AY1805">
            <v>900</v>
          </cell>
          <cell r="AZ1805">
            <v>2.359577777777778</v>
          </cell>
          <cell r="BA1805" t="str">
            <v xml:space="preserve">GJ Request 6/21/02. </v>
          </cell>
          <cell r="BB1805"/>
          <cell r="BC1805">
            <v>306062</v>
          </cell>
          <cell r="BD1805" t="str">
            <v>White</v>
          </cell>
          <cell r="BE1805" t="str">
            <v xml:space="preserve">4512 M1530 </v>
          </cell>
          <cell r="BF1805" t="str">
            <v>12 months (+/- 5 days) from date of manufacture</v>
          </cell>
          <cell r="BG1805" t="str">
            <v>Super Slow</v>
          </cell>
          <cell r="BH1805" t="str">
            <v>45 mm</v>
          </cell>
          <cell r="BI1805" t="str">
            <v>*NS</v>
          </cell>
          <cell r="BJ1805" t="str">
            <v xml:space="preserve">12 in </v>
          </cell>
          <cell r="BK1805" t="str">
            <v>*NS</v>
          </cell>
          <cell r="BL1805" t="str">
            <v>I, II, III</v>
          </cell>
          <cell r="BM1805" t="str">
            <v>*NS</v>
          </cell>
          <cell r="BN1805" t="str">
            <v>*NS</v>
          </cell>
          <cell r="BO1805">
            <v>0</v>
          </cell>
          <cell r="BP1805" t="str">
            <v>J</v>
          </cell>
          <cell r="BQ1805">
            <v>12</v>
          </cell>
          <cell r="BR1805">
            <v>31375</v>
          </cell>
        </row>
        <row r="1806">
          <cell r="C1806">
            <v>306064</v>
          </cell>
          <cell r="D1806" t="str">
            <v>4512 M35 (2PB, 75 Bxs)(GJ)</v>
          </cell>
          <cell r="E1806" t="str">
            <v>70474</v>
          </cell>
          <cell r="F1806" t="str">
            <v>72038</v>
          </cell>
          <cell r="G1806" t="str">
            <v>30%</v>
          </cell>
          <cell r="H1806" t="str">
            <v>2 X 8505 (KP Wire)</v>
          </cell>
          <cell r="I1806" t="str">
            <v>Not Applicable</v>
          </cell>
          <cell r="J1806" t="str">
            <v>8016 (7.375 142 mm 142 GA X 1.146 FT)</v>
          </cell>
          <cell r="K1806">
            <v>1.5447600000000001</v>
          </cell>
          <cell r="L1806">
            <v>0.66204000000000007</v>
          </cell>
          <cell r="M1806">
            <v>12</v>
          </cell>
          <cell r="N1806" t="str">
            <v>NS</v>
          </cell>
          <cell r="O1806">
            <v>11.75</v>
          </cell>
          <cell r="P1806">
            <v>12</v>
          </cell>
          <cell r="Q1806">
            <v>12.25</v>
          </cell>
          <cell r="R1806">
            <v>2.0891500000000001</v>
          </cell>
          <cell r="S1806">
            <v>2.2068000000000003</v>
          </cell>
          <cell r="T1806">
            <v>2.3275000000000001</v>
          </cell>
          <cell r="U1806">
            <v>948.47410000000002</v>
          </cell>
          <cell r="V1806">
            <v>1001.8872000000001</v>
          </cell>
          <cell r="W1806">
            <v>1056.6849999999999</v>
          </cell>
          <cell r="X1806" t="str">
            <v>8405/8406 (13"/2 pc)</v>
          </cell>
          <cell r="Y1806" t="str">
            <v>13"/ 2 pc</v>
          </cell>
          <cell r="Z1806">
            <v>1.1000000000000001</v>
          </cell>
          <cell r="AA1806">
            <v>12</v>
          </cell>
          <cell r="AB1806">
            <v>25.069800000000001</v>
          </cell>
          <cell r="AC1806">
            <v>26.481600000000004</v>
          </cell>
          <cell r="AD1806">
            <v>27.93</v>
          </cell>
          <cell r="AE1806">
            <v>26.169800000000002</v>
          </cell>
          <cell r="AF1806">
            <v>27.581600000000005</v>
          </cell>
          <cell r="AG1806">
            <v>29.03</v>
          </cell>
          <cell r="AH1806" t="str">
            <v>1 X 8126 (2.417 FT/Box)</v>
          </cell>
          <cell r="AI1806">
            <v>1</v>
          </cell>
          <cell r="AJ1806" t="str">
            <v>(15X5)+0=75</v>
          </cell>
          <cell r="AK1806">
            <v>15</v>
          </cell>
          <cell r="AL1806">
            <v>5</v>
          </cell>
          <cell r="AM1806">
            <v>0</v>
          </cell>
          <cell r="AN1806">
            <v>75</v>
          </cell>
          <cell r="AO1806" t="str">
            <v>8904 (45 X 42)</v>
          </cell>
          <cell r="AP1806" t="str">
            <v>45X42</v>
          </cell>
          <cell r="AQ1806">
            <v>55</v>
          </cell>
          <cell r="AR1806" t="str">
            <v>8123 (4)</v>
          </cell>
          <cell r="AS1806">
            <v>0</v>
          </cell>
          <cell r="AT1806" t="str">
            <v>8121 (2 X 16FT)</v>
          </cell>
          <cell r="AU1806">
            <v>2</v>
          </cell>
          <cell r="AV1806" t="str">
            <v>8051 (1 White)</v>
          </cell>
          <cell r="AW1806" t="str">
            <v>8050 (334FT Clear)</v>
          </cell>
          <cell r="AX1806">
            <v>2123.6200000000003</v>
          </cell>
          <cell r="AY1806">
            <v>900</v>
          </cell>
          <cell r="AZ1806">
            <v>2.359577777777778</v>
          </cell>
          <cell r="BA1806" t="str">
            <v xml:space="preserve">GJ Request 6/21/02. </v>
          </cell>
          <cell r="BB1806"/>
          <cell r="BC1806">
            <v>306064</v>
          </cell>
          <cell r="BD1806" t="str">
            <v>Blue</v>
          </cell>
          <cell r="BE1806" t="str">
            <v xml:space="preserve">4512 M35 </v>
          </cell>
          <cell r="BF1806" t="str">
            <v>12 months (+/- 5 days) from date of manufacture</v>
          </cell>
          <cell r="BG1806" t="str">
            <v>Fast</v>
          </cell>
          <cell r="BH1806" t="str">
            <v>45 mm</v>
          </cell>
          <cell r="BI1806" t="str">
            <v>*NS</v>
          </cell>
          <cell r="BJ1806" t="str">
            <v xml:space="preserve">12 in </v>
          </cell>
          <cell r="BK1806" t="str">
            <v>*NS</v>
          </cell>
          <cell r="BL1806" t="str">
            <v>I, II, III</v>
          </cell>
          <cell r="BM1806" t="str">
            <v>*NS</v>
          </cell>
          <cell r="BN1806" t="str">
            <v>*NS</v>
          </cell>
          <cell r="BO1806">
            <v>0</v>
          </cell>
          <cell r="BP1806" t="str">
            <v>J</v>
          </cell>
          <cell r="BQ1806">
            <v>12</v>
          </cell>
          <cell r="BR1806">
            <v>31375</v>
          </cell>
        </row>
        <row r="1807">
          <cell r="C1807">
            <v>306067</v>
          </cell>
          <cell r="D1807" t="str">
            <v>4512 LIF0204 (2PB, 75 Bxs)(GJ)</v>
          </cell>
          <cell r="E1807" t="str">
            <v>70414</v>
          </cell>
          <cell r="F1807" t="str">
            <v>72038</v>
          </cell>
          <cell r="G1807" t="str">
            <v>30%</v>
          </cell>
          <cell r="H1807" t="str">
            <v>2 X 8505 (KP Wire)</v>
          </cell>
          <cell r="I1807" t="str">
            <v>Not Applicable</v>
          </cell>
          <cell r="J1807" t="str">
            <v>8016 (7.375 142 mm 142 GA X 1.146 FT)</v>
          </cell>
          <cell r="K1807">
            <v>1.5447600000000001</v>
          </cell>
          <cell r="L1807">
            <v>0.66204000000000007</v>
          </cell>
          <cell r="M1807">
            <v>12</v>
          </cell>
          <cell r="N1807" t="str">
            <v>NS</v>
          </cell>
          <cell r="O1807">
            <v>11.75</v>
          </cell>
          <cell r="P1807">
            <v>12</v>
          </cell>
          <cell r="Q1807">
            <v>12.25</v>
          </cell>
          <cell r="R1807">
            <v>2.0891500000000001</v>
          </cell>
          <cell r="S1807">
            <v>2.2068000000000003</v>
          </cell>
          <cell r="T1807">
            <v>2.3275000000000001</v>
          </cell>
          <cell r="U1807">
            <v>948.47410000000002</v>
          </cell>
          <cell r="V1807">
            <v>1001.8872000000001</v>
          </cell>
          <cell r="W1807">
            <v>1056.6849999999999</v>
          </cell>
          <cell r="X1807" t="str">
            <v>8405/8406 (13"/2 pc)</v>
          </cell>
          <cell r="Y1807" t="str">
            <v>13"/ 2 pc</v>
          </cell>
          <cell r="Z1807">
            <v>1.1000000000000001</v>
          </cell>
          <cell r="AA1807">
            <v>12</v>
          </cell>
          <cell r="AB1807">
            <v>25.069800000000001</v>
          </cell>
          <cell r="AC1807">
            <v>26.481600000000004</v>
          </cell>
          <cell r="AD1807">
            <v>27.93</v>
          </cell>
          <cell r="AE1807">
            <v>26.169800000000002</v>
          </cell>
          <cell r="AF1807">
            <v>27.581600000000005</v>
          </cell>
          <cell r="AG1807">
            <v>29.03</v>
          </cell>
          <cell r="AH1807" t="str">
            <v>1 X 8126 (2.417 FT/Box)</v>
          </cell>
          <cell r="AI1807">
            <v>1</v>
          </cell>
          <cell r="AJ1807" t="str">
            <v>(15X5)+0=75</v>
          </cell>
          <cell r="AK1807">
            <v>15</v>
          </cell>
          <cell r="AL1807">
            <v>5</v>
          </cell>
          <cell r="AM1807">
            <v>0</v>
          </cell>
          <cell r="AN1807">
            <v>75</v>
          </cell>
          <cell r="AO1807" t="str">
            <v>8904 (45 X 42)</v>
          </cell>
          <cell r="AP1807" t="str">
            <v>45X42</v>
          </cell>
          <cell r="AQ1807">
            <v>55</v>
          </cell>
          <cell r="AR1807" t="str">
            <v>8123 (4)</v>
          </cell>
          <cell r="AS1807">
            <v>0</v>
          </cell>
          <cell r="AT1807" t="str">
            <v>8121 (2 X 16FT)</v>
          </cell>
          <cell r="AU1807">
            <v>2</v>
          </cell>
          <cell r="AV1807" t="str">
            <v>8051 (1 White)</v>
          </cell>
          <cell r="AW1807" t="str">
            <v>8050 (334FT Clear)</v>
          </cell>
          <cell r="AX1807">
            <v>2123.6200000000003</v>
          </cell>
          <cell r="AY1807">
            <v>900</v>
          </cell>
          <cell r="AZ1807">
            <v>2.359577777777778</v>
          </cell>
          <cell r="BA1807" t="str">
            <v>GJ Request 10/4/06.</v>
          </cell>
          <cell r="BB1807"/>
          <cell r="BC1807">
            <v>306067</v>
          </cell>
          <cell r="BD1807" t="str">
            <v>Yellow</v>
          </cell>
          <cell r="BE1807" t="str">
            <v>4512 LIF0204</v>
          </cell>
          <cell r="BF1807" t="str">
            <v>12 months (+/- 5 days) from date of manufacture</v>
          </cell>
          <cell r="BG1807" t="str">
            <v>Slow</v>
          </cell>
          <cell r="BH1807" t="str">
            <v>45 mm</v>
          </cell>
          <cell r="BI1807" t="str">
            <v>*NS</v>
          </cell>
          <cell r="BJ1807" t="str">
            <v xml:space="preserve">12 in </v>
          </cell>
          <cell r="BK1807" t="str">
            <v>*NS</v>
          </cell>
          <cell r="BL1807" t="str">
            <v>I, II, III</v>
          </cell>
          <cell r="BM1807" t="str">
            <v>*NS</v>
          </cell>
          <cell r="BN1807" t="str">
            <v>*NS</v>
          </cell>
          <cell r="BO1807">
            <v>0</v>
          </cell>
          <cell r="BP1807" t="str">
            <v>J</v>
          </cell>
          <cell r="BQ1807">
            <v>12</v>
          </cell>
          <cell r="BR1807">
            <v>31375</v>
          </cell>
        </row>
        <row r="1808">
          <cell r="C1808">
            <v>306068</v>
          </cell>
          <cell r="D1808" t="str">
            <v>4512 LIF1530 (2PB, 75 Bxs)(GJ)</v>
          </cell>
          <cell r="E1808" t="str">
            <v>70362</v>
          </cell>
          <cell r="F1808" t="str">
            <v>72038</v>
          </cell>
          <cell r="G1808" t="str">
            <v>30%</v>
          </cell>
          <cell r="H1808" t="str">
            <v>2 X 8505 (KP Wire)</v>
          </cell>
          <cell r="I1808" t="str">
            <v>Not Applicable</v>
          </cell>
          <cell r="J1808" t="str">
            <v>8016 (7.375 142 mm 142 GA X 1.146 FT)</v>
          </cell>
          <cell r="K1808">
            <v>1.5447600000000001</v>
          </cell>
          <cell r="L1808">
            <v>0.66204000000000007</v>
          </cell>
          <cell r="M1808">
            <v>12</v>
          </cell>
          <cell r="N1808" t="str">
            <v>NS</v>
          </cell>
          <cell r="O1808">
            <v>11.75</v>
          </cell>
          <cell r="P1808">
            <v>12</v>
          </cell>
          <cell r="Q1808">
            <v>12.25</v>
          </cell>
          <cell r="R1808">
            <v>2.0891500000000001</v>
          </cell>
          <cell r="S1808">
            <v>2.2068000000000003</v>
          </cell>
          <cell r="T1808">
            <v>2.3275000000000001</v>
          </cell>
          <cell r="U1808">
            <v>948.47410000000002</v>
          </cell>
          <cell r="V1808">
            <v>1001.8872000000001</v>
          </cell>
          <cell r="W1808">
            <v>1056.6849999999999</v>
          </cell>
          <cell r="X1808" t="str">
            <v>8405/8406 (13"/2 pc)</v>
          </cell>
          <cell r="Y1808" t="str">
            <v>13"/ 2 pc</v>
          </cell>
          <cell r="Z1808">
            <v>1.1000000000000001</v>
          </cell>
          <cell r="AA1808">
            <v>12</v>
          </cell>
          <cell r="AB1808">
            <v>25.069800000000001</v>
          </cell>
          <cell r="AC1808">
            <v>26.481600000000004</v>
          </cell>
          <cell r="AD1808">
            <v>27.93</v>
          </cell>
          <cell r="AE1808">
            <v>26.169800000000002</v>
          </cell>
          <cell r="AF1808">
            <v>27.581600000000005</v>
          </cell>
          <cell r="AG1808">
            <v>29.03</v>
          </cell>
          <cell r="AH1808" t="str">
            <v>1 X 8126 (2.417 FT/Box)</v>
          </cell>
          <cell r="AI1808">
            <v>1</v>
          </cell>
          <cell r="AJ1808" t="str">
            <v>(15X5)+0=75</v>
          </cell>
          <cell r="AK1808">
            <v>15</v>
          </cell>
          <cell r="AL1808">
            <v>5</v>
          </cell>
          <cell r="AM1808">
            <v>0</v>
          </cell>
          <cell r="AN1808">
            <v>75</v>
          </cell>
          <cell r="AO1808" t="str">
            <v>8904 (45 X 42)</v>
          </cell>
          <cell r="AP1808" t="str">
            <v>45X42</v>
          </cell>
          <cell r="AQ1808">
            <v>55</v>
          </cell>
          <cell r="AR1808" t="str">
            <v>8123 (4)</v>
          </cell>
          <cell r="AS1808">
            <v>0</v>
          </cell>
          <cell r="AT1808" t="str">
            <v>8121 (2 X 16FT)</v>
          </cell>
          <cell r="AU1808">
            <v>2</v>
          </cell>
          <cell r="AV1808" t="str">
            <v>8051 (1 White)</v>
          </cell>
          <cell r="AW1808" t="str">
            <v>8050 (334FT Clear)</v>
          </cell>
          <cell r="AX1808">
            <v>2123.6200000000003</v>
          </cell>
          <cell r="AY1808">
            <v>900</v>
          </cell>
          <cell r="AZ1808">
            <v>2.359577777777778</v>
          </cell>
          <cell r="BA1808" t="str">
            <v>Request 9/18/06.</v>
          </cell>
          <cell r="BB1808"/>
          <cell r="BC1808">
            <v>306068</v>
          </cell>
          <cell r="BD1808" t="str">
            <v>White</v>
          </cell>
          <cell r="BE1808" t="str">
            <v xml:space="preserve">4512 LIF1530 </v>
          </cell>
          <cell r="BF1808" t="str">
            <v>12 months (+/- 5 days) from date of manufacture</v>
          </cell>
          <cell r="BG1808" t="str">
            <v>Super Slow</v>
          </cell>
          <cell r="BH1808" t="str">
            <v>45 mm</v>
          </cell>
          <cell r="BI1808" t="str">
            <v>*NS</v>
          </cell>
          <cell r="BJ1808" t="str">
            <v xml:space="preserve">12 in </v>
          </cell>
          <cell r="BK1808" t="str">
            <v>*NS</v>
          </cell>
          <cell r="BL1808" t="str">
            <v>I, II, III</v>
          </cell>
          <cell r="BM1808" t="str">
            <v>*NS</v>
          </cell>
          <cell r="BN1808" t="str">
            <v>*NS</v>
          </cell>
          <cell r="BO1808">
            <v>0</v>
          </cell>
          <cell r="BP1808" t="str">
            <v>J</v>
          </cell>
          <cell r="BQ1808">
            <v>12</v>
          </cell>
          <cell r="BR1808">
            <v>31375</v>
          </cell>
        </row>
        <row r="1809">
          <cell r="C1809">
            <v>306069</v>
          </cell>
          <cell r="D1809" t="str">
            <v>4512 LIF0510 (2PB, 75 Bxs)(GJ)</v>
          </cell>
          <cell r="E1809" t="str">
            <v>70428</v>
          </cell>
          <cell r="F1809" t="str">
            <v>72038</v>
          </cell>
          <cell r="G1809" t="str">
            <v>30%</v>
          </cell>
          <cell r="H1809" t="str">
            <v>2 X 8505 (KP Wire)</v>
          </cell>
          <cell r="I1809" t="str">
            <v>Not Applicable</v>
          </cell>
          <cell r="J1809" t="str">
            <v>8016 (7.375 142 mm 142 GA X 1.146 FT)</v>
          </cell>
          <cell r="K1809">
            <v>1.5447600000000001</v>
          </cell>
          <cell r="L1809">
            <v>0.66204000000000007</v>
          </cell>
          <cell r="M1809">
            <v>12</v>
          </cell>
          <cell r="N1809" t="str">
            <v>NS</v>
          </cell>
          <cell r="O1809">
            <v>11.75</v>
          </cell>
          <cell r="P1809">
            <v>12</v>
          </cell>
          <cell r="Q1809">
            <v>12.25</v>
          </cell>
          <cell r="R1809">
            <v>2.0891500000000001</v>
          </cell>
          <cell r="S1809">
            <v>2.2068000000000003</v>
          </cell>
          <cell r="T1809">
            <v>2.3275000000000001</v>
          </cell>
          <cell r="U1809">
            <v>948.47410000000002</v>
          </cell>
          <cell r="V1809">
            <v>1001.8872000000001</v>
          </cell>
          <cell r="W1809">
            <v>1056.6849999999999</v>
          </cell>
          <cell r="X1809" t="str">
            <v>8405/8406 (13"/2 pc)</v>
          </cell>
          <cell r="Y1809" t="str">
            <v>13"/ 2 pc</v>
          </cell>
          <cell r="Z1809">
            <v>1.1000000000000001</v>
          </cell>
          <cell r="AA1809">
            <v>12</v>
          </cell>
          <cell r="AB1809">
            <v>25.069800000000001</v>
          </cell>
          <cell r="AC1809">
            <v>26.481600000000004</v>
          </cell>
          <cell r="AD1809">
            <v>27.93</v>
          </cell>
          <cell r="AE1809">
            <v>26.169800000000002</v>
          </cell>
          <cell r="AF1809">
            <v>27.581600000000005</v>
          </cell>
          <cell r="AG1809">
            <v>29.03</v>
          </cell>
          <cell r="AH1809" t="str">
            <v>1 X 8126 (2.417 FT/Box)</v>
          </cell>
          <cell r="AI1809">
            <v>1</v>
          </cell>
          <cell r="AJ1809" t="str">
            <v>(15X5)+0=75</v>
          </cell>
          <cell r="AK1809">
            <v>15</v>
          </cell>
          <cell r="AL1809">
            <v>5</v>
          </cell>
          <cell r="AM1809">
            <v>0</v>
          </cell>
          <cell r="AN1809">
            <v>75</v>
          </cell>
          <cell r="AO1809" t="str">
            <v>8904 (45 X 42)</v>
          </cell>
          <cell r="AP1809" t="str">
            <v>45X42</v>
          </cell>
          <cell r="AQ1809">
            <v>55</v>
          </cell>
          <cell r="AR1809" t="str">
            <v>8123 (4)</v>
          </cell>
          <cell r="AS1809">
            <v>0</v>
          </cell>
          <cell r="AT1809" t="str">
            <v>8121 (2 X 16FT)</v>
          </cell>
          <cell r="AU1809">
            <v>2</v>
          </cell>
          <cell r="AV1809" t="str">
            <v>8051 (1 White)</v>
          </cell>
          <cell r="AW1809" t="str">
            <v>8050 (334FT Clear)</v>
          </cell>
          <cell r="AX1809">
            <v>2123.6200000000003</v>
          </cell>
          <cell r="AY1809">
            <v>900</v>
          </cell>
          <cell r="AZ1809">
            <v>2.359577777777778</v>
          </cell>
          <cell r="BA1809" t="str">
            <v>Request 4/16/10.</v>
          </cell>
          <cell r="BB1809"/>
          <cell r="BC1809">
            <v>306069</v>
          </cell>
          <cell r="BD1809" t="str">
            <v>White</v>
          </cell>
          <cell r="BE1809" t="str">
            <v>4512 LIF0510</v>
          </cell>
          <cell r="BF1809" t="str">
            <v>12 months (+/- 5 days) from date of manufacture</v>
          </cell>
          <cell r="BG1809" t="str">
            <v>X-Slow</v>
          </cell>
          <cell r="BH1809" t="str">
            <v>45 mm</v>
          </cell>
          <cell r="BI1809" t="str">
            <v>*NS</v>
          </cell>
          <cell r="BJ1809" t="str">
            <v xml:space="preserve">12 in </v>
          </cell>
          <cell r="BK1809" t="str">
            <v>*NS</v>
          </cell>
          <cell r="BL1809" t="str">
            <v>I, II, III</v>
          </cell>
          <cell r="BM1809" t="str">
            <v>*NS</v>
          </cell>
          <cell r="BN1809" t="str">
            <v>*NS</v>
          </cell>
          <cell r="BO1809">
            <v>0</v>
          </cell>
          <cell r="BP1809" t="str">
            <v>J</v>
          </cell>
          <cell r="BQ1809">
            <v>12</v>
          </cell>
          <cell r="BR1809">
            <v>31375</v>
          </cell>
        </row>
        <row r="1810">
          <cell r="C1810">
            <v>306070</v>
          </cell>
          <cell r="D1810" t="str">
            <v>4512 LIF90 (2PB, 75 Bxs)(GJ)</v>
          </cell>
          <cell r="E1810" t="str">
            <v>70412</v>
          </cell>
          <cell r="F1810" t="str">
            <v>72038</v>
          </cell>
          <cell r="G1810" t="str">
            <v>30%</v>
          </cell>
          <cell r="H1810" t="str">
            <v>2 X 8505 (KP Wire)</v>
          </cell>
          <cell r="I1810" t="str">
            <v>Not Applicable</v>
          </cell>
          <cell r="J1810" t="str">
            <v>8016 (7.375 142 mm 142 GA X 1.146 FT)</v>
          </cell>
          <cell r="K1810">
            <v>1.5447600000000001</v>
          </cell>
          <cell r="L1810">
            <v>0.66204000000000007</v>
          </cell>
          <cell r="M1810">
            <v>12</v>
          </cell>
          <cell r="N1810" t="str">
            <v>NS</v>
          </cell>
          <cell r="O1810">
            <v>11.75</v>
          </cell>
          <cell r="P1810">
            <v>12</v>
          </cell>
          <cell r="Q1810">
            <v>12.25</v>
          </cell>
          <cell r="R1810">
            <v>2.0891500000000001</v>
          </cell>
          <cell r="S1810">
            <v>2.2068000000000003</v>
          </cell>
          <cell r="T1810">
            <v>2.3275000000000001</v>
          </cell>
          <cell r="U1810">
            <v>948.47410000000002</v>
          </cell>
          <cell r="V1810">
            <v>1001.8872000000001</v>
          </cell>
          <cell r="W1810">
            <v>1056.6849999999999</v>
          </cell>
          <cell r="X1810" t="str">
            <v>8405/8406 (13"/2 pc)</v>
          </cell>
          <cell r="Y1810" t="str">
            <v>13"/ 2 pc</v>
          </cell>
          <cell r="Z1810">
            <v>1.1000000000000001</v>
          </cell>
          <cell r="AA1810">
            <v>12</v>
          </cell>
          <cell r="AB1810">
            <v>25.069800000000001</v>
          </cell>
          <cell r="AC1810">
            <v>26.481600000000004</v>
          </cell>
          <cell r="AD1810">
            <v>27.93</v>
          </cell>
          <cell r="AE1810">
            <v>26.169800000000002</v>
          </cell>
          <cell r="AF1810">
            <v>27.581600000000005</v>
          </cell>
          <cell r="AG1810">
            <v>29.03</v>
          </cell>
          <cell r="AH1810" t="str">
            <v>1 X 8126 (2.417 FT/Box)</v>
          </cell>
          <cell r="AI1810">
            <v>1</v>
          </cell>
          <cell r="AJ1810" t="str">
            <v>(15X5)+0=75</v>
          </cell>
          <cell r="AK1810">
            <v>15</v>
          </cell>
          <cell r="AL1810">
            <v>5</v>
          </cell>
          <cell r="AM1810">
            <v>0</v>
          </cell>
          <cell r="AN1810">
            <v>75</v>
          </cell>
          <cell r="AO1810" t="str">
            <v>8904 (45 X 42)</v>
          </cell>
          <cell r="AP1810" t="str">
            <v>45X42</v>
          </cell>
          <cell r="AQ1810">
            <v>55</v>
          </cell>
          <cell r="AR1810" t="str">
            <v>8123 (4)</v>
          </cell>
          <cell r="AS1810">
            <v>0</v>
          </cell>
          <cell r="AT1810" t="str">
            <v>8121 (2 X 16FT)</v>
          </cell>
          <cell r="AU1810">
            <v>2</v>
          </cell>
          <cell r="AV1810" t="str">
            <v>8051 (1 White)</v>
          </cell>
          <cell r="AW1810" t="str">
            <v>8050 (334FT Clear)</v>
          </cell>
          <cell r="AX1810">
            <v>2123.6200000000003</v>
          </cell>
          <cell r="AY1810">
            <v>900</v>
          </cell>
          <cell r="AZ1810">
            <v>2.359577777777778</v>
          </cell>
          <cell r="BA1810" t="str">
            <v>GJ Request 4/27/09.</v>
          </cell>
          <cell r="BB1810"/>
          <cell r="BC1810">
            <v>306070</v>
          </cell>
          <cell r="BD1810" t="str">
            <v>Yellow</v>
          </cell>
          <cell r="BE1810" t="str">
            <v>4512 LIF90</v>
          </cell>
          <cell r="BF1810" t="str">
            <v>12 months (+/- 5 days) from date of manufacture</v>
          </cell>
          <cell r="BG1810" t="str">
            <v>Slow</v>
          </cell>
          <cell r="BH1810" t="str">
            <v>45 mm</v>
          </cell>
          <cell r="BI1810" t="str">
            <v>*NS</v>
          </cell>
          <cell r="BJ1810" t="str">
            <v xml:space="preserve">12 in </v>
          </cell>
          <cell r="BK1810" t="str">
            <v>*NS</v>
          </cell>
          <cell r="BL1810" t="str">
            <v>I, II, III</v>
          </cell>
          <cell r="BM1810" t="str">
            <v>*NS</v>
          </cell>
          <cell r="BN1810" t="str">
            <v>*NS</v>
          </cell>
          <cell r="BO1810">
            <v>0</v>
          </cell>
          <cell r="BP1810" t="str">
            <v>J</v>
          </cell>
          <cell r="BQ1810">
            <v>12</v>
          </cell>
          <cell r="BR1810">
            <v>31375</v>
          </cell>
        </row>
        <row r="1811">
          <cell r="C1811">
            <v>306074</v>
          </cell>
          <cell r="D1811" t="str">
            <v>4512 H50 (2PB, 75 Bxs)(GJ)</v>
          </cell>
          <cell r="E1811" t="str">
            <v>70420</v>
          </cell>
          <cell r="F1811" t="str">
            <v>72038</v>
          </cell>
          <cell r="G1811" t="str">
            <v>30%</v>
          </cell>
          <cell r="H1811" t="str">
            <v>2 X 8505 (KP Wire)</v>
          </cell>
          <cell r="I1811" t="str">
            <v>Not Applicable</v>
          </cell>
          <cell r="J1811" t="str">
            <v>8016 (7.375 142 mm 142 GA X 1.146 FT)</v>
          </cell>
          <cell r="K1811">
            <v>1.5447600000000001</v>
          </cell>
          <cell r="L1811">
            <v>0.66204000000000007</v>
          </cell>
          <cell r="M1811">
            <v>12</v>
          </cell>
          <cell r="N1811" t="str">
            <v>NS</v>
          </cell>
          <cell r="O1811">
            <v>11.75</v>
          </cell>
          <cell r="P1811">
            <v>12</v>
          </cell>
          <cell r="Q1811">
            <v>12.25</v>
          </cell>
          <cell r="R1811">
            <v>2.0891500000000001</v>
          </cell>
          <cell r="S1811">
            <v>2.2068000000000003</v>
          </cell>
          <cell r="T1811">
            <v>2.3275000000000001</v>
          </cell>
          <cell r="U1811">
            <v>948.47410000000002</v>
          </cell>
          <cell r="V1811">
            <v>1001.8872000000001</v>
          </cell>
          <cell r="W1811">
            <v>1056.6849999999999</v>
          </cell>
          <cell r="X1811" t="str">
            <v>8405/8406 (13"/2 pc)</v>
          </cell>
          <cell r="Y1811" t="str">
            <v>13"/ 2 pc</v>
          </cell>
          <cell r="Z1811">
            <v>1.1000000000000001</v>
          </cell>
          <cell r="AA1811">
            <v>12</v>
          </cell>
          <cell r="AB1811">
            <v>25.069800000000001</v>
          </cell>
          <cell r="AC1811">
            <v>26.481600000000004</v>
          </cell>
          <cell r="AD1811">
            <v>27.93</v>
          </cell>
          <cell r="AE1811">
            <v>26.169800000000002</v>
          </cell>
          <cell r="AF1811">
            <v>27.581600000000005</v>
          </cell>
          <cell r="AG1811">
            <v>29.03</v>
          </cell>
          <cell r="AH1811" t="str">
            <v>1 X 8126 (2.417 FT/Box)</v>
          </cell>
          <cell r="AI1811">
            <v>1</v>
          </cell>
          <cell r="AJ1811" t="str">
            <v>(15X5)+0=75</v>
          </cell>
          <cell r="AK1811">
            <v>15</v>
          </cell>
          <cell r="AL1811">
            <v>5</v>
          </cell>
          <cell r="AM1811">
            <v>0</v>
          </cell>
          <cell r="AN1811">
            <v>75</v>
          </cell>
          <cell r="AO1811" t="str">
            <v>8904 (45 X 42)</v>
          </cell>
          <cell r="AP1811" t="str">
            <v>45X42</v>
          </cell>
          <cell r="AQ1811">
            <v>55</v>
          </cell>
          <cell r="AR1811" t="str">
            <v>8123 (4)</v>
          </cell>
          <cell r="AS1811">
            <v>0</v>
          </cell>
          <cell r="AT1811" t="str">
            <v>8121 (2 X 16FT)</v>
          </cell>
          <cell r="AU1811">
            <v>2</v>
          </cell>
          <cell r="AV1811" t="str">
            <v>8051 (1 White)</v>
          </cell>
          <cell r="AW1811" t="str">
            <v>8050 (334FT Clear)</v>
          </cell>
          <cell r="AX1811">
            <v>2123.6200000000003</v>
          </cell>
          <cell r="AY1811">
            <v>900</v>
          </cell>
          <cell r="AZ1811">
            <v>2.359577777777778</v>
          </cell>
          <cell r="BA1811" t="str">
            <v xml:space="preserve">GJ Request 6/21/02. </v>
          </cell>
          <cell r="BB1811"/>
          <cell r="BC1811">
            <v>306074</v>
          </cell>
          <cell r="BD1811" t="str">
            <v>Green</v>
          </cell>
          <cell r="BE1811" t="str">
            <v xml:space="preserve">4512 H50 </v>
          </cell>
          <cell r="BF1811" t="str">
            <v>12 months (+/- 5 days) from date of manufacture</v>
          </cell>
          <cell r="BG1811" t="str">
            <v xml:space="preserve">Medium </v>
          </cell>
          <cell r="BH1811" t="str">
            <v>45 mm</v>
          </cell>
          <cell r="BI1811" t="str">
            <v>*NS</v>
          </cell>
          <cell r="BJ1811" t="str">
            <v xml:space="preserve">12 in </v>
          </cell>
          <cell r="BK1811" t="str">
            <v>*NS</v>
          </cell>
          <cell r="BL1811" t="str">
            <v>I, II, III</v>
          </cell>
          <cell r="BM1811" t="str">
            <v>*NS</v>
          </cell>
          <cell r="BN1811" t="str">
            <v>*NS</v>
          </cell>
          <cell r="BO1811">
            <v>0</v>
          </cell>
          <cell r="BP1811" t="str">
            <v>J</v>
          </cell>
          <cell r="BQ1811">
            <v>12</v>
          </cell>
          <cell r="BR1811">
            <v>31375</v>
          </cell>
        </row>
        <row r="1812">
          <cell r="C1812">
            <v>306078</v>
          </cell>
          <cell r="D1812" t="str">
            <v>4512 H90 (2PB, 75 Bxs)(GJ)</v>
          </cell>
          <cell r="E1812" t="str">
            <v>70440</v>
          </cell>
          <cell r="F1812" t="str">
            <v>72038</v>
          </cell>
          <cell r="G1812" t="str">
            <v>30%</v>
          </cell>
          <cell r="H1812" t="str">
            <v>2 X 8505 (KP Wire)</v>
          </cell>
          <cell r="I1812" t="str">
            <v>Not Applicable</v>
          </cell>
          <cell r="J1812" t="str">
            <v>8016 (7.375 142 mm 142 GA X 1.146 FT)</v>
          </cell>
          <cell r="K1812">
            <v>1.5447600000000001</v>
          </cell>
          <cell r="L1812">
            <v>0.66204000000000007</v>
          </cell>
          <cell r="M1812">
            <v>12</v>
          </cell>
          <cell r="N1812" t="str">
            <v>NS</v>
          </cell>
          <cell r="O1812">
            <v>11.75</v>
          </cell>
          <cell r="P1812">
            <v>12</v>
          </cell>
          <cell r="Q1812">
            <v>12.25</v>
          </cell>
          <cell r="R1812">
            <v>2.0891500000000001</v>
          </cell>
          <cell r="S1812">
            <v>2.2068000000000003</v>
          </cell>
          <cell r="T1812">
            <v>2.3275000000000001</v>
          </cell>
          <cell r="U1812">
            <v>948.47410000000002</v>
          </cell>
          <cell r="V1812">
            <v>1001.8872000000001</v>
          </cell>
          <cell r="W1812">
            <v>1056.6849999999999</v>
          </cell>
          <cell r="X1812" t="str">
            <v>8405/8406 (13"/2 pc)</v>
          </cell>
          <cell r="Y1812" t="str">
            <v>13"/ 2 pc</v>
          </cell>
          <cell r="Z1812">
            <v>1.1000000000000001</v>
          </cell>
          <cell r="AA1812">
            <v>12</v>
          </cell>
          <cell r="AB1812">
            <v>25.069800000000001</v>
          </cell>
          <cell r="AC1812">
            <v>26.481600000000004</v>
          </cell>
          <cell r="AD1812">
            <v>27.93</v>
          </cell>
          <cell r="AE1812">
            <v>26.169800000000002</v>
          </cell>
          <cell r="AF1812">
            <v>27.581600000000005</v>
          </cell>
          <cell r="AG1812">
            <v>29.03</v>
          </cell>
          <cell r="AH1812" t="str">
            <v>1 X 8126 (2.417 FT/Box)</v>
          </cell>
          <cell r="AI1812">
            <v>1</v>
          </cell>
          <cell r="AJ1812" t="str">
            <v>(15X5)+0=75</v>
          </cell>
          <cell r="AK1812">
            <v>15</v>
          </cell>
          <cell r="AL1812">
            <v>5</v>
          </cell>
          <cell r="AM1812">
            <v>0</v>
          </cell>
          <cell r="AN1812">
            <v>75</v>
          </cell>
          <cell r="AO1812" t="str">
            <v>8904 (45 X 42)</v>
          </cell>
          <cell r="AP1812" t="str">
            <v>45X42</v>
          </cell>
          <cell r="AQ1812">
            <v>55</v>
          </cell>
          <cell r="AR1812" t="str">
            <v>8123 (4)</v>
          </cell>
          <cell r="AS1812">
            <v>0</v>
          </cell>
          <cell r="AT1812" t="str">
            <v>8121 (2 X 16FT)</v>
          </cell>
          <cell r="AU1812">
            <v>2</v>
          </cell>
          <cell r="AV1812" t="str">
            <v>8051 (1 White)</v>
          </cell>
          <cell r="AW1812" t="str">
            <v>8050 (334FT Clear)</v>
          </cell>
          <cell r="AX1812">
            <v>2123.6200000000003</v>
          </cell>
          <cell r="AY1812">
            <v>900</v>
          </cell>
          <cell r="AZ1812">
            <v>2.359577777777778</v>
          </cell>
          <cell r="BA1812" t="str">
            <v xml:space="preserve">GJ Request 6/21/02. </v>
          </cell>
          <cell r="BB1812"/>
          <cell r="BC1812">
            <v>306078</v>
          </cell>
          <cell r="BD1812" t="str">
            <v>Yellow</v>
          </cell>
          <cell r="BE1812" t="str">
            <v xml:space="preserve">4512 H90 </v>
          </cell>
          <cell r="BF1812" t="str">
            <v>12 months (+/- 5 days) from date of manufacture</v>
          </cell>
          <cell r="BG1812" t="str">
            <v>Slow</v>
          </cell>
          <cell r="BH1812" t="str">
            <v>45 mm</v>
          </cell>
          <cell r="BI1812" t="str">
            <v>*NS</v>
          </cell>
          <cell r="BJ1812" t="str">
            <v xml:space="preserve">12 in </v>
          </cell>
          <cell r="BK1812" t="str">
            <v>*NS</v>
          </cell>
          <cell r="BL1812" t="str">
            <v>I, II, III</v>
          </cell>
          <cell r="BM1812" t="str">
            <v>*NS</v>
          </cell>
          <cell r="BN1812" t="str">
            <v>*NS</v>
          </cell>
          <cell r="BO1812">
            <v>0</v>
          </cell>
          <cell r="BP1812" t="str">
            <v>J</v>
          </cell>
          <cell r="BQ1812">
            <v>12</v>
          </cell>
          <cell r="BR1812">
            <v>31375</v>
          </cell>
        </row>
        <row r="1813">
          <cell r="C1813">
            <v>306084</v>
          </cell>
          <cell r="D1813" t="str">
            <v>4518 LIF1530 (2PB, 50 Bxs)(GJ)</v>
          </cell>
          <cell r="E1813" t="str">
            <v>70362</v>
          </cell>
          <cell r="F1813" t="str">
            <v>72038</v>
          </cell>
          <cell r="G1813" t="str">
            <v>30%</v>
          </cell>
          <cell r="H1813" t="str">
            <v>2 X 8505 (KP Wire)</v>
          </cell>
          <cell r="I1813" t="str">
            <v>Not Applicable</v>
          </cell>
          <cell r="J1813" t="str">
            <v>8016 (7.375 142 mm 142 GA X 1.646 FT)</v>
          </cell>
          <cell r="K1813">
            <v>2.3171399999999998</v>
          </cell>
          <cell r="L1813">
            <v>0.99305999999999994</v>
          </cell>
          <cell r="M1813">
            <v>18</v>
          </cell>
          <cell r="N1813" t="str">
            <v>NS</v>
          </cell>
          <cell r="O1813">
            <v>17.75</v>
          </cell>
          <cell r="P1813">
            <v>18</v>
          </cell>
          <cell r="Q1813">
            <v>18.25</v>
          </cell>
          <cell r="R1813">
            <v>3.1559500000000003</v>
          </cell>
          <cell r="S1813">
            <v>3.3102</v>
          </cell>
          <cell r="T1813">
            <v>3.4675000000000002</v>
          </cell>
          <cell r="U1813">
            <v>1432.8013000000001</v>
          </cell>
          <cell r="V1813">
            <v>1502.8308</v>
          </cell>
          <cell r="W1813">
            <v>1574.2450000000001</v>
          </cell>
          <cell r="X1813" t="str">
            <v>8425/8426 (22"/ 2 pc)</v>
          </cell>
          <cell r="Y1813" t="str">
            <v>22"/ 2 pc</v>
          </cell>
          <cell r="Z1813">
            <v>2.2000000000000002</v>
          </cell>
          <cell r="AA1813">
            <v>12</v>
          </cell>
          <cell r="AB1813">
            <v>37.871400000000001</v>
          </cell>
          <cell r="AC1813">
            <v>39.7224</v>
          </cell>
          <cell r="AD1813">
            <v>41.61</v>
          </cell>
          <cell r="AE1813">
            <v>40.071400000000004</v>
          </cell>
          <cell r="AF1813">
            <v>41.922400000000003</v>
          </cell>
          <cell r="AG1813">
            <v>43.81</v>
          </cell>
          <cell r="AH1813" t="str">
            <v>2 X 8126 (4.854 FT/Box)</v>
          </cell>
          <cell r="AI1813">
            <v>2</v>
          </cell>
          <cell r="AJ1813" t="str">
            <v>(8X6)+2=50</v>
          </cell>
          <cell r="AK1813">
            <v>8</v>
          </cell>
          <cell r="AL1813">
            <v>6</v>
          </cell>
          <cell r="AM1813">
            <v>2</v>
          </cell>
          <cell r="AN1813">
            <v>50</v>
          </cell>
          <cell r="AO1813" t="str">
            <v>8918 (48 X 40A)</v>
          </cell>
          <cell r="AP1813" t="str">
            <v>48X40A</v>
          </cell>
          <cell r="AQ1813">
            <v>55</v>
          </cell>
          <cell r="AR1813" t="str">
            <v>8123 (4)</v>
          </cell>
          <cell r="AS1813">
            <v>0</v>
          </cell>
          <cell r="AT1813" t="str">
            <v>8121 (2 X 16FT)</v>
          </cell>
          <cell r="AU1813">
            <v>2</v>
          </cell>
          <cell r="AV1813" t="str">
            <v>8051 (1 White)</v>
          </cell>
          <cell r="AW1813" t="str">
            <v>8050 (223FT Clear)</v>
          </cell>
          <cell r="AX1813">
            <v>2151.1200000000003</v>
          </cell>
          <cell r="AY1813">
            <v>600</v>
          </cell>
          <cell r="AZ1813">
            <v>3.5852000000000004</v>
          </cell>
          <cell r="BA1813" t="str">
            <v>Request 8/25/06.</v>
          </cell>
          <cell r="BB1813"/>
          <cell r="BC1813">
            <v>306084</v>
          </cell>
          <cell r="BD1813" t="str">
            <v>White</v>
          </cell>
          <cell r="BE1813" t="str">
            <v>4518 LIF1530</v>
          </cell>
          <cell r="BF1813" t="str">
            <v>12 months (+/- 5 days) from date of manufacture</v>
          </cell>
          <cell r="BG1813" t="str">
            <v>Super Slow</v>
          </cell>
          <cell r="BH1813" t="str">
            <v>45 mm</v>
          </cell>
          <cell r="BI1813" t="str">
            <v>*NS</v>
          </cell>
          <cell r="BJ1813" t="str">
            <v xml:space="preserve">18 in </v>
          </cell>
          <cell r="BK1813" t="str">
            <v>*NS</v>
          </cell>
          <cell r="BL1813" t="str">
            <v>I, II, III</v>
          </cell>
          <cell r="BM1813" t="str">
            <v>*NS</v>
          </cell>
          <cell r="BN1813" t="str">
            <v>*NS</v>
          </cell>
          <cell r="BO1813">
            <v>0</v>
          </cell>
          <cell r="BP1813" t="str">
            <v>J</v>
          </cell>
          <cell r="BQ1813">
            <v>12</v>
          </cell>
          <cell r="BR1813">
            <v>32250</v>
          </cell>
        </row>
        <row r="1814">
          <cell r="C1814">
            <v>306086</v>
          </cell>
          <cell r="D1814" t="str">
            <v>4518 M0204 (2PB, 50 Bxs)(GJ)</v>
          </cell>
          <cell r="E1814" t="str">
            <v>70450</v>
          </cell>
          <cell r="F1814" t="str">
            <v>72038</v>
          </cell>
          <cell r="G1814" t="str">
            <v>30%</v>
          </cell>
          <cell r="H1814" t="str">
            <v>2 X 8505 (KP Wire)</v>
          </cell>
          <cell r="I1814" t="str">
            <v>Not Applicable</v>
          </cell>
          <cell r="J1814" t="str">
            <v>8016 (7.375 142 mm 142 GA X 1.646 FT)</v>
          </cell>
          <cell r="K1814">
            <v>2.3171399999999998</v>
          </cell>
          <cell r="L1814">
            <v>0.99305999999999994</v>
          </cell>
          <cell r="M1814">
            <v>18</v>
          </cell>
          <cell r="N1814" t="str">
            <v>NS</v>
          </cell>
          <cell r="O1814">
            <v>17.75</v>
          </cell>
          <cell r="P1814">
            <v>18</v>
          </cell>
          <cell r="Q1814">
            <v>18.25</v>
          </cell>
          <cell r="R1814">
            <v>3.1559500000000003</v>
          </cell>
          <cell r="S1814">
            <v>3.3102</v>
          </cell>
          <cell r="T1814">
            <v>3.4675000000000002</v>
          </cell>
          <cell r="U1814">
            <v>1432.8013000000001</v>
          </cell>
          <cell r="V1814">
            <v>1502.8308</v>
          </cell>
          <cell r="W1814">
            <v>1574.2450000000001</v>
          </cell>
          <cell r="X1814" t="str">
            <v>8425/8426 (22"/ 2 pc)</v>
          </cell>
          <cell r="Y1814" t="str">
            <v>22"/ 2 pc</v>
          </cell>
          <cell r="Z1814">
            <v>2.2000000000000002</v>
          </cell>
          <cell r="AA1814">
            <v>12</v>
          </cell>
          <cell r="AB1814">
            <v>37.871400000000001</v>
          </cell>
          <cell r="AC1814">
            <v>39.7224</v>
          </cell>
          <cell r="AD1814">
            <v>41.61</v>
          </cell>
          <cell r="AE1814">
            <v>40.071400000000004</v>
          </cell>
          <cell r="AF1814">
            <v>41.922400000000003</v>
          </cell>
          <cell r="AG1814">
            <v>43.81</v>
          </cell>
          <cell r="AH1814" t="str">
            <v>2 X 8126 (4.854 FT/Box)</v>
          </cell>
          <cell r="AI1814">
            <v>2</v>
          </cell>
          <cell r="AJ1814" t="str">
            <v>(8X6)+2=50</v>
          </cell>
          <cell r="AK1814">
            <v>8</v>
          </cell>
          <cell r="AL1814">
            <v>6</v>
          </cell>
          <cell r="AM1814">
            <v>2</v>
          </cell>
          <cell r="AN1814">
            <v>50</v>
          </cell>
          <cell r="AO1814" t="str">
            <v>8918 (48 X 40A)</v>
          </cell>
          <cell r="AP1814" t="str">
            <v>48X40A</v>
          </cell>
          <cell r="AQ1814">
            <v>55</v>
          </cell>
          <cell r="AR1814" t="str">
            <v>8123 (4)</v>
          </cell>
          <cell r="AS1814">
            <v>0</v>
          </cell>
          <cell r="AT1814" t="str">
            <v>8121 (2 X 16FT)</v>
          </cell>
          <cell r="AU1814">
            <v>2</v>
          </cell>
          <cell r="AV1814" t="str">
            <v>8051 (1 White)</v>
          </cell>
          <cell r="AW1814" t="str">
            <v>8050 (223FT Clear)</v>
          </cell>
          <cell r="AX1814">
            <v>2151.1200000000003</v>
          </cell>
          <cell r="AY1814">
            <v>600</v>
          </cell>
          <cell r="AZ1814">
            <v>3.5852000000000004</v>
          </cell>
          <cell r="BA1814" t="str">
            <v>Request 7/22/090.e.</v>
          </cell>
          <cell r="BB1814"/>
          <cell r="BC1814">
            <v>306086</v>
          </cell>
          <cell r="BD1814" t="str">
            <v>Yellow</v>
          </cell>
          <cell r="BE1814" t="str">
            <v>4518 M0204</v>
          </cell>
          <cell r="BF1814" t="str">
            <v>12 months (+/- 5 days) from date of manufacture</v>
          </cell>
          <cell r="BG1814" t="str">
            <v>Slow</v>
          </cell>
          <cell r="BH1814" t="str">
            <v>45 mm</v>
          </cell>
          <cell r="BI1814" t="str">
            <v>*NS</v>
          </cell>
          <cell r="BJ1814" t="str">
            <v xml:space="preserve">18 in </v>
          </cell>
          <cell r="BK1814" t="str">
            <v>*NS</v>
          </cell>
          <cell r="BL1814" t="str">
            <v>I, II, III</v>
          </cell>
          <cell r="BM1814" t="str">
            <v>*NS</v>
          </cell>
          <cell r="BN1814" t="str">
            <v>*NS</v>
          </cell>
          <cell r="BO1814">
            <v>0</v>
          </cell>
          <cell r="BP1814" t="str">
            <v>J</v>
          </cell>
          <cell r="BQ1814">
            <v>12</v>
          </cell>
          <cell r="BR1814">
            <v>32250</v>
          </cell>
        </row>
        <row r="1815">
          <cell r="C1815">
            <v>306088</v>
          </cell>
          <cell r="D1815" t="str">
            <v>4518 M50 (2PB, 50 Bxs)(GJ)</v>
          </cell>
          <cell r="E1815" t="str">
            <v>70425</v>
          </cell>
          <cell r="F1815" t="str">
            <v>72038</v>
          </cell>
          <cell r="G1815" t="str">
            <v>30%</v>
          </cell>
          <cell r="H1815" t="str">
            <v>2 X 8505 (KP Wire)</v>
          </cell>
          <cell r="I1815" t="str">
            <v>Not Applicable</v>
          </cell>
          <cell r="J1815" t="str">
            <v>8016 (7.375 142 mm 142 GA X 1.646 FT)</v>
          </cell>
          <cell r="K1815">
            <v>2.3171399999999998</v>
          </cell>
          <cell r="L1815">
            <v>0.99305999999999994</v>
          </cell>
          <cell r="M1815">
            <v>18</v>
          </cell>
          <cell r="N1815" t="str">
            <v>NS</v>
          </cell>
          <cell r="O1815">
            <v>17.75</v>
          </cell>
          <cell r="P1815">
            <v>18</v>
          </cell>
          <cell r="Q1815">
            <v>18.25</v>
          </cell>
          <cell r="R1815">
            <v>3.1559500000000003</v>
          </cell>
          <cell r="S1815">
            <v>3.3102</v>
          </cell>
          <cell r="T1815">
            <v>3.4675000000000002</v>
          </cell>
          <cell r="U1815">
            <v>1432.8013000000001</v>
          </cell>
          <cell r="V1815">
            <v>1502.8308</v>
          </cell>
          <cell r="W1815">
            <v>1574.2450000000001</v>
          </cell>
          <cell r="X1815" t="str">
            <v>8425/8426 (22"/ 2 pc)</v>
          </cell>
          <cell r="Y1815" t="str">
            <v>22"/ 2 pc</v>
          </cell>
          <cell r="Z1815">
            <v>2.2000000000000002</v>
          </cell>
          <cell r="AA1815">
            <v>12</v>
          </cell>
          <cell r="AB1815">
            <v>37.871400000000001</v>
          </cell>
          <cell r="AC1815">
            <v>39.7224</v>
          </cell>
          <cell r="AD1815">
            <v>41.61</v>
          </cell>
          <cell r="AE1815">
            <v>40.071400000000004</v>
          </cell>
          <cell r="AF1815">
            <v>41.922400000000003</v>
          </cell>
          <cell r="AG1815">
            <v>43.81</v>
          </cell>
          <cell r="AH1815" t="str">
            <v>2 X 8126 (4.854 FT/Box)</v>
          </cell>
          <cell r="AI1815">
            <v>2</v>
          </cell>
          <cell r="AJ1815" t="str">
            <v>(8X6)+2=50</v>
          </cell>
          <cell r="AK1815">
            <v>8</v>
          </cell>
          <cell r="AL1815">
            <v>6</v>
          </cell>
          <cell r="AM1815">
            <v>2</v>
          </cell>
          <cell r="AN1815">
            <v>50</v>
          </cell>
          <cell r="AO1815" t="str">
            <v>8918 (48 X 40A)</v>
          </cell>
          <cell r="AP1815" t="str">
            <v>48X40A</v>
          </cell>
          <cell r="AQ1815">
            <v>55</v>
          </cell>
          <cell r="AR1815" t="str">
            <v>8123 (4)</v>
          </cell>
          <cell r="AS1815">
            <v>0</v>
          </cell>
          <cell r="AT1815" t="str">
            <v>8121 (2 X 16FT)</v>
          </cell>
          <cell r="AU1815">
            <v>2</v>
          </cell>
          <cell r="AV1815" t="str">
            <v>8051 (1 White)</v>
          </cell>
          <cell r="AW1815" t="str">
            <v>8050 (223FT Clear)</v>
          </cell>
          <cell r="AX1815">
            <v>2151.1200000000003</v>
          </cell>
          <cell r="AY1815">
            <v>600</v>
          </cell>
          <cell r="AZ1815">
            <v>3.5852000000000004</v>
          </cell>
          <cell r="BA1815" t="str">
            <v>Request 7/22/09.d.</v>
          </cell>
          <cell r="BB1815"/>
          <cell r="BC1815">
            <v>306088</v>
          </cell>
          <cell r="BD1815" t="str">
            <v>Green</v>
          </cell>
          <cell r="BE1815" t="str">
            <v>4518 M50</v>
          </cell>
          <cell r="BF1815" t="str">
            <v>12 months (+/- 5 days) from date of manufacture</v>
          </cell>
          <cell r="BG1815" t="str">
            <v>Medium</v>
          </cell>
          <cell r="BH1815" t="str">
            <v>45 mm</v>
          </cell>
          <cell r="BI1815" t="str">
            <v>*NS</v>
          </cell>
          <cell r="BJ1815" t="str">
            <v xml:space="preserve">18 in </v>
          </cell>
          <cell r="BK1815" t="str">
            <v>*NS</v>
          </cell>
          <cell r="BL1815" t="str">
            <v>I, II, III</v>
          </cell>
          <cell r="BM1815" t="str">
            <v>*NS</v>
          </cell>
          <cell r="BN1815" t="str">
            <v>*NS</v>
          </cell>
          <cell r="BO1815">
            <v>0</v>
          </cell>
          <cell r="BP1815" t="str">
            <v>J</v>
          </cell>
          <cell r="BQ1815">
            <v>12</v>
          </cell>
          <cell r="BR1815">
            <v>32250</v>
          </cell>
        </row>
        <row r="1816">
          <cell r="C1816">
            <v>306089</v>
          </cell>
          <cell r="D1816" t="str">
            <v>4524 LIF0204 (2PB, 40 Bxs)(GJ)</v>
          </cell>
          <cell r="E1816" t="str">
            <v>70414</v>
          </cell>
          <cell r="F1816" t="str">
            <v>72038</v>
          </cell>
          <cell r="G1816" t="str">
            <v>30%</v>
          </cell>
          <cell r="H1816" t="str">
            <v>2 X 8505 (KP Wire)</v>
          </cell>
          <cell r="I1816" t="str">
            <v>Not Applicable</v>
          </cell>
          <cell r="J1816" t="str">
            <v>8016 (7.375 142 mm 142 GA X 2.146 FT)</v>
          </cell>
          <cell r="K1816">
            <v>3.0895200000000003</v>
          </cell>
          <cell r="L1816">
            <v>1.3240800000000001</v>
          </cell>
          <cell r="M1816">
            <v>24</v>
          </cell>
          <cell r="N1816" t="str">
            <v>NS</v>
          </cell>
          <cell r="O1816">
            <v>23.75</v>
          </cell>
          <cell r="P1816">
            <v>24</v>
          </cell>
          <cell r="Q1816">
            <v>24.25</v>
          </cell>
          <cell r="R1816">
            <v>4.2227500000000004</v>
          </cell>
          <cell r="S1816">
            <v>4.4136000000000006</v>
          </cell>
          <cell r="T1816">
            <v>4.6074999999999999</v>
          </cell>
          <cell r="U1816">
            <v>1917.1285000000003</v>
          </cell>
          <cell r="V1816">
            <v>2003.7744000000002</v>
          </cell>
          <cell r="W1816">
            <v>2091.8049999999998</v>
          </cell>
          <cell r="X1816" t="str">
            <v>8427/8428 (25"/2 pc)</v>
          </cell>
          <cell r="Y1816" t="str">
            <v>25"/ 2 pc</v>
          </cell>
          <cell r="Z1816">
            <v>2.5</v>
          </cell>
          <cell r="AA1816">
            <v>12</v>
          </cell>
          <cell r="AB1816">
            <v>50.673000000000002</v>
          </cell>
          <cell r="AC1816">
            <v>52.963200000000008</v>
          </cell>
          <cell r="AD1816">
            <v>55.29</v>
          </cell>
          <cell r="AE1816">
            <v>53.173000000000002</v>
          </cell>
          <cell r="AF1816">
            <v>55.463200000000008</v>
          </cell>
          <cell r="AG1816">
            <v>57.79</v>
          </cell>
          <cell r="AH1816" t="str">
            <v>2 X 8126 (4.854 FT/Box)</v>
          </cell>
          <cell r="AI1816">
            <v>2</v>
          </cell>
          <cell r="AJ1816" t="str">
            <v>(8X5)+0=40</v>
          </cell>
          <cell r="AK1816">
            <v>8</v>
          </cell>
          <cell r="AL1816">
            <v>5</v>
          </cell>
          <cell r="AM1816">
            <v>0</v>
          </cell>
          <cell r="AN1816">
            <v>40</v>
          </cell>
          <cell r="AO1816" t="str">
            <v>8908 (45 X 44)</v>
          </cell>
          <cell r="AP1816" t="str">
            <v>45X44</v>
          </cell>
          <cell r="AQ1816">
            <v>55</v>
          </cell>
          <cell r="AR1816" t="str">
            <v>8123 (2)</v>
          </cell>
          <cell r="AS1816">
            <v>0</v>
          </cell>
          <cell r="AT1816" t="str">
            <v>8121 (2 X 16FT)</v>
          </cell>
          <cell r="AU1816">
            <v>2</v>
          </cell>
          <cell r="AV1816" t="str">
            <v>8051 (1 White)</v>
          </cell>
          <cell r="AW1816" t="str">
            <v>8050 (134FT Clear)</v>
          </cell>
          <cell r="AX1816">
            <v>2273.5280000000002</v>
          </cell>
          <cell r="AY1816">
            <v>480</v>
          </cell>
          <cell r="AZ1816">
            <v>4.7365166666666676</v>
          </cell>
          <cell r="BA1816" t="str">
            <v>GJ Request 1/5/10.</v>
          </cell>
          <cell r="BB1816" t="str">
            <v>Each pallet gets an additional Void In Pallet label to be placed on top-center of wrapped pallet.</v>
          </cell>
          <cell r="BC1816">
            <v>306089</v>
          </cell>
          <cell r="BD1816" t="str">
            <v>Yellow</v>
          </cell>
          <cell r="BE1816" t="str">
            <v>4524 LIF0204</v>
          </cell>
          <cell r="BF1816" t="str">
            <v>12 months (+/- 5 days) from date of manufacture</v>
          </cell>
          <cell r="BG1816" t="str">
            <v>Slow</v>
          </cell>
          <cell r="BH1816" t="str">
            <v>45 mm</v>
          </cell>
          <cell r="BI1816" t="str">
            <v>*NS</v>
          </cell>
          <cell r="BJ1816" t="str">
            <v>24 in</v>
          </cell>
          <cell r="BK1816" t="str">
            <v>*NS</v>
          </cell>
          <cell r="BL1816" t="str">
            <v>I, II, III</v>
          </cell>
          <cell r="BM1816" t="str">
            <v>*NS</v>
          </cell>
          <cell r="BN1816" t="str">
            <v>*NS</v>
          </cell>
          <cell r="BO1816">
            <v>0</v>
          </cell>
          <cell r="BP1816" t="str">
            <v>J</v>
          </cell>
          <cell r="BQ1816">
            <v>12</v>
          </cell>
          <cell r="BR1816">
            <v>32540</v>
          </cell>
        </row>
        <row r="1817">
          <cell r="C1817">
            <v>370601</v>
          </cell>
          <cell r="D1817" t="str">
            <v>45305 LIF35 (2PB, 75 Bxs)(GJ)</v>
          </cell>
          <cell r="E1817" t="str">
            <v>70411</v>
          </cell>
          <cell r="F1817" t="str">
            <v>72038</v>
          </cell>
          <cell r="G1817" t="str">
            <v>30%</v>
          </cell>
          <cell r="H1817" t="str">
            <v>2 X 8505 (KP Wire)</v>
          </cell>
          <cell r="I1817" t="str">
            <v>Not Applicable</v>
          </cell>
          <cell r="J1817" t="str">
            <v>8016 (7.375 142 mm 142 GA X 1.146 FT)</v>
          </cell>
          <cell r="K1817">
            <v>1.5447600000000001</v>
          </cell>
          <cell r="L1817">
            <v>0.66204000000000007</v>
          </cell>
          <cell r="M1817">
            <v>12</v>
          </cell>
          <cell r="N1817" t="str">
            <v>NS</v>
          </cell>
          <cell r="O1817">
            <v>11.75</v>
          </cell>
          <cell r="P1817">
            <v>12</v>
          </cell>
          <cell r="Q1817">
            <v>12.25</v>
          </cell>
          <cell r="R1817">
            <v>2.0891500000000001</v>
          </cell>
          <cell r="S1817">
            <v>2.2068000000000003</v>
          </cell>
          <cell r="T1817">
            <v>2.3275000000000001</v>
          </cell>
          <cell r="U1817">
            <v>948.47410000000002</v>
          </cell>
          <cell r="V1817">
            <v>1001.8872000000001</v>
          </cell>
          <cell r="W1817">
            <v>1056.6849999999999</v>
          </cell>
          <cell r="X1817" t="str">
            <v>8405/8406 (13"/2 pc)</v>
          </cell>
          <cell r="Y1817" t="str">
            <v>13"/ 2 pc</v>
          </cell>
          <cell r="Z1817">
            <v>1.1000000000000001</v>
          </cell>
          <cell r="AA1817">
            <v>12</v>
          </cell>
          <cell r="AB1817">
            <v>25.069800000000001</v>
          </cell>
          <cell r="AC1817">
            <v>26.481600000000004</v>
          </cell>
          <cell r="AD1817">
            <v>27.93</v>
          </cell>
          <cell r="AE1817">
            <v>26.169800000000002</v>
          </cell>
          <cell r="AF1817">
            <v>27.581600000000005</v>
          </cell>
          <cell r="AG1817">
            <v>29.03</v>
          </cell>
          <cell r="AH1817" t="str">
            <v>1 X 8126 (2.417 FT/Box)</v>
          </cell>
          <cell r="AI1817">
            <v>1</v>
          </cell>
          <cell r="AJ1817" t="str">
            <v>(15X5)+0=75</v>
          </cell>
          <cell r="AK1817">
            <v>15</v>
          </cell>
          <cell r="AL1817">
            <v>5</v>
          </cell>
          <cell r="AM1817">
            <v>0</v>
          </cell>
          <cell r="AN1817">
            <v>75</v>
          </cell>
          <cell r="AO1817" t="str">
            <v>8904 (45 X 42)</v>
          </cell>
          <cell r="AP1817" t="str">
            <v>45X42</v>
          </cell>
          <cell r="AQ1817">
            <v>55</v>
          </cell>
          <cell r="AR1817" t="str">
            <v>8123 (4)</v>
          </cell>
          <cell r="AS1817">
            <v>0</v>
          </cell>
          <cell r="AT1817" t="str">
            <v>8121 (2 X 16FT)</v>
          </cell>
          <cell r="AU1817">
            <v>2</v>
          </cell>
          <cell r="AV1817" t="str">
            <v>8051 (1 White)</v>
          </cell>
          <cell r="AW1817" t="str">
            <v>8050 (334FT Clear)</v>
          </cell>
          <cell r="AX1817">
            <v>2123.6200000000003</v>
          </cell>
          <cell r="AY1817">
            <v>900</v>
          </cell>
          <cell r="AZ1817">
            <v>2.359577777777778</v>
          </cell>
          <cell r="BA1817" t="str">
            <v>GJ Request 7/18/05.</v>
          </cell>
          <cell r="BB1817"/>
          <cell r="BC1817">
            <v>370601</v>
          </cell>
          <cell r="BD1817" t="str">
            <v>Blue</v>
          </cell>
          <cell r="BE1817" t="str">
            <v>45305 LIF35</v>
          </cell>
          <cell r="BF1817" t="str">
            <v>12 months (+/- 5 days) from date of manufacture</v>
          </cell>
          <cell r="BG1817" t="str">
            <v>Fast</v>
          </cell>
          <cell r="BH1817" t="str">
            <v>45 mm</v>
          </cell>
          <cell r="BI1817" t="str">
            <v>*NS</v>
          </cell>
          <cell r="BJ1817" t="str">
            <v xml:space="preserve">12 in </v>
          </cell>
          <cell r="BK1817" t="str">
            <v>*NS</v>
          </cell>
          <cell r="BL1817" t="str">
            <v>I, II, III</v>
          </cell>
          <cell r="BM1817" t="str">
            <v>*NS</v>
          </cell>
          <cell r="BN1817" t="str">
            <v>*NS</v>
          </cell>
          <cell r="BO1817">
            <v>0</v>
          </cell>
          <cell r="BP1817" t="str">
            <v>J</v>
          </cell>
          <cell r="BQ1817">
            <v>12</v>
          </cell>
          <cell r="BR1817">
            <v>31375</v>
          </cell>
        </row>
        <row r="1818">
          <cell r="C1818">
            <v>370605</v>
          </cell>
          <cell r="D1818" t="str">
            <v>45305 M35 (2PB, 75 Bxs)(GJ)</v>
          </cell>
          <cell r="E1818" t="str">
            <v>70474</v>
          </cell>
          <cell r="F1818" t="str">
            <v>72038</v>
          </cell>
          <cell r="G1818" t="str">
            <v>30%</v>
          </cell>
          <cell r="H1818" t="str">
            <v>2 X 8505 (KP Wire)</v>
          </cell>
          <cell r="I1818" t="str">
            <v>Not Applicable</v>
          </cell>
          <cell r="J1818" t="str">
            <v>8016 (7.375 142 mm 142 GA X 1.146 FT)</v>
          </cell>
          <cell r="K1818">
            <v>1.5447600000000001</v>
          </cell>
          <cell r="L1818">
            <v>0.66204000000000007</v>
          </cell>
          <cell r="M1818">
            <v>12</v>
          </cell>
          <cell r="N1818" t="str">
            <v>NS</v>
          </cell>
          <cell r="O1818">
            <v>11.75</v>
          </cell>
          <cell r="P1818">
            <v>12</v>
          </cell>
          <cell r="Q1818">
            <v>12.25</v>
          </cell>
          <cell r="R1818">
            <v>2.0891500000000001</v>
          </cell>
          <cell r="S1818">
            <v>2.2068000000000003</v>
          </cell>
          <cell r="T1818">
            <v>2.3275000000000001</v>
          </cell>
          <cell r="U1818">
            <v>948.47410000000002</v>
          </cell>
          <cell r="V1818">
            <v>1001.8872000000001</v>
          </cell>
          <cell r="W1818">
            <v>1056.6849999999999</v>
          </cell>
          <cell r="X1818" t="str">
            <v>8405/8406 (13"/2 pc)</v>
          </cell>
          <cell r="Y1818" t="str">
            <v>13"/ 2 pc</v>
          </cell>
          <cell r="Z1818">
            <v>1.1000000000000001</v>
          </cell>
          <cell r="AA1818">
            <v>12</v>
          </cell>
          <cell r="AB1818">
            <v>25.069800000000001</v>
          </cell>
          <cell r="AC1818">
            <v>26.481600000000004</v>
          </cell>
          <cell r="AD1818">
            <v>27.93</v>
          </cell>
          <cell r="AE1818">
            <v>26.169800000000002</v>
          </cell>
          <cell r="AF1818">
            <v>27.581600000000005</v>
          </cell>
          <cell r="AG1818">
            <v>29.03</v>
          </cell>
          <cell r="AH1818" t="str">
            <v>1 X 8126 (2.417 FT/Box)</v>
          </cell>
          <cell r="AI1818">
            <v>1</v>
          </cell>
          <cell r="AJ1818" t="str">
            <v>(15X5)+0=75</v>
          </cell>
          <cell r="AK1818">
            <v>15</v>
          </cell>
          <cell r="AL1818">
            <v>5</v>
          </cell>
          <cell r="AM1818">
            <v>0</v>
          </cell>
          <cell r="AN1818">
            <v>75</v>
          </cell>
          <cell r="AO1818" t="str">
            <v>8904 (45 X 42)</v>
          </cell>
          <cell r="AP1818" t="str">
            <v>45X42</v>
          </cell>
          <cell r="AQ1818">
            <v>55</v>
          </cell>
          <cell r="AR1818" t="str">
            <v>8123 (4)</v>
          </cell>
          <cell r="AS1818">
            <v>0</v>
          </cell>
          <cell r="AT1818" t="str">
            <v>8121 (2 X 16FT)</v>
          </cell>
          <cell r="AU1818">
            <v>2</v>
          </cell>
          <cell r="AV1818" t="str">
            <v>8051 (1 White)</v>
          </cell>
          <cell r="AW1818" t="str">
            <v>8050 (334FT Clear)</v>
          </cell>
          <cell r="AX1818">
            <v>2123.6200000000003</v>
          </cell>
          <cell r="AY1818">
            <v>900</v>
          </cell>
          <cell r="AZ1818">
            <v>2.359577777777778</v>
          </cell>
          <cell r="BA1818" t="str">
            <v>GJ Request 7/6/01.</v>
          </cell>
          <cell r="BB1818"/>
          <cell r="BC1818">
            <v>370605</v>
          </cell>
          <cell r="BD1818" t="str">
            <v>Blue</v>
          </cell>
          <cell r="BE1818" t="str">
            <v>45305 M35</v>
          </cell>
          <cell r="BF1818" t="str">
            <v>12 months (+/- 5 days) from date of manufacture</v>
          </cell>
          <cell r="BG1818" t="str">
            <v>Fast</v>
          </cell>
          <cell r="BH1818" t="str">
            <v>45 mm</v>
          </cell>
          <cell r="BI1818" t="str">
            <v>*NS</v>
          </cell>
          <cell r="BJ1818" t="str">
            <v xml:space="preserve">12 in </v>
          </cell>
          <cell r="BK1818" t="str">
            <v>*NS</v>
          </cell>
          <cell r="BL1818" t="str">
            <v>I, II, III</v>
          </cell>
          <cell r="BM1818" t="str">
            <v>*NS</v>
          </cell>
          <cell r="BN1818" t="str">
            <v>*NS</v>
          </cell>
          <cell r="BO1818">
            <v>0</v>
          </cell>
          <cell r="BP1818" t="str">
            <v>J</v>
          </cell>
          <cell r="BQ1818">
            <v>12</v>
          </cell>
          <cell r="BR1818">
            <v>31375</v>
          </cell>
        </row>
        <row r="1819">
          <cell r="C1819">
            <v>370610</v>
          </cell>
          <cell r="D1819" t="str">
            <v>45305 M90 (2PB, 75 Bxs)(GJ)</v>
          </cell>
          <cell r="E1819" t="str">
            <v>70429</v>
          </cell>
          <cell r="F1819" t="str">
            <v>72038</v>
          </cell>
          <cell r="G1819" t="str">
            <v>30%</v>
          </cell>
          <cell r="H1819" t="str">
            <v>2 X 8505 (KP Wire)</v>
          </cell>
          <cell r="I1819" t="str">
            <v>Not Applicable</v>
          </cell>
          <cell r="J1819" t="str">
            <v>8016 (7.375 142 mm 142 GA X 1.146 FT)</v>
          </cell>
          <cell r="K1819">
            <v>1.5447600000000001</v>
          </cell>
          <cell r="L1819">
            <v>0.66204000000000007</v>
          </cell>
          <cell r="M1819">
            <v>12</v>
          </cell>
          <cell r="N1819" t="str">
            <v>NS</v>
          </cell>
          <cell r="O1819">
            <v>11.75</v>
          </cell>
          <cell r="P1819">
            <v>12</v>
          </cell>
          <cell r="Q1819">
            <v>12.25</v>
          </cell>
          <cell r="R1819">
            <v>2.0891500000000001</v>
          </cell>
          <cell r="S1819">
            <v>2.2068000000000003</v>
          </cell>
          <cell r="T1819">
            <v>2.3275000000000001</v>
          </cell>
          <cell r="U1819">
            <v>948.47410000000002</v>
          </cell>
          <cell r="V1819">
            <v>1001.8872000000001</v>
          </cell>
          <cell r="W1819">
            <v>1056.6849999999999</v>
          </cell>
          <cell r="X1819" t="str">
            <v>8405/8406 (13"/2 pc)</v>
          </cell>
          <cell r="Y1819" t="str">
            <v>13"/ 2 pc</v>
          </cell>
          <cell r="Z1819">
            <v>1.1000000000000001</v>
          </cell>
          <cell r="AA1819">
            <v>12</v>
          </cell>
          <cell r="AB1819">
            <v>25.069800000000001</v>
          </cell>
          <cell r="AC1819">
            <v>26.481600000000004</v>
          </cell>
          <cell r="AD1819">
            <v>27.93</v>
          </cell>
          <cell r="AE1819">
            <v>26.169800000000002</v>
          </cell>
          <cell r="AF1819">
            <v>27.581600000000005</v>
          </cell>
          <cell r="AG1819">
            <v>29.03</v>
          </cell>
          <cell r="AH1819" t="str">
            <v>1 X 8126 (2.417 FT/Box)</v>
          </cell>
          <cell r="AI1819">
            <v>1</v>
          </cell>
          <cell r="AJ1819" t="str">
            <v>(15X5)+0=75</v>
          </cell>
          <cell r="AK1819">
            <v>15</v>
          </cell>
          <cell r="AL1819">
            <v>5</v>
          </cell>
          <cell r="AM1819">
            <v>0</v>
          </cell>
          <cell r="AN1819">
            <v>75</v>
          </cell>
          <cell r="AO1819" t="str">
            <v>8904 (45 X 42)</v>
          </cell>
          <cell r="AP1819" t="str">
            <v>45X42</v>
          </cell>
          <cell r="AQ1819">
            <v>55</v>
          </cell>
          <cell r="AR1819" t="str">
            <v>8123 (4)</v>
          </cell>
          <cell r="AS1819">
            <v>0</v>
          </cell>
          <cell r="AT1819" t="str">
            <v>8121 (2 X 16FT)</v>
          </cell>
          <cell r="AU1819">
            <v>2</v>
          </cell>
          <cell r="AV1819" t="str">
            <v>8051 (1 White)</v>
          </cell>
          <cell r="AW1819" t="str">
            <v>8050 (334FT Clear)</v>
          </cell>
          <cell r="AX1819">
            <v>2123.6200000000003</v>
          </cell>
          <cell r="AY1819">
            <v>900</v>
          </cell>
          <cell r="AZ1819">
            <v>2.359577777777778</v>
          </cell>
          <cell r="BA1819" t="str">
            <v>GJ Request 11/10/00.</v>
          </cell>
          <cell r="BB1819"/>
          <cell r="BC1819">
            <v>370610</v>
          </cell>
          <cell r="BD1819" t="str">
            <v>Yellow</v>
          </cell>
          <cell r="BE1819" t="str">
            <v xml:space="preserve">45305 M90 </v>
          </cell>
          <cell r="BF1819" t="str">
            <v>12 months (+/- 5 days) from date of manufacture</v>
          </cell>
          <cell r="BG1819" t="str">
            <v>Slow</v>
          </cell>
          <cell r="BH1819" t="str">
            <v>45 mm</v>
          </cell>
          <cell r="BI1819" t="str">
            <v>*NS</v>
          </cell>
          <cell r="BJ1819" t="str">
            <v xml:space="preserve">12 in </v>
          </cell>
          <cell r="BK1819" t="str">
            <v>*NS</v>
          </cell>
          <cell r="BL1819" t="str">
            <v>I, II, III</v>
          </cell>
          <cell r="BM1819" t="str">
            <v>*NS</v>
          </cell>
          <cell r="BN1819" t="str">
            <v>*NS</v>
          </cell>
          <cell r="BO1819">
            <v>0</v>
          </cell>
          <cell r="BP1819" t="str">
            <v>J</v>
          </cell>
          <cell r="BQ1819">
            <v>12</v>
          </cell>
          <cell r="BR1819">
            <v>31375</v>
          </cell>
        </row>
        <row r="1820">
          <cell r="C1820">
            <v>38000</v>
          </cell>
          <cell r="D1820" t="str">
            <v>4507 Anchorbond (2PB, 50 Bxs)(GJ)</v>
          </cell>
          <cell r="E1820" t="str">
            <v>70960</v>
          </cell>
          <cell r="F1820" t="str">
            <v>72080</v>
          </cell>
          <cell r="G1820">
            <v>0.13</v>
          </cell>
          <cell r="H1820" t="str">
            <v>2 X 8505 (KP Wire)</v>
          </cell>
          <cell r="I1820" t="str">
            <v>Not Applicable</v>
          </cell>
          <cell r="J1820" t="str">
            <v>8016 (7.375 142 mm 142 GA X .792 FT)</v>
          </cell>
          <cell r="K1820">
            <v>1.23994575</v>
          </cell>
          <cell r="L1820">
            <v>0.18527925000000001</v>
          </cell>
          <cell r="M1820">
            <v>7.75</v>
          </cell>
          <cell r="N1820" t="str">
            <v>NS</v>
          </cell>
          <cell r="O1820">
            <v>7.5</v>
          </cell>
          <cell r="P1820">
            <v>7.75</v>
          </cell>
          <cell r="Q1820">
            <v>8</v>
          </cell>
          <cell r="R1820">
            <v>1.3335000000000001</v>
          </cell>
          <cell r="S1820">
            <v>1.425225</v>
          </cell>
          <cell r="T1820">
            <v>1.52</v>
          </cell>
          <cell r="U1820">
            <v>605.40900000000011</v>
          </cell>
          <cell r="V1820">
            <v>647.05214999999998</v>
          </cell>
          <cell r="W1820">
            <v>690.08</v>
          </cell>
          <cell r="X1820" t="str">
            <v>8425/8426 (22"/ 2 pc)</v>
          </cell>
          <cell r="Y1820" t="str">
            <v>22"/ 2 pc</v>
          </cell>
          <cell r="Z1820">
            <v>2.2000000000000002</v>
          </cell>
          <cell r="AA1820">
            <v>24</v>
          </cell>
          <cell r="AB1820">
            <v>32.004000000000005</v>
          </cell>
          <cell r="AC1820">
            <v>34.205399999999997</v>
          </cell>
          <cell r="AD1820">
            <v>36.480000000000004</v>
          </cell>
          <cell r="AE1820">
            <v>34.204000000000008</v>
          </cell>
          <cell r="AF1820">
            <v>36.4054</v>
          </cell>
          <cell r="AG1820">
            <v>38.680000000000007</v>
          </cell>
          <cell r="AH1820" t="str">
            <v>2 X 8126 (4.833 FT/Box)</v>
          </cell>
          <cell r="AI1820">
            <v>2</v>
          </cell>
          <cell r="AJ1820" t="str">
            <v>(10X5)+0=50</v>
          </cell>
          <cell r="AK1820">
            <v>10</v>
          </cell>
          <cell r="AL1820">
            <v>5</v>
          </cell>
          <cell r="AM1820">
            <v>0</v>
          </cell>
          <cell r="AN1820">
            <v>50</v>
          </cell>
          <cell r="AO1820" t="str">
            <v>8904 (45 X 42)</v>
          </cell>
          <cell r="AP1820" t="str">
            <v>45X42</v>
          </cell>
          <cell r="AQ1820">
            <v>55</v>
          </cell>
          <cell r="AR1820" t="str">
            <v>8123 (2)</v>
          </cell>
          <cell r="AS1820">
            <v>0</v>
          </cell>
          <cell r="AT1820" t="str">
            <v>8121 (2 X 16FT)</v>
          </cell>
          <cell r="AU1820">
            <v>2</v>
          </cell>
          <cell r="AV1820" t="str">
            <v>8051 (1 White)</v>
          </cell>
          <cell r="AW1820" t="str">
            <v>8050 (223FT Clear)</v>
          </cell>
          <cell r="AX1820">
            <v>1875.27</v>
          </cell>
          <cell r="AY1820">
            <v>1200</v>
          </cell>
          <cell r="AZ1820">
            <v>1.5627249999999999</v>
          </cell>
          <cell r="BA1820" t="str">
            <v xml:space="preserve">GJ Request 6/21/02. </v>
          </cell>
          <cell r="BB1820"/>
          <cell r="BC1820">
            <v>38000</v>
          </cell>
          <cell r="BD1820" t="str">
            <v>White</v>
          </cell>
          <cell r="BE1820" t="str">
            <v xml:space="preserve">4507 Anchorbond </v>
          </cell>
          <cell r="BF1820" t="str">
            <v>12 months (+/- 5 days) from date of manufacture</v>
          </cell>
          <cell r="BG1820" t="str">
            <v xml:space="preserve">Special </v>
          </cell>
          <cell r="BH1820" t="str">
            <v>45 mm</v>
          </cell>
          <cell r="BI1820" t="str">
            <v>*NS</v>
          </cell>
          <cell r="BJ1820">
            <v>7.75</v>
          </cell>
          <cell r="BK1820" t="str">
            <v>*NS</v>
          </cell>
          <cell r="BL1820" t="str">
            <v>*NS</v>
          </cell>
          <cell r="BM1820" t="str">
            <v>*NS</v>
          </cell>
          <cell r="BN1820" t="str">
            <v>*NS</v>
          </cell>
          <cell r="BO1820">
            <v>0</v>
          </cell>
          <cell r="BP1820" t="str">
            <v>J</v>
          </cell>
          <cell r="BQ1820">
            <v>24</v>
          </cell>
          <cell r="BR1820">
            <v>32253</v>
          </cell>
        </row>
        <row r="1821"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>
            <v>0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>
            <v>0</v>
          </cell>
          <cell r="AZ1821">
            <v>0</v>
          </cell>
          <cell r="BA1821">
            <v>0</v>
          </cell>
          <cell r="BB1821">
            <v>0</v>
          </cell>
          <cell r="BC1821">
            <v>0</v>
          </cell>
          <cell r="BD1821">
            <v>0</v>
          </cell>
          <cell r="BE1821">
            <v>0</v>
          </cell>
          <cell r="BF1821">
            <v>0</v>
          </cell>
          <cell r="BG1821">
            <v>0</v>
          </cell>
          <cell r="BH1821">
            <v>0</v>
          </cell>
          <cell r="BI1821">
            <v>0</v>
          </cell>
          <cell r="BJ1821">
            <v>0</v>
          </cell>
          <cell r="BK1821">
            <v>0</v>
          </cell>
          <cell r="BL1821">
            <v>0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>
            <v>0</v>
          </cell>
          <cell r="BR1821">
            <v>0</v>
          </cell>
        </row>
        <row r="1822"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>
            <v>0</v>
          </cell>
          <cell r="AZ1822">
            <v>0</v>
          </cell>
          <cell r="BA1822">
            <v>0</v>
          </cell>
          <cell r="BB1822">
            <v>0</v>
          </cell>
          <cell r="BC1822">
            <v>0</v>
          </cell>
          <cell r="BD1822">
            <v>0</v>
          </cell>
          <cell r="BE1822">
            <v>0</v>
          </cell>
          <cell r="BF1822">
            <v>0</v>
          </cell>
          <cell r="BG1822">
            <v>0</v>
          </cell>
          <cell r="BH1822">
            <v>0</v>
          </cell>
          <cell r="BI1822">
            <v>0</v>
          </cell>
          <cell r="BJ1822">
            <v>0</v>
          </cell>
          <cell r="BK1822">
            <v>0</v>
          </cell>
          <cell r="BL1822">
            <v>0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>
            <v>0</v>
          </cell>
          <cell r="BR1822">
            <v>0</v>
          </cell>
        </row>
        <row r="1823">
          <cell r="C1823">
            <v>0</v>
          </cell>
          <cell r="D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>
            <v>0</v>
          </cell>
          <cell r="AZ1823">
            <v>0</v>
          </cell>
          <cell r="BA1823">
            <v>0</v>
          </cell>
          <cell r="BB1823">
            <v>0</v>
          </cell>
          <cell r="BC1823">
            <v>0</v>
          </cell>
          <cell r="BD1823">
            <v>0</v>
          </cell>
          <cell r="BE1823">
            <v>0</v>
          </cell>
          <cell r="BF1823">
            <v>0</v>
          </cell>
          <cell r="BG1823">
            <v>0</v>
          </cell>
          <cell r="BH1823">
            <v>0</v>
          </cell>
          <cell r="BI1823">
            <v>0</v>
          </cell>
          <cell r="BJ1823">
            <v>0</v>
          </cell>
          <cell r="BK1823">
            <v>0</v>
          </cell>
          <cell r="BL1823">
            <v>0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>
            <v>0</v>
          </cell>
          <cell r="BR1823">
            <v>0</v>
          </cell>
        </row>
        <row r="1824"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>
            <v>0</v>
          </cell>
          <cell r="AZ1824">
            <v>0</v>
          </cell>
          <cell r="BA1824">
            <v>0</v>
          </cell>
          <cell r="BB1824">
            <v>0</v>
          </cell>
          <cell r="BC1824">
            <v>0</v>
          </cell>
          <cell r="BD1824">
            <v>0</v>
          </cell>
          <cell r="BE1824">
            <v>0</v>
          </cell>
          <cell r="BF1824">
            <v>0</v>
          </cell>
          <cell r="BG1824">
            <v>0</v>
          </cell>
          <cell r="BH1824">
            <v>0</v>
          </cell>
          <cell r="BI1824">
            <v>0</v>
          </cell>
          <cell r="BJ1824">
            <v>0</v>
          </cell>
          <cell r="BK1824">
            <v>0</v>
          </cell>
          <cell r="BL1824">
            <v>0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>
            <v>0</v>
          </cell>
          <cell r="BR1824">
            <v>0</v>
          </cell>
        </row>
        <row r="1825"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>
            <v>0</v>
          </cell>
          <cell r="AZ1825">
            <v>0</v>
          </cell>
          <cell r="BA1825">
            <v>0</v>
          </cell>
          <cell r="BB1825">
            <v>0</v>
          </cell>
          <cell r="BC1825">
            <v>0</v>
          </cell>
          <cell r="BD1825">
            <v>0</v>
          </cell>
          <cell r="BE1825">
            <v>0</v>
          </cell>
          <cell r="BF1825">
            <v>0</v>
          </cell>
          <cell r="BG1825">
            <v>0</v>
          </cell>
          <cell r="BH1825">
            <v>0</v>
          </cell>
          <cell r="BI1825">
            <v>0</v>
          </cell>
          <cell r="BJ1825">
            <v>0</v>
          </cell>
          <cell r="BK1825">
            <v>0</v>
          </cell>
          <cell r="BL1825">
            <v>0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>
            <v>0</v>
          </cell>
          <cell r="BR1825">
            <v>0</v>
          </cell>
        </row>
        <row r="1826"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>
            <v>0</v>
          </cell>
          <cell r="AZ1826">
            <v>0</v>
          </cell>
          <cell r="BA1826">
            <v>0</v>
          </cell>
          <cell r="BB1826">
            <v>0</v>
          </cell>
          <cell r="BC1826">
            <v>0</v>
          </cell>
          <cell r="BD1826">
            <v>0</v>
          </cell>
          <cell r="BE1826">
            <v>0</v>
          </cell>
          <cell r="BF1826">
            <v>0</v>
          </cell>
          <cell r="BG1826">
            <v>0</v>
          </cell>
          <cell r="BH1826">
            <v>0</v>
          </cell>
          <cell r="BI1826">
            <v>0</v>
          </cell>
          <cell r="BJ1826">
            <v>0</v>
          </cell>
          <cell r="BK1826">
            <v>0</v>
          </cell>
          <cell r="BL1826">
            <v>0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>
            <v>0</v>
          </cell>
          <cell r="BR1826">
            <v>0</v>
          </cell>
        </row>
        <row r="1827"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>
            <v>0</v>
          </cell>
          <cell r="AZ1827">
            <v>0</v>
          </cell>
          <cell r="BA1827">
            <v>0</v>
          </cell>
          <cell r="BB1827">
            <v>0</v>
          </cell>
          <cell r="BC1827">
            <v>0</v>
          </cell>
          <cell r="BD1827">
            <v>0</v>
          </cell>
          <cell r="BE1827">
            <v>0</v>
          </cell>
          <cell r="BF1827">
            <v>0</v>
          </cell>
          <cell r="BG1827">
            <v>0</v>
          </cell>
          <cell r="BH1827">
            <v>0</v>
          </cell>
          <cell r="BI1827">
            <v>0</v>
          </cell>
          <cell r="BJ1827">
            <v>0</v>
          </cell>
          <cell r="BK1827">
            <v>0</v>
          </cell>
          <cell r="BL1827">
            <v>0</v>
          </cell>
          <cell r="BM1827">
            <v>0</v>
          </cell>
          <cell r="BN1827">
            <v>0</v>
          </cell>
          <cell r="BO1827">
            <v>0</v>
          </cell>
          <cell r="BP1827">
            <v>0</v>
          </cell>
          <cell r="BQ1827">
            <v>0</v>
          </cell>
          <cell r="BR1827">
            <v>0</v>
          </cell>
        </row>
        <row r="1828">
          <cell r="C1828">
            <v>0</v>
          </cell>
          <cell r="D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>
            <v>0</v>
          </cell>
          <cell r="AZ1828">
            <v>0</v>
          </cell>
          <cell r="BA1828">
            <v>0</v>
          </cell>
          <cell r="BB1828">
            <v>0</v>
          </cell>
          <cell r="BC1828">
            <v>0</v>
          </cell>
          <cell r="BD1828">
            <v>0</v>
          </cell>
          <cell r="BE1828">
            <v>0</v>
          </cell>
          <cell r="BF1828">
            <v>0</v>
          </cell>
          <cell r="BG1828">
            <v>0</v>
          </cell>
          <cell r="BH1828">
            <v>0</v>
          </cell>
          <cell r="BI1828">
            <v>0</v>
          </cell>
          <cell r="BJ1828">
            <v>0</v>
          </cell>
          <cell r="BK1828">
            <v>0</v>
          </cell>
          <cell r="BL1828">
            <v>0</v>
          </cell>
          <cell r="BM1828">
            <v>0</v>
          </cell>
          <cell r="BN1828">
            <v>0</v>
          </cell>
          <cell r="BO1828">
            <v>0</v>
          </cell>
          <cell r="BP1828">
            <v>0</v>
          </cell>
          <cell r="BQ1828">
            <v>0</v>
          </cell>
          <cell r="BR1828">
            <v>0</v>
          </cell>
        </row>
        <row r="1829">
          <cell r="C1829">
            <v>0</v>
          </cell>
          <cell r="D1829">
            <v>0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>
            <v>0</v>
          </cell>
          <cell r="AZ1829">
            <v>0</v>
          </cell>
          <cell r="BA1829">
            <v>0</v>
          </cell>
          <cell r="BB1829">
            <v>0</v>
          </cell>
          <cell r="BC1829">
            <v>0</v>
          </cell>
          <cell r="BD1829">
            <v>0</v>
          </cell>
          <cell r="BE1829">
            <v>0</v>
          </cell>
          <cell r="BF1829">
            <v>0</v>
          </cell>
          <cell r="BG1829">
            <v>0</v>
          </cell>
          <cell r="BH1829">
            <v>0</v>
          </cell>
          <cell r="BI1829">
            <v>0</v>
          </cell>
          <cell r="BJ1829">
            <v>0</v>
          </cell>
          <cell r="BK1829">
            <v>0</v>
          </cell>
          <cell r="BL1829">
            <v>0</v>
          </cell>
          <cell r="BM1829">
            <v>0</v>
          </cell>
          <cell r="BN1829">
            <v>0</v>
          </cell>
          <cell r="BO1829">
            <v>0</v>
          </cell>
          <cell r="BP1829">
            <v>0</v>
          </cell>
          <cell r="BQ1829">
            <v>0</v>
          </cell>
          <cell r="BR1829">
            <v>0</v>
          </cell>
        </row>
        <row r="1830">
          <cell r="C1830">
            <v>0</v>
          </cell>
          <cell r="D1830">
            <v>0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>
            <v>0</v>
          </cell>
          <cell r="AZ1830">
            <v>0</v>
          </cell>
          <cell r="BA1830">
            <v>0</v>
          </cell>
          <cell r="BB1830">
            <v>0</v>
          </cell>
          <cell r="BC1830">
            <v>0</v>
          </cell>
          <cell r="BD1830">
            <v>0</v>
          </cell>
          <cell r="BE1830">
            <v>0</v>
          </cell>
          <cell r="BF1830">
            <v>0</v>
          </cell>
          <cell r="BG1830">
            <v>0</v>
          </cell>
          <cell r="BH1830">
            <v>0</v>
          </cell>
          <cell r="BI1830">
            <v>0</v>
          </cell>
          <cell r="BJ1830">
            <v>0</v>
          </cell>
          <cell r="BK1830">
            <v>0</v>
          </cell>
          <cell r="BL1830">
            <v>0</v>
          </cell>
          <cell r="BM1830">
            <v>0</v>
          </cell>
          <cell r="BN1830">
            <v>0</v>
          </cell>
          <cell r="BO1830">
            <v>0</v>
          </cell>
          <cell r="BP1830">
            <v>0</v>
          </cell>
          <cell r="BQ1830">
            <v>0</v>
          </cell>
          <cell r="BR1830">
            <v>0</v>
          </cell>
        </row>
        <row r="1831">
          <cell r="C1831">
            <v>0</v>
          </cell>
          <cell r="D1831">
            <v>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>
            <v>0</v>
          </cell>
          <cell r="AZ1831">
            <v>0</v>
          </cell>
          <cell r="BA1831">
            <v>0</v>
          </cell>
          <cell r="BB1831">
            <v>0</v>
          </cell>
          <cell r="BC1831">
            <v>0</v>
          </cell>
          <cell r="BD1831">
            <v>0</v>
          </cell>
          <cell r="BE1831">
            <v>0</v>
          </cell>
          <cell r="BF1831">
            <v>0</v>
          </cell>
          <cell r="BG1831">
            <v>0</v>
          </cell>
          <cell r="BH1831">
            <v>0</v>
          </cell>
          <cell r="BI1831">
            <v>0</v>
          </cell>
          <cell r="BJ1831">
            <v>0</v>
          </cell>
          <cell r="BK1831">
            <v>0</v>
          </cell>
          <cell r="BL1831">
            <v>0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>
            <v>0</v>
          </cell>
          <cell r="BR1831">
            <v>0</v>
          </cell>
        </row>
        <row r="1832">
          <cell r="C1832">
            <v>0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>
            <v>0</v>
          </cell>
          <cell r="AZ1832">
            <v>0</v>
          </cell>
          <cell r="BA1832">
            <v>0</v>
          </cell>
          <cell r="BB1832">
            <v>0</v>
          </cell>
          <cell r="BC1832">
            <v>0</v>
          </cell>
          <cell r="BD1832">
            <v>0</v>
          </cell>
          <cell r="BE1832">
            <v>0</v>
          </cell>
          <cell r="BF1832">
            <v>0</v>
          </cell>
          <cell r="BG1832">
            <v>0</v>
          </cell>
          <cell r="BH1832">
            <v>0</v>
          </cell>
          <cell r="BI1832">
            <v>0</v>
          </cell>
          <cell r="BJ1832">
            <v>0</v>
          </cell>
          <cell r="BK1832">
            <v>0</v>
          </cell>
          <cell r="BL1832">
            <v>0</v>
          </cell>
          <cell r="BM1832">
            <v>0</v>
          </cell>
          <cell r="BN1832">
            <v>0</v>
          </cell>
          <cell r="BO1832">
            <v>0</v>
          </cell>
          <cell r="BP1832">
            <v>0</v>
          </cell>
          <cell r="BQ1832">
            <v>0</v>
          </cell>
          <cell r="BR1832">
            <v>0</v>
          </cell>
        </row>
        <row r="1833">
          <cell r="C1833">
            <v>0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>
            <v>0</v>
          </cell>
          <cell r="AZ1833">
            <v>0</v>
          </cell>
          <cell r="BA1833">
            <v>0</v>
          </cell>
          <cell r="BB1833">
            <v>0</v>
          </cell>
          <cell r="BC1833">
            <v>0</v>
          </cell>
          <cell r="BD1833">
            <v>0</v>
          </cell>
          <cell r="BE1833">
            <v>0</v>
          </cell>
          <cell r="BF1833">
            <v>0</v>
          </cell>
          <cell r="BG1833">
            <v>0</v>
          </cell>
          <cell r="BH1833">
            <v>0</v>
          </cell>
          <cell r="BI1833">
            <v>0</v>
          </cell>
          <cell r="BJ1833">
            <v>0</v>
          </cell>
          <cell r="BK1833">
            <v>0</v>
          </cell>
          <cell r="BL1833">
            <v>0</v>
          </cell>
          <cell r="BM1833">
            <v>0</v>
          </cell>
          <cell r="BN1833">
            <v>0</v>
          </cell>
          <cell r="BO1833">
            <v>0</v>
          </cell>
          <cell r="BP1833">
            <v>0</v>
          </cell>
          <cell r="BQ1833">
            <v>0</v>
          </cell>
          <cell r="BR1833">
            <v>0</v>
          </cell>
        </row>
        <row r="1834">
          <cell r="C1834">
            <v>0</v>
          </cell>
          <cell r="D1834">
            <v>0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>
            <v>0</v>
          </cell>
          <cell r="AZ1834">
            <v>0</v>
          </cell>
          <cell r="BA1834">
            <v>0</v>
          </cell>
          <cell r="BB1834">
            <v>0</v>
          </cell>
          <cell r="BC1834">
            <v>0</v>
          </cell>
          <cell r="BD1834">
            <v>0</v>
          </cell>
          <cell r="BE1834">
            <v>0</v>
          </cell>
          <cell r="BF1834">
            <v>0</v>
          </cell>
          <cell r="BG1834">
            <v>0</v>
          </cell>
          <cell r="BH1834">
            <v>0</v>
          </cell>
          <cell r="BI1834">
            <v>0</v>
          </cell>
          <cell r="BJ1834">
            <v>0</v>
          </cell>
          <cell r="BK1834">
            <v>0</v>
          </cell>
          <cell r="BL1834">
            <v>0</v>
          </cell>
          <cell r="BM1834">
            <v>0</v>
          </cell>
          <cell r="BN1834">
            <v>0</v>
          </cell>
          <cell r="BO1834">
            <v>0</v>
          </cell>
          <cell r="BP1834">
            <v>0</v>
          </cell>
          <cell r="BQ1834">
            <v>0</v>
          </cell>
          <cell r="BR1834">
            <v>0</v>
          </cell>
        </row>
        <row r="1835"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>
            <v>0</v>
          </cell>
          <cell r="AZ1835">
            <v>0</v>
          </cell>
          <cell r="BA1835">
            <v>0</v>
          </cell>
          <cell r="BB1835">
            <v>0</v>
          </cell>
          <cell r="BC1835">
            <v>0</v>
          </cell>
          <cell r="BD1835">
            <v>0</v>
          </cell>
          <cell r="BE1835">
            <v>0</v>
          </cell>
          <cell r="BF1835">
            <v>0</v>
          </cell>
          <cell r="BG1835">
            <v>0</v>
          </cell>
          <cell r="BH1835">
            <v>0</v>
          </cell>
          <cell r="BI1835">
            <v>0</v>
          </cell>
          <cell r="BJ1835">
            <v>0</v>
          </cell>
          <cell r="BK1835">
            <v>0</v>
          </cell>
          <cell r="BL1835">
            <v>0</v>
          </cell>
          <cell r="BM1835">
            <v>0</v>
          </cell>
          <cell r="BN1835">
            <v>0</v>
          </cell>
          <cell r="BO1835">
            <v>0</v>
          </cell>
          <cell r="BP1835">
            <v>0</v>
          </cell>
          <cell r="BQ1835">
            <v>0</v>
          </cell>
          <cell r="BR1835">
            <v>0</v>
          </cell>
        </row>
        <row r="1836">
          <cell r="C1836">
            <v>0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>
            <v>0</v>
          </cell>
          <cell r="AZ1836">
            <v>0</v>
          </cell>
          <cell r="BA1836">
            <v>0</v>
          </cell>
          <cell r="BB1836">
            <v>0</v>
          </cell>
          <cell r="BC1836">
            <v>0</v>
          </cell>
          <cell r="BD1836">
            <v>0</v>
          </cell>
          <cell r="BE1836">
            <v>0</v>
          </cell>
          <cell r="BF1836">
            <v>0</v>
          </cell>
          <cell r="BG1836">
            <v>0</v>
          </cell>
          <cell r="BH1836">
            <v>0</v>
          </cell>
          <cell r="BI1836">
            <v>0</v>
          </cell>
          <cell r="BJ1836">
            <v>0</v>
          </cell>
          <cell r="BK1836">
            <v>0</v>
          </cell>
          <cell r="BL1836">
            <v>0</v>
          </cell>
          <cell r="BM1836">
            <v>0</v>
          </cell>
          <cell r="BN1836">
            <v>0</v>
          </cell>
          <cell r="BO1836">
            <v>0</v>
          </cell>
          <cell r="BP1836">
            <v>0</v>
          </cell>
          <cell r="BQ1836">
            <v>0</v>
          </cell>
          <cell r="BR1836">
            <v>0</v>
          </cell>
        </row>
        <row r="1837">
          <cell r="C1837">
            <v>0</v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  <cell r="AJ1837">
            <v>0</v>
          </cell>
          <cell r="AK1837">
            <v>0</v>
          </cell>
          <cell r="AL1837">
            <v>0</v>
          </cell>
          <cell r="AM1837">
            <v>0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>
            <v>0</v>
          </cell>
          <cell r="AZ1837">
            <v>0</v>
          </cell>
          <cell r="BA1837">
            <v>0</v>
          </cell>
          <cell r="BB1837">
            <v>0</v>
          </cell>
          <cell r="BC1837">
            <v>0</v>
          </cell>
          <cell r="BD1837">
            <v>0</v>
          </cell>
          <cell r="BE1837">
            <v>0</v>
          </cell>
          <cell r="BF1837">
            <v>0</v>
          </cell>
          <cell r="BG1837">
            <v>0</v>
          </cell>
          <cell r="BH1837">
            <v>0</v>
          </cell>
          <cell r="BI1837">
            <v>0</v>
          </cell>
          <cell r="BJ1837">
            <v>0</v>
          </cell>
          <cell r="BK1837">
            <v>0</v>
          </cell>
          <cell r="BL1837">
            <v>0</v>
          </cell>
          <cell r="BM1837">
            <v>0</v>
          </cell>
          <cell r="BN1837">
            <v>0</v>
          </cell>
          <cell r="BO1837">
            <v>0</v>
          </cell>
          <cell r="BP1837">
            <v>0</v>
          </cell>
          <cell r="BQ1837">
            <v>0</v>
          </cell>
          <cell r="BR1837">
            <v>0</v>
          </cell>
        </row>
        <row r="1838">
          <cell r="C1838">
            <v>0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>
            <v>0</v>
          </cell>
          <cell r="AZ1838">
            <v>0</v>
          </cell>
          <cell r="BA1838">
            <v>0</v>
          </cell>
          <cell r="BB1838">
            <v>0</v>
          </cell>
          <cell r="BC1838">
            <v>0</v>
          </cell>
          <cell r="BD1838">
            <v>0</v>
          </cell>
          <cell r="BE1838">
            <v>0</v>
          </cell>
          <cell r="BF1838">
            <v>0</v>
          </cell>
          <cell r="BG1838">
            <v>0</v>
          </cell>
          <cell r="BH1838">
            <v>0</v>
          </cell>
          <cell r="BI1838">
            <v>0</v>
          </cell>
          <cell r="BJ1838">
            <v>0</v>
          </cell>
          <cell r="BK1838">
            <v>0</v>
          </cell>
          <cell r="BL1838">
            <v>0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>
            <v>0</v>
          </cell>
          <cell r="BR1838">
            <v>0</v>
          </cell>
        </row>
        <row r="1839">
          <cell r="D1839" t="str">
            <v xml:space="preserve"> 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rations Lookup"/>
      <sheetName val="Summary vlookup Tab"/>
      <sheetName val="Data"/>
      <sheetName val="BO"/>
      <sheetName val="CU"/>
      <sheetName val="GV"/>
      <sheetName val="MI"/>
      <sheetName val="PO"/>
      <sheetName val="Ops - Steel Site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A5" t="str">
            <v>Marion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n Calculator"/>
      <sheetName val="23mm (1.00&quot; Borehole)"/>
      <sheetName val="23mm Sample Label"/>
      <sheetName val="30mm &amp; 32mm (1.375&quot; Borehole)"/>
      <sheetName val="30mm &amp; 32mm Sample Label "/>
      <sheetName val="25mm &amp; 28mm (1.25&quot; Borehole)"/>
      <sheetName val="25mm &amp; 28mm Sample Label"/>
      <sheetName val="TOOSPEEDIE Grouted Length"/>
      <sheetName val="Lookup Tables"/>
      <sheetName val="Document 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>
            <v>5</v>
          </cell>
          <cell r="B3">
            <v>5</v>
          </cell>
          <cell r="L3">
            <v>19</v>
          </cell>
          <cell r="M3">
            <v>19.5</v>
          </cell>
          <cell r="X3" t="str">
            <v>B</v>
          </cell>
          <cell r="Y3">
            <v>10</v>
          </cell>
          <cell r="Z3" t="str">
            <v>13"-2pc</v>
          </cell>
          <cell r="AA3">
            <v>8405</v>
          </cell>
          <cell r="AB3">
            <v>8406</v>
          </cell>
          <cell r="AC3" t="str">
            <v>NA</v>
          </cell>
          <cell r="AD3">
            <v>0.85699999999999998</v>
          </cell>
          <cell r="AE3">
            <v>1</v>
          </cell>
        </row>
        <row r="4">
          <cell r="A4">
            <v>10</v>
          </cell>
          <cell r="B4">
            <v>10</v>
          </cell>
          <cell r="L4">
            <v>23</v>
          </cell>
          <cell r="M4">
            <v>22.75</v>
          </cell>
          <cell r="R4">
            <v>5</v>
          </cell>
          <cell r="S4">
            <v>15</v>
          </cell>
          <cell r="T4" t="str">
            <v>Purple</v>
          </cell>
          <cell r="U4" t="str">
            <v>Ultra Fast</v>
          </cell>
          <cell r="V4">
            <v>3</v>
          </cell>
          <cell r="X4" t="str">
            <v>B</v>
          </cell>
          <cell r="Y4">
            <v>11</v>
          </cell>
          <cell r="Z4" t="str">
            <v>13"-2pc</v>
          </cell>
          <cell r="AA4">
            <v>8405</v>
          </cell>
          <cell r="AB4">
            <v>8406</v>
          </cell>
          <cell r="AC4" t="str">
            <v>NA</v>
          </cell>
          <cell r="AD4">
            <v>0.85699999999999998</v>
          </cell>
          <cell r="AE4">
            <v>1</v>
          </cell>
        </row>
        <row r="5">
          <cell r="A5">
            <v>20</v>
          </cell>
          <cell r="B5">
            <v>20</v>
          </cell>
          <cell r="L5">
            <v>25</v>
          </cell>
          <cell r="M5">
            <v>24.5</v>
          </cell>
          <cell r="R5">
            <v>10</v>
          </cell>
          <cell r="S5">
            <v>15</v>
          </cell>
          <cell r="T5" t="str">
            <v>Red</v>
          </cell>
          <cell r="U5" t="str">
            <v>Super Fast</v>
          </cell>
          <cell r="V5">
            <v>3</v>
          </cell>
          <cell r="X5" t="str">
            <v>B</v>
          </cell>
          <cell r="Y5">
            <v>12</v>
          </cell>
          <cell r="Z5" t="str">
            <v>13"-2pc</v>
          </cell>
          <cell r="AA5">
            <v>8405</v>
          </cell>
          <cell r="AB5">
            <v>8406</v>
          </cell>
          <cell r="AC5" t="str">
            <v>NA</v>
          </cell>
          <cell r="AD5">
            <v>0.85699999999999998</v>
          </cell>
          <cell r="AE5">
            <v>1</v>
          </cell>
        </row>
        <row r="6">
          <cell r="A6">
            <v>35</v>
          </cell>
          <cell r="B6">
            <v>35</v>
          </cell>
          <cell r="L6">
            <v>28</v>
          </cell>
          <cell r="M6">
            <v>27.75</v>
          </cell>
          <cell r="R6">
            <v>20</v>
          </cell>
          <cell r="S6">
            <v>15</v>
          </cell>
          <cell r="T6" t="str">
            <v>Orange</v>
          </cell>
          <cell r="U6" t="str">
            <v>x-Fast</v>
          </cell>
          <cell r="V6" t="str">
            <v>3-6</v>
          </cell>
          <cell r="X6" t="str">
            <v>B</v>
          </cell>
          <cell r="Y6">
            <v>13</v>
          </cell>
          <cell r="Z6" t="str">
            <v>13"-2pc</v>
          </cell>
          <cell r="AA6">
            <v>8405</v>
          </cell>
          <cell r="AB6">
            <v>8406</v>
          </cell>
          <cell r="AC6" t="str">
            <v>NA</v>
          </cell>
          <cell r="AD6">
            <v>0.85699999999999998</v>
          </cell>
          <cell r="AE6">
            <v>1</v>
          </cell>
        </row>
        <row r="7">
          <cell r="A7">
            <v>37</v>
          </cell>
          <cell r="B7">
            <v>37</v>
          </cell>
          <cell r="L7">
            <v>30</v>
          </cell>
          <cell r="M7">
            <v>29.5</v>
          </cell>
          <cell r="R7">
            <v>35</v>
          </cell>
          <cell r="S7">
            <v>30</v>
          </cell>
          <cell r="T7" t="str">
            <v>Blue</v>
          </cell>
          <cell r="U7" t="str">
            <v>Fast</v>
          </cell>
          <cell r="V7" t="str">
            <v>5-8</v>
          </cell>
          <cell r="X7" t="str">
            <v>B</v>
          </cell>
          <cell r="Y7">
            <v>14</v>
          </cell>
          <cell r="Z7" t="str">
            <v>22"-2pc</v>
          </cell>
          <cell r="AA7">
            <v>8425</v>
          </cell>
          <cell r="AB7">
            <v>8426</v>
          </cell>
          <cell r="AC7" t="str">
            <v>NA</v>
          </cell>
          <cell r="AD7">
            <v>1.8</v>
          </cell>
          <cell r="AE7">
            <v>2</v>
          </cell>
        </row>
        <row r="8">
          <cell r="A8">
            <v>40</v>
          </cell>
          <cell r="B8">
            <v>40</v>
          </cell>
          <cell r="L8">
            <v>32</v>
          </cell>
          <cell r="M8">
            <v>31.75</v>
          </cell>
          <cell r="R8">
            <v>37</v>
          </cell>
          <cell r="S8">
            <v>30</v>
          </cell>
          <cell r="T8" t="str">
            <v>Blue</v>
          </cell>
          <cell r="U8" t="str">
            <v>Fast</v>
          </cell>
          <cell r="V8" t="str">
            <v>5-8</v>
          </cell>
          <cell r="X8" t="str">
            <v>B</v>
          </cell>
          <cell r="Y8">
            <v>15</v>
          </cell>
          <cell r="Z8" t="str">
            <v>22"-2pc</v>
          </cell>
          <cell r="AA8">
            <v>8425</v>
          </cell>
          <cell r="AB8">
            <v>8426</v>
          </cell>
          <cell r="AC8" t="str">
            <v>NA</v>
          </cell>
          <cell r="AD8">
            <v>1.8</v>
          </cell>
          <cell r="AE8">
            <v>2</v>
          </cell>
        </row>
        <row r="9">
          <cell r="A9">
            <v>45</v>
          </cell>
          <cell r="B9">
            <v>45</v>
          </cell>
          <cell r="L9">
            <v>35</v>
          </cell>
          <cell r="M9">
            <v>34.25</v>
          </cell>
          <cell r="R9">
            <v>40</v>
          </cell>
          <cell r="S9">
            <v>30</v>
          </cell>
          <cell r="T9" t="str">
            <v>Blue</v>
          </cell>
          <cell r="U9" t="str">
            <v>Fast</v>
          </cell>
          <cell r="V9" t="str">
            <v>5-8</v>
          </cell>
          <cell r="X9" t="str">
            <v>B</v>
          </cell>
          <cell r="Y9">
            <v>16</v>
          </cell>
          <cell r="Z9" t="str">
            <v>22"-2pc</v>
          </cell>
          <cell r="AA9">
            <v>8425</v>
          </cell>
          <cell r="AB9">
            <v>8426</v>
          </cell>
          <cell r="AC9" t="str">
            <v>NA</v>
          </cell>
          <cell r="AD9">
            <v>1.8</v>
          </cell>
          <cell r="AE9">
            <v>2</v>
          </cell>
        </row>
        <row r="10">
          <cell r="A10">
            <v>50</v>
          </cell>
          <cell r="B10">
            <v>50</v>
          </cell>
          <cell r="L10">
            <v>40</v>
          </cell>
          <cell r="M10">
            <v>39.25</v>
          </cell>
          <cell r="R10">
            <v>45</v>
          </cell>
          <cell r="S10">
            <v>60</v>
          </cell>
          <cell r="T10" t="str">
            <v>Green</v>
          </cell>
          <cell r="U10" t="str">
            <v>Medium</v>
          </cell>
          <cell r="V10" t="str">
            <v>5-8</v>
          </cell>
          <cell r="X10" t="str">
            <v>B</v>
          </cell>
          <cell r="Y10">
            <v>17</v>
          </cell>
          <cell r="Z10" t="str">
            <v>22"-2pc</v>
          </cell>
          <cell r="AA10">
            <v>8425</v>
          </cell>
          <cell r="AB10">
            <v>8426</v>
          </cell>
          <cell r="AC10" t="str">
            <v>NA</v>
          </cell>
          <cell r="AD10">
            <v>1.8</v>
          </cell>
          <cell r="AE10">
            <v>2</v>
          </cell>
        </row>
        <row r="11">
          <cell r="A11">
            <v>70</v>
          </cell>
          <cell r="B11">
            <v>70</v>
          </cell>
          <cell r="L11">
            <v>45</v>
          </cell>
          <cell r="M11">
            <v>44.25</v>
          </cell>
          <cell r="R11">
            <v>50</v>
          </cell>
          <cell r="S11">
            <v>60</v>
          </cell>
          <cell r="T11" t="str">
            <v>Green</v>
          </cell>
          <cell r="U11" t="str">
            <v>Medium</v>
          </cell>
          <cell r="V11" t="str">
            <v>5-8</v>
          </cell>
          <cell r="X11" t="str">
            <v>B</v>
          </cell>
          <cell r="Y11">
            <v>18</v>
          </cell>
          <cell r="Z11" t="str">
            <v>22"-2pc</v>
          </cell>
          <cell r="AA11">
            <v>8425</v>
          </cell>
          <cell r="AB11">
            <v>8426</v>
          </cell>
          <cell r="AC11" t="str">
            <v>NA</v>
          </cell>
          <cell r="AD11">
            <v>1.8</v>
          </cell>
          <cell r="AE11">
            <v>2</v>
          </cell>
        </row>
        <row r="12">
          <cell r="A12">
            <v>90</v>
          </cell>
          <cell r="B12">
            <v>90</v>
          </cell>
          <cell r="R12">
            <v>70</v>
          </cell>
          <cell r="S12">
            <v>240</v>
          </cell>
          <cell r="T12" t="str">
            <v>Yellow</v>
          </cell>
          <cell r="U12" t="str">
            <v>Slow</v>
          </cell>
          <cell r="V12" t="str">
            <v>5-8</v>
          </cell>
          <cell r="X12" t="str">
            <v>B</v>
          </cell>
          <cell r="Y12">
            <v>19</v>
          </cell>
          <cell r="Z12" t="str">
            <v>22"-2pc</v>
          </cell>
          <cell r="AA12">
            <v>8425</v>
          </cell>
          <cell r="AB12">
            <v>8426</v>
          </cell>
          <cell r="AC12" t="str">
            <v>NA</v>
          </cell>
          <cell r="AD12">
            <v>1.8</v>
          </cell>
          <cell r="AE12">
            <v>2</v>
          </cell>
        </row>
        <row r="13">
          <cell r="A13" t="str">
            <v>0204</v>
          </cell>
          <cell r="B13" t="str">
            <v>0204</v>
          </cell>
          <cell r="R13">
            <v>90</v>
          </cell>
          <cell r="S13">
            <v>240</v>
          </cell>
          <cell r="T13" t="str">
            <v>Yellow</v>
          </cell>
          <cell r="U13" t="str">
            <v>Slow</v>
          </cell>
          <cell r="V13" t="str">
            <v>5-8</v>
          </cell>
          <cell r="X13" t="str">
            <v>B</v>
          </cell>
          <cell r="Y13">
            <v>20</v>
          </cell>
          <cell r="Z13" t="str">
            <v>22"-2pc</v>
          </cell>
          <cell r="AA13">
            <v>8425</v>
          </cell>
          <cell r="AB13">
            <v>8426</v>
          </cell>
          <cell r="AC13" t="str">
            <v>NA</v>
          </cell>
          <cell r="AD13">
            <v>1.8</v>
          </cell>
          <cell r="AE13">
            <v>2</v>
          </cell>
        </row>
        <row r="14">
          <cell r="A14" t="str">
            <v>0510</v>
          </cell>
          <cell r="B14" t="str">
            <v>0510</v>
          </cell>
          <cell r="R14" t="str">
            <v>0204</v>
          </cell>
          <cell r="S14">
            <v>240</v>
          </cell>
          <cell r="T14" t="str">
            <v>Yellow</v>
          </cell>
          <cell r="U14" t="str">
            <v>Slow</v>
          </cell>
          <cell r="V14" t="str">
            <v>5-8</v>
          </cell>
          <cell r="X14" t="str">
            <v>B</v>
          </cell>
          <cell r="Y14">
            <v>21</v>
          </cell>
          <cell r="Z14" t="str">
            <v>22"-2pc</v>
          </cell>
          <cell r="AA14">
            <v>8425</v>
          </cell>
          <cell r="AB14">
            <v>8426</v>
          </cell>
          <cell r="AC14" t="str">
            <v>NA</v>
          </cell>
          <cell r="AD14">
            <v>1.8</v>
          </cell>
          <cell r="AE14">
            <v>2</v>
          </cell>
        </row>
        <row r="15">
          <cell r="A15">
            <v>1530</v>
          </cell>
          <cell r="B15">
            <v>1530</v>
          </cell>
          <cell r="R15" t="str">
            <v>0510</v>
          </cell>
          <cell r="S15">
            <v>600</v>
          </cell>
          <cell r="T15" t="str">
            <v>White</v>
          </cell>
          <cell r="U15" t="str">
            <v>x-Slow</v>
          </cell>
          <cell r="V15" t="str">
            <v>5-8</v>
          </cell>
          <cell r="X15" t="str">
            <v>B</v>
          </cell>
          <cell r="Y15">
            <v>22</v>
          </cell>
          <cell r="Z15" t="str">
            <v>22"-2pc</v>
          </cell>
          <cell r="AA15">
            <v>8425</v>
          </cell>
          <cell r="AB15">
            <v>8426</v>
          </cell>
          <cell r="AC15" t="str">
            <v>NA</v>
          </cell>
          <cell r="AD15">
            <v>1.8</v>
          </cell>
          <cell r="AE15">
            <v>2</v>
          </cell>
        </row>
        <row r="16">
          <cell r="A16" t="str">
            <v>5 RED</v>
          </cell>
          <cell r="B16">
            <v>5</v>
          </cell>
          <cell r="R16">
            <v>1530</v>
          </cell>
          <cell r="S16">
            <v>1000</v>
          </cell>
          <cell r="T16" t="str">
            <v>White</v>
          </cell>
          <cell r="U16" t="str">
            <v>Super Slow</v>
          </cell>
          <cell r="V16" t="str">
            <v>5-8</v>
          </cell>
          <cell r="X16" t="str">
            <v>B</v>
          </cell>
          <cell r="Y16">
            <v>23</v>
          </cell>
          <cell r="Z16" t="str">
            <v>25"-2pc</v>
          </cell>
          <cell r="AA16">
            <v>8427</v>
          </cell>
          <cell r="AB16">
            <v>8428</v>
          </cell>
          <cell r="AC16" t="str">
            <v>NA</v>
          </cell>
          <cell r="AD16">
            <v>2.06</v>
          </cell>
          <cell r="AE16">
            <v>2</v>
          </cell>
        </row>
        <row r="17">
          <cell r="A17" t="str">
            <v>10 RED</v>
          </cell>
          <cell r="B17">
            <v>10</v>
          </cell>
          <cell r="R17" t="str">
            <v>10-50</v>
          </cell>
          <cell r="S17" t="str">
            <v>NA</v>
          </cell>
          <cell r="T17" t="str">
            <v>Red/Green</v>
          </cell>
          <cell r="U17" t="str">
            <v>NA</v>
          </cell>
          <cell r="V17">
            <v>3</v>
          </cell>
          <cell r="X17" t="str">
            <v>B</v>
          </cell>
          <cell r="Y17">
            <v>24</v>
          </cell>
          <cell r="Z17" t="str">
            <v>25"-2pc</v>
          </cell>
          <cell r="AA17">
            <v>8427</v>
          </cell>
          <cell r="AB17">
            <v>8428</v>
          </cell>
          <cell r="AC17" t="str">
            <v>NA</v>
          </cell>
          <cell r="AD17">
            <v>2.06</v>
          </cell>
          <cell r="AE17">
            <v>2</v>
          </cell>
        </row>
        <row r="18">
          <cell r="A18" t="str">
            <v>20 RED</v>
          </cell>
          <cell r="B18">
            <v>20</v>
          </cell>
          <cell r="R18" t="str">
            <v>5-50</v>
          </cell>
          <cell r="S18" t="str">
            <v>NA</v>
          </cell>
          <cell r="T18" t="str">
            <v>Red/Green</v>
          </cell>
          <cell r="U18" t="str">
            <v>NA</v>
          </cell>
          <cell r="V18">
            <v>3</v>
          </cell>
          <cell r="X18" t="str">
            <v>B</v>
          </cell>
          <cell r="Y18">
            <v>25</v>
          </cell>
          <cell r="Z18" t="str">
            <v>25"-2pc</v>
          </cell>
          <cell r="AA18">
            <v>8427</v>
          </cell>
          <cell r="AB18">
            <v>8428</v>
          </cell>
          <cell r="AC18" t="str">
            <v>NA</v>
          </cell>
          <cell r="AD18">
            <v>2.06</v>
          </cell>
          <cell r="AE18">
            <v>2</v>
          </cell>
        </row>
        <row r="19">
          <cell r="A19" t="str">
            <v>35 RED</v>
          </cell>
          <cell r="B19">
            <v>35</v>
          </cell>
          <cell r="R19" t="str">
            <v>35-90</v>
          </cell>
          <cell r="S19" t="str">
            <v>NA</v>
          </cell>
          <cell r="T19" t="str">
            <v>Red/Green</v>
          </cell>
          <cell r="U19" t="str">
            <v>NA</v>
          </cell>
          <cell r="V19" t="str">
            <v>5-8</v>
          </cell>
          <cell r="X19" t="str">
            <v>B</v>
          </cell>
          <cell r="Y19">
            <v>26</v>
          </cell>
          <cell r="Z19" t="str">
            <v>31"-2pc</v>
          </cell>
          <cell r="AA19">
            <v>8445</v>
          </cell>
          <cell r="AB19">
            <v>8446</v>
          </cell>
          <cell r="AC19" t="str">
            <v>NA</v>
          </cell>
          <cell r="AD19">
            <v>2.2599999999999998</v>
          </cell>
          <cell r="AE19">
            <v>2</v>
          </cell>
        </row>
        <row r="20">
          <cell r="A20" t="str">
            <v>37 RED</v>
          </cell>
          <cell r="B20">
            <v>37</v>
          </cell>
          <cell r="I20">
            <v>23</v>
          </cell>
          <cell r="J20" t="str">
            <v>H</v>
          </cell>
          <cell r="K20">
            <v>4.8300000000000003E-2</v>
          </cell>
          <cell r="L20">
            <v>4.9299999999999997E-2</v>
          </cell>
          <cell r="M20">
            <v>5.0299999999999997E-2</v>
          </cell>
          <cell r="R20" t="str">
            <v>45-90</v>
          </cell>
          <cell r="S20" t="str">
            <v>NA</v>
          </cell>
          <cell r="T20" t="str">
            <v>Red/Green</v>
          </cell>
          <cell r="U20" t="str">
            <v>NA</v>
          </cell>
          <cell r="V20" t="str">
            <v>5-8</v>
          </cell>
          <cell r="X20" t="str">
            <v>B</v>
          </cell>
          <cell r="Y20">
            <v>27</v>
          </cell>
          <cell r="Z20" t="str">
            <v>31"-2pc</v>
          </cell>
          <cell r="AA20">
            <v>8445</v>
          </cell>
          <cell r="AB20">
            <v>8446</v>
          </cell>
          <cell r="AC20" t="str">
            <v>NA</v>
          </cell>
          <cell r="AD20">
            <v>2.2599999999999998</v>
          </cell>
          <cell r="AE20">
            <v>2</v>
          </cell>
        </row>
        <row r="21">
          <cell r="A21" t="str">
            <v>40 RED</v>
          </cell>
          <cell r="B21">
            <v>40</v>
          </cell>
          <cell r="I21">
            <v>23</v>
          </cell>
          <cell r="J21" t="str">
            <v>M</v>
          </cell>
          <cell r="K21">
            <v>4.6899999999999997E-2</v>
          </cell>
          <cell r="L21">
            <v>4.7899999999999998E-2</v>
          </cell>
          <cell r="M21">
            <v>4.8899999999999999E-2</v>
          </cell>
          <cell r="R21" t="str">
            <v>20-90</v>
          </cell>
          <cell r="S21" t="str">
            <v>NA</v>
          </cell>
          <cell r="T21" t="str">
            <v>Red/Green</v>
          </cell>
          <cell r="U21" t="str">
            <v>NA</v>
          </cell>
          <cell r="V21" t="str">
            <v>3-6</v>
          </cell>
          <cell r="X21" t="str">
            <v>B</v>
          </cell>
          <cell r="Y21">
            <v>28</v>
          </cell>
          <cell r="Z21" t="str">
            <v>31"-2pc</v>
          </cell>
          <cell r="AA21">
            <v>8445</v>
          </cell>
          <cell r="AB21">
            <v>8446</v>
          </cell>
          <cell r="AC21" t="str">
            <v>NA</v>
          </cell>
          <cell r="AD21">
            <v>2.2599999999999998</v>
          </cell>
          <cell r="AE21">
            <v>2</v>
          </cell>
        </row>
        <row r="22">
          <cell r="A22" t="str">
            <v>45 RED</v>
          </cell>
          <cell r="B22">
            <v>45</v>
          </cell>
          <cell r="I22">
            <v>23</v>
          </cell>
          <cell r="J22" t="str">
            <v>LIF</v>
          </cell>
          <cell r="K22">
            <v>4.6899999999999997E-2</v>
          </cell>
          <cell r="L22">
            <v>4.7899999999999998E-2</v>
          </cell>
          <cell r="M22">
            <v>4.8899999999999999E-2</v>
          </cell>
          <cell r="R22" t="str">
            <v>20-50</v>
          </cell>
          <cell r="S22" t="str">
            <v>NA</v>
          </cell>
          <cell r="T22" t="str">
            <v>Red/Green</v>
          </cell>
          <cell r="U22" t="str">
            <v>NA</v>
          </cell>
          <cell r="V22" t="str">
            <v>3-6</v>
          </cell>
          <cell r="X22" t="str">
            <v>B</v>
          </cell>
          <cell r="Y22">
            <v>29</v>
          </cell>
          <cell r="Z22" t="str">
            <v>31"-2pc</v>
          </cell>
          <cell r="AA22">
            <v>8445</v>
          </cell>
          <cell r="AB22">
            <v>8446</v>
          </cell>
          <cell r="AC22" t="str">
            <v>NA</v>
          </cell>
          <cell r="AD22">
            <v>2.2599999999999998</v>
          </cell>
          <cell r="AE22">
            <v>2</v>
          </cell>
        </row>
        <row r="23">
          <cell r="A23" t="str">
            <v>50 RED</v>
          </cell>
          <cell r="B23">
            <v>50</v>
          </cell>
          <cell r="I23">
            <v>23</v>
          </cell>
          <cell r="J23" t="str">
            <v>VLIF</v>
          </cell>
          <cell r="K23">
            <v>4.6899999999999997E-2</v>
          </cell>
          <cell r="L23">
            <v>4.7899999999999998E-2</v>
          </cell>
          <cell r="M23">
            <v>4.8899999999999999E-2</v>
          </cell>
          <cell r="X23" t="str">
            <v>B</v>
          </cell>
          <cell r="Y23">
            <v>30</v>
          </cell>
          <cell r="Z23" t="str">
            <v>31"-2pc</v>
          </cell>
          <cell r="AA23">
            <v>8445</v>
          </cell>
          <cell r="AB23">
            <v>8446</v>
          </cell>
          <cell r="AC23" t="str">
            <v>NA</v>
          </cell>
          <cell r="AD23">
            <v>2.2599999999999998</v>
          </cell>
          <cell r="AE23">
            <v>2</v>
          </cell>
        </row>
        <row r="24">
          <cell r="A24" t="str">
            <v>70 RED</v>
          </cell>
          <cell r="B24">
            <v>70</v>
          </cell>
          <cell r="I24">
            <v>25</v>
          </cell>
          <cell r="J24" t="str">
            <v>H</v>
          </cell>
          <cell r="K24">
            <v>6.8500000000000005E-2</v>
          </cell>
          <cell r="L24">
            <v>7.1099999999999997E-2</v>
          </cell>
          <cell r="M24">
            <v>7.3700000000000002E-2</v>
          </cell>
          <cell r="X24" t="str">
            <v>B</v>
          </cell>
          <cell r="Y24">
            <v>31</v>
          </cell>
          <cell r="Z24" t="str">
            <v>31"-2pc</v>
          </cell>
          <cell r="AA24">
            <v>8445</v>
          </cell>
          <cell r="AB24">
            <v>8446</v>
          </cell>
          <cell r="AC24" t="str">
            <v>NA</v>
          </cell>
          <cell r="AD24">
            <v>2.2599999999999998</v>
          </cell>
          <cell r="AE24">
            <v>2</v>
          </cell>
        </row>
        <row r="25">
          <cell r="A25" t="str">
            <v>90 RED</v>
          </cell>
          <cell r="B25">
            <v>90</v>
          </cell>
          <cell r="I25">
            <v>25</v>
          </cell>
          <cell r="J25" t="str">
            <v>M</v>
          </cell>
          <cell r="K25">
            <v>5.45E-2</v>
          </cell>
          <cell r="L25">
            <v>5.67E-2</v>
          </cell>
          <cell r="M25">
            <v>5.8999999999999997E-2</v>
          </cell>
          <cell r="X25" t="str">
            <v>B</v>
          </cell>
          <cell r="Y25">
            <v>32</v>
          </cell>
          <cell r="Z25" t="str">
            <v>39"-2pc</v>
          </cell>
          <cell r="AA25">
            <v>8465</v>
          </cell>
          <cell r="AB25">
            <v>8466</v>
          </cell>
          <cell r="AC25" t="str">
            <v>NA</v>
          </cell>
          <cell r="AD25">
            <v>2.58</v>
          </cell>
          <cell r="AE25">
            <v>2</v>
          </cell>
        </row>
        <row r="26">
          <cell r="A26" t="str">
            <v>0204 RED</v>
          </cell>
          <cell r="B26" t="str">
            <v>0204</v>
          </cell>
          <cell r="I26">
            <v>25</v>
          </cell>
          <cell r="J26" t="str">
            <v>LIF</v>
          </cell>
          <cell r="K26">
            <v>5.45E-2</v>
          </cell>
          <cell r="L26">
            <v>5.67E-2</v>
          </cell>
          <cell r="M26">
            <v>5.8999999999999997E-2</v>
          </cell>
          <cell r="X26" t="str">
            <v>B</v>
          </cell>
          <cell r="Y26">
            <v>33</v>
          </cell>
          <cell r="Z26" t="str">
            <v>39"-2pc</v>
          </cell>
          <cell r="AA26">
            <v>8465</v>
          </cell>
          <cell r="AB26">
            <v>8466</v>
          </cell>
          <cell r="AC26" t="str">
            <v>NA</v>
          </cell>
          <cell r="AD26">
            <v>2.58</v>
          </cell>
          <cell r="AE26">
            <v>2</v>
          </cell>
        </row>
        <row r="27">
          <cell r="A27" t="str">
            <v>0204 BLACK</v>
          </cell>
          <cell r="B27" t="str">
            <v>0204</v>
          </cell>
        </row>
        <row r="28">
          <cell r="A28" t="str">
            <v>0510 RED</v>
          </cell>
          <cell r="B28" t="str">
            <v>0510</v>
          </cell>
          <cell r="I28">
            <v>25</v>
          </cell>
          <cell r="J28" t="str">
            <v>VLIF</v>
          </cell>
          <cell r="K28">
            <v>5.45E-2</v>
          </cell>
          <cell r="L28">
            <v>5.67E-2</v>
          </cell>
          <cell r="M28">
            <v>5.8999999999999997E-2</v>
          </cell>
          <cell r="X28" t="str">
            <v>B</v>
          </cell>
          <cell r="Y28">
            <v>34</v>
          </cell>
          <cell r="Z28" t="str">
            <v>39"-2pc</v>
          </cell>
          <cell r="AA28">
            <v>8465</v>
          </cell>
          <cell r="AB28">
            <v>8466</v>
          </cell>
          <cell r="AC28" t="str">
            <v>NA</v>
          </cell>
          <cell r="AD28">
            <v>2.58</v>
          </cell>
          <cell r="AE28">
            <v>2</v>
          </cell>
        </row>
        <row r="29">
          <cell r="A29" t="str">
            <v>1530 RED</v>
          </cell>
          <cell r="B29">
            <v>1530</v>
          </cell>
          <cell r="I29">
            <v>28</v>
          </cell>
          <cell r="J29" t="str">
            <v>H</v>
          </cell>
          <cell r="K29">
            <v>7.0499999999999993E-2</v>
          </cell>
          <cell r="L29">
            <v>7.3099999999999998E-2</v>
          </cell>
          <cell r="M29">
            <v>7.5700000000000003E-2</v>
          </cell>
          <cell r="X29" t="str">
            <v>B</v>
          </cell>
          <cell r="Y29">
            <v>35</v>
          </cell>
          <cell r="Z29" t="str">
            <v>39"-2pc</v>
          </cell>
          <cell r="AA29">
            <v>8465</v>
          </cell>
          <cell r="AB29">
            <v>8466</v>
          </cell>
          <cell r="AC29" t="str">
            <v>NA</v>
          </cell>
          <cell r="AD29">
            <v>2.58</v>
          </cell>
          <cell r="AE29">
            <v>2</v>
          </cell>
        </row>
        <row r="30">
          <cell r="A30" t="str">
            <v>10-50</v>
          </cell>
          <cell r="B30" t="str">
            <v>10-50</v>
          </cell>
          <cell r="I30">
            <v>28</v>
          </cell>
          <cell r="J30" t="str">
            <v>M</v>
          </cell>
          <cell r="K30">
            <v>6.8500000000000005E-2</v>
          </cell>
          <cell r="L30">
            <v>7.1099999999999997E-2</v>
          </cell>
          <cell r="M30">
            <v>7.3700000000000002E-2</v>
          </cell>
          <cell r="X30" t="str">
            <v>B</v>
          </cell>
          <cell r="Y30">
            <v>36</v>
          </cell>
          <cell r="Z30" t="str">
            <v>39"-2pc</v>
          </cell>
          <cell r="AA30">
            <v>8465</v>
          </cell>
          <cell r="AB30">
            <v>8466</v>
          </cell>
          <cell r="AC30" t="str">
            <v>NA</v>
          </cell>
          <cell r="AD30">
            <v>2.58</v>
          </cell>
          <cell r="AE30">
            <v>2</v>
          </cell>
        </row>
        <row r="31">
          <cell r="A31" t="str">
            <v>5-50</v>
          </cell>
          <cell r="B31" t="str">
            <v>5-50</v>
          </cell>
          <cell r="I31">
            <v>28</v>
          </cell>
          <cell r="J31" t="str">
            <v>LIF</v>
          </cell>
          <cell r="K31">
            <v>6.8500000000000005E-2</v>
          </cell>
          <cell r="L31">
            <v>7.1099999999999997E-2</v>
          </cell>
          <cell r="M31">
            <v>7.3700000000000002E-2</v>
          </cell>
          <cell r="X31" t="str">
            <v>B</v>
          </cell>
          <cell r="Y31">
            <v>37</v>
          </cell>
          <cell r="Z31" t="str">
            <v>39"-2pc</v>
          </cell>
          <cell r="AA31">
            <v>8465</v>
          </cell>
          <cell r="AB31">
            <v>8466</v>
          </cell>
          <cell r="AC31" t="str">
            <v>NA</v>
          </cell>
          <cell r="AD31">
            <v>2.58</v>
          </cell>
          <cell r="AE31">
            <v>2</v>
          </cell>
        </row>
        <row r="32">
          <cell r="A32" t="str">
            <v>35-90</v>
          </cell>
          <cell r="B32" t="str">
            <v>35-90</v>
          </cell>
          <cell r="I32">
            <v>28</v>
          </cell>
          <cell r="J32" t="str">
            <v>VLIF</v>
          </cell>
          <cell r="K32">
            <v>6.8500000000000005E-2</v>
          </cell>
          <cell r="L32">
            <v>7.1099999999999997E-2</v>
          </cell>
          <cell r="M32">
            <v>7.3700000000000002E-2</v>
          </cell>
          <cell r="X32" t="str">
            <v>B</v>
          </cell>
          <cell r="Y32">
            <v>38</v>
          </cell>
          <cell r="Z32" t="str">
            <v>39"-2pc</v>
          </cell>
          <cell r="AA32">
            <v>8465</v>
          </cell>
          <cell r="AB32">
            <v>8466</v>
          </cell>
          <cell r="AC32" t="str">
            <v>NA</v>
          </cell>
          <cell r="AD32">
            <v>2.58</v>
          </cell>
          <cell r="AE32">
            <v>2</v>
          </cell>
        </row>
        <row r="33">
          <cell r="A33" t="str">
            <v>45-90</v>
          </cell>
          <cell r="B33" t="str">
            <v>45-90</v>
          </cell>
          <cell r="I33">
            <v>30</v>
          </cell>
          <cell r="J33" t="str">
            <v>H</v>
          </cell>
          <cell r="K33">
            <v>8.1199999999999994E-2</v>
          </cell>
          <cell r="L33">
            <v>8.4000000000000005E-2</v>
          </cell>
          <cell r="M33">
            <v>8.6800000000000002E-2</v>
          </cell>
          <cell r="X33" t="str">
            <v>B</v>
          </cell>
          <cell r="Y33">
            <v>39</v>
          </cell>
          <cell r="Z33" t="str">
            <v>39"-2pc</v>
          </cell>
          <cell r="AA33">
            <v>8465</v>
          </cell>
          <cell r="AB33">
            <v>8466</v>
          </cell>
          <cell r="AC33" t="str">
            <v>NA</v>
          </cell>
          <cell r="AD33">
            <v>2.58</v>
          </cell>
          <cell r="AE33">
            <v>2</v>
          </cell>
        </row>
        <row r="34">
          <cell r="A34" t="str">
            <v>20-90</v>
          </cell>
          <cell r="B34" t="str">
            <v>20-90</v>
          </cell>
          <cell r="I34">
            <v>30</v>
          </cell>
          <cell r="J34" t="str">
            <v>M</v>
          </cell>
          <cell r="K34">
            <v>7.9799999999999996E-2</v>
          </cell>
          <cell r="L34">
            <v>8.1600000000000006E-2</v>
          </cell>
          <cell r="M34">
            <v>8.43E-2</v>
          </cell>
          <cell r="X34" t="str">
            <v>B</v>
          </cell>
          <cell r="Y34">
            <v>40</v>
          </cell>
          <cell r="Z34" t="str">
            <v>42"-2pc</v>
          </cell>
          <cell r="AA34">
            <v>8484</v>
          </cell>
          <cell r="AB34">
            <v>8485</v>
          </cell>
          <cell r="AC34" t="str">
            <v>NA</v>
          </cell>
          <cell r="AD34">
            <v>2.44</v>
          </cell>
          <cell r="AE34">
            <v>2</v>
          </cell>
        </row>
        <row r="35">
          <cell r="A35" t="str">
            <v>20-50</v>
          </cell>
          <cell r="B35" t="str">
            <v>20-50</v>
          </cell>
          <cell r="I35">
            <v>30</v>
          </cell>
          <cell r="J35" t="str">
            <v>LIF</v>
          </cell>
          <cell r="K35">
            <v>7.9799999999999996E-2</v>
          </cell>
          <cell r="L35">
            <v>8.1600000000000006E-2</v>
          </cell>
          <cell r="M35">
            <v>8.43E-2</v>
          </cell>
          <cell r="X35" t="str">
            <v>B</v>
          </cell>
          <cell r="Y35">
            <v>41</v>
          </cell>
          <cell r="Z35" t="str">
            <v>42"-2pc</v>
          </cell>
          <cell r="AA35">
            <v>8484</v>
          </cell>
          <cell r="AB35">
            <v>8485</v>
          </cell>
          <cell r="AC35" t="str">
            <v>NA</v>
          </cell>
          <cell r="AD35">
            <v>2.44</v>
          </cell>
          <cell r="AE35">
            <v>2</v>
          </cell>
        </row>
        <row r="36">
          <cell r="A36" t="str">
            <v>70N</v>
          </cell>
          <cell r="B36">
            <v>70</v>
          </cell>
          <cell r="I36">
            <v>30</v>
          </cell>
          <cell r="J36" t="str">
            <v>VLIF</v>
          </cell>
          <cell r="K36">
            <v>7.9799999999999996E-2</v>
          </cell>
          <cell r="L36">
            <v>8.1600000000000006E-2</v>
          </cell>
          <cell r="M36">
            <v>8.43E-2</v>
          </cell>
          <cell r="X36" t="str">
            <v>B</v>
          </cell>
          <cell r="Y36">
            <v>42</v>
          </cell>
          <cell r="Z36" t="str">
            <v>42"-2pc</v>
          </cell>
          <cell r="AA36">
            <v>8484</v>
          </cell>
          <cell r="AB36">
            <v>8485</v>
          </cell>
          <cell r="AC36" t="str">
            <v>NA</v>
          </cell>
          <cell r="AD36">
            <v>2.44</v>
          </cell>
          <cell r="AE36">
            <v>2</v>
          </cell>
        </row>
        <row r="37">
          <cell r="I37">
            <v>32</v>
          </cell>
          <cell r="J37" t="str">
            <v>H</v>
          </cell>
          <cell r="K37">
            <v>9.4200000000000006E-2</v>
          </cell>
          <cell r="L37">
            <v>9.5699999999999993E-2</v>
          </cell>
          <cell r="M37">
            <v>9.7199999999999995E-2</v>
          </cell>
          <cell r="X37" t="str">
            <v>B</v>
          </cell>
          <cell r="Y37">
            <v>43</v>
          </cell>
          <cell r="Z37" t="str">
            <v>47"-2pc</v>
          </cell>
          <cell r="AA37">
            <v>8470</v>
          </cell>
          <cell r="AB37">
            <v>8471</v>
          </cell>
          <cell r="AC37" t="str">
            <v>NA</v>
          </cell>
          <cell r="AD37">
            <v>2.5</v>
          </cell>
          <cell r="AE37">
            <v>2</v>
          </cell>
        </row>
        <row r="38">
          <cell r="I38">
            <v>32</v>
          </cell>
          <cell r="J38" t="str">
            <v>M</v>
          </cell>
          <cell r="K38">
            <v>9.1499999999999998E-2</v>
          </cell>
          <cell r="L38">
            <v>9.2999999999999999E-2</v>
          </cell>
          <cell r="M38">
            <v>9.4500000000000001E-2</v>
          </cell>
          <cell r="X38" t="str">
            <v>B</v>
          </cell>
          <cell r="Y38">
            <v>44</v>
          </cell>
          <cell r="Z38" t="str">
            <v>47"-2pc</v>
          </cell>
          <cell r="AA38">
            <v>8470</v>
          </cell>
          <cell r="AB38">
            <v>8471</v>
          </cell>
          <cell r="AC38" t="str">
            <v>NA</v>
          </cell>
          <cell r="AD38">
            <v>2.5</v>
          </cell>
          <cell r="AE38">
            <v>2</v>
          </cell>
        </row>
        <row r="39">
          <cell r="I39">
            <v>32</v>
          </cell>
          <cell r="J39" t="str">
            <v>LIF</v>
          </cell>
          <cell r="K39">
            <v>9.1499999999999998E-2</v>
          </cell>
          <cell r="L39">
            <v>9.2999999999999999E-2</v>
          </cell>
          <cell r="M39">
            <v>9.4500000000000001E-2</v>
          </cell>
          <cell r="X39" t="str">
            <v>B</v>
          </cell>
          <cell r="Y39">
            <v>45</v>
          </cell>
          <cell r="Z39" t="str">
            <v>47"-2pc</v>
          </cell>
          <cell r="AA39">
            <v>8470</v>
          </cell>
          <cell r="AB39">
            <v>8471</v>
          </cell>
          <cell r="AC39" t="str">
            <v>NA</v>
          </cell>
          <cell r="AD39">
            <v>2.5</v>
          </cell>
          <cell r="AE39">
            <v>2</v>
          </cell>
        </row>
        <row r="40">
          <cell r="I40">
            <v>32</v>
          </cell>
          <cell r="J40" t="str">
            <v>VLIF</v>
          </cell>
          <cell r="K40">
            <v>9.1499999999999998E-2</v>
          </cell>
          <cell r="L40">
            <v>9.2999999999999999E-2</v>
          </cell>
          <cell r="M40">
            <v>9.4500000000000001E-2</v>
          </cell>
          <cell r="X40" t="str">
            <v>B</v>
          </cell>
          <cell r="Y40">
            <v>46</v>
          </cell>
          <cell r="Z40" t="str">
            <v>47"-2pc</v>
          </cell>
          <cell r="AA40">
            <v>8470</v>
          </cell>
          <cell r="AB40">
            <v>8471</v>
          </cell>
          <cell r="AC40" t="str">
            <v>NA</v>
          </cell>
          <cell r="AD40">
            <v>2.5</v>
          </cell>
          <cell r="AE40">
            <v>2</v>
          </cell>
        </row>
        <row r="41">
          <cell r="I41">
            <v>35</v>
          </cell>
          <cell r="J41" t="str">
            <v>H</v>
          </cell>
          <cell r="K41">
            <v>0.10630000000000001</v>
          </cell>
          <cell r="L41">
            <v>0.111</v>
          </cell>
          <cell r="M41">
            <v>0.1158</v>
          </cell>
          <cell r="X41" t="str">
            <v>B</v>
          </cell>
          <cell r="Y41">
            <v>47</v>
          </cell>
          <cell r="Z41" t="str">
            <v>47"-2pc</v>
          </cell>
          <cell r="AA41">
            <v>8470</v>
          </cell>
          <cell r="AB41">
            <v>8471</v>
          </cell>
          <cell r="AC41" t="str">
            <v>NA</v>
          </cell>
          <cell r="AD41">
            <v>2.5</v>
          </cell>
          <cell r="AE41">
            <v>2</v>
          </cell>
        </row>
        <row r="42">
          <cell r="I42">
            <v>35</v>
          </cell>
          <cell r="J42" t="str">
            <v>M</v>
          </cell>
          <cell r="K42">
            <v>0.10630000000000001</v>
          </cell>
          <cell r="L42">
            <v>0.111</v>
          </cell>
          <cell r="M42">
            <v>0.1158</v>
          </cell>
          <cell r="X42" t="str">
            <v>B</v>
          </cell>
          <cell r="Y42">
            <v>48</v>
          </cell>
          <cell r="Z42" t="str">
            <v>56"-2pc</v>
          </cell>
          <cell r="AA42">
            <v>8480</v>
          </cell>
          <cell r="AB42">
            <v>8481</v>
          </cell>
          <cell r="AC42" t="str">
            <v>NA</v>
          </cell>
          <cell r="AD42">
            <v>2.52</v>
          </cell>
          <cell r="AE42">
            <v>3</v>
          </cell>
        </row>
        <row r="43">
          <cell r="I43">
            <v>35</v>
          </cell>
          <cell r="J43" t="str">
            <v>LIF</v>
          </cell>
          <cell r="K43">
            <v>0.10630000000000001</v>
          </cell>
          <cell r="L43">
            <v>0.111</v>
          </cell>
          <cell r="M43">
            <v>0.1158</v>
          </cell>
          <cell r="X43" t="str">
            <v>B</v>
          </cell>
          <cell r="Y43">
            <v>49</v>
          </cell>
          <cell r="Z43" t="str">
            <v>56"-2pc</v>
          </cell>
          <cell r="AA43">
            <v>8480</v>
          </cell>
          <cell r="AB43">
            <v>8481</v>
          </cell>
          <cell r="AC43" t="str">
            <v>NA</v>
          </cell>
          <cell r="AD43">
            <v>2.52</v>
          </cell>
          <cell r="AE43">
            <v>3</v>
          </cell>
        </row>
        <row r="44">
          <cell r="I44">
            <v>35</v>
          </cell>
          <cell r="J44" t="str">
            <v>VLIF</v>
          </cell>
          <cell r="K44">
            <v>0.10630000000000001</v>
          </cell>
          <cell r="L44">
            <v>0.111</v>
          </cell>
          <cell r="M44">
            <v>0.1158</v>
          </cell>
          <cell r="X44" t="str">
            <v>B</v>
          </cell>
          <cell r="Y44">
            <v>50</v>
          </cell>
          <cell r="Z44" t="str">
            <v>56"-2pc</v>
          </cell>
          <cell r="AA44">
            <v>8480</v>
          </cell>
          <cell r="AB44">
            <v>8481</v>
          </cell>
          <cell r="AC44" t="str">
            <v>NA</v>
          </cell>
          <cell r="AD44">
            <v>2.52</v>
          </cell>
          <cell r="AE44">
            <v>3</v>
          </cell>
        </row>
        <row r="45">
          <cell r="I45">
            <v>40</v>
          </cell>
          <cell r="J45" t="str">
            <v>H</v>
          </cell>
          <cell r="K45">
            <v>0.13969999999999999</v>
          </cell>
          <cell r="L45">
            <v>0.1452</v>
          </cell>
          <cell r="M45">
            <v>0.1507</v>
          </cell>
          <cell r="O45">
            <v>19</v>
          </cell>
          <cell r="P45" t="str">
            <v>40mm142 gauge</v>
          </cell>
          <cell r="Q45">
            <v>8030</v>
          </cell>
          <cell r="R45" t="str">
            <v>84mm200 gauge</v>
          </cell>
          <cell r="S45">
            <v>8032</v>
          </cell>
          <cell r="X45" t="str">
            <v>B</v>
          </cell>
          <cell r="Y45">
            <v>51</v>
          </cell>
          <cell r="Z45" t="str">
            <v>56"-2pc</v>
          </cell>
          <cell r="AA45">
            <v>8480</v>
          </cell>
          <cell r="AB45">
            <v>8481</v>
          </cell>
          <cell r="AC45" t="str">
            <v>NA</v>
          </cell>
          <cell r="AD45">
            <v>2.52</v>
          </cell>
          <cell r="AE45">
            <v>3</v>
          </cell>
        </row>
        <row r="46">
          <cell r="I46">
            <v>40</v>
          </cell>
          <cell r="J46" t="str">
            <v>M</v>
          </cell>
          <cell r="K46">
            <v>0.13969999999999999</v>
          </cell>
          <cell r="L46">
            <v>0.1452</v>
          </cell>
          <cell r="M46">
            <v>0.1507</v>
          </cell>
          <cell r="O46">
            <v>23</v>
          </cell>
          <cell r="P46" t="str">
            <v>40mm142 gauge</v>
          </cell>
          <cell r="Q46">
            <v>8030</v>
          </cell>
          <cell r="R46" t="str">
            <v>84mm200 gauge</v>
          </cell>
          <cell r="S46">
            <v>8032</v>
          </cell>
          <cell r="X46" t="str">
            <v>B</v>
          </cell>
          <cell r="Y46">
            <v>52</v>
          </cell>
          <cell r="Z46" t="str">
            <v>56"-2pc</v>
          </cell>
          <cell r="AA46">
            <v>8480</v>
          </cell>
          <cell r="AB46">
            <v>8481</v>
          </cell>
          <cell r="AC46" t="str">
            <v>NA</v>
          </cell>
          <cell r="AD46">
            <v>2.52</v>
          </cell>
          <cell r="AE46">
            <v>3</v>
          </cell>
        </row>
        <row r="47">
          <cell r="I47">
            <v>40</v>
          </cell>
          <cell r="J47" t="str">
            <v>LIF</v>
          </cell>
          <cell r="K47">
            <v>0.13969999999999999</v>
          </cell>
          <cell r="L47">
            <v>0.1452</v>
          </cell>
          <cell r="M47">
            <v>0.1507</v>
          </cell>
          <cell r="O47">
            <v>25</v>
          </cell>
          <cell r="P47" t="str">
            <v>40mm142 gauge</v>
          </cell>
          <cell r="Q47">
            <v>8030</v>
          </cell>
          <cell r="R47" t="str">
            <v>84mm200 gauge</v>
          </cell>
          <cell r="S47">
            <v>8032</v>
          </cell>
          <cell r="X47" t="str">
            <v>B</v>
          </cell>
          <cell r="Y47">
            <v>53</v>
          </cell>
          <cell r="Z47" t="str">
            <v>56"-2pc</v>
          </cell>
          <cell r="AA47">
            <v>8480</v>
          </cell>
          <cell r="AB47">
            <v>8481</v>
          </cell>
          <cell r="AC47" t="str">
            <v>NA</v>
          </cell>
          <cell r="AD47">
            <v>2.52</v>
          </cell>
          <cell r="AE47">
            <v>3</v>
          </cell>
        </row>
        <row r="48">
          <cell r="I48">
            <v>40</v>
          </cell>
          <cell r="J48" t="str">
            <v>VLIF</v>
          </cell>
          <cell r="K48">
            <v>0.13969999999999999</v>
          </cell>
          <cell r="L48">
            <v>0.1452</v>
          </cell>
          <cell r="M48">
            <v>0.1507</v>
          </cell>
          <cell r="O48">
            <v>28</v>
          </cell>
          <cell r="P48" t="str">
            <v>54mm142 gauge</v>
          </cell>
          <cell r="Q48">
            <v>8040</v>
          </cell>
          <cell r="R48" t="str">
            <v>100mm200 gauge</v>
          </cell>
          <cell r="S48">
            <v>8034</v>
          </cell>
          <cell r="X48" t="str">
            <v>B</v>
          </cell>
          <cell r="Y48">
            <v>54</v>
          </cell>
          <cell r="Z48" t="str">
            <v>56"-2pc</v>
          </cell>
          <cell r="AA48">
            <v>8480</v>
          </cell>
          <cell r="AB48">
            <v>8481</v>
          </cell>
          <cell r="AC48" t="str">
            <v>NA</v>
          </cell>
          <cell r="AD48">
            <v>2.52</v>
          </cell>
          <cell r="AE48">
            <v>3</v>
          </cell>
        </row>
        <row r="49">
          <cell r="I49">
            <v>23</v>
          </cell>
          <cell r="J49" t="str">
            <v>TOOSPEEDIE</v>
          </cell>
          <cell r="K49">
            <v>4.6899999999999997E-2</v>
          </cell>
          <cell r="L49">
            <v>4.7899999999999998E-2</v>
          </cell>
          <cell r="M49">
            <v>4.8899999999999999E-2</v>
          </cell>
          <cell r="O49">
            <v>30</v>
          </cell>
          <cell r="P49" t="str">
            <v>54mm142 gauge</v>
          </cell>
          <cell r="Q49">
            <v>8040</v>
          </cell>
          <cell r="R49" t="str">
            <v>106mm200 gauge</v>
          </cell>
          <cell r="S49">
            <v>8042</v>
          </cell>
          <cell r="X49" t="str">
            <v>B</v>
          </cell>
          <cell r="Y49">
            <v>55</v>
          </cell>
          <cell r="Z49" t="str">
            <v>56"-2pc</v>
          </cell>
          <cell r="AA49">
            <v>8480</v>
          </cell>
          <cell r="AB49">
            <v>8481</v>
          </cell>
          <cell r="AC49" t="str">
            <v>NA</v>
          </cell>
          <cell r="AD49">
            <v>2.52</v>
          </cell>
          <cell r="AE49">
            <v>3</v>
          </cell>
        </row>
        <row r="50">
          <cell r="O50">
            <v>32</v>
          </cell>
          <cell r="P50" t="str">
            <v>54mm142 gauge</v>
          </cell>
          <cell r="Q50">
            <v>8040</v>
          </cell>
          <cell r="R50" t="str">
            <v>114mm200 gauge</v>
          </cell>
          <cell r="S50">
            <v>8036</v>
          </cell>
          <cell r="X50" t="str">
            <v>B</v>
          </cell>
          <cell r="Y50">
            <v>56</v>
          </cell>
          <cell r="Z50" t="str">
            <v>56"-2pc</v>
          </cell>
          <cell r="AA50">
            <v>8480</v>
          </cell>
          <cell r="AB50">
            <v>8481</v>
          </cell>
          <cell r="AC50" t="str">
            <v>NA</v>
          </cell>
          <cell r="AD50">
            <v>2.52</v>
          </cell>
          <cell r="AE50">
            <v>3</v>
          </cell>
        </row>
        <row r="51">
          <cell r="O51">
            <v>35</v>
          </cell>
          <cell r="P51" t="str">
            <v>62mm142 gauge</v>
          </cell>
          <cell r="Q51">
            <v>8054</v>
          </cell>
          <cell r="R51" t="str">
            <v>124mm200 gauge</v>
          </cell>
          <cell r="S51">
            <v>8056</v>
          </cell>
          <cell r="X51" t="str">
            <v>B</v>
          </cell>
          <cell r="Y51">
            <v>57</v>
          </cell>
          <cell r="Z51" t="str">
            <v>62"-2pc</v>
          </cell>
          <cell r="AA51">
            <v>8490</v>
          </cell>
          <cell r="AB51">
            <v>8491</v>
          </cell>
          <cell r="AC51" t="str">
            <v>NA</v>
          </cell>
          <cell r="AD51">
            <v>2.58</v>
          </cell>
          <cell r="AE51">
            <v>4</v>
          </cell>
        </row>
        <row r="52">
          <cell r="O52">
            <v>40</v>
          </cell>
          <cell r="P52" t="str">
            <v>62mm142 gauge</v>
          </cell>
          <cell r="Q52">
            <v>8054</v>
          </cell>
          <cell r="R52" t="str">
            <v>124mm200 gauge</v>
          </cell>
          <cell r="S52">
            <v>8056</v>
          </cell>
          <cell r="X52" t="str">
            <v>B</v>
          </cell>
          <cell r="Y52">
            <v>58</v>
          </cell>
          <cell r="Z52" t="str">
            <v>62"-2pc</v>
          </cell>
          <cell r="AA52">
            <v>8490</v>
          </cell>
          <cell r="AB52">
            <v>8491</v>
          </cell>
          <cell r="AC52" t="str">
            <v>NA</v>
          </cell>
          <cell r="AD52">
            <v>2.58</v>
          </cell>
          <cell r="AE52">
            <v>4</v>
          </cell>
        </row>
        <row r="53">
          <cell r="O53">
            <v>45</v>
          </cell>
          <cell r="P53" t="str">
            <v>66mm142 gauge</v>
          </cell>
          <cell r="Q53">
            <v>8027</v>
          </cell>
          <cell r="R53" t="str">
            <v>139mm200 gauge</v>
          </cell>
          <cell r="S53">
            <v>8058</v>
          </cell>
          <cell r="X53" t="str">
            <v>B</v>
          </cell>
          <cell r="Y53">
            <v>59</v>
          </cell>
          <cell r="Z53" t="str">
            <v>62"-2pc</v>
          </cell>
          <cell r="AA53">
            <v>8490</v>
          </cell>
          <cell r="AB53">
            <v>8491</v>
          </cell>
          <cell r="AC53" t="str">
            <v>NA</v>
          </cell>
          <cell r="AD53">
            <v>2.58</v>
          </cell>
          <cell r="AE53">
            <v>4</v>
          </cell>
        </row>
        <row r="54">
          <cell r="I54" t="str">
            <v>B or G</v>
          </cell>
          <cell r="J54">
            <v>72036</v>
          </cell>
          <cell r="X54" t="str">
            <v>B</v>
          </cell>
          <cell r="Y54">
            <v>60</v>
          </cell>
          <cell r="Z54" t="str">
            <v>62"-2pc</v>
          </cell>
          <cell r="AA54">
            <v>8490</v>
          </cell>
          <cell r="AB54">
            <v>8491</v>
          </cell>
          <cell r="AC54" t="str">
            <v>NA</v>
          </cell>
          <cell r="AD54">
            <v>2.58</v>
          </cell>
          <cell r="AE54">
            <v>4</v>
          </cell>
        </row>
        <row r="55">
          <cell r="I55" t="str">
            <v>GJ</v>
          </cell>
          <cell r="J55">
            <v>72038</v>
          </cell>
          <cell r="X55" t="str">
            <v>B</v>
          </cell>
          <cell r="Y55">
            <v>61</v>
          </cell>
          <cell r="Z55" t="str">
            <v>62"-2pc</v>
          </cell>
          <cell r="AA55">
            <v>8490</v>
          </cell>
          <cell r="AB55">
            <v>8491</v>
          </cell>
          <cell r="AC55" t="str">
            <v>NA</v>
          </cell>
          <cell r="AD55">
            <v>2.58</v>
          </cell>
          <cell r="AE55">
            <v>4</v>
          </cell>
        </row>
        <row r="56">
          <cell r="X56" t="str">
            <v>B</v>
          </cell>
          <cell r="Y56">
            <v>62</v>
          </cell>
          <cell r="Z56" t="str">
            <v>62"-2pc</v>
          </cell>
          <cell r="AA56">
            <v>8490</v>
          </cell>
          <cell r="AB56">
            <v>8491</v>
          </cell>
          <cell r="AC56" t="str">
            <v>NA</v>
          </cell>
          <cell r="AD56">
            <v>2.58</v>
          </cell>
          <cell r="AE56">
            <v>4</v>
          </cell>
        </row>
        <row r="57">
          <cell r="X57" t="str">
            <v>B</v>
          </cell>
          <cell r="Y57">
            <v>63</v>
          </cell>
          <cell r="Z57" t="str">
            <v>72"-2pc</v>
          </cell>
          <cell r="AA57">
            <v>8495</v>
          </cell>
          <cell r="AB57">
            <v>8496</v>
          </cell>
          <cell r="AC57" t="str">
            <v>NA</v>
          </cell>
          <cell r="AD57">
            <v>2.64</v>
          </cell>
          <cell r="AE57">
            <v>4</v>
          </cell>
        </row>
        <row r="58">
          <cell r="P58" t="str">
            <v>12-8 4x1.25 Universal Clip</v>
          </cell>
          <cell r="Q58">
            <v>8509</v>
          </cell>
          <cell r="X58" t="str">
            <v>B</v>
          </cell>
          <cell r="Y58">
            <v>64</v>
          </cell>
          <cell r="Z58" t="str">
            <v>72"-2pc</v>
          </cell>
          <cell r="AA58">
            <v>8495</v>
          </cell>
          <cell r="AB58">
            <v>8496</v>
          </cell>
          <cell r="AC58" t="str">
            <v>NA</v>
          </cell>
          <cell r="AD58">
            <v>2.64</v>
          </cell>
          <cell r="AE58">
            <v>4</v>
          </cell>
        </row>
        <row r="59">
          <cell r="H59" t="str">
            <v>B or G</v>
          </cell>
          <cell r="I59" t="str">
            <v>H</v>
          </cell>
          <cell r="J59">
            <v>5</v>
          </cell>
          <cell r="K59" t="str">
            <v>H5</v>
          </cell>
          <cell r="L59">
            <v>70295</v>
          </cell>
          <cell r="P59" t="str">
            <v>15-10 5x2.0 Clip</v>
          </cell>
          <cell r="Q59">
            <v>8512</v>
          </cell>
          <cell r="X59" t="str">
            <v>B</v>
          </cell>
          <cell r="Y59">
            <v>65</v>
          </cell>
          <cell r="Z59" t="str">
            <v>72"-2pc</v>
          </cell>
          <cell r="AA59">
            <v>8495</v>
          </cell>
          <cell r="AB59">
            <v>8496</v>
          </cell>
          <cell r="AC59" t="str">
            <v>NA</v>
          </cell>
          <cell r="AD59">
            <v>2.64</v>
          </cell>
          <cell r="AE59">
            <v>4</v>
          </cell>
        </row>
        <row r="60">
          <cell r="H60" t="str">
            <v>B or G</v>
          </cell>
          <cell r="I60" t="str">
            <v>H</v>
          </cell>
          <cell r="J60" t="str">
            <v>5 RED</v>
          </cell>
          <cell r="K60" t="str">
            <v>H5R</v>
          </cell>
          <cell r="L60">
            <v>70294</v>
          </cell>
          <cell r="P60" t="str">
            <v>12-8 4x1.25 Green Clip</v>
          </cell>
          <cell r="Q60">
            <v>8514</v>
          </cell>
          <cell r="X60" t="str">
            <v>B</v>
          </cell>
          <cell r="Y60">
            <v>66</v>
          </cell>
          <cell r="Z60" t="str">
            <v>72"-2pc</v>
          </cell>
          <cell r="AA60">
            <v>8495</v>
          </cell>
          <cell r="AB60">
            <v>8496</v>
          </cell>
          <cell r="AC60" t="str">
            <v>NA</v>
          </cell>
          <cell r="AD60">
            <v>2.64</v>
          </cell>
          <cell r="AE60">
            <v>4</v>
          </cell>
        </row>
        <row r="61">
          <cell r="H61" t="str">
            <v>B or G</v>
          </cell>
          <cell r="I61" t="str">
            <v>H</v>
          </cell>
          <cell r="J61">
            <v>10</v>
          </cell>
          <cell r="K61" t="str">
            <v>H10</v>
          </cell>
          <cell r="L61">
            <v>70298</v>
          </cell>
          <cell r="X61" t="str">
            <v>B</v>
          </cell>
          <cell r="Y61">
            <v>67</v>
          </cell>
          <cell r="Z61" t="str">
            <v>72"-2pc</v>
          </cell>
          <cell r="AA61">
            <v>8495</v>
          </cell>
          <cell r="AB61">
            <v>8496</v>
          </cell>
          <cell r="AC61" t="str">
            <v>NA</v>
          </cell>
          <cell r="AD61">
            <v>2.64</v>
          </cell>
          <cell r="AE61">
            <v>4</v>
          </cell>
        </row>
        <row r="62">
          <cell r="H62" t="str">
            <v>B or G</v>
          </cell>
          <cell r="I62" t="str">
            <v>H</v>
          </cell>
          <cell r="J62" t="str">
            <v>10 RED</v>
          </cell>
          <cell r="K62" t="str">
            <v>H10R</v>
          </cell>
          <cell r="L62">
            <v>70293</v>
          </cell>
          <cell r="X62" t="str">
            <v>B</v>
          </cell>
          <cell r="Y62">
            <v>68</v>
          </cell>
          <cell r="Z62" t="str">
            <v>72"-2pc</v>
          </cell>
          <cell r="AA62">
            <v>8495</v>
          </cell>
          <cell r="AB62">
            <v>8496</v>
          </cell>
          <cell r="AC62" t="str">
            <v>NA</v>
          </cell>
          <cell r="AD62">
            <v>2.64</v>
          </cell>
          <cell r="AE62">
            <v>4</v>
          </cell>
        </row>
        <row r="63">
          <cell r="H63" t="str">
            <v>B or G</v>
          </cell>
          <cell r="I63" t="str">
            <v>H</v>
          </cell>
          <cell r="J63">
            <v>20</v>
          </cell>
          <cell r="K63" t="str">
            <v>H20</v>
          </cell>
          <cell r="L63">
            <v>70301</v>
          </cell>
          <cell r="X63" t="str">
            <v>B</v>
          </cell>
          <cell r="Y63">
            <v>69</v>
          </cell>
          <cell r="Z63" t="str">
            <v>72"-2pc</v>
          </cell>
          <cell r="AA63">
            <v>8495</v>
          </cell>
          <cell r="AB63">
            <v>8496</v>
          </cell>
          <cell r="AC63" t="str">
            <v>NA</v>
          </cell>
          <cell r="AD63">
            <v>2.64</v>
          </cell>
          <cell r="AE63">
            <v>4</v>
          </cell>
        </row>
        <row r="64">
          <cell r="H64" t="str">
            <v>B or G</v>
          </cell>
          <cell r="I64" t="str">
            <v>H</v>
          </cell>
          <cell r="J64">
            <v>35</v>
          </cell>
          <cell r="K64" t="str">
            <v>H35</v>
          </cell>
          <cell r="L64">
            <v>70300</v>
          </cell>
          <cell r="X64" t="str">
            <v>B</v>
          </cell>
          <cell r="Y64">
            <v>70</v>
          </cell>
          <cell r="Z64" t="str">
            <v>72"-2pc</v>
          </cell>
          <cell r="AA64">
            <v>8495</v>
          </cell>
          <cell r="AB64">
            <v>8496</v>
          </cell>
          <cell r="AC64" t="str">
            <v>NA</v>
          </cell>
          <cell r="AD64">
            <v>2.64</v>
          </cell>
          <cell r="AE64">
            <v>4</v>
          </cell>
        </row>
        <row r="65">
          <cell r="H65" t="str">
            <v>B or G</v>
          </cell>
          <cell r="I65" t="str">
            <v>H</v>
          </cell>
          <cell r="J65">
            <v>45</v>
          </cell>
          <cell r="K65" t="str">
            <v>H45</v>
          </cell>
          <cell r="L65">
            <v>70310</v>
          </cell>
          <cell r="O65">
            <v>23</v>
          </cell>
          <cell r="P65" t="str">
            <v>None</v>
          </cell>
          <cell r="Q65" t="str">
            <v>NA</v>
          </cell>
          <cell r="X65" t="str">
            <v>B</v>
          </cell>
          <cell r="Y65">
            <v>71</v>
          </cell>
          <cell r="Z65" t="str">
            <v>72"-2pc</v>
          </cell>
          <cell r="AA65">
            <v>8495</v>
          </cell>
          <cell r="AB65">
            <v>8496</v>
          </cell>
          <cell r="AC65" t="str">
            <v>NA</v>
          </cell>
          <cell r="AD65">
            <v>2.64</v>
          </cell>
          <cell r="AE65">
            <v>4</v>
          </cell>
        </row>
        <row r="66">
          <cell r="H66" t="str">
            <v>B or G</v>
          </cell>
          <cell r="I66" t="str">
            <v>H</v>
          </cell>
          <cell r="J66">
            <v>50</v>
          </cell>
          <cell r="K66" t="str">
            <v>H50</v>
          </cell>
          <cell r="L66">
            <v>70320</v>
          </cell>
          <cell r="O66">
            <v>23</v>
          </cell>
          <cell r="P66" t="str">
            <v>Parachute</v>
          </cell>
          <cell r="Q66">
            <v>8508</v>
          </cell>
          <cell r="X66" t="str">
            <v>B</v>
          </cell>
          <cell r="Y66">
            <v>72</v>
          </cell>
          <cell r="Z66" t="str">
            <v>72"-2pc</v>
          </cell>
          <cell r="AA66">
            <v>8495</v>
          </cell>
          <cell r="AB66">
            <v>8496</v>
          </cell>
          <cell r="AC66" t="str">
            <v>NA</v>
          </cell>
          <cell r="AD66">
            <v>2.64</v>
          </cell>
          <cell r="AE66">
            <v>4</v>
          </cell>
        </row>
        <row r="67">
          <cell r="H67" t="str">
            <v>B or G</v>
          </cell>
          <cell r="I67" t="str">
            <v>H</v>
          </cell>
          <cell r="J67">
            <v>55</v>
          </cell>
          <cell r="K67" t="str">
            <v>H55</v>
          </cell>
          <cell r="L67">
            <v>70318</v>
          </cell>
          <cell r="O67">
            <v>23</v>
          </cell>
          <cell r="P67" t="str">
            <v>Basket</v>
          </cell>
          <cell r="Q67" t="str">
            <v>NA</v>
          </cell>
          <cell r="X67" t="str">
            <v>SW</v>
          </cell>
          <cell r="Y67">
            <v>10</v>
          </cell>
          <cell r="Z67" t="str">
            <v>NA</v>
          </cell>
          <cell r="AA67" t="str">
            <v>NA</v>
          </cell>
          <cell r="AB67" t="str">
            <v>NA</v>
          </cell>
          <cell r="AC67">
            <v>8053</v>
          </cell>
          <cell r="AD67">
            <v>0</v>
          </cell>
          <cell r="AE67">
            <v>0</v>
          </cell>
        </row>
        <row r="68">
          <cell r="H68" t="str">
            <v>B or G</v>
          </cell>
          <cell r="I68" t="str">
            <v>H</v>
          </cell>
          <cell r="J68">
            <v>70</v>
          </cell>
          <cell r="K68" t="str">
            <v>H70</v>
          </cell>
          <cell r="L68">
            <v>70335</v>
          </cell>
          <cell r="O68">
            <v>28</v>
          </cell>
          <cell r="P68" t="str">
            <v>None</v>
          </cell>
          <cell r="Q68" t="str">
            <v>NA</v>
          </cell>
          <cell r="X68" t="str">
            <v>SW</v>
          </cell>
          <cell r="Y68">
            <v>11</v>
          </cell>
          <cell r="Z68" t="str">
            <v>NA</v>
          </cell>
          <cell r="AA68" t="str">
            <v>NA</v>
          </cell>
          <cell r="AB68" t="str">
            <v>NA</v>
          </cell>
          <cell r="AC68">
            <v>8053</v>
          </cell>
          <cell r="AD68">
            <v>0</v>
          </cell>
          <cell r="AE68">
            <v>0</v>
          </cell>
        </row>
        <row r="69">
          <cell r="H69" t="str">
            <v>B or G</v>
          </cell>
          <cell r="I69" t="str">
            <v>H</v>
          </cell>
          <cell r="J69">
            <v>90</v>
          </cell>
          <cell r="K69" t="str">
            <v>H90</v>
          </cell>
          <cell r="L69">
            <v>70340</v>
          </cell>
          <cell r="O69">
            <v>28</v>
          </cell>
          <cell r="P69" t="str">
            <v>Parachute</v>
          </cell>
          <cell r="Q69">
            <v>8510</v>
          </cell>
          <cell r="X69" t="str">
            <v>SW</v>
          </cell>
          <cell r="Y69">
            <v>12</v>
          </cell>
          <cell r="Z69" t="str">
            <v>NA</v>
          </cell>
          <cell r="AA69" t="str">
            <v>NA</v>
          </cell>
          <cell r="AB69" t="str">
            <v>NA</v>
          </cell>
          <cell r="AC69">
            <v>8053</v>
          </cell>
          <cell r="AD69">
            <v>0</v>
          </cell>
          <cell r="AE69">
            <v>0</v>
          </cell>
        </row>
        <row r="70">
          <cell r="H70" t="str">
            <v>B or G</v>
          </cell>
          <cell r="I70" t="str">
            <v xml:space="preserve">M </v>
          </cell>
          <cell r="J70">
            <v>8</v>
          </cell>
          <cell r="K70" t="str">
            <v>M8</v>
          </cell>
          <cell r="L70">
            <v>70260</v>
          </cell>
          <cell r="O70">
            <v>28</v>
          </cell>
          <cell r="P70" t="str">
            <v>Basket</v>
          </cell>
          <cell r="Q70">
            <v>8517</v>
          </cell>
          <cell r="X70" t="str">
            <v>SW</v>
          </cell>
          <cell r="Y70">
            <v>13</v>
          </cell>
          <cell r="Z70" t="str">
            <v>NA</v>
          </cell>
          <cell r="AA70" t="str">
            <v>NA</v>
          </cell>
          <cell r="AB70" t="str">
            <v>NA</v>
          </cell>
          <cell r="AC70">
            <v>8053</v>
          </cell>
          <cell r="AD70">
            <v>0</v>
          </cell>
          <cell r="AE70">
            <v>0</v>
          </cell>
        </row>
        <row r="71">
          <cell r="H71" t="str">
            <v>B or G</v>
          </cell>
          <cell r="I71" t="str">
            <v>M</v>
          </cell>
          <cell r="J71">
            <v>10</v>
          </cell>
          <cell r="K71" t="str">
            <v>M10</v>
          </cell>
          <cell r="L71">
            <v>70296</v>
          </cell>
          <cell r="O71">
            <v>32</v>
          </cell>
          <cell r="P71" t="str">
            <v>None</v>
          </cell>
          <cell r="Q71" t="str">
            <v>NA</v>
          </cell>
          <cell r="X71" t="str">
            <v>SW</v>
          </cell>
          <cell r="Y71">
            <v>14</v>
          </cell>
          <cell r="Z71" t="str">
            <v>NA</v>
          </cell>
          <cell r="AA71" t="str">
            <v>NA</v>
          </cell>
          <cell r="AB71" t="str">
            <v>NA</v>
          </cell>
          <cell r="AC71">
            <v>8053</v>
          </cell>
          <cell r="AD71">
            <v>0</v>
          </cell>
          <cell r="AE71">
            <v>0</v>
          </cell>
        </row>
        <row r="72">
          <cell r="H72" t="str">
            <v>B or G</v>
          </cell>
          <cell r="I72" t="str">
            <v>M</v>
          </cell>
          <cell r="J72" t="str">
            <v>10 RED</v>
          </cell>
          <cell r="K72" t="str">
            <v>M10R</v>
          </cell>
          <cell r="L72">
            <v>70297</v>
          </cell>
          <cell r="O72">
            <v>32</v>
          </cell>
          <cell r="P72" t="str">
            <v>Parachute</v>
          </cell>
          <cell r="Q72" t="str">
            <v>NA</v>
          </cell>
          <cell r="X72" t="str">
            <v>SW</v>
          </cell>
          <cell r="Y72">
            <v>15</v>
          </cell>
          <cell r="Z72" t="str">
            <v>NA</v>
          </cell>
          <cell r="AA72" t="str">
            <v>NA</v>
          </cell>
          <cell r="AB72" t="str">
            <v>NA</v>
          </cell>
          <cell r="AC72">
            <v>8053</v>
          </cell>
          <cell r="AD72">
            <v>0</v>
          </cell>
          <cell r="AE72">
            <v>0</v>
          </cell>
        </row>
        <row r="73">
          <cell r="H73" t="str">
            <v>B or G</v>
          </cell>
          <cell r="I73" t="str">
            <v>M</v>
          </cell>
          <cell r="J73">
            <v>20</v>
          </cell>
          <cell r="K73" t="str">
            <v>M20</v>
          </cell>
          <cell r="L73">
            <v>70302</v>
          </cell>
          <cell r="O73">
            <v>32</v>
          </cell>
          <cell r="P73" t="str">
            <v>Basket</v>
          </cell>
          <cell r="Q73">
            <v>8516</v>
          </cell>
          <cell r="X73" t="str">
            <v>SW</v>
          </cell>
          <cell r="Y73">
            <v>16</v>
          </cell>
          <cell r="Z73" t="str">
            <v>NA</v>
          </cell>
          <cell r="AA73" t="str">
            <v>NA</v>
          </cell>
          <cell r="AB73" t="str">
            <v>NA</v>
          </cell>
          <cell r="AC73">
            <v>8053</v>
          </cell>
          <cell r="AD73">
            <v>0</v>
          </cell>
          <cell r="AE73">
            <v>0</v>
          </cell>
        </row>
        <row r="74">
          <cell r="H74" t="str">
            <v>B or G</v>
          </cell>
          <cell r="I74" t="str">
            <v>M</v>
          </cell>
          <cell r="J74" t="str">
            <v>20 RED</v>
          </cell>
          <cell r="K74" t="str">
            <v>M20R</v>
          </cell>
          <cell r="L74">
            <v>70292</v>
          </cell>
          <cell r="O74">
            <v>30</v>
          </cell>
          <cell r="P74" t="str">
            <v>None</v>
          </cell>
          <cell r="Q74" t="str">
            <v>NA</v>
          </cell>
          <cell r="X74" t="str">
            <v>SW</v>
          </cell>
          <cell r="Y74">
            <v>17</v>
          </cell>
          <cell r="Z74" t="str">
            <v>NA</v>
          </cell>
          <cell r="AA74" t="str">
            <v>NA</v>
          </cell>
          <cell r="AB74" t="str">
            <v>NA</v>
          </cell>
          <cell r="AC74">
            <v>8053</v>
          </cell>
          <cell r="AD74">
            <v>0</v>
          </cell>
          <cell r="AE74">
            <v>0</v>
          </cell>
        </row>
        <row r="75">
          <cell r="H75" t="str">
            <v>B or G</v>
          </cell>
          <cell r="I75" t="str">
            <v>M</v>
          </cell>
          <cell r="J75">
            <v>35</v>
          </cell>
          <cell r="K75" t="str">
            <v>M35</v>
          </cell>
          <cell r="L75">
            <v>70274</v>
          </cell>
          <cell r="O75">
            <v>30</v>
          </cell>
          <cell r="P75" t="str">
            <v>Parachute</v>
          </cell>
          <cell r="Q75" t="str">
            <v>NA</v>
          </cell>
          <cell r="X75" t="str">
            <v>SW</v>
          </cell>
          <cell r="Y75">
            <v>18</v>
          </cell>
          <cell r="Z75" t="str">
            <v>NA</v>
          </cell>
          <cell r="AA75" t="str">
            <v>NA</v>
          </cell>
          <cell r="AB75" t="str">
            <v>NA</v>
          </cell>
          <cell r="AC75">
            <v>8053</v>
          </cell>
          <cell r="AD75">
            <v>0</v>
          </cell>
          <cell r="AE75">
            <v>0</v>
          </cell>
        </row>
        <row r="76">
          <cell r="H76" t="str">
            <v>B or G</v>
          </cell>
          <cell r="I76" t="str">
            <v>M</v>
          </cell>
          <cell r="J76" t="str">
            <v>35 RED</v>
          </cell>
          <cell r="K76" t="str">
            <v>M35R</v>
          </cell>
          <cell r="L76">
            <v>70275</v>
          </cell>
          <cell r="O76">
            <v>30</v>
          </cell>
          <cell r="P76" t="str">
            <v>Basket</v>
          </cell>
          <cell r="Q76" t="str">
            <v>NA</v>
          </cell>
          <cell r="X76" t="str">
            <v>SW</v>
          </cell>
          <cell r="Y76">
            <v>19</v>
          </cell>
          <cell r="Z76" t="str">
            <v>NA</v>
          </cell>
          <cell r="AA76" t="str">
            <v>NA</v>
          </cell>
          <cell r="AB76" t="str">
            <v>NA</v>
          </cell>
          <cell r="AC76">
            <v>8053</v>
          </cell>
          <cell r="AD76">
            <v>0</v>
          </cell>
          <cell r="AE76">
            <v>0</v>
          </cell>
        </row>
        <row r="77">
          <cell r="H77" t="str">
            <v>B or G</v>
          </cell>
          <cell r="I77" t="str">
            <v>M</v>
          </cell>
          <cell r="J77">
            <v>37</v>
          </cell>
          <cell r="K77" t="str">
            <v>M37</v>
          </cell>
          <cell r="L77">
            <v>70299</v>
          </cell>
          <cell r="O77">
            <v>25</v>
          </cell>
          <cell r="P77" t="str">
            <v>None</v>
          </cell>
          <cell r="Q77" t="str">
            <v>NA</v>
          </cell>
          <cell r="X77" t="str">
            <v>SW</v>
          </cell>
          <cell r="Y77">
            <v>20</v>
          </cell>
          <cell r="Z77" t="str">
            <v>NA</v>
          </cell>
          <cell r="AA77" t="str">
            <v>NA</v>
          </cell>
          <cell r="AB77" t="str">
            <v>NA</v>
          </cell>
          <cell r="AC77">
            <v>8053</v>
          </cell>
          <cell r="AD77">
            <v>0</v>
          </cell>
          <cell r="AE77">
            <v>0</v>
          </cell>
        </row>
        <row r="78">
          <cell r="H78" t="str">
            <v>B or G</v>
          </cell>
          <cell r="I78" t="str">
            <v>M</v>
          </cell>
          <cell r="J78">
            <v>40</v>
          </cell>
          <cell r="K78" t="str">
            <v>M40</v>
          </cell>
          <cell r="L78">
            <v>70309</v>
          </cell>
          <cell r="O78">
            <v>25</v>
          </cell>
          <cell r="P78" t="str">
            <v>Parachute</v>
          </cell>
          <cell r="Q78" t="str">
            <v>NA</v>
          </cell>
          <cell r="X78" t="str">
            <v>SW</v>
          </cell>
          <cell r="Y78">
            <v>21</v>
          </cell>
          <cell r="Z78" t="str">
            <v>NA</v>
          </cell>
          <cell r="AA78" t="str">
            <v>NA</v>
          </cell>
          <cell r="AB78" t="str">
            <v>NA</v>
          </cell>
          <cell r="AC78">
            <v>8053</v>
          </cell>
          <cell r="AD78">
            <v>0</v>
          </cell>
          <cell r="AE78">
            <v>0</v>
          </cell>
        </row>
        <row r="79">
          <cell r="H79" t="str">
            <v>B or G</v>
          </cell>
          <cell r="I79" t="str">
            <v>M</v>
          </cell>
          <cell r="J79">
            <v>45</v>
          </cell>
          <cell r="K79" t="str">
            <v>M45</v>
          </cell>
          <cell r="L79">
            <v>70316</v>
          </cell>
          <cell r="O79">
            <v>25</v>
          </cell>
          <cell r="P79" t="str">
            <v>Basket</v>
          </cell>
          <cell r="Q79" t="str">
            <v>NA</v>
          </cell>
          <cell r="X79" t="str">
            <v>SW</v>
          </cell>
          <cell r="Y79">
            <v>22</v>
          </cell>
          <cell r="Z79" t="str">
            <v>NA</v>
          </cell>
          <cell r="AA79" t="str">
            <v>NA</v>
          </cell>
          <cell r="AB79" t="str">
            <v>NA</v>
          </cell>
          <cell r="AC79">
            <v>8053</v>
          </cell>
          <cell r="AD79">
            <v>0</v>
          </cell>
          <cell r="AE79">
            <v>0</v>
          </cell>
        </row>
        <row r="80">
          <cell r="H80" t="str">
            <v>B or G</v>
          </cell>
          <cell r="I80" t="str">
            <v>M</v>
          </cell>
          <cell r="J80" t="str">
            <v>45 RED</v>
          </cell>
          <cell r="K80" t="str">
            <v>M45R</v>
          </cell>
          <cell r="L80">
            <v>70291</v>
          </cell>
          <cell r="X80" t="str">
            <v>SW</v>
          </cell>
          <cell r="Y80">
            <v>23</v>
          </cell>
          <cell r="Z80" t="str">
            <v>NA</v>
          </cell>
          <cell r="AA80" t="str">
            <v>NA</v>
          </cell>
          <cell r="AB80" t="str">
            <v>NA</v>
          </cell>
          <cell r="AC80">
            <v>8053</v>
          </cell>
          <cell r="AD80">
            <v>0</v>
          </cell>
          <cell r="AE80">
            <v>0</v>
          </cell>
        </row>
        <row r="81">
          <cell r="H81" t="str">
            <v>B or G</v>
          </cell>
          <cell r="I81" t="str">
            <v>M</v>
          </cell>
          <cell r="J81">
            <v>50</v>
          </cell>
          <cell r="K81" t="str">
            <v>M50</v>
          </cell>
          <cell r="L81">
            <v>70325</v>
          </cell>
          <cell r="X81" t="str">
            <v>SW</v>
          </cell>
          <cell r="Y81">
            <v>24</v>
          </cell>
          <cell r="Z81" t="str">
            <v>NA</v>
          </cell>
          <cell r="AA81" t="str">
            <v>NA</v>
          </cell>
          <cell r="AB81" t="str">
            <v>NA</v>
          </cell>
          <cell r="AC81">
            <v>8053</v>
          </cell>
          <cell r="AD81">
            <v>0</v>
          </cell>
          <cell r="AE81">
            <v>0</v>
          </cell>
        </row>
        <row r="82">
          <cell r="H82" t="str">
            <v>B or G</v>
          </cell>
          <cell r="I82" t="str">
            <v>M</v>
          </cell>
          <cell r="J82" t="str">
            <v>50 RED</v>
          </cell>
          <cell r="K82" t="str">
            <v>M50R</v>
          </cell>
          <cell r="L82">
            <v>70324</v>
          </cell>
          <cell r="X82" t="str">
            <v>SW</v>
          </cell>
          <cell r="Y82">
            <v>25</v>
          </cell>
          <cell r="Z82" t="str">
            <v>NA</v>
          </cell>
          <cell r="AA82" t="str">
            <v>NA</v>
          </cell>
          <cell r="AB82" t="str">
            <v>NA</v>
          </cell>
          <cell r="AC82">
            <v>8053</v>
          </cell>
          <cell r="AD82">
            <v>0</v>
          </cell>
          <cell r="AE82">
            <v>0</v>
          </cell>
        </row>
        <row r="83">
          <cell r="H83" t="str">
            <v>B or G</v>
          </cell>
          <cell r="I83" t="str">
            <v>M</v>
          </cell>
          <cell r="J83">
            <v>55</v>
          </cell>
          <cell r="K83" t="str">
            <v>M55</v>
          </cell>
          <cell r="L83">
            <v>70330</v>
          </cell>
          <cell r="X83" t="str">
            <v>SW</v>
          </cell>
          <cell r="Y83">
            <v>26</v>
          </cell>
          <cell r="Z83" t="str">
            <v>NA</v>
          </cell>
          <cell r="AA83" t="str">
            <v>NA</v>
          </cell>
          <cell r="AB83" t="str">
            <v>NA</v>
          </cell>
          <cell r="AC83">
            <v>8053</v>
          </cell>
          <cell r="AD83">
            <v>0</v>
          </cell>
          <cell r="AE83">
            <v>0</v>
          </cell>
        </row>
        <row r="84">
          <cell r="H84" t="str">
            <v>B or G</v>
          </cell>
          <cell r="I84" t="str">
            <v>M</v>
          </cell>
          <cell r="J84">
            <v>70</v>
          </cell>
          <cell r="K84" t="str">
            <v>M70</v>
          </cell>
          <cell r="L84">
            <v>70326</v>
          </cell>
          <cell r="X84" t="str">
            <v>SW</v>
          </cell>
          <cell r="Y84">
            <v>27</v>
          </cell>
          <cell r="Z84" t="str">
            <v>NA</v>
          </cell>
          <cell r="AA84" t="str">
            <v>NA</v>
          </cell>
          <cell r="AB84" t="str">
            <v>NA</v>
          </cell>
          <cell r="AC84">
            <v>8053</v>
          </cell>
          <cell r="AD84">
            <v>0</v>
          </cell>
          <cell r="AE84">
            <v>0</v>
          </cell>
        </row>
        <row r="85">
          <cell r="H85" t="str">
            <v>B or G</v>
          </cell>
          <cell r="I85" t="str">
            <v>M</v>
          </cell>
          <cell r="J85">
            <v>90</v>
          </cell>
          <cell r="K85" t="str">
            <v>M90</v>
          </cell>
          <cell r="L85">
            <v>70329</v>
          </cell>
          <cell r="X85" t="str">
            <v>SW</v>
          </cell>
          <cell r="Y85">
            <v>28</v>
          </cell>
          <cell r="Z85" t="str">
            <v>NA</v>
          </cell>
          <cell r="AA85" t="str">
            <v>NA</v>
          </cell>
          <cell r="AB85" t="str">
            <v>NA</v>
          </cell>
          <cell r="AC85">
            <v>8053</v>
          </cell>
          <cell r="AD85">
            <v>0</v>
          </cell>
          <cell r="AE85">
            <v>0</v>
          </cell>
        </row>
        <row r="86">
          <cell r="H86" t="str">
            <v>B or G</v>
          </cell>
          <cell r="I86" t="str">
            <v>M</v>
          </cell>
          <cell r="J86" t="str">
            <v>0204</v>
          </cell>
          <cell r="K86" t="str">
            <v>M0204</v>
          </cell>
          <cell r="L86">
            <v>70350</v>
          </cell>
          <cell r="X86" t="str">
            <v>SW</v>
          </cell>
          <cell r="Y86">
            <v>29</v>
          </cell>
          <cell r="Z86" t="str">
            <v>NA</v>
          </cell>
          <cell r="AA86" t="str">
            <v>NA</v>
          </cell>
          <cell r="AB86" t="str">
            <v>NA</v>
          </cell>
          <cell r="AC86">
            <v>8053</v>
          </cell>
          <cell r="AD86">
            <v>0</v>
          </cell>
          <cell r="AE86">
            <v>0</v>
          </cell>
        </row>
        <row r="87">
          <cell r="H87" t="str">
            <v>B or G</v>
          </cell>
          <cell r="I87" t="str">
            <v>M</v>
          </cell>
          <cell r="J87" t="str">
            <v>0204 RED</v>
          </cell>
          <cell r="K87" t="str">
            <v>M0204R</v>
          </cell>
          <cell r="L87">
            <v>70351</v>
          </cell>
          <cell r="X87" t="str">
            <v>SW</v>
          </cell>
          <cell r="Y87">
            <v>30</v>
          </cell>
          <cell r="Z87" t="str">
            <v>NA</v>
          </cell>
          <cell r="AA87" t="str">
            <v>NA</v>
          </cell>
          <cell r="AB87" t="str">
            <v>NA</v>
          </cell>
          <cell r="AC87">
            <v>8053</v>
          </cell>
          <cell r="AD87">
            <v>0</v>
          </cell>
          <cell r="AE87">
            <v>0</v>
          </cell>
        </row>
        <row r="88">
          <cell r="H88" t="str">
            <v>B or G</v>
          </cell>
          <cell r="I88" t="str">
            <v>M</v>
          </cell>
          <cell r="J88" t="str">
            <v>0510</v>
          </cell>
          <cell r="K88" t="str">
            <v>M0510</v>
          </cell>
          <cell r="L88">
            <v>70357</v>
          </cell>
          <cell r="X88" t="str">
            <v>SW</v>
          </cell>
          <cell r="Y88">
            <v>31</v>
          </cell>
          <cell r="Z88" t="str">
            <v>NA</v>
          </cell>
          <cell r="AA88" t="str">
            <v>NA</v>
          </cell>
          <cell r="AB88" t="str">
            <v>NA</v>
          </cell>
          <cell r="AC88">
            <v>8053</v>
          </cell>
          <cell r="AD88">
            <v>0</v>
          </cell>
          <cell r="AE88">
            <v>0</v>
          </cell>
        </row>
        <row r="89">
          <cell r="H89" t="str">
            <v>B or G</v>
          </cell>
          <cell r="I89" t="str">
            <v>M</v>
          </cell>
          <cell r="J89">
            <v>1530</v>
          </cell>
          <cell r="K89" t="str">
            <v>M1530</v>
          </cell>
          <cell r="L89">
            <v>70360</v>
          </cell>
          <cell r="X89" t="str">
            <v>SW</v>
          </cell>
          <cell r="Y89">
            <v>32</v>
          </cell>
          <cell r="Z89" t="str">
            <v>NA</v>
          </cell>
          <cell r="AA89" t="str">
            <v>NA</v>
          </cell>
          <cell r="AB89" t="str">
            <v>NA</v>
          </cell>
          <cell r="AC89">
            <v>8053</v>
          </cell>
          <cell r="AD89">
            <v>0</v>
          </cell>
          <cell r="AE89">
            <v>0</v>
          </cell>
        </row>
        <row r="90">
          <cell r="H90" t="str">
            <v>B or G</v>
          </cell>
          <cell r="I90" t="str">
            <v>LIF</v>
          </cell>
          <cell r="J90">
            <v>10</v>
          </cell>
          <cell r="K90" t="str">
            <v>LIF10</v>
          </cell>
          <cell r="L90">
            <v>70410</v>
          </cell>
          <cell r="X90" t="str">
            <v>SW</v>
          </cell>
          <cell r="Y90">
            <v>33</v>
          </cell>
          <cell r="Z90" t="str">
            <v>NA</v>
          </cell>
          <cell r="AA90" t="str">
            <v>NA</v>
          </cell>
          <cell r="AB90" t="str">
            <v>NA</v>
          </cell>
          <cell r="AC90">
            <v>8053</v>
          </cell>
          <cell r="AD90">
            <v>0</v>
          </cell>
          <cell r="AE90">
            <v>0</v>
          </cell>
        </row>
        <row r="91">
          <cell r="H91" t="str">
            <v>B or G</v>
          </cell>
          <cell r="I91" t="str">
            <v>LIF</v>
          </cell>
          <cell r="J91">
            <v>20</v>
          </cell>
          <cell r="K91" t="str">
            <v>LIF20</v>
          </cell>
          <cell r="L91">
            <v>70415</v>
          </cell>
          <cell r="X91" t="str">
            <v>SW</v>
          </cell>
          <cell r="Y91">
            <v>34</v>
          </cell>
          <cell r="Z91" t="str">
            <v>NA</v>
          </cell>
          <cell r="AA91" t="str">
            <v>NA</v>
          </cell>
          <cell r="AB91" t="str">
            <v>NA</v>
          </cell>
          <cell r="AC91">
            <v>8053</v>
          </cell>
          <cell r="AD91">
            <v>0</v>
          </cell>
          <cell r="AE91">
            <v>0</v>
          </cell>
        </row>
        <row r="92">
          <cell r="H92" t="str">
            <v>B or G</v>
          </cell>
          <cell r="I92" t="str">
            <v>LIF</v>
          </cell>
          <cell r="J92">
            <v>35</v>
          </cell>
          <cell r="K92" t="str">
            <v>LIF35</v>
          </cell>
          <cell r="L92">
            <v>70311</v>
          </cell>
          <cell r="X92" t="str">
            <v>SW</v>
          </cell>
          <cell r="Y92">
            <v>35</v>
          </cell>
          <cell r="Z92" t="str">
            <v>NA</v>
          </cell>
          <cell r="AA92" t="str">
            <v>NA</v>
          </cell>
          <cell r="AB92" t="str">
            <v>NA</v>
          </cell>
          <cell r="AC92">
            <v>8053</v>
          </cell>
          <cell r="AD92">
            <v>0</v>
          </cell>
          <cell r="AE92">
            <v>0</v>
          </cell>
        </row>
        <row r="93">
          <cell r="H93" t="str">
            <v>B or G</v>
          </cell>
          <cell r="I93" t="str">
            <v>LIF</v>
          </cell>
          <cell r="J93" t="str">
            <v>35 RED</v>
          </cell>
          <cell r="K93" t="str">
            <v>LIF35R</v>
          </cell>
          <cell r="L93">
            <v>70307</v>
          </cell>
          <cell r="X93" t="str">
            <v>SW</v>
          </cell>
          <cell r="Y93">
            <v>36</v>
          </cell>
          <cell r="Z93" t="str">
            <v>NA</v>
          </cell>
          <cell r="AA93" t="str">
            <v>NA</v>
          </cell>
          <cell r="AB93" t="str">
            <v>NA</v>
          </cell>
          <cell r="AC93">
            <v>8053</v>
          </cell>
          <cell r="AD93">
            <v>0</v>
          </cell>
          <cell r="AE93">
            <v>0</v>
          </cell>
        </row>
        <row r="94">
          <cell r="H94" t="str">
            <v>B or G</v>
          </cell>
          <cell r="I94" t="str">
            <v>LIF</v>
          </cell>
          <cell r="J94">
            <v>37</v>
          </cell>
          <cell r="K94" t="str">
            <v>LIF37</v>
          </cell>
          <cell r="L94">
            <v>70321</v>
          </cell>
          <cell r="X94" t="str">
            <v>SW</v>
          </cell>
          <cell r="Y94">
            <v>37</v>
          </cell>
          <cell r="Z94" t="str">
            <v>NA</v>
          </cell>
          <cell r="AA94" t="str">
            <v>NA</v>
          </cell>
          <cell r="AB94" t="str">
            <v>NA</v>
          </cell>
          <cell r="AC94">
            <v>8053</v>
          </cell>
          <cell r="AD94">
            <v>0</v>
          </cell>
          <cell r="AE94">
            <v>0</v>
          </cell>
        </row>
        <row r="95">
          <cell r="H95" t="str">
            <v>B or G</v>
          </cell>
          <cell r="I95" t="str">
            <v>LIF</v>
          </cell>
          <cell r="J95">
            <v>40</v>
          </cell>
          <cell r="K95" t="str">
            <v>LIF40</v>
          </cell>
          <cell r="L95">
            <v>70334</v>
          </cell>
          <cell r="X95" t="str">
            <v>SW</v>
          </cell>
          <cell r="Y95">
            <v>38</v>
          </cell>
          <cell r="Z95" t="str">
            <v>NA</v>
          </cell>
          <cell r="AA95" t="str">
            <v>NA</v>
          </cell>
          <cell r="AB95" t="str">
            <v>NA</v>
          </cell>
          <cell r="AC95">
            <v>8053</v>
          </cell>
          <cell r="AD95">
            <v>0</v>
          </cell>
          <cell r="AE95">
            <v>0</v>
          </cell>
        </row>
        <row r="96">
          <cell r="H96" t="str">
            <v>B or G</v>
          </cell>
          <cell r="I96" t="str">
            <v>LIF</v>
          </cell>
          <cell r="J96" t="str">
            <v>40 RED</v>
          </cell>
          <cell r="K96" t="str">
            <v>LIF40R</v>
          </cell>
          <cell r="L96">
            <v>70339</v>
          </cell>
          <cell r="X96" t="str">
            <v>SW</v>
          </cell>
          <cell r="Y96">
            <v>39</v>
          </cell>
          <cell r="Z96" t="str">
            <v>NA</v>
          </cell>
          <cell r="AA96" t="str">
            <v>NA</v>
          </cell>
          <cell r="AB96" t="str">
            <v>NA</v>
          </cell>
          <cell r="AC96">
            <v>8053</v>
          </cell>
          <cell r="AD96">
            <v>0</v>
          </cell>
          <cell r="AE96">
            <v>0</v>
          </cell>
        </row>
        <row r="97">
          <cell r="H97" t="str">
            <v>B or G</v>
          </cell>
          <cell r="I97" t="str">
            <v>LIF</v>
          </cell>
          <cell r="J97">
            <v>45</v>
          </cell>
          <cell r="K97" t="str">
            <v>LIF45</v>
          </cell>
          <cell r="L97">
            <v>70332</v>
          </cell>
          <cell r="X97" t="str">
            <v>SW</v>
          </cell>
          <cell r="Y97">
            <v>40</v>
          </cell>
          <cell r="Z97" t="str">
            <v>NA</v>
          </cell>
          <cell r="AA97" t="str">
            <v>NA</v>
          </cell>
          <cell r="AB97" t="str">
            <v>NA</v>
          </cell>
          <cell r="AC97">
            <v>8053</v>
          </cell>
          <cell r="AD97">
            <v>0</v>
          </cell>
          <cell r="AE97">
            <v>0</v>
          </cell>
        </row>
        <row r="98">
          <cell r="H98" t="str">
            <v>B or G</v>
          </cell>
          <cell r="I98" t="str">
            <v>LIF</v>
          </cell>
          <cell r="J98">
            <v>50</v>
          </cell>
          <cell r="K98" t="str">
            <v>LIF50</v>
          </cell>
          <cell r="L98">
            <v>70319</v>
          </cell>
          <cell r="X98" t="str">
            <v>SW</v>
          </cell>
          <cell r="Y98">
            <v>41</v>
          </cell>
          <cell r="Z98" t="str">
            <v>NA</v>
          </cell>
          <cell r="AA98" t="str">
            <v>NA</v>
          </cell>
          <cell r="AB98" t="str">
            <v>NA</v>
          </cell>
          <cell r="AC98">
            <v>8053</v>
          </cell>
          <cell r="AD98">
            <v>0</v>
          </cell>
          <cell r="AE98">
            <v>0</v>
          </cell>
        </row>
        <row r="99">
          <cell r="H99" t="str">
            <v>B or G</v>
          </cell>
          <cell r="I99" t="str">
            <v>LIF</v>
          </cell>
          <cell r="J99">
            <v>55</v>
          </cell>
          <cell r="K99" t="str">
            <v>LIF55</v>
          </cell>
          <cell r="L99">
            <v>70333</v>
          </cell>
          <cell r="X99" t="str">
            <v>SW</v>
          </cell>
          <cell r="Y99">
            <v>42</v>
          </cell>
          <cell r="Z99" t="str">
            <v>NA</v>
          </cell>
          <cell r="AA99" t="str">
            <v>NA</v>
          </cell>
          <cell r="AB99" t="str">
            <v>NA</v>
          </cell>
          <cell r="AC99">
            <v>8053</v>
          </cell>
          <cell r="AD99">
            <v>0</v>
          </cell>
          <cell r="AE99">
            <v>0</v>
          </cell>
        </row>
        <row r="100">
          <cell r="H100" t="str">
            <v>B or G</v>
          </cell>
          <cell r="I100" t="str">
            <v>LIF</v>
          </cell>
          <cell r="J100">
            <v>70</v>
          </cell>
          <cell r="K100" t="str">
            <v>LIF70</v>
          </cell>
          <cell r="L100">
            <v>70313</v>
          </cell>
          <cell r="X100" t="str">
            <v>SW</v>
          </cell>
          <cell r="Y100">
            <v>43</v>
          </cell>
          <cell r="Z100" t="str">
            <v>NA</v>
          </cell>
          <cell r="AA100" t="str">
            <v>NA</v>
          </cell>
          <cell r="AB100" t="str">
            <v>NA</v>
          </cell>
          <cell r="AC100">
            <v>8053</v>
          </cell>
          <cell r="AD100">
            <v>0</v>
          </cell>
          <cell r="AE100">
            <v>0</v>
          </cell>
        </row>
        <row r="101">
          <cell r="H101" t="str">
            <v>B or G</v>
          </cell>
          <cell r="I101" t="str">
            <v>LIF</v>
          </cell>
          <cell r="J101">
            <v>90</v>
          </cell>
          <cell r="K101" t="str">
            <v>LIF90</v>
          </cell>
          <cell r="L101">
            <v>70416</v>
          </cell>
          <cell r="X101" t="str">
            <v>SW</v>
          </cell>
          <cell r="Y101">
            <v>44</v>
          </cell>
          <cell r="Z101" t="str">
            <v>NA</v>
          </cell>
          <cell r="AA101" t="str">
            <v>NA</v>
          </cell>
          <cell r="AB101" t="str">
            <v>NA</v>
          </cell>
          <cell r="AC101">
            <v>8053</v>
          </cell>
          <cell r="AD101">
            <v>0</v>
          </cell>
          <cell r="AE101">
            <v>0</v>
          </cell>
        </row>
        <row r="102">
          <cell r="H102" t="str">
            <v>B or G</v>
          </cell>
          <cell r="I102" t="str">
            <v>LIF</v>
          </cell>
          <cell r="J102" t="str">
            <v>0204</v>
          </cell>
          <cell r="K102" t="str">
            <v>LIF0204</v>
          </cell>
          <cell r="L102">
            <v>70314</v>
          </cell>
          <cell r="X102" t="str">
            <v>SW</v>
          </cell>
          <cell r="Y102">
            <v>45</v>
          </cell>
          <cell r="Z102" t="str">
            <v>NA</v>
          </cell>
          <cell r="AA102" t="str">
            <v>NA</v>
          </cell>
          <cell r="AB102" t="str">
            <v>NA</v>
          </cell>
          <cell r="AC102">
            <v>8053</v>
          </cell>
          <cell r="AD102">
            <v>0</v>
          </cell>
          <cell r="AE102">
            <v>0</v>
          </cell>
        </row>
        <row r="103">
          <cell r="H103" t="str">
            <v>B or G</v>
          </cell>
          <cell r="I103" t="str">
            <v>LIF</v>
          </cell>
          <cell r="J103" t="str">
            <v>0204 BLACK</v>
          </cell>
          <cell r="K103" t="str">
            <v>LIF0204 Black</v>
          </cell>
          <cell r="L103">
            <v>70338</v>
          </cell>
          <cell r="X103" t="str">
            <v>SW</v>
          </cell>
          <cell r="Y103">
            <v>46</v>
          </cell>
          <cell r="Z103" t="str">
            <v>NA</v>
          </cell>
          <cell r="AA103" t="str">
            <v>NA</v>
          </cell>
          <cell r="AB103" t="str">
            <v>NA</v>
          </cell>
          <cell r="AC103">
            <v>8053</v>
          </cell>
          <cell r="AD103">
            <v>0</v>
          </cell>
          <cell r="AE103">
            <v>0</v>
          </cell>
        </row>
        <row r="104">
          <cell r="H104" t="str">
            <v>B or G</v>
          </cell>
          <cell r="I104" t="str">
            <v>LIF</v>
          </cell>
          <cell r="J104" t="str">
            <v>0510</v>
          </cell>
          <cell r="K104" t="str">
            <v>LIF0510</v>
          </cell>
          <cell r="L104">
            <v>70328</v>
          </cell>
          <cell r="X104" t="str">
            <v>SW</v>
          </cell>
          <cell r="Y104">
            <v>47</v>
          </cell>
          <cell r="Z104" t="str">
            <v>NA</v>
          </cell>
          <cell r="AA104" t="str">
            <v>NA</v>
          </cell>
          <cell r="AB104" t="str">
            <v>NA</v>
          </cell>
          <cell r="AC104">
            <v>8053</v>
          </cell>
          <cell r="AD104">
            <v>0</v>
          </cell>
          <cell r="AE104">
            <v>0</v>
          </cell>
        </row>
        <row r="105">
          <cell r="H105" t="str">
            <v>B or G</v>
          </cell>
          <cell r="I105" t="str">
            <v>LIF</v>
          </cell>
          <cell r="J105">
            <v>1530</v>
          </cell>
          <cell r="K105" t="str">
            <v>LIF1530</v>
          </cell>
          <cell r="L105">
            <v>70361</v>
          </cell>
          <cell r="X105" t="str">
            <v>SW</v>
          </cell>
          <cell r="Y105">
            <v>48</v>
          </cell>
          <cell r="Z105" t="str">
            <v>NA</v>
          </cell>
          <cell r="AA105" t="str">
            <v>NA</v>
          </cell>
          <cell r="AB105" t="str">
            <v>NA</v>
          </cell>
          <cell r="AC105">
            <v>8053</v>
          </cell>
          <cell r="AD105">
            <v>0</v>
          </cell>
          <cell r="AE105">
            <v>0</v>
          </cell>
        </row>
        <row r="106">
          <cell r="H106" t="str">
            <v>B or G</v>
          </cell>
          <cell r="I106" t="str">
            <v>VLIF</v>
          </cell>
          <cell r="J106">
            <v>10</v>
          </cell>
          <cell r="K106" t="str">
            <v>LIF10</v>
          </cell>
          <cell r="L106">
            <v>70347</v>
          </cell>
          <cell r="X106" t="str">
            <v>SW</v>
          </cell>
          <cell r="Y106">
            <v>49</v>
          </cell>
          <cell r="Z106" t="str">
            <v>NA</v>
          </cell>
          <cell r="AA106" t="str">
            <v>NA</v>
          </cell>
          <cell r="AB106" t="str">
            <v>NA</v>
          </cell>
          <cell r="AC106">
            <v>8053</v>
          </cell>
          <cell r="AD106">
            <v>0</v>
          </cell>
          <cell r="AE106">
            <v>0</v>
          </cell>
        </row>
        <row r="107">
          <cell r="H107" t="str">
            <v>B or G</v>
          </cell>
          <cell r="I107" t="str">
            <v>VLIF</v>
          </cell>
          <cell r="J107" t="str">
            <v>10 RED</v>
          </cell>
          <cell r="K107" t="str">
            <v>VLIF10R</v>
          </cell>
          <cell r="L107">
            <v>70366</v>
          </cell>
          <cell r="X107" t="str">
            <v>SW</v>
          </cell>
          <cell r="Y107">
            <v>50</v>
          </cell>
          <cell r="Z107" t="str">
            <v>NA</v>
          </cell>
          <cell r="AA107" t="str">
            <v>NA</v>
          </cell>
          <cell r="AB107" t="str">
            <v>NA</v>
          </cell>
          <cell r="AC107">
            <v>8053</v>
          </cell>
          <cell r="AD107">
            <v>0</v>
          </cell>
          <cell r="AE107">
            <v>0</v>
          </cell>
        </row>
        <row r="108">
          <cell r="H108" t="str">
            <v>B or G</v>
          </cell>
          <cell r="I108" t="str">
            <v>VLIF</v>
          </cell>
          <cell r="J108">
            <v>20</v>
          </cell>
          <cell r="K108" t="str">
            <v>VLIF20</v>
          </cell>
          <cell r="L108">
            <v>70342</v>
          </cell>
          <cell r="X108" t="str">
            <v>SW</v>
          </cell>
          <cell r="Y108">
            <v>51</v>
          </cell>
          <cell r="Z108" t="str">
            <v>NA</v>
          </cell>
          <cell r="AA108" t="str">
            <v>NA</v>
          </cell>
          <cell r="AB108" t="str">
            <v>NA</v>
          </cell>
          <cell r="AC108">
            <v>8053</v>
          </cell>
          <cell r="AD108">
            <v>0</v>
          </cell>
          <cell r="AE108">
            <v>0</v>
          </cell>
        </row>
        <row r="109">
          <cell r="H109" t="str">
            <v>B or G</v>
          </cell>
          <cell r="I109" t="str">
            <v>VLIF</v>
          </cell>
          <cell r="J109" t="str">
            <v>20 RED</v>
          </cell>
          <cell r="K109" t="str">
            <v>VLIF20R</v>
          </cell>
          <cell r="L109">
            <v>70369</v>
          </cell>
          <cell r="X109" t="str">
            <v>SW</v>
          </cell>
          <cell r="Y109">
            <v>52</v>
          </cell>
          <cell r="Z109" t="str">
            <v>NA</v>
          </cell>
          <cell r="AA109" t="str">
            <v>NA</v>
          </cell>
          <cell r="AB109" t="str">
            <v>NA</v>
          </cell>
          <cell r="AC109">
            <v>8053</v>
          </cell>
          <cell r="AD109">
            <v>0</v>
          </cell>
          <cell r="AE109">
            <v>0</v>
          </cell>
        </row>
        <row r="110">
          <cell r="H110" t="str">
            <v>B or G</v>
          </cell>
          <cell r="I110" t="str">
            <v>VLIF</v>
          </cell>
          <cell r="J110">
            <v>35</v>
          </cell>
          <cell r="K110" t="str">
            <v>VLIF35</v>
          </cell>
          <cell r="L110">
            <v>70343</v>
          </cell>
          <cell r="X110" t="str">
            <v>SW</v>
          </cell>
          <cell r="Y110">
            <v>53</v>
          </cell>
          <cell r="Z110" t="str">
            <v>NA</v>
          </cell>
          <cell r="AA110" t="str">
            <v>NA</v>
          </cell>
          <cell r="AB110" t="str">
            <v>NA</v>
          </cell>
          <cell r="AC110">
            <v>8053</v>
          </cell>
          <cell r="AD110">
            <v>0</v>
          </cell>
          <cell r="AE110">
            <v>0</v>
          </cell>
        </row>
        <row r="111">
          <cell r="H111" t="str">
            <v>B or G</v>
          </cell>
          <cell r="I111" t="str">
            <v>VLIF</v>
          </cell>
          <cell r="J111" t="str">
            <v>35 RED</v>
          </cell>
          <cell r="K111" t="str">
            <v>VLIF35R</v>
          </cell>
          <cell r="L111">
            <v>70368</v>
          </cell>
          <cell r="X111" t="str">
            <v>SW</v>
          </cell>
          <cell r="Y111">
            <v>54</v>
          </cell>
          <cell r="Z111" t="str">
            <v>NA</v>
          </cell>
          <cell r="AA111" t="str">
            <v>NA</v>
          </cell>
          <cell r="AB111" t="str">
            <v>NA</v>
          </cell>
          <cell r="AC111">
            <v>8053</v>
          </cell>
          <cell r="AD111">
            <v>0</v>
          </cell>
          <cell r="AE111">
            <v>0</v>
          </cell>
        </row>
        <row r="112">
          <cell r="H112" t="str">
            <v>B or G</v>
          </cell>
          <cell r="I112" t="str">
            <v>VLIF</v>
          </cell>
          <cell r="J112">
            <v>50</v>
          </cell>
          <cell r="K112" t="str">
            <v>VLIF50</v>
          </cell>
          <cell r="L112">
            <v>70344</v>
          </cell>
          <cell r="X112" t="str">
            <v>SW</v>
          </cell>
          <cell r="Y112">
            <v>55</v>
          </cell>
          <cell r="Z112" t="str">
            <v>NA</v>
          </cell>
          <cell r="AA112" t="str">
            <v>NA</v>
          </cell>
          <cell r="AB112" t="str">
            <v>NA</v>
          </cell>
          <cell r="AC112">
            <v>8053</v>
          </cell>
          <cell r="AD112">
            <v>0</v>
          </cell>
          <cell r="AE112">
            <v>0</v>
          </cell>
        </row>
        <row r="113">
          <cell r="H113" t="str">
            <v>B or G</v>
          </cell>
          <cell r="I113" t="str">
            <v>VLIF</v>
          </cell>
          <cell r="J113" t="str">
            <v>50 RED</v>
          </cell>
          <cell r="K113" t="str">
            <v>VLIF50R</v>
          </cell>
          <cell r="L113">
            <v>70337</v>
          </cell>
          <cell r="X113" t="str">
            <v>SW</v>
          </cell>
          <cell r="Y113">
            <v>56</v>
          </cell>
          <cell r="Z113" t="str">
            <v>NA</v>
          </cell>
          <cell r="AA113" t="str">
            <v>NA</v>
          </cell>
          <cell r="AB113" t="str">
            <v>NA</v>
          </cell>
          <cell r="AC113">
            <v>8053</v>
          </cell>
          <cell r="AD113">
            <v>0</v>
          </cell>
          <cell r="AE113">
            <v>0</v>
          </cell>
        </row>
        <row r="114">
          <cell r="H114" t="str">
            <v>B or G</v>
          </cell>
          <cell r="I114" t="str">
            <v>VLIF</v>
          </cell>
          <cell r="J114">
            <v>70</v>
          </cell>
          <cell r="K114" t="str">
            <v>VLIF70</v>
          </cell>
          <cell r="L114">
            <v>70345</v>
          </cell>
          <cell r="X114" t="str">
            <v>SW</v>
          </cell>
          <cell r="Y114">
            <v>57</v>
          </cell>
          <cell r="Z114" t="str">
            <v>NA</v>
          </cell>
          <cell r="AA114" t="str">
            <v>NA</v>
          </cell>
          <cell r="AB114" t="str">
            <v>NA</v>
          </cell>
          <cell r="AC114">
            <v>8053</v>
          </cell>
          <cell r="AD114">
            <v>0</v>
          </cell>
          <cell r="AE114">
            <v>0</v>
          </cell>
        </row>
        <row r="115">
          <cell r="H115" t="str">
            <v>B or G</v>
          </cell>
          <cell r="I115" t="str">
            <v>VLIF</v>
          </cell>
          <cell r="J115" t="str">
            <v>70 RED</v>
          </cell>
          <cell r="K115" t="str">
            <v>VLIF70R</v>
          </cell>
          <cell r="L115" t="str">
            <v>70345R</v>
          </cell>
          <cell r="X115" t="str">
            <v>SW</v>
          </cell>
          <cell r="Y115">
            <v>58</v>
          </cell>
          <cell r="Z115" t="str">
            <v>NA</v>
          </cell>
          <cell r="AA115" t="str">
            <v>NA</v>
          </cell>
          <cell r="AB115" t="str">
            <v>NA</v>
          </cell>
          <cell r="AC115">
            <v>8053</v>
          </cell>
          <cell r="AD115">
            <v>0</v>
          </cell>
          <cell r="AE115">
            <v>0</v>
          </cell>
        </row>
        <row r="116">
          <cell r="H116" t="str">
            <v>B or G</v>
          </cell>
          <cell r="I116" t="str">
            <v>VLIF</v>
          </cell>
          <cell r="J116">
            <v>90</v>
          </cell>
          <cell r="K116" t="str">
            <v>VLIF90</v>
          </cell>
          <cell r="L116">
            <v>70346</v>
          </cell>
          <cell r="X116" t="str">
            <v>SW</v>
          </cell>
          <cell r="Y116">
            <v>59</v>
          </cell>
          <cell r="Z116" t="str">
            <v>NA</v>
          </cell>
          <cell r="AA116" t="str">
            <v>NA</v>
          </cell>
          <cell r="AB116" t="str">
            <v>NA</v>
          </cell>
          <cell r="AC116">
            <v>8053</v>
          </cell>
          <cell r="AD116">
            <v>0</v>
          </cell>
          <cell r="AE116">
            <v>0</v>
          </cell>
        </row>
        <row r="117">
          <cell r="H117" t="str">
            <v>B or G</v>
          </cell>
          <cell r="I117" t="str">
            <v>VLIF</v>
          </cell>
          <cell r="J117" t="str">
            <v>0204</v>
          </cell>
          <cell r="K117" t="str">
            <v>VLIF0204</v>
          </cell>
          <cell r="L117">
            <v>70348</v>
          </cell>
          <cell r="X117" t="str">
            <v>SW</v>
          </cell>
          <cell r="Y117">
            <v>60</v>
          </cell>
          <cell r="Z117" t="str">
            <v>NA</v>
          </cell>
          <cell r="AA117" t="str">
            <v>NA</v>
          </cell>
          <cell r="AB117" t="str">
            <v>NA</v>
          </cell>
          <cell r="AC117">
            <v>8053</v>
          </cell>
          <cell r="AD117">
            <v>0</v>
          </cell>
          <cell r="AE117">
            <v>0</v>
          </cell>
        </row>
        <row r="118">
          <cell r="H118" t="str">
            <v>B or G</v>
          </cell>
          <cell r="I118" t="str">
            <v>VLIF</v>
          </cell>
          <cell r="J118" t="str">
            <v>0510</v>
          </cell>
          <cell r="K118" t="str">
            <v>VLIF0510</v>
          </cell>
          <cell r="L118">
            <v>70327</v>
          </cell>
          <cell r="X118" t="str">
            <v>SW</v>
          </cell>
          <cell r="Y118">
            <v>61</v>
          </cell>
          <cell r="Z118" t="str">
            <v>NA</v>
          </cell>
          <cell r="AA118" t="str">
            <v>NA</v>
          </cell>
          <cell r="AB118" t="str">
            <v>NA</v>
          </cell>
          <cell r="AC118">
            <v>8053</v>
          </cell>
          <cell r="AD118">
            <v>0</v>
          </cell>
          <cell r="AE118">
            <v>0</v>
          </cell>
        </row>
        <row r="119">
          <cell r="H119" t="str">
            <v>B or G</v>
          </cell>
          <cell r="I119" t="str">
            <v>VLIF</v>
          </cell>
          <cell r="J119">
            <v>1530</v>
          </cell>
          <cell r="K119" t="str">
            <v>VLIF1530</v>
          </cell>
          <cell r="L119">
            <v>70355</v>
          </cell>
          <cell r="X119" t="str">
            <v>SW</v>
          </cell>
          <cell r="Y119">
            <v>62</v>
          </cell>
          <cell r="Z119" t="str">
            <v>NA</v>
          </cell>
          <cell r="AA119" t="str">
            <v>NA</v>
          </cell>
          <cell r="AB119" t="str">
            <v>NA</v>
          </cell>
          <cell r="AC119">
            <v>8053</v>
          </cell>
          <cell r="AD119">
            <v>0</v>
          </cell>
          <cell r="AE119">
            <v>0</v>
          </cell>
        </row>
        <row r="120">
          <cell r="H120" t="str">
            <v>B or G</v>
          </cell>
          <cell r="I120" t="str">
            <v>TOOSPEEDIE</v>
          </cell>
          <cell r="J120" t="str">
            <v>10-50</v>
          </cell>
          <cell r="K120" t="str">
            <v>TOOSPEEDIE 10-50</v>
          </cell>
          <cell r="L120" t="str">
            <v>70297+70325</v>
          </cell>
          <cell r="X120" t="str">
            <v>SW</v>
          </cell>
          <cell r="Y120">
            <v>63</v>
          </cell>
          <cell r="Z120" t="str">
            <v>NA</v>
          </cell>
          <cell r="AA120" t="str">
            <v>NA</v>
          </cell>
          <cell r="AB120" t="str">
            <v>NA</v>
          </cell>
          <cell r="AC120">
            <v>8053</v>
          </cell>
          <cell r="AD120">
            <v>0</v>
          </cell>
          <cell r="AE120">
            <v>0</v>
          </cell>
        </row>
        <row r="121">
          <cell r="H121" t="str">
            <v>B or G</v>
          </cell>
          <cell r="I121" t="str">
            <v>TOOSPEEDIE</v>
          </cell>
          <cell r="J121" t="str">
            <v>5-50</v>
          </cell>
          <cell r="K121" t="str">
            <v>TOOSPEEDIE 5-50</v>
          </cell>
          <cell r="L121" t="str">
            <v>70294+70325</v>
          </cell>
          <cell r="X121" t="str">
            <v>SW</v>
          </cell>
          <cell r="Y121">
            <v>64</v>
          </cell>
          <cell r="Z121" t="str">
            <v>NA</v>
          </cell>
          <cell r="AA121" t="str">
            <v>NA</v>
          </cell>
          <cell r="AB121" t="str">
            <v>NA</v>
          </cell>
          <cell r="AC121">
            <v>8053</v>
          </cell>
          <cell r="AD121">
            <v>0</v>
          </cell>
          <cell r="AE121">
            <v>0</v>
          </cell>
        </row>
        <row r="122">
          <cell r="H122" t="str">
            <v>B or G</v>
          </cell>
          <cell r="I122" t="str">
            <v>TOOSPEEDIE</v>
          </cell>
          <cell r="J122" t="str">
            <v>35-90</v>
          </cell>
          <cell r="K122" t="str">
            <v>TOOSPEEDIE 35-90</v>
          </cell>
          <cell r="L122" t="str">
            <v>70274+70329</v>
          </cell>
          <cell r="X122" t="str">
            <v>SW</v>
          </cell>
          <cell r="Y122">
            <v>65</v>
          </cell>
          <cell r="Z122" t="str">
            <v>NA</v>
          </cell>
          <cell r="AA122" t="str">
            <v>NA</v>
          </cell>
          <cell r="AB122" t="str">
            <v>NA</v>
          </cell>
          <cell r="AC122">
            <v>8053</v>
          </cell>
          <cell r="AD122">
            <v>0</v>
          </cell>
          <cell r="AE122">
            <v>0</v>
          </cell>
        </row>
        <row r="123">
          <cell r="H123" t="str">
            <v>B or G</v>
          </cell>
          <cell r="I123" t="str">
            <v>TOOSPEEDIE</v>
          </cell>
          <cell r="J123" t="str">
            <v>45-90</v>
          </cell>
          <cell r="K123" t="str">
            <v>TOOSPEEDIE 45-90</v>
          </cell>
          <cell r="L123" t="str">
            <v>70291+70416</v>
          </cell>
          <cell r="X123" t="str">
            <v>SW</v>
          </cell>
          <cell r="Y123">
            <v>66</v>
          </cell>
          <cell r="Z123" t="str">
            <v>NA</v>
          </cell>
          <cell r="AA123" t="str">
            <v>NA</v>
          </cell>
          <cell r="AB123" t="str">
            <v>NA</v>
          </cell>
          <cell r="AC123">
            <v>8053</v>
          </cell>
          <cell r="AD123">
            <v>0</v>
          </cell>
          <cell r="AE123">
            <v>0</v>
          </cell>
        </row>
        <row r="124">
          <cell r="H124" t="str">
            <v>B or G</v>
          </cell>
          <cell r="I124" t="str">
            <v>TOOSPEEDIE</v>
          </cell>
          <cell r="J124" t="str">
            <v>20-90</v>
          </cell>
          <cell r="K124" t="str">
            <v>TOOSPEEDIE 20-90</v>
          </cell>
          <cell r="L124" t="str">
            <v>70292+70416</v>
          </cell>
          <cell r="X124" t="str">
            <v>SW</v>
          </cell>
          <cell r="Y124">
            <v>67</v>
          </cell>
          <cell r="Z124" t="str">
            <v>NA</v>
          </cell>
          <cell r="AA124" t="str">
            <v>NA</v>
          </cell>
          <cell r="AB124" t="str">
            <v>NA</v>
          </cell>
          <cell r="AC124">
            <v>8053</v>
          </cell>
          <cell r="AD124">
            <v>0</v>
          </cell>
          <cell r="AE124">
            <v>0</v>
          </cell>
        </row>
        <row r="125">
          <cell r="H125" t="str">
            <v>B or G</v>
          </cell>
          <cell r="I125" t="str">
            <v>TOOSPEEDIE</v>
          </cell>
          <cell r="J125" t="str">
            <v>20-50</v>
          </cell>
          <cell r="K125" t="str">
            <v>TOOSPEEDIE 20-50</v>
          </cell>
          <cell r="L125" t="str">
            <v>70292+70325</v>
          </cell>
          <cell r="X125" t="str">
            <v>SW</v>
          </cell>
          <cell r="Y125">
            <v>68</v>
          </cell>
          <cell r="Z125" t="str">
            <v>NA</v>
          </cell>
          <cell r="AA125" t="str">
            <v>NA</v>
          </cell>
          <cell r="AB125" t="str">
            <v>NA</v>
          </cell>
          <cell r="AC125">
            <v>8053</v>
          </cell>
          <cell r="AD125">
            <v>0</v>
          </cell>
          <cell r="AE125">
            <v>0</v>
          </cell>
        </row>
        <row r="126">
          <cell r="H126" t="str">
            <v>GJ</v>
          </cell>
          <cell r="I126" t="str">
            <v>H</v>
          </cell>
          <cell r="J126">
            <v>10</v>
          </cell>
          <cell r="K126" t="str">
            <v>H10</v>
          </cell>
          <cell r="L126">
            <v>70498</v>
          </cell>
          <cell r="X126" t="str">
            <v>SW</v>
          </cell>
          <cell r="Y126">
            <v>69</v>
          </cell>
          <cell r="Z126" t="str">
            <v>NA</v>
          </cell>
          <cell r="AA126" t="str">
            <v>NA</v>
          </cell>
          <cell r="AB126" t="str">
            <v>NA</v>
          </cell>
          <cell r="AC126">
            <v>8053</v>
          </cell>
          <cell r="AD126">
            <v>0</v>
          </cell>
          <cell r="AE126">
            <v>0</v>
          </cell>
        </row>
        <row r="127">
          <cell r="H127" t="str">
            <v>GJ</v>
          </cell>
          <cell r="I127" t="str">
            <v>H</v>
          </cell>
          <cell r="J127">
            <v>20</v>
          </cell>
          <cell r="K127" t="str">
            <v>H20</v>
          </cell>
          <cell r="L127">
            <v>70401</v>
          </cell>
          <cell r="X127" t="str">
            <v>SW</v>
          </cell>
          <cell r="Y127">
            <v>70</v>
          </cell>
          <cell r="Z127" t="str">
            <v>NA</v>
          </cell>
          <cell r="AA127" t="str">
            <v>NA</v>
          </cell>
          <cell r="AB127" t="str">
            <v>NA</v>
          </cell>
          <cell r="AC127">
            <v>8053</v>
          </cell>
          <cell r="AD127">
            <v>0</v>
          </cell>
          <cell r="AE127">
            <v>0</v>
          </cell>
        </row>
        <row r="128">
          <cell r="H128" t="str">
            <v>GJ</v>
          </cell>
          <cell r="I128" t="str">
            <v>H</v>
          </cell>
          <cell r="J128">
            <v>35</v>
          </cell>
          <cell r="K128" t="str">
            <v>H35</v>
          </cell>
          <cell r="L128">
            <v>70400</v>
          </cell>
          <cell r="X128" t="str">
            <v>SW</v>
          </cell>
          <cell r="Y128">
            <v>71</v>
          </cell>
          <cell r="Z128" t="str">
            <v>NA</v>
          </cell>
          <cell r="AA128" t="str">
            <v>NA</v>
          </cell>
          <cell r="AB128" t="str">
            <v>NA</v>
          </cell>
          <cell r="AC128">
            <v>8053</v>
          </cell>
          <cell r="AD128">
            <v>0</v>
          </cell>
          <cell r="AE128">
            <v>0</v>
          </cell>
        </row>
        <row r="129">
          <cell r="H129" t="str">
            <v>GJ</v>
          </cell>
          <cell r="I129" t="str">
            <v>H</v>
          </cell>
          <cell r="J129">
            <v>37</v>
          </cell>
          <cell r="K129" t="str">
            <v>H37</v>
          </cell>
          <cell r="L129">
            <v>70497</v>
          </cell>
          <cell r="X129" t="str">
            <v>SW</v>
          </cell>
          <cell r="Y129">
            <v>72</v>
          </cell>
          <cell r="Z129" t="str">
            <v>NA</v>
          </cell>
          <cell r="AA129" t="str">
            <v>NA</v>
          </cell>
          <cell r="AB129" t="str">
            <v>NA</v>
          </cell>
          <cell r="AC129">
            <v>8053</v>
          </cell>
          <cell r="AD129">
            <v>0</v>
          </cell>
          <cell r="AE129">
            <v>0</v>
          </cell>
        </row>
        <row r="130">
          <cell r="H130" t="str">
            <v>GJ</v>
          </cell>
          <cell r="I130" t="str">
            <v>H</v>
          </cell>
          <cell r="J130">
            <v>40</v>
          </cell>
          <cell r="K130" t="str">
            <v>H40</v>
          </cell>
          <cell r="L130">
            <v>70408</v>
          </cell>
        </row>
        <row r="131">
          <cell r="H131" t="str">
            <v>GJ</v>
          </cell>
          <cell r="I131" t="str">
            <v>H</v>
          </cell>
          <cell r="J131">
            <v>50</v>
          </cell>
          <cell r="K131" t="str">
            <v>H50</v>
          </cell>
          <cell r="L131">
            <v>70420</v>
          </cell>
        </row>
        <row r="132">
          <cell r="H132" t="str">
            <v>GJ</v>
          </cell>
          <cell r="I132" t="str">
            <v>H</v>
          </cell>
          <cell r="J132">
            <v>70</v>
          </cell>
          <cell r="K132" t="str">
            <v>H70</v>
          </cell>
          <cell r="L132">
            <v>70435</v>
          </cell>
        </row>
        <row r="133">
          <cell r="H133" t="str">
            <v>GJ</v>
          </cell>
          <cell r="I133" t="str">
            <v>H</v>
          </cell>
          <cell r="J133">
            <v>90</v>
          </cell>
          <cell r="K133" t="str">
            <v>H90</v>
          </cell>
          <cell r="L133">
            <v>70440</v>
          </cell>
        </row>
        <row r="134">
          <cell r="H134" t="str">
            <v>GJ</v>
          </cell>
          <cell r="I134" t="str">
            <v>M</v>
          </cell>
          <cell r="J134">
            <v>10</v>
          </cell>
          <cell r="K134" t="str">
            <v>M10</v>
          </cell>
          <cell r="L134">
            <v>70496</v>
          </cell>
        </row>
        <row r="135">
          <cell r="H135" t="str">
            <v>GJ</v>
          </cell>
          <cell r="I135" t="str">
            <v>M</v>
          </cell>
          <cell r="J135">
            <v>20</v>
          </cell>
          <cell r="K135" t="str">
            <v>M20</v>
          </cell>
          <cell r="L135">
            <v>70402</v>
          </cell>
        </row>
        <row r="136">
          <cell r="H136" t="str">
            <v>GJ</v>
          </cell>
          <cell r="I136" t="str">
            <v>M</v>
          </cell>
          <cell r="J136">
            <v>35</v>
          </cell>
          <cell r="K136" t="str">
            <v>M35</v>
          </cell>
          <cell r="L136">
            <v>70474</v>
          </cell>
        </row>
        <row r="137">
          <cell r="H137" t="str">
            <v>GJ</v>
          </cell>
          <cell r="I137" t="str">
            <v>M</v>
          </cell>
          <cell r="J137">
            <v>37</v>
          </cell>
          <cell r="K137" t="str">
            <v>M37</v>
          </cell>
          <cell r="L137">
            <v>70499</v>
          </cell>
        </row>
        <row r="138">
          <cell r="H138" t="str">
            <v>GJ</v>
          </cell>
          <cell r="I138" t="str">
            <v>M</v>
          </cell>
          <cell r="J138">
            <v>40</v>
          </cell>
          <cell r="K138" t="str">
            <v>M40</v>
          </cell>
          <cell r="L138">
            <v>70409</v>
          </cell>
        </row>
        <row r="139">
          <cell r="H139" t="str">
            <v>GJ</v>
          </cell>
          <cell r="I139" t="str">
            <v>M</v>
          </cell>
          <cell r="J139">
            <v>50</v>
          </cell>
          <cell r="K139" t="str">
            <v>M50</v>
          </cell>
          <cell r="L139">
            <v>70425</v>
          </cell>
        </row>
        <row r="140">
          <cell r="H140" t="str">
            <v>GJ</v>
          </cell>
          <cell r="I140" t="str">
            <v>M</v>
          </cell>
          <cell r="J140">
            <v>70</v>
          </cell>
          <cell r="K140" t="str">
            <v>M70</v>
          </cell>
          <cell r="L140">
            <v>70426</v>
          </cell>
        </row>
        <row r="141">
          <cell r="H141" t="str">
            <v>GJ</v>
          </cell>
          <cell r="I141" t="str">
            <v>M</v>
          </cell>
          <cell r="J141" t="str">
            <v>70N</v>
          </cell>
          <cell r="K141" t="str">
            <v>M70N</v>
          </cell>
          <cell r="L141">
            <v>70431</v>
          </cell>
        </row>
        <row r="142">
          <cell r="H142" t="str">
            <v>GJ</v>
          </cell>
          <cell r="I142" t="str">
            <v>M</v>
          </cell>
          <cell r="J142">
            <v>90</v>
          </cell>
          <cell r="K142" t="str">
            <v>M90</v>
          </cell>
          <cell r="L142">
            <v>70429</v>
          </cell>
        </row>
        <row r="143">
          <cell r="H143" t="str">
            <v>GJ</v>
          </cell>
          <cell r="I143" t="str">
            <v>M</v>
          </cell>
          <cell r="J143" t="str">
            <v>0204</v>
          </cell>
          <cell r="K143" t="str">
            <v>M0204</v>
          </cell>
          <cell r="L143">
            <v>70450</v>
          </cell>
        </row>
        <row r="144">
          <cell r="H144" t="str">
            <v>GJ</v>
          </cell>
          <cell r="I144" t="str">
            <v>M</v>
          </cell>
          <cell r="J144" t="str">
            <v>0510</v>
          </cell>
          <cell r="K144" t="str">
            <v>M0510</v>
          </cell>
          <cell r="L144">
            <v>70457</v>
          </cell>
        </row>
        <row r="145">
          <cell r="H145" t="str">
            <v>GJ</v>
          </cell>
          <cell r="I145" t="str">
            <v>M</v>
          </cell>
          <cell r="J145">
            <v>1530</v>
          </cell>
          <cell r="K145" t="str">
            <v>M1530</v>
          </cell>
          <cell r="L145">
            <v>70460</v>
          </cell>
        </row>
        <row r="146">
          <cell r="H146" t="str">
            <v>GJ</v>
          </cell>
          <cell r="I146" t="str">
            <v>LIF</v>
          </cell>
          <cell r="J146">
            <v>10</v>
          </cell>
          <cell r="K146" t="str">
            <v>LIF10</v>
          </cell>
          <cell r="L146">
            <v>70421</v>
          </cell>
        </row>
        <row r="147">
          <cell r="H147" t="str">
            <v>GJ</v>
          </cell>
          <cell r="I147" t="str">
            <v>LIF</v>
          </cell>
          <cell r="J147">
            <v>20</v>
          </cell>
          <cell r="K147" t="str">
            <v>LIF20</v>
          </cell>
          <cell r="L147">
            <v>70417</v>
          </cell>
        </row>
        <row r="148">
          <cell r="H148" t="str">
            <v>GJ</v>
          </cell>
          <cell r="I148" t="str">
            <v>LIF</v>
          </cell>
          <cell r="J148">
            <v>35</v>
          </cell>
          <cell r="K148" t="str">
            <v>LIF35</v>
          </cell>
          <cell r="L148">
            <v>70411</v>
          </cell>
        </row>
        <row r="149">
          <cell r="H149" t="str">
            <v>GJ</v>
          </cell>
          <cell r="I149" t="str">
            <v>LIF</v>
          </cell>
          <cell r="J149">
            <v>37</v>
          </cell>
          <cell r="K149" t="str">
            <v>LIF37</v>
          </cell>
          <cell r="L149">
            <v>70315</v>
          </cell>
        </row>
        <row r="150">
          <cell r="H150" t="str">
            <v>GJ</v>
          </cell>
          <cell r="I150" t="str">
            <v>LIF</v>
          </cell>
          <cell r="J150">
            <v>40</v>
          </cell>
          <cell r="K150" t="str">
            <v>LIF40</v>
          </cell>
          <cell r="L150">
            <v>70331</v>
          </cell>
        </row>
        <row r="151">
          <cell r="H151" t="str">
            <v>GJ</v>
          </cell>
          <cell r="I151" t="str">
            <v>LIF</v>
          </cell>
          <cell r="J151">
            <v>45</v>
          </cell>
          <cell r="K151" t="str">
            <v>LIF45</v>
          </cell>
          <cell r="L151">
            <v>70336</v>
          </cell>
        </row>
        <row r="152">
          <cell r="H152" t="str">
            <v>GJ</v>
          </cell>
          <cell r="I152" t="str">
            <v>LIF</v>
          </cell>
          <cell r="J152">
            <v>50</v>
          </cell>
          <cell r="K152" t="str">
            <v>LIF50</v>
          </cell>
          <cell r="L152">
            <v>70419</v>
          </cell>
        </row>
        <row r="153">
          <cell r="H153" t="str">
            <v>GJ</v>
          </cell>
          <cell r="I153" t="str">
            <v>LIF</v>
          </cell>
          <cell r="J153">
            <v>70</v>
          </cell>
          <cell r="K153" t="str">
            <v>LIF70</v>
          </cell>
          <cell r="L153">
            <v>70413</v>
          </cell>
        </row>
        <row r="154">
          <cell r="H154" t="str">
            <v>GJ</v>
          </cell>
          <cell r="I154" t="str">
            <v>LIF</v>
          </cell>
          <cell r="J154">
            <v>90</v>
          </cell>
          <cell r="K154" t="str">
            <v>LIF90</v>
          </cell>
          <cell r="L154">
            <v>70412</v>
          </cell>
        </row>
        <row r="155">
          <cell r="H155" t="str">
            <v>GJ</v>
          </cell>
          <cell r="I155" t="str">
            <v>LIF</v>
          </cell>
          <cell r="J155" t="str">
            <v>0204</v>
          </cell>
          <cell r="K155" t="str">
            <v>LIF0204</v>
          </cell>
          <cell r="L155">
            <v>70414</v>
          </cell>
        </row>
        <row r="156">
          <cell r="H156" t="str">
            <v>GJ</v>
          </cell>
          <cell r="I156" t="str">
            <v>LIF</v>
          </cell>
          <cell r="J156" t="str">
            <v>0510</v>
          </cell>
          <cell r="K156" t="str">
            <v>LIF0510</v>
          </cell>
          <cell r="L156">
            <v>70428</v>
          </cell>
        </row>
        <row r="157">
          <cell r="H157" t="str">
            <v>GJ</v>
          </cell>
          <cell r="I157" t="str">
            <v>LIF</v>
          </cell>
          <cell r="J157">
            <v>1530</v>
          </cell>
          <cell r="K157" t="str">
            <v>LIF1530</v>
          </cell>
          <cell r="L157">
            <v>70362</v>
          </cell>
        </row>
        <row r="158">
          <cell r="H158" t="str">
            <v>GJ</v>
          </cell>
          <cell r="I158" t="str">
            <v>VLIF</v>
          </cell>
          <cell r="J158" t="str">
            <v>20</v>
          </cell>
          <cell r="K158" t="str">
            <v>VLIF20</v>
          </cell>
          <cell r="L158">
            <v>70352</v>
          </cell>
        </row>
        <row r="159">
          <cell r="H159" t="str">
            <v>GJ</v>
          </cell>
          <cell r="I159" t="str">
            <v>VLIF</v>
          </cell>
          <cell r="J159" t="str">
            <v>35</v>
          </cell>
          <cell r="K159" t="str">
            <v>VLIF35</v>
          </cell>
          <cell r="L159">
            <v>70363</v>
          </cell>
        </row>
        <row r="160">
          <cell r="H160" t="str">
            <v>GJ</v>
          </cell>
          <cell r="I160" t="str">
            <v>VLIF</v>
          </cell>
          <cell r="J160" t="str">
            <v>37</v>
          </cell>
          <cell r="K160" t="str">
            <v>VLIF37</v>
          </cell>
          <cell r="L160">
            <v>70353</v>
          </cell>
        </row>
        <row r="161">
          <cell r="H161" t="str">
            <v>GJ</v>
          </cell>
          <cell r="I161" t="str">
            <v>VLIF</v>
          </cell>
          <cell r="J161" t="str">
            <v>40</v>
          </cell>
          <cell r="K161" t="str">
            <v>VLIF40</v>
          </cell>
          <cell r="L161">
            <v>70356</v>
          </cell>
        </row>
        <row r="162">
          <cell r="H162" t="str">
            <v>GJ</v>
          </cell>
          <cell r="I162" t="str">
            <v>VLIF</v>
          </cell>
          <cell r="J162" t="str">
            <v>50</v>
          </cell>
          <cell r="K162" t="str">
            <v>VLIF50</v>
          </cell>
          <cell r="L162">
            <v>70354</v>
          </cell>
        </row>
        <row r="163">
          <cell r="H163" t="str">
            <v>GJ</v>
          </cell>
          <cell r="I163" t="str">
            <v>VLIF</v>
          </cell>
          <cell r="J163" t="str">
            <v>70</v>
          </cell>
          <cell r="K163" t="str">
            <v>VLIF70</v>
          </cell>
          <cell r="L163">
            <v>70367</v>
          </cell>
        </row>
        <row r="164">
          <cell r="H164" t="str">
            <v>GJ</v>
          </cell>
          <cell r="I164" t="str">
            <v>VLIF</v>
          </cell>
          <cell r="J164" t="str">
            <v>90</v>
          </cell>
          <cell r="K164" t="str">
            <v>VLIF90</v>
          </cell>
          <cell r="L164">
            <v>70364</v>
          </cell>
        </row>
        <row r="165">
          <cell r="H165" t="str">
            <v>GJ</v>
          </cell>
          <cell r="I165" t="str">
            <v>VLIF</v>
          </cell>
          <cell r="J165" t="str">
            <v>0204</v>
          </cell>
          <cell r="K165" t="str">
            <v>VLIF0204</v>
          </cell>
          <cell r="L165">
            <v>70349</v>
          </cell>
        </row>
        <row r="166">
          <cell r="H166" t="str">
            <v>GJ</v>
          </cell>
          <cell r="I166" t="str">
            <v>VLIF</v>
          </cell>
          <cell r="J166" t="str">
            <v>1530</v>
          </cell>
          <cell r="K166" t="str">
            <v>VLIF1530</v>
          </cell>
          <cell r="L166">
            <v>70365</v>
          </cell>
        </row>
        <row r="167">
          <cell r="H167" t="str">
            <v>GJ</v>
          </cell>
          <cell r="I167" t="str">
            <v>VLIF</v>
          </cell>
          <cell r="J167" t="str">
            <v>35 RED</v>
          </cell>
          <cell r="K167" t="str">
            <v>VLIF35R</v>
          </cell>
          <cell r="L167">
            <v>70370</v>
          </cell>
        </row>
      </sheetData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s - Revised"/>
    </sheetNames>
    <sheetDataSet>
      <sheetData sheetId="0">
        <row r="8">
          <cell r="A8">
            <v>12000</v>
          </cell>
          <cell r="B8" t="str">
            <v>GTN/BF</v>
          </cell>
          <cell r="C8" t="str">
            <v>25" (2PB)</v>
          </cell>
          <cell r="D8">
            <v>8</v>
          </cell>
          <cell r="E8">
            <v>6</v>
          </cell>
          <cell r="F8">
            <v>2</v>
          </cell>
          <cell r="G8"/>
          <cell r="H8"/>
          <cell r="I8">
            <v>50</v>
          </cell>
          <cell r="J8" t="str">
            <v>44 x 44</v>
          </cell>
          <cell r="K8" t="str">
            <v>8909</v>
          </cell>
          <cell r="L8" t="str">
            <v>28.55</v>
          </cell>
          <cell r="M8">
            <v>4</v>
          </cell>
          <cell r="N8">
            <v>2</v>
          </cell>
          <cell r="O8"/>
        </row>
        <row r="9">
          <cell r="A9">
            <v>12001</v>
          </cell>
          <cell r="B9" t="str">
            <v>GTN/BF</v>
          </cell>
          <cell r="C9" t="str">
            <v>50 SWP</v>
          </cell>
          <cell r="D9"/>
          <cell r="E9"/>
          <cell r="F9"/>
          <cell r="G9">
            <v>1</v>
          </cell>
          <cell r="H9"/>
          <cell r="I9">
            <v>50</v>
          </cell>
          <cell r="J9" t="str">
            <v>56 x 45</v>
          </cell>
          <cell r="K9" t="str">
            <v>8923</v>
          </cell>
          <cell r="L9" t="str">
            <v>49.30</v>
          </cell>
          <cell r="M9">
            <v>2</v>
          </cell>
          <cell r="N9"/>
          <cell r="O9"/>
        </row>
        <row r="10">
          <cell r="A10">
            <v>12002</v>
          </cell>
          <cell r="B10" t="str">
            <v>GTN/BF</v>
          </cell>
          <cell r="C10" t="str">
            <v>50 SWP</v>
          </cell>
          <cell r="D10"/>
          <cell r="E10"/>
          <cell r="F10"/>
          <cell r="G10">
            <v>1</v>
          </cell>
          <cell r="H10"/>
          <cell r="I10">
            <v>50</v>
          </cell>
          <cell r="J10" t="str">
            <v>56 x 45</v>
          </cell>
          <cell r="K10" t="str">
            <v>8923</v>
          </cell>
          <cell r="L10" t="str">
            <v>49.30</v>
          </cell>
          <cell r="M10">
            <v>2</v>
          </cell>
          <cell r="N10"/>
          <cell r="O10"/>
        </row>
        <row r="11">
          <cell r="A11">
            <v>12003</v>
          </cell>
          <cell r="B11" t="str">
            <v>GTN/BF</v>
          </cell>
          <cell r="C11" t="str">
            <v>50 SWP</v>
          </cell>
          <cell r="D11"/>
          <cell r="E11"/>
          <cell r="F11"/>
          <cell r="G11">
            <v>1</v>
          </cell>
          <cell r="H11"/>
          <cell r="I11">
            <v>50</v>
          </cell>
          <cell r="J11" t="str">
            <v>48 x 44</v>
          </cell>
          <cell r="K11" t="str">
            <v>8914</v>
          </cell>
          <cell r="L11"/>
          <cell r="M11">
            <v>2</v>
          </cell>
          <cell r="N11"/>
          <cell r="O11"/>
        </row>
        <row r="12">
          <cell r="A12">
            <v>12068</v>
          </cell>
          <cell r="B12" t="str">
            <v>GTN/BF</v>
          </cell>
          <cell r="C12" t="str">
            <v>22" (2PB)</v>
          </cell>
          <cell r="D12">
            <v>10</v>
          </cell>
          <cell r="E12">
            <v>2</v>
          </cell>
          <cell r="F12"/>
          <cell r="G12"/>
          <cell r="H12"/>
          <cell r="I12">
            <v>20</v>
          </cell>
          <cell r="J12" t="str">
            <v>48 x 44</v>
          </cell>
          <cell r="K12" t="str">
            <v>8914</v>
          </cell>
          <cell r="L12"/>
          <cell r="M12">
            <v>4</v>
          </cell>
          <cell r="N12">
            <v>2</v>
          </cell>
          <cell r="O12"/>
        </row>
        <row r="13">
          <cell r="A13">
            <v>12108</v>
          </cell>
          <cell r="B13" t="str">
            <v>GTN/BF</v>
          </cell>
          <cell r="C13" t="str">
            <v>36 SWP</v>
          </cell>
          <cell r="D13"/>
          <cell r="E13"/>
          <cell r="F13"/>
          <cell r="G13">
            <v>1</v>
          </cell>
          <cell r="H13"/>
          <cell r="I13">
            <v>36</v>
          </cell>
          <cell r="J13" t="str">
            <v>66 x 42</v>
          </cell>
          <cell r="K13" t="str">
            <v>8917</v>
          </cell>
          <cell r="L13" t="str">
            <v>42.25</v>
          </cell>
          <cell r="M13"/>
          <cell r="N13"/>
          <cell r="O13"/>
        </row>
        <row r="14">
          <cell r="A14">
            <v>12137</v>
          </cell>
          <cell r="B14" t="str">
            <v>GTN/BF</v>
          </cell>
          <cell r="C14" t="str">
            <v>13" (2PB)</v>
          </cell>
          <cell r="D14">
            <v>15</v>
          </cell>
          <cell r="E14">
            <v>5</v>
          </cell>
          <cell r="F14"/>
          <cell r="G14"/>
          <cell r="H14"/>
          <cell r="I14">
            <v>90</v>
          </cell>
          <cell r="J14" t="str">
            <v>48 x 44</v>
          </cell>
          <cell r="K14" t="str">
            <v>8914</v>
          </cell>
          <cell r="L14"/>
          <cell r="M14">
            <v>4</v>
          </cell>
          <cell r="N14">
            <v>1</v>
          </cell>
          <cell r="O14"/>
        </row>
        <row r="15">
          <cell r="A15">
            <v>12138</v>
          </cell>
          <cell r="B15" t="str">
            <v>GTN/BF</v>
          </cell>
          <cell r="C15" t="str">
            <v>13" (2PB)</v>
          </cell>
          <cell r="D15">
            <v>15</v>
          </cell>
          <cell r="E15">
            <v>6</v>
          </cell>
          <cell r="F15"/>
          <cell r="G15"/>
          <cell r="H15"/>
          <cell r="I15">
            <v>75</v>
          </cell>
          <cell r="J15" t="str">
            <v>48 x 44</v>
          </cell>
          <cell r="K15" t="str">
            <v>8914</v>
          </cell>
          <cell r="L15"/>
          <cell r="M15">
            <v>4</v>
          </cell>
          <cell r="N15">
            <v>1</v>
          </cell>
          <cell r="O15"/>
        </row>
        <row r="16">
          <cell r="A16">
            <v>12151</v>
          </cell>
          <cell r="B16" t="str">
            <v>GTN/BF</v>
          </cell>
          <cell r="C16" t="str">
            <v>27 SWS DS</v>
          </cell>
          <cell r="D16">
            <v>9</v>
          </cell>
          <cell r="E16">
            <v>3</v>
          </cell>
          <cell r="F16"/>
          <cell r="G16"/>
          <cell r="H16"/>
          <cell r="I16">
            <v>27</v>
          </cell>
          <cell r="J16" t="str">
            <v>44 x 44</v>
          </cell>
          <cell r="K16" t="str">
            <v>8909</v>
          </cell>
          <cell r="L16" t="str">
            <v>28.55</v>
          </cell>
          <cell r="M16">
            <v>4</v>
          </cell>
          <cell r="N16"/>
          <cell r="O16"/>
        </row>
        <row r="17">
          <cell r="A17">
            <v>12156</v>
          </cell>
          <cell r="B17" t="str">
            <v>GTN/BF</v>
          </cell>
          <cell r="C17" t="str">
            <v>20 SWS</v>
          </cell>
          <cell r="D17">
            <v>10</v>
          </cell>
          <cell r="E17">
            <v>2</v>
          </cell>
          <cell r="F17"/>
          <cell r="G17"/>
          <cell r="H17"/>
          <cell r="I17">
            <v>20</v>
          </cell>
          <cell r="J17" t="str">
            <v>48 x 44</v>
          </cell>
          <cell r="K17" t="str">
            <v>8914</v>
          </cell>
          <cell r="L17"/>
          <cell r="M17">
            <v>4</v>
          </cell>
          <cell r="N17"/>
          <cell r="O17"/>
        </row>
        <row r="18">
          <cell r="A18">
            <v>12157</v>
          </cell>
          <cell r="B18" t="str">
            <v>GTN/BF</v>
          </cell>
          <cell r="C18" t="str">
            <v>17 SWS</v>
          </cell>
          <cell r="D18">
            <v>9</v>
          </cell>
          <cell r="E18">
            <v>2</v>
          </cell>
          <cell r="F18"/>
          <cell r="G18"/>
          <cell r="H18"/>
          <cell r="I18">
            <v>17</v>
          </cell>
          <cell r="J18" t="str">
            <v>44 x 44</v>
          </cell>
          <cell r="K18" t="str">
            <v>8909</v>
          </cell>
          <cell r="L18" t="str">
            <v>28.55</v>
          </cell>
          <cell r="M18">
            <v>4</v>
          </cell>
          <cell r="N18"/>
          <cell r="O18" t="str">
            <v>8 bundles on 2nd layer</v>
          </cell>
        </row>
        <row r="19">
          <cell r="A19">
            <v>12170</v>
          </cell>
          <cell r="B19" t="str">
            <v>GTN/BF</v>
          </cell>
          <cell r="C19" t="str">
            <v>170 SWP</v>
          </cell>
          <cell r="D19"/>
          <cell r="E19"/>
          <cell r="F19"/>
          <cell r="G19">
            <v>4</v>
          </cell>
          <cell r="H19"/>
          <cell r="I19">
            <v>170</v>
          </cell>
          <cell r="J19" t="str">
            <v>48 x 44</v>
          </cell>
          <cell r="K19" t="str">
            <v>8914</v>
          </cell>
          <cell r="L19"/>
          <cell r="M19">
            <v>4</v>
          </cell>
          <cell r="N19"/>
          <cell r="O19"/>
        </row>
        <row r="20">
          <cell r="A20">
            <v>12204</v>
          </cell>
          <cell r="B20" t="str">
            <v>GTN/BF</v>
          </cell>
          <cell r="C20" t="str">
            <v>45 SWP</v>
          </cell>
          <cell r="D20"/>
          <cell r="E20"/>
          <cell r="F20"/>
          <cell r="G20">
            <v>1</v>
          </cell>
          <cell r="H20"/>
          <cell r="I20">
            <v>45</v>
          </cell>
          <cell r="J20" t="str">
            <v>44 x 44</v>
          </cell>
          <cell r="K20" t="str">
            <v>8909</v>
          </cell>
          <cell r="L20" t="str">
            <v>28.55</v>
          </cell>
          <cell r="M20">
            <v>4</v>
          </cell>
          <cell r="N20"/>
          <cell r="O20"/>
        </row>
        <row r="21">
          <cell r="A21">
            <v>12218</v>
          </cell>
          <cell r="B21" t="str">
            <v>GTN/BF</v>
          </cell>
          <cell r="C21" t="str">
            <v>39" (2PB)</v>
          </cell>
          <cell r="D21">
            <v>6</v>
          </cell>
          <cell r="E21">
            <v>3</v>
          </cell>
          <cell r="F21"/>
          <cell r="G21"/>
          <cell r="H21"/>
          <cell r="I21">
            <v>18</v>
          </cell>
          <cell r="J21" t="str">
            <v>48 x 44</v>
          </cell>
          <cell r="K21" t="str">
            <v>8914</v>
          </cell>
          <cell r="L21"/>
          <cell r="M21">
            <v>4</v>
          </cell>
          <cell r="N21">
            <v>2</v>
          </cell>
          <cell r="O21"/>
        </row>
        <row r="22">
          <cell r="A22">
            <v>12321</v>
          </cell>
          <cell r="B22" t="str">
            <v>GTN/BF</v>
          </cell>
          <cell r="C22" t="str">
            <v>32" (1PB)</v>
          </cell>
          <cell r="D22">
            <v>8</v>
          </cell>
          <cell r="E22">
            <v>3</v>
          </cell>
          <cell r="F22"/>
          <cell r="G22"/>
          <cell r="H22"/>
          <cell r="I22">
            <v>24</v>
          </cell>
          <cell r="J22" t="str">
            <v>44 x 44</v>
          </cell>
          <cell r="K22" t="str">
            <v>8909</v>
          </cell>
          <cell r="L22" t="str">
            <v>28.55</v>
          </cell>
          <cell r="M22">
            <v>4</v>
          </cell>
          <cell r="N22">
            <v>2</v>
          </cell>
          <cell r="O22" t="str">
            <v>Box Flaps to be Glued</v>
          </cell>
        </row>
        <row r="23">
          <cell r="A23">
            <v>12324</v>
          </cell>
          <cell r="B23" t="str">
            <v>GTN/BF</v>
          </cell>
          <cell r="C23" t="str">
            <v>32" (1PB)</v>
          </cell>
          <cell r="D23">
            <v>8</v>
          </cell>
          <cell r="E23">
            <v>7</v>
          </cell>
          <cell r="F23"/>
          <cell r="G23"/>
          <cell r="H23"/>
          <cell r="I23">
            <v>56</v>
          </cell>
          <cell r="J23" t="str">
            <v>44 x 44</v>
          </cell>
          <cell r="K23" t="str">
            <v>8909</v>
          </cell>
          <cell r="L23" t="str">
            <v>28.55</v>
          </cell>
          <cell r="M23">
            <v>4</v>
          </cell>
          <cell r="N23">
            <v>2</v>
          </cell>
          <cell r="O23" t="str">
            <v>Box Flaps to be Glued</v>
          </cell>
        </row>
        <row r="24">
          <cell r="A24">
            <v>12335</v>
          </cell>
          <cell r="B24" t="str">
            <v>GTN/BF</v>
          </cell>
          <cell r="C24" t="str">
            <v>32" (1PB)</v>
          </cell>
          <cell r="D24">
            <v>8</v>
          </cell>
          <cell r="E24">
            <v>5</v>
          </cell>
          <cell r="F24"/>
          <cell r="G24"/>
          <cell r="H24"/>
          <cell r="I24">
            <v>40</v>
          </cell>
          <cell r="J24" t="str">
            <v>44 x 44</v>
          </cell>
          <cell r="K24" t="str">
            <v>8909</v>
          </cell>
          <cell r="L24" t="str">
            <v>28.55</v>
          </cell>
          <cell r="M24">
            <v>4</v>
          </cell>
          <cell r="N24">
            <v>2</v>
          </cell>
          <cell r="O24" t="str">
            <v>Box Flaps to be Glued</v>
          </cell>
        </row>
        <row r="25">
          <cell r="A25">
            <v>12391</v>
          </cell>
          <cell r="B25" t="str">
            <v>GTN/BF</v>
          </cell>
          <cell r="C25" t="str">
            <v>39" (1PB)</v>
          </cell>
          <cell r="D25">
            <v>8</v>
          </cell>
          <cell r="E25">
            <v>7</v>
          </cell>
          <cell r="F25"/>
          <cell r="G25"/>
          <cell r="H25"/>
          <cell r="I25">
            <v>56</v>
          </cell>
          <cell r="J25" t="str">
            <v>48 x 44</v>
          </cell>
          <cell r="K25" t="str">
            <v>8914</v>
          </cell>
          <cell r="L25"/>
          <cell r="M25">
            <v>4</v>
          </cell>
          <cell r="N25">
            <v>2</v>
          </cell>
          <cell r="O25" t="str">
            <v>Box Flaps to be Glued</v>
          </cell>
        </row>
        <row r="26">
          <cell r="A26">
            <v>12395</v>
          </cell>
          <cell r="B26" t="str">
            <v>GTN/BF</v>
          </cell>
          <cell r="C26" t="str">
            <v>39" (1PB)</v>
          </cell>
          <cell r="D26">
            <v>8</v>
          </cell>
          <cell r="E26">
            <v>5</v>
          </cell>
          <cell r="F26"/>
          <cell r="G26"/>
          <cell r="H26"/>
          <cell r="I26">
            <v>40</v>
          </cell>
          <cell r="J26" t="str">
            <v>48 x 44</v>
          </cell>
          <cell r="K26" t="str">
            <v>8914</v>
          </cell>
          <cell r="L26"/>
          <cell r="M26">
            <v>4</v>
          </cell>
          <cell r="N26">
            <v>2</v>
          </cell>
          <cell r="O26" t="str">
            <v>Box Flaps to be Glued</v>
          </cell>
        </row>
        <row r="27">
          <cell r="A27">
            <v>12221</v>
          </cell>
          <cell r="B27" t="str">
            <v>GTN/BF</v>
          </cell>
          <cell r="C27" t="str">
            <v>22" (2PB)</v>
          </cell>
          <cell r="D27">
            <v>10</v>
          </cell>
          <cell r="E27">
            <v>5</v>
          </cell>
          <cell r="F27"/>
          <cell r="G27"/>
          <cell r="H27"/>
          <cell r="I27">
            <v>50</v>
          </cell>
          <cell r="J27" t="str">
            <v>48 x 44</v>
          </cell>
          <cell r="K27" t="str">
            <v>8914</v>
          </cell>
          <cell r="L27"/>
          <cell r="M27">
            <v>4</v>
          </cell>
          <cell r="N27">
            <v>2</v>
          </cell>
          <cell r="O27"/>
        </row>
        <row r="28">
          <cell r="A28">
            <v>12222</v>
          </cell>
          <cell r="B28" t="str">
            <v>GTN/BF</v>
          </cell>
          <cell r="C28" t="str">
            <v>35 SWP</v>
          </cell>
          <cell r="D28"/>
          <cell r="E28"/>
          <cell r="F28"/>
          <cell r="G28">
            <v>1</v>
          </cell>
          <cell r="H28"/>
          <cell r="I28">
            <v>35</v>
          </cell>
          <cell r="J28" t="str">
            <v>56 x 42</v>
          </cell>
          <cell r="K28"/>
          <cell r="L28" t="str">
            <v>41.45</v>
          </cell>
          <cell r="M28"/>
          <cell r="N28"/>
          <cell r="O28" t="str">
            <v>**********</v>
          </cell>
        </row>
        <row r="29">
          <cell r="A29">
            <v>12223</v>
          </cell>
          <cell r="B29" t="str">
            <v>GTN/BF</v>
          </cell>
          <cell r="C29" t="str">
            <v>22" (2PB)</v>
          </cell>
          <cell r="D29">
            <v>10</v>
          </cell>
          <cell r="E29">
            <v>5</v>
          </cell>
          <cell r="F29">
            <v>8</v>
          </cell>
          <cell r="G29"/>
          <cell r="H29"/>
          <cell r="I29">
            <v>48</v>
          </cell>
          <cell r="J29" t="str">
            <v>48 x44</v>
          </cell>
          <cell r="K29" t="str">
            <v>8914</v>
          </cell>
          <cell r="L29"/>
          <cell r="M29">
            <v>4</v>
          </cell>
          <cell r="N29">
            <v>4</v>
          </cell>
          <cell r="O29" t="str">
            <v>Canadian Packaging</v>
          </cell>
        </row>
        <row r="30">
          <cell r="A30">
            <v>12253</v>
          </cell>
          <cell r="B30" t="str">
            <v>GTN/BF</v>
          </cell>
          <cell r="C30" t="str">
            <v>25" (2PB)</v>
          </cell>
          <cell r="D30">
            <v>8</v>
          </cell>
          <cell r="E30">
            <v>4</v>
          </cell>
          <cell r="F30"/>
          <cell r="G30"/>
          <cell r="H30"/>
          <cell r="I30">
            <v>32</v>
          </cell>
          <cell r="J30" t="str">
            <v>44 x 44</v>
          </cell>
          <cell r="K30" t="str">
            <v>8909</v>
          </cell>
          <cell r="L30" t="str">
            <v>28.55</v>
          </cell>
          <cell r="M30">
            <v>4</v>
          </cell>
          <cell r="N30">
            <v>2</v>
          </cell>
          <cell r="O30"/>
        </row>
        <row r="31">
          <cell r="A31">
            <v>12255</v>
          </cell>
          <cell r="B31" t="str">
            <v>GTN/BF</v>
          </cell>
          <cell r="C31" t="str">
            <v>25" (2PB)</v>
          </cell>
          <cell r="D31">
            <v>8</v>
          </cell>
          <cell r="E31">
            <v>6</v>
          </cell>
          <cell r="F31"/>
          <cell r="G31"/>
          <cell r="H31"/>
          <cell r="I31">
            <v>48</v>
          </cell>
          <cell r="J31" t="str">
            <v>44 x 44</v>
          </cell>
          <cell r="K31" t="str">
            <v>8909</v>
          </cell>
          <cell r="L31" t="str">
            <v>28.55</v>
          </cell>
          <cell r="M31">
            <v>4</v>
          </cell>
          <cell r="N31">
            <v>2</v>
          </cell>
          <cell r="O31"/>
        </row>
        <row r="32">
          <cell r="A32">
            <v>12256</v>
          </cell>
          <cell r="B32" t="str">
            <v>GTN/BF</v>
          </cell>
          <cell r="C32" t="str">
            <v>25" (2PB)</v>
          </cell>
          <cell r="D32">
            <v>8</v>
          </cell>
          <cell r="E32">
            <v>6</v>
          </cell>
          <cell r="F32">
            <v>2</v>
          </cell>
          <cell r="G32"/>
          <cell r="H32"/>
          <cell r="I32">
            <v>50</v>
          </cell>
          <cell r="J32" t="str">
            <v>44 x 44</v>
          </cell>
          <cell r="K32" t="str">
            <v>8909</v>
          </cell>
          <cell r="L32" t="str">
            <v>28.55</v>
          </cell>
          <cell r="M32">
            <v>4</v>
          </cell>
          <cell r="N32">
            <v>2</v>
          </cell>
          <cell r="O32"/>
        </row>
        <row r="33">
          <cell r="A33">
            <v>12273</v>
          </cell>
          <cell r="B33" t="str">
            <v>GTN/BF</v>
          </cell>
          <cell r="C33" t="str">
            <v>72 SWS</v>
          </cell>
          <cell r="D33">
            <v>12</v>
          </cell>
          <cell r="E33">
            <v>6</v>
          </cell>
          <cell r="F33"/>
          <cell r="G33"/>
          <cell r="H33"/>
          <cell r="I33">
            <v>72</v>
          </cell>
          <cell r="J33" t="str">
            <v>44 x 44</v>
          </cell>
          <cell r="K33" t="str">
            <v>8909</v>
          </cell>
          <cell r="L33" t="str">
            <v>28.55</v>
          </cell>
          <cell r="M33">
            <v>4</v>
          </cell>
          <cell r="N33"/>
          <cell r="O33"/>
        </row>
        <row r="34">
          <cell r="A34">
            <v>12274</v>
          </cell>
          <cell r="B34" t="str">
            <v>GTN/BF</v>
          </cell>
          <cell r="C34" t="str">
            <v>72 SWP</v>
          </cell>
          <cell r="D34"/>
          <cell r="E34"/>
          <cell r="F34"/>
          <cell r="G34">
            <v>2</v>
          </cell>
          <cell r="H34"/>
          <cell r="I34">
            <v>72</v>
          </cell>
          <cell r="J34" t="str">
            <v>56 x 42</v>
          </cell>
          <cell r="K34"/>
          <cell r="L34" t="str">
            <v>41.45</v>
          </cell>
          <cell r="M34">
            <v>4</v>
          </cell>
          <cell r="N34"/>
          <cell r="O34"/>
        </row>
        <row r="35">
          <cell r="A35">
            <v>12275</v>
          </cell>
          <cell r="B35" t="str">
            <v>GTN/BF</v>
          </cell>
          <cell r="C35" t="str">
            <v>72 SWP</v>
          </cell>
          <cell r="D35"/>
          <cell r="E35"/>
          <cell r="F35"/>
          <cell r="G35">
            <v>2</v>
          </cell>
          <cell r="H35"/>
          <cell r="I35">
            <v>72</v>
          </cell>
          <cell r="J35" t="str">
            <v>48 x 44</v>
          </cell>
          <cell r="K35" t="str">
            <v>8914</v>
          </cell>
          <cell r="L35"/>
          <cell r="M35">
            <v>4</v>
          </cell>
          <cell r="N35"/>
          <cell r="O35"/>
        </row>
        <row r="36">
          <cell r="A36">
            <v>12311</v>
          </cell>
          <cell r="B36" t="str">
            <v>GTN/BF</v>
          </cell>
          <cell r="C36" t="str">
            <v>31" (2PB)</v>
          </cell>
          <cell r="D36">
            <v>6</v>
          </cell>
          <cell r="E36">
            <v>4</v>
          </cell>
          <cell r="F36"/>
          <cell r="G36"/>
          <cell r="H36"/>
          <cell r="I36">
            <v>24</v>
          </cell>
          <cell r="J36" t="str">
            <v>44 x 44</v>
          </cell>
          <cell r="K36" t="str">
            <v>8909</v>
          </cell>
          <cell r="L36" t="str">
            <v>28.55</v>
          </cell>
          <cell r="M36">
            <v>4</v>
          </cell>
          <cell r="N36">
            <v>2</v>
          </cell>
          <cell r="O36"/>
        </row>
        <row r="37">
          <cell r="A37">
            <v>12315</v>
          </cell>
          <cell r="B37" t="str">
            <v>GTN/BF</v>
          </cell>
          <cell r="C37" t="str">
            <v>31" (2PB)</v>
          </cell>
          <cell r="D37">
            <v>6</v>
          </cell>
          <cell r="E37">
            <v>6</v>
          </cell>
          <cell r="F37"/>
          <cell r="G37"/>
          <cell r="H37"/>
          <cell r="I37">
            <v>36</v>
          </cell>
          <cell r="J37" t="str">
            <v>44 x 44</v>
          </cell>
          <cell r="K37" t="str">
            <v>8909</v>
          </cell>
          <cell r="L37" t="str">
            <v>28.55</v>
          </cell>
          <cell r="M37">
            <v>4</v>
          </cell>
          <cell r="N37">
            <v>2</v>
          </cell>
          <cell r="O37"/>
        </row>
        <row r="38">
          <cell r="A38">
            <v>12317</v>
          </cell>
          <cell r="B38" t="str">
            <v>GTN/BF</v>
          </cell>
          <cell r="C38" t="str">
            <v>31" (2PB)</v>
          </cell>
          <cell r="D38">
            <v>6</v>
          </cell>
          <cell r="E38">
            <v>5</v>
          </cell>
          <cell r="F38"/>
          <cell r="G38"/>
          <cell r="H38"/>
          <cell r="I38">
            <v>30</v>
          </cell>
          <cell r="J38" t="str">
            <v>44 x 44</v>
          </cell>
          <cell r="K38" t="str">
            <v>8909</v>
          </cell>
          <cell r="L38" t="str">
            <v>28.55</v>
          </cell>
          <cell r="M38">
            <v>4</v>
          </cell>
          <cell r="N38">
            <v>2</v>
          </cell>
          <cell r="O38"/>
        </row>
        <row r="39">
          <cell r="A39">
            <v>12318</v>
          </cell>
          <cell r="B39" t="str">
            <v>GTN/BF</v>
          </cell>
          <cell r="C39" t="str">
            <v>31" (2PB)</v>
          </cell>
          <cell r="D39">
            <v>6</v>
          </cell>
          <cell r="E39">
            <v>6</v>
          </cell>
          <cell r="F39">
            <v>4</v>
          </cell>
          <cell r="G39"/>
          <cell r="H39"/>
          <cell r="I39">
            <v>40</v>
          </cell>
          <cell r="J39" t="str">
            <v>44 x 44</v>
          </cell>
          <cell r="K39" t="str">
            <v>8909</v>
          </cell>
          <cell r="L39" t="str">
            <v>28.55</v>
          </cell>
          <cell r="M39">
            <v>4</v>
          </cell>
          <cell r="N39">
            <v>2</v>
          </cell>
          <cell r="O39" t="str">
            <v>Special Packaging Only!</v>
          </cell>
        </row>
        <row r="40">
          <cell r="A40">
            <v>12319</v>
          </cell>
          <cell r="B40" t="str">
            <v>GTN/BF</v>
          </cell>
          <cell r="C40" t="str">
            <v>31" (2PB)</v>
          </cell>
          <cell r="D40">
            <v>6</v>
          </cell>
          <cell r="E40">
            <v>7</v>
          </cell>
          <cell r="F40"/>
          <cell r="G40"/>
          <cell r="H40"/>
          <cell r="I40">
            <v>42</v>
          </cell>
          <cell r="J40" t="str">
            <v>44 x 44</v>
          </cell>
          <cell r="K40" t="str">
            <v>8909</v>
          </cell>
          <cell r="L40" t="str">
            <v>28.55</v>
          </cell>
          <cell r="M40">
            <v>4</v>
          </cell>
          <cell r="N40">
            <v>2</v>
          </cell>
          <cell r="O40" t="str">
            <v>Cardboard pad between each layer for stability</v>
          </cell>
        </row>
        <row r="41">
          <cell r="A41">
            <v>12397</v>
          </cell>
          <cell r="B41" t="str">
            <v>GTN/BF</v>
          </cell>
          <cell r="C41" t="str">
            <v>39" (2PB)</v>
          </cell>
          <cell r="D41">
            <v>8</v>
          </cell>
          <cell r="E41">
            <v>4</v>
          </cell>
          <cell r="F41"/>
          <cell r="G41"/>
          <cell r="H41"/>
          <cell r="I41">
            <v>32</v>
          </cell>
          <cell r="J41" t="str">
            <v>66 x 42</v>
          </cell>
          <cell r="K41" t="str">
            <v>8917</v>
          </cell>
          <cell r="L41" t="str">
            <v>42.25</v>
          </cell>
          <cell r="M41">
            <v>4</v>
          </cell>
          <cell r="N41">
            <v>2</v>
          </cell>
          <cell r="O41"/>
        </row>
        <row r="42">
          <cell r="A42">
            <v>12405</v>
          </cell>
          <cell r="B42" t="str">
            <v>GTN/BF</v>
          </cell>
          <cell r="C42" t="str">
            <v>40 SWS</v>
          </cell>
          <cell r="D42">
            <v>10</v>
          </cell>
          <cell r="E42">
            <v>4</v>
          </cell>
          <cell r="F42"/>
          <cell r="G42"/>
          <cell r="H42"/>
          <cell r="I42">
            <v>40</v>
          </cell>
          <cell r="J42" t="str">
            <v>48 x 44</v>
          </cell>
          <cell r="K42"/>
          <cell r="L42"/>
          <cell r="M42">
            <v>4</v>
          </cell>
          <cell r="N42"/>
          <cell r="O42"/>
        </row>
        <row r="43">
          <cell r="A43">
            <v>12421</v>
          </cell>
          <cell r="B43" t="str">
            <v>GTN/BF</v>
          </cell>
          <cell r="C43" t="str">
            <v>42 (2PB)</v>
          </cell>
          <cell r="D43">
            <v>6</v>
          </cell>
          <cell r="E43">
            <v>8</v>
          </cell>
          <cell r="F43"/>
          <cell r="G43"/>
          <cell r="H43"/>
          <cell r="I43">
            <v>48</v>
          </cell>
          <cell r="J43" t="str">
            <v>48 x 44</v>
          </cell>
          <cell r="K43"/>
          <cell r="L43"/>
          <cell r="M43">
            <v>4</v>
          </cell>
          <cell r="N43">
            <v>2</v>
          </cell>
          <cell r="O43"/>
        </row>
        <row r="44">
          <cell r="A44">
            <v>12424</v>
          </cell>
          <cell r="B44" t="str">
            <v>GTN/BF</v>
          </cell>
          <cell r="C44" t="str">
            <v>42 (2PB)</v>
          </cell>
          <cell r="D44">
            <v>6</v>
          </cell>
          <cell r="E44">
            <v>6</v>
          </cell>
          <cell r="F44"/>
          <cell r="G44"/>
          <cell r="H44"/>
          <cell r="I44">
            <v>36</v>
          </cell>
          <cell r="J44" t="str">
            <v>48 x 44</v>
          </cell>
          <cell r="K44"/>
          <cell r="L44"/>
          <cell r="M44">
            <v>4</v>
          </cell>
          <cell r="N44">
            <v>2</v>
          </cell>
          <cell r="O44"/>
        </row>
        <row r="45">
          <cell r="A45">
            <v>12425</v>
          </cell>
          <cell r="B45" t="str">
            <v>GTN/BF</v>
          </cell>
          <cell r="C45" t="str">
            <v>42 (2PB)</v>
          </cell>
          <cell r="D45">
            <v>6</v>
          </cell>
          <cell r="E45">
            <v>7</v>
          </cell>
          <cell r="F45"/>
          <cell r="G45"/>
          <cell r="H45"/>
          <cell r="I45">
            <v>42</v>
          </cell>
          <cell r="J45" t="str">
            <v>48 x 44</v>
          </cell>
          <cell r="K45"/>
          <cell r="L45"/>
          <cell r="M45">
            <v>4</v>
          </cell>
          <cell r="N45">
            <v>2</v>
          </cell>
          <cell r="O45"/>
        </row>
        <row r="46">
          <cell r="A46">
            <v>12427</v>
          </cell>
          <cell r="B46" t="str">
            <v>GTN/BF</v>
          </cell>
          <cell r="C46" t="str">
            <v>42 (2PB)</v>
          </cell>
          <cell r="D46">
            <v>7</v>
          </cell>
          <cell r="E46">
            <v>5</v>
          </cell>
          <cell r="F46"/>
          <cell r="G46"/>
          <cell r="H46"/>
          <cell r="I46">
            <v>35</v>
          </cell>
          <cell r="J46" t="str">
            <v>56 x 42</v>
          </cell>
          <cell r="K46"/>
          <cell r="L46" t="str">
            <v>41.45</v>
          </cell>
          <cell r="M46">
            <v>4</v>
          </cell>
          <cell r="N46">
            <v>2</v>
          </cell>
          <cell r="O46"/>
        </row>
        <row r="47">
          <cell r="A47">
            <v>12444</v>
          </cell>
          <cell r="B47" t="str">
            <v>GTN/BF</v>
          </cell>
          <cell r="C47" t="str">
            <v>45 SWS</v>
          </cell>
          <cell r="D47">
            <v>9</v>
          </cell>
          <cell r="E47">
            <v>5</v>
          </cell>
          <cell r="F47"/>
          <cell r="G47"/>
          <cell r="H47"/>
          <cell r="I47">
            <v>45</v>
          </cell>
          <cell r="J47" t="str">
            <v>44 x 44</v>
          </cell>
          <cell r="K47" t="str">
            <v>8909</v>
          </cell>
          <cell r="L47" t="str">
            <v>28.55</v>
          </cell>
          <cell r="M47">
            <v>4</v>
          </cell>
          <cell r="N47"/>
          <cell r="O47"/>
        </row>
        <row r="48">
          <cell r="A48">
            <v>12457</v>
          </cell>
          <cell r="B48" t="str">
            <v>GTN/BF</v>
          </cell>
          <cell r="C48" t="str">
            <v>45 SWP</v>
          </cell>
          <cell r="D48"/>
          <cell r="E48"/>
          <cell r="F48"/>
          <cell r="G48">
            <v>1</v>
          </cell>
          <cell r="H48"/>
          <cell r="I48">
            <v>45</v>
          </cell>
          <cell r="J48" t="str">
            <v>72 x 42</v>
          </cell>
          <cell r="K48"/>
          <cell r="L48" t="str">
            <v>63.10</v>
          </cell>
          <cell r="M48"/>
          <cell r="N48"/>
          <cell r="O48"/>
        </row>
        <row r="49">
          <cell r="A49">
            <v>12471</v>
          </cell>
          <cell r="B49" t="str">
            <v>GTN/BF</v>
          </cell>
          <cell r="C49" t="str">
            <v>47" (2PB)</v>
          </cell>
          <cell r="D49">
            <v>6</v>
          </cell>
          <cell r="E49">
            <v>5</v>
          </cell>
          <cell r="F49"/>
          <cell r="G49"/>
          <cell r="H49"/>
          <cell r="I49">
            <v>30</v>
          </cell>
          <cell r="J49" t="str">
            <v>48 x 44</v>
          </cell>
          <cell r="K49" t="str">
            <v>8914</v>
          </cell>
          <cell r="L49"/>
          <cell r="M49">
            <v>4</v>
          </cell>
          <cell r="N49">
            <v>2</v>
          </cell>
          <cell r="O49"/>
        </row>
        <row r="50">
          <cell r="A50">
            <v>12472</v>
          </cell>
          <cell r="B50" t="str">
            <v>GTN/BF</v>
          </cell>
          <cell r="C50" t="str">
            <v>47" (2PB)</v>
          </cell>
          <cell r="D50">
            <v>6</v>
          </cell>
          <cell r="E50">
            <v>4</v>
          </cell>
          <cell r="F50"/>
          <cell r="G50"/>
          <cell r="H50"/>
          <cell r="I50">
            <v>24</v>
          </cell>
          <cell r="J50" t="str">
            <v>48 x 44</v>
          </cell>
          <cell r="K50" t="str">
            <v>8914</v>
          </cell>
          <cell r="L50"/>
          <cell r="M50">
            <v>4</v>
          </cell>
          <cell r="N50">
            <v>2</v>
          </cell>
          <cell r="O50"/>
        </row>
        <row r="51">
          <cell r="A51">
            <v>12473</v>
          </cell>
          <cell r="B51" t="str">
            <v>GTN/BF</v>
          </cell>
          <cell r="C51" t="str">
            <v>47" (2PB)</v>
          </cell>
          <cell r="D51">
            <v>5</v>
          </cell>
          <cell r="E51">
            <v>2</v>
          </cell>
          <cell r="F51"/>
          <cell r="G51"/>
          <cell r="H51"/>
          <cell r="I51">
            <v>10</v>
          </cell>
          <cell r="J51" t="str">
            <v>48 x 44</v>
          </cell>
          <cell r="K51" t="str">
            <v>8914</v>
          </cell>
          <cell r="L51"/>
          <cell r="M51">
            <v>4</v>
          </cell>
          <cell r="N51">
            <v>2</v>
          </cell>
          <cell r="O51"/>
        </row>
        <row r="52">
          <cell r="A52">
            <v>12651</v>
          </cell>
          <cell r="B52" t="str">
            <v>GTN/BF</v>
          </cell>
          <cell r="C52" t="str">
            <v>56" (1 PB)</v>
          </cell>
          <cell r="D52">
            <v>7</v>
          </cell>
          <cell r="E52">
            <v>6</v>
          </cell>
          <cell r="F52"/>
          <cell r="G52"/>
          <cell r="H52"/>
          <cell r="I52">
            <v>42</v>
          </cell>
          <cell r="J52" t="str">
            <v>56 x 42</v>
          </cell>
          <cell r="K52"/>
          <cell r="L52" t="str">
            <v>41.45</v>
          </cell>
          <cell r="M52">
            <v>4</v>
          </cell>
          <cell r="N52">
            <v>3</v>
          </cell>
          <cell r="O52" t="str">
            <v>Box Flaps to be Glued</v>
          </cell>
        </row>
        <row r="53">
          <cell r="A53">
            <v>12475</v>
          </cell>
          <cell r="B53" t="str">
            <v>GTN/BF</v>
          </cell>
          <cell r="C53" t="str">
            <v>47" (2PB)</v>
          </cell>
          <cell r="D53">
            <v>6</v>
          </cell>
          <cell r="E53">
            <v>7</v>
          </cell>
          <cell r="F53"/>
          <cell r="G53"/>
          <cell r="H53"/>
          <cell r="I53">
            <v>42</v>
          </cell>
          <cell r="J53" t="str">
            <v>48 x 44</v>
          </cell>
          <cell r="K53" t="str">
            <v>8914</v>
          </cell>
          <cell r="L53"/>
          <cell r="M53">
            <v>4</v>
          </cell>
          <cell r="N53">
            <v>2</v>
          </cell>
          <cell r="O53"/>
        </row>
        <row r="54">
          <cell r="A54">
            <v>12741</v>
          </cell>
          <cell r="B54" t="str">
            <v>GTN/BF</v>
          </cell>
          <cell r="C54" t="str">
            <v>47" (1PB)</v>
          </cell>
          <cell r="D54">
            <v>7</v>
          </cell>
          <cell r="E54">
            <v>5</v>
          </cell>
          <cell r="F54"/>
          <cell r="G54"/>
          <cell r="H54"/>
          <cell r="I54">
            <v>35</v>
          </cell>
          <cell r="J54" t="str">
            <v>48 x 44</v>
          </cell>
          <cell r="K54" t="str">
            <v>8914</v>
          </cell>
          <cell r="L54"/>
          <cell r="M54">
            <v>4</v>
          </cell>
          <cell r="N54">
            <v>2</v>
          </cell>
          <cell r="O54" t="str">
            <v>Box Flaps to be Glued</v>
          </cell>
        </row>
        <row r="55">
          <cell r="A55">
            <v>12745</v>
          </cell>
          <cell r="B55" t="str">
            <v>GTN/BF</v>
          </cell>
          <cell r="C55" t="str">
            <v>47" (1PB)</v>
          </cell>
          <cell r="D55">
            <v>7</v>
          </cell>
          <cell r="E55">
            <v>6</v>
          </cell>
          <cell r="F55"/>
          <cell r="G55"/>
          <cell r="H55"/>
          <cell r="I55">
            <v>42</v>
          </cell>
          <cell r="J55" t="str">
            <v>48 x 44</v>
          </cell>
          <cell r="K55" t="str">
            <v>8914</v>
          </cell>
          <cell r="L55"/>
          <cell r="M55">
            <v>4</v>
          </cell>
          <cell r="N55">
            <v>2</v>
          </cell>
          <cell r="O55" t="str">
            <v>Box Flaps to be Glued</v>
          </cell>
        </row>
        <row r="56">
          <cell r="A56">
            <v>12749</v>
          </cell>
          <cell r="B56" t="str">
            <v>GTN/BF</v>
          </cell>
          <cell r="C56" t="str">
            <v>47" (1PB)</v>
          </cell>
          <cell r="D56">
            <v>7</v>
          </cell>
          <cell r="E56">
            <v>7</v>
          </cell>
          <cell r="F56"/>
          <cell r="G56"/>
          <cell r="H56"/>
          <cell r="I56">
            <v>49</v>
          </cell>
          <cell r="J56" t="str">
            <v>48 x 44</v>
          </cell>
          <cell r="K56" t="str">
            <v>8914</v>
          </cell>
          <cell r="L56"/>
          <cell r="M56">
            <v>4</v>
          </cell>
          <cell r="N56">
            <v>2</v>
          </cell>
          <cell r="O56" t="str">
            <v>Box Flaps to be Glued</v>
          </cell>
        </row>
        <row r="57">
          <cell r="A57">
            <v>12476</v>
          </cell>
          <cell r="B57" t="str">
            <v>GTN/BF</v>
          </cell>
          <cell r="C57" t="str">
            <v>47" (2PB)</v>
          </cell>
          <cell r="D57">
            <v>7</v>
          </cell>
          <cell r="E57">
            <v>5</v>
          </cell>
          <cell r="F57"/>
          <cell r="G57"/>
          <cell r="H57"/>
          <cell r="I57">
            <v>35</v>
          </cell>
          <cell r="J57" t="str">
            <v>48 x 48</v>
          </cell>
          <cell r="K57"/>
          <cell r="L57" t="str">
            <v>33.30</v>
          </cell>
          <cell r="M57">
            <v>4</v>
          </cell>
          <cell r="N57">
            <v>2</v>
          </cell>
          <cell r="O57"/>
        </row>
        <row r="58">
          <cell r="A58">
            <v>12477</v>
          </cell>
          <cell r="B58" t="str">
            <v>GTN/BF</v>
          </cell>
          <cell r="C58" t="str">
            <v>47" (2PB)</v>
          </cell>
          <cell r="D58">
            <v>6</v>
          </cell>
          <cell r="E58">
            <v>6</v>
          </cell>
          <cell r="F58"/>
          <cell r="G58"/>
          <cell r="H58"/>
          <cell r="I58">
            <v>36</v>
          </cell>
          <cell r="J58" t="str">
            <v>48 x 44</v>
          </cell>
          <cell r="K58" t="str">
            <v>8914</v>
          </cell>
          <cell r="L58"/>
          <cell r="M58">
            <v>4</v>
          </cell>
          <cell r="N58">
            <v>2</v>
          </cell>
          <cell r="O58"/>
        </row>
        <row r="59">
          <cell r="A59">
            <v>12498</v>
          </cell>
          <cell r="B59" t="str">
            <v>GTN/BF</v>
          </cell>
          <cell r="C59" t="str">
            <v>45 SWP</v>
          </cell>
          <cell r="D59"/>
          <cell r="E59"/>
          <cell r="F59"/>
          <cell r="G59">
            <v>1</v>
          </cell>
          <cell r="H59"/>
          <cell r="I59">
            <v>45</v>
          </cell>
          <cell r="J59" t="str">
            <v>48 x 44</v>
          </cell>
          <cell r="K59" t="str">
            <v>8914</v>
          </cell>
          <cell r="L59"/>
          <cell r="M59"/>
          <cell r="N59"/>
          <cell r="O59"/>
        </row>
        <row r="60">
          <cell r="A60">
            <v>12499</v>
          </cell>
          <cell r="B60" t="str">
            <v>GTN/BF</v>
          </cell>
          <cell r="C60" t="str">
            <v>45 SWP</v>
          </cell>
          <cell r="D60"/>
          <cell r="E60"/>
          <cell r="F60"/>
          <cell r="G60">
            <v>1</v>
          </cell>
          <cell r="H60"/>
          <cell r="I60">
            <v>45</v>
          </cell>
          <cell r="J60" t="str">
            <v>44 x 44</v>
          </cell>
          <cell r="K60" t="str">
            <v>8909</v>
          </cell>
          <cell r="L60" t="str">
            <v>28.55</v>
          </cell>
          <cell r="M60"/>
          <cell r="N60"/>
          <cell r="O60"/>
        </row>
        <row r="61">
          <cell r="A61">
            <v>12544</v>
          </cell>
          <cell r="B61" t="str">
            <v>GTN/BF</v>
          </cell>
          <cell r="C61" t="str">
            <v>45 SWP</v>
          </cell>
          <cell r="D61"/>
          <cell r="E61"/>
          <cell r="F61"/>
          <cell r="G61">
            <v>1</v>
          </cell>
          <cell r="H61"/>
          <cell r="I61">
            <v>45</v>
          </cell>
          <cell r="J61" t="str">
            <v>56 x 42</v>
          </cell>
          <cell r="K61"/>
          <cell r="L61" t="str">
            <v>41.45</v>
          </cell>
          <cell r="M61"/>
          <cell r="N61"/>
          <cell r="O61"/>
        </row>
        <row r="62">
          <cell r="A62">
            <v>12545</v>
          </cell>
          <cell r="B62" t="str">
            <v>GTN/BF</v>
          </cell>
          <cell r="C62" t="str">
            <v>54 SWS</v>
          </cell>
          <cell r="D62">
            <v>9</v>
          </cell>
          <cell r="E62">
            <v>6</v>
          </cell>
          <cell r="F62"/>
          <cell r="G62"/>
          <cell r="H62"/>
          <cell r="I62">
            <v>54</v>
          </cell>
          <cell r="J62" t="str">
            <v>44 x 44</v>
          </cell>
          <cell r="K62" t="str">
            <v>8909</v>
          </cell>
          <cell r="L62" t="str">
            <v>28.55</v>
          </cell>
          <cell r="M62">
            <v>4</v>
          </cell>
          <cell r="N62"/>
          <cell r="O62"/>
        </row>
        <row r="63">
          <cell r="A63">
            <v>12550</v>
          </cell>
          <cell r="B63" t="str">
            <v>GTN/BF</v>
          </cell>
          <cell r="C63" t="str">
            <v xml:space="preserve">60 SWS </v>
          </cell>
          <cell r="D63">
            <v>10</v>
          </cell>
          <cell r="E63">
            <v>6</v>
          </cell>
          <cell r="F63"/>
          <cell r="G63"/>
          <cell r="H63"/>
          <cell r="I63">
            <v>60</v>
          </cell>
          <cell r="J63" t="str">
            <v>48 x 44</v>
          </cell>
          <cell r="K63" t="str">
            <v>8914</v>
          </cell>
          <cell r="L63"/>
          <cell r="M63">
            <v>4</v>
          </cell>
          <cell r="N63"/>
          <cell r="O63"/>
        </row>
        <row r="64">
          <cell r="A64">
            <v>12551</v>
          </cell>
          <cell r="B64" t="str">
            <v>GTN/BF</v>
          </cell>
          <cell r="C64" t="str">
            <v>50 SWS</v>
          </cell>
          <cell r="D64">
            <v>10</v>
          </cell>
          <cell r="E64">
            <v>5</v>
          </cell>
          <cell r="F64"/>
          <cell r="G64"/>
          <cell r="H64"/>
          <cell r="I64">
            <v>50</v>
          </cell>
          <cell r="J64" t="str">
            <v>48 x 44</v>
          </cell>
          <cell r="K64" t="str">
            <v>8914</v>
          </cell>
          <cell r="L64"/>
          <cell r="M64">
            <v>4</v>
          </cell>
          <cell r="N64"/>
          <cell r="O64"/>
        </row>
        <row r="65">
          <cell r="A65">
            <v>12552</v>
          </cell>
          <cell r="B65" t="str">
            <v>GTN/BF</v>
          </cell>
          <cell r="C65" t="str">
            <v>50 SWS</v>
          </cell>
          <cell r="D65">
            <v>10</v>
          </cell>
          <cell r="E65">
            <v>5</v>
          </cell>
          <cell r="F65"/>
          <cell r="G65"/>
          <cell r="H65"/>
          <cell r="I65">
            <v>50</v>
          </cell>
          <cell r="J65" t="str">
            <v>48 x 48</v>
          </cell>
          <cell r="K65"/>
          <cell r="L65"/>
          <cell r="M65"/>
          <cell r="N65"/>
          <cell r="O65"/>
        </row>
        <row r="66">
          <cell r="A66">
            <v>12563</v>
          </cell>
          <cell r="B66" t="str">
            <v>GTN/BF</v>
          </cell>
          <cell r="C66" t="str">
            <v>56" (2PB)</v>
          </cell>
          <cell r="D66">
            <v>6</v>
          </cell>
          <cell r="E66">
            <v>4</v>
          </cell>
          <cell r="F66"/>
          <cell r="G66"/>
          <cell r="H66"/>
          <cell r="I66">
            <v>24</v>
          </cell>
          <cell r="J66" t="str">
            <v>56 x 42</v>
          </cell>
          <cell r="K66"/>
          <cell r="L66" t="str">
            <v>41.45</v>
          </cell>
          <cell r="M66">
            <v>4</v>
          </cell>
          <cell r="N66">
            <v>3</v>
          </cell>
          <cell r="O66"/>
        </row>
        <row r="67">
          <cell r="A67">
            <v>12564</v>
          </cell>
          <cell r="B67" t="str">
            <v>GTN/BF</v>
          </cell>
          <cell r="C67" t="str">
            <v>56" (2PB)</v>
          </cell>
          <cell r="D67">
            <v>6</v>
          </cell>
          <cell r="E67">
            <v>8</v>
          </cell>
          <cell r="F67">
            <v>2</v>
          </cell>
          <cell r="G67"/>
          <cell r="H67"/>
          <cell r="I67">
            <v>50</v>
          </cell>
          <cell r="J67" t="str">
            <v>56 x 42</v>
          </cell>
          <cell r="K67"/>
          <cell r="L67" t="str">
            <v>41.45</v>
          </cell>
          <cell r="M67">
            <v>4</v>
          </cell>
          <cell r="N67">
            <v>3</v>
          </cell>
          <cell r="O67"/>
        </row>
        <row r="68">
          <cell r="A68">
            <v>12565</v>
          </cell>
          <cell r="B68" t="str">
            <v>GTN/BF</v>
          </cell>
          <cell r="C68" t="str">
            <v>56" (2PB)</v>
          </cell>
          <cell r="D68">
            <v>6</v>
          </cell>
          <cell r="E68">
            <v>6</v>
          </cell>
          <cell r="F68"/>
          <cell r="G68"/>
          <cell r="H68"/>
          <cell r="I68">
            <v>36</v>
          </cell>
          <cell r="J68" t="str">
            <v>56 x 42</v>
          </cell>
          <cell r="K68"/>
          <cell r="L68" t="str">
            <v>41.45</v>
          </cell>
          <cell r="M68">
            <v>4</v>
          </cell>
          <cell r="N68">
            <v>3</v>
          </cell>
          <cell r="O68"/>
        </row>
        <row r="69">
          <cell r="A69">
            <v>12566</v>
          </cell>
          <cell r="B69" t="str">
            <v>GTN/BF</v>
          </cell>
          <cell r="C69" t="str">
            <v>56" (2PB)</v>
          </cell>
          <cell r="D69">
            <v>6</v>
          </cell>
          <cell r="E69">
            <v>7</v>
          </cell>
          <cell r="F69"/>
          <cell r="G69"/>
          <cell r="H69"/>
          <cell r="I69">
            <v>42</v>
          </cell>
          <cell r="J69" t="str">
            <v>56 x 42</v>
          </cell>
          <cell r="K69"/>
          <cell r="L69" t="str">
            <v>41.45</v>
          </cell>
          <cell r="M69">
            <v>4</v>
          </cell>
          <cell r="N69">
            <v>3</v>
          </cell>
          <cell r="O69"/>
        </row>
        <row r="70">
          <cell r="A70">
            <v>12567</v>
          </cell>
          <cell r="B70" t="str">
            <v>GTN/BF</v>
          </cell>
          <cell r="C70" t="str">
            <v xml:space="preserve">56" (2PB) </v>
          </cell>
          <cell r="D70">
            <v>6</v>
          </cell>
          <cell r="E70">
            <v>7</v>
          </cell>
          <cell r="F70"/>
          <cell r="G70"/>
          <cell r="H70"/>
          <cell r="I70">
            <v>42</v>
          </cell>
          <cell r="J70" t="str">
            <v>56 x 42</v>
          </cell>
          <cell r="K70"/>
          <cell r="L70" t="str">
            <v>41.45</v>
          </cell>
          <cell r="M70">
            <v>4</v>
          </cell>
          <cell r="N70">
            <v>3</v>
          </cell>
          <cell r="O70" t="str">
            <v>Special Packaging (Lokset label)</v>
          </cell>
        </row>
        <row r="71">
          <cell r="A71">
            <v>12568</v>
          </cell>
          <cell r="B71" t="str">
            <v>GTN/BF</v>
          </cell>
          <cell r="C71" t="str">
            <v>56" (2PB)</v>
          </cell>
          <cell r="D71">
            <v>6</v>
          </cell>
          <cell r="E71">
            <v>3</v>
          </cell>
          <cell r="F71"/>
          <cell r="G71"/>
          <cell r="H71"/>
          <cell r="I71">
            <v>18</v>
          </cell>
          <cell r="J71" t="str">
            <v>56 x 42</v>
          </cell>
          <cell r="K71"/>
          <cell r="L71" t="str">
            <v>41.45</v>
          </cell>
          <cell r="M71">
            <v>4</v>
          </cell>
          <cell r="N71">
            <v>3</v>
          </cell>
          <cell r="O71"/>
        </row>
        <row r="72">
          <cell r="A72">
            <v>12569</v>
          </cell>
          <cell r="B72" t="str">
            <v>GTN/BF</v>
          </cell>
          <cell r="C72" t="str">
            <v>56 (2PB)</v>
          </cell>
          <cell r="D72">
            <v>6</v>
          </cell>
          <cell r="E72">
            <v>5</v>
          </cell>
          <cell r="F72"/>
          <cell r="G72"/>
          <cell r="H72"/>
          <cell r="I72">
            <v>30</v>
          </cell>
          <cell r="J72" t="str">
            <v>56 x 42</v>
          </cell>
          <cell r="K72"/>
          <cell r="L72" t="str">
            <v>41.45</v>
          </cell>
          <cell r="M72">
            <v>4</v>
          </cell>
          <cell r="N72">
            <v>3</v>
          </cell>
          <cell r="O72"/>
        </row>
        <row r="73">
          <cell r="A73">
            <v>12570</v>
          </cell>
          <cell r="B73" t="str">
            <v>GTN/BF</v>
          </cell>
          <cell r="C73" t="str">
            <v>56" (2PB)</v>
          </cell>
          <cell r="D73">
            <v>6</v>
          </cell>
          <cell r="E73">
            <v>8</v>
          </cell>
          <cell r="F73"/>
          <cell r="G73"/>
          <cell r="H73"/>
          <cell r="I73">
            <v>48</v>
          </cell>
          <cell r="J73" t="str">
            <v>56 x 42</v>
          </cell>
          <cell r="K73"/>
          <cell r="L73" t="str">
            <v>41.45</v>
          </cell>
          <cell r="M73">
            <v>4</v>
          </cell>
          <cell r="N73">
            <v>3</v>
          </cell>
          <cell r="O73"/>
        </row>
        <row r="74">
          <cell r="A74">
            <v>12581</v>
          </cell>
          <cell r="B74" t="str">
            <v>GTN/BF</v>
          </cell>
          <cell r="C74" t="str">
            <v>22" (2PB)</v>
          </cell>
          <cell r="D74">
            <v>10</v>
          </cell>
          <cell r="E74">
            <v>4</v>
          </cell>
          <cell r="F74">
            <v>8</v>
          </cell>
          <cell r="G74"/>
          <cell r="H74"/>
          <cell r="I74">
            <v>48</v>
          </cell>
          <cell r="J74" t="str">
            <v>48 x 44</v>
          </cell>
          <cell r="K74" t="str">
            <v>8914</v>
          </cell>
          <cell r="L74"/>
          <cell r="M74">
            <v>4</v>
          </cell>
          <cell r="N74">
            <v>2</v>
          </cell>
          <cell r="O74"/>
        </row>
        <row r="75">
          <cell r="A75">
            <v>12605</v>
          </cell>
          <cell r="B75" t="str">
            <v>GTN/BF</v>
          </cell>
          <cell r="C75" t="str">
            <v>60 SWP</v>
          </cell>
          <cell r="D75"/>
          <cell r="E75">
            <v>30</v>
          </cell>
          <cell r="F75"/>
          <cell r="G75">
            <v>2</v>
          </cell>
          <cell r="H75"/>
          <cell r="I75">
            <v>60</v>
          </cell>
          <cell r="J75" t="str">
            <v>48 x 44</v>
          </cell>
          <cell r="K75" t="str">
            <v>8914</v>
          </cell>
          <cell r="L75"/>
          <cell r="M75">
            <v>4</v>
          </cell>
          <cell r="N75"/>
          <cell r="O75"/>
        </row>
        <row r="76">
          <cell r="A76">
            <v>12623</v>
          </cell>
          <cell r="B76" t="str">
            <v>GTN/BF</v>
          </cell>
          <cell r="C76" t="str">
            <v>62" (2PB)</v>
          </cell>
          <cell r="D76">
            <v>6</v>
          </cell>
          <cell r="E76">
            <v>7</v>
          </cell>
          <cell r="F76"/>
          <cell r="G76"/>
          <cell r="H76"/>
          <cell r="I76">
            <v>42</v>
          </cell>
          <cell r="J76" t="str">
            <v>66 x 42</v>
          </cell>
          <cell r="K76" t="str">
            <v>8917</v>
          </cell>
          <cell r="L76" t="str">
            <v>42.25</v>
          </cell>
          <cell r="M76">
            <v>4</v>
          </cell>
          <cell r="N76">
            <v>4</v>
          </cell>
          <cell r="O76"/>
        </row>
        <row r="77">
          <cell r="A77">
            <v>12625</v>
          </cell>
          <cell r="B77" t="str">
            <v>GTN/BF</v>
          </cell>
          <cell r="C77" t="str">
            <v>62" (2PB)</v>
          </cell>
          <cell r="D77">
            <v>6</v>
          </cell>
          <cell r="E77">
            <v>6</v>
          </cell>
          <cell r="F77"/>
          <cell r="G77"/>
          <cell r="H77"/>
          <cell r="I77">
            <v>36</v>
          </cell>
          <cell r="J77" t="str">
            <v>66 x 42</v>
          </cell>
          <cell r="K77" t="str">
            <v>8917</v>
          </cell>
          <cell r="L77" t="str">
            <v>42.25</v>
          </cell>
          <cell r="M77">
            <v>4</v>
          </cell>
          <cell r="N77">
            <v>4</v>
          </cell>
          <cell r="O77"/>
        </row>
        <row r="78">
          <cell r="A78">
            <v>12629</v>
          </cell>
          <cell r="B78" t="str">
            <v>GTN/BF</v>
          </cell>
          <cell r="C78" t="str">
            <v>62" (2PB)</v>
          </cell>
          <cell r="D78">
            <v>6</v>
          </cell>
          <cell r="E78">
            <v>4</v>
          </cell>
          <cell r="F78"/>
          <cell r="G78"/>
          <cell r="H78"/>
          <cell r="I78">
            <v>24</v>
          </cell>
          <cell r="J78" t="str">
            <v>66 x 42</v>
          </cell>
          <cell r="K78" t="str">
            <v>8917</v>
          </cell>
          <cell r="L78" t="str">
            <v>42.25</v>
          </cell>
          <cell r="M78">
            <v>4</v>
          </cell>
          <cell r="N78">
            <v>4</v>
          </cell>
          <cell r="O78"/>
        </row>
        <row r="79">
          <cell r="A79">
            <v>12661</v>
          </cell>
          <cell r="B79" t="str">
            <v>GTN/BF</v>
          </cell>
          <cell r="C79" t="str">
            <v>45 SWP</v>
          </cell>
          <cell r="D79"/>
          <cell r="E79"/>
          <cell r="F79"/>
          <cell r="G79">
            <v>1</v>
          </cell>
          <cell r="H79"/>
          <cell r="I79">
            <v>45</v>
          </cell>
          <cell r="J79" t="str">
            <v>66 x 42</v>
          </cell>
          <cell r="K79" t="str">
            <v>8917</v>
          </cell>
          <cell r="L79" t="str">
            <v>42.25</v>
          </cell>
          <cell r="M79"/>
          <cell r="N79"/>
          <cell r="O79"/>
        </row>
        <row r="80">
          <cell r="A80">
            <v>12665</v>
          </cell>
          <cell r="B80" t="str">
            <v>GTN/BF</v>
          </cell>
          <cell r="C80" t="str">
            <v>66 SWP</v>
          </cell>
          <cell r="D80"/>
          <cell r="E80"/>
          <cell r="F80"/>
          <cell r="G80">
            <v>2</v>
          </cell>
          <cell r="H80"/>
          <cell r="I80">
            <v>66</v>
          </cell>
          <cell r="J80" t="str">
            <v>56 x 42</v>
          </cell>
          <cell r="K80"/>
          <cell r="L80" t="str">
            <v>41.45</v>
          </cell>
          <cell r="M80">
            <v>4</v>
          </cell>
          <cell r="N80"/>
          <cell r="O80"/>
        </row>
        <row r="81">
          <cell r="A81">
            <v>12667</v>
          </cell>
          <cell r="B81" t="str">
            <v>GTN/BF</v>
          </cell>
          <cell r="C81" t="str">
            <v>66 SWP</v>
          </cell>
          <cell r="D81"/>
          <cell r="E81"/>
          <cell r="F81"/>
          <cell r="G81">
            <v>2</v>
          </cell>
          <cell r="H81"/>
          <cell r="I81">
            <v>66</v>
          </cell>
          <cell r="J81" t="str">
            <v>48 x 44</v>
          </cell>
          <cell r="K81" t="str">
            <v>8914</v>
          </cell>
          <cell r="L81"/>
          <cell r="M81">
            <v>4</v>
          </cell>
          <cell r="N81"/>
          <cell r="O81"/>
        </row>
        <row r="82">
          <cell r="A82">
            <v>12705</v>
          </cell>
          <cell r="B82" t="str">
            <v>GTN/BF</v>
          </cell>
          <cell r="C82" t="str">
            <v>70 SWS</v>
          </cell>
          <cell r="D82">
            <v>10</v>
          </cell>
          <cell r="E82">
            <v>7</v>
          </cell>
          <cell r="F82"/>
          <cell r="G82"/>
          <cell r="H82"/>
          <cell r="I82">
            <v>70</v>
          </cell>
          <cell r="J82" t="str">
            <v>44 x 44</v>
          </cell>
          <cell r="K82" t="str">
            <v>8909</v>
          </cell>
          <cell r="L82" t="str">
            <v>28.55</v>
          </cell>
          <cell r="M82">
            <v>4</v>
          </cell>
          <cell r="N82"/>
          <cell r="O82"/>
        </row>
        <row r="83">
          <cell r="A83">
            <v>12725</v>
          </cell>
          <cell r="B83" t="str">
            <v>GTN/BF</v>
          </cell>
          <cell r="C83" t="str">
            <v>72" (2PB)</v>
          </cell>
          <cell r="D83">
            <v>6</v>
          </cell>
          <cell r="E83">
            <v>6</v>
          </cell>
          <cell r="F83"/>
          <cell r="G83"/>
          <cell r="H83"/>
          <cell r="I83">
            <v>36</v>
          </cell>
          <cell r="J83" t="str">
            <v>72 x 42</v>
          </cell>
          <cell r="K83"/>
          <cell r="L83" t="str">
            <v>63.10</v>
          </cell>
          <cell r="M83">
            <v>4</v>
          </cell>
          <cell r="N83">
            <v>5</v>
          </cell>
          <cell r="O83"/>
        </row>
        <row r="84">
          <cell r="A84">
            <v>12772</v>
          </cell>
          <cell r="B84" t="str">
            <v>GTN/BF</v>
          </cell>
          <cell r="C84" t="str">
            <v>42 SWP</v>
          </cell>
          <cell r="D84"/>
          <cell r="E84"/>
          <cell r="F84"/>
          <cell r="G84">
            <v>2</v>
          </cell>
          <cell r="H84"/>
          <cell r="I84">
            <v>42</v>
          </cell>
          <cell r="J84" t="str">
            <v>48 x 44</v>
          </cell>
          <cell r="K84" t="str">
            <v>8914</v>
          </cell>
          <cell r="L84"/>
          <cell r="M84">
            <v>4</v>
          </cell>
          <cell r="N84"/>
          <cell r="O84"/>
        </row>
        <row r="85">
          <cell r="A85">
            <v>12776</v>
          </cell>
          <cell r="B85" t="str">
            <v>GTN/BF</v>
          </cell>
          <cell r="C85" t="str">
            <v>42 SWP</v>
          </cell>
          <cell r="D85"/>
          <cell r="E85"/>
          <cell r="F85"/>
          <cell r="G85">
            <v>1</v>
          </cell>
          <cell r="H85"/>
          <cell r="I85">
            <v>42</v>
          </cell>
          <cell r="J85" t="str">
            <v>48 x 44</v>
          </cell>
          <cell r="K85" t="str">
            <v>8914</v>
          </cell>
          <cell r="L85"/>
          <cell r="M85"/>
          <cell r="N85"/>
          <cell r="O85"/>
        </row>
        <row r="86">
          <cell r="A86">
            <v>12777</v>
          </cell>
          <cell r="B86" t="str">
            <v>GTN/BF</v>
          </cell>
          <cell r="C86" t="str">
            <v>42 SWP</v>
          </cell>
          <cell r="D86"/>
          <cell r="E86"/>
          <cell r="F86"/>
          <cell r="G86">
            <v>1</v>
          </cell>
          <cell r="H86"/>
          <cell r="I86">
            <v>42</v>
          </cell>
          <cell r="J86" t="str">
            <v>56 x 42</v>
          </cell>
          <cell r="K86"/>
          <cell r="L86" t="str">
            <v>41.45</v>
          </cell>
          <cell r="M86"/>
          <cell r="N86"/>
          <cell r="O86"/>
        </row>
        <row r="87">
          <cell r="A87">
            <v>12778</v>
          </cell>
          <cell r="B87" t="str">
            <v>GTN/BF</v>
          </cell>
          <cell r="C87" t="str">
            <v>42 SWP</v>
          </cell>
          <cell r="D87"/>
          <cell r="E87"/>
          <cell r="F87"/>
          <cell r="G87"/>
          <cell r="H87"/>
          <cell r="I87">
            <v>42</v>
          </cell>
          <cell r="J87" t="str">
            <v>66 x 42</v>
          </cell>
          <cell r="K87" t="str">
            <v>8917</v>
          </cell>
          <cell r="L87" t="str">
            <v>42.25</v>
          </cell>
          <cell r="M87"/>
          <cell r="N87"/>
          <cell r="O87"/>
        </row>
        <row r="88">
          <cell r="A88">
            <v>12800</v>
          </cell>
          <cell r="B88" t="str">
            <v>GTN/BF</v>
          </cell>
          <cell r="C88" t="str">
            <v>80 SWP</v>
          </cell>
          <cell r="D88"/>
          <cell r="E88"/>
          <cell r="F88"/>
          <cell r="G88">
            <v>2</v>
          </cell>
          <cell r="H88"/>
          <cell r="I88">
            <v>80</v>
          </cell>
          <cell r="J88" t="str">
            <v>44 x 44</v>
          </cell>
          <cell r="K88" t="str">
            <v>8909</v>
          </cell>
          <cell r="L88" t="str">
            <v>28.55</v>
          </cell>
          <cell r="M88">
            <v>4</v>
          </cell>
          <cell r="N88"/>
          <cell r="O88"/>
        </row>
        <row r="89">
          <cell r="A89">
            <v>12801</v>
          </cell>
          <cell r="B89" t="str">
            <v>GTN/BF</v>
          </cell>
          <cell r="C89" t="str">
            <v>39 SWP</v>
          </cell>
          <cell r="D89"/>
          <cell r="E89"/>
          <cell r="F89"/>
          <cell r="G89">
            <v>1</v>
          </cell>
          <cell r="H89"/>
          <cell r="I89">
            <v>39</v>
          </cell>
          <cell r="J89" t="str">
            <v>56 x 42</v>
          </cell>
          <cell r="K89"/>
          <cell r="L89" t="str">
            <v>41.45</v>
          </cell>
          <cell r="M89"/>
          <cell r="N89"/>
          <cell r="O89"/>
        </row>
        <row r="90">
          <cell r="A90">
            <v>12888</v>
          </cell>
          <cell r="B90" t="str">
            <v>GTN/BF</v>
          </cell>
          <cell r="C90" t="str">
            <v>50 SWS</v>
          </cell>
          <cell r="D90">
            <v>10</v>
          </cell>
          <cell r="E90">
            <v>5</v>
          </cell>
          <cell r="F90"/>
          <cell r="G90"/>
          <cell r="H90"/>
          <cell r="I90">
            <v>50</v>
          </cell>
          <cell r="J90" t="str">
            <v>44 x 44</v>
          </cell>
          <cell r="K90" t="str">
            <v>8909</v>
          </cell>
          <cell r="L90" t="str">
            <v>28.55</v>
          </cell>
          <cell r="M90"/>
          <cell r="N90"/>
          <cell r="O90"/>
        </row>
        <row r="91">
          <cell r="A91">
            <v>12900</v>
          </cell>
          <cell r="B91" t="str">
            <v>GTN/BF</v>
          </cell>
          <cell r="C91" t="str">
            <v>90 SWP</v>
          </cell>
          <cell r="D91"/>
          <cell r="E91"/>
          <cell r="F91"/>
          <cell r="G91">
            <v>2</v>
          </cell>
          <cell r="H91"/>
          <cell r="I91">
            <v>90</v>
          </cell>
          <cell r="J91" t="str">
            <v>44 x 44</v>
          </cell>
          <cell r="K91" t="str">
            <v>8909</v>
          </cell>
          <cell r="L91" t="str">
            <v>28.55</v>
          </cell>
          <cell r="M91">
            <v>4</v>
          </cell>
          <cell r="N91"/>
          <cell r="O91"/>
        </row>
        <row r="92">
          <cell r="A92">
            <v>12931</v>
          </cell>
          <cell r="B92" t="str">
            <v>GTN/BF</v>
          </cell>
          <cell r="C92" t="str">
            <v>39" (2PB)</v>
          </cell>
          <cell r="D92">
            <v>6</v>
          </cell>
          <cell r="E92">
            <v>7</v>
          </cell>
          <cell r="F92"/>
          <cell r="G92"/>
          <cell r="H92"/>
          <cell r="I92">
            <v>42</v>
          </cell>
          <cell r="J92" t="str">
            <v>48 x 44</v>
          </cell>
          <cell r="K92" t="str">
            <v>8914</v>
          </cell>
          <cell r="L92"/>
          <cell r="M92">
            <v>4</v>
          </cell>
          <cell r="N92">
            <v>2</v>
          </cell>
          <cell r="O92"/>
        </row>
        <row r="93">
          <cell r="A93">
            <v>12932</v>
          </cell>
          <cell r="B93" t="str">
            <v>GTN/BF</v>
          </cell>
          <cell r="C93" t="str">
            <v>39" (2PB)</v>
          </cell>
          <cell r="D93">
            <v>6</v>
          </cell>
          <cell r="E93">
            <v>3</v>
          </cell>
          <cell r="F93"/>
          <cell r="G93"/>
          <cell r="H93"/>
          <cell r="I93">
            <v>18</v>
          </cell>
          <cell r="J93" t="str">
            <v>48 x 44</v>
          </cell>
          <cell r="K93" t="str">
            <v>8914</v>
          </cell>
          <cell r="L93"/>
          <cell r="M93">
            <v>4</v>
          </cell>
          <cell r="N93">
            <v>2</v>
          </cell>
          <cell r="O93"/>
        </row>
        <row r="94">
          <cell r="A94">
            <v>12933</v>
          </cell>
          <cell r="B94" t="str">
            <v>GTN/BF</v>
          </cell>
          <cell r="C94" t="str">
            <v>39" (2PB)</v>
          </cell>
          <cell r="D94">
            <v>6</v>
          </cell>
          <cell r="E94">
            <v>4</v>
          </cell>
          <cell r="F94"/>
          <cell r="G94"/>
          <cell r="H94"/>
          <cell r="I94">
            <v>24</v>
          </cell>
          <cell r="J94" t="str">
            <v>48 x 44</v>
          </cell>
          <cell r="K94" t="str">
            <v>8914</v>
          </cell>
          <cell r="L94"/>
          <cell r="M94">
            <v>4</v>
          </cell>
          <cell r="N94">
            <v>2</v>
          </cell>
          <cell r="O94"/>
        </row>
        <row r="95">
          <cell r="A95">
            <v>12934</v>
          </cell>
          <cell r="B95" t="str">
            <v>GTN/BF</v>
          </cell>
          <cell r="C95" t="str">
            <v>39" (2PB)</v>
          </cell>
          <cell r="D95">
            <v>5</v>
          </cell>
          <cell r="E95">
            <v>5</v>
          </cell>
          <cell r="F95"/>
          <cell r="G95"/>
          <cell r="H95"/>
          <cell r="I95">
            <v>25</v>
          </cell>
          <cell r="J95" t="str">
            <v>48 x 44</v>
          </cell>
          <cell r="K95" t="str">
            <v>8914</v>
          </cell>
          <cell r="L95"/>
          <cell r="M95">
            <v>4</v>
          </cell>
          <cell r="N95">
            <v>2</v>
          </cell>
          <cell r="O95"/>
        </row>
        <row r="96">
          <cell r="A96">
            <v>12936</v>
          </cell>
          <cell r="B96" t="str">
            <v>GTN/BF</v>
          </cell>
          <cell r="C96" t="str">
            <v>39" (2PB)</v>
          </cell>
          <cell r="D96">
            <v>6</v>
          </cell>
          <cell r="E96">
            <v>5</v>
          </cell>
          <cell r="F96"/>
          <cell r="G96"/>
          <cell r="H96"/>
          <cell r="I96">
            <v>30</v>
          </cell>
          <cell r="J96" t="str">
            <v>48 x 44</v>
          </cell>
          <cell r="K96" t="str">
            <v>8914</v>
          </cell>
          <cell r="L96"/>
          <cell r="M96">
            <v>4</v>
          </cell>
          <cell r="N96">
            <v>2</v>
          </cell>
          <cell r="O96"/>
        </row>
        <row r="97">
          <cell r="A97">
            <v>12937</v>
          </cell>
          <cell r="B97" t="str">
            <v>GTN/BF</v>
          </cell>
          <cell r="C97" t="str">
            <v>39" (2PB)</v>
          </cell>
          <cell r="D97">
            <v>6</v>
          </cell>
          <cell r="E97">
            <v>3</v>
          </cell>
          <cell r="F97">
            <v>5</v>
          </cell>
          <cell r="G97"/>
          <cell r="H97"/>
          <cell r="I97">
            <v>23</v>
          </cell>
          <cell r="J97" t="str">
            <v>48 x 44</v>
          </cell>
          <cell r="K97" t="str">
            <v>8914</v>
          </cell>
          <cell r="L97"/>
          <cell r="M97">
            <v>4</v>
          </cell>
          <cell r="N97">
            <v>2</v>
          </cell>
          <cell r="O97" t="str">
            <v>Special Packaging Only</v>
          </cell>
        </row>
        <row r="98">
          <cell r="A98">
            <v>12939</v>
          </cell>
          <cell r="B98" t="str">
            <v>GTN/BF</v>
          </cell>
          <cell r="C98" t="str">
            <v>39" (2PB)</v>
          </cell>
          <cell r="D98">
            <v>6</v>
          </cell>
          <cell r="E98">
            <v>6</v>
          </cell>
          <cell r="F98"/>
          <cell r="G98"/>
          <cell r="H98"/>
          <cell r="I98">
            <v>36</v>
          </cell>
          <cell r="J98" t="str">
            <v>48 x 44</v>
          </cell>
          <cell r="K98" t="str">
            <v>8914</v>
          </cell>
          <cell r="L98"/>
          <cell r="M98">
            <v>4</v>
          </cell>
          <cell r="N98">
            <v>2</v>
          </cell>
          <cell r="O98"/>
        </row>
        <row r="99">
          <cell r="A99">
            <v>12940</v>
          </cell>
          <cell r="B99" t="str">
            <v>GTN/BF</v>
          </cell>
          <cell r="C99" t="str">
            <v>39"(2PB)</v>
          </cell>
          <cell r="D99">
            <v>6</v>
          </cell>
          <cell r="E99">
            <v>6</v>
          </cell>
          <cell r="F99">
            <v>2</v>
          </cell>
          <cell r="G99"/>
          <cell r="H99"/>
          <cell r="I99">
            <v>38</v>
          </cell>
          <cell r="J99" t="str">
            <v>48x44</v>
          </cell>
          <cell r="K99" t="str">
            <v>8914</v>
          </cell>
          <cell r="L99"/>
          <cell r="M99">
            <v>4</v>
          </cell>
          <cell r="N99">
            <v>2</v>
          </cell>
          <cell r="O99"/>
        </row>
        <row r="100">
          <cell r="A100">
            <v>12999</v>
          </cell>
          <cell r="B100" t="str">
            <v>GTN/BF</v>
          </cell>
          <cell r="C100" t="str">
            <v>50 SWS</v>
          </cell>
          <cell r="D100">
            <v>10</v>
          </cell>
          <cell r="E100">
            <v>5</v>
          </cell>
          <cell r="F100"/>
          <cell r="G100"/>
          <cell r="H100"/>
          <cell r="I100">
            <v>50</v>
          </cell>
          <cell r="J100" t="str">
            <v>44 x 44</v>
          </cell>
          <cell r="K100" t="str">
            <v>8909</v>
          </cell>
          <cell r="L100" t="str">
            <v>28.55</v>
          </cell>
          <cell r="M100">
            <v>4</v>
          </cell>
          <cell r="N100"/>
          <cell r="O100"/>
        </row>
        <row r="101">
          <cell r="A101"/>
          <cell r="B101"/>
          <cell r="C101"/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</row>
        <row r="102">
          <cell r="A102">
            <v>31375</v>
          </cell>
          <cell r="B102" t="str">
            <v>GJ</v>
          </cell>
          <cell r="C102" t="str">
            <v>13" (2PB)</v>
          </cell>
          <cell r="D102">
            <v>15</v>
          </cell>
          <cell r="E102">
            <v>5</v>
          </cell>
          <cell r="F102"/>
          <cell r="G102"/>
          <cell r="H102"/>
          <cell r="I102">
            <v>75</v>
          </cell>
          <cell r="J102" t="str">
            <v>45x44</v>
          </cell>
          <cell r="K102" t="str">
            <v>8908</v>
          </cell>
          <cell r="L102"/>
          <cell r="M102">
            <v>4</v>
          </cell>
          <cell r="N102">
            <v>1</v>
          </cell>
          <cell r="O102"/>
        </row>
        <row r="103">
          <cell r="A103">
            <v>32250</v>
          </cell>
          <cell r="B103" t="str">
            <v>GJ</v>
          </cell>
          <cell r="C103" t="str">
            <v>22" (2PB)</v>
          </cell>
          <cell r="D103">
            <v>8</v>
          </cell>
          <cell r="E103">
            <v>6</v>
          </cell>
          <cell r="F103">
            <v>2</v>
          </cell>
          <cell r="G103"/>
          <cell r="H103"/>
          <cell r="I103">
            <v>50</v>
          </cell>
          <cell r="J103" t="str">
            <v>48x42</v>
          </cell>
          <cell r="K103" t="str">
            <v>8914</v>
          </cell>
          <cell r="L103"/>
          <cell r="M103">
            <v>4</v>
          </cell>
          <cell r="N103">
            <v>2</v>
          </cell>
          <cell r="O103"/>
        </row>
        <row r="104">
          <cell r="A104">
            <v>32253</v>
          </cell>
          <cell r="B104" t="str">
            <v>GJ</v>
          </cell>
          <cell r="C104" t="str">
            <v>22" (2PB)</v>
          </cell>
          <cell r="D104">
            <v>8</v>
          </cell>
          <cell r="E104">
            <v>6</v>
          </cell>
          <cell r="F104">
            <v>2</v>
          </cell>
          <cell r="G104"/>
          <cell r="H104"/>
          <cell r="I104">
            <v>50</v>
          </cell>
          <cell r="J104" t="str">
            <v>48x42</v>
          </cell>
          <cell r="K104" t="str">
            <v>8914</v>
          </cell>
          <cell r="L104"/>
          <cell r="M104">
            <v>4</v>
          </cell>
          <cell r="N104">
            <v>2</v>
          </cell>
          <cell r="O104"/>
        </row>
        <row r="105">
          <cell r="A105">
            <v>32540</v>
          </cell>
          <cell r="B105" t="str">
            <v>GJ</v>
          </cell>
          <cell r="C105" t="str">
            <v>25" (2PB)</v>
          </cell>
          <cell r="D105">
            <v>8</v>
          </cell>
          <cell r="E105">
            <v>5</v>
          </cell>
          <cell r="F105"/>
          <cell r="G105"/>
          <cell r="H105"/>
          <cell r="I105">
            <v>40</v>
          </cell>
          <cell r="J105" t="str">
            <v>45x44</v>
          </cell>
          <cell r="K105" t="str">
            <v>8908</v>
          </cell>
          <cell r="L105"/>
          <cell r="M105">
            <v>4</v>
          </cell>
          <cell r="N105">
            <v>2</v>
          </cell>
          <cell r="O105"/>
        </row>
        <row r="106">
          <cell r="A106">
            <v>33130</v>
          </cell>
          <cell r="B106" t="str">
            <v>GJ</v>
          </cell>
          <cell r="C106" t="str">
            <v>31" (2PB)</v>
          </cell>
          <cell r="D106">
            <v>6</v>
          </cell>
          <cell r="E106">
            <v>5</v>
          </cell>
          <cell r="F106"/>
          <cell r="G106"/>
          <cell r="H106"/>
          <cell r="I106">
            <v>30</v>
          </cell>
          <cell r="J106" t="str">
            <v>42x45</v>
          </cell>
          <cell r="K106" t="str">
            <v>8905</v>
          </cell>
          <cell r="L106"/>
          <cell r="M106">
            <v>4</v>
          </cell>
          <cell r="N106">
            <v>2</v>
          </cell>
          <cell r="O106"/>
        </row>
        <row r="107">
          <cell r="A107">
            <v>33925</v>
          </cell>
          <cell r="B107" t="str">
            <v>GJ</v>
          </cell>
          <cell r="C107" t="str">
            <v>39" (2PB)</v>
          </cell>
          <cell r="D107">
            <v>5</v>
          </cell>
          <cell r="E107">
            <v>5</v>
          </cell>
          <cell r="F107"/>
          <cell r="G107"/>
          <cell r="H107"/>
          <cell r="I107">
            <v>25</v>
          </cell>
          <cell r="J107" t="str">
            <v>45x44</v>
          </cell>
          <cell r="K107" t="str">
            <v>8908</v>
          </cell>
          <cell r="L107"/>
          <cell r="M107">
            <v>4</v>
          </cell>
          <cell r="N107">
            <v>2</v>
          </cell>
          <cell r="O107"/>
        </row>
        <row r="108">
          <cell r="A108">
            <v>34342</v>
          </cell>
          <cell r="B108" t="str">
            <v>GJ</v>
          </cell>
          <cell r="C108" t="str">
            <v>28 SWS</v>
          </cell>
          <cell r="D108"/>
          <cell r="E108"/>
          <cell r="F108"/>
          <cell r="G108"/>
          <cell r="H108"/>
          <cell r="I108">
            <v>28</v>
          </cell>
          <cell r="J108" t="str">
            <v>48x42</v>
          </cell>
          <cell r="K108" t="str">
            <v>8914</v>
          </cell>
          <cell r="L108"/>
          <cell r="M108"/>
          <cell r="N108"/>
          <cell r="O108"/>
        </row>
        <row r="109">
          <cell r="A109">
            <v>34542</v>
          </cell>
          <cell r="B109" t="str">
            <v>GJ</v>
          </cell>
          <cell r="C109" t="str">
            <v>42 SWS</v>
          </cell>
          <cell r="D109"/>
          <cell r="E109"/>
          <cell r="F109"/>
          <cell r="G109"/>
          <cell r="H109"/>
          <cell r="I109">
            <v>42</v>
          </cell>
          <cell r="J109" t="str">
            <v>45x44</v>
          </cell>
          <cell r="K109" t="str">
            <v>8908</v>
          </cell>
          <cell r="L109"/>
          <cell r="M109">
            <v>4</v>
          </cell>
          <cell r="N109"/>
          <cell r="O109"/>
        </row>
        <row r="110">
          <cell r="A110">
            <v>34742</v>
          </cell>
          <cell r="B110" t="str">
            <v>GJ</v>
          </cell>
          <cell r="C110" t="str">
            <v>47" (2PB)</v>
          </cell>
          <cell r="D110">
            <v>6</v>
          </cell>
          <cell r="E110">
            <v>7</v>
          </cell>
          <cell r="F110"/>
          <cell r="G110"/>
          <cell r="H110"/>
          <cell r="I110">
            <v>42</v>
          </cell>
          <cell r="J110" t="str">
            <v>48x42</v>
          </cell>
          <cell r="K110" t="str">
            <v>8914</v>
          </cell>
          <cell r="L110"/>
          <cell r="M110">
            <v>4</v>
          </cell>
          <cell r="N110">
            <v>2</v>
          </cell>
          <cell r="O110"/>
        </row>
        <row r="111">
          <cell r="A111">
            <v>34743</v>
          </cell>
          <cell r="B111" t="str">
            <v>GJ</v>
          </cell>
          <cell r="C111" t="str">
            <v>47" (2PB)</v>
          </cell>
          <cell r="D111">
            <v>6</v>
          </cell>
          <cell r="E111">
            <v>7</v>
          </cell>
          <cell r="F111"/>
          <cell r="G111"/>
          <cell r="H111"/>
          <cell r="I111">
            <v>40</v>
          </cell>
          <cell r="J111" t="str">
            <v>48x42</v>
          </cell>
          <cell r="K111" t="str">
            <v>8914</v>
          </cell>
          <cell r="L111"/>
          <cell r="M111">
            <v>4</v>
          </cell>
          <cell r="N111">
            <v>2</v>
          </cell>
          <cell r="O111" t="str">
            <v>Last Layer has 4 Boxes</v>
          </cell>
        </row>
        <row r="112">
          <cell r="A112">
            <v>34828</v>
          </cell>
          <cell r="B112" t="str">
            <v>GJ</v>
          </cell>
          <cell r="C112" t="str">
            <v>28 SWP</v>
          </cell>
          <cell r="D112"/>
          <cell r="E112"/>
          <cell r="F112"/>
          <cell r="G112"/>
          <cell r="H112"/>
          <cell r="I112">
            <v>28</v>
          </cell>
          <cell r="J112" t="str">
            <v>48x42</v>
          </cell>
          <cell r="K112" t="str">
            <v>8914</v>
          </cell>
          <cell r="L112"/>
          <cell r="M112">
            <v>4</v>
          </cell>
          <cell r="N112"/>
          <cell r="O112"/>
        </row>
        <row r="113">
          <cell r="A113">
            <v>34842</v>
          </cell>
          <cell r="B113" t="str">
            <v>GJ</v>
          </cell>
          <cell r="C113" t="str">
            <v>42 SWP</v>
          </cell>
          <cell r="D113"/>
          <cell r="E113"/>
          <cell r="F113"/>
          <cell r="G113"/>
          <cell r="H113"/>
          <cell r="I113">
            <v>42</v>
          </cell>
          <cell r="J113" t="str">
            <v>48x42</v>
          </cell>
          <cell r="K113" t="str">
            <v>8914</v>
          </cell>
          <cell r="L113"/>
          <cell r="M113">
            <v>4</v>
          </cell>
          <cell r="N113"/>
          <cell r="O113"/>
        </row>
        <row r="114">
          <cell r="A114">
            <v>34896</v>
          </cell>
          <cell r="B114" t="str">
            <v>GJ</v>
          </cell>
          <cell r="C114" t="str">
            <v>22" (2PB)</v>
          </cell>
          <cell r="D114">
            <v>8</v>
          </cell>
          <cell r="E114">
            <v>6</v>
          </cell>
          <cell r="F114"/>
          <cell r="G114"/>
          <cell r="H114"/>
          <cell r="I114">
            <v>48</v>
          </cell>
          <cell r="J114" t="str">
            <v>48x42</v>
          </cell>
          <cell r="K114" t="str">
            <v>8914</v>
          </cell>
          <cell r="L114"/>
          <cell r="M114">
            <v>4</v>
          </cell>
          <cell r="N114">
            <v>2</v>
          </cell>
          <cell r="O114"/>
        </row>
        <row r="115">
          <cell r="A115">
            <v>35342</v>
          </cell>
          <cell r="B115" t="str">
            <v>GJ</v>
          </cell>
          <cell r="C115" t="str">
            <v>53" (2PB)</v>
          </cell>
          <cell r="D115">
            <v>6</v>
          </cell>
          <cell r="E115">
            <v>7</v>
          </cell>
          <cell r="F115"/>
          <cell r="G115"/>
          <cell r="H115"/>
          <cell r="I115">
            <v>42</v>
          </cell>
          <cell r="J115" t="str">
            <v>56x42</v>
          </cell>
          <cell r="K115" t="str">
            <v>8912</v>
          </cell>
          <cell r="L115"/>
          <cell r="M115">
            <v>4</v>
          </cell>
          <cell r="N115">
            <v>2</v>
          </cell>
          <cell r="O115"/>
        </row>
        <row r="116">
          <cell r="A116">
            <v>35650</v>
          </cell>
          <cell r="B116" t="str">
            <v>GJ</v>
          </cell>
          <cell r="C116" t="str">
            <v>50 SWP</v>
          </cell>
          <cell r="D116"/>
          <cell r="E116"/>
          <cell r="F116"/>
          <cell r="G116"/>
          <cell r="H116"/>
          <cell r="I116">
            <v>50</v>
          </cell>
          <cell r="J116" t="str">
            <v>56x42</v>
          </cell>
          <cell r="K116" t="str">
            <v>8912</v>
          </cell>
          <cell r="L116"/>
          <cell r="M116">
            <v>4</v>
          </cell>
          <cell r="N116">
            <v>2</v>
          </cell>
          <cell r="O116"/>
        </row>
        <row r="117">
          <cell r="A117">
            <v>36212</v>
          </cell>
          <cell r="B117" t="str">
            <v>GJ</v>
          </cell>
          <cell r="C117" t="str">
            <v>62" (2PB)</v>
          </cell>
          <cell r="D117">
            <v>6</v>
          </cell>
          <cell r="E117">
            <v>2</v>
          </cell>
          <cell r="F117"/>
          <cell r="G117"/>
          <cell r="H117"/>
          <cell r="I117">
            <v>12</v>
          </cell>
          <cell r="J117" t="str">
            <v>64x42</v>
          </cell>
          <cell r="K117" t="str">
            <v>8911</v>
          </cell>
          <cell r="L117"/>
          <cell r="M117">
            <v>4</v>
          </cell>
          <cell r="N117">
            <v>4</v>
          </cell>
          <cell r="O117"/>
        </row>
        <row r="118">
          <cell r="A118">
            <v>36242</v>
          </cell>
          <cell r="B118" t="str">
            <v>GJ</v>
          </cell>
          <cell r="C118" t="str">
            <v>62" (2PB)</v>
          </cell>
          <cell r="D118">
            <v>6</v>
          </cell>
          <cell r="E118">
            <v>7</v>
          </cell>
          <cell r="F118"/>
          <cell r="G118"/>
          <cell r="H118"/>
          <cell r="I118">
            <v>42</v>
          </cell>
          <cell r="J118" t="str">
            <v>64x42</v>
          </cell>
          <cell r="K118" t="str">
            <v>8911</v>
          </cell>
          <cell r="L118"/>
          <cell r="M118">
            <v>4</v>
          </cell>
          <cell r="N118">
            <v>4</v>
          </cell>
          <cell r="O118"/>
        </row>
        <row r="119">
          <cell r="A119">
            <v>36764</v>
          </cell>
          <cell r="B119" t="str">
            <v>GJ</v>
          </cell>
          <cell r="C119" t="str">
            <v>67 SWP</v>
          </cell>
          <cell r="D119"/>
          <cell r="E119"/>
          <cell r="F119"/>
          <cell r="G119"/>
          <cell r="H119"/>
          <cell r="I119">
            <v>67</v>
          </cell>
          <cell r="J119" t="str">
            <v>64x46</v>
          </cell>
          <cell r="K119" t="str">
            <v>8919</v>
          </cell>
          <cell r="L119"/>
          <cell r="M119">
            <v>4</v>
          </cell>
          <cell r="N119"/>
          <cell r="O119"/>
        </row>
        <row r="120">
          <cell r="A120"/>
          <cell r="B120"/>
          <cell r="C120"/>
          <cell r="D120"/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</row>
        <row r="121">
          <cell r="A121"/>
          <cell r="B121"/>
          <cell r="C121"/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</row>
        <row r="122">
          <cell r="A122"/>
          <cell r="B122"/>
          <cell r="C122"/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</row>
        <row r="123">
          <cell r="A123"/>
          <cell r="B123"/>
          <cell r="C123"/>
          <cell r="D123"/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</row>
        <row r="124">
          <cell r="A124"/>
          <cell r="B124"/>
          <cell r="C124"/>
          <cell r="D124"/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</row>
        <row r="125">
          <cell r="A125"/>
          <cell r="B125"/>
          <cell r="C125"/>
          <cell r="D125"/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</row>
        <row r="126">
          <cell r="A126"/>
          <cell r="B126"/>
          <cell r="C126"/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</row>
        <row r="127">
          <cell r="A127"/>
          <cell r="B127"/>
          <cell r="C127"/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</row>
        <row r="128">
          <cell r="A128"/>
          <cell r="B128"/>
          <cell r="C128"/>
          <cell r="D128"/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</row>
        <row r="129">
          <cell r="A129"/>
          <cell r="B129"/>
          <cell r="C129"/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</row>
        <row r="130">
          <cell r="A130"/>
          <cell r="B130"/>
          <cell r="C130"/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</row>
        <row r="131">
          <cell r="A131"/>
          <cell r="B131"/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</row>
        <row r="132">
          <cell r="A132"/>
          <cell r="B132"/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</row>
        <row r="133">
          <cell r="A133"/>
          <cell r="B133"/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</row>
        <row r="134">
          <cell r="A134"/>
          <cell r="B134"/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</row>
        <row r="135">
          <cell r="A135"/>
          <cell r="B135"/>
          <cell r="C135"/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</row>
        <row r="136">
          <cell r="A136"/>
          <cell r="B136"/>
          <cell r="C136"/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</row>
        <row r="137">
          <cell r="A137"/>
          <cell r="B137"/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</row>
        <row r="138">
          <cell r="A138"/>
          <cell r="B138"/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</row>
        <row r="139">
          <cell r="A139"/>
          <cell r="B139"/>
          <cell r="C139"/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</row>
        <row r="140">
          <cell r="A140"/>
          <cell r="B140"/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</row>
        <row r="141">
          <cell r="A141"/>
          <cell r="B141"/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</row>
        <row r="142">
          <cell r="A142"/>
          <cell r="B142"/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</row>
        <row r="143">
          <cell r="A143"/>
          <cell r="B143"/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</row>
        <row r="144">
          <cell r="A144"/>
          <cell r="B144"/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</row>
        <row r="145">
          <cell r="A145"/>
          <cell r="B145"/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</row>
        <row r="146">
          <cell r="A146"/>
          <cell r="B146"/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</row>
        <row r="147">
          <cell r="A147"/>
          <cell r="B147"/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</row>
        <row r="148">
          <cell r="A148"/>
          <cell r="B148"/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</row>
        <row r="149">
          <cell r="A149"/>
          <cell r="B149"/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</row>
        <row r="150">
          <cell r="A150"/>
          <cell r="B150"/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</row>
        <row r="151">
          <cell r="A151"/>
          <cell r="B151"/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</row>
        <row r="152">
          <cell r="A152"/>
          <cell r="B152"/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</row>
        <row r="153">
          <cell r="A153"/>
          <cell r="B153"/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</row>
        <row r="154">
          <cell r="A154"/>
          <cell r="B154"/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</row>
        <row r="155">
          <cell r="A155"/>
          <cell r="B155"/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S353"/>
  <sheetViews>
    <sheetView tabSelected="1" workbookViewId="0">
      <selection activeCell="C14" sqref="C14"/>
    </sheetView>
  </sheetViews>
  <sheetFormatPr defaultRowHeight="15"/>
  <cols>
    <col min="2" max="2" width="22.7109375" bestFit="1" customWidth="1"/>
    <col min="3" max="3" width="44" bestFit="1" customWidth="1"/>
  </cols>
  <sheetData>
    <row r="1" spans="1:97" s="10" customFormat="1" ht="60">
      <c r="A1" s="60" t="s">
        <v>721</v>
      </c>
      <c r="B1" s="1" t="s">
        <v>720</v>
      </c>
      <c r="C1" s="1" t="s">
        <v>719</v>
      </c>
      <c r="D1" s="1" t="s">
        <v>718</v>
      </c>
      <c r="E1" s="1" t="s">
        <v>717</v>
      </c>
      <c r="F1" s="1" t="s">
        <v>716</v>
      </c>
      <c r="G1" s="2" t="s">
        <v>715</v>
      </c>
      <c r="H1" s="1" t="s">
        <v>714</v>
      </c>
      <c r="I1" s="2" t="s">
        <v>713</v>
      </c>
      <c r="J1" s="1" t="s">
        <v>722</v>
      </c>
      <c r="K1" s="1" t="s">
        <v>723</v>
      </c>
      <c r="L1" s="2" t="s">
        <v>724</v>
      </c>
      <c r="M1" s="1" t="s">
        <v>725</v>
      </c>
      <c r="N1" s="2" t="s">
        <v>726</v>
      </c>
      <c r="O1" s="2" t="s">
        <v>727</v>
      </c>
      <c r="P1" s="2" t="s">
        <v>728</v>
      </c>
      <c r="Q1" s="1" t="s">
        <v>729</v>
      </c>
      <c r="R1" s="2" t="s">
        <v>730</v>
      </c>
      <c r="S1" s="1" t="s">
        <v>731</v>
      </c>
      <c r="T1" s="2" t="s">
        <v>732</v>
      </c>
      <c r="U1" s="2" t="s">
        <v>733</v>
      </c>
      <c r="V1" s="3" t="s">
        <v>734</v>
      </c>
      <c r="W1" s="4" t="s">
        <v>735</v>
      </c>
      <c r="X1" s="4" t="s">
        <v>736</v>
      </c>
      <c r="Y1" s="4" t="s">
        <v>737</v>
      </c>
      <c r="Z1" s="4" t="s">
        <v>738</v>
      </c>
      <c r="AA1" s="4" t="s">
        <v>739</v>
      </c>
      <c r="AB1" s="4" t="s">
        <v>740</v>
      </c>
      <c r="AC1" s="60" t="s">
        <v>741</v>
      </c>
      <c r="AD1" s="60" t="s">
        <v>742</v>
      </c>
      <c r="AE1" s="60" t="s">
        <v>743</v>
      </c>
      <c r="AF1" s="60" t="s">
        <v>1</v>
      </c>
      <c r="AG1" s="60" t="s">
        <v>2</v>
      </c>
      <c r="AH1" s="60" t="s">
        <v>3</v>
      </c>
      <c r="AI1" s="60" t="s">
        <v>1</v>
      </c>
      <c r="AJ1" s="60" t="s">
        <v>2</v>
      </c>
      <c r="AK1" s="60" t="s">
        <v>3</v>
      </c>
      <c r="AL1" s="60" t="s">
        <v>1</v>
      </c>
      <c r="AM1" s="60" t="s">
        <v>2</v>
      </c>
      <c r="AN1" s="60" t="s">
        <v>3</v>
      </c>
      <c r="AO1" s="60" t="s">
        <v>1</v>
      </c>
      <c r="AP1" s="60" t="s">
        <v>2</v>
      </c>
      <c r="AQ1" s="60" t="s">
        <v>3</v>
      </c>
      <c r="AR1" s="4" t="s">
        <v>744</v>
      </c>
      <c r="AS1" s="60" t="s">
        <v>745</v>
      </c>
      <c r="AT1" s="60" t="s">
        <v>4</v>
      </c>
      <c r="AU1" s="60" t="s">
        <v>5</v>
      </c>
      <c r="AV1" s="60" t="s">
        <v>6</v>
      </c>
      <c r="AW1" s="60" t="s">
        <v>746</v>
      </c>
      <c r="AX1" s="60" t="s">
        <v>747</v>
      </c>
      <c r="AY1" s="60" t="s">
        <v>748</v>
      </c>
      <c r="AZ1" s="60"/>
      <c r="BA1" s="60" t="s">
        <v>7</v>
      </c>
      <c r="BB1" s="60" t="s">
        <v>8</v>
      </c>
      <c r="BC1" s="60" t="s">
        <v>9</v>
      </c>
      <c r="BD1" s="5" t="s">
        <v>749</v>
      </c>
      <c r="BE1" s="5" t="s">
        <v>750</v>
      </c>
      <c r="BF1" s="5" t="s">
        <v>751</v>
      </c>
      <c r="BG1" s="60" t="s">
        <v>10</v>
      </c>
      <c r="BH1" s="60" t="s">
        <v>11</v>
      </c>
      <c r="BI1" s="60" t="s">
        <v>12</v>
      </c>
      <c r="BJ1" s="5" t="s">
        <v>752</v>
      </c>
      <c r="BK1" s="5" t="s">
        <v>753</v>
      </c>
      <c r="BL1" s="5" t="s">
        <v>754</v>
      </c>
      <c r="BM1" s="5" t="s">
        <v>755</v>
      </c>
      <c r="BN1" s="60" t="s">
        <v>13</v>
      </c>
      <c r="BO1" s="5" t="s">
        <v>756</v>
      </c>
      <c r="BP1" s="5" t="s">
        <v>757</v>
      </c>
      <c r="BQ1" s="5" t="s">
        <v>758</v>
      </c>
      <c r="BR1" s="5" t="s">
        <v>759</v>
      </c>
      <c r="BS1" s="5" t="s">
        <v>760</v>
      </c>
      <c r="BT1" s="5" t="s">
        <v>761</v>
      </c>
      <c r="BU1" s="5" t="s">
        <v>762</v>
      </c>
      <c r="BV1" s="5" t="s">
        <v>763</v>
      </c>
      <c r="BW1" s="60" t="s">
        <v>0</v>
      </c>
      <c r="BX1" s="60" t="s">
        <v>14</v>
      </c>
      <c r="BY1" s="60" t="s">
        <v>15</v>
      </c>
      <c r="BZ1" s="60" t="s">
        <v>16</v>
      </c>
      <c r="CA1" s="60" t="s">
        <v>17</v>
      </c>
      <c r="CB1" s="6" t="s">
        <v>764</v>
      </c>
      <c r="CC1" s="6" t="s">
        <v>765</v>
      </c>
      <c r="CD1" s="6" t="s">
        <v>766</v>
      </c>
      <c r="CE1" s="6" t="s">
        <v>767</v>
      </c>
      <c r="CF1" s="6" t="s">
        <v>768</v>
      </c>
      <c r="CG1" s="6" t="s">
        <v>769</v>
      </c>
      <c r="CH1" s="6" t="s">
        <v>770</v>
      </c>
      <c r="CI1" s="6" t="s">
        <v>771</v>
      </c>
      <c r="CJ1" s="6" t="s">
        <v>772</v>
      </c>
      <c r="CK1" s="60" t="s">
        <v>18</v>
      </c>
      <c r="CL1" s="60" t="s">
        <v>19</v>
      </c>
      <c r="CM1" s="60" t="s">
        <v>20</v>
      </c>
      <c r="CN1" s="6" t="s">
        <v>773</v>
      </c>
      <c r="CO1" s="6" t="s">
        <v>774</v>
      </c>
      <c r="CP1" s="7" t="s">
        <v>775</v>
      </c>
      <c r="CQ1" s="8" t="s">
        <v>778</v>
      </c>
      <c r="CR1" s="9" t="s">
        <v>776</v>
      </c>
      <c r="CS1" s="9" t="s">
        <v>777</v>
      </c>
    </row>
    <row r="2" spans="1:97" s="10" customFormat="1">
      <c r="A2" s="11" t="s">
        <v>21</v>
      </c>
      <c r="B2" s="12">
        <v>131033</v>
      </c>
      <c r="C2" s="11" t="s">
        <v>22</v>
      </c>
      <c r="D2" s="11" t="s">
        <v>23</v>
      </c>
      <c r="E2" s="11" t="s">
        <v>24</v>
      </c>
      <c r="F2" s="11">
        <v>50</v>
      </c>
      <c r="G2" s="13">
        <f t="shared" ref="G2:G3" si="0">CA2</f>
        <v>32.030749999999998</v>
      </c>
      <c r="H2" s="14">
        <v>75</v>
      </c>
      <c r="I2" s="13">
        <f t="shared" ref="I2:I3" si="1">F2*H2</f>
        <v>3750</v>
      </c>
      <c r="J2" s="14">
        <v>12137</v>
      </c>
      <c r="K2" s="11">
        <v>35</v>
      </c>
      <c r="L2" s="15">
        <f>+IFERROR(VLOOKUP($K2,'[4]Lookup Tables'!$A$3:$B$29,2,FALSE),"ERROR")</f>
        <v>35</v>
      </c>
      <c r="M2" s="11" t="s">
        <v>25</v>
      </c>
      <c r="N2" s="15" t="str">
        <f t="array" ref="N2">VLOOKUP($M2&amp;$K2, CHOOSE({1,2}, '[4]Lookup Tables'!$I$59:$I$118&amp;'[4]Lookup Tables'!$J$59:$J$118,'[4]Lookup Tables'!$K$59:$K$118), 2,0)</f>
        <v>M35</v>
      </c>
      <c r="O2" s="15">
        <f t="array" ref="O2">VLOOKUP($M2&amp;$K2, CHOOSE({1,2}, '[4]Lookup Tables'!$I$59:$I$118&amp;'[4]Lookup Tables'!$J$59:$J$118,'[4]Lookup Tables'!$L$59:$L$118), 2,0)</f>
        <v>70274</v>
      </c>
      <c r="P2" s="15">
        <f>+IFERROR(VLOOKUP($A2,'[4]Lookup Tables'!$I$54:$J$55,2,FALSE),"ERROR")</f>
        <v>72036</v>
      </c>
      <c r="Q2" s="16">
        <v>11.75</v>
      </c>
      <c r="R2" s="17">
        <v>1</v>
      </c>
      <c r="S2" s="18">
        <v>23</v>
      </c>
      <c r="T2" s="19">
        <f>(VLOOKUP(S2,'[4]Lookup Tables'!$L$3:$M$11,2,FALSE))*0.039370078474</f>
        <v>0.89566928528350009</v>
      </c>
      <c r="U2" s="17">
        <f t="shared" ref="U2:U3" si="2">(3.14159*(T2/2)^2)*(Q2)</f>
        <v>7.4032556034896402</v>
      </c>
      <c r="V2" s="20" t="str">
        <f>+IFERROR(VLOOKUP(L2,'[4]Lookup Tables'!$R$4:$U$16,3,FALSE),"ERROR")</f>
        <v>Blue</v>
      </c>
      <c r="W2" s="21">
        <f t="shared" ref="W2:W3" si="3">B2</f>
        <v>131033</v>
      </c>
      <c r="X2" s="22" t="s">
        <v>26</v>
      </c>
      <c r="Y2" s="23" t="s">
        <v>27</v>
      </c>
      <c r="Z2" s="23" t="str">
        <f>+IFERROR(VLOOKUP(L2,'[4]Lookup Tables'!$R$4:$U$16,4,FALSE),"ERROR")</f>
        <v>Fast</v>
      </c>
      <c r="AA2" s="21">
        <f t="shared" ref="AA2:AA3" si="4">S2</f>
        <v>23</v>
      </c>
      <c r="AB2" s="24">
        <f t="shared" ref="AB2:AB3" si="5">R2</f>
        <v>1</v>
      </c>
      <c r="AC2" s="23" t="s">
        <v>28</v>
      </c>
      <c r="AD2" s="25">
        <v>0.75</v>
      </c>
      <c r="AE2" s="26">
        <f t="shared" ref="AE2:AE3" si="6">(($U2-(3.1459*(($AB2+0.043)/2)^2))/((3.1459*(($AB2+0.043)/2)^2)-(3.1459*(AD2/2)^2)))/12</f>
        <v>1.320608239030574</v>
      </c>
      <c r="AF2" s="23" t="s">
        <v>29</v>
      </c>
      <c r="AG2" s="23">
        <v>0.625</v>
      </c>
      <c r="AH2" s="26">
        <f t="shared" ref="AH2:AH3" si="7">(($U2-(3.1459*(($AB2+0.043)/2)^2))/((3.1459*(($AB2+0.043)/2)^2)-(3.1459*(AG2/2)^2)))/12</f>
        <v>0.99506072333492968</v>
      </c>
      <c r="AI2" s="23" t="s">
        <v>30</v>
      </c>
      <c r="AJ2" s="23">
        <v>0.69</v>
      </c>
      <c r="AK2" s="26">
        <f t="shared" ref="AK2:AK3" si="8">(($U2-(3.1459*(($AB2+0.043)/2)^2))/((3.1459*(($AB2+0.043)/2)^2)-(3.1459*(AJ2/2)^2)))/12</f>
        <v>1.1340929331579992</v>
      </c>
      <c r="AL2" s="23" t="s">
        <v>31</v>
      </c>
      <c r="AM2" s="23">
        <v>0.80400000000000005</v>
      </c>
      <c r="AN2" s="26">
        <f t="shared" ref="AN2:AN3" si="9">(($U2-(3.1459*(($AB2+0.043)/2)^2))/((3.1459*(($AB2+0.043)/2)^2)-(3.1459*(AM2/2)^2)))/12</f>
        <v>1.5716546288258313</v>
      </c>
      <c r="AO2" s="23" t="s">
        <v>32</v>
      </c>
      <c r="AP2" s="23">
        <v>0.53</v>
      </c>
      <c r="AQ2" s="26">
        <f t="shared" ref="AQ2:AQ3" si="10">(($U2-(3.1459*(($AB2+0.043)/2)^2))/((3.1459*(($AB2+0.043)/2)^2)-(3.1459*(AP2/2)^2)))/12</f>
        <v>0.85975720617594531</v>
      </c>
      <c r="AR2" s="27">
        <f t="shared" ref="AR2:AR3" si="11">AY2</f>
        <v>12</v>
      </c>
      <c r="AS2" s="21">
        <f>+IFERROR(VLOOKUP(L2,'[4]Lookup Tables'!$R$4:$U$16,2,FALSE),"ERROR")</f>
        <v>30</v>
      </c>
      <c r="AT2" s="23" t="str">
        <f t="shared" ref="AT2:AT3" si="12">A2</f>
        <v>B or G</v>
      </c>
      <c r="AU2" s="21">
        <f t="shared" ref="AU2:AU3" si="13">F2</f>
        <v>50</v>
      </c>
      <c r="AV2" s="21" t="str">
        <f>+IFERROR(VLOOKUP(L2,'[4]Lookup Tables'!$R$4:$V$16,5,FALSE),"ERROR")</f>
        <v>5-8</v>
      </c>
      <c r="AW2" s="21">
        <v>600</v>
      </c>
      <c r="AX2" s="28">
        <f t="shared" ref="AX2:AX3" si="14">Q2</f>
        <v>11.75</v>
      </c>
      <c r="AY2" s="28">
        <f t="shared" ref="AY2:AY3" si="15">AX2+0.25</f>
        <v>12</v>
      </c>
      <c r="AZ2" s="28">
        <f t="shared" ref="AZ2:AZ3" si="16">AX2+1</f>
        <v>12.75</v>
      </c>
      <c r="BA2" s="29">
        <f t="array" ref="BA2">VLOOKUP($S2&amp;$M2, CHOOSE({1,2}, '[4]Lookup Tables'!$I$20:$I$48&amp;'[4]Lookup Tables'!$J$20:$J$48,'[4]Lookup Tables'!$K$20:$K$48), 2,0)</f>
        <v>4.6899999999999997E-2</v>
      </c>
      <c r="BB2" s="29">
        <f t="shared" ref="BB2:BB3" si="17">BA2*AX2</f>
        <v>0.55107499999999998</v>
      </c>
      <c r="BC2" s="30">
        <f t="shared" ref="BC2:BC3" si="18">BB2*454</f>
        <v>250.18805</v>
      </c>
      <c r="BD2" s="29">
        <f t="array" ref="BD2">VLOOKUP($S2&amp;$M2, CHOOSE({1,2}, '[4]Lookup Tables'!$I$20:$I$48&amp;'[4]Lookup Tables'!$J$20:$J$48,'[4]Lookup Tables'!$L$20:$L$48), 2,0)</f>
        <v>4.7899999999999998E-2</v>
      </c>
      <c r="BE2" s="29">
        <f t="shared" ref="BE2:BE3" si="19">BD2*AY2</f>
        <v>0.57479999999999998</v>
      </c>
      <c r="BF2" s="30">
        <f t="shared" ref="BF2:BF3" si="20">BE2*454</f>
        <v>260.95920000000001</v>
      </c>
      <c r="BG2" s="29">
        <f t="array" ref="BG2">VLOOKUP($S2&amp;$M2, CHOOSE({1,2}, '[4]Lookup Tables'!$I$20:$I$48&amp;'[4]Lookup Tables'!$J$20:$J$48,'[4]Lookup Tables'!$M$20:$M$48), 2,0)</f>
        <v>4.8899999999999999E-2</v>
      </c>
      <c r="BH2" s="29">
        <f t="shared" ref="BH2:BH3" si="21">BG2*AZ2</f>
        <v>0.623475</v>
      </c>
      <c r="BI2" s="30">
        <f t="shared" ref="BI2:BI3" si="22">BH2*454</f>
        <v>283.05765000000002</v>
      </c>
      <c r="BJ2" s="30" t="str">
        <f t="shared" ref="BJ2:BJ3" si="23">N2</f>
        <v>M35</v>
      </c>
      <c r="BK2" s="31">
        <f t="shared" ref="BK2:BK3" si="24">BE2*0.7</f>
        <v>0.40235999999999994</v>
      </c>
      <c r="BL2" s="30">
        <v>72036</v>
      </c>
      <c r="BM2" s="31">
        <f t="shared" ref="BM2:BM3" si="25">BE2*0.3</f>
        <v>0.17243999999999998</v>
      </c>
      <c r="BN2" s="32">
        <v>0.3</v>
      </c>
      <c r="BO2" s="29" t="str">
        <f>'[4]Lookup Tables'!$P$58</f>
        <v>12-8 4x1.25 Universal Clip</v>
      </c>
      <c r="BP2" s="30" t="e">
        <f>VLOOKUP(#REF!,'[4]Lookup Tables'!$P$58:$Q$60,2)</f>
        <v>#REF!</v>
      </c>
      <c r="BQ2" s="29" t="str">
        <f>VLOOKUP($S2,'[4]Lookup Tables'!$O$45:$S$53,2)</f>
        <v>40mm142 gauge</v>
      </c>
      <c r="BR2" s="33">
        <f t="shared" ref="BR2:BR3" si="26">($AY2+1.25)/12</f>
        <v>1.1041666666666667</v>
      </c>
      <c r="BS2" s="30">
        <f>VLOOKUP($S2,'[4]Lookup Tables'!$O$45:$S$53,3)</f>
        <v>8030</v>
      </c>
      <c r="BT2" s="29" t="str">
        <f>VLOOKUP($S2,'[4]Lookup Tables'!$O$45:$S$53,4)</f>
        <v>84mm200 gauge</v>
      </c>
      <c r="BU2" s="33">
        <f t="shared" ref="BU2:BU3" si="27">($AY2+1.25)/12</f>
        <v>1.1041666666666667</v>
      </c>
      <c r="BV2" s="30">
        <f>VLOOKUP($S2,'[4]Lookup Tables'!$O$45:$S$53,5)</f>
        <v>8032</v>
      </c>
      <c r="BW2" s="34">
        <f t="shared" ref="BW2:BW3" si="28">F2</f>
        <v>50</v>
      </c>
      <c r="BX2" s="34">
        <f t="shared" ref="BX2:BX3" si="29">BB2*BW2</f>
        <v>27.553750000000001</v>
      </c>
      <c r="BY2" s="34">
        <f t="shared" ref="BY2:BY3" si="30">BE2*BW2</f>
        <v>28.74</v>
      </c>
      <c r="BZ2" s="34">
        <f t="shared" ref="BZ2:BZ3" si="31">BH2*BW2</f>
        <v>31.173749999999998</v>
      </c>
      <c r="CA2" s="34">
        <f t="shared" ref="CA2:CA3" si="32">BZ2+CE2+CI2</f>
        <v>32.030749999999998</v>
      </c>
      <c r="CB2" s="35" t="str">
        <f t="array" ref="CB2">VLOOKUP($E2&amp;ROUNDUP(($AZ2),0), CHOOSE({1,2},'[4]Lookup Tables'!$X$3:$X$129&amp;'[4]Lookup Tables'!$Y$3:$Y$129,'[4]Lookup Tables'!$Z$3:$Z$129),2,0)</f>
        <v>13"-2pc</v>
      </c>
      <c r="CC2" s="34">
        <f t="array" ref="CC2">VLOOKUP($E2&amp;ROUNDUP(($AZ2),0), CHOOSE({1,2},'[4]Lookup Tables'!$X$3:$X$129&amp;'[4]Lookup Tables'!$Y$3:$Y$129,'[4]Lookup Tables'!AA$3:$AA$129),2,0)</f>
        <v>8405</v>
      </c>
      <c r="CD2" s="34">
        <f t="array" ref="CD2">VLOOKUP($E2&amp;ROUNDUP(($AZ2),0), CHOOSE({1,2},'[4]Lookup Tables'!$X$3:$X$129&amp;'[4]Lookup Tables'!$Y$3:$Y$129,'[4]Lookup Tables'!$AB$3:$AB$129),2,0)</f>
        <v>8406</v>
      </c>
      <c r="CE2" s="36">
        <f t="array" ref="CE2">VLOOKUP($E2&amp;ROUNDUP(($AZ2),0), CHOOSE({1,2},'[4]Lookup Tables'!$X$3:$X$129&amp;'[4]Lookup Tables'!$Y$3:$Y$129,'[4]Lookup Tables'!$AD$3:$AD$129),2,0)</f>
        <v>0.85699999999999998</v>
      </c>
      <c r="CF2" s="34">
        <f t="array" ref="CF2">VLOOKUP($E2&amp;ROUNDUP(($AZ2),0), CHOOSE({1,2},'[4]Lookup Tables'!$X$3:$X$129&amp;'[4]Lookup Tables'!$Y$3:$Y$129,'[4]Lookup Tables'!$AE$3:$AE$129),2,0)</f>
        <v>1</v>
      </c>
      <c r="CG2" s="34" t="str">
        <f t="array" ref="CG2">VLOOKUP($E2&amp;ROUNDUP(($AZ2+1),0), CHOOSE({1,2},'[4]Lookup Tables'!$X$3:$X$129&amp;'[4]Lookup Tables'!$Y$3:$Y$129,'[4]Lookup Tables'!$AC$3:$AC$129),2,0)</f>
        <v>NA</v>
      </c>
      <c r="CH2" s="36">
        <f t="shared" ref="CH2:CH3" si="33">(CO2*12)*0.0386</f>
        <v>5.4359054619815081</v>
      </c>
      <c r="CI2" s="36">
        <f t="shared" ref="CI2:CI24" si="34">IF(CB2="NA", CH2*0.0022,0)</f>
        <v>0</v>
      </c>
      <c r="CJ2" s="36">
        <f t="shared" ref="CJ2:CJ3" si="35">((3.14159*(((S2*0.039370078474)/2)^2))*Q2)*BW2</f>
        <v>378.34292614380098</v>
      </c>
      <c r="CK2" s="36">
        <f t="shared" ref="CK2:CK3" si="36">((SQRT((CJ2/Q2)/3.14159))*2)</f>
        <v>6.4029353769067425</v>
      </c>
      <c r="CL2" s="36">
        <f t="shared" ref="CL2:CL3" si="37">CK2/0.7827</f>
        <v>8.180574136842651</v>
      </c>
      <c r="CM2" s="36">
        <f t="shared" ref="CM2:CM3" si="38">(2*3.14159*(CL2/2))/12</f>
        <v>2.141667491880292</v>
      </c>
      <c r="CN2" s="37">
        <f t="shared" ref="CN2:CN3" si="39">ROUNDUP((Q2/3)*CM2,1)</f>
        <v>8.4</v>
      </c>
      <c r="CO2" s="37">
        <f t="shared" ref="CO2:CO3" si="40">(CN2*ABS(COS(15)))+((6*(CM2*5))/12)</f>
        <v>11.735547197714828</v>
      </c>
      <c r="CP2" s="38" t="str">
        <f t="array" ref="CP2">VLOOKUP($S2&amp;$D2, CHOOSE({1,2}, '[4]Lookup Tables'!$O$65:$O$79&amp;'[4]Lookup Tables'!$P$65:$P$79,'[4]Lookup Tables'!$Q$65:$Q$79),2,0)</f>
        <v>NA</v>
      </c>
      <c r="CQ2" s="39">
        <f t="shared" ref="CQ2:CQ24" si="41">(CA2/BW2)+(50/I2)</f>
        <v>0.65394833333333324</v>
      </c>
      <c r="CR2" s="40" t="str">
        <f>+IFERROR(VLOOKUP($J2,'[5]Codes - Revised'!$A$8:$O$12110,10,FALSE),"ERROR")</f>
        <v>48 x 44</v>
      </c>
      <c r="CS2" s="41">
        <f t="shared" ref="CS2:CS3" si="42">CQ2*F2*H2</f>
        <v>2452.3062499999996</v>
      </c>
    </row>
    <row r="3" spans="1:97" s="10" customFormat="1">
      <c r="A3" s="42" t="s">
        <v>21</v>
      </c>
      <c r="B3" s="42">
        <v>131027</v>
      </c>
      <c r="C3" s="42" t="s">
        <v>33</v>
      </c>
      <c r="D3" s="42" t="s">
        <v>23</v>
      </c>
      <c r="E3" s="42" t="s">
        <v>34</v>
      </c>
      <c r="F3" s="42">
        <v>30</v>
      </c>
      <c r="G3" s="13">
        <f t="shared" si="0"/>
        <v>38.156987004214457</v>
      </c>
      <c r="H3" s="43">
        <v>50</v>
      </c>
      <c r="I3" s="13">
        <f t="shared" si="1"/>
        <v>1500</v>
      </c>
      <c r="J3" s="43">
        <v>12888</v>
      </c>
      <c r="K3" s="42" t="s">
        <v>35</v>
      </c>
      <c r="L3" s="15" t="str">
        <f>+IFERROR(VLOOKUP($K3,'[4]Lookup Tables'!$A$3:$B$35,2,FALSE),"ERROR")</f>
        <v>10-50</v>
      </c>
      <c r="M3" s="42" t="s">
        <v>36</v>
      </c>
      <c r="N3" s="15" t="str">
        <f t="array" ref="N3">VLOOKUP($M3&amp;$L3, CHOOSE({1,2}, '[4]Lookup Tables'!$I$59:$I$165&amp;'[4]Lookup Tables'!$J$59:$J$165,'[4]Lookup Tables'!$K$59:$K$165), 2,0)</f>
        <v>TOOSPEEDIE 10-50</v>
      </c>
      <c r="O3" s="15" t="str">
        <f t="array" ref="O3">VLOOKUP($M3&amp;$K3&amp;A3, CHOOSE({1,2,3}, '[4]Lookup Tables'!$I$59:$I$165&amp;'[4]Lookup Tables'!$J$59:$J$165&amp;'[4]Lookup Tables'!$H$59:$H$165,'[4]Lookup Tables'!$L$59:$L$165), 2,0)</f>
        <v>70297+70325</v>
      </c>
      <c r="P3" s="15">
        <f>+IFERROR(VLOOKUP($A3,'[4]Lookup Tables'!$I$54:$J$55,2,FALSE),"ERROR")</f>
        <v>72036</v>
      </c>
      <c r="Q3" s="44">
        <v>25</v>
      </c>
      <c r="R3" s="17">
        <v>1</v>
      </c>
      <c r="S3" s="45">
        <v>23</v>
      </c>
      <c r="T3" s="19">
        <f>(VLOOKUP(S3,'[4]Lookup Tables'!$L$3:$M$11,2,FALSE))*0.039370078474</f>
        <v>0.89566928528350009</v>
      </c>
      <c r="U3" s="17">
        <f t="shared" si="2"/>
        <v>15.751607666999234</v>
      </c>
      <c r="V3" s="20" t="str">
        <f>+IFERROR(VLOOKUP(L3,'[4]Lookup Tables'!$R$4:$U$22,3,FALSE),"ERROR")</f>
        <v>Red/Green</v>
      </c>
      <c r="W3" s="21">
        <f t="shared" si="3"/>
        <v>131027</v>
      </c>
      <c r="X3" s="46" t="s">
        <v>37</v>
      </c>
      <c r="Y3" s="23" t="s">
        <v>27</v>
      </c>
      <c r="Z3" s="23" t="str">
        <f>+IFERROR(VLOOKUP(L3,'[4]Lookup Tables'!$R$4:$U$22,4,FALSE),"ERROR")</f>
        <v>NA</v>
      </c>
      <c r="AA3" s="21">
        <f t="shared" si="4"/>
        <v>23</v>
      </c>
      <c r="AB3" s="24">
        <f t="shared" si="5"/>
        <v>1</v>
      </c>
      <c r="AC3" s="23" t="s">
        <v>28</v>
      </c>
      <c r="AD3" s="25">
        <v>0.75</v>
      </c>
      <c r="AE3" s="26">
        <f t="shared" si="6"/>
        <v>3.0043933993266392</v>
      </c>
      <c r="AF3" s="23" t="s">
        <v>29</v>
      </c>
      <c r="AG3" s="23">
        <v>0.625</v>
      </c>
      <c r="AH3" s="26">
        <f t="shared" si="7"/>
        <v>2.2637704209018197</v>
      </c>
      <c r="AI3" s="23" t="s">
        <v>30</v>
      </c>
      <c r="AJ3" s="23">
        <v>0.69</v>
      </c>
      <c r="AK3" s="26">
        <f t="shared" si="8"/>
        <v>2.5800697147732978</v>
      </c>
      <c r="AL3" s="23" t="s">
        <v>31</v>
      </c>
      <c r="AM3" s="23">
        <v>0.80400000000000005</v>
      </c>
      <c r="AN3" s="26">
        <f t="shared" si="9"/>
        <v>3.5755257716184583</v>
      </c>
      <c r="AO3" s="23" t="s">
        <v>32</v>
      </c>
      <c r="AP3" s="23">
        <v>0.53</v>
      </c>
      <c r="AQ3" s="26">
        <f t="shared" si="10"/>
        <v>1.9559539301032036</v>
      </c>
      <c r="AR3" s="47">
        <f t="shared" si="11"/>
        <v>25.25</v>
      </c>
      <c r="AS3" s="21" t="str">
        <f>+IFERROR(VLOOKUP(L3,'[4]Lookup Tables'!$R$4:$U$22,2,FALSE),"ERROR")</f>
        <v>NA</v>
      </c>
      <c r="AT3" s="23" t="str">
        <f t="shared" si="12"/>
        <v>B or G</v>
      </c>
      <c r="AU3" s="21">
        <f t="shared" si="13"/>
        <v>30</v>
      </c>
      <c r="AV3" s="21">
        <f>+IFERROR(VLOOKUP(L3,'[4]Lookup Tables'!$R$4:$V$22,5,FALSE),"ERROR")</f>
        <v>3</v>
      </c>
      <c r="AW3" s="21">
        <v>600</v>
      </c>
      <c r="AX3" s="48">
        <f t="shared" si="14"/>
        <v>25</v>
      </c>
      <c r="AY3" s="48">
        <f t="shared" si="15"/>
        <v>25.25</v>
      </c>
      <c r="AZ3" s="48">
        <f t="shared" si="16"/>
        <v>26</v>
      </c>
      <c r="BA3" s="29">
        <f t="array" ref="BA3">VLOOKUP($S3&amp;$M3, CHOOSE({1,2}, '[4]Lookup Tables'!$I$20:$I$49&amp;'[4]Lookup Tables'!$J$20:$J$49,'[4]Lookup Tables'!$K$20:$K$49), 2,0)</f>
        <v>4.6899999999999997E-2</v>
      </c>
      <c r="BB3" s="29">
        <f t="shared" si="17"/>
        <v>1.1724999999999999</v>
      </c>
      <c r="BC3" s="30">
        <f t="shared" si="18"/>
        <v>532.31499999999994</v>
      </c>
      <c r="BD3" s="29">
        <f t="array" ref="BD3">VLOOKUP($S3&amp;$M3, CHOOSE({1,2}, '[4]Lookup Tables'!$I$20:$I$49&amp;'[4]Lookup Tables'!$J$20:$J$49,'[4]Lookup Tables'!$L$20:$L$49), 2,0)</f>
        <v>4.7899999999999998E-2</v>
      </c>
      <c r="BE3" s="49">
        <f t="shared" si="19"/>
        <v>1.2094749999999999</v>
      </c>
      <c r="BF3" s="30">
        <f t="shared" si="20"/>
        <v>549.10164999999995</v>
      </c>
      <c r="BG3" s="29">
        <f t="array" ref="BG3">VLOOKUP($S3&amp;$M3, CHOOSE({1,2}, '[4]Lookup Tables'!$I$20:$I$49&amp;'[4]Lookup Tables'!$J$20:$J$49,'[4]Lookup Tables'!$M$20:$M$49), 2,0)</f>
        <v>4.8899999999999999E-2</v>
      </c>
      <c r="BH3" s="29">
        <f t="shared" si="21"/>
        <v>1.2713999999999999</v>
      </c>
      <c r="BI3" s="30">
        <f t="shared" si="22"/>
        <v>577.21559999999999</v>
      </c>
      <c r="BJ3" s="30" t="str">
        <f t="shared" si="23"/>
        <v>TOOSPEEDIE 10-50</v>
      </c>
      <c r="BK3" s="31">
        <f t="shared" si="24"/>
        <v>0.8466324999999999</v>
      </c>
      <c r="BL3" s="30">
        <v>72036</v>
      </c>
      <c r="BM3" s="31">
        <f t="shared" si="25"/>
        <v>0.36284249999999996</v>
      </c>
      <c r="BN3" s="32">
        <v>0.3</v>
      </c>
      <c r="BO3" s="29" t="str">
        <f>'[4]Lookup Tables'!$P$58</f>
        <v>12-8 4x1.25 Universal Clip</v>
      </c>
      <c r="BP3" s="30">
        <f>VLOOKUP($BO3,'[4]Lookup Tables'!$P$58:$Q$60,2)</f>
        <v>8509</v>
      </c>
      <c r="BQ3" s="29" t="str">
        <f>VLOOKUP($S3,'[4]Lookup Tables'!$O$45:$S$53,2)</f>
        <v>40mm142 gauge</v>
      </c>
      <c r="BR3" s="33">
        <f t="shared" si="26"/>
        <v>2.2083333333333335</v>
      </c>
      <c r="BS3" s="30">
        <f>VLOOKUP($S3,'[4]Lookup Tables'!$O$45:$S$53,3)</f>
        <v>8030</v>
      </c>
      <c r="BT3" s="29" t="str">
        <f>VLOOKUP($S3,'[4]Lookup Tables'!$O$45:$S$53,4)</f>
        <v>84mm200 gauge</v>
      </c>
      <c r="BU3" s="33">
        <f t="shared" si="27"/>
        <v>2.2083333333333335</v>
      </c>
      <c r="BV3" s="30">
        <f>VLOOKUP($S3,'[4]Lookup Tables'!$O$45:$S$53,5)</f>
        <v>8032</v>
      </c>
      <c r="BW3" s="34">
        <f t="shared" si="28"/>
        <v>30</v>
      </c>
      <c r="BX3" s="34">
        <f t="shared" si="29"/>
        <v>35.174999999999997</v>
      </c>
      <c r="BY3" s="34">
        <f t="shared" si="30"/>
        <v>36.284249999999993</v>
      </c>
      <c r="BZ3" s="34">
        <f t="shared" si="31"/>
        <v>38.141999999999996</v>
      </c>
      <c r="CA3" s="34">
        <f t="shared" si="32"/>
        <v>38.156987004214457</v>
      </c>
      <c r="CB3" s="35" t="str">
        <f t="array" ref="CB3">VLOOKUP($E3&amp;ROUNDUP(($AZ3),0), CHOOSE({1,2},'[4]Lookup Tables'!$X$3:$X$129&amp;'[4]Lookup Tables'!$Y$3:$Y$129,'[4]Lookup Tables'!$Z$3:$Z$129),2,0)</f>
        <v>NA</v>
      </c>
      <c r="CC3" s="34" t="str">
        <f t="array" ref="CC3">VLOOKUP($E3&amp;ROUNDUP(($AZ3),0), CHOOSE({1,2},'[4]Lookup Tables'!$X$3:$X$129&amp;'[4]Lookup Tables'!$Y$3:$Y$129,'[4]Lookup Tables'!AA$3:$AA$129),2,0)</f>
        <v>NA</v>
      </c>
      <c r="CD3" s="34" t="str">
        <f t="array" ref="CD3">VLOOKUP($E3&amp;ROUNDUP(($AZ3),0), CHOOSE({1,2},'[4]Lookup Tables'!$X$3:$X$129&amp;'[4]Lookup Tables'!$Y$3:$Y$129,'[4]Lookup Tables'!$AB$3:$AB$129),2,0)</f>
        <v>NA</v>
      </c>
      <c r="CE3" s="36">
        <f t="array" ref="CE3">VLOOKUP($E3&amp;ROUNDUP(($AZ3),0), CHOOSE({1,2},'[4]Lookup Tables'!$X$3:$X$129&amp;'[4]Lookup Tables'!$Y$3:$Y$129,'[4]Lookup Tables'!$AD$3:$AD$129),2,0)</f>
        <v>0</v>
      </c>
      <c r="CF3" s="34">
        <f t="array" ref="CF3">VLOOKUP($E3&amp;ROUNDUP(($AZ3),0), CHOOSE({1,2},'[4]Lookup Tables'!$X$3:$X$129&amp;'[4]Lookup Tables'!$Y$3:$Y$129,'[4]Lookup Tables'!$AE$3:$AE$129),2,0)</f>
        <v>0</v>
      </c>
      <c r="CG3" s="34">
        <f t="array" ref="CG3">VLOOKUP($E3&amp;ROUNDUP(($AZ3+1),0), CHOOSE({1,2},'[4]Lookup Tables'!$X$3:$X$129&amp;'[4]Lookup Tables'!$Y$3:$Y$129,'[4]Lookup Tables'!$AC$3:$AC$129),2,0)</f>
        <v>8053</v>
      </c>
      <c r="CH3" s="36">
        <f t="shared" si="33"/>
        <v>6.8122746429381511</v>
      </c>
      <c r="CI3" s="36">
        <f t="shared" si="34"/>
        <v>1.4987004214463933E-2</v>
      </c>
      <c r="CJ3" s="36">
        <f t="shared" si="35"/>
        <v>482.99096954527778</v>
      </c>
      <c r="CK3" s="36">
        <f t="shared" si="36"/>
        <v>4.9596924163204248</v>
      </c>
      <c r="CL3" s="36">
        <f t="shared" si="37"/>
        <v>6.3366454788813407</v>
      </c>
      <c r="CM3" s="36">
        <f t="shared" si="38"/>
        <v>1.6589285058332359</v>
      </c>
      <c r="CN3" s="37">
        <f t="shared" si="39"/>
        <v>13.9</v>
      </c>
      <c r="CO3" s="37">
        <f t="shared" si="40"/>
        <v>14.706983253320706</v>
      </c>
      <c r="CP3" s="38" t="str">
        <f t="array" ref="CP3">VLOOKUP($S3&amp;$D3, CHOOSE({1,2}, '[4]Lookup Tables'!$O$65:$O$79&amp;'[4]Lookup Tables'!$P$65:$P$79,'[4]Lookup Tables'!$Q$65:$Q$79),2,0)</f>
        <v>NA</v>
      </c>
      <c r="CQ3" s="39">
        <f t="shared" si="41"/>
        <v>1.3052329001404821</v>
      </c>
      <c r="CR3" s="40" t="str">
        <f>+IFERROR(VLOOKUP($J3,'[5]Codes - Revised'!$A$8:$O$12110,10,FALSE),"ERROR")</f>
        <v>44 x 44</v>
      </c>
      <c r="CS3" s="41">
        <f t="shared" si="42"/>
        <v>1957.8493502107233</v>
      </c>
    </row>
    <row r="4" spans="1:97" s="10" customFormat="1">
      <c r="A4" s="11" t="s">
        <v>21</v>
      </c>
      <c r="B4" s="12">
        <v>131047</v>
      </c>
      <c r="C4" s="11" t="s">
        <v>38</v>
      </c>
      <c r="D4" s="11" t="s">
        <v>23</v>
      </c>
      <c r="E4" s="11" t="s">
        <v>24</v>
      </c>
      <c r="F4" s="11">
        <v>40</v>
      </c>
      <c r="G4" s="13">
        <f>CA4</f>
        <v>25.927995898750137</v>
      </c>
      <c r="H4" s="14">
        <v>48</v>
      </c>
      <c r="I4" s="13">
        <f>F4*H4</f>
        <v>1920</v>
      </c>
      <c r="J4" s="14">
        <v>12255</v>
      </c>
      <c r="K4" s="11" t="s">
        <v>39</v>
      </c>
      <c r="L4" s="15">
        <f>+IFERROR(VLOOKUP($K4,'[4]Lookup Tables'!$A$3:$B$35,2,FALSE),"ERROR")</f>
        <v>10</v>
      </c>
      <c r="M4" s="11" t="s">
        <v>25</v>
      </c>
      <c r="N4" s="15" t="str">
        <f t="array" ref="N4">VLOOKUP($M4&amp;$L4, CHOOSE({1,2}, '[4]Lookup Tables'!$I$59:$I$165&amp;'[4]Lookup Tables'!$J$59:$J$165,'[4]Lookup Tables'!$K$59:$K$165), 2,0)</f>
        <v>M10</v>
      </c>
      <c r="O4" s="15">
        <f t="array" ref="O4">VLOOKUP($M4&amp;$K4&amp;A4, CHOOSE({1,2,3}, '[4]Lookup Tables'!$I$59:$I$165&amp;'[4]Lookup Tables'!$J$59:$J$165&amp;'[4]Lookup Tables'!$H$59:$H$165,'[4]Lookup Tables'!$L$59:$L$165), 2,0)</f>
        <v>70297</v>
      </c>
      <c r="P4" s="15">
        <f>+IFERROR(VLOOKUP($A4,'[4]Lookup Tables'!$I$54:$J$55,2,FALSE),"ERROR")</f>
        <v>72036</v>
      </c>
      <c r="Q4" s="16">
        <v>12.25</v>
      </c>
      <c r="R4" s="17">
        <v>1</v>
      </c>
      <c r="S4" s="18">
        <v>23</v>
      </c>
      <c r="T4" s="19">
        <f>(VLOOKUP(S4,'[4]Lookup Tables'!$L$3:$M$11,2,FALSE))*0.039370078474</f>
        <v>0.89566928528350009</v>
      </c>
      <c r="U4" s="17">
        <f>(3.14159*(T4/2)^2)*(Q4)</f>
        <v>7.7182877568296249</v>
      </c>
      <c r="V4" s="20" t="str">
        <f>+IFERROR(VLOOKUP(L4,'[4]Lookup Tables'!$R$4:$U$22,3,FALSE),"ERROR")</f>
        <v>Red</v>
      </c>
      <c r="W4" s="21">
        <f>B4</f>
        <v>131047</v>
      </c>
      <c r="X4" s="22" t="s">
        <v>40</v>
      </c>
      <c r="Y4" s="23" t="s">
        <v>27</v>
      </c>
      <c r="Z4" s="23" t="str">
        <f>+IFERROR(VLOOKUP(L4,'[4]Lookup Tables'!$R$4:$U$22,4,FALSE),"ERROR")</f>
        <v>Super Fast</v>
      </c>
      <c r="AA4" s="21">
        <f>S4</f>
        <v>23</v>
      </c>
      <c r="AB4" s="24">
        <f>R4</f>
        <v>1</v>
      </c>
      <c r="AC4" s="23" t="s">
        <v>28</v>
      </c>
      <c r="AD4" s="25">
        <v>0.75</v>
      </c>
      <c r="AE4" s="26">
        <f>(($U4-(3.1459*(($AB4+0.043)/2)^2))/((3.1459*(($AB4+0.043)/2)^2)-(3.1459*(AD4/2)^2)))/12</f>
        <v>1.3841473016832557</v>
      </c>
      <c r="AF4" s="23" t="s">
        <v>29</v>
      </c>
      <c r="AG4" s="23">
        <v>0.625</v>
      </c>
      <c r="AH4" s="26">
        <f>(($U4-(3.1459*(($AB4+0.043)/2)^2))/((3.1459*(($AB4+0.043)/2)^2)-(3.1459*(AG4/2)^2)))/12</f>
        <v>1.0429365609789631</v>
      </c>
      <c r="AI4" s="23" t="s">
        <v>30</v>
      </c>
      <c r="AJ4" s="23">
        <v>0.69</v>
      </c>
      <c r="AK4" s="26">
        <f>(($U4-(3.1459*(($AB4+0.043)/2)^2))/((3.1459*(($AB4+0.043)/2)^2)-(3.1459*(AJ4/2)^2)))/12</f>
        <v>1.1886580947283878</v>
      </c>
      <c r="AL4" s="23" t="s">
        <v>31</v>
      </c>
      <c r="AM4" s="23">
        <v>0.80400000000000005</v>
      </c>
      <c r="AN4" s="26">
        <f>(($U4-(3.1459*(($AB4+0.043)/2)^2))/((3.1459*(($AB4+0.043)/2)^2)-(3.1459*(AM4/2)^2)))/12</f>
        <v>1.6472724077991379</v>
      </c>
      <c r="AO4" s="23" t="s">
        <v>32</v>
      </c>
      <c r="AP4" s="23">
        <v>0.53</v>
      </c>
      <c r="AQ4" s="26">
        <f>(($U4-(3.1459*(($AB4+0.043)/2)^2))/((3.1459*(($AB4+0.043)/2)^2)-(3.1459*(AP4/2)^2)))/12</f>
        <v>0.90112312028640795</v>
      </c>
      <c r="AR4" s="47">
        <f>AY4</f>
        <v>12.5</v>
      </c>
      <c r="AS4" s="21">
        <f>+IFERROR(VLOOKUP(L4,'[4]Lookup Tables'!$R$4:$U$22,2,FALSE),"ERROR")</f>
        <v>15</v>
      </c>
      <c r="AT4" s="23" t="str">
        <f>A4</f>
        <v>B or G</v>
      </c>
      <c r="AU4" s="21">
        <f>F4</f>
        <v>40</v>
      </c>
      <c r="AV4" s="21">
        <f>+IFERROR(VLOOKUP(L4,'[4]Lookup Tables'!$R$4:$V$22,5,FALSE),"ERROR")</f>
        <v>3</v>
      </c>
      <c r="AW4" s="21">
        <v>600</v>
      </c>
      <c r="AX4" s="48">
        <f>Q4</f>
        <v>12.25</v>
      </c>
      <c r="AY4" s="48">
        <f>AX4+0.25</f>
        <v>12.5</v>
      </c>
      <c r="AZ4" s="48">
        <f>AX4+1</f>
        <v>13.25</v>
      </c>
      <c r="BA4" s="29">
        <f t="array" ref="BA4">VLOOKUP($S4&amp;$M4, CHOOSE({1,2}, '[4]Lookup Tables'!$I$20:$I$49&amp;'[4]Lookup Tables'!$J$20:$J$49,'[4]Lookup Tables'!$K$20:$K$49), 2,0)</f>
        <v>4.6899999999999997E-2</v>
      </c>
      <c r="BB4" s="29">
        <f>BA4*AX4</f>
        <v>0.57452499999999995</v>
      </c>
      <c r="BC4" s="30">
        <f>BB4*454</f>
        <v>260.83434999999997</v>
      </c>
      <c r="BD4" s="29">
        <f t="array" ref="BD4">VLOOKUP($S4&amp;$M4, CHOOSE({1,2}, '[4]Lookup Tables'!$I$20:$I$49&amp;'[4]Lookup Tables'!$J$20:$J$49,'[4]Lookup Tables'!$L$20:$L$49), 2,0)</f>
        <v>4.7899999999999998E-2</v>
      </c>
      <c r="BE4" s="49">
        <f>BD4*AY4</f>
        <v>0.59875</v>
      </c>
      <c r="BF4" s="30">
        <f>BE4*454</f>
        <v>271.83249999999998</v>
      </c>
      <c r="BG4" s="29">
        <f t="array" ref="BG4">VLOOKUP($S4&amp;$M4, CHOOSE({1,2}, '[4]Lookup Tables'!$I$20:$I$49&amp;'[4]Lookup Tables'!$J$20:$J$49,'[4]Lookup Tables'!$M$20:$M$49), 2,0)</f>
        <v>4.8899999999999999E-2</v>
      </c>
      <c r="BH4" s="29">
        <f>BG4*AZ4</f>
        <v>0.64792499999999997</v>
      </c>
      <c r="BI4" s="30">
        <f>BH4*454</f>
        <v>294.15794999999997</v>
      </c>
      <c r="BJ4" s="30" t="str">
        <f>N4</f>
        <v>M10</v>
      </c>
      <c r="BK4" s="31">
        <f>BE4*0.7</f>
        <v>0.41912499999999997</v>
      </c>
      <c r="BL4" s="30">
        <v>72036</v>
      </c>
      <c r="BM4" s="31">
        <f>BE4*0.3</f>
        <v>0.17962500000000001</v>
      </c>
      <c r="BN4" s="32">
        <v>0.3</v>
      </c>
      <c r="BO4" s="29" t="str">
        <f>'[4]Lookup Tables'!$P$58</f>
        <v>12-8 4x1.25 Universal Clip</v>
      </c>
      <c r="BP4" s="30">
        <f>VLOOKUP($BO4,'[4]Lookup Tables'!$P$58:$Q$60,2)</f>
        <v>8509</v>
      </c>
      <c r="BQ4" s="29" t="str">
        <f>VLOOKUP($S4,'[4]Lookup Tables'!$O$45:$S$53,2)</f>
        <v>40mm142 gauge</v>
      </c>
      <c r="BR4" s="33">
        <f>($AY4+1.25)/12</f>
        <v>1.1458333333333333</v>
      </c>
      <c r="BS4" s="30">
        <f>VLOOKUP($S4,'[4]Lookup Tables'!$O$45:$S$53,3)</f>
        <v>8030</v>
      </c>
      <c r="BT4" s="29" t="str">
        <f>VLOOKUP($S4,'[4]Lookup Tables'!$O$45:$S$53,4)</f>
        <v>84mm200 gauge</v>
      </c>
      <c r="BU4" s="33">
        <f>($AY4+1.25)/12</f>
        <v>1.1458333333333333</v>
      </c>
      <c r="BV4" s="30">
        <f>VLOOKUP($S4,'[4]Lookup Tables'!$O$45:$S$53,5)</f>
        <v>8032</v>
      </c>
      <c r="BW4" s="34">
        <f>F4</f>
        <v>40</v>
      </c>
      <c r="BX4" s="34">
        <f>BB4*BW4</f>
        <v>22.980999999999998</v>
      </c>
      <c r="BY4" s="34">
        <f>BE4*BW4</f>
        <v>23.95</v>
      </c>
      <c r="BZ4" s="34">
        <f>BH4*BW4</f>
        <v>25.916999999999998</v>
      </c>
      <c r="CA4" s="34">
        <f>BZ4+CE4+CI4</f>
        <v>25.927995898750137</v>
      </c>
      <c r="CB4" s="35" t="s">
        <v>41</v>
      </c>
      <c r="CC4" s="35" t="s">
        <v>41</v>
      </c>
      <c r="CD4" s="35" t="s">
        <v>41</v>
      </c>
      <c r="CE4" s="36">
        <v>0</v>
      </c>
      <c r="CF4" s="34"/>
      <c r="CG4" s="34" t="str">
        <f t="array" ref="CG4">VLOOKUP($E4&amp;ROUNDUP(($AZ4+1),0), CHOOSE({1,2},'[4]Lookup Tables'!$X$3:$X$129&amp;'[4]Lookup Tables'!$Y$3:$Y$129,'[4]Lookup Tables'!$AC$3:$AC$129),2,0)</f>
        <v>NA</v>
      </c>
      <c r="CH4" s="36">
        <f>(CO4*12)*0.0386</f>
        <v>4.9981357955176469</v>
      </c>
      <c r="CI4" s="36">
        <f t="shared" si="34"/>
        <v>1.0995898750138823E-2</v>
      </c>
      <c r="CJ4" s="36">
        <f>((3.14159*(((S4*0.039370078474)/2)^2))*Q4)*BW4</f>
        <v>315.55410010291484</v>
      </c>
      <c r="CK4" s="36">
        <f>((SQRT((CJ4/Q4)/3.14159))*2)</f>
        <v>5.7269595033206855</v>
      </c>
      <c r="CL4" s="36">
        <f>CK4/0.7827</f>
        <v>7.3169279459827337</v>
      </c>
      <c r="CM4" s="36">
        <f>(2*3.14159*(CL4/2))/12</f>
        <v>1.9155656388183246</v>
      </c>
      <c r="CN4" s="37">
        <f>ROUNDUP((Q4/3)*CM4,1)</f>
        <v>7.8999999999999995</v>
      </c>
      <c r="CO4" s="37">
        <f>(CN4*ABS(COS(15)))+((6*(CM4*5))/12)</f>
        <v>10.790448608630498</v>
      </c>
      <c r="CP4" s="38" t="str">
        <f t="array" ref="CP4">VLOOKUP($S4&amp;$D4, CHOOSE({1,2}, '[4]Lookup Tables'!$O$65:$O$79&amp;'[4]Lookup Tables'!$P$65:$P$79,'[4]Lookup Tables'!$Q$65:$Q$79),2,0)</f>
        <v>NA</v>
      </c>
      <c r="CQ4" s="39">
        <f t="shared" si="41"/>
        <v>0.67424156413542002</v>
      </c>
      <c r="CR4" s="40" t="str">
        <f>+IFERROR(VLOOKUP($J4,'[5]Codes - Revised'!$A$8:$O$12110,10,FALSE),"ERROR")</f>
        <v>44 x 44</v>
      </c>
      <c r="CS4" s="41">
        <f>CQ4*F4*H4</f>
        <v>1294.5438031400065</v>
      </c>
    </row>
    <row r="5" spans="1:97" s="10" customFormat="1">
      <c r="A5" s="11" t="s">
        <v>21</v>
      </c>
      <c r="B5" s="12">
        <v>131048</v>
      </c>
      <c r="C5" s="11" t="s">
        <v>42</v>
      </c>
      <c r="D5" s="11" t="s">
        <v>23</v>
      </c>
      <c r="E5" s="11" t="s">
        <v>24</v>
      </c>
      <c r="F5" s="11">
        <v>40</v>
      </c>
      <c r="G5" s="13">
        <f>CA5</f>
        <v>25.927995898750137</v>
      </c>
      <c r="H5" s="14">
        <v>48</v>
      </c>
      <c r="I5" s="13">
        <f>F5*H5</f>
        <v>1920</v>
      </c>
      <c r="J5" s="14">
        <v>12255</v>
      </c>
      <c r="K5" s="11">
        <v>50</v>
      </c>
      <c r="L5" s="15">
        <f>+IFERROR(VLOOKUP($K5,'[4]Lookup Tables'!$A$3:$B$35,2,FALSE),"ERROR")</f>
        <v>50</v>
      </c>
      <c r="M5" s="11" t="s">
        <v>25</v>
      </c>
      <c r="N5" s="15" t="str">
        <f t="array" ref="N5">VLOOKUP($M5&amp;$L5, CHOOSE({1,2}, '[4]Lookup Tables'!$I$59:$I$165&amp;'[4]Lookup Tables'!$J$59:$J$165,'[4]Lookup Tables'!$K$59:$K$165), 2,0)</f>
        <v>M50</v>
      </c>
      <c r="O5" s="15">
        <f t="array" ref="O5">VLOOKUP($M5&amp;$K5&amp;A5, CHOOSE({1,2,3}, '[4]Lookup Tables'!$I$59:$I$165&amp;'[4]Lookup Tables'!$J$59:$J$165&amp;'[4]Lookup Tables'!$H$59:$H$165,'[4]Lookup Tables'!$L$59:$L$165), 2,0)</f>
        <v>70325</v>
      </c>
      <c r="P5" s="15">
        <f>+IFERROR(VLOOKUP($A5,'[4]Lookup Tables'!$I$54:$J$55,2,FALSE),"ERROR")</f>
        <v>72036</v>
      </c>
      <c r="Q5" s="16">
        <v>12.25</v>
      </c>
      <c r="R5" s="17">
        <v>1</v>
      </c>
      <c r="S5" s="18">
        <v>23</v>
      </c>
      <c r="T5" s="19">
        <f>(VLOOKUP(S5,'[4]Lookup Tables'!$L$3:$M$11,2,FALSE))*0.039370078474</f>
        <v>0.89566928528350009</v>
      </c>
      <c r="U5" s="17">
        <f>(3.14159*(T5/2)^2)*(Q5)</f>
        <v>7.7182877568296249</v>
      </c>
      <c r="V5" s="20" t="str">
        <f>+IFERROR(VLOOKUP(L5,'[4]Lookup Tables'!$R$4:$U$22,3,FALSE),"ERROR")</f>
        <v>Green</v>
      </c>
      <c r="W5" s="21">
        <f>B5</f>
        <v>131048</v>
      </c>
      <c r="X5" s="22" t="s">
        <v>43</v>
      </c>
      <c r="Y5" s="23" t="s">
        <v>27</v>
      </c>
      <c r="Z5" s="23" t="str">
        <f>+IFERROR(VLOOKUP(L5,'[4]Lookup Tables'!$R$4:$U$22,4,FALSE),"ERROR")</f>
        <v>Medium</v>
      </c>
      <c r="AA5" s="21">
        <f>S5</f>
        <v>23</v>
      </c>
      <c r="AB5" s="24">
        <f>R5</f>
        <v>1</v>
      </c>
      <c r="AC5" s="23" t="s">
        <v>28</v>
      </c>
      <c r="AD5" s="25">
        <v>0.75</v>
      </c>
      <c r="AE5" s="26">
        <f>(($U5-(3.1459*(($AB5+0.043)/2)^2))/((3.1459*(($AB5+0.043)/2)^2)-(3.1459*(AD5/2)^2)))/12</f>
        <v>1.3841473016832557</v>
      </c>
      <c r="AF5" s="23" t="s">
        <v>29</v>
      </c>
      <c r="AG5" s="23">
        <v>0.625</v>
      </c>
      <c r="AH5" s="26">
        <f>(($U5-(3.1459*(($AB5+0.043)/2)^2))/((3.1459*(($AB5+0.043)/2)^2)-(3.1459*(AG5/2)^2)))/12</f>
        <v>1.0429365609789631</v>
      </c>
      <c r="AI5" s="23" t="s">
        <v>30</v>
      </c>
      <c r="AJ5" s="23">
        <v>0.69</v>
      </c>
      <c r="AK5" s="26">
        <f>(($U5-(3.1459*(($AB5+0.043)/2)^2))/((3.1459*(($AB5+0.043)/2)^2)-(3.1459*(AJ5/2)^2)))/12</f>
        <v>1.1886580947283878</v>
      </c>
      <c r="AL5" s="23" t="s">
        <v>31</v>
      </c>
      <c r="AM5" s="23">
        <v>0.80400000000000005</v>
      </c>
      <c r="AN5" s="26">
        <f>(($U5-(3.1459*(($AB5+0.043)/2)^2))/((3.1459*(($AB5+0.043)/2)^2)-(3.1459*(AM5/2)^2)))/12</f>
        <v>1.6472724077991379</v>
      </c>
      <c r="AO5" s="23" t="s">
        <v>32</v>
      </c>
      <c r="AP5" s="23">
        <v>0.53</v>
      </c>
      <c r="AQ5" s="26">
        <f>(($U5-(3.1459*(($AB5+0.043)/2)^2))/((3.1459*(($AB5+0.043)/2)^2)-(3.1459*(AP5/2)^2)))/12</f>
        <v>0.90112312028640795</v>
      </c>
      <c r="AR5" s="47">
        <f>AY5</f>
        <v>12.5</v>
      </c>
      <c r="AS5" s="21">
        <f>+IFERROR(VLOOKUP(L5,'[4]Lookup Tables'!$R$4:$U$22,2,FALSE),"ERROR")</f>
        <v>60</v>
      </c>
      <c r="AT5" s="23" t="str">
        <f>A5</f>
        <v>B or G</v>
      </c>
      <c r="AU5" s="21">
        <f>F5</f>
        <v>40</v>
      </c>
      <c r="AV5" s="21" t="str">
        <f>+IFERROR(VLOOKUP(L5,'[4]Lookup Tables'!$R$4:$V$22,5,FALSE),"ERROR")</f>
        <v>5-8</v>
      </c>
      <c r="AW5" s="21">
        <v>600</v>
      </c>
      <c r="AX5" s="48">
        <f>Q5</f>
        <v>12.25</v>
      </c>
      <c r="AY5" s="48">
        <f>AX5+0.25</f>
        <v>12.5</v>
      </c>
      <c r="AZ5" s="48">
        <f>AX5+1</f>
        <v>13.25</v>
      </c>
      <c r="BA5" s="29">
        <f t="array" ref="BA5">VLOOKUP($S5&amp;$M5, CHOOSE({1,2}, '[4]Lookup Tables'!$I$20:$I$49&amp;'[4]Lookup Tables'!$J$20:$J$49,'[4]Lookup Tables'!$K$20:$K$49), 2,0)</f>
        <v>4.6899999999999997E-2</v>
      </c>
      <c r="BB5" s="29">
        <f>BA5*AX5</f>
        <v>0.57452499999999995</v>
      </c>
      <c r="BC5" s="30">
        <f>BB5*454</f>
        <v>260.83434999999997</v>
      </c>
      <c r="BD5" s="29">
        <f t="array" ref="BD5">VLOOKUP($S5&amp;$M5, CHOOSE({1,2}, '[4]Lookup Tables'!$I$20:$I$49&amp;'[4]Lookup Tables'!$J$20:$J$49,'[4]Lookup Tables'!$L$20:$L$49), 2,0)</f>
        <v>4.7899999999999998E-2</v>
      </c>
      <c r="BE5" s="49">
        <f>BD5*AY5</f>
        <v>0.59875</v>
      </c>
      <c r="BF5" s="30">
        <f>BE5*454</f>
        <v>271.83249999999998</v>
      </c>
      <c r="BG5" s="29">
        <f t="array" ref="BG5">VLOOKUP($S5&amp;$M5, CHOOSE({1,2}, '[4]Lookup Tables'!$I$20:$I$49&amp;'[4]Lookup Tables'!$J$20:$J$49,'[4]Lookup Tables'!$M$20:$M$49), 2,0)</f>
        <v>4.8899999999999999E-2</v>
      </c>
      <c r="BH5" s="29">
        <f>BG5*AZ5</f>
        <v>0.64792499999999997</v>
      </c>
      <c r="BI5" s="30">
        <f>BH5*454</f>
        <v>294.15794999999997</v>
      </c>
      <c r="BJ5" s="30" t="str">
        <f>N5</f>
        <v>M50</v>
      </c>
      <c r="BK5" s="31">
        <f>BE5*0.7</f>
        <v>0.41912499999999997</v>
      </c>
      <c r="BL5" s="30">
        <v>72036</v>
      </c>
      <c r="BM5" s="31">
        <f>BE5*0.3</f>
        <v>0.17962500000000001</v>
      </c>
      <c r="BN5" s="32">
        <v>0.3</v>
      </c>
      <c r="BO5" s="29" t="str">
        <f>'[4]Lookup Tables'!$P$58</f>
        <v>12-8 4x1.25 Universal Clip</v>
      </c>
      <c r="BP5" s="30">
        <f>VLOOKUP($BO5,'[4]Lookup Tables'!$P$58:$Q$60,2)</f>
        <v>8509</v>
      </c>
      <c r="BQ5" s="29" t="str">
        <f>VLOOKUP($S5,'[4]Lookup Tables'!$O$45:$S$53,2)</f>
        <v>40mm142 gauge</v>
      </c>
      <c r="BR5" s="33">
        <f>($AY5+1.25)/12</f>
        <v>1.1458333333333333</v>
      </c>
      <c r="BS5" s="30">
        <f>VLOOKUP($S5,'[4]Lookup Tables'!$O$45:$S$53,3)</f>
        <v>8030</v>
      </c>
      <c r="BT5" s="29" t="str">
        <f>VLOOKUP($S5,'[4]Lookup Tables'!$O$45:$S$53,4)</f>
        <v>84mm200 gauge</v>
      </c>
      <c r="BU5" s="33">
        <f>($AY5+1.25)/12</f>
        <v>1.1458333333333333</v>
      </c>
      <c r="BV5" s="30">
        <f>VLOOKUP($S5,'[4]Lookup Tables'!$O$45:$S$53,5)</f>
        <v>8032</v>
      </c>
      <c r="BW5" s="34">
        <f>F5</f>
        <v>40</v>
      </c>
      <c r="BX5" s="34">
        <f>BB5*BW5</f>
        <v>22.980999999999998</v>
      </c>
      <c r="BY5" s="34">
        <f>BE5*BW5</f>
        <v>23.95</v>
      </c>
      <c r="BZ5" s="34">
        <f>BH5*BW5</f>
        <v>25.916999999999998</v>
      </c>
      <c r="CA5" s="34">
        <f>BZ5+CE5+CI5</f>
        <v>25.927995898750137</v>
      </c>
      <c r="CB5" s="35" t="s">
        <v>41</v>
      </c>
      <c r="CC5" s="35" t="s">
        <v>41</v>
      </c>
      <c r="CD5" s="35" t="s">
        <v>41</v>
      </c>
      <c r="CE5" s="36">
        <v>0</v>
      </c>
      <c r="CF5" s="34"/>
      <c r="CG5" s="34" t="str">
        <f t="array" ref="CG5">VLOOKUP($E5&amp;ROUNDUP(($AZ5+1),0), CHOOSE({1,2},'[4]Lookup Tables'!$X$3:$X$129&amp;'[4]Lookup Tables'!$Y$3:$Y$129,'[4]Lookup Tables'!$AC$3:$AC$129),2,0)</f>
        <v>NA</v>
      </c>
      <c r="CH5" s="36">
        <f>(CO5*12)*0.0386</f>
        <v>4.9981357955176469</v>
      </c>
      <c r="CI5" s="36">
        <f t="shared" si="34"/>
        <v>1.0995898750138823E-2</v>
      </c>
      <c r="CJ5" s="36">
        <f>((3.14159*(((S5*0.039370078474)/2)^2))*Q5)*BW5</f>
        <v>315.55410010291484</v>
      </c>
      <c r="CK5" s="36">
        <f>((SQRT((CJ5/Q5)/3.14159))*2)</f>
        <v>5.7269595033206855</v>
      </c>
      <c r="CL5" s="36">
        <f>CK5/0.7827</f>
        <v>7.3169279459827337</v>
      </c>
      <c r="CM5" s="36">
        <f>(2*3.14159*(CL5/2))/12</f>
        <v>1.9155656388183246</v>
      </c>
      <c r="CN5" s="37">
        <f>ROUNDUP((Q5/3)*CM5,1)</f>
        <v>7.8999999999999995</v>
      </c>
      <c r="CO5" s="37">
        <f>(CN5*ABS(COS(15)))+((6*(CM5*5))/12)</f>
        <v>10.790448608630498</v>
      </c>
      <c r="CP5" s="38" t="str">
        <f t="array" ref="CP5">VLOOKUP($S5&amp;$D5, CHOOSE({1,2}, '[4]Lookup Tables'!$O$65:$O$79&amp;'[4]Lookup Tables'!$P$65:$P$79,'[4]Lookup Tables'!$Q$65:$Q$79),2,0)</f>
        <v>NA</v>
      </c>
      <c r="CQ5" s="39">
        <f t="shared" si="41"/>
        <v>0.67424156413542002</v>
      </c>
      <c r="CR5" s="40" t="str">
        <f>+IFERROR(VLOOKUP($J5,'[5]Codes - Revised'!$A$8:$O$12110,10,FALSE),"ERROR")</f>
        <v>44 x 44</v>
      </c>
      <c r="CS5" s="41">
        <f>CQ5*F5*H5</f>
        <v>1294.5438031400065</v>
      </c>
    </row>
    <row r="6" spans="1:97" s="10" customFormat="1">
      <c r="A6" s="42" t="s">
        <v>21</v>
      </c>
      <c r="B6" s="42">
        <v>131067</v>
      </c>
      <c r="C6" s="42" t="s">
        <v>44</v>
      </c>
      <c r="D6" s="42" t="s">
        <v>23</v>
      </c>
      <c r="E6" s="42" t="s">
        <v>24</v>
      </c>
      <c r="F6" s="42">
        <v>50</v>
      </c>
      <c r="G6" s="13">
        <f t="shared" ref="G6:G11" si="43">CA6</f>
        <v>32.923249999999996</v>
      </c>
      <c r="H6" s="43">
        <v>75</v>
      </c>
      <c r="I6" s="13">
        <f t="shared" ref="I6:I11" si="44">F6*H6</f>
        <v>3750</v>
      </c>
      <c r="J6" s="43">
        <v>12137</v>
      </c>
      <c r="K6" s="42">
        <v>35</v>
      </c>
      <c r="L6" s="15">
        <f>+IFERROR(VLOOKUP($K6,'[4]Lookup Tables'!$A$3:$B$35,2,FALSE),"ERROR")</f>
        <v>35</v>
      </c>
      <c r="M6" s="42" t="s">
        <v>45</v>
      </c>
      <c r="N6" s="15" t="str">
        <f t="array" ref="N6">VLOOKUP($M6&amp;$L6, CHOOSE({1,2}, '[4]Lookup Tables'!$I$59:$I$165&amp;'[4]Lookup Tables'!$J$59:$J$165,'[4]Lookup Tables'!$K$59:$K$165), 2,0)</f>
        <v>H35</v>
      </c>
      <c r="O6" s="15">
        <f t="array" ref="O6">VLOOKUP($M6&amp;$K6&amp;A6, CHOOSE({1,2,3}, '[4]Lookup Tables'!$I$59:$I$165&amp;'[4]Lookup Tables'!$J$59:$J$165&amp;'[4]Lookup Tables'!$H$59:$H$165,'[4]Lookup Tables'!$L$59:$L$165), 2,0)</f>
        <v>70300</v>
      </c>
      <c r="P6" s="15">
        <f>+IFERROR(VLOOKUP($A6,'[4]Lookup Tables'!$I$54:$J$55,2,FALSE),"ERROR")</f>
        <v>72036</v>
      </c>
      <c r="Q6" s="44">
        <v>11.75</v>
      </c>
      <c r="R6" s="17">
        <v>1</v>
      </c>
      <c r="S6" s="45">
        <v>23</v>
      </c>
      <c r="T6" s="19">
        <f>(VLOOKUP(S6,'[4]Lookup Tables'!$L$3:$M$11,2,FALSE))*0.039370078474</f>
        <v>0.89566928528350009</v>
      </c>
      <c r="U6" s="17">
        <f t="shared" ref="U6:U11" si="45">(3.14159*(T6/2)^2)*(Q6)</f>
        <v>7.4032556034896402</v>
      </c>
      <c r="V6" s="20" t="str">
        <f>+IFERROR(VLOOKUP(L6,'[4]Lookup Tables'!$R$4:$U$22,3,FALSE),"ERROR")</f>
        <v>Blue</v>
      </c>
      <c r="W6" s="21">
        <f t="shared" ref="W6:W11" si="46">B6</f>
        <v>131067</v>
      </c>
      <c r="X6" s="46" t="s">
        <v>46</v>
      </c>
      <c r="Y6" s="23" t="s">
        <v>27</v>
      </c>
      <c r="Z6" s="23" t="str">
        <f>+IFERROR(VLOOKUP(L6,'[4]Lookup Tables'!$R$4:$U$22,4,FALSE),"ERROR")</f>
        <v>Fast</v>
      </c>
      <c r="AA6" s="21">
        <f t="shared" ref="AA6:AA11" si="47">S6</f>
        <v>23</v>
      </c>
      <c r="AB6" s="24">
        <f t="shared" ref="AB6:AB11" si="48">R6</f>
        <v>1</v>
      </c>
      <c r="AC6" s="23" t="s">
        <v>28</v>
      </c>
      <c r="AD6" s="25">
        <v>0.75</v>
      </c>
      <c r="AE6" s="26">
        <f t="shared" ref="AE6:AE11" si="49">(($U6-(3.1459*(($AB6+0.043)/2)^2))/((3.1459*(($AB6+0.043)/2)^2)-(3.1459*(AD6/2)^2)))/12</f>
        <v>1.320608239030574</v>
      </c>
      <c r="AF6" s="23" t="s">
        <v>29</v>
      </c>
      <c r="AG6" s="23">
        <v>0.625</v>
      </c>
      <c r="AH6" s="26">
        <f t="shared" ref="AH6:AH11" si="50">(($U6-(3.1459*(($AB6+0.043)/2)^2))/((3.1459*(($AB6+0.043)/2)^2)-(3.1459*(AG6/2)^2)))/12</f>
        <v>0.99506072333492968</v>
      </c>
      <c r="AI6" s="23" t="s">
        <v>30</v>
      </c>
      <c r="AJ6" s="23">
        <v>0.69</v>
      </c>
      <c r="AK6" s="26">
        <f t="shared" ref="AK6:AK11" si="51">(($U6-(3.1459*(($AB6+0.043)/2)^2))/((3.1459*(($AB6+0.043)/2)^2)-(3.1459*(AJ6/2)^2)))/12</f>
        <v>1.1340929331579992</v>
      </c>
      <c r="AL6" s="23" t="s">
        <v>31</v>
      </c>
      <c r="AM6" s="23">
        <v>0.80400000000000005</v>
      </c>
      <c r="AN6" s="26">
        <f t="shared" ref="AN6:AN11" si="52">(($U6-(3.1459*(($AB6+0.043)/2)^2))/((3.1459*(($AB6+0.043)/2)^2)-(3.1459*(AM6/2)^2)))/12</f>
        <v>1.5716546288258313</v>
      </c>
      <c r="AO6" s="23" t="s">
        <v>32</v>
      </c>
      <c r="AP6" s="23">
        <v>0.53</v>
      </c>
      <c r="AQ6" s="26">
        <f t="shared" ref="AQ6:AQ11" si="53">(($U6-(3.1459*(($AB6+0.043)/2)^2))/((3.1459*(($AB6+0.043)/2)^2)-(3.1459*(AP6/2)^2)))/12</f>
        <v>0.85975720617594531</v>
      </c>
      <c r="AR6" s="47">
        <f t="shared" ref="AR6:AR11" si="54">AY6</f>
        <v>12</v>
      </c>
      <c r="AS6" s="21">
        <f>+IFERROR(VLOOKUP(L6,'[4]Lookup Tables'!$R$4:$U$22,2,FALSE),"ERROR")</f>
        <v>30</v>
      </c>
      <c r="AT6" s="23" t="str">
        <f t="shared" ref="AT6:AT11" si="55">A6</f>
        <v>B or G</v>
      </c>
      <c r="AU6" s="21">
        <f t="shared" ref="AU6:AU11" si="56">F6</f>
        <v>50</v>
      </c>
      <c r="AV6" s="21" t="str">
        <f>+IFERROR(VLOOKUP(L6,'[4]Lookup Tables'!$R$4:$V$22,5,FALSE),"ERROR")</f>
        <v>5-8</v>
      </c>
      <c r="AW6" s="21">
        <v>600</v>
      </c>
      <c r="AX6" s="48">
        <f t="shared" ref="AX6:AX11" si="57">Q6</f>
        <v>11.75</v>
      </c>
      <c r="AY6" s="48">
        <f t="shared" ref="AY6:AY11" si="58">AX6+0.25</f>
        <v>12</v>
      </c>
      <c r="AZ6" s="48">
        <f t="shared" ref="AZ6:AZ11" si="59">AX6+1</f>
        <v>12.75</v>
      </c>
      <c r="BA6" s="29">
        <f t="array" ref="BA6">VLOOKUP($S6&amp;$M6, CHOOSE({1,2}, '[4]Lookup Tables'!$I$20:$I$49&amp;'[4]Lookup Tables'!$J$20:$J$49,'[4]Lookup Tables'!$K$20:$K$49), 2,0)</f>
        <v>4.8300000000000003E-2</v>
      </c>
      <c r="BB6" s="29">
        <f t="shared" ref="BB6:BB11" si="60">BA6*AX6</f>
        <v>0.56752500000000006</v>
      </c>
      <c r="BC6" s="30">
        <f t="shared" ref="BC6:BC11" si="61">BB6*454</f>
        <v>257.65635000000003</v>
      </c>
      <c r="BD6" s="29">
        <f t="array" ref="BD6">VLOOKUP($S6&amp;$M6, CHOOSE({1,2}, '[4]Lookup Tables'!$I$20:$I$49&amp;'[4]Lookup Tables'!$J$20:$J$49,'[4]Lookup Tables'!$L$20:$L$49), 2,0)</f>
        <v>4.9299999999999997E-2</v>
      </c>
      <c r="BE6" s="49">
        <f t="shared" ref="BE6:BE11" si="62">BD6*AY6</f>
        <v>0.5915999999999999</v>
      </c>
      <c r="BF6" s="30">
        <f t="shared" ref="BF6:BF11" si="63">BE6*454</f>
        <v>268.58639999999997</v>
      </c>
      <c r="BG6" s="29">
        <f t="array" ref="BG6">VLOOKUP($S6&amp;$M6, CHOOSE({1,2}, '[4]Lookup Tables'!$I$20:$I$49&amp;'[4]Lookup Tables'!$J$20:$J$49,'[4]Lookup Tables'!$M$20:$M$49), 2,0)</f>
        <v>5.0299999999999997E-2</v>
      </c>
      <c r="BH6" s="29">
        <f t="shared" ref="BH6:BH11" si="64">BG6*AZ6</f>
        <v>0.64132499999999992</v>
      </c>
      <c r="BI6" s="30">
        <f t="shared" ref="BI6:BI11" si="65">BH6*454</f>
        <v>291.16154999999998</v>
      </c>
      <c r="BJ6" s="30" t="str">
        <f t="shared" ref="BJ6:BJ11" si="66">N6</f>
        <v>H35</v>
      </c>
      <c r="BK6" s="31">
        <f t="shared" ref="BK6:BK11" si="67">BE6*0.7</f>
        <v>0.41411999999999993</v>
      </c>
      <c r="BL6" s="30">
        <v>72036</v>
      </c>
      <c r="BM6" s="31">
        <f t="shared" ref="BM6:BM11" si="68">BE6*0.3</f>
        <v>0.17747999999999997</v>
      </c>
      <c r="BN6" s="32">
        <v>0.3</v>
      </c>
      <c r="BO6" s="29" t="str">
        <f>'[4]Lookup Tables'!$P$58</f>
        <v>12-8 4x1.25 Universal Clip</v>
      </c>
      <c r="BP6" s="30">
        <f>VLOOKUP($BO6,'[4]Lookup Tables'!$P$58:$Q$60,2)</f>
        <v>8509</v>
      </c>
      <c r="BQ6" s="29" t="str">
        <f>VLOOKUP($S6,'[4]Lookup Tables'!$O$45:$S$53,2)</f>
        <v>40mm142 gauge</v>
      </c>
      <c r="BR6" s="33">
        <f t="shared" ref="BR6:BR11" si="69">($AY6+1.25)/12</f>
        <v>1.1041666666666667</v>
      </c>
      <c r="BS6" s="30">
        <f>VLOOKUP($S6,'[4]Lookup Tables'!$O$45:$S$53,3)</f>
        <v>8030</v>
      </c>
      <c r="BT6" s="29" t="str">
        <f>VLOOKUP($S6,'[4]Lookup Tables'!$O$45:$S$53,4)</f>
        <v>84mm200 gauge</v>
      </c>
      <c r="BU6" s="33">
        <f t="shared" ref="BU6:BU11" si="70">($AY6+1.25)/12</f>
        <v>1.1041666666666667</v>
      </c>
      <c r="BV6" s="30">
        <f>VLOOKUP($S6,'[4]Lookup Tables'!$O$45:$S$53,5)</f>
        <v>8032</v>
      </c>
      <c r="BW6" s="34">
        <f t="shared" ref="BW6:BW11" si="71">F6</f>
        <v>50</v>
      </c>
      <c r="BX6" s="34">
        <f t="shared" ref="BX6:BX11" si="72">BB6*BW6</f>
        <v>28.376250000000002</v>
      </c>
      <c r="BY6" s="34">
        <f t="shared" ref="BY6:BY11" si="73">BE6*BW6</f>
        <v>29.579999999999995</v>
      </c>
      <c r="BZ6" s="34">
        <f t="shared" ref="BZ6:BZ11" si="74">BH6*BW6</f>
        <v>32.066249999999997</v>
      </c>
      <c r="CA6" s="34">
        <f t="shared" ref="CA6:CA11" si="75">BZ6+CE6+CI6</f>
        <v>32.923249999999996</v>
      </c>
      <c r="CB6" s="35" t="str">
        <f t="array" ref="CB6">VLOOKUP($E6&amp;ROUNDUP(($AZ6),0), CHOOSE({1,2},'[4]Lookup Tables'!$X$3:$X$129&amp;'[4]Lookup Tables'!$Y$3:$Y$129,'[4]Lookup Tables'!$Z$3:$Z$129),2,0)</f>
        <v>13"-2pc</v>
      </c>
      <c r="CC6" s="34">
        <f t="array" ref="CC6">VLOOKUP($E6&amp;ROUNDUP(($AZ6),0), CHOOSE({1,2},'[4]Lookup Tables'!$X$3:$X$129&amp;'[4]Lookup Tables'!$Y$3:$Y$129,'[4]Lookup Tables'!AA$3:$AA$129),2,0)</f>
        <v>8405</v>
      </c>
      <c r="CD6" s="34">
        <f t="array" ref="CD6">VLOOKUP($E6&amp;ROUNDUP(($AZ6),0), CHOOSE({1,2},'[4]Lookup Tables'!$X$3:$X$129&amp;'[4]Lookup Tables'!$Y$3:$Y$129,'[4]Lookup Tables'!$AB$3:$AB$129),2,0)</f>
        <v>8406</v>
      </c>
      <c r="CE6" s="36">
        <f t="array" ref="CE6">VLOOKUP($E6&amp;ROUNDUP(($AZ6),0), CHOOSE({1,2},'[4]Lookup Tables'!$X$3:$X$129&amp;'[4]Lookup Tables'!$Y$3:$Y$129,'[4]Lookup Tables'!$AD$3:$AD$129),2,0)</f>
        <v>0.85699999999999998</v>
      </c>
      <c r="CF6" s="34">
        <f t="array" ref="CF6">VLOOKUP($E6&amp;ROUNDUP(($AZ6),0), CHOOSE({1,2},'[4]Lookup Tables'!$X$3:$X$129&amp;'[4]Lookup Tables'!$Y$3:$Y$129,'[4]Lookup Tables'!$AE$3:$AE$129),2,0)</f>
        <v>1</v>
      </c>
      <c r="CG6" s="34" t="str">
        <f t="array" ref="CG6">VLOOKUP($E6&amp;ROUNDUP(($AZ6+1),0), CHOOSE({1,2},'[4]Lookup Tables'!$X$3:$X$129&amp;'[4]Lookup Tables'!$Y$3:$Y$129,'[4]Lookup Tables'!$AC$3:$AC$129),2,0)</f>
        <v>NA</v>
      </c>
      <c r="CH6" s="36">
        <f t="shared" ref="CH6:CH11" si="76">(CO6*12)*0.0386</f>
        <v>5.4359054619815081</v>
      </c>
      <c r="CI6" s="36">
        <f t="shared" si="34"/>
        <v>0</v>
      </c>
      <c r="CJ6" s="36">
        <f t="shared" ref="CJ6:CJ11" si="77">((3.14159*(((S6*0.039370078474)/2)^2))*Q6)*BW6</f>
        <v>378.34292614380098</v>
      </c>
      <c r="CK6" s="36">
        <f t="shared" ref="CK6:CK11" si="78">((SQRT((CJ6/Q6)/3.14159))*2)</f>
        <v>6.4029353769067425</v>
      </c>
      <c r="CL6" s="36">
        <f t="shared" ref="CL6:CL11" si="79">CK6/0.7827</f>
        <v>8.180574136842651</v>
      </c>
      <c r="CM6" s="36">
        <f t="shared" ref="CM6:CM11" si="80">(2*3.14159*(CL6/2))/12</f>
        <v>2.141667491880292</v>
      </c>
      <c r="CN6" s="37">
        <f t="shared" ref="CN6:CN11" si="81">ROUNDUP((Q6/3)*CM6,1)</f>
        <v>8.4</v>
      </c>
      <c r="CO6" s="37">
        <f t="shared" ref="CO6:CO11" si="82">(CN6*ABS(COS(15)))+((6*(CM6*5))/12)</f>
        <v>11.735547197714828</v>
      </c>
      <c r="CP6" s="38" t="str">
        <f t="array" ref="CP6">VLOOKUP($S6&amp;$D6, CHOOSE({1,2}, '[4]Lookup Tables'!$O$65:$O$79&amp;'[4]Lookup Tables'!$P$65:$P$79,'[4]Lookup Tables'!$Q$65:$Q$79),2,0)</f>
        <v>NA</v>
      </c>
      <c r="CQ6" s="39">
        <f t="shared" si="41"/>
        <v>0.67179833333333328</v>
      </c>
      <c r="CR6" s="40" t="str">
        <f>+IFERROR(VLOOKUP($J6,'[5]Codes - Revised'!$A$8:$O$12110,10,FALSE),"ERROR")</f>
        <v>48 x 44</v>
      </c>
      <c r="CS6" s="41">
        <f t="shared" ref="CS6:CS7" si="83">CQ6*F6*H6</f>
        <v>2519.2437500000001</v>
      </c>
    </row>
    <row r="7" spans="1:97" s="10" customFormat="1">
      <c r="A7" s="11" t="s">
        <v>21</v>
      </c>
      <c r="B7" s="12">
        <v>132000</v>
      </c>
      <c r="C7" s="11" t="s">
        <v>47</v>
      </c>
      <c r="D7" s="11" t="s">
        <v>23</v>
      </c>
      <c r="E7" s="11" t="s">
        <v>34</v>
      </c>
      <c r="F7" s="11">
        <v>20</v>
      </c>
      <c r="G7" s="13">
        <f t="shared" si="43"/>
        <v>40.726945151903742</v>
      </c>
      <c r="H7" s="14">
        <v>54</v>
      </c>
      <c r="I7" s="13">
        <f t="shared" si="44"/>
        <v>1080</v>
      </c>
      <c r="J7" s="14">
        <v>12545</v>
      </c>
      <c r="K7" s="11">
        <v>40</v>
      </c>
      <c r="L7" s="15">
        <f>+IFERROR(VLOOKUP($K7,'[4]Lookup Tables'!$A$3:$B$35,2,FALSE),"ERROR")</f>
        <v>40</v>
      </c>
      <c r="M7" s="11" t="s">
        <v>25</v>
      </c>
      <c r="N7" s="15" t="str">
        <f t="array" ref="N7">VLOOKUP($M7&amp;$L7, CHOOSE({1,2}, '[4]Lookup Tables'!$I$59:$I$165&amp;'[4]Lookup Tables'!$J$59:$J$165,'[4]Lookup Tables'!$K$59:$K$165), 2,0)</f>
        <v>M40</v>
      </c>
      <c r="O7" s="15">
        <f t="array" ref="O7">VLOOKUP($M7&amp;$K7&amp;A7, CHOOSE({1,2,3}, '[4]Lookup Tables'!$I$59:$I$165&amp;'[4]Lookup Tables'!$J$59:$J$165&amp;'[4]Lookup Tables'!$H$59:$H$165,'[4]Lookup Tables'!$L$59:$L$165), 2,0)</f>
        <v>70309</v>
      </c>
      <c r="P7" s="15">
        <f>+IFERROR(VLOOKUP($A7,'[4]Lookup Tables'!$I$54:$J$55,2,FALSE),"ERROR")</f>
        <v>72036</v>
      </c>
      <c r="Q7" s="16">
        <v>40.625</v>
      </c>
      <c r="R7" s="17">
        <v>1</v>
      </c>
      <c r="S7" s="18">
        <v>23</v>
      </c>
      <c r="T7" s="19">
        <f>(VLOOKUP(S7,'[4]Lookup Tables'!$L$3:$M$11,2,FALSE))*0.039370078474</f>
        <v>0.89566928528350009</v>
      </c>
      <c r="U7" s="17">
        <f t="shared" si="45"/>
        <v>25.596362458873756</v>
      </c>
      <c r="V7" s="20" t="str">
        <f>+IFERROR(VLOOKUP(L7,'[4]Lookup Tables'!$R$4:$U$22,3,FALSE),"ERROR")</f>
        <v>Blue</v>
      </c>
      <c r="W7" s="21">
        <f t="shared" si="46"/>
        <v>132000</v>
      </c>
      <c r="X7" s="11" t="s">
        <v>48</v>
      </c>
      <c r="Y7" s="23" t="s">
        <v>27</v>
      </c>
      <c r="Z7" s="23" t="str">
        <f>+IFERROR(VLOOKUP(L7,'[4]Lookup Tables'!$R$4:$U$22,4,FALSE),"ERROR")</f>
        <v>Fast</v>
      </c>
      <c r="AA7" s="21">
        <f t="shared" si="47"/>
        <v>23</v>
      </c>
      <c r="AB7" s="24">
        <f t="shared" si="48"/>
        <v>1</v>
      </c>
      <c r="AC7" s="23" t="s">
        <v>28</v>
      </c>
      <c r="AD7" s="25">
        <v>0.75</v>
      </c>
      <c r="AE7" s="26">
        <f t="shared" si="49"/>
        <v>4.9899891072229421</v>
      </c>
      <c r="AF7" s="23" t="s">
        <v>29</v>
      </c>
      <c r="AG7" s="23">
        <v>0.625</v>
      </c>
      <c r="AH7" s="26">
        <f t="shared" si="50"/>
        <v>3.7598903472778691</v>
      </c>
      <c r="AI7" s="23" t="s">
        <v>30</v>
      </c>
      <c r="AJ7" s="23">
        <v>0.69</v>
      </c>
      <c r="AK7" s="26">
        <f t="shared" si="51"/>
        <v>4.2852310138479419</v>
      </c>
      <c r="AL7" s="23" t="s">
        <v>31</v>
      </c>
      <c r="AM7" s="23">
        <v>0.80400000000000005</v>
      </c>
      <c r="AN7" s="26">
        <f t="shared" si="52"/>
        <v>5.9385813645342909</v>
      </c>
      <c r="AO7" s="23" t="s">
        <v>32</v>
      </c>
      <c r="AP7" s="23">
        <v>0.53</v>
      </c>
      <c r="AQ7" s="26">
        <f t="shared" si="53"/>
        <v>3.2486387460551591</v>
      </c>
      <c r="AR7" s="47">
        <f t="shared" si="54"/>
        <v>40.875</v>
      </c>
      <c r="AS7" s="21">
        <f>+IFERROR(VLOOKUP(L7,'[4]Lookup Tables'!$R$4:$U$22,2,FALSE),"ERROR")</f>
        <v>30</v>
      </c>
      <c r="AT7" s="23" t="str">
        <f t="shared" si="55"/>
        <v>B or G</v>
      </c>
      <c r="AU7" s="21">
        <f t="shared" si="56"/>
        <v>20</v>
      </c>
      <c r="AV7" s="21" t="str">
        <f>+IFERROR(VLOOKUP(L7,'[4]Lookup Tables'!$R$4:$V$22,5,FALSE),"ERROR")</f>
        <v>5-8</v>
      </c>
      <c r="AW7" s="21">
        <v>600</v>
      </c>
      <c r="AX7" s="28">
        <f t="shared" si="57"/>
        <v>40.625</v>
      </c>
      <c r="AY7" s="48">
        <f t="shared" si="58"/>
        <v>40.875</v>
      </c>
      <c r="AZ7" s="48">
        <f t="shared" si="59"/>
        <v>41.625</v>
      </c>
      <c r="BA7" s="29">
        <f t="array" ref="BA7">VLOOKUP($S7&amp;$M7, CHOOSE({1,2}, '[4]Lookup Tables'!$I$20:$I$49&amp;'[4]Lookup Tables'!$J$20:$J$49,'[4]Lookup Tables'!$K$20:$K$49), 2,0)</f>
        <v>4.6899999999999997E-2</v>
      </c>
      <c r="BB7" s="29">
        <f t="shared" si="60"/>
        <v>1.9053125</v>
      </c>
      <c r="BC7" s="30">
        <f t="shared" si="61"/>
        <v>865.01187500000003</v>
      </c>
      <c r="BD7" s="29">
        <f t="array" ref="BD7">VLOOKUP($S7&amp;$M7, CHOOSE({1,2}, '[4]Lookup Tables'!$I$20:$I$49&amp;'[4]Lookup Tables'!$J$20:$J$49,'[4]Lookup Tables'!$L$20:$L$49), 2,0)</f>
        <v>4.7899999999999998E-2</v>
      </c>
      <c r="BE7" s="49">
        <f t="shared" si="62"/>
        <v>1.9579124999999999</v>
      </c>
      <c r="BF7" s="30">
        <f t="shared" si="63"/>
        <v>888.89227499999993</v>
      </c>
      <c r="BG7" s="29">
        <f t="array" ref="BG7">VLOOKUP($S7&amp;$M7, CHOOSE({1,2}, '[4]Lookup Tables'!$I$20:$I$49&amp;'[4]Lookup Tables'!$J$20:$J$49,'[4]Lookup Tables'!$M$20:$M$49), 2,0)</f>
        <v>4.8899999999999999E-2</v>
      </c>
      <c r="BH7" s="29">
        <f t="shared" si="64"/>
        <v>2.0354625</v>
      </c>
      <c r="BI7" s="30">
        <f t="shared" si="65"/>
        <v>924.09997499999997</v>
      </c>
      <c r="BJ7" s="30" t="str">
        <f t="shared" si="66"/>
        <v>M40</v>
      </c>
      <c r="BK7" s="31">
        <f t="shared" si="67"/>
        <v>1.3705387499999999</v>
      </c>
      <c r="BL7" s="30">
        <v>72036</v>
      </c>
      <c r="BM7" s="31">
        <f t="shared" si="68"/>
        <v>0.58737374999999992</v>
      </c>
      <c r="BN7" s="32">
        <v>0.3</v>
      </c>
      <c r="BO7" s="29" t="str">
        <f>'[4]Lookup Tables'!$P$58</f>
        <v>12-8 4x1.25 Universal Clip</v>
      </c>
      <c r="BP7" s="30">
        <f>VLOOKUP($BO7,'[4]Lookup Tables'!$P$58:$Q$60,2)</f>
        <v>8509</v>
      </c>
      <c r="BQ7" s="29" t="str">
        <f>VLOOKUP($S7,'[4]Lookup Tables'!$O$45:$S$53,2)</f>
        <v>40mm142 gauge</v>
      </c>
      <c r="BR7" s="33">
        <f t="shared" si="69"/>
        <v>3.5104166666666665</v>
      </c>
      <c r="BS7" s="30">
        <f>VLOOKUP($S7,'[4]Lookup Tables'!$O$45:$S$53,3)</f>
        <v>8030</v>
      </c>
      <c r="BT7" s="29" t="str">
        <f>VLOOKUP($S7,'[4]Lookup Tables'!$O$45:$S$53,4)</f>
        <v>84mm200 gauge</v>
      </c>
      <c r="BU7" s="33">
        <f t="shared" si="70"/>
        <v>3.5104166666666665</v>
      </c>
      <c r="BV7" s="30">
        <f>VLOOKUP($S7,'[4]Lookup Tables'!$O$45:$S$53,5)</f>
        <v>8032</v>
      </c>
      <c r="BW7" s="34">
        <f t="shared" si="71"/>
        <v>20</v>
      </c>
      <c r="BX7" s="34">
        <f t="shared" si="72"/>
        <v>38.106250000000003</v>
      </c>
      <c r="BY7" s="34">
        <f t="shared" si="73"/>
        <v>39.158249999999995</v>
      </c>
      <c r="BZ7" s="34">
        <f t="shared" si="74"/>
        <v>40.709249999999997</v>
      </c>
      <c r="CA7" s="34">
        <f t="shared" si="75"/>
        <v>40.726945151903742</v>
      </c>
      <c r="CB7" s="35" t="str">
        <f t="array" ref="CB7">VLOOKUP($E7&amp;ROUNDUP(($AZ7),0), CHOOSE({1,2},'[4]Lookup Tables'!$X$3:$X$129&amp;'[4]Lookup Tables'!$Y$3:$Y$129,'[4]Lookup Tables'!$Z$3:$Z$129),2,0)</f>
        <v>NA</v>
      </c>
      <c r="CC7" s="34" t="str">
        <f t="array" ref="CC7">VLOOKUP($E7&amp;ROUNDUP(($AZ7),0), CHOOSE({1,2},'[4]Lookup Tables'!$X$3:$X$129&amp;'[4]Lookup Tables'!$Y$3:$Y$129,'[4]Lookup Tables'!AA$3:$AA$129),2,0)</f>
        <v>NA</v>
      </c>
      <c r="CD7" s="34" t="str">
        <f t="array" ref="CD7">VLOOKUP($E7&amp;ROUNDUP(($AZ7),0), CHOOSE({1,2},'[4]Lookup Tables'!$X$3:$X$129&amp;'[4]Lookup Tables'!$Y$3:$Y$129,'[4]Lookup Tables'!$AB$3:$AB$129),2,0)</f>
        <v>NA</v>
      </c>
      <c r="CE7" s="36">
        <f t="array" ref="CE7">VLOOKUP($E7&amp;ROUNDUP(($AZ7),0), CHOOSE({1,2},'[4]Lookup Tables'!$X$3:$X$129&amp;'[4]Lookup Tables'!$Y$3:$Y$129,'[4]Lookup Tables'!$AD$3:$AD$129),2,0)</f>
        <v>0</v>
      </c>
      <c r="CF7" s="34">
        <f t="array" ref="CF7">VLOOKUP($E7&amp;ROUNDUP(($AZ7),0), CHOOSE({1,2},'[4]Lookup Tables'!$X$3:$X$129&amp;'[4]Lookup Tables'!$Y$3:$Y$129,'[4]Lookup Tables'!$AE$3:$AE$129),2,0)</f>
        <v>0</v>
      </c>
      <c r="CG7" s="34">
        <f t="array" ref="CG7">VLOOKUP($E7&amp;ROUNDUP(($AZ7+1),0), CHOOSE({1,2},'[4]Lookup Tables'!$X$3:$X$129&amp;'[4]Lookup Tables'!$Y$3:$Y$129,'[4]Lookup Tables'!$AC$3:$AC$129),2,0)</f>
        <v>8053</v>
      </c>
      <c r="CH7" s="36">
        <f t="shared" si="76"/>
        <v>8.043250865339159</v>
      </c>
      <c r="CI7" s="36">
        <f t="shared" si="34"/>
        <v>1.769515190374615E-2</v>
      </c>
      <c r="CJ7" s="36">
        <f t="shared" si="77"/>
        <v>523.24021700738433</v>
      </c>
      <c r="CK7" s="36">
        <f t="shared" si="78"/>
        <v>4.0495719003787993</v>
      </c>
      <c r="CL7" s="36">
        <f t="shared" si="79"/>
        <v>5.1738493680577484</v>
      </c>
      <c r="CM7" s="36">
        <f t="shared" si="80"/>
        <v>1.3545094530163784</v>
      </c>
      <c r="CN7" s="37">
        <f t="shared" si="81"/>
        <v>18.400000000000002</v>
      </c>
      <c r="CO7" s="37">
        <f t="shared" si="82"/>
        <v>17.36453122914326</v>
      </c>
      <c r="CP7" s="38" t="str">
        <f t="array" ref="CP7">VLOOKUP($S7&amp;$D7, CHOOSE({1,2}, '[4]Lookup Tables'!$O$65:$O$79&amp;'[4]Lookup Tables'!$P$65:$P$79,'[4]Lookup Tables'!$Q$65:$Q$79),2,0)</f>
        <v>NA</v>
      </c>
      <c r="CQ7" s="39">
        <f t="shared" si="41"/>
        <v>2.0826435538914834</v>
      </c>
      <c r="CR7" s="40" t="str">
        <f>+IFERROR(VLOOKUP($J7,'[5]Codes - Revised'!$A$8:$O$12110,10,FALSE),"ERROR")</f>
        <v>44 x 44</v>
      </c>
      <c r="CS7" s="41">
        <f t="shared" si="83"/>
        <v>2249.2550382028021</v>
      </c>
    </row>
    <row r="8" spans="1:97" s="10" customFormat="1">
      <c r="A8" s="11" t="s">
        <v>21</v>
      </c>
      <c r="B8" s="12">
        <v>132001</v>
      </c>
      <c r="C8" s="11" t="s">
        <v>49</v>
      </c>
      <c r="D8" s="11" t="s">
        <v>50</v>
      </c>
      <c r="E8" s="11" t="s">
        <v>24</v>
      </c>
      <c r="F8" s="11">
        <v>30</v>
      </c>
      <c r="G8" s="13">
        <f t="shared" si="43"/>
        <v>52.091249999999995</v>
      </c>
      <c r="H8" s="14">
        <v>42</v>
      </c>
      <c r="I8" s="13">
        <f t="shared" si="44"/>
        <v>1260</v>
      </c>
      <c r="J8" s="14">
        <v>12931</v>
      </c>
      <c r="K8" s="11">
        <v>50</v>
      </c>
      <c r="L8" s="15">
        <f>+IFERROR(VLOOKUP($K8,'[4]Lookup Tables'!$A$3:$B$35,2,FALSE),"ERROR")</f>
        <v>50</v>
      </c>
      <c r="M8" s="11" t="s">
        <v>51</v>
      </c>
      <c r="N8" s="15" t="str">
        <f t="array" ref="N8">VLOOKUP($M8&amp;$L8, CHOOSE({1,2}, '[4]Lookup Tables'!$I$59:$I$165&amp;'[4]Lookup Tables'!$J$59:$J$165,'[4]Lookup Tables'!$K$59:$K$165), 2,0)</f>
        <v>VLIF50</v>
      </c>
      <c r="O8" s="15">
        <f t="array" ref="O8">VLOOKUP($M8&amp;$K8&amp;A8, CHOOSE({1,2,3}, '[4]Lookup Tables'!$I$59:$I$165&amp;'[4]Lookup Tables'!$J$59:$J$165&amp;'[4]Lookup Tables'!$H$59:$H$165,'[4]Lookup Tables'!$L$59:$L$165), 2,0)</f>
        <v>70344</v>
      </c>
      <c r="P8" s="15">
        <f>+IFERROR(VLOOKUP($A8,'[4]Lookup Tables'!$I$54:$J$55,2,FALSE),"ERROR")</f>
        <v>72036</v>
      </c>
      <c r="Q8" s="16">
        <v>32.75</v>
      </c>
      <c r="R8" s="17">
        <v>1</v>
      </c>
      <c r="S8" s="18">
        <v>23</v>
      </c>
      <c r="T8" s="19">
        <f>(VLOOKUP(S8,'[4]Lookup Tables'!$L$3:$M$11,2,FALSE))*0.039370078474</f>
        <v>0.89566928528350009</v>
      </c>
      <c r="U8" s="17">
        <f t="shared" si="45"/>
        <v>20.634606043768997</v>
      </c>
      <c r="V8" s="20" t="str">
        <f>+IFERROR(VLOOKUP(L8,'[4]Lookup Tables'!$R$4:$U$22,3,FALSE),"ERROR")</f>
        <v>Green</v>
      </c>
      <c r="W8" s="21">
        <f t="shared" si="46"/>
        <v>132001</v>
      </c>
      <c r="X8" s="11" t="s">
        <v>52</v>
      </c>
      <c r="Y8" s="23" t="s">
        <v>27</v>
      </c>
      <c r="Z8" s="23" t="str">
        <f>+IFERROR(VLOOKUP(L8,'[4]Lookup Tables'!$R$4:$U$22,4,FALSE),"ERROR")</f>
        <v>Medium</v>
      </c>
      <c r="AA8" s="21">
        <f t="shared" si="47"/>
        <v>23</v>
      </c>
      <c r="AB8" s="24">
        <f t="shared" si="48"/>
        <v>1</v>
      </c>
      <c r="AC8" s="23" t="s">
        <v>28</v>
      </c>
      <c r="AD8" s="25">
        <v>0.75</v>
      </c>
      <c r="AE8" s="26">
        <f t="shared" si="49"/>
        <v>3.989248870443205</v>
      </c>
      <c r="AF8" s="23" t="s">
        <v>29</v>
      </c>
      <c r="AG8" s="23">
        <v>0.625</v>
      </c>
      <c r="AH8" s="26">
        <f t="shared" si="50"/>
        <v>3.0058459043843402</v>
      </c>
      <c r="AI8" s="23" t="s">
        <v>30</v>
      </c>
      <c r="AJ8" s="23">
        <v>0.69</v>
      </c>
      <c r="AK8" s="26">
        <f t="shared" si="51"/>
        <v>3.4258297191143208</v>
      </c>
      <c r="AL8" s="23" t="s">
        <v>31</v>
      </c>
      <c r="AM8" s="23">
        <v>0.80400000000000005</v>
      </c>
      <c r="AN8" s="26">
        <f t="shared" si="52"/>
        <v>4.7476013457047115</v>
      </c>
      <c r="AO8" s="23" t="s">
        <v>32</v>
      </c>
      <c r="AP8" s="23">
        <v>0.53</v>
      </c>
      <c r="AQ8" s="26">
        <f t="shared" si="53"/>
        <v>2.5971255988153739</v>
      </c>
      <c r="AR8" s="47">
        <f t="shared" si="54"/>
        <v>33</v>
      </c>
      <c r="AS8" s="21">
        <f>+IFERROR(VLOOKUP(L8,'[4]Lookup Tables'!$R$4:$U$22,2,FALSE),"ERROR")</f>
        <v>60</v>
      </c>
      <c r="AT8" s="23" t="str">
        <f t="shared" si="55"/>
        <v>B or G</v>
      </c>
      <c r="AU8" s="21">
        <f t="shared" si="56"/>
        <v>30</v>
      </c>
      <c r="AV8" s="21" t="str">
        <f>+IFERROR(VLOOKUP(L8,'[4]Lookup Tables'!$R$4:$V$22,5,FALSE),"ERROR")</f>
        <v>5-8</v>
      </c>
      <c r="AW8" s="21">
        <v>600</v>
      </c>
      <c r="AX8" s="28">
        <f t="shared" si="57"/>
        <v>32.75</v>
      </c>
      <c r="AY8" s="48">
        <f t="shared" si="58"/>
        <v>33</v>
      </c>
      <c r="AZ8" s="48">
        <f t="shared" si="59"/>
        <v>33.75</v>
      </c>
      <c r="BA8" s="29">
        <f t="array" ref="BA8">VLOOKUP($S8&amp;$M8, CHOOSE({1,2}, '[4]Lookup Tables'!$I$20:$I$49&amp;'[4]Lookup Tables'!$J$20:$J$49,'[4]Lookup Tables'!$K$20:$K$49), 2,0)</f>
        <v>4.6899999999999997E-2</v>
      </c>
      <c r="BB8" s="29">
        <f t="shared" si="60"/>
        <v>1.5359749999999999</v>
      </c>
      <c r="BC8" s="30">
        <f t="shared" si="61"/>
        <v>697.33264999999994</v>
      </c>
      <c r="BD8" s="29">
        <f t="array" ref="BD8">VLOOKUP($S8&amp;$M8, CHOOSE({1,2}, '[4]Lookup Tables'!$I$20:$I$49&amp;'[4]Lookup Tables'!$J$20:$J$49,'[4]Lookup Tables'!$L$20:$L$49), 2,0)</f>
        <v>4.7899999999999998E-2</v>
      </c>
      <c r="BE8" s="49">
        <f t="shared" si="62"/>
        <v>1.5807</v>
      </c>
      <c r="BF8" s="30">
        <f t="shared" si="63"/>
        <v>717.63779999999997</v>
      </c>
      <c r="BG8" s="29">
        <f t="array" ref="BG8">VLOOKUP($S8&amp;$M8, CHOOSE({1,2}, '[4]Lookup Tables'!$I$20:$I$49&amp;'[4]Lookup Tables'!$J$20:$J$49,'[4]Lookup Tables'!$M$20:$M$49), 2,0)</f>
        <v>4.8899999999999999E-2</v>
      </c>
      <c r="BH8" s="29">
        <f t="shared" si="64"/>
        <v>1.6503749999999999</v>
      </c>
      <c r="BI8" s="30">
        <f t="shared" si="65"/>
        <v>749.27024999999992</v>
      </c>
      <c r="BJ8" s="30" t="str">
        <f t="shared" si="66"/>
        <v>VLIF50</v>
      </c>
      <c r="BK8" s="31">
        <f t="shared" si="67"/>
        <v>1.10649</v>
      </c>
      <c r="BL8" s="30">
        <v>72036</v>
      </c>
      <c r="BM8" s="31">
        <f t="shared" si="68"/>
        <v>0.47420999999999996</v>
      </c>
      <c r="BN8" s="32">
        <v>0.3</v>
      </c>
      <c r="BO8" s="29" t="str">
        <f>'[4]Lookup Tables'!$P$58</f>
        <v>12-8 4x1.25 Universal Clip</v>
      </c>
      <c r="BP8" s="30">
        <f>VLOOKUP($BO8,'[4]Lookup Tables'!$P$58:$Q$60,2)</f>
        <v>8509</v>
      </c>
      <c r="BQ8" s="29" t="str">
        <f>VLOOKUP($S8,'[4]Lookup Tables'!$O$45:$S$53,2)</f>
        <v>40mm142 gauge</v>
      </c>
      <c r="BR8" s="33">
        <f t="shared" si="69"/>
        <v>2.8541666666666665</v>
      </c>
      <c r="BS8" s="30">
        <f>VLOOKUP($S8,'[4]Lookup Tables'!$O$45:$S$53,3)</f>
        <v>8030</v>
      </c>
      <c r="BT8" s="29" t="str">
        <f>VLOOKUP($S8,'[4]Lookup Tables'!$O$45:$S$53,4)</f>
        <v>84mm200 gauge</v>
      </c>
      <c r="BU8" s="33">
        <f t="shared" si="70"/>
        <v>2.8541666666666665</v>
      </c>
      <c r="BV8" s="30">
        <f>VLOOKUP($S8,'[4]Lookup Tables'!$O$45:$S$53,5)</f>
        <v>8032</v>
      </c>
      <c r="BW8" s="34">
        <f t="shared" si="71"/>
        <v>30</v>
      </c>
      <c r="BX8" s="34">
        <f t="shared" si="72"/>
        <v>46.079249999999995</v>
      </c>
      <c r="BY8" s="34">
        <f t="shared" si="73"/>
        <v>47.420999999999999</v>
      </c>
      <c r="BZ8" s="34">
        <f t="shared" si="74"/>
        <v>49.511249999999997</v>
      </c>
      <c r="CA8" s="34">
        <f t="shared" si="75"/>
        <v>52.091249999999995</v>
      </c>
      <c r="CB8" s="35" t="str">
        <f t="array" ref="CB8">VLOOKUP($E8&amp;ROUNDUP(($AZ8),0), CHOOSE({1,2},'[4]Lookup Tables'!$X$3:$X$129&amp;'[4]Lookup Tables'!$Y$3:$Y$129,'[4]Lookup Tables'!$Z$3:$Z$129),2,0)</f>
        <v>39"-2pc</v>
      </c>
      <c r="CC8" s="34">
        <f t="array" ref="CC8">VLOOKUP($E8&amp;ROUNDUP(($AZ8),0), CHOOSE({1,2},'[4]Lookup Tables'!$X$3:$X$129&amp;'[4]Lookup Tables'!$Y$3:$Y$129,'[4]Lookup Tables'!AA$3:$AA$129),2,0)</f>
        <v>8465</v>
      </c>
      <c r="CD8" s="34">
        <f t="array" ref="CD8">VLOOKUP($E8&amp;ROUNDUP(($AZ8),0), CHOOSE({1,2},'[4]Lookup Tables'!$X$3:$X$129&amp;'[4]Lookup Tables'!$Y$3:$Y$129,'[4]Lookup Tables'!$AB$3:$AB$129),2,0)</f>
        <v>8466</v>
      </c>
      <c r="CE8" s="36">
        <f t="array" ref="CE8">VLOOKUP($E8&amp;ROUNDUP(($AZ8),0), CHOOSE({1,2},'[4]Lookup Tables'!$X$3:$X$129&amp;'[4]Lookup Tables'!$Y$3:$Y$129,'[4]Lookup Tables'!$AD$3:$AD$129),2,0)</f>
        <v>2.58</v>
      </c>
      <c r="CF8" s="34">
        <f t="array" ref="CF8">VLOOKUP($E8&amp;ROUNDUP(($AZ8),0), CHOOSE({1,2},'[4]Lookup Tables'!$X$3:$X$129&amp;'[4]Lookup Tables'!$Y$3:$Y$129,'[4]Lookup Tables'!$AE$3:$AE$129),2,0)</f>
        <v>2</v>
      </c>
      <c r="CG8" s="34" t="str">
        <f t="array" ref="CG8">VLOOKUP($E8&amp;ROUNDUP(($AZ8+1),0), CHOOSE({1,2},'[4]Lookup Tables'!$X$3:$X$129&amp;'[4]Lookup Tables'!$Y$3:$Y$129,'[4]Lookup Tables'!$AC$3:$AC$129),2,0)</f>
        <v>NA</v>
      </c>
      <c r="CH8" s="36">
        <f t="shared" si="76"/>
        <v>8.3253906402538398</v>
      </c>
      <c r="CI8" s="36">
        <f t="shared" si="34"/>
        <v>0</v>
      </c>
      <c r="CJ8" s="36">
        <f t="shared" si="77"/>
        <v>632.71817010431391</v>
      </c>
      <c r="CK8" s="36">
        <f t="shared" si="78"/>
        <v>4.9596924163204248</v>
      </c>
      <c r="CL8" s="36">
        <f t="shared" si="79"/>
        <v>6.3366454788813407</v>
      </c>
      <c r="CM8" s="36">
        <f t="shared" si="80"/>
        <v>1.6589285058332359</v>
      </c>
      <c r="CN8" s="37">
        <f t="shared" si="81"/>
        <v>18.200000000000003</v>
      </c>
      <c r="CO8" s="37">
        <f t="shared" si="82"/>
        <v>17.973641278613641</v>
      </c>
      <c r="CP8" s="38">
        <f t="array" ref="CP8">VLOOKUP($S8&amp;$D8, CHOOSE({1,2}, '[4]Lookup Tables'!$O$65:$O$79&amp;'[4]Lookup Tables'!$P$65:$P$79,'[4]Lookup Tables'!$Q$65:$Q$79),2,0)</f>
        <v>8508</v>
      </c>
      <c r="CQ8" s="39">
        <f t="shared" si="41"/>
        <v>1.7760575396825395</v>
      </c>
      <c r="CR8" s="40" t="str">
        <f>+IFERROR(VLOOKUP($J8,'[5]Codes - Revised'!$A$8:$O$12110,10,FALSE),"ERROR")</f>
        <v>48 x 44</v>
      </c>
      <c r="CS8" s="41">
        <f>CQ8*F8*H8</f>
        <v>2237.8325</v>
      </c>
    </row>
    <row r="9" spans="1:97" s="10" customFormat="1">
      <c r="A9" s="11" t="s">
        <v>21</v>
      </c>
      <c r="B9" s="12">
        <v>132026</v>
      </c>
      <c r="C9" s="11" t="s">
        <v>53</v>
      </c>
      <c r="D9" s="11" t="s">
        <v>23</v>
      </c>
      <c r="E9" s="11" t="s">
        <v>24</v>
      </c>
      <c r="F9" s="11">
        <v>50</v>
      </c>
      <c r="G9" s="13">
        <f t="shared" si="43"/>
        <v>45.809999999999995</v>
      </c>
      <c r="H9" s="14">
        <v>50</v>
      </c>
      <c r="I9" s="13">
        <f t="shared" si="44"/>
        <v>2500</v>
      </c>
      <c r="J9" s="14">
        <v>12221</v>
      </c>
      <c r="K9" s="11">
        <v>10</v>
      </c>
      <c r="L9" s="15">
        <f>+IFERROR(VLOOKUP($K9,'[4]Lookup Tables'!$A$3:$B$35,2,FALSE),"ERROR")</f>
        <v>10</v>
      </c>
      <c r="M9" s="11" t="s">
        <v>25</v>
      </c>
      <c r="N9" s="15" t="str">
        <f t="array" ref="N9">VLOOKUP($M9&amp;$L9, CHOOSE({1,2}, '[4]Lookup Tables'!$I$59:$I$165&amp;'[4]Lookup Tables'!$J$59:$J$165,'[4]Lookup Tables'!$K$59:$K$165), 2,0)</f>
        <v>M10</v>
      </c>
      <c r="O9" s="15">
        <f t="array" ref="O9">VLOOKUP($M9&amp;$K9&amp;A9, CHOOSE({1,2,3}, '[4]Lookup Tables'!$I$59:$I$165&amp;'[4]Lookup Tables'!$J$59:$J$165&amp;'[4]Lookup Tables'!$H$59:$H$165,'[4]Lookup Tables'!$L$59:$L$165), 2,0)</f>
        <v>70296</v>
      </c>
      <c r="P9" s="15">
        <f>+IFERROR(VLOOKUP($A9,'[4]Lookup Tables'!$I$54:$J$55,2,FALSE),"ERROR")</f>
        <v>72036</v>
      </c>
      <c r="Q9" s="16">
        <v>17</v>
      </c>
      <c r="R9" s="17">
        <v>1</v>
      </c>
      <c r="S9" s="18">
        <v>23</v>
      </c>
      <c r="T9" s="19">
        <f>(VLOOKUP(S9,'[4]Lookup Tables'!$L$3:$M$11,2,FALSE))*0.039370078474</f>
        <v>0.89566928528350009</v>
      </c>
      <c r="U9" s="17">
        <f t="shared" si="45"/>
        <v>10.711093213559479</v>
      </c>
      <c r="V9" s="20" t="str">
        <f>+IFERROR(VLOOKUP(L9,'[4]Lookup Tables'!$R$4:$U$22,3,FALSE),"ERROR")</f>
        <v>Red</v>
      </c>
      <c r="W9" s="21">
        <f t="shared" si="46"/>
        <v>132026</v>
      </c>
      <c r="X9" s="22" t="s">
        <v>54</v>
      </c>
      <c r="Y9" s="23" t="s">
        <v>27</v>
      </c>
      <c r="Z9" s="23" t="str">
        <f>+IFERROR(VLOOKUP(L9,'[4]Lookup Tables'!$R$4:$U$22,4,FALSE),"ERROR")</f>
        <v>Super Fast</v>
      </c>
      <c r="AA9" s="21">
        <f t="shared" si="47"/>
        <v>23</v>
      </c>
      <c r="AB9" s="24">
        <f t="shared" si="48"/>
        <v>1</v>
      </c>
      <c r="AC9" s="23" t="s">
        <v>28</v>
      </c>
      <c r="AD9" s="25">
        <v>0.75</v>
      </c>
      <c r="AE9" s="26">
        <f t="shared" si="49"/>
        <v>1.9877683968837321</v>
      </c>
      <c r="AF9" s="23" t="s">
        <v>29</v>
      </c>
      <c r="AG9" s="23">
        <v>0.625</v>
      </c>
      <c r="AH9" s="26">
        <f t="shared" si="50"/>
        <v>1.4977570185972826</v>
      </c>
      <c r="AI9" s="23" t="s">
        <v>30</v>
      </c>
      <c r="AJ9" s="23">
        <v>0.69</v>
      </c>
      <c r="AK9" s="26">
        <f t="shared" si="51"/>
        <v>1.7070271296470798</v>
      </c>
      <c r="AL9" s="23" t="s">
        <v>31</v>
      </c>
      <c r="AM9" s="23">
        <v>0.80400000000000005</v>
      </c>
      <c r="AN9" s="26">
        <f t="shared" si="52"/>
        <v>2.3656413080455514</v>
      </c>
      <c r="AO9" s="23" t="s">
        <v>32</v>
      </c>
      <c r="AP9" s="23">
        <v>0.53</v>
      </c>
      <c r="AQ9" s="26">
        <f t="shared" si="53"/>
        <v>1.2940993043358024</v>
      </c>
      <c r="AR9" s="47">
        <f t="shared" si="54"/>
        <v>17.25</v>
      </c>
      <c r="AS9" s="21">
        <f>+IFERROR(VLOOKUP(L9,'[4]Lookup Tables'!$R$4:$U$22,2,FALSE),"ERROR")</f>
        <v>15</v>
      </c>
      <c r="AT9" s="23" t="str">
        <f t="shared" si="55"/>
        <v>B or G</v>
      </c>
      <c r="AU9" s="21">
        <f t="shared" si="56"/>
        <v>50</v>
      </c>
      <c r="AV9" s="21">
        <f>+IFERROR(VLOOKUP(L9,'[4]Lookup Tables'!$R$4:$V$22,5,FALSE),"ERROR")</f>
        <v>3</v>
      </c>
      <c r="AW9" s="21">
        <v>600</v>
      </c>
      <c r="AX9" s="48">
        <f t="shared" si="57"/>
        <v>17</v>
      </c>
      <c r="AY9" s="48">
        <f t="shared" si="58"/>
        <v>17.25</v>
      </c>
      <c r="AZ9" s="48">
        <f t="shared" si="59"/>
        <v>18</v>
      </c>
      <c r="BA9" s="29">
        <f t="array" ref="BA9">VLOOKUP($S9&amp;$M9, CHOOSE({1,2}, '[4]Lookup Tables'!$I$20:$I$49&amp;'[4]Lookup Tables'!$J$20:$J$49,'[4]Lookup Tables'!$K$20:$K$49), 2,0)</f>
        <v>4.6899999999999997E-2</v>
      </c>
      <c r="BB9" s="29">
        <f t="shared" si="60"/>
        <v>0.7972999999999999</v>
      </c>
      <c r="BC9" s="30">
        <f t="shared" si="61"/>
        <v>361.97419999999994</v>
      </c>
      <c r="BD9" s="29">
        <f t="array" ref="BD9">VLOOKUP($S9&amp;$M9, CHOOSE({1,2}, '[4]Lookup Tables'!$I$20:$I$49&amp;'[4]Lookup Tables'!$J$20:$J$49,'[4]Lookup Tables'!$L$20:$L$49), 2,0)</f>
        <v>4.7899999999999998E-2</v>
      </c>
      <c r="BE9" s="49">
        <f t="shared" si="62"/>
        <v>0.82627499999999998</v>
      </c>
      <c r="BF9" s="30">
        <f t="shared" si="63"/>
        <v>375.12885</v>
      </c>
      <c r="BG9" s="29">
        <f t="array" ref="BG9">VLOOKUP($S9&amp;$M9, CHOOSE({1,2}, '[4]Lookup Tables'!$I$20:$I$49&amp;'[4]Lookup Tables'!$J$20:$J$49,'[4]Lookup Tables'!$M$20:$M$49), 2,0)</f>
        <v>4.8899999999999999E-2</v>
      </c>
      <c r="BH9" s="29">
        <f t="shared" si="64"/>
        <v>0.88019999999999998</v>
      </c>
      <c r="BI9" s="30">
        <f t="shared" si="65"/>
        <v>399.61079999999998</v>
      </c>
      <c r="BJ9" s="30" t="str">
        <f t="shared" si="66"/>
        <v>M10</v>
      </c>
      <c r="BK9" s="31">
        <f t="shared" si="67"/>
        <v>0.57839249999999998</v>
      </c>
      <c r="BL9" s="30">
        <v>72036</v>
      </c>
      <c r="BM9" s="31">
        <f t="shared" si="68"/>
        <v>0.24788249999999998</v>
      </c>
      <c r="BN9" s="32">
        <v>0.3</v>
      </c>
      <c r="BO9" s="29" t="str">
        <f>'[4]Lookup Tables'!$P$58</f>
        <v>12-8 4x1.25 Universal Clip</v>
      </c>
      <c r="BP9" s="30">
        <f>VLOOKUP($BO9,'[4]Lookup Tables'!$P$58:$Q$60,2)</f>
        <v>8509</v>
      </c>
      <c r="BQ9" s="29" t="str">
        <f>VLOOKUP($S9,'[4]Lookup Tables'!$O$45:$S$53,2)</f>
        <v>40mm142 gauge</v>
      </c>
      <c r="BR9" s="33">
        <f t="shared" si="69"/>
        <v>1.5416666666666667</v>
      </c>
      <c r="BS9" s="30">
        <f>VLOOKUP($S9,'[4]Lookup Tables'!$O$45:$S$53,3)</f>
        <v>8030</v>
      </c>
      <c r="BT9" s="29" t="str">
        <f>VLOOKUP($S9,'[4]Lookup Tables'!$O$45:$S$53,4)</f>
        <v>84mm200 gauge</v>
      </c>
      <c r="BU9" s="33">
        <f t="shared" si="70"/>
        <v>1.5416666666666667</v>
      </c>
      <c r="BV9" s="30">
        <f>VLOOKUP($S9,'[4]Lookup Tables'!$O$45:$S$53,5)</f>
        <v>8032</v>
      </c>
      <c r="BW9" s="34">
        <f t="shared" si="71"/>
        <v>50</v>
      </c>
      <c r="BX9" s="34">
        <f t="shared" si="72"/>
        <v>39.864999999999995</v>
      </c>
      <c r="BY9" s="34">
        <f t="shared" si="73"/>
        <v>41.313749999999999</v>
      </c>
      <c r="BZ9" s="34">
        <f t="shared" si="74"/>
        <v>44.01</v>
      </c>
      <c r="CA9" s="34">
        <f t="shared" si="75"/>
        <v>45.809999999999995</v>
      </c>
      <c r="CB9" s="35" t="str">
        <f t="array" ref="CB9">VLOOKUP($E9&amp;ROUNDUP(($AZ9),0), CHOOSE({1,2},'[4]Lookup Tables'!$X$3:$X$129&amp;'[4]Lookup Tables'!$Y$3:$Y$129,'[4]Lookup Tables'!$Z$3:$Z$129),2,0)</f>
        <v>22"-2pc</v>
      </c>
      <c r="CC9" s="34">
        <f t="array" ref="CC9">VLOOKUP($E9&amp;ROUNDUP(($AZ9),0), CHOOSE({1,2},'[4]Lookup Tables'!$X$3:$X$129&amp;'[4]Lookup Tables'!$Y$3:$Y$129,'[4]Lookup Tables'!AA$3:$AA$129),2,0)</f>
        <v>8425</v>
      </c>
      <c r="CD9" s="34">
        <f t="array" ref="CD9">VLOOKUP($E9&amp;ROUNDUP(($AZ9),0), CHOOSE({1,2},'[4]Lookup Tables'!$X$3:$X$129&amp;'[4]Lookup Tables'!$Y$3:$Y$129,'[4]Lookup Tables'!$AB$3:$AB$129),2,0)</f>
        <v>8426</v>
      </c>
      <c r="CE9" s="36">
        <f t="array" ref="CE9">VLOOKUP($E9&amp;ROUNDUP(($AZ9),0), CHOOSE({1,2},'[4]Lookup Tables'!$X$3:$X$129&amp;'[4]Lookup Tables'!$Y$3:$Y$129,'[4]Lookup Tables'!$AD$3:$AD$129),2,0)</f>
        <v>1.8</v>
      </c>
      <c r="CF9" s="34">
        <f t="array" ref="CF9">VLOOKUP($E9&amp;ROUNDUP(($AZ9),0), CHOOSE({1,2},'[4]Lookup Tables'!$X$3:$X$129&amp;'[4]Lookup Tables'!$Y$3:$Y$129,'[4]Lookup Tables'!$AE$3:$AE$129),2,0)</f>
        <v>2</v>
      </c>
      <c r="CG9" s="34" t="str">
        <f t="array" ref="CG9">VLOOKUP($E9&amp;ROUNDUP(($AZ9+1),0), CHOOSE({1,2},'[4]Lookup Tables'!$X$3:$X$129&amp;'[4]Lookup Tables'!$Y$3:$Y$129,'[4]Lookup Tables'!$AC$3:$AC$129),2,0)</f>
        <v>NA</v>
      </c>
      <c r="CH9" s="36">
        <f t="shared" si="76"/>
        <v>6.7730777386790919</v>
      </c>
      <c r="CI9" s="36">
        <f t="shared" si="34"/>
        <v>0</v>
      </c>
      <c r="CJ9" s="36">
        <f t="shared" si="77"/>
        <v>547.38976548464825</v>
      </c>
      <c r="CK9" s="36">
        <f t="shared" si="78"/>
        <v>6.4029353769067434</v>
      </c>
      <c r="CL9" s="36">
        <f t="shared" si="79"/>
        <v>8.1805741368426528</v>
      </c>
      <c r="CM9" s="36">
        <f t="shared" si="80"/>
        <v>2.1416674918802925</v>
      </c>
      <c r="CN9" s="37">
        <f t="shared" si="81"/>
        <v>12.2</v>
      </c>
      <c r="CO9" s="37">
        <f t="shared" si="82"/>
        <v>14.62236126657835</v>
      </c>
      <c r="CP9" s="38" t="str">
        <f t="array" ref="CP9">VLOOKUP($S9&amp;$D9, CHOOSE({1,2}, '[4]Lookup Tables'!$O$65:$O$79&amp;'[4]Lookup Tables'!$P$65:$P$79,'[4]Lookup Tables'!$Q$65:$Q$79),2,0)</f>
        <v>NA</v>
      </c>
      <c r="CQ9" s="39">
        <f t="shared" si="41"/>
        <v>0.93619999999999992</v>
      </c>
      <c r="CR9" s="40" t="str">
        <f>+IFERROR(VLOOKUP($J9,'[5]Codes - Revised'!$A$8:$O$12110,10,FALSE),"ERROR")</f>
        <v>48 x 44</v>
      </c>
      <c r="CS9" s="41">
        <f t="shared" ref="CS9:CS11" si="84">CQ9*F9*H9</f>
        <v>2340.4999999999995</v>
      </c>
    </row>
    <row r="10" spans="1:97" s="10" customFormat="1">
      <c r="A10" s="11" t="s">
        <v>21</v>
      </c>
      <c r="B10" s="12">
        <v>132030</v>
      </c>
      <c r="C10" s="11" t="s">
        <v>55</v>
      </c>
      <c r="D10" s="11" t="s">
        <v>23</v>
      </c>
      <c r="E10" s="11" t="s">
        <v>24</v>
      </c>
      <c r="F10" s="11">
        <v>50</v>
      </c>
      <c r="G10" s="13">
        <f t="shared" si="43"/>
        <v>45.809999999999995</v>
      </c>
      <c r="H10" s="14">
        <v>50</v>
      </c>
      <c r="I10" s="13">
        <f t="shared" si="44"/>
        <v>2500</v>
      </c>
      <c r="J10" s="14">
        <v>12221</v>
      </c>
      <c r="K10" s="11">
        <v>20</v>
      </c>
      <c r="L10" s="15">
        <f>+IFERROR(VLOOKUP($K10,'[4]Lookup Tables'!$A$3:$B$35,2,FALSE),"ERROR")</f>
        <v>20</v>
      </c>
      <c r="M10" s="11" t="s">
        <v>56</v>
      </c>
      <c r="N10" s="15" t="str">
        <f t="array" ref="N10">VLOOKUP($M10&amp;$L10, CHOOSE({1,2}, '[4]Lookup Tables'!$I$59:$I$165&amp;'[4]Lookup Tables'!$J$59:$J$165,'[4]Lookup Tables'!$K$59:$K$165), 2,0)</f>
        <v>LIF20</v>
      </c>
      <c r="O10" s="15">
        <f t="array" ref="O10">VLOOKUP($M10&amp;$K10&amp;A10, CHOOSE({1,2,3}, '[4]Lookup Tables'!$I$59:$I$165&amp;'[4]Lookup Tables'!$J$59:$J$165&amp;'[4]Lookup Tables'!$H$59:$H$165,'[4]Lookup Tables'!$L$59:$L$165), 2,0)</f>
        <v>70415</v>
      </c>
      <c r="P10" s="15">
        <f>+IFERROR(VLOOKUP($A10,'[4]Lookup Tables'!$I$54:$J$55,2,FALSE),"ERROR")</f>
        <v>72036</v>
      </c>
      <c r="Q10" s="16">
        <v>17</v>
      </c>
      <c r="R10" s="17">
        <v>1</v>
      </c>
      <c r="S10" s="18">
        <v>23</v>
      </c>
      <c r="T10" s="19">
        <f>(VLOOKUP(S10,'[4]Lookup Tables'!$L$3:$M$11,2,FALSE))*0.039370078474</f>
        <v>0.89566928528350009</v>
      </c>
      <c r="U10" s="17">
        <f t="shared" si="45"/>
        <v>10.711093213559479</v>
      </c>
      <c r="V10" s="20" t="str">
        <f>+IFERROR(VLOOKUP(L10,'[4]Lookup Tables'!$R$4:$U$22,3,FALSE),"ERROR")</f>
        <v>Orange</v>
      </c>
      <c r="W10" s="21">
        <f t="shared" si="46"/>
        <v>132030</v>
      </c>
      <c r="X10" s="22" t="s">
        <v>57</v>
      </c>
      <c r="Y10" s="23" t="s">
        <v>27</v>
      </c>
      <c r="Z10" s="23" t="str">
        <f>+IFERROR(VLOOKUP(L10,'[4]Lookup Tables'!$R$4:$U$22,4,FALSE),"ERROR")</f>
        <v>x-Fast</v>
      </c>
      <c r="AA10" s="21">
        <f t="shared" si="47"/>
        <v>23</v>
      </c>
      <c r="AB10" s="24">
        <f t="shared" si="48"/>
        <v>1</v>
      </c>
      <c r="AC10" s="23" t="s">
        <v>28</v>
      </c>
      <c r="AD10" s="25">
        <v>0.75</v>
      </c>
      <c r="AE10" s="26">
        <f t="shared" si="49"/>
        <v>1.9877683968837321</v>
      </c>
      <c r="AF10" s="23" t="s">
        <v>29</v>
      </c>
      <c r="AG10" s="23">
        <v>0.625</v>
      </c>
      <c r="AH10" s="26">
        <f t="shared" si="50"/>
        <v>1.4977570185972826</v>
      </c>
      <c r="AI10" s="23" t="s">
        <v>30</v>
      </c>
      <c r="AJ10" s="23">
        <v>0.69</v>
      </c>
      <c r="AK10" s="26">
        <f t="shared" si="51"/>
        <v>1.7070271296470798</v>
      </c>
      <c r="AL10" s="23" t="s">
        <v>31</v>
      </c>
      <c r="AM10" s="23">
        <v>0.80400000000000005</v>
      </c>
      <c r="AN10" s="26">
        <f t="shared" si="52"/>
        <v>2.3656413080455514</v>
      </c>
      <c r="AO10" s="23" t="s">
        <v>32</v>
      </c>
      <c r="AP10" s="23">
        <v>0.53</v>
      </c>
      <c r="AQ10" s="26">
        <f t="shared" si="53"/>
        <v>1.2940993043358024</v>
      </c>
      <c r="AR10" s="47">
        <f t="shared" si="54"/>
        <v>17.25</v>
      </c>
      <c r="AS10" s="21">
        <f>+IFERROR(VLOOKUP(L10,'[4]Lookup Tables'!$R$4:$U$22,2,FALSE),"ERROR")</f>
        <v>15</v>
      </c>
      <c r="AT10" s="23" t="str">
        <f t="shared" si="55"/>
        <v>B or G</v>
      </c>
      <c r="AU10" s="21">
        <f t="shared" si="56"/>
        <v>50</v>
      </c>
      <c r="AV10" s="21" t="str">
        <f>+IFERROR(VLOOKUP(L10,'[4]Lookup Tables'!$R$4:$V$22,5,FALSE),"ERROR")</f>
        <v>3-6</v>
      </c>
      <c r="AW10" s="21">
        <v>600</v>
      </c>
      <c r="AX10" s="48">
        <f t="shared" si="57"/>
        <v>17</v>
      </c>
      <c r="AY10" s="48">
        <f t="shared" si="58"/>
        <v>17.25</v>
      </c>
      <c r="AZ10" s="48">
        <f t="shared" si="59"/>
        <v>18</v>
      </c>
      <c r="BA10" s="29">
        <f t="array" ref="BA10">VLOOKUP($S10&amp;$M10, CHOOSE({1,2}, '[4]Lookup Tables'!$I$20:$I$49&amp;'[4]Lookup Tables'!$J$20:$J$49,'[4]Lookup Tables'!$K$20:$K$49), 2,0)</f>
        <v>4.6899999999999997E-2</v>
      </c>
      <c r="BB10" s="29">
        <f t="shared" si="60"/>
        <v>0.7972999999999999</v>
      </c>
      <c r="BC10" s="30">
        <f t="shared" si="61"/>
        <v>361.97419999999994</v>
      </c>
      <c r="BD10" s="29">
        <f t="array" ref="BD10">VLOOKUP($S10&amp;$M10, CHOOSE({1,2}, '[4]Lookup Tables'!$I$20:$I$49&amp;'[4]Lookup Tables'!$J$20:$J$49,'[4]Lookup Tables'!$L$20:$L$49), 2,0)</f>
        <v>4.7899999999999998E-2</v>
      </c>
      <c r="BE10" s="49">
        <f t="shared" si="62"/>
        <v>0.82627499999999998</v>
      </c>
      <c r="BF10" s="30">
        <f t="shared" si="63"/>
        <v>375.12885</v>
      </c>
      <c r="BG10" s="29">
        <f t="array" ref="BG10">VLOOKUP($S10&amp;$M10, CHOOSE({1,2}, '[4]Lookup Tables'!$I$20:$I$49&amp;'[4]Lookup Tables'!$J$20:$J$49,'[4]Lookup Tables'!$M$20:$M$49), 2,0)</f>
        <v>4.8899999999999999E-2</v>
      </c>
      <c r="BH10" s="29">
        <f t="shared" si="64"/>
        <v>0.88019999999999998</v>
      </c>
      <c r="BI10" s="30">
        <f t="shared" si="65"/>
        <v>399.61079999999998</v>
      </c>
      <c r="BJ10" s="30" t="str">
        <f t="shared" si="66"/>
        <v>LIF20</v>
      </c>
      <c r="BK10" s="31">
        <f t="shared" si="67"/>
        <v>0.57839249999999998</v>
      </c>
      <c r="BL10" s="30">
        <v>72036</v>
      </c>
      <c r="BM10" s="31">
        <f t="shared" si="68"/>
        <v>0.24788249999999998</v>
      </c>
      <c r="BN10" s="32">
        <v>0.3</v>
      </c>
      <c r="BO10" s="29" t="str">
        <f>'[4]Lookup Tables'!$P$58</f>
        <v>12-8 4x1.25 Universal Clip</v>
      </c>
      <c r="BP10" s="30">
        <f>VLOOKUP($BO10,'[4]Lookup Tables'!$P$58:$Q$60,2)</f>
        <v>8509</v>
      </c>
      <c r="BQ10" s="29" t="str">
        <f>VLOOKUP($S10,'[4]Lookup Tables'!$O$45:$S$53,2)</f>
        <v>40mm142 gauge</v>
      </c>
      <c r="BR10" s="33">
        <f t="shared" si="69"/>
        <v>1.5416666666666667</v>
      </c>
      <c r="BS10" s="30">
        <f>VLOOKUP($S10,'[4]Lookup Tables'!$O$45:$S$53,3)</f>
        <v>8030</v>
      </c>
      <c r="BT10" s="29" t="str">
        <f>VLOOKUP($S10,'[4]Lookup Tables'!$O$45:$S$53,4)</f>
        <v>84mm200 gauge</v>
      </c>
      <c r="BU10" s="33">
        <f t="shared" si="70"/>
        <v>1.5416666666666667</v>
      </c>
      <c r="BV10" s="30">
        <f>VLOOKUP($S10,'[4]Lookup Tables'!$O$45:$S$53,5)</f>
        <v>8032</v>
      </c>
      <c r="BW10" s="34">
        <f t="shared" si="71"/>
        <v>50</v>
      </c>
      <c r="BX10" s="34">
        <f t="shared" si="72"/>
        <v>39.864999999999995</v>
      </c>
      <c r="BY10" s="34">
        <f t="shared" si="73"/>
        <v>41.313749999999999</v>
      </c>
      <c r="BZ10" s="34">
        <f t="shared" si="74"/>
        <v>44.01</v>
      </c>
      <c r="CA10" s="34">
        <f t="shared" si="75"/>
        <v>45.809999999999995</v>
      </c>
      <c r="CB10" s="35" t="str">
        <f t="array" ref="CB10">VLOOKUP($E10&amp;ROUNDUP(($AZ10),0), CHOOSE({1,2},'[4]Lookup Tables'!$X$3:$X$129&amp;'[4]Lookup Tables'!$Y$3:$Y$129,'[4]Lookup Tables'!$Z$3:$Z$129),2,0)</f>
        <v>22"-2pc</v>
      </c>
      <c r="CC10" s="34">
        <f t="array" ref="CC10">VLOOKUP($E10&amp;ROUNDUP(($AZ10),0), CHOOSE({1,2},'[4]Lookup Tables'!$X$3:$X$129&amp;'[4]Lookup Tables'!$Y$3:$Y$129,'[4]Lookup Tables'!AA$3:$AA$129),2,0)</f>
        <v>8425</v>
      </c>
      <c r="CD10" s="34">
        <f t="array" ref="CD10">VLOOKUP($E10&amp;ROUNDUP(($AZ10),0), CHOOSE({1,2},'[4]Lookup Tables'!$X$3:$X$129&amp;'[4]Lookup Tables'!$Y$3:$Y$129,'[4]Lookup Tables'!$AB$3:$AB$129),2,0)</f>
        <v>8426</v>
      </c>
      <c r="CE10" s="36">
        <f t="array" ref="CE10">VLOOKUP($E10&amp;ROUNDUP(($AZ10),0), CHOOSE({1,2},'[4]Lookup Tables'!$X$3:$X$129&amp;'[4]Lookup Tables'!$Y$3:$Y$129,'[4]Lookup Tables'!$AD$3:$AD$129),2,0)</f>
        <v>1.8</v>
      </c>
      <c r="CF10" s="34">
        <f t="array" ref="CF10">VLOOKUP($E10&amp;ROUNDUP(($AZ10),0), CHOOSE({1,2},'[4]Lookup Tables'!$X$3:$X$129&amp;'[4]Lookup Tables'!$Y$3:$Y$129,'[4]Lookup Tables'!$AE$3:$AE$129),2,0)</f>
        <v>2</v>
      </c>
      <c r="CG10" s="34" t="str">
        <f t="array" ref="CG10">VLOOKUP($E10&amp;ROUNDUP(($AZ10+1),0), CHOOSE({1,2},'[4]Lookup Tables'!$X$3:$X$129&amp;'[4]Lookup Tables'!$Y$3:$Y$129,'[4]Lookup Tables'!$AC$3:$AC$129),2,0)</f>
        <v>NA</v>
      </c>
      <c r="CH10" s="36">
        <f t="shared" si="76"/>
        <v>6.7730777386790919</v>
      </c>
      <c r="CI10" s="36">
        <f t="shared" si="34"/>
        <v>0</v>
      </c>
      <c r="CJ10" s="36">
        <f t="shared" si="77"/>
        <v>547.38976548464825</v>
      </c>
      <c r="CK10" s="36">
        <f t="shared" si="78"/>
        <v>6.4029353769067434</v>
      </c>
      <c r="CL10" s="36">
        <f t="shared" si="79"/>
        <v>8.1805741368426528</v>
      </c>
      <c r="CM10" s="36">
        <f t="shared" si="80"/>
        <v>2.1416674918802925</v>
      </c>
      <c r="CN10" s="37">
        <f t="shared" si="81"/>
        <v>12.2</v>
      </c>
      <c r="CO10" s="37">
        <f t="shared" si="82"/>
        <v>14.62236126657835</v>
      </c>
      <c r="CP10" s="38" t="str">
        <f t="array" ref="CP10">VLOOKUP($S10&amp;$D10, CHOOSE({1,2}, '[4]Lookup Tables'!$O$65:$O$79&amp;'[4]Lookup Tables'!$P$65:$P$79,'[4]Lookup Tables'!$Q$65:$Q$79),2,0)</f>
        <v>NA</v>
      </c>
      <c r="CQ10" s="39">
        <f t="shared" si="41"/>
        <v>0.93619999999999992</v>
      </c>
      <c r="CR10" s="40" t="str">
        <f>+IFERROR(VLOOKUP($J10,'[5]Codes - Revised'!$A$8:$O$12110,10,FALSE),"ERROR")</f>
        <v>48 x 44</v>
      </c>
      <c r="CS10" s="41">
        <f t="shared" si="84"/>
        <v>2340.4999999999995</v>
      </c>
    </row>
    <row r="11" spans="1:97" s="10" customFormat="1">
      <c r="A11" s="11" t="s">
        <v>21</v>
      </c>
      <c r="B11" s="12">
        <v>132058</v>
      </c>
      <c r="C11" s="11" t="s">
        <v>58</v>
      </c>
      <c r="D11" s="11" t="s">
        <v>23</v>
      </c>
      <c r="E11" s="11" t="s">
        <v>24</v>
      </c>
      <c r="F11" s="11">
        <v>50</v>
      </c>
      <c r="G11" s="13">
        <f t="shared" si="43"/>
        <v>47.069999999999993</v>
      </c>
      <c r="H11" s="14">
        <v>50</v>
      </c>
      <c r="I11" s="13">
        <f t="shared" si="44"/>
        <v>2500</v>
      </c>
      <c r="J11" s="14">
        <v>12221</v>
      </c>
      <c r="K11" s="11">
        <v>10</v>
      </c>
      <c r="L11" s="15">
        <f>+IFERROR(VLOOKUP($K11,'[4]Lookup Tables'!$A$3:$B$35,2,FALSE),"ERROR")</f>
        <v>10</v>
      </c>
      <c r="M11" s="11" t="s">
        <v>45</v>
      </c>
      <c r="N11" s="15" t="str">
        <f t="array" ref="N11">VLOOKUP($M11&amp;$L11, CHOOSE({1,2}, '[4]Lookup Tables'!$I$59:$I$165&amp;'[4]Lookup Tables'!$J$59:$J$165,'[4]Lookup Tables'!$K$59:$K$165), 2,0)</f>
        <v>H10</v>
      </c>
      <c r="O11" s="15">
        <f t="array" ref="O11">VLOOKUP($M11&amp;$K11&amp;A11, CHOOSE({1,2,3}, '[4]Lookup Tables'!$I$59:$I$165&amp;'[4]Lookup Tables'!$J$59:$J$165&amp;'[4]Lookup Tables'!$H$59:$H$165,'[4]Lookup Tables'!$L$59:$L$165), 2,0)</f>
        <v>70298</v>
      </c>
      <c r="P11" s="15">
        <f>+IFERROR(VLOOKUP($A11,'[4]Lookup Tables'!$I$54:$J$55,2,FALSE),"ERROR")</f>
        <v>72036</v>
      </c>
      <c r="Q11" s="16">
        <v>17</v>
      </c>
      <c r="R11" s="17">
        <v>1</v>
      </c>
      <c r="S11" s="18">
        <v>23</v>
      </c>
      <c r="T11" s="19">
        <f>(VLOOKUP(S11,'[4]Lookup Tables'!$L$3:$M$11,2,FALSE))*0.039370078474</f>
        <v>0.89566928528350009</v>
      </c>
      <c r="U11" s="17">
        <f t="shared" si="45"/>
        <v>10.711093213559479</v>
      </c>
      <c r="V11" s="20" t="str">
        <f>+IFERROR(VLOOKUP(L11,'[4]Lookup Tables'!$R$4:$U$22,3,FALSE),"ERROR")</f>
        <v>Red</v>
      </c>
      <c r="W11" s="21">
        <f t="shared" si="46"/>
        <v>132058</v>
      </c>
      <c r="X11" s="11" t="s">
        <v>59</v>
      </c>
      <c r="Y11" s="23" t="s">
        <v>27</v>
      </c>
      <c r="Z11" s="23" t="str">
        <f>+IFERROR(VLOOKUP(L11,'[4]Lookup Tables'!$R$4:$U$22,4,FALSE),"ERROR")</f>
        <v>Super Fast</v>
      </c>
      <c r="AA11" s="21">
        <f t="shared" si="47"/>
        <v>23</v>
      </c>
      <c r="AB11" s="24">
        <f t="shared" si="48"/>
        <v>1</v>
      </c>
      <c r="AC11" s="23" t="s">
        <v>28</v>
      </c>
      <c r="AD11" s="25">
        <v>0.75</v>
      </c>
      <c r="AE11" s="26">
        <f t="shared" si="49"/>
        <v>1.9877683968837321</v>
      </c>
      <c r="AF11" s="23" t="s">
        <v>29</v>
      </c>
      <c r="AG11" s="23">
        <v>0.625</v>
      </c>
      <c r="AH11" s="26">
        <f t="shared" si="50"/>
        <v>1.4977570185972826</v>
      </c>
      <c r="AI11" s="23" t="s">
        <v>30</v>
      </c>
      <c r="AJ11" s="23">
        <v>0.69</v>
      </c>
      <c r="AK11" s="26">
        <f t="shared" si="51"/>
        <v>1.7070271296470798</v>
      </c>
      <c r="AL11" s="23" t="s">
        <v>31</v>
      </c>
      <c r="AM11" s="23">
        <v>0.80400000000000005</v>
      </c>
      <c r="AN11" s="26">
        <f t="shared" si="52"/>
        <v>2.3656413080455514</v>
      </c>
      <c r="AO11" s="23" t="s">
        <v>32</v>
      </c>
      <c r="AP11" s="23">
        <v>0.53</v>
      </c>
      <c r="AQ11" s="26">
        <f t="shared" si="53"/>
        <v>1.2940993043358024</v>
      </c>
      <c r="AR11" s="47">
        <f t="shared" si="54"/>
        <v>17.25</v>
      </c>
      <c r="AS11" s="21">
        <f>+IFERROR(VLOOKUP(L11,'[4]Lookup Tables'!$R$4:$U$22,2,FALSE),"ERROR")</f>
        <v>15</v>
      </c>
      <c r="AT11" s="23" t="str">
        <f t="shared" si="55"/>
        <v>B or G</v>
      </c>
      <c r="AU11" s="21">
        <f t="shared" si="56"/>
        <v>50</v>
      </c>
      <c r="AV11" s="21">
        <f>+IFERROR(VLOOKUP(L11,'[4]Lookup Tables'!$R$4:$V$22,5,FALSE),"ERROR")</f>
        <v>3</v>
      </c>
      <c r="AW11" s="21">
        <v>600</v>
      </c>
      <c r="AX11" s="28">
        <f t="shared" si="57"/>
        <v>17</v>
      </c>
      <c r="AY11" s="48">
        <f t="shared" si="58"/>
        <v>17.25</v>
      </c>
      <c r="AZ11" s="48">
        <f t="shared" si="59"/>
        <v>18</v>
      </c>
      <c r="BA11" s="29">
        <f t="array" ref="BA11">VLOOKUP($S11&amp;$M11, CHOOSE({1,2}, '[4]Lookup Tables'!$I$20:$I$49&amp;'[4]Lookup Tables'!$J$20:$J$49,'[4]Lookup Tables'!$K$20:$K$49), 2,0)</f>
        <v>4.8300000000000003E-2</v>
      </c>
      <c r="BB11" s="29">
        <f t="shared" si="60"/>
        <v>0.82110000000000005</v>
      </c>
      <c r="BC11" s="30">
        <f t="shared" si="61"/>
        <v>372.77940000000001</v>
      </c>
      <c r="BD11" s="29">
        <f t="array" ref="BD11">VLOOKUP($S11&amp;$M11, CHOOSE({1,2}, '[4]Lookup Tables'!$I$20:$I$49&amp;'[4]Lookup Tables'!$J$20:$J$49,'[4]Lookup Tables'!$L$20:$L$49), 2,0)</f>
        <v>4.9299999999999997E-2</v>
      </c>
      <c r="BE11" s="49">
        <f t="shared" si="62"/>
        <v>0.85042499999999999</v>
      </c>
      <c r="BF11" s="30">
        <f t="shared" si="63"/>
        <v>386.09294999999997</v>
      </c>
      <c r="BG11" s="29">
        <f t="array" ref="BG11">VLOOKUP($S11&amp;$M11, CHOOSE({1,2}, '[4]Lookup Tables'!$I$20:$I$49&amp;'[4]Lookup Tables'!$J$20:$J$49,'[4]Lookup Tables'!$M$20:$M$49), 2,0)</f>
        <v>5.0299999999999997E-2</v>
      </c>
      <c r="BH11" s="29">
        <f t="shared" si="64"/>
        <v>0.90539999999999998</v>
      </c>
      <c r="BI11" s="30">
        <f t="shared" si="65"/>
        <v>411.05160000000001</v>
      </c>
      <c r="BJ11" s="30" t="str">
        <f t="shared" si="66"/>
        <v>H10</v>
      </c>
      <c r="BK11" s="31">
        <f t="shared" si="67"/>
        <v>0.59529749999999992</v>
      </c>
      <c r="BL11" s="30">
        <v>72036</v>
      </c>
      <c r="BM11" s="31">
        <f t="shared" si="68"/>
        <v>0.25512750000000001</v>
      </c>
      <c r="BN11" s="32">
        <v>0.3</v>
      </c>
      <c r="BO11" s="29" t="str">
        <f>'[4]Lookup Tables'!$P$58</f>
        <v>12-8 4x1.25 Universal Clip</v>
      </c>
      <c r="BP11" s="30">
        <f>VLOOKUP($BO11,'[4]Lookup Tables'!$P$58:$Q$60,2)</f>
        <v>8509</v>
      </c>
      <c r="BQ11" s="29" t="str">
        <f>VLOOKUP($S11,'[4]Lookup Tables'!$O$45:$S$53,2)</f>
        <v>40mm142 gauge</v>
      </c>
      <c r="BR11" s="33">
        <f t="shared" si="69"/>
        <v>1.5416666666666667</v>
      </c>
      <c r="BS11" s="30">
        <f>VLOOKUP($S11,'[4]Lookup Tables'!$O$45:$S$53,3)</f>
        <v>8030</v>
      </c>
      <c r="BT11" s="29" t="str">
        <f>VLOOKUP($S11,'[4]Lookup Tables'!$O$45:$S$53,4)</f>
        <v>84mm200 gauge</v>
      </c>
      <c r="BU11" s="33">
        <f t="shared" si="70"/>
        <v>1.5416666666666667</v>
      </c>
      <c r="BV11" s="30">
        <f>VLOOKUP($S11,'[4]Lookup Tables'!$O$45:$S$53,5)</f>
        <v>8032</v>
      </c>
      <c r="BW11" s="34">
        <f t="shared" si="71"/>
        <v>50</v>
      </c>
      <c r="BX11" s="34">
        <f t="shared" si="72"/>
        <v>41.055</v>
      </c>
      <c r="BY11" s="34">
        <f t="shared" si="73"/>
        <v>42.521250000000002</v>
      </c>
      <c r="BZ11" s="34">
        <f t="shared" si="74"/>
        <v>45.269999999999996</v>
      </c>
      <c r="CA11" s="34">
        <f t="shared" si="75"/>
        <v>47.069999999999993</v>
      </c>
      <c r="CB11" s="35" t="str">
        <f t="array" ref="CB11">VLOOKUP($E11&amp;ROUNDUP(($AZ11),0), CHOOSE({1,2},'[4]Lookup Tables'!$X$3:$X$129&amp;'[4]Lookup Tables'!$Y$3:$Y$129,'[4]Lookup Tables'!$Z$3:$Z$129),2,0)</f>
        <v>22"-2pc</v>
      </c>
      <c r="CC11" s="34">
        <f t="array" ref="CC11">VLOOKUP($E11&amp;ROUNDUP(($AZ11),0), CHOOSE({1,2},'[4]Lookup Tables'!$X$3:$X$129&amp;'[4]Lookup Tables'!$Y$3:$Y$129,'[4]Lookup Tables'!AA$3:$AA$129),2,0)</f>
        <v>8425</v>
      </c>
      <c r="CD11" s="34">
        <f t="array" ref="CD11">VLOOKUP($E11&amp;ROUNDUP(($AZ11),0), CHOOSE({1,2},'[4]Lookup Tables'!$X$3:$X$129&amp;'[4]Lookup Tables'!$Y$3:$Y$129,'[4]Lookup Tables'!$AB$3:$AB$129),2,0)</f>
        <v>8426</v>
      </c>
      <c r="CE11" s="36">
        <f t="array" ref="CE11">VLOOKUP($E11&amp;ROUNDUP(($AZ11),0), CHOOSE({1,2},'[4]Lookup Tables'!$X$3:$X$129&amp;'[4]Lookup Tables'!$Y$3:$Y$129,'[4]Lookup Tables'!$AD$3:$AD$129),2,0)</f>
        <v>1.8</v>
      </c>
      <c r="CF11" s="34">
        <f t="array" ref="CF11">VLOOKUP($E11&amp;ROUNDUP(($AZ11),0), CHOOSE({1,2},'[4]Lookup Tables'!$X$3:$X$129&amp;'[4]Lookup Tables'!$Y$3:$Y$129,'[4]Lookup Tables'!$AE$3:$AE$129),2,0)</f>
        <v>2</v>
      </c>
      <c r="CG11" s="34" t="str">
        <f t="array" ref="CG11">VLOOKUP($E11&amp;ROUNDUP(($AZ11+1),0), CHOOSE({1,2},'[4]Lookup Tables'!$X$3:$X$129&amp;'[4]Lookup Tables'!$Y$3:$Y$129,'[4]Lookup Tables'!$AC$3:$AC$129),2,0)</f>
        <v>NA</v>
      </c>
      <c r="CH11" s="36">
        <f t="shared" si="76"/>
        <v>6.7730777386790919</v>
      </c>
      <c r="CI11" s="36">
        <f t="shared" si="34"/>
        <v>0</v>
      </c>
      <c r="CJ11" s="36">
        <f t="shared" si="77"/>
        <v>547.38976548464825</v>
      </c>
      <c r="CK11" s="36">
        <f t="shared" si="78"/>
        <v>6.4029353769067434</v>
      </c>
      <c r="CL11" s="36">
        <f t="shared" si="79"/>
        <v>8.1805741368426528</v>
      </c>
      <c r="CM11" s="36">
        <f t="shared" si="80"/>
        <v>2.1416674918802925</v>
      </c>
      <c r="CN11" s="37">
        <f t="shared" si="81"/>
        <v>12.2</v>
      </c>
      <c r="CO11" s="37">
        <f t="shared" si="82"/>
        <v>14.62236126657835</v>
      </c>
      <c r="CP11" s="38" t="str">
        <f t="array" ref="CP11">VLOOKUP($S11&amp;$D11, CHOOSE({1,2}, '[4]Lookup Tables'!$O$65:$O$79&amp;'[4]Lookup Tables'!$P$65:$P$79,'[4]Lookup Tables'!$Q$65:$Q$79),2,0)</f>
        <v>NA</v>
      </c>
      <c r="CQ11" s="39">
        <f t="shared" si="41"/>
        <v>0.96139999999999992</v>
      </c>
      <c r="CR11" s="40" t="str">
        <f>+IFERROR(VLOOKUP($J11,'[5]Codes - Revised'!$A$8:$O$12110,10,FALSE),"ERROR")</f>
        <v>48 x 44</v>
      </c>
      <c r="CS11" s="41">
        <f t="shared" si="84"/>
        <v>2403.4999999999995</v>
      </c>
    </row>
    <row r="12" spans="1:97" s="10" customFormat="1">
      <c r="A12" s="11" t="s">
        <v>21</v>
      </c>
      <c r="B12" s="12">
        <v>132060</v>
      </c>
      <c r="C12" s="11" t="s">
        <v>60</v>
      </c>
      <c r="D12" s="11" t="s">
        <v>23</v>
      </c>
      <c r="E12" s="11" t="s">
        <v>24</v>
      </c>
      <c r="F12" s="11">
        <v>50</v>
      </c>
      <c r="G12" s="13">
        <f>CA12</f>
        <v>47.069999999999993</v>
      </c>
      <c r="H12" s="14">
        <v>50</v>
      </c>
      <c r="I12" s="13">
        <f>F12*H12</f>
        <v>2500</v>
      </c>
      <c r="J12" s="14">
        <v>12221</v>
      </c>
      <c r="K12" s="11">
        <v>20</v>
      </c>
      <c r="L12" s="15">
        <f>+IFERROR(VLOOKUP($K12,'[4]Lookup Tables'!$A$3:$B$35,2,FALSE),"ERROR")</f>
        <v>20</v>
      </c>
      <c r="M12" s="11" t="s">
        <v>45</v>
      </c>
      <c r="N12" s="15" t="str">
        <f t="array" ref="N12">VLOOKUP($M12&amp;$L12, CHOOSE({1,2}, '[4]Lookup Tables'!$I$59:$I$165&amp;'[4]Lookup Tables'!$J$59:$J$165,'[4]Lookup Tables'!$K$59:$K$165), 2,0)</f>
        <v>H20</v>
      </c>
      <c r="O12" s="15">
        <f t="array" ref="O12">VLOOKUP($M12&amp;$K12&amp;A12, CHOOSE({1,2,3}, '[4]Lookup Tables'!$I$59:$I$165&amp;'[4]Lookup Tables'!$J$59:$J$165&amp;'[4]Lookup Tables'!$H$59:$H$165,'[4]Lookup Tables'!$L$59:$L$165), 2,0)</f>
        <v>70301</v>
      </c>
      <c r="P12" s="15">
        <f>+IFERROR(VLOOKUP($A12,'[4]Lookup Tables'!$I$54:$J$55,2,FALSE),"ERROR")</f>
        <v>72036</v>
      </c>
      <c r="Q12" s="16">
        <v>17</v>
      </c>
      <c r="R12" s="17">
        <v>1</v>
      </c>
      <c r="S12" s="18">
        <v>23</v>
      </c>
      <c r="T12" s="19">
        <f>(VLOOKUP(S12,'[4]Lookup Tables'!$L$3:$M$11,2,FALSE))*0.039370078474</f>
        <v>0.89566928528350009</v>
      </c>
      <c r="U12" s="17">
        <f>(3.14159*(T12/2)^2)*(Q12)</f>
        <v>10.711093213559479</v>
      </c>
      <c r="V12" s="20" t="str">
        <f>+IFERROR(VLOOKUP(L12,'[4]Lookup Tables'!$R$4:$U$22,3,FALSE),"ERROR")</f>
        <v>Orange</v>
      </c>
      <c r="W12" s="21">
        <f>B12</f>
        <v>132060</v>
      </c>
      <c r="X12" s="11" t="s">
        <v>61</v>
      </c>
      <c r="Y12" s="23" t="s">
        <v>27</v>
      </c>
      <c r="Z12" s="23" t="str">
        <f>+IFERROR(VLOOKUP(L12,'[4]Lookup Tables'!$R$4:$U$22,4,FALSE),"ERROR")</f>
        <v>x-Fast</v>
      </c>
      <c r="AA12" s="21">
        <f>S12</f>
        <v>23</v>
      </c>
      <c r="AB12" s="24">
        <f>R12</f>
        <v>1</v>
      </c>
      <c r="AC12" s="23" t="s">
        <v>28</v>
      </c>
      <c r="AD12" s="25">
        <v>0.75</v>
      </c>
      <c r="AE12" s="26">
        <f>(($U12-(3.1459*(($AB12+0.043)/2)^2))/((3.1459*(($AB12+0.043)/2)^2)-(3.1459*(AD12/2)^2)))/12</f>
        <v>1.9877683968837321</v>
      </c>
      <c r="AF12" s="23" t="s">
        <v>29</v>
      </c>
      <c r="AG12" s="23">
        <v>0.625</v>
      </c>
      <c r="AH12" s="26">
        <f>(($U12-(3.1459*(($AB12+0.043)/2)^2))/((3.1459*(($AB12+0.043)/2)^2)-(3.1459*(AG12/2)^2)))/12</f>
        <v>1.4977570185972826</v>
      </c>
      <c r="AI12" s="23" t="s">
        <v>30</v>
      </c>
      <c r="AJ12" s="23">
        <v>0.69</v>
      </c>
      <c r="AK12" s="26">
        <f>(($U12-(3.1459*(($AB12+0.043)/2)^2))/((3.1459*(($AB12+0.043)/2)^2)-(3.1459*(AJ12/2)^2)))/12</f>
        <v>1.7070271296470798</v>
      </c>
      <c r="AL12" s="23" t="s">
        <v>31</v>
      </c>
      <c r="AM12" s="23">
        <v>0.80400000000000005</v>
      </c>
      <c r="AN12" s="26">
        <f>(($U12-(3.1459*(($AB12+0.043)/2)^2))/((3.1459*(($AB12+0.043)/2)^2)-(3.1459*(AM12/2)^2)))/12</f>
        <v>2.3656413080455514</v>
      </c>
      <c r="AO12" s="23" t="s">
        <v>32</v>
      </c>
      <c r="AP12" s="23">
        <v>0.53</v>
      </c>
      <c r="AQ12" s="26">
        <f>(($U12-(3.1459*(($AB12+0.043)/2)^2))/((3.1459*(($AB12+0.043)/2)^2)-(3.1459*(AP12/2)^2)))/12</f>
        <v>1.2940993043358024</v>
      </c>
      <c r="AR12" s="47">
        <f>AY12</f>
        <v>17.25</v>
      </c>
      <c r="AS12" s="21">
        <f>+IFERROR(VLOOKUP(L12,'[4]Lookup Tables'!$R$4:$U$22,2,FALSE),"ERROR")</f>
        <v>15</v>
      </c>
      <c r="AT12" s="23" t="str">
        <f>A12</f>
        <v>B or G</v>
      </c>
      <c r="AU12" s="21">
        <f>F12</f>
        <v>50</v>
      </c>
      <c r="AV12" s="21" t="str">
        <f>+IFERROR(VLOOKUP(L12,'[4]Lookup Tables'!$R$4:$V$22,5,FALSE),"ERROR")</f>
        <v>3-6</v>
      </c>
      <c r="AW12" s="21">
        <v>600</v>
      </c>
      <c r="AX12" s="28">
        <f>Q12</f>
        <v>17</v>
      </c>
      <c r="AY12" s="48">
        <f>AX12+0.25</f>
        <v>17.25</v>
      </c>
      <c r="AZ12" s="48">
        <f>AX12+1</f>
        <v>18</v>
      </c>
      <c r="BA12" s="29">
        <f t="array" ref="BA12">VLOOKUP($S12&amp;$M12, CHOOSE({1,2}, '[4]Lookup Tables'!$I$20:$I$49&amp;'[4]Lookup Tables'!$J$20:$J$49,'[4]Lookup Tables'!$K$20:$K$49), 2,0)</f>
        <v>4.8300000000000003E-2</v>
      </c>
      <c r="BB12" s="29">
        <f>BA12*AX12</f>
        <v>0.82110000000000005</v>
      </c>
      <c r="BC12" s="30">
        <f>BB12*454</f>
        <v>372.77940000000001</v>
      </c>
      <c r="BD12" s="29">
        <f t="array" ref="BD12">VLOOKUP($S12&amp;$M12, CHOOSE({1,2}, '[4]Lookup Tables'!$I$20:$I$49&amp;'[4]Lookup Tables'!$J$20:$J$49,'[4]Lookup Tables'!$L$20:$L$49), 2,0)</f>
        <v>4.9299999999999997E-2</v>
      </c>
      <c r="BE12" s="49">
        <f>BD12*AY12</f>
        <v>0.85042499999999999</v>
      </c>
      <c r="BF12" s="30">
        <f>BE12*454</f>
        <v>386.09294999999997</v>
      </c>
      <c r="BG12" s="29">
        <f t="array" ref="BG12">VLOOKUP($S12&amp;$M12, CHOOSE({1,2}, '[4]Lookup Tables'!$I$20:$I$49&amp;'[4]Lookup Tables'!$J$20:$J$49,'[4]Lookup Tables'!$M$20:$M$49), 2,0)</f>
        <v>5.0299999999999997E-2</v>
      </c>
      <c r="BH12" s="29">
        <f>BG12*AZ12</f>
        <v>0.90539999999999998</v>
      </c>
      <c r="BI12" s="30">
        <f>BH12*454</f>
        <v>411.05160000000001</v>
      </c>
      <c r="BJ12" s="30" t="str">
        <f>N12</f>
        <v>H20</v>
      </c>
      <c r="BK12" s="31">
        <f>BE12*0.7</f>
        <v>0.59529749999999992</v>
      </c>
      <c r="BL12" s="30">
        <v>72036</v>
      </c>
      <c r="BM12" s="31">
        <f>BE12*0.3</f>
        <v>0.25512750000000001</v>
      </c>
      <c r="BN12" s="32">
        <v>0.3</v>
      </c>
      <c r="BO12" s="29" t="str">
        <f>'[4]Lookup Tables'!$P$58</f>
        <v>12-8 4x1.25 Universal Clip</v>
      </c>
      <c r="BP12" s="30">
        <f>VLOOKUP($BO12,'[4]Lookup Tables'!$P$58:$Q$60,2)</f>
        <v>8509</v>
      </c>
      <c r="BQ12" s="29" t="str">
        <f>VLOOKUP($S12,'[4]Lookup Tables'!$O$45:$S$53,2)</f>
        <v>40mm142 gauge</v>
      </c>
      <c r="BR12" s="33">
        <f>($AY12+1.25)/12</f>
        <v>1.5416666666666667</v>
      </c>
      <c r="BS12" s="30">
        <f>VLOOKUP($S12,'[4]Lookup Tables'!$O$45:$S$53,3)</f>
        <v>8030</v>
      </c>
      <c r="BT12" s="29" t="str">
        <f>VLOOKUP($S12,'[4]Lookup Tables'!$O$45:$S$53,4)</f>
        <v>84mm200 gauge</v>
      </c>
      <c r="BU12" s="33">
        <f>($AY12+1.25)/12</f>
        <v>1.5416666666666667</v>
      </c>
      <c r="BV12" s="30">
        <f>VLOOKUP($S12,'[4]Lookup Tables'!$O$45:$S$53,5)</f>
        <v>8032</v>
      </c>
      <c r="BW12" s="34">
        <f>F12</f>
        <v>50</v>
      </c>
      <c r="BX12" s="34">
        <f>BB12*BW12</f>
        <v>41.055</v>
      </c>
      <c r="BY12" s="34">
        <f>BE12*BW12</f>
        <v>42.521250000000002</v>
      </c>
      <c r="BZ12" s="34">
        <f>BH12*BW12</f>
        <v>45.269999999999996</v>
      </c>
      <c r="CA12" s="34">
        <f>BZ12+CE12+CI12</f>
        <v>47.069999999999993</v>
      </c>
      <c r="CB12" s="35" t="str">
        <f t="array" ref="CB12">VLOOKUP($E12&amp;ROUNDUP(($AZ12),0), CHOOSE({1,2},'[4]Lookup Tables'!$X$3:$X$129&amp;'[4]Lookup Tables'!$Y$3:$Y$129,'[4]Lookup Tables'!$Z$3:$Z$129),2,0)</f>
        <v>22"-2pc</v>
      </c>
      <c r="CC12" s="34">
        <f t="array" ref="CC12">VLOOKUP($E12&amp;ROUNDUP(($AZ12),0), CHOOSE({1,2},'[4]Lookup Tables'!$X$3:$X$129&amp;'[4]Lookup Tables'!$Y$3:$Y$129,'[4]Lookup Tables'!AA$3:$AA$129),2,0)</f>
        <v>8425</v>
      </c>
      <c r="CD12" s="34">
        <f t="array" ref="CD12">VLOOKUP($E12&amp;ROUNDUP(($AZ12),0), CHOOSE({1,2},'[4]Lookup Tables'!$X$3:$X$129&amp;'[4]Lookup Tables'!$Y$3:$Y$129,'[4]Lookup Tables'!$AB$3:$AB$129),2,0)</f>
        <v>8426</v>
      </c>
      <c r="CE12" s="36">
        <f t="array" ref="CE12">VLOOKUP($E12&amp;ROUNDUP(($AZ12),0), CHOOSE({1,2},'[4]Lookup Tables'!$X$3:$X$129&amp;'[4]Lookup Tables'!$Y$3:$Y$129,'[4]Lookup Tables'!$AD$3:$AD$129),2,0)</f>
        <v>1.8</v>
      </c>
      <c r="CF12" s="34">
        <f t="array" ref="CF12">VLOOKUP($E12&amp;ROUNDUP(($AZ12),0), CHOOSE({1,2},'[4]Lookup Tables'!$X$3:$X$129&amp;'[4]Lookup Tables'!$Y$3:$Y$129,'[4]Lookup Tables'!$AE$3:$AE$129),2,0)</f>
        <v>2</v>
      </c>
      <c r="CG12" s="34" t="str">
        <f t="array" ref="CG12">VLOOKUP($E12&amp;ROUNDUP(($AZ12+1),0), CHOOSE({1,2},'[4]Lookup Tables'!$X$3:$X$129&amp;'[4]Lookup Tables'!$Y$3:$Y$129,'[4]Lookup Tables'!$AC$3:$AC$129),2,0)</f>
        <v>NA</v>
      </c>
      <c r="CH12" s="36">
        <f>(CO12*12)*0.0386</f>
        <v>6.7730777386790919</v>
      </c>
      <c r="CI12" s="36">
        <f t="shared" si="34"/>
        <v>0</v>
      </c>
      <c r="CJ12" s="36">
        <f>((3.14159*(((S12*0.039370078474)/2)^2))*Q12)*BW12</f>
        <v>547.38976548464825</v>
      </c>
      <c r="CK12" s="36">
        <f>((SQRT((CJ12/Q12)/3.14159))*2)</f>
        <v>6.4029353769067434</v>
      </c>
      <c r="CL12" s="36">
        <f>CK12/0.7827</f>
        <v>8.1805741368426528</v>
      </c>
      <c r="CM12" s="36">
        <f>(2*3.14159*(CL12/2))/12</f>
        <v>2.1416674918802925</v>
      </c>
      <c r="CN12" s="37">
        <f>ROUNDUP((Q12/3)*CM12,1)</f>
        <v>12.2</v>
      </c>
      <c r="CO12" s="37">
        <f>(CN12*ABS(COS(15)))+((6*(CM12*5))/12)</f>
        <v>14.62236126657835</v>
      </c>
      <c r="CP12" s="38" t="str">
        <f t="array" ref="CP12">VLOOKUP($S12&amp;$D12, CHOOSE({1,2}, '[4]Lookup Tables'!$O$65:$O$79&amp;'[4]Lookup Tables'!$P$65:$P$79,'[4]Lookup Tables'!$Q$65:$Q$79),2,0)</f>
        <v>NA</v>
      </c>
      <c r="CQ12" s="39">
        <f t="shared" si="41"/>
        <v>0.96139999999999992</v>
      </c>
      <c r="CR12" s="40" t="str">
        <f>+IFERROR(VLOOKUP($J12,'[5]Codes - Revised'!$A$8:$O$12110,10,FALSE),"ERROR")</f>
        <v>48 x 44</v>
      </c>
      <c r="CS12" s="41">
        <f>CQ12*F12*H12</f>
        <v>2403.4999999999995</v>
      </c>
    </row>
    <row r="13" spans="1:97" s="10" customFormat="1">
      <c r="A13" s="11" t="s">
        <v>21</v>
      </c>
      <c r="B13" s="12">
        <v>132061</v>
      </c>
      <c r="C13" s="11" t="s">
        <v>62</v>
      </c>
      <c r="D13" s="11" t="s">
        <v>50</v>
      </c>
      <c r="E13" s="11" t="s">
        <v>24</v>
      </c>
      <c r="F13" s="11">
        <v>50</v>
      </c>
      <c r="G13" s="13">
        <f t="shared" ref="G13:G18" si="85">CA13</f>
        <v>47.069999999999993</v>
      </c>
      <c r="H13" s="14">
        <v>50</v>
      </c>
      <c r="I13" s="13">
        <f t="shared" ref="I13:I19" si="86">F13*H13</f>
        <v>2500</v>
      </c>
      <c r="J13" s="14">
        <v>12221</v>
      </c>
      <c r="K13" s="11">
        <v>20</v>
      </c>
      <c r="L13" s="15">
        <f>+IFERROR(VLOOKUP($K13,'[4]Lookup Tables'!$A$3:$B$35,2,FALSE),"ERROR")</f>
        <v>20</v>
      </c>
      <c r="M13" s="11" t="s">
        <v>45</v>
      </c>
      <c r="N13" s="15" t="str">
        <f t="array" ref="N13">VLOOKUP($M13&amp;$L13, CHOOSE({1,2}, '[4]Lookup Tables'!$I$59:$I$165&amp;'[4]Lookup Tables'!$J$59:$J$165,'[4]Lookup Tables'!$K$59:$K$165), 2,0)</f>
        <v>H20</v>
      </c>
      <c r="O13" s="15">
        <f t="array" ref="O13">VLOOKUP($M13&amp;$K13&amp;A13, CHOOSE({1,2,3}, '[4]Lookup Tables'!$I$59:$I$165&amp;'[4]Lookup Tables'!$J$59:$J$165&amp;'[4]Lookup Tables'!$H$59:$H$165,'[4]Lookup Tables'!$L$59:$L$165), 2,0)</f>
        <v>70301</v>
      </c>
      <c r="P13" s="15">
        <f>+IFERROR(VLOOKUP($A13,'[4]Lookup Tables'!$I$54:$J$55,2,FALSE),"ERROR")</f>
        <v>72036</v>
      </c>
      <c r="Q13" s="16">
        <v>17</v>
      </c>
      <c r="R13" s="17">
        <v>1</v>
      </c>
      <c r="S13" s="18">
        <v>23</v>
      </c>
      <c r="T13" s="19">
        <f>(VLOOKUP(S13,'[4]Lookup Tables'!$L$3:$M$11,2,FALSE))*0.039370078474</f>
        <v>0.89566928528350009</v>
      </c>
      <c r="U13" s="17">
        <f t="shared" ref="U13:U18" si="87">(3.14159*(T13/2)^2)*(Q13)</f>
        <v>10.711093213559479</v>
      </c>
      <c r="V13" s="20" t="str">
        <f>+IFERROR(VLOOKUP(L13,'[4]Lookup Tables'!$R$4:$U$22,3,FALSE),"ERROR")</f>
        <v>Orange</v>
      </c>
      <c r="W13" s="21">
        <f t="shared" ref="W13:W18" si="88">B13</f>
        <v>132061</v>
      </c>
      <c r="X13" s="11" t="s">
        <v>63</v>
      </c>
      <c r="Y13" s="23" t="s">
        <v>27</v>
      </c>
      <c r="Z13" s="23" t="str">
        <f>+IFERROR(VLOOKUP(L13,'[4]Lookup Tables'!$R$4:$U$22,4,FALSE),"ERROR")</f>
        <v>x-Fast</v>
      </c>
      <c r="AA13" s="21">
        <f t="shared" ref="AA13:AA18" si="89">S13</f>
        <v>23</v>
      </c>
      <c r="AB13" s="24">
        <f t="shared" ref="AB13:AB18" si="90">R13</f>
        <v>1</v>
      </c>
      <c r="AC13" s="23" t="s">
        <v>28</v>
      </c>
      <c r="AD13" s="25">
        <v>0.75</v>
      </c>
      <c r="AE13" s="26">
        <f t="shared" ref="AE13:AE17" si="91">(($U13-(3.1459*(($AB13+0.043)/2)^2))/((3.1459*(($AB13+0.043)/2)^2)-(3.1459*(AD13/2)^2)))/12</f>
        <v>1.9877683968837321</v>
      </c>
      <c r="AF13" s="23" t="s">
        <v>29</v>
      </c>
      <c r="AG13" s="23">
        <v>0.625</v>
      </c>
      <c r="AH13" s="26">
        <f t="shared" ref="AH13:AH17" si="92">(($U13-(3.1459*(($AB13+0.043)/2)^2))/((3.1459*(($AB13+0.043)/2)^2)-(3.1459*(AG13/2)^2)))/12</f>
        <v>1.4977570185972826</v>
      </c>
      <c r="AI13" s="23" t="s">
        <v>30</v>
      </c>
      <c r="AJ13" s="23">
        <v>0.69</v>
      </c>
      <c r="AK13" s="26">
        <f t="shared" ref="AK13:AK17" si="93">(($U13-(3.1459*(($AB13+0.043)/2)^2))/((3.1459*(($AB13+0.043)/2)^2)-(3.1459*(AJ13/2)^2)))/12</f>
        <v>1.7070271296470798</v>
      </c>
      <c r="AL13" s="23" t="s">
        <v>31</v>
      </c>
      <c r="AM13" s="23">
        <v>0.80400000000000005</v>
      </c>
      <c r="AN13" s="26">
        <f t="shared" ref="AN13:AN17" si="94">(($U13-(3.1459*(($AB13+0.043)/2)^2))/((3.1459*(($AB13+0.043)/2)^2)-(3.1459*(AM13/2)^2)))/12</f>
        <v>2.3656413080455514</v>
      </c>
      <c r="AO13" s="23" t="s">
        <v>32</v>
      </c>
      <c r="AP13" s="23">
        <v>0.53</v>
      </c>
      <c r="AQ13" s="26">
        <f t="shared" ref="AQ13:AQ17" si="95">(($U13-(3.1459*(($AB13+0.043)/2)^2))/((3.1459*(($AB13+0.043)/2)^2)-(3.1459*(AP13/2)^2)))/12</f>
        <v>1.2940993043358024</v>
      </c>
      <c r="AR13" s="47">
        <f t="shared" ref="AR13:AR18" si="96">AY13</f>
        <v>17.25</v>
      </c>
      <c r="AS13" s="21">
        <f>+IFERROR(VLOOKUP(L13,'[4]Lookup Tables'!$R$4:$U$22,2,FALSE),"ERROR")</f>
        <v>15</v>
      </c>
      <c r="AT13" s="23" t="str">
        <f t="shared" ref="AT13:AT18" si="97">A13</f>
        <v>B or G</v>
      </c>
      <c r="AU13" s="21">
        <f t="shared" ref="AU13:AU18" si="98">F13</f>
        <v>50</v>
      </c>
      <c r="AV13" s="21" t="str">
        <f>+IFERROR(VLOOKUP(L13,'[4]Lookup Tables'!$R$4:$V$22,5,FALSE),"ERROR")</f>
        <v>3-6</v>
      </c>
      <c r="AW13" s="21">
        <v>600</v>
      </c>
      <c r="AX13" s="28">
        <f t="shared" ref="AX13:AX18" si="99">Q13</f>
        <v>17</v>
      </c>
      <c r="AY13" s="48">
        <f t="shared" ref="AY13:AY18" si="100">AX13+0.25</f>
        <v>17.25</v>
      </c>
      <c r="AZ13" s="48">
        <f t="shared" ref="AZ13:AZ18" si="101">AX13+1</f>
        <v>18</v>
      </c>
      <c r="BA13" s="29">
        <f t="array" ref="BA13">VLOOKUP($S13&amp;$M13, CHOOSE({1,2}, '[4]Lookup Tables'!$I$20:$I$49&amp;'[4]Lookup Tables'!$J$20:$J$49,'[4]Lookup Tables'!$K$20:$K$49), 2,0)</f>
        <v>4.8300000000000003E-2</v>
      </c>
      <c r="BB13" s="29">
        <f t="shared" ref="BB13:BB18" si="102">BA13*AX13</f>
        <v>0.82110000000000005</v>
      </c>
      <c r="BC13" s="30">
        <f t="shared" ref="BC13:BC18" si="103">BB13*454</f>
        <v>372.77940000000001</v>
      </c>
      <c r="BD13" s="29">
        <f t="array" ref="BD13">VLOOKUP($S13&amp;$M13, CHOOSE({1,2}, '[4]Lookup Tables'!$I$20:$I$49&amp;'[4]Lookup Tables'!$J$20:$J$49,'[4]Lookup Tables'!$L$20:$L$49), 2,0)</f>
        <v>4.9299999999999997E-2</v>
      </c>
      <c r="BE13" s="49">
        <f t="shared" ref="BE13:BE18" si="104">BD13*AY13</f>
        <v>0.85042499999999999</v>
      </c>
      <c r="BF13" s="30">
        <f t="shared" ref="BF13:BF18" si="105">BE13*454</f>
        <v>386.09294999999997</v>
      </c>
      <c r="BG13" s="29">
        <f t="array" ref="BG13">VLOOKUP($S13&amp;$M13, CHOOSE({1,2}, '[4]Lookup Tables'!$I$20:$I$49&amp;'[4]Lookup Tables'!$J$20:$J$49,'[4]Lookup Tables'!$M$20:$M$49), 2,0)</f>
        <v>5.0299999999999997E-2</v>
      </c>
      <c r="BH13" s="29">
        <f t="shared" ref="BH13:BH18" si="106">BG13*AZ13</f>
        <v>0.90539999999999998</v>
      </c>
      <c r="BI13" s="30">
        <f t="shared" ref="BI13:BI18" si="107">BH13*454</f>
        <v>411.05160000000001</v>
      </c>
      <c r="BJ13" s="30" t="str">
        <f t="shared" ref="BJ13:BJ18" si="108">N13</f>
        <v>H20</v>
      </c>
      <c r="BK13" s="31">
        <f t="shared" ref="BK13:BK18" si="109">BE13*0.7</f>
        <v>0.59529749999999992</v>
      </c>
      <c r="BL13" s="30">
        <v>72036</v>
      </c>
      <c r="BM13" s="31">
        <f t="shared" ref="BM13:BM18" si="110">BE13*0.3</f>
        <v>0.25512750000000001</v>
      </c>
      <c r="BN13" s="32">
        <v>0.3</v>
      </c>
      <c r="BO13" s="29" t="str">
        <f>'[4]Lookup Tables'!$P$58</f>
        <v>12-8 4x1.25 Universal Clip</v>
      </c>
      <c r="BP13" s="30">
        <f>VLOOKUP($BO13,'[4]Lookup Tables'!$P$58:$Q$60,2)</f>
        <v>8509</v>
      </c>
      <c r="BQ13" s="29" t="str">
        <f>VLOOKUP($S13,'[4]Lookup Tables'!$O$45:$S$53,2)</f>
        <v>40mm142 gauge</v>
      </c>
      <c r="BR13" s="33">
        <f t="shared" ref="BR13:BR17" si="111">($AY13+1.25)/12</f>
        <v>1.5416666666666667</v>
      </c>
      <c r="BS13" s="30">
        <f>VLOOKUP($S13,'[4]Lookup Tables'!$O$45:$S$53,3)</f>
        <v>8030</v>
      </c>
      <c r="BT13" s="29" t="str">
        <f>VLOOKUP($S13,'[4]Lookup Tables'!$O$45:$S$53,4)</f>
        <v>84mm200 gauge</v>
      </c>
      <c r="BU13" s="33">
        <f t="shared" ref="BU13:BU17" si="112">($AY13+1.25)/12</f>
        <v>1.5416666666666667</v>
      </c>
      <c r="BV13" s="30">
        <f>VLOOKUP($S13,'[4]Lookup Tables'!$O$45:$S$53,5)</f>
        <v>8032</v>
      </c>
      <c r="BW13" s="34">
        <f t="shared" ref="BW13:BW18" si="113">F13</f>
        <v>50</v>
      </c>
      <c r="BX13" s="34">
        <f t="shared" ref="BX13:BX18" si="114">BB13*BW13</f>
        <v>41.055</v>
      </c>
      <c r="BY13" s="34">
        <f t="shared" ref="BY13:BY18" si="115">BE13*BW13</f>
        <v>42.521250000000002</v>
      </c>
      <c r="BZ13" s="34">
        <f t="shared" ref="BZ13:BZ18" si="116">BH13*BW13</f>
        <v>45.269999999999996</v>
      </c>
      <c r="CA13" s="34">
        <f t="shared" ref="CA13:CA18" si="117">BZ13+CE13+CI13</f>
        <v>47.069999999999993</v>
      </c>
      <c r="CB13" s="35" t="str">
        <f t="array" ref="CB13">VLOOKUP($E13&amp;ROUNDUP(($AZ13),0), CHOOSE({1,2},'[4]Lookup Tables'!$X$3:$X$129&amp;'[4]Lookup Tables'!$Y$3:$Y$129,'[4]Lookup Tables'!$Z$3:$Z$129),2,0)</f>
        <v>22"-2pc</v>
      </c>
      <c r="CC13" s="34">
        <f t="array" ref="CC13">VLOOKUP($E13&amp;ROUNDUP(($AZ13),0), CHOOSE({1,2},'[4]Lookup Tables'!$X$3:$X$129&amp;'[4]Lookup Tables'!$Y$3:$Y$129,'[4]Lookup Tables'!AA$3:$AA$129),2,0)</f>
        <v>8425</v>
      </c>
      <c r="CD13" s="34">
        <f t="array" ref="CD13">VLOOKUP($E13&amp;ROUNDUP(($AZ13),0), CHOOSE({1,2},'[4]Lookup Tables'!$X$3:$X$129&amp;'[4]Lookup Tables'!$Y$3:$Y$129,'[4]Lookup Tables'!$AB$3:$AB$129),2,0)</f>
        <v>8426</v>
      </c>
      <c r="CE13" s="36">
        <f t="array" ref="CE13">VLOOKUP($E13&amp;ROUNDUP(($AZ13),0), CHOOSE({1,2},'[4]Lookup Tables'!$X$3:$X$129&amp;'[4]Lookup Tables'!$Y$3:$Y$129,'[4]Lookup Tables'!$AD$3:$AD$129),2,0)</f>
        <v>1.8</v>
      </c>
      <c r="CF13" s="34">
        <f t="array" ref="CF13">VLOOKUP($E13&amp;ROUNDUP(($AZ13),0), CHOOSE({1,2},'[4]Lookup Tables'!$X$3:$X$129&amp;'[4]Lookup Tables'!$Y$3:$Y$129,'[4]Lookup Tables'!$AE$3:$AE$129),2,0)</f>
        <v>2</v>
      </c>
      <c r="CG13" s="34" t="str">
        <f t="array" ref="CG13">VLOOKUP($E13&amp;ROUNDUP(($AZ13+1),0), CHOOSE({1,2},'[4]Lookup Tables'!$X$3:$X$129&amp;'[4]Lookup Tables'!$Y$3:$Y$129,'[4]Lookup Tables'!$AC$3:$AC$129),2,0)</f>
        <v>NA</v>
      </c>
      <c r="CH13" s="36">
        <f t="shared" ref="CH13:CH18" si="118">(CO13*12)*0.0386</f>
        <v>6.7730777386790919</v>
      </c>
      <c r="CI13" s="36">
        <f t="shared" si="34"/>
        <v>0</v>
      </c>
      <c r="CJ13" s="36">
        <f t="shared" ref="CJ13:CJ18" si="119">((3.14159*(((S13*0.039370078474)/2)^2))*Q13)*BW13</f>
        <v>547.38976548464825</v>
      </c>
      <c r="CK13" s="36">
        <f t="shared" ref="CK13:CK18" si="120">((SQRT((CJ13/Q13)/3.14159))*2)</f>
        <v>6.4029353769067434</v>
      </c>
      <c r="CL13" s="36">
        <f t="shared" ref="CL13:CL18" si="121">CK13/0.7827</f>
        <v>8.1805741368426528</v>
      </c>
      <c r="CM13" s="36">
        <f t="shared" ref="CM13:CM18" si="122">(2*3.14159*(CL13/2))/12</f>
        <v>2.1416674918802925</v>
      </c>
      <c r="CN13" s="37">
        <f t="shared" ref="CN13:CN18" si="123">ROUNDUP((Q13/3)*CM13,1)</f>
        <v>12.2</v>
      </c>
      <c r="CO13" s="37">
        <f t="shared" ref="CO13:CO18" si="124">(CN13*ABS(COS(15)))+((6*(CM13*5))/12)</f>
        <v>14.62236126657835</v>
      </c>
      <c r="CP13" s="38">
        <f t="array" ref="CP13">VLOOKUP($S13&amp;$D13, CHOOSE({1,2}, '[4]Lookup Tables'!$O$65:$O$79&amp;'[4]Lookup Tables'!$P$65:$P$79,'[4]Lookup Tables'!$Q$65:$Q$79),2,0)</f>
        <v>8508</v>
      </c>
      <c r="CQ13" s="39">
        <f t="shared" si="41"/>
        <v>0.96139999999999992</v>
      </c>
      <c r="CR13" s="40" t="str">
        <f>+IFERROR(VLOOKUP($J13,'[5]Codes - Revised'!$A$8:$O$12110,10,FALSE),"ERROR")</f>
        <v>48 x 44</v>
      </c>
      <c r="CS13" s="41">
        <f t="shared" ref="CS13:CS37" si="125">CQ13*F13*H13</f>
        <v>2403.4999999999995</v>
      </c>
    </row>
    <row r="14" spans="1:97" s="10" customFormat="1">
      <c r="A14" s="11" t="s">
        <v>21</v>
      </c>
      <c r="B14" s="12">
        <v>133013</v>
      </c>
      <c r="C14" s="11" t="s">
        <v>64</v>
      </c>
      <c r="D14" s="11" t="s">
        <v>23</v>
      </c>
      <c r="E14" s="11" t="s">
        <v>24</v>
      </c>
      <c r="F14" s="11">
        <v>50</v>
      </c>
      <c r="G14" s="13">
        <f t="shared" si="85"/>
        <v>47.643749999999997</v>
      </c>
      <c r="H14" s="14">
        <v>50</v>
      </c>
      <c r="I14" s="13">
        <f t="shared" si="86"/>
        <v>2500</v>
      </c>
      <c r="J14" s="14">
        <v>12221</v>
      </c>
      <c r="K14" s="11" t="s">
        <v>65</v>
      </c>
      <c r="L14" s="15" t="str">
        <f>+IFERROR(VLOOKUP($K14,'[4]Lookup Tables'!$A$3:$B$35,2,FALSE),"ERROR")</f>
        <v>0204</v>
      </c>
      <c r="M14" s="11" t="s">
        <v>51</v>
      </c>
      <c r="N14" s="15" t="str">
        <f t="array" ref="N14">VLOOKUP($M14&amp;$L14, CHOOSE({1,2}, '[4]Lookup Tables'!$I$59:$I$165&amp;'[4]Lookup Tables'!$J$59:$J$165,'[4]Lookup Tables'!$K$59:$K$165), 2,0)</f>
        <v>VLIF0204</v>
      </c>
      <c r="O14" s="15">
        <f t="array" ref="O14">VLOOKUP($M14&amp;$K14&amp;A14, CHOOSE({1,2,3}, '[4]Lookup Tables'!$I$59:$I$165&amp;'[4]Lookup Tables'!$J$59:$J$165&amp;'[4]Lookup Tables'!$H$59:$H$165,'[4]Lookup Tables'!$L$59:$L$165), 2,0)</f>
        <v>70348</v>
      </c>
      <c r="P14" s="15">
        <f>+IFERROR(VLOOKUP($A14,'[4]Lookup Tables'!$I$54:$J$55,2,FALSE),"ERROR")</f>
        <v>72036</v>
      </c>
      <c r="Q14" s="16">
        <v>17.75</v>
      </c>
      <c r="R14" s="17">
        <v>1</v>
      </c>
      <c r="S14" s="18">
        <v>23</v>
      </c>
      <c r="T14" s="19">
        <f>(VLOOKUP(S14,'[4]Lookup Tables'!$L$3:$M$11,2,FALSE))*0.039370078474</f>
        <v>0.89566928528350009</v>
      </c>
      <c r="U14" s="17">
        <f t="shared" si="87"/>
        <v>11.183641443569456</v>
      </c>
      <c r="V14" s="20" t="str">
        <f>+IFERROR(VLOOKUP(L14,'[4]Lookup Tables'!$R$4:$U$22,3,FALSE),"ERROR")</f>
        <v>Yellow</v>
      </c>
      <c r="W14" s="21">
        <f t="shared" si="88"/>
        <v>133013</v>
      </c>
      <c r="X14" s="22" t="s">
        <v>66</v>
      </c>
      <c r="Y14" s="23" t="s">
        <v>27</v>
      </c>
      <c r="Z14" s="23" t="str">
        <f>+IFERROR(VLOOKUP(L14,'[4]Lookup Tables'!$R$4:$U$22,4,FALSE),"ERROR")</f>
        <v>Slow</v>
      </c>
      <c r="AA14" s="21">
        <f t="shared" si="89"/>
        <v>23</v>
      </c>
      <c r="AB14" s="24">
        <f t="shared" si="90"/>
        <v>1</v>
      </c>
      <c r="AC14" s="23" t="s">
        <v>28</v>
      </c>
      <c r="AD14" s="25">
        <v>0.75</v>
      </c>
      <c r="AE14" s="26">
        <f t="shared" si="91"/>
        <v>2.0830769908627547</v>
      </c>
      <c r="AF14" s="23" t="s">
        <v>29</v>
      </c>
      <c r="AG14" s="23">
        <v>0.625</v>
      </c>
      <c r="AH14" s="26">
        <f t="shared" si="92"/>
        <v>1.569570775063333</v>
      </c>
      <c r="AI14" s="23" t="s">
        <v>30</v>
      </c>
      <c r="AJ14" s="23">
        <v>0.69</v>
      </c>
      <c r="AK14" s="26">
        <f t="shared" si="93"/>
        <v>1.7888748720026628</v>
      </c>
      <c r="AL14" s="23" t="s">
        <v>31</v>
      </c>
      <c r="AM14" s="23">
        <v>0.80400000000000005</v>
      </c>
      <c r="AN14" s="26">
        <f t="shared" si="94"/>
        <v>2.4790679765055113</v>
      </c>
      <c r="AO14" s="23" t="s">
        <v>32</v>
      </c>
      <c r="AP14" s="23">
        <v>0.53</v>
      </c>
      <c r="AQ14" s="26">
        <f t="shared" si="95"/>
        <v>1.3561481755014964</v>
      </c>
      <c r="AR14" s="47">
        <f t="shared" si="96"/>
        <v>18</v>
      </c>
      <c r="AS14" s="21">
        <f>+IFERROR(VLOOKUP(L14,'[4]Lookup Tables'!$R$4:$U$22,2,FALSE),"ERROR")</f>
        <v>240</v>
      </c>
      <c r="AT14" s="23" t="str">
        <f t="shared" si="97"/>
        <v>B or G</v>
      </c>
      <c r="AU14" s="21">
        <f t="shared" si="98"/>
        <v>50</v>
      </c>
      <c r="AV14" s="21" t="str">
        <f>+IFERROR(VLOOKUP(L14,'[4]Lookup Tables'!$R$4:$V$22,5,FALSE),"ERROR")</f>
        <v>5-8</v>
      </c>
      <c r="AW14" s="21">
        <v>600</v>
      </c>
      <c r="AX14" s="48">
        <f t="shared" si="99"/>
        <v>17.75</v>
      </c>
      <c r="AY14" s="48">
        <f t="shared" si="100"/>
        <v>18</v>
      </c>
      <c r="AZ14" s="48">
        <f t="shared" si="101"/>
        <v>18.75</v>
      </c>
      <c r="BA14" s="29">
        <f t="array" ref="BA14">VLOOKUP($S14&amp;$M14, CHOOSE({1,2}, '[4]Lookup Tables'!$I$20:$I$49&amp;'[4]Lookup Tables'!$J$20:$J$49,'[4]Lookup Tables'!$K$20:$K$49), 2,0)</f>
        <v>4.6899999999999997E-2</v>
      </c>
      <c r="BB14" s="29">
        <f t="shared" si="102"/>
        <v>0.83247499999999997</v>
      </c>
      <c r="BC14" s="30">
        <f t="shared" si="103"/>
        <v>377.94364999999999</v>
      </c>
      <c r="BD14" s="29">
        <f t="array" ref="BD14">VLOOKUP($S14&amp;$M14, CHOOSE({1,2}, '[4]Lookup Tables'!$I$20:$I$49&amp;'[4]Lookup Tables'!$J$20:$J$49,'[4]Lookup Tables'!$L$20:$L$49), 2,0)</f>
        <v>4.7899999999999998E-2</v>
      </c>
      <c r="BE14" s="49">
        <f t="shared" si="104"/>
        <v>0.86219999999999997</v>
      </c>
      <c r="BF14" s="30">
        <f t="shared" si="105"/>
        <v>391.43879999999996</v>
      </c>
      <c r="BG14" s="29">
        <f t="array" ref="BG14">VLOOKUP($S14&amp;$M14, CHOOSE({1,2}, '[4]Lookup Tables'!$I$20:$I$49&amp;'[4]Lookup Tables'!$J$20:$J$49,'[4]Lookup Tables'!$M$20:$M$49), 2,0)</f>
        <v>4.8899999999999999E-2</v>
      </c>
      <c r="BH14" s="29">
        <f t="shared" si="106"/>
        <v>0.916875</v>
      </c>
      <c r="BI14" s="30">
        <f t="shared" si="107"/>
        <v>416.26125000000002</v>
      </c>
      <c r="BJ14" s="30" t="str">
        <f t="shared" si="108"/>
        <v>VLIF0204</v>
      </c>
      <c r="BK14" s="31">
        <f t="shared" si="109"/>
        <v>0.60353999999999997</v>
      </c>
      <c r="BL14" s="30">
        <v>72036</v>
      </c>
      <c r="BM14" s="31">
        <f t="shared" si="110"/>
        <v>0.25866</v>
      </c>
      <c r="BN14" s="32">
        <v>0.3</v>
      </c>
      <c r="BO14" s="29" t="str">
        <f>'[4]Lookup Tables'!$P$58</f>
        <v>12-8 4x1.25 Universal Clip</v>
      </c>
      <c r="BP14" s="30">
        <f>VLOOKUP($BO14,'[4]Lookup Tables'!$P$58:$Q$60,2)</f>
        <v>8509</v>
      </c>
      <c r="BQ14" s="29" t="str">
        <f>VLOOKUP($S14,'[4]Lookup Tables'!$O$45:$S$53,2)</f>
        <v>40mm142 gauge</v>
      </c>
      <c r="BR14" s="33">
        <f t="shared" si="111"/>
        <v>1.6041666666666667</v>
      </c>
      <c r="BS14" s="30">
        <f>VLOOKUP($S14,'[4]Lookup Tables'!$O$45:$S$53,3)</f>
        <v>8030</v>
      </c>
      <c r="BT14" s="29" t="str">
        <f>VLOOKUP($S14,'[4]Lookup Tables'!$O$45:$S$53,4)</f>
        <v>84mm200 gauge</v>
      </c>
      <c r="BU14" s="33">
        <f t="shared" si="112"/>
        <v>1.6041666666666667</v>
      </c>
      <c r="BV14" s="30">
        <f>VLOOKUP($S14,'[4]Lookup Tables'!$O$45:$S$53,5)</f>
        <v>8032</v>
      </c>
      <c r="BW14" s="34">
        <f t="shared" si="113"/>
        <v>50</v>
      </c>
      <c r="BX14" s="34">
        <f t="shared" si="114"/>
        <v>41.623750000000001</v>
      </c>
      <c r="BY14" s="34">
        <f t="shared" si="115"/>
        <v>43.11</v>
      </c>
      <c r="BZ14" s="34">
        <f t="shared" si="116"/>
        <v>45.84375</v>
      </c>
      <c r="CA14" s="34">
        <f t="shared" si="117"/>
        <v>47.643749999999997</v>
      </c>
      <c r="CB14" s="35" t="str">
        <f t="array" ref="CB14">VLOOKUP($E14&amp;ROUNDUP(($AZ14),0), CHOOSE({1,2},'[4]Lookup Tables'!$X$3:$X$129&amp;'[4]Lookup Tables'!$Y$3:$Y$129,'[4]Lookup Tables'!$Z$3:$Z$129),2,0)</f>
        <v>22"-2pc</v>
      </c>
      <c r="CC14" s="34">
        <f t="array" ref="CC14">VLOOKUP($E14&amp;ROUNDUP(($AZ14),0), CHOOSE({1,2},'[4]Lookup Tables'!$X$3:$X$129&amp;'[4]Lookup Tables'!$Y$3:$Y$129,'[4]Lookup Tables'!AA$3:$AA$129),2,0)</f>
        <v>8425</v>
      </c>
      <c r="CD14" s="34">
        <f t="array" ref="CD14">VLOOKUP($E14&amp;ROUNDUP(($AZ14),0), CHOOSE({1,2},'[4]Lookup Tables'!$X$3:$X$129&amp;'[4]Lookup Tables'!$Y$3:$Y$129,'[4]Lookup Tables'!$AB$3:$AB$129),2,0)</f>
        <v>8426</v>
      </c>
      <c r="CE14" s="36">
        <f t="array" ref="CE14">VLOOKUP($E14&amp;ROUNDUP(($AZ14),0), CHOOSE({1,2},'[4]Lookup Tables'!$X$3:$X$129&amp;'[4]Lookup Tables'!$Y$3:$Y$129,'[4]Lookup Tables'!$AD$3:$AD$129),2,0)</f>
        <v>1.8</v>
      </c>
      <c r="CF14" s="34">
        <f t="array" ref="CF14">VLOOKUP($E14&amp;ROUNDUP(($AZ14),0), CHOOSE({1,2},'[4]Lookup Tables'!$X$3:$X$129&amp;'[4]Lookup Tables'!$Y$3:$Y$129,'[4]Lookup Tables'!$AE$3:$AE$129),2,0)</f>
        <v>2</v>
      </c>
      <c r="CG14" s="34" t="str">
        <f t="array" ref="CG14">VLOOKUP($E14&amp;ROUNDUP(($AZ14+1),0), CHOOSE({1,2},'[4]Lookup Tables'!$X$3:$X$129&amp;'[4]Lookup Tables'!$Y$3:$Y$129,'[4]Lookup Tables'!$AC$3:$AC$129),2,0)</f>
        <v>NA</v>
      </c>
      <c r="CH14" s="36">
        <f t="shared" si="118"/>
        <v>6.9490214592971951</v>
      </c>
      <c r="CI14" s="36">
        <f t="shared" si="34"/>
        <v>0</v>
      </c>
      <c r="CJ14" s="36">
        <f t="shared" si="119"/>
        <v>571.53931396191217</v>
      </c>
      <c r="CK14" s="36">
        <f t="shared" si="120"/>
        <v>6.4029353769067434</v>
      </c>
      <c r="CL14" s="36">
        <f t="shared" si="121"/>
        <v>8.1805741368426528</v>
      </c>
      <c r="CM14" s="36">
        <f t="shared" si="122"/>
        <v>2.1416674918802925</v>
      </c>
      <c r="CN14" s="37">
        <f t="shared" si="123"/>
        <v>12.7</v>
      </c>
      <c r="CO14" s="37">
        <f t="shared" si="124"/>
        <v>15.002205223007762</v>
      </c>
      <c r="CP14" s="38" t="str">
        <f t="array" ref="CP14">VLOOKUP($S14&amp;$D14, CHOOSE({1,2}, '[4]Lookup Tables'!$O$65:$O$79&amp;'[4]Lookup Tables'!$P$65:$P$79,'[4]Lookup Tables'!$Q$65:$Q$79),2,0)</f>
        <v>NA</v>
      </c>
      <c r="CQ14" s="39">
        <f t="shared" si="41"/>
        <v>0.97287499999999993</v>
      </c>
      <c r="CR14" s="40" t="str">
        <f>+IFERROR(VLOOKUP($J14,'[5]Codes - Revised'!$A$8:$O$12110,10,FALSE),"ERROR")</f>
        <v>48 x 44</v>
      </c>
      <c r="CS14" s="41">
        <f t="shared" si="125"/>
        <v>2432.1875</v>
      </c>
    </row>
    <row r="15" spans="1:97" s="10" customFormat="1">
      <c r="A15" s="11" t="s">
        <v>21</v>
      </c>
      <c r="B15" s="12">
        <v>133015</v>
      </c>
      <c r="C15" s="11" t="s">
        <v>67</v>
      </c>
      <c r="D15" s="11" t="s">
        <v>23</v>
      </c>
      <c r="E15" s="11" t="s">
        <v>24</v>
      </c>
      <c r="F15" s="11">
        <v>50</v>
      </c>
      <c r="G15" s="13">
        <f t="shared" si="85"/>
        <v>47.643749999999997</v>
      </c>
      <c r="H15" s="14">
        <v>50</v>
      </c>
      <c r="I15" s="13">
        <f t="shared" si="86"/>
        <v>2500</v>
      </c>
      <c r="J15" s="14">
        <v>12221</v>
      </c>
      <c r="K15" s="11" t="s">
        <v>68</v>
      </c>
      <c r="L15" s="15">
        <f>+IFERROR(VLOOKUP($K15,'[4]Lookup Tables'!$A$3:$B$35,2,FALSE),"ERROR")</f>
        <v>20</v>
      </c>
      <c r="M15" s="11" t="s">
        <v>51</v>
      </c>
      <c r="N15" s="15" t="str">
        <f t="array" ref="N15">VLOOKUP($M15&amp;$L15, CHOOSE({1,2}, '[4]Lookup Tables'!$I$59:$I$165&amp;'[4]Lookup Tables'!$J$59:$J$165,'[4]Lookup Tables'!$K$59:$K$165), 2,0)</f>
        <v>VLIF20</v>
      </c>
      <c r="O15" s="15">
        <f t="array" ref="O15">VLOOKUP($M15&amp;$K15&amp;A15, CHOOSE({1,2,3}, '[4]Lookup Tables'!$I$59:$I$165&amp;'[4]Lookup Tables'!$J$59:$J$165&amp;'[4]Lookup Tables'!$H$59:$H$165,'[4]Lookup Tables'!$L$59:$L$165), 2,0)</f>
        <v>70369</v>
      </c>
      <c r="P15" s="15">
        <f>+IFERROR(VLOOKUP($A15,'[4]Lookup Tables'!$I$54:$J$55,2,FALSE),"ERROR")</f>
        <v>72036</v>
      </c>
      <c r="Q15" s="16">
        <v>17.75</v>
      </c>
      <c r="R15" s="17">
        <v>1</v>
      </c>
      <c r="S15" s="18">
        <v>23</v>
      </c>
      <c r="T15" s="19">
        <f>(VLOOKUP(S15,'[4]Lookup Tables'!$L$3:$M$11,2,FALSE))*0.039370078474</f>
        <v>0.89566928528350009</v>
      </c>
      <c r="U15" s="17">
        <f t="shared" si="87"/>
        <v>11.183641443569456</v>
      </c>
      <c r="V15" s="20" t="str">
        <f>+IFERROR(VLOOKUP(L15,'[4]Lookup Tables'!$R$4:$U$22,3,FALSE),"ERROR")</f>
        <v>Orange</v>
      </c>
      <c r="W15" s="21">
        <f t="shared" si="88"/>
        <v>133015</v>
      </c>
      <c r="X15" s="22" t="s">
        <v>69</v>
      </c>
      <c r="Y15" s="23" t="s">
        <v>27</v>
      </c>
      <c r="Z15" s="23" t="str">
        <f>+IFERROR(VLOOKUP(L15,'[4]Lookup Tables'!$R$4:$U$22,4,FALSE),"ERROR")</f>
        <v>x-Fast</v>
      </c>
      <c r="AA15" s="21">
        <f t="shared" si="89"/>
        <v>23</v>
      </c>
      <c r="AB15" s="24">
        <f t="shared" si="90"/>
        <v>1</v>
      </c>
      <c r="AC15" s="23" t="s">
        <v>28</v>
      </c>
      <c r="AD15" s="25">
        <v>0.75</v>
      </c>
      <c r="AE15" s="26">
        <f t="shared" si="91"/>
        <v>2.0830769908627547</v>
      </c>
      <c r="AF15" s="23" t="s">
        <v>29</v>
      </c>
      <c r="AG15" s="23">
        <v>0.625</v>
      </c>
      <c r="AH15" s="26">
        <f t="shared" si="92"/>
        <v>1.569570775063333</v>
      </c>
      <c r="AI15" s="23" t="s">
        <v>30</v>
      </c>
      <c r="AJ15" s="23">
        <v>0.69</v>
      </c>
      <c r="AK15" s="26">
        <f t="shared" si="93"/>
        <v>1.7888748720026628</v>
      </c>
      <c r="AL15" s="23" t="s">
        <v>31</v>
      </c>
      <c r="AM15" s="23">
        <v>0.80400000000000005</v>
      </c>
      <c r="AN15" s="26">
        <f t="shared" si="94"/>
        <v>2.4790679765055113</v>
      </c>
      <c r="AO15" s="23" t="s">
        <v>32</v>
      </c>
      <c r="AP15" s="23">
        <v>0.53</v>
      </c>
      <c r="AQ15" s="26">
        <f t="shared" si="95"/>
        <v>1.3561481755014964</v>
      </c>
      <c r="AR15" s="47">
        <f t="shared" si="96"/>
        <v>18</v>
      </c>
      <c r="AS15" s="21">
        <f>+IFERROR(VLOOKUP(L15,'[4]Lookup Tables'!$R$4:$U$22,2,FALSE),"ERROR")</f>
        <v>15</v>
      </c>
      <c r="AT15" s="23" t="str">
        <f t="shared" si="97"/>
        <v>B or G</v>
      </c>
      <c r="AU15" s="21">
        <f t="shared" si="98"/>
        <v>50</v>
      </c>
      <c r="AV15" s="21" t="str">
        <f>+IFERROR(VLOOKUP(L15,'[4]Lookup Tables'!$R$4:$V$22,5,FALSE),"ERROR")</f>
        <v>3-6</v>
      </c>
      <c r="AW15" s="21">
        <v>600</v>
      </c>
      <c r="AX15" s="48">
        <f t="shared" si="99"/>
        <v>17.75</v>
      </c>
      <c r="AY15" s="48">
        <f t="shared" si="100"/>
        <v>18</v>
      </c>
      <c r="AZ15" s="48">
        <f t="shared" si="101"/>
        <v>18.75</v>
      </c>
      <c r="BA15" s="29">
        <f t="array" ref="BA15">VLOOKUP($S15&amp;$M15, CHOOSE({1,2}, '[4]Lookup Tables'!$I$20:$I$49&amp;'[4]Lookup Tables'!$J$20:$J$49,'[4]Lookup Tables'!$K$20:$K$49), 2,0)</f>
        <v>4.6899999999999997E-2</v>
      </c>
      <c r="BB15" s="29">
        <f t="shared" si="102"/>
        <v>0.83247499999999997</v>
      </c>
      <c r="BC15" s="30">
        <f t="shared" si="103"/>
        <v>377.94364999999999</v>
      </c>
      <c r="BD15" s="29">
        <f t="array" ref="BD15">VLOOKUP($S15&amp;$M15, CHOOSE({1,2}, '[4]Lookup Tables'!$I$20:$I$49&amp;'[4]Lookup Tables'!$J$20:$J$49,'[4]Lookup Tables'!$L$20:$L$49), 2,0)</f>
        <v>4.7899999999999998E-2</v>
      </c>
      <c r="BE15" s="49">
        <f t="shared" si="104"/>
        <v>0.86219999999999997</v>
      </c>
      <c r="BF15" s="30">
        <f t="shared" si="105"/>
        <v>391.43879999999996</v>
      </c>
      <c r="BG15" s="29">
        <f t="array" ref="BG15">VLOOKUP($S15&amp;$M15, CHOOSE({1,2}, '[4]Lookup Tables'!$I$20:$I$49&amp;'[4]Lookup Tables'!$J$20:$J$49,'[4]Lookup Tables'!$M$20:$M$49), 2,0)</f>
        <v>4.8899999999999999E-2</v>
      </c>
      <c r="BH15" s="29">
        <f t="shared" si="106"/>
        <v>0.916875</v>
      </c>
      <c r="BI15" s="30">
        <f t="shared" si="107"/>
        <v>416.26125000000002</v>
      </c>
      <c r="BJ15" s="30" t="str">
        <f t="shared" si="108"/>
        <v>VLIF20</v>
      </c>
      <c r="BK15" s="31">
        <f t="shared" si="109"/>
        <v>0.60353999999999997</v>
      </c>
      <c r="BL15" s="30">
        <v>72036</v>
      </c>
      <c r="BM15" s="31">
        <f t="shared" si="110"/>
        <v>0.25866</v>
      </c>
      <c r="BN15" s="32">
        <v>0.3</v>
      </c>
      <c r="BO15" s="29" t="str">
        <f>'[4]Lookup Tables'!$P$58</f>
        <v>12-8 4x1.25 Universal Clip</v>
      </c>
      <c r="BP15" s="30">
        <f>VLOOKUP($BO15,'[4]Lookup Tables'!$P$58:$Q$60,2)</f>
        <v>8509</v>
      </c>
      <c r="BQ15" s="29" t="str">
        <f>VLOOKUP($S15,'[4]Lookup Tables'!$O$45:$S$53,2)</f>
        <v>40mm142 gauge</v>
      </c>
      <c r="BR15" s="33">
        <f t="shared" si="111"/>
        <v>1.6041666666666667</v>
      </c>
      <c r="BS15" s="30">
        <f>VLOOKUP($S15,'[4]Lookup Tables'!$O$45:$S$53,3)</f>
        <v>8030</v>
      </c>
      <c r="BT15" s="29" t="str">
        <f>VLOOKUP($S15,'[4]Lookup Tables'!$O$45:$S$53,4)</f>
        <v>84mm200 gauge</v>
      </c>
      <c r="BU15" s="33">
        <f t="shared" si="112"/>
        <v>1.6041666666666667</v>
      </c>
      <c r="BV15" s="30">
        <f>VLOOKUP($S15,'[4]Lookup Tables'!$O$45:$S$53,5)</f>
        <v>8032</v>
      </c>
      <c r="BW15" s="34">
        <f t="shared" si="113"/>
        <v>50</v>
      </c>
      <c r="BX15" s="34">
        <f t="shared" si="114"/>
        <v>41.623750000000001</v>
      </c>
      <c r="BY15" s="34">
        <f t="shared" si="115"/>
        <v>43.11</v>
      </c>
      <c r="BZ15" s="34">
        <f t="shared" si="116"/>
        <v>45.84375</v>
      </c>
      <c r="CA15" s="34">
        <f t="shared" si="117"/>
        <v>47.643749999999997</v>
      </c>
      <c r="CB15" s="35" t="str">
        <f t="array" ref="CB15">VLOOKUP($E15&amp;ROUNDUP(($AZ15),0), CHOOSE({1,2},'[4]Lookup Tables'!$X$3:$X$129&amp;'[4]Lookup Tables'!$Y$3:$Y$129,'[4]Lookup Tables'!$Z$3:$Z$129),2,0)</f>
        <v>22"-2pc</v>
      </c>
      <c r="CC15" s="34">
        <f t="array" ref="CC15">VLOOKUP($E15&amp;ROUNDUP(($AZ15),0), CHOOSE({1,2},'[4]Lookup Tables'!$X$3:$X$129&amp;'[4]Lookup Tables'!$Y$3:$Y$129,'[4]Lookup Tables'!AA$3:$AA$129),2,0)</f>
        <v>8425</v>
      </c>
      <c r="CD15" s="34">
        <f t="array" ref="CD15">VLOOKUP($E15&amp;ROUNDUP(($AZ15),0), CHOOSE({1,2},'[4]Lookup Tables'!$X$3:$X$129&amp;'[4]Lookup Tables'!$Y$3:$Y$129,'[4]Lookup Tables'!$AB$3:$AB$129),2,0)</f>
        <v>8426</v>
      </c>
      <c r="CE15" s="36">
        <f t="array" ref="CE15">VLOOKUP($E15&amp;ROUNDUP(($AZ15),0), CHOOSE({1,2},'[4]Lookup Tables'!$X$3:$X$129&amp;'[4]Lookup Tables'!$Y$3:$Y$129,'[4]Lookup Tables'!$AD$3:$AD$129),2,0)</f>
        <v>1.8</v>
      </c>
      <c r="CF15" s="34">
        <f t="array" ref="CF15">VLOOKUP($E15&amp;ROUNDUP(($AZ15),0), CHOOSE({1,2},'[4]Lookup Tables'!$X$3:$X$129&amp;'[4]Lookup Tables'!$Y$3:$Y$129,'[4]Lookup Tables'!$AE$3:$AE$129),2,0)</f>
        <v>2</v>
      </c>
      <c r="CG15" s="34" t="str">
        <f t="array" ref="CG15">VLOOKUP($E15&amp;ROUNDUP(($AZ15+1),0), CHOOSE({1,2},'[4]Lookup Tables'!$X$3:$X$129&amp;'[4]Lookup Tables'!$Y$3:$Y$129,'[4]Lookup Tables'!$AC$3:$AC$129),2,0)</f>
        <v>NA</v>
      </c>
      <c r="CH15" s="36">
        <f t="shared" si="118"/>
        <v>6.9490214592971951</v>
      </c>
      <c r="CI15" s="36">
        <f t="shared" si="34"/>
        <v>0</v>
      </c>
      <c r="CJ15" s="36">
        <f t="shared" si="119"/>
        <v>571.53931396191217</v>
      </c>
      <c r="CK15" s="36">
        <f t="shared" si="120"/>
        <v>6.4029353769067434</v>
      </c>
      <c r="CL15" s="36">
        <f t="shared" si="121"/>
        <v>8.1805741368426528</v>
      </c>
      <c r="CM15" s="36">
        <f t="shared" si="122"/>
        <v>2.1416674918802925</v>
      </c>
      <c r="CN15" s="37">
        <f t="shared" si="123"/>
        <v>12.7</v>
      </c>
      <c r="CO15" s="37">
        <f t="shared" si="124"/>
        <v>15.002205223007762</v>
      </c>
      <c r="CP15" s="38" t="str">
        <f t="array" ref="CP15">VLOOKUP($S15&amp;$D15, CHOOSE({1,2}, '[4]Lookup Tables'!$O$65:$O$79&amp;'[4]Lookup Tables'!$P$65:$P$79,'[4]Lookup Tables'!$Q$65:$Q$79),2,0)</f>
        <v>NA</v>
      </c>
      <c r="CQ15" s="39">
        <f t="shared" si="41"/>
        <v>0.97287499999999993</v>
      </c>
      <c r="CR15" s="40" t="str">
        <f>+IFERROR(VLOOKUP($J15,'[5]Codes - Revised'!$A$8:$O$12110,10,FALSE),"ERROR")</f>
        <v>48 x 44</v>
      </c>
      <c r="CS15" s="41">
        <f t="shared" si="125"/>
        <v>2432.1875</v>
      </c>
    </row>
    <row r="16" spans="1:97" s="10" customFormat="1">
      <c r="A16" s="11" t="s">
        <v>21</v>
      </c>
      <c r="B16" s="12">
        <v>133016</v>
      </c>
      <c r="C16" s="11" t="s">
        <v>70</v>
      </c>
      <c r="D16" s="11" t="s">
        <v>23</v>
      </c>
      <c r="E16" s="11" t="s">
        <v>34</v>
      </c>
      <c r="F16" s="11">
        <v>20</v>
      </c>
      <c r="G16" s="13">
        <f t="shared" si="85"/>
        <v>18.102643967248262</v>
      </c>
      <c r="H16" s="14">
        <v>30</v>
      </c>
      <c r="I16" s="13">
        <f t="shared" si="86"/>
        <v>600</v>
      </c>
      <c r="J16" s="14">
        <v>12004</v>
      </c>
      <c r="K16" s="11" t="s">
        <v>71</v>
      </c>
      <c r="L16" s="15">
        <f>+IFERROR(VLOOKUP($K16,'[4]Lookup Tables'!$A$3:$B$35,2,FALSE),"ERROR")</f>
        <v>40</v>
      </c>
      <c r="M16" s="11" t="s">
        <v>56</v>
      </c>
      <c r="N16" s="15" t="str">
        <f t="array" ref="N16">VLOOKUP($M16&amp;$L16, CHOOSE({1,2}, '[4]Lookup Tables'!$I$59:$I$124&amp;'[4]Lookup Tables'!$J$59:$J$124,'[4]Lookup Tables'!$K$59:$K$124), 2,0)</f>
        <v>LIF40</v>
      </c>
      <c r="O16" s="15">
        <f t="array" ref="O16">VLOOKUP($M16&amp;$K16, CHOOSE({1,2}, '[4]Lookup Tables'!$I$59:$I$124&amp;'[4]Lookup Tables'!$J$59:$J$124,'[4]Lookup Tables'!$L$59:$L$124), 2,0)</f>
        <v>70339</v>
      </c>
      <c r="P16" s="15">
        <f>+IFERROR(VLOOKUP($A16,'[4]Lookup Tables'!$I$54:$J$55,2,FALSE),"ERROR")</f>
        <v>72036</v>
      </c>
      <c r="Q16" s="16">
        <v>17.5</v>
      </c>
      <c r="R16" s="17">
        <v>1</v>
      </c>
      <c r="S16" s="18">
        <v>23</v>
      </c>
      <c r="T16" s="19">
        <f>(VLOOKUP(S16,'[4]Lookup Tables'!$L$3:$M$11,2,FALSE))*0.039370078474</f>
        <v>0.89566928528350009</v>
      </c>
      <c r="U16" s="17">
        <f t="shared" si="87"/>
        <v>11.026125366899464</v>
      </c>
      <c r="V16" s="20" t="str">
        <f>+IFERROR(VLOOKUP(L16,'[4]Lookup Tables'!$R$4:$U$22,3,FALSE),"ERROR")</f>
        <v>Blue</v>
      </c>
      <c r="W16" s="21">
        <f t="shared" si="88"/>
        <v>133016</v>
      </c>
      <c r="X16" s="22" t="s">
        <v>72</v>
      </c>
      <c r="Y16" s="23" t="s">
        <v>27</v>
      </c>
      <c r="Z16" s="23" t="str">
        <f>+IFERROR(VLOOKUP(L16,'[4]Lookup Tables'!$R$4:$U$22,4,FALSE),"ERROR")</f>
        <v>Fast</v>
      </c>
      <c r="AA16" s="21">
        <f t="shared" si="89"/>
        <v>23</v>
      </c>
      <c r="AB16" s="24">
        <f t="shared" si="90"/>
        <v>1</v>
      </c>
      <c r="AC16" s="23" t="s">
        <v>28</v>
      </c>
      <c r="AD16" s="25">
        <v>0.75</v>
      </c>
      <c r="AE16" s="26">
        <f t="shared" si="91"/>
        <v>2.0513074595364138</v>
      </c>
      <c r="AF16" s="23" t="s">
        <v>29</v>
      </c>
      <c r="AG16" s="23">
        <v>0.625</v>
      </c>
      <c r="AH16" s="26">
        <f t="shared" si="92"/>
        <v>1.5456328562413162</v>
      </c>
      <c r="AI16" s="23" t="s">
        <v>30</v>
      </c>
      <c r="AJ16" s="23">
        <v>0.69</v>
      </c>
      <c r="AK16" s="26">
        <f t="shared" si="93"/>
        <v>1.7615922912174684</v>
      </c>
      <c r="AL16" s="23" t="s">
        <v>31</v>
      </c>
      <c r="AM16" s="23">
        <v>0.80400000000000005</v>
      </c>
      <c r="AN16" s="26">
        <f t="shared" si="94"/>
        <v>2.441259087018858</v>
      </c>
      <c r="AO16" s="23" t="s">
        <v>32</v>
      </c>
      <c r="AP16" s="23">
        <v>0.53</v>
      </c>
      <c r="AQ16" s="26">
        <f t="shared" si="95"/>
        <v>1.335465218446265</v>
      </c>
      <c r="AR16" s="47">
        <f t="shared" si="96"/>
        <v>17.75</v>
      </c>
      <c r="AS16" s="21">
        <f>+IFERROR(VLOOKUP(L16,'[4]Lookup Tables'!$R$4:$U$22,2,FALSE),"ERROR")</f>
        <v>30</v>
      </c>
      <c r="AT16" s="23" t="str">
        <f t="shared" si="97"/>
        <v>B or G</v>
      </c>
      <c r="AU16" s="21">
        <f t="shared" si="98"/>
        <v>20</v>
      </c>
      <c r="AV16" s="21" t="str">
        <f>+IFERROR(VLOOKUP(L16,'[4]Lookup Tables'!$R$4:$V$22,5,FALSE),"ERROR")</f>
        <v>5-8</v>
      </c>
      <c r="AW16" s="21">
        <v>600</v>
      </c>
      <c r="AX16" s="48">
        <f t="shared" si="99"/>
        <v>17.5</v>
      </c>
      <c r="AY16" s="48">
        <f t="shared" si="100"/>
        <v>17.75</v>
      </c>
      <c r="AZ16" s="48">
        <f t="shared" si="101"/>
        <v>18.5</v>
      </c>
      <c r="BA16" s="29">
        <f t="array" ref="BA16">VLOOKUP($S16&amp;$M16, CHOOSE({1,2}, '[4]Lookup Tables'!$I$20:$I$49&amp;'[4]Lookup Tables'!$J$20:$J$49,'[4]Lookup Tables'!$K$20:$K$49), 2,0)</f>
        <v>4.6899999999999997E-2</v>
      </c>
      <c r="BB16" s="29">
        <f t="shared" si="102"/>
        <v>0.82074999999999998</v>
      </c>
      <c r="BC16" s="30">
        <f t="shared" si="103"/>
        <v>372.62049999999999</v>
      </c>
      <c r="BD16" s="29">
        <f t="array" ref="BD16">VLOOKUP($S16&amp;$M16, CHOOSE({1,2}, '[4]Lookup Tables'!$I$20:$I$49&amp;'[4]Lookup Tables'!$J$20:$J$49,'[4]Lookup Tables'!$L$20:$L$49), 2,0)</f>
        <v>4.7899999999999998E-2</v>
      </c>
      <c r="BE16" s="29">
        <f t="shared" si="104"/>
        <v>0.85022500000000001</v>
      </c>
      <c r="BF16" s="30">
        <f t="shared" si="105"/>
        <v>386.00215000000003</v>
      </c>
      <c r="BG16" s="29">
        <f t="array" ref="BG16">VLOOKUP($S16&amp;$M16, CHOOSE({1,2}, '[4]Lookup Tables'!$I$20:$I$49&amp;'[4]Lookup Tables'!$J$20:$J$49,'[4]Lookup Tables'!$M$20:$M$49), 2,0)</f>
        <v>4.8899999999999999E-2</v>
      </c>
      <c r="BH16" s="29">
        <f t="shared" si="106"/>
        <v>0.90464999999999995</v>
      </c>
      <c r="BI16" s="30">
        <f t="shared" si="107"/>
        <v>410.71109999999999</v>
      </c>
      <c r="BJ16" s="30" t="str">
        <f t="shared" si="108"/>
        <v>LIF40</v>
      </c>
      <c r="BK16" s="31">
        <f t="shared" si="109"/>
        <v>0.59515750000000001</v>
      </c>
      <c r="BL16" s="30">
        <v>72036</v>
      </c>
      <c r="BM16" s="31">
        <f t="shared" si="110"/>
        <v>0.2550675</v>
      </c>
      <c r="BN16" s="32">
        <v>0.3</v>
      </c>
      <c r="BO16" s="29" t="str">
        <f>'[4]Lookup Tables'!$P$58</f>
        <v>12-8 4x1.25 Universal Clip</v>
      </c>
      <c r="BP16" s="30">
        <f>VLOOKUP($BO16,'[4]Lookup Tables'!$P$58:$Q$60,2)</f>
        <v>8509</v>
      </c>
      <c r="BQ16" s="29" t="str">
        <f>VLOOKUP($S16,'[4]Lookup Tables'!$O$45:$S$53,2)</f>
        <v>40mm142 gauge</v>
      </c>
      <c r="BR16" s="33">
        <f t="shared" si="111"/>
        <v>1.5833333333333333</v>
      </c>
      <c r="BS16" s="30">
        <f>VLOOKUP($S16,'[4]Lookup Tables'!$O$45:$S$53,3)</f>
        <v>8030</v>
      </c>
      <c r="BT16" s="29" t="str">
        <f>VLOOKUP($S16,'[4]Lookup Tables'!$O$45:$S$53,4)</f>
        <v>84mm200 gauge</v>
      </c>
      <c r="BU16" s="33">
        <f t="shared" si="112"/>
        <v>1.5833333333333333</v>
      </c>
      <c r="BV16" s="30">
        <f>VLOOKUP($S16,'[4]Lookup Tables'!$O$45:$S$53,5)</f>
        <v>8032</v>
      </c>
      <c r="BW16" s="34">
        <f t="shared" si="113"/>
        <v>20</v>
      </c>
      <c r="BX16" s="34">
        <f t="shared" si="114"/>
        <v>16.414999999999999</v>
      </c>
      <c r="BY16" s="34">
        <f t="shared" si="115"/>
        <v>17.0045</v>
      </c>
      <c r="BZ16" s="34">
        <f t="shared" si="116"/>
        <v>18.093</v>
      </c>
      <c r="CA16" s="34">
        <f t="shared" si="117"/>
        <v>18.102643967248262</v>
      </c>
      <c r="CB16" s="35" t="str">
        <f t="array" ref="CB16">VLOOKUP($E16&amp;ROUNDUP(($AZ16+1),0), CHOOSE({1,2},'[4]Lookup Tables'!$X$3:$X$129&amp;'[4]Lookup Tables'!$Y$3:$Y$129,'[4]Lookup Tables'!$Z$3:$Z$129),2,0)</f>
        <v>NA</v>
      </c>
      <c r="CC16" s="34" t="str">
        <f t="array" ref="CC16">VLOOKUP($E16&amp;ROUNDUP(($AZ16),0), CHOOSE({1,2},'[4]Lookup Tables'!$X$3:$X$129&amp;'[4]Lookup Tables'!$Y$3:$Y$129,'[4]Lookup Tables'!AA$3:$AA$129),2,0)</f>
        <v>NA</v>
      </c>
      <c r="CD16" s="34" t="str">
        <f t="array" ref="CD16">VLOOKUP($E16&amp;ROUNDUP(($AZ16),0), CHOOSE({1,2},'[4]Lookup Tables'!$X$3:$X$129&amp;'[4]Lookup Tables'!$Y$3:$Y$129,'[4]Lookup Tables'!$AB$3:$AB$129),2,0)</f>
        <v>NA</v>
      </c>
      <c r="CE16" s="36">
        <f t="array" ref="CE16">VLOOKUP($E16&amp;ROUNDUP(($AZ16),0), CHOOSE({1,2},'[4]Lookup Tables'!$X$3:$X$129&amp;'[4]Lookup Tables'!$Y$3:$Y$129,'[4]Lookup Tables'!$AD$3:$AD$129),2,0)</f>
        <v>0</v>
      </c>
      <c r="CF16" s="34">
        <f t="array" ref="CF16">VLOOKUP($E16&amp;ROUNDUP(($AZ16),0), CHOOSE({1,2},'[4]Lookup Tables'!$X$3:$X$129&amp;'[4]Lookup Tables'!$Y$3:$Y$129,'[4]Lookup Tables'!$AE$3:$AE$129),2,0)</f>
        <v>0</v>
      </c>
      <c r="CG16" s="34">
        <f t="array" ref="CG16">VLOOKUP($E16&amp;ROUNDUP(($AZ16+1),0), CHOOSE({1,2},'[4]Lookup Tables'!$X$3:$X$129&amp;'[4]Lookup Tables'!$Y$3:$Y$129,'[4]Lookup Tables'!$AC$3:$AC$129),2,0)</f>
        <v>8053</v>
      </c>
      <c r="CH16" s="36">
        <f t="shared" si="118"/>
        <v>4.3836214764826149</v>
      </c>
      <c r="CI16" s="36">
        <f t="shared" si="34"/>
        <v>9.643967248261753E-3</v>
      </c>
      <c r="CJ16" s="36">
        <f t="shared" si="119"/>
        <v>225.39578578779634</v>
      </c>
      <c r="CK16" s="36">
        <f t="shared" si="120"/>
        <v>4.0495719003787993</v>
      </c>
      <c r="CL16" s="36">
        <f t="shared" si="121"/>
        <v>5.1738493680577484</v>
      </c>
      <c r="CM16" s="36">
        <f t="shared" si="122"/>
        <v>1.3545094530163784</v>
      </c>
      <c r="CN16" s="37">
        <f t="shared" si="123"/>
        <v>8</v>
      </c>
      <c r="CO16" s="37">
        <f t="shared" si="124"/>
        <v>9.4637769354115164</v>
      </c>
      <c r="CP16" s="38" t="str">
        <f t="array" ref="CP16">VLOOKUP($S16&amp;$D16, CHOOSE({1,2}, '[4]Lookup Tables'!$O$65:$O$79&amp;'[4]Lookup Tables'!$P$65:$P$79,'[4]Lookup Tables'!$Q$65:$Q$79),2,0)</f>
        <v>NA</v>
      </c>
      <c r="CQ16" s="39">
        <f t="shared" si="41"/>
        <v>0.98846553169574647</v>
      </c>
      <c r="CR16" s="40" t="str">
        <f>+IFERROR(VLOOKUP($J16,'[5]Codes - Revised'!$A$8:$O$12110,10,FALSE),"ERROR")</f>
        <v>ERROR</v>
      </c>
      <c r="CS16" s="41">
        <f t="shared" si="125"/>
        <v>593.07931901744792</v>
      </c>
    </row>
    <row r="17" spans="1:97" s="10" customFormat="1">
      <c r="A17" s="11" t="s">
        <v>21</v>
      </c>
      <c r="B17" s="12">
        <v>135069</v>
      </c>
      <c r="C17" s="11" t="s">
        <v>73</v>
      </c>
      <c r="D17" s="11" t="s">
        <v>23</v>
      </c>
      <c r="E17" s="11" t="s">
        <v>34</v>
      </c>
      <c r="F17" s="11">
        <v>20</v>
      </c>
      <c r="G17" s="13">
        <f t="shared" si="85"/>
        <v>20.05934070438191</v>
      </c>
      <c r="H17" s="14">
        <v>30</v>
      </c>
      <c r="I17" s="13">
        <f t="shared" si="86"/>
        <v>600</v>
      </c>
      <c r="J17" s="14">
        <v>12004</v>
      </c>
      <c r="K17" s="11" t="s">
        <v>74</v>
      </c>
      <c r="L17" s="15" t="str">
        <f>+IFERROR(VLOOKUP($K17,'[4]Lookup Tables'!$A$3:$B$35,2,FALSE),"ERROR")</f>
        <v>0204</v>
      </c>
      <c r="M17" s="11" t="s">
        <v>56</v>
      </c>
      <c r="N17" s="15" t="str">
        <f t="array" ref="N17">VLOOKUP($M17&amp;$L17, CHOOSE({1,2}, '[4]Lookup Tables'!$I$59:$I$124&amp;'[4]Lookup Tables'!$J$59:$J$124,'[4]Lookup Tables'!$K$59:$K$124), 2,0)</f>
        <v>LIF0204</v>
      </c>
      <c r="O17" s="15">
        <f t="array" ref="O17">VLOOKUP($M17&amp;$K17, CHOOSE({1,2}, '[4]Lookup Tables'!$I$59:$I$124&amp;'[4]Lookup Tables'!$J$59:$J$124,'[4]Lookup Tables'!$L$59:$L$124), 2,0)</f>
        <v>70338</v>
      </c>
      <c r="P17" s="15">
        <f>+IFERROR(VLOOKUP($A17,'[4]Lookup Tables'!$I$54:$J$55,2,FALSE),"ERROR")</f>
        <v>72036</v>
      </c>
      <c r="Q17" s="16">
        <v>19.5</v>
      </c>
      <c r="R17" s="17">
        <v>1</v>
      </c>
      <c r="S17" s="18">
        <v>23</v>
      </c>
      <c r="T17" s="19">
        <f>(VLOOKUP(S17,'[4]Lookup Tables'!$L$3:$M$11,2,FALSE))*0.039370078474</f>
        <v>0.89566928528350009</v>
      </c>
      <c r="U17" s="17">
        <f t="shared" si="87"/>
        <v>12.286253980259403</v>
      </c>
      <c r="V17" s="20" t="str">
        <f>+IFERROR(VLOOKUP(L17,'[4]Lookup Tables'!$R$4:$U$22,3,FALSE),"ERROR")</f>
        <v>Yellow</v>
      </c>
      <c r="W17" s="21">
        <f t="shared" si="88"/>
        <v>135069</v>
      </c>
      <c r="X17" s="22" t="s">
        <v>75</v>
      </c>
      <c r="Y17" s="23" t="s">
        <v>27</v>
      </c>
      <c r="Z17" s="23" t="str">
        <f>+IFERROR(VLOOKUP(L17,'[4]Lookup Tables'!$R$4:$U$22,4,FALSE),"ERROR")</f>
        <v>Slow</v>
      </c>
      <c r="AA17" s="21">
        <f t="shared" si="89"/>
        <v>23</v>
      </c>
      <c r="AB17" s="24">
        <f t="shared" si="90"/>
        <v>1</v>
      </c>
      <c r="AC17" s="23" t="s">
        <v>28</v>
      </c>
      <c r="AD17" s="25">
        <v>0.75</v>
      </c>
      <c r="AE17" s="26">
        <f t="shared" si="91"/>
        <v>2.3054637101471402</v>
      </c>
      <c r="AF17" s="23" t="s">
        <v>29</v>
      </c>
      <c r="AG17" s="23">
        <v>0.625</v>
      </c>
      <c r="AH17" s="26">
        <f t="shared" si="92"/>
        <v>1.7371362068174505</v>
      </c>
      <c r="AI17" s="23" t="s">
        <v>30</v>
      </c>
      <c r="AJ17" s="23">
        <v>0.69</v>
      </c>
      <c r="AK17" s="26">
        <f t="shared" si="93"/>
        <v>1.9798529374990232</v>
      </c>
      <c r="AL17" s="23" t="s">
        <v>31</v>
      </c>
      <c r="AM17" s="23">
        <v>0.80400000000000005</v>
      </c>
      <c r="AN17" s="26">
        <f t="shared" si="94"/>
        <v>2.7437302029120847</v>
      </c>
      <c r="AO17" s="23" t="s">
        <v>32</v>
      </c>
      <c r="AP17" s="23">
        <v>0.53</v>
      </c>
      <c r="AQ17" s="26">
        <f t="shared" si="95"/>
        <v>1.5009288748881155</v>
      </c>
      <c r="AR17" s="47">
        <f t="shared" si="96"/>
        <v>19.75</v>
      </c>
      <c r="AS17" s="21">
        <f>+IFERROR(VLOOKUP(L17,'[4]Lookup Tables'!$R$4:$U$22,2,FALSE),"ERROR")</f>
        <v>240</v>
      </c>
      <c r="AT17" s="23" t="str">
        <f t="shared" si="97"/>
        <v>B or G</v>
      </c>
      <c r="AU17" s="21">
        <f t="shared" si="98"/>
        <v>20</v>
      </c>
      <c r="AV17" s="21" t="str">
        <f>+IFERROR(VLOOKUP(L17,'[4]Lookup Tables'!$R$4:$V$22,5,FALSE),"ERROR")</f>
        <v>5-8</v>
      </c>
      <c r="AW17" s="21">
        <v>600</v>
      </c>
      <c r="AX17" s="48">
        <f t="shared" si="99"/>
        <v>19.5</v>
      </c>
      <c r="AY17" s="48">
        <f t="shared" si="100"/>
        <v>19.75</v>
      </c>
      <c r="AZ17" s="48">
        <f t="shared" si="101"/>
        <v>20.5</v>
      </c>
      <c r="BA17" s="29">
        <f t="array" ref="BA17">VLOOKUP($S17&amp;$M17, CHOOSE({1,2}, '[4]Lookup Tables'!$I$20:$I$49&amp;'[4]Lookup Tables'!$J$20:$J$49,'[4]Lookup Tables'!$K$20:$K$49), 2,0)</f>
        <v>4.6899999999999997E-2</v>
      </c>
      <c r="BB17" s="29">
        <f t="shared" si="102"/>
        <v>0.91454999999999997</v>
      </c>
      <c r="BC17" s="30">
        <f t="shared" si="103"/>
        <v>415.20569999999998</v>
      </c>
      <c r="BD17" s="29">
        <f t="array" ref="BD17">VLOOKUP($S17&amp;$M17, CHOOSE({1,2}, '[4]Lookup Tables'!$I$20:$I$49&amp;'[4]Lookup Tables'!$J$20:$J$49,'[4]Lookup Tables'!$L$20:$L$49), 2,0)</f>
        <v>4.7899999999999998E-2</v>
      </c>
      <c r="BE17" s="29">
        <f t="shared" si="104"/>
        <v>0.946025</v>
      </c>
      <c r="BF17" s="30">
        <f t="shared" si="105"/>
        <v>429.49535000000003</v>
      </c>
      <c r="BG17" s="29">
        <f t="array" ref="BG17">VLOOKUP($S17&amp;$M17, CHOOSE({1,2}, '[4]Lookup Tables'!$I$20:$I$49&amp;'[4]Lookup Tables'!$J$20:$J$49,'[4]Lookup Tables'!$M$20:$M$49), 2,0)</f>
        <v>4.8899999999999999E-2</v>
      </c>
      <c r="BH17" s="29">
        <f t="shared" si="106"/>
        <v>1.0024500000000001</v>
      </c>
      <c r="BI17" s="30">
        <f t="shared" si="107"/>
        <v>455.1123</v>
      </c>
      <c r="BJ17" s="30" t="str">
        <f t="shared" si="108"/>
        <v>LIF0204</v>
      </c>
      <c r="BK17" s="31">
        <f t="shared" si="109"/>
        <v>0.66221750000000001</v>
      </c>
      <c r="BL17" s="30">
        <v>72036</v>
      </c>
      <c r="BM17" s="31">
        <f t="shared" si="110"/>
        <v>0.28380749999999999</v>
      </c>
      <c r="BN17" s="32">
        <v>0.3</v>
      </c>
      <c r="BO17" s="29" t="str">
        <f>'[4]Lookup Tables'!$P$58</f>
        <v>12-8 4x1.25 Universal Clip</v>
      </c>
      <c r="BP17" s="30">
        <f>VLOOKUP($BO17,'[4]Lookup Tables'!$P$58:$Q$60,2)</f>
        <v>8509</v>
      </c>
      <c r="BQ17" s="29" t="str">
        <f>VLOOKUP($S17,'[4]Lookup Tables'!$O$45:$S$53,2)</f>
        <v>40mm142 gauge</v>
      </c>
      <c r="BR17" s="33">
        <f t="shared" si="111"/>
        <v>1.75</v>
      </c>
      <c r="BS17" s="30">
        <f>VLOOKUP($S17,'[4]Lookup Tables'!$O$45:$S$53,3)</f>
        <v>8030</v>
      </c>
      <c r="BT17" s="29" t="str">
        <f>VLOOKUP($S17,'[4]Lookup Tables'!$O$45:$S$53,4)</f>
        <v>84mm200 gauge</v>
      </c>
      <c r="BU17" s="33">
        <f t="shared" si="112"/>
        <v>1.75</v>
      </c>
      <c r="BV17" s="30">
        <f>VLOOKUP($S17,'[4]Lookup Tables'!$O$45:$S$53,5)</f>
        <v>8032</v>
      </c>
      <c r="BW17" s="34">
        <f t="shared" si="113"/>
        <v>20</v>
      </c>
      <c r="BX17" s="34">
        <f t="shared" si="114"/>
        <v>18.291</v>
      </c>
      <c r="BY17" s="34">
        <f t="shared" si="115"/>
        <v>18.920500000000001</v>
      </c>
      <c r="BZ17" s="34">
        <f t="shared" si="116"/>
        <v>20.048999999999999</v>
      </c>
      <c r="CA17" s="34">
        <f t="shared" si="117"/>
        <v>20.05934070438191</v>
      </c>
      <c r="CB17" s="35" t="str">
        <f t="array" ref="CB17">VLOOKUP($E17&amp;ROUNDUP(($AZ17+1),0), CHOOSE({1,2},'[4]Lookup Tables'!$X$3:$X$129&amp;'[4]Lookup Tables'!$Y$3:$Y$129,'[4]Lookup Tables'!$Z$3:$Z$129),2,0)</f>
        <v>NA</v>
      </c>
      <c r="CC17" s="34" t="str">
        <f t="array" ref="CC17">VLOOKUP($E17&amp;ROUNDUP(($AZ17),0), CHOOSE({1,2},'[4]Lookup Tables'!$X$3:$X$129&amp;'[4]Lookup Tables'!$Y$3:$Y$129,'[4]Lookup Tables'!AA$3:$AA$129),2,0)</f>
        <v>NA</v>
      </c>
      <c r="CD17" s="34" t="str">
        <f t="array" ref="CD17">VLOOKUP($E17&amp;ROUNDUP(($AZ17),0), CHOOSE({1,2},'[4]Lookup Tables'!$X$3:$X$129&amp;'[4]Lookup Tables'!$Y$3:$Y$129,'[4]Lookup Tables'!$AB$3:$AB$129),2,0)</f>
        <v>NA</v>
      </c>
      <c r="CE17" s="36">
        <f t="array" ref="CE17">VLOOKUP($E17&amp;ROUNDUP(($AZ17),0), CHOOSE({1,2},'[4]Lookup Tables'!$X$3:$X$129&amp;'[4]Lookup Tables'!$Y$3:$Y$129,'[4]Lookup Tables'!$AD$3:$AD$129),2,0)</f>
        <v>0</v>
      </c>
      <c r="CF17" s="34">
        <f t="array" ref="CF17">VLOOKUP($E17&amp;ROUNDUP(($AZ17),0), CHOOSE({1,2},'[4]Lookup Tables'!$X$3:$X$129&amp;'[4]Lookup Tables'!$Y$3:$Y$129,'[4]Lookup Tables'!$AE$3:$AE$129),2,0)</f>
        <v>0</v>
      </c>
      <c r="CG17" s="34">
        <f t="array" ref="CG17">VLOOKUP($E17&amp;ROUNDUP(($AZ17+1),0), CHOOSE({1,2},'[4]Lookup Tables'!$X$3:$X$129&amp;'[4]Lookup Tables'!$Y$3:$Y$129,'[4]Lookup Tables'!$AC$3:$AC$129),2,0)</f>
        <v>8053</v>
      </c>
      <c r="CH17" s="36">
        <f t="shared" si="118"/>
        <v>4.7003201735952</v>
      </c>
      <c r="CI17" s="36">
        <f t="shared" si="34"/>
        <v>1.0340704381909441E-2</v>
      </c>
      <c r="CJ17" s="36">
        <f t="shared" si="119"/>
        <v>251.15530416354449</v>
      </c>
      <c r="CK17" s="36">
        <f t="shared" si="120"/>
        <v>4.0495719003787993</v>
      </c>
      <c r="CL17" s="36">
        <f t="shared" si="121"/>
        <v>5.1738493680577484</v>
      </c>
      <c r="CM17" s="36">
        <f t="shared" si="122"/>
        <v>1.3545094530163784</v>
      </c>
      <c r="CN17" s="37">
        <f t="shared" si="123"/>
        <v>8.9</v>
      </c>
      <c r="CO17" s="37">
        <f t="shared" si="124"/>
        <v>10.147496056984457</v>
      </c>
      <c r="CP17" s="38" t="str">
        <f t="array" ref="CP17">VLOOKUP($S17&amp;$D17, CHOOSE({1,2}, '[4]Lookup Tables'!$O$65:$O$79&amp;'[4]Lookup Tables'!$P$65:$P$79,'[4]Lookup Tables'!$Q$65:$Q$79),2,0)</f>
        <v>NA</v>
      </c>
      <c r="CQ17" s="39">
        <f t="shared" si="41"/>
        <v>1.0863003685524288</v>
      </c>
      <c r="CR17" s="40" t="str">
        <f>+IFERROR(VLOOKUP($J17,'[5]Codes - Revised'!$A$8:$O$12110,10,FALSE),"ERROR")</f>
        <v>ERROR</v>
      </c>
      <c r="CS17" s="41">
        <f t="shared" si="125"/>
        <v>651.78022113145732</v>
      </c>
    </row>
    <row r="18" spans="1:97" s="10" customFormat="1">
      <c r="A18" s="11" t="s">
        <v>21</v>
      </c>
      <c r="B18" s="12">
        <v>138033</v>
      </c>
      <c r="C18" s="11" t="s">
        <v>76</v>
      </c>
      <c r="D18" s="11" t="s">
        <v>23</v>
      </c>
      <c r="E18" s="11" t="s">
        <v>34</v>
      </c>
      <c r="F18" s="11">
        <v>30</v>
      </c>
      <c r="G18" s="13">
        <f t="shared" si="85"/>
        <v>37.423254758503255</v>
      </c>
      <c r="H18" s="14">
        <v>50</v>
      </c>
      <c r="I18" s="13">
        <f t="shared" si="86"/>
        <v>1500</v>
      </c>
      <c r="J18" s="14">
        <v>12888</v>
      </c>
      <c r="K18" s="11" t="s">
        <v>35</v>
      </c>
      <c r="L18" s="15" t="str">
        <f>+IFERROR(VLOOKUP($K18,'[4]Lookup Tables'!$A$3:$B$35,2,FALSE),"ERROR")</f>
        <v>10-50</v>
      </c>
      <c r="M18" s="11" t="s">
        <v>36</v>
      </c>
      <c r="N18" s="15" t="str">
        <f t="array" ref="N18">VLOOKUP($M18&amp;$L18, CHOOSE({1,2}, '[4]Lookup Tables'!$I$59:$I$165&amp;'[4]Lookup Tables'!$J$59:$J$165,'[4]Lookup Tables'!$K$59:$K$165), 2,0)</f>
        <v>TOOSPEEDIE 10-50</v>
      </c>
      <c r="O18" s="15" t="str">
        <f t="array" ref="O18">VLOOKUP($M18&amp;$K18&amp;A18, CHOOSE({1,2,3}, '[4]Lookup Tables'!$I$59:$I$165&amp;'[4]Lookup Tables'!$J$59:$J$165&amp;'[4]Lookup Tables'!$H$59:$H$165,'[4]Lookup Tables'!$L$59:$L$165), 2,0)</f>
        <v>70297+70325</v>
      </c>
      <c r="P18" s="15">
        <f>+IFERROR(VLOOKUP($A18,'[4]Lookup Tables'!$I$54:$J$55,2,FALSE),"ERROR")</f>
        <v>72036</v>
      </c>
      <c r="Q18" s="16">
        <v>24.5</v>
      </c>
      <c r="R18" s="17">
        <v>1</v>
      </c>
      <c r="S18" s="18">
        <v>23</v>
      </c>
      <c r="T18" s="19">
        <f>(VLOOKUP(S18,'[4]Lookup Tables'!$L$3:$M$11,2,FALSE))*0.039370078474</f>
        <v>0.89566928528350009</v>
      </c>
      <c r="U18" s="17">
        <f t="shared" si="87"/>
        <v>15.43657551365925</v>
      </c>
      <c r="V18" s="20" t="str">
        <f>+IFERROR(VLOOKUP(L18,'[4]Lookup Tables'!$R$4:$U$22,3,FALSE),"ERROR")</f>
        <v>Red/Green</v>
      </c>
      <c r="W18" s="21">
        <f t="shared" si="88"/>
        <v>138033</v>
      </c>
      <c r="X18" s="22" t="s">
        <v>77</v>
      </c>
      <c r="Y18" s="23" t="s">
        <v>27</v>
      </c>
      <c r="Z18" s="23" t="str">
        <f>+IFERROR(VLOOKUP(L18,'[4]Lookup Tables'!$R$4:$U$22,4,FALSE),"ERROR")</f>
        <v>NA</v>
      </c>
      <c r="AA18" s="21">
        <f t="shared" si="89"/>
        <v>23</v>
      </c>
      <c r="AB18" s="24">
        <f t="shared" si="90"/>
        <v>1</v>
      </c>
      <c r="AC18" s="23" t="s">
        <v>28</v>
      </c>
      <c r="AD18" s="25">
        <v>0.75</v>
      </c>
      <c r="AE18" s="26">
        <f>(($U18-(3.1459*(($AB18+0.043)/2)^2))/((3.1459*(($AB18+0.043)/2)^2)-(3.1459*(AD18/2)^2)))/12</f>
        <v>2.9408543366739575</v>
      </c>
      <c r="AF18" s="23" t="s">
        <v>29</v>
      </c>
      <c r="AG18" s="23">
        <v>0.625</v>
      </c>
      <c r="AH18" s="26">
        <f>(($U18-(3.1459*(($AB18+0.043)/2)^2))/((3.1459*(($AB18+0.043)/2)^2)-(3.1459*(AG18/2)^2)))/12</f>
        <v>2.2158945832577861</v>
      </c>
      <c r="AI18" s="23" t="s">
        <v>30</v>
      </c>
      <c r="AJ18" s="23">
        <v>0.69</v>
      </c>
      <c r="AK18" s="26">
        <f>(($U18-(3.1459*(($AB18+0.043)/2)^2))/((3.1459*(($AB18+0.043)/2)^2)-(3.1459*(AJ18/2)^2)))/12</f>
        <v>2.5255045532029095</v>
      </c>
      <c r="AL18" s="23" t="s">
        <v>31</v>
      </c>
      <c r="AM18" s="23">
        <v>0.80400000000000005</v>
      </c>
      <c r="AN18" s="26">
        <f>(($U18-(3.1459*(($AB18+0.043)/2)^2))/((3.1459*(($AB18+0.043)/2)^2)-(3.1459*(AM18/2)^2)))/12</f>
        <v>3.4999079926451517</v>
      </c>
      <c r="AO18" s="23" t="s">
        <v>32</v>
      </c>
      <c r="AP18" s="23">
        <v>0.53</v>
      </c>
      <c r="AQ18" s="26">
        <f>(($U18-(3.1459*(($AB18+0.043)/2)^2))/((3.1459*(($AB18+0.043)/2)^2)-(3.1459*(AP18/2)^2)))/12</f>
        <v>1.9145880159927413</v>
      </c>
      <c r="AR18" s="47">
        <f t="shared" si="96"/>
        <v>24.75</v>
      </c>
      <c r="AS18" s="21" t="str">
        <f>+IFERROR(VLOOKUP(L18,'[4]Lookup Tables'!$R$4:$U$22,2,FALSE),"ERROR")</f>
        <v>NA</v>
      </c>
      <c r="AT18" s="23" t="str">
        <f t="shared" si="97"/>
        <v>B or G</v>
      </c>
      <c r="AU18" s="21">
        <f t="shared" si="98"/>
        <v>30</v>
      </c>
      <c r="AV18" s="21">
        <f>+IFERROR(VLOOKUP(L18,'[4]Lookup Tables'!$R$4:$V$22,5,FALSE),"ERROR")</f>
        <v>3</v>
      </c>
      <c r="AW18" s="21">
        <v>600</v>
      </c>
      <c r="AX18" s="48">
        <f t="shared" si="99"/>
        <v>24.5</v>
      </c>
      <c r="AY18" s="48">
        <f t="shared" si="100"/>
        <v>24.75</v>
      </c>
      <c r="AZ18" s="48">
        <f t="shared" si="101"/>
        <v>25.5</v>
      </c>
      <c r="BA18" s="29">
        <f t="array" ref="BA18">VLOOKUP($S18&amp;$M18, CHOOSE({1,2}, '[4]Lookup Tables'!$I$20:$I$49&amp;'[4]Lookup Tables'!$J$20:$J$49,'[4]Lookup Tables'!$K$20:$K$49), 2,0)</f>
        <v>4.6899999999999997E-2</v>
      </c>
      <c r="BB18" s="29">
        <f t="shared" si="102"/>
        <v>1.1490499999999999</v>
      </c>
      <c r="BC18" s="30">
        <f t="shared" si="103"/>
        <v>521.66869999999994</v>
      </c>
      <c r="BD18" s="29">
        <f t="array" ref="BD18">VLOOKUP($S18&amp;$M18, CHOOSE({1,2}, '[4]Lookup Tables'!$I$20:$I$49&amp;'[4]Lookup Tables'!$J$20:$J$49,'[4]Lookup Tables'!$L$20:$L$49), 2,0)</f>
        <v>4.7899999999999998E-2</v>
      </c>
      <c r="BE18" s="49">
        <f t="shared" si="104"/>
        <v>1.1855249999999999</v>
      </c>
      <c r="BF18" s="30">
        <f t="shared" si="105"/>
        <v>538.22834999999998</v>
      </c>
      <c r="BG18" s="29">
        <f t="array" ref="BG18">VLOOKUP($S18&amp;$M18, CHOOSE({1,2}, '[4]Lookup Tables'!$I$20:$I$49&amp;'[4]Lookup Tables'!$J$20:$J$49,'[4]Lookup Tables'!$M$20:$M$49), 2,0)</f>
        <v>4.8899999999999999E-2</v>
      </c>
      <c r="BH18" s="29">
        <f t="shared" si="106"/>
        <v>1.24695</v>
      </c>
      <c r="BI18" s="30">
        <f t="shared" si="107"/>
        <v>566.11530000000005</v>
      </c>
      <c r="BJ18" s="30" t="str">
        <f t="shared" si="108"/>
        <v>TOOSPEEDIE 10-50</v>
      </c>
      <c r="BK18" s="31">
        <f t="shared" si="109"/>
        <v>0.82986749999999987</v>
      </c>
      <c r="BL18" s="30">
        <v>72036</v>
      </c>
      <c r="BM18" s="31">
        <f t="shared" si="110"/>
        <v>0.35565749999999996</v>
      </c>
      <c r="BN18" s="32">
        <v>0.3</v>
      </c>
      <c r="BO18" s="29" t="str">
        <f>'[4]Lookup Tables'!$P$58</f>
        <v>12-8 4x1.25 Universal Clip</v>
      </c>
      <c r="BP18" s="30">
        <f>VLOOKUP($BO18,'[4]Lookup Tables'!$P$58:$Q$60,2)</f>
        <v>8509</v>
      </c>
      <c r="BQ18" s="29" t="str">
        <f>VLOOKUP($S18,'[4]Lookup Tables'!$O$45:$S$53,2)</f>
        <v>40mm142 gauge</v>
      </c>
      <c r="BR18" s="33">
        <f>($AY18+1.25)/12</f>
        <v>2.1666666666666665</v>
      </c>
      <c r="BS18" s="30">
        <f>VLOOKUP($S18,'[4]Lookup Tables'!$O$45:$S$53,3)</f>
        <v>8030</v>
      </c>
      <c r="BT18" s="29" t="str">
        <f>VLOOKUP($S18,'[4]Lookup Tables'!$O$45:$S$53,4)</f>
        <v>84mm200 gauge</v>
      </c>
      <c r="BU18" s="33">
        <f>($AY18+1.25)/12</f>
        <v>2.1666666666666665</v>
      </c>
      <c r="BV18" s="30">
        <f>VLOOKUP($S18,'[4]Lookup Tables'!$O$45:$S$53,5)</f>
        <v>8032</v>
      </c>
      <c r="BW18" s="34">
        <f t="shared" si="113"/>
        <v>30</v>
      </c>
      <c r="BX18" s="34">
        <f t="shared" si="114"/>
        <v>34.471499999999999</v>
      </c>
      <c r="BY18" s="34">
        <f t="shared" si="115"/>
        <v>35.565750000000001</v>
      </c>
      <c r="BZ18" s="34">
        <f t="shared" si="116"/>
        <v>37.408500000000004</v>
      </c>
      <c r="CA18" s="34">
        <f t="shared" si="117"/>
        <v>37.423254758503255</v>
      </c>
      <c r="CB18" s="35" t="str">
        <f t="array" ref="CB18">VLOOKUP($E18&amp;ROUNDUP(($AZ18),0), CHOOSE({1,2},'[4]Lookup Tables'!$X$3:$X$129&amp;'[4]Lookup Tables'!$Y$3:$Y$129,'[4]Lookup Tables'!$Z$3:$Z$129),2,0)</f>
        <v>NA</v>
      </c>
      <c r="CC18" s="34" t="str">
        <f t="array" ref="CC18">VLOOKUP($E18&amp;ROUNDUP(($AZ18),0), CHOOSE({1,2},'[4]Lookup Tables'!$X$3:$X$129&amp;'[4]Lookup Tables'!$Y$3:$Y$129,'[4]Lookup Tables'!AA$3:$AA$129),2,0)</f>
        <v>NA</v>
      </c>
      <c r="CD18" s="34" t="str">
        <f t="array" ref="CD18">VLOOKUP($E18&amp;ROUNDUP(($AZ18),0), CHOOSE({1,2},'[4]Lookup Tables'!$X$3:$X$129&amp;'[4]Lookup Tables'!$Y$3:$Y$129,'[4]Lookup Tables'!$AB$3:$AB$129),2,0)</f>
        <v>NA</v>
      </c>
      <c r="CE18" s="36">
        <f t="array" ref="CE18">VLOOKUP($E18&amp;ROUNDUP(($AZ18),0), CHOOSE({1,2},'[4]Lookup Tables'!$X$3:$X$129&amp;'[4]Lookup Tables'!$Y$3:$Y$129,'[4]Lookup Tables'!$AD$3:$AD$129),2,0)</f>
        <v>0</v>
      </c>
      <c r="CF18" s="34">
        <f t="array" ref="CF18">VLOOKUP($E18&amp;ROUNDUP(($AZ18),0), CHOOSE({1,2},'[4]Lookup Tables'!$X$3:$X$129&amp;'[4]Lookup Tables'!$Y$3:$Y$129,'[4]Lookup Tables'!$AE$3:$AE$129),2,0)</f>
        <v>0</v>
      </c>
      <c r="CG18" s="34">
        <f t="array" ref="CG18">VLOOKUP($E18&amp;ROUNDUP(($AZ18+1),0), CHOOSE({1,2},'[4]Lookup Tables'!$X$3:$X$129&amp;'[4]Lookup Tables'!$Y$3:$Y$129,'[4]Lookup Tables'!$AC$3:$AC$129),2,0)</f>
        <v>8053</v>
      </c>
      <c r="CH18" s="36">
        <f t="shared" si="118"/>
        <v>6.7067084105672903</v>
      </c>
      <c r="CI18" s="36">
        <f t="shared" si="34"/>
        <v>1.475475850324804E-2</v>
      </c>
      <c r="CJ18" s="36">
        <f t="shared" si="119"/>
        <v>473.33115015437227</v>
      </c>
      <c r="CK18" s="36">
        <f t="shared" si="120"/>
        <v>4.9596924163204248</v>
      </c>
      <c r="CL18" s="36">
        <f t="shared" si="121"/>
        <v>6.3366454788813407</v>
      </c>
      <c r="CM18" s="36">
        <f t="shared" si="122"/>
        <v>1.6589285058332359</v>
      </c>
      <c r="CN18" s="37">
        <f t="shared" si="123"/>
        <v>13.6</v>
      </c>
      <c r="CO18" s="37">
        <f t="shared" si="124"/>
        <v>14.47907687946306</v>
      </c>
      <c r="CP18" s="38" t="str">
        <f t="array" ref="CP18">VLOOKUP($S18&amp;$D18, CHOOSE({1,2}, '[4]Lookup Tables'!$O$65:$O$79&amp;'[4]Lookup Tables'!$P$65:$P$79,'[4]Lookup Tables'!$Q$65:$Q$79),2,0)</f>
        <v>NA</v>
      </c>
      <c r="CQ18" s="39">
        <f t="shared" si="41"/>
        <v>1.2807751586167753</v>
      </c>
      <c r="CR18" s="40" t="str">
        <f>+IFERROR(VLOOKUP($J18,'[5]Codes - Revised'!$A$8:$O$12110,10,FALSE),"ERROR")</f>
        <v>44 x 44</v>
      </c>
      <c r="CS18" s="41">
        <f t="shared" si="125"/>
        <v>1921.1627379251627</v>
      </c>
    </row>
    <row r="19" spans="1:97" s="10" customFormat="1">
      <c r="A19" s="11" t="s">
        <v>21</v>
      </c>
      <c r="B19" s="12">
        <v>138071</v>
      </c>
      <c r="C19" s="11" t="s">
        <v>78</v>
      </c>
      <c r="D19" s="11" t="s">
        <v>23</v>
      </c>
      <c r="E19" s="11" t="s">
        <v>24</v>
      </c>
      <c r="F19" s="11">
        <v>45</v>
      </c>
      <c r="G19" s="13">
        <f>CA19</f>
        <v>56.722375</v>
      </c>
      <c r="H19" s="14">
        <v>36</v>
      </c>
      <c r="I19" s="13">
        <f t="shared" si="86"/>
        <v>1620</v>
      </c>
      <c r="J19" s="14">
        <v>12315</v>
      </c>
      <c r="K19" s="11" t="s">
        <v>65</v>
      </c>
      <c r="L19" s="15" t="str">
        <f>+IFERROR(VLOOKUP($K19,'[4]Lookup Tables'!$A$3:$B$35,2,FALSE),"ERROR")</f>
        <v>0204</v>
      </c>
      <c r="M19" s="11" t="s">
        <v>51</v>
      </c>
      <c r="N19" s="15" t="str">
        <f t="array" ref="N19">VLOOKUP($M19&amp;$L19, CHOOSE({1,2}, '[4]Lookup Tables'!$I$59:$I$165&amp;'[4]Lookup Tables'!$J$59:$J$165,'[4]Lookup Tables'!$K$59:$K$165), 2,0)</f>
        <v>VLIF0204</v>
      </c>
      <c r="O19" s="15">
        <f t="array" ref="O19">VLOOKUP($M19&amp;$K19&amp;A19, CHOOSE({1,2,3}, '[4]Lookup Tables'!$I$59:$I$165&amp;'[4]Lookup Tables'!$J$59:$J$165&amp;'[4]Lookup Tables'!$H$59:$H$165,'[4]Lookup Tables'!$L$59:$L$165), 2,0)</f>
        <v>70348</v>
      </c>
      <c r="P19" s="15">
        <f>+IFERROR(VLOOKUP($A19,'[4]Lookup Tables'!$I$54:$J$55,2,FALSE),"ERROR")</f>
        <v>72036</v>
      </c>
      <c r="Q19" s="16">
        <v>23.75</v>
      </c>
      <c r="R19" s="17">
        <v>1</v>
      </c>
      <c r="S19" s="18">
        <v>23</v>
      </c>
      <c r="T19" s="19">
        <f>(VLOOKUP(S19,'[4]Lookup Tables'!$L$3:$M$11,2,FALSE))*0.039370078474</f>
        <v>0.89566928528350009</v>
      </c>
      <c r="U19" s="17">
        <f>(3.14159*(T19/2)^2)*(Q19)</f>
        <v>14.964027283649273</v>
      </c>
      <c r="V19" s="20" t="str">
        <f>+IFERROR(VLOOKUP(L19,'[4]Lookup Tables'!$R$4:$U$22,3,FALSE),"ERROR")</f>
        <v>Yellow</v>
      </c>
      <c r="W19" s="21">
        <f>B19</f>
        <v>138071</v>
      </c>
      <c r="X19" s="22" t="s">
        <v>79</v>
      </c>
      <c r="Y19" s="23" t="s">
        <v>27</v>
      </c>
      <c r="Z19" s="23" t="str">
        <f>+IFERROR(VLOOKUP(L19,'[4]Lookup Tables'!$R$4:$U$22,4,FALSE),"ERROR")</f>
        <v>Slow</v>
      </c>
      <c r="AA19" s="21">
        <f>S19</f>
        <v>23</v>
      </c>
      <c r="AB19" s="24">
        <f>R19</f>
        <v>1</v>
      </c>
      <c r="AC19" s="23" t="s">
        <v>28</v>
      </c>
      <c r="AD19" s="25">
        <v>0.75</v>
      </c>
      <c r="AE19" s="26">
        <f>(($U19-(3.1459*(($AB19+0.043)/2)^2))/((3.1459*(($AB19+0.043)/2)^2)-(3.1459*(AD19/2)^2)))/12</f>
        <v>2.8455457426949349</v>
      </c>
      <c r="AF19" s="23" t="s">
        <v>29</v>
      </c>
      <c r="AG19" s="23">
        <v>0.625</v>
      </c>
      <c r="AH19" s="26">
        <f>(($U19-(3.1459*(($AB19+0.043)/2)^2))/((3.1459*(($AB19+0.043)/2)^2)-(3.1459*(AG19/2)^2)))/12</f>
        <v>2.1440808267917357</v>
      </c>
      <c r="AI19" s="23" t="s">
        <v>30</v>
      </c>
      <c r="AJ19" s="23">
        <v>0.69</v>
      </c>
      <c r="AK19" s="26">
        <f>(($U19-(3.1459*(($AB19+0.043)/2)^2))/((3.1459*(($AB19+0.043)/2)^2)-(3.1459*(AJ19/2)^2)))/12</f>
        <v>2.4436568108473264</v>
      </c>
      <c r="AL19" s="23" t="s">
        <v>31</v>
      </c>
      <c r="AM19" s="23">
        <v>0.80400000000000005</v>
      </c>
      <c r="AN19" s="26">
        <f>(($U19-(3.1459*(($AB19+0.043)/2)^2))/((3.1459*(($AB19+0.043)/2)^2)-(3.1459*(AM19/2)^2)))/12</f>
        <v>3.3864813241851919</v>
      </c>
      <c r="AO19" s="23" t="s">
        <v>32</v>
      </c>
      <c r="AP19" s="23">
        <v>0.53</v>
      </c>
      <c r="AQ19" s="26">
        <f>(($U19-(3.1459*(($AB19+0.043)/2)^2))/((3.1459*(($AB19+0.043)/2)^2)-(3.1459*(AP19/2)^2)))/12</f>
        <v>1.8525391448270474</v>
      </c>
      <c r="AR19" s="47">
        <f>AY19</f>
        <v>24</v>
      </c>
      <c r="AS19" s="21">
        <f>+IFERROR(VLOOKUP(L19,'[4]Lookup Tables'!$R$4:$U$22,2,FALSE),"ERROR")</f>
        <v>240</v>
      </c>
      <c r="AT19" s="23" t="str">
        <f>A19</f>
        <v>B or G</v>
      </c>
      <c r="AU19" s="21">
        <f>F19</f>
        <v>45</v>
      </c>
      <c r="AV19" s="21" t="str">
        <f>+IFERROR(VLOOKUP(L19,'[4]Lookup Tables'!$R$4:$V$22,5,FALSE),"ERROR")</f>
        <v>5-8</v>
      </c>
      <c r="AW19" s="21">
        <v>600</v>
      </c>
      <c r="AX19" s="48">
        <f>Q19</f>
        <v>23.75</v>
      </c>
      <c r="AY19" s="48">
        <f>AX19+0.25</f>
        <v>24</v>
      </c>
      <c r="AZ19" s="48">
        <f>AX19+1</f>
        <v>24.75</v>
      </c>
      <c r="BA19" s="29">
        <f t="array" ref="BA19">VLOOKUP($S19&amp;$M19, CHOOSE({1,2}, '[4]Lookup Tables'!$I$20:$I$49&amp;'[4]Lookup Tables'!$J$20:$J$49,'[4]Lookup Tables'!$K$20:$K$49), 2,0)</f>
        <v>4.6899999999999997E-2</v>
      </c>
      <c r="BB19" s="29">
        <f>BA19*AX19</f>
        <v>1.1138749999999999</v>
      </c>
      <c r="BC19" s="30">
        <f>BB19*454</f>
        <v>505.69924999999995</v>
      </c>
      <c r="BD19" s="29">
        <f t="array" ref="BD19">VLOOKUP($S19&amp;$M19, CHOOSE({1,2}, '[4]Lookup Tables'!$I$20:$I$49&amp;'[4]Lookup Tables'!$J$20:$J$49,'[4]Lookup Tables'!$L$20:$L$49), 2,0)</f>
        <v>4.7899999999999998E-2</v>
      </c>
      <c r="BE19" s="49">
        <f>BD19*AY19</f>
        <v>1.1496</v>
      </c>
      <c r="BF19" s="30">
        <f>BE19*454</f>
        <v>521.91840000000002</v>
      </c>
      <c r="BG19" s="29">
        <f t="array" ref="BG19">VLOOKUP($S19&amp;$M19, CHOOSE({1,2}, '[4]Lookup Tables'!$I$20:$I$49&amp;'[4]Lookup Tables'!$J$20:$J$49,'[4]Lookup Tables'!$M$20:$M$49), 2,0)</f>
        <v>4.8899999999999999E-2</v>
      </c>
      <c r="BH19" s="29">
        <f>BG19*AZ19</f>
        <v>1.210275</v>
      </c>
      <c r="BI19" s="30">
        <f>BH19*454</f>
        <v>549.46484999999996</v>
      </c>
      <c r="BJ19" s="30" t="str">
        <f>N19</f>
        <v>VLIF0204</v>
      </c>
      <c r="BK19" s="31">
        <f>BE19*0.7</f>
        <v>0.80471999999999988</v>
      </c>
      <c r="BL19" s="30">
        <v>72036</v>
      </c>
      <c r="BM19" s="31">
        <f>BE19*0.3</f>
        <v>0.34487999999999996</v>
      </c>
      <c r="BN19" s="32">
        <v>0.3</v>
      </c>
      <c r="BO19" s="29" t="str">
        <f>'[4]Lookup Tables'!$P$58</f>
        <v>12-8 4x1.25 Universal Clip</v>
      </c>
      <c r="BP19" s="30">
        <f>VLOOKUP($BO19,'[4]Lookup Tables'!$P$58:$Q$60,2)</f>
        <v>8509</v>
      </c>
      <c r="BQ19" s="29" t="str">
        <f>VLOOKUP($S19,'[4]Lookup Tables'!$O$45:$S$53,2)</f>
        <v>40mm142 gauge</v>
      </c>
      <c r="BR19" s="33">
        <f>($AY19+1.25)/12</f>
        <v>2.1041666666666665</v>
      </c>
      <c r="BS19" s="30">
        <f>VLOOKUP($S19,'[4]Lookup Tables'!$O$45:$S$53,3)</f>
        <v>8030</v>
      </c>
      <c r="BT19" s="29" t="str">
        <f>VLOOKUP($S19,'[4]Lookup Tables'!$O$45:$S$53,4)</f>
        <v>84mm200 gauge</v>
      </c>
      <c r="BU19" s="33">
        <f>($AY19+1.25)/12</f>
        <v>2.1041666666666665</v>
      </c>
      <c r="BV19" s="30">
        <f>VLOOKUP($S19,'[4]Lookup Tables'!$O$45:$S$53,5)</f>
        <v>8032</v>
      </c>
      <c r="BW19" s="34">
        <f>F19</f>
        <v>45</v>
      </c>
      <c r="BX19" s="34">
        <f>BB19*BW19</f>
        <v>50.124375000000001</v>
      </c>
      <c r="BY19" s="34">
        <f>BE19*BW19</f>
        <v>51.731999999999999</v>
      </c>
      <c r="BZ19" s="34">
        <f>BH19*BW19</f>
        <v>54.462375000000002</v>
      </c>
      <c r="CA19" s="34">
        <f>BZ19+CE19+CI19</f>
        <v>56.722375</v>
      </c>
      <c r="CB19" s="35" t="s">
        <v>80</v>
      </c>
      <c r="CC19" s="34">
        <v>8445</v>
      </c>
      <c r="CD19" s="34">
        <v>8446</v>
      </c>
      <c r="CE19" s="36">
        <v>2.2599999999999998</v>
      </c>
      <c r="CF19" s="34">
        <f t="array" ref="CF19">VLOOKUP($E19&amp;ROUNDUP(($AZ19),0), CHOOSE({1,2},'[4]Lookup Tables'!$X$3:$X$129&amp;'[4]Lookup Tables'!$Y$3:$Y$129,'[4]Lookup Tables'!$AE$3:$AE$129),2,0)</f>
        <v>2</v>
      </c>
      <c r="CG19" s="34" t="str">
        <f t="array" ref="CG19">VLOOKUP($E19&amp;ROUNDUP(($AZ19+1),0), CHOOSE({1,2},'[4]Lookup Tables'!$X$3:$X$129&amp;'[4]Lookup Tables'!$Y$3:$Y$129,'[4]Lookup Tables'!$AC$3:$AC$129),2,0)</f>
        <v>NA</v>
      </c>
      <c r="CH19" s="36">
        <f>(CO19*12)*0.0386</f>
        <v>8.0181707237923661</v>
      </c>
      <c r="CI19" s="36">
        <f t="shared" si="34"/>
        <v>0</v>
      </c>
      <c r="CJ19" s="36">
        <f>((3.14159*(((S19*0.039370078474)/2)^2))*Q19)*BW19</f>
        <v>688.26213160202099</v>
      </c>
      <c r="CK19" s="36">
        <f>((SQRT((CJ19/Q19)/3.14159))*2)</f>
        <v>6.0743578505681981</v>
      </c>
      <c r="CL19" s="36">
        <f>CK19/0.7827</f>
        <v>7.7607740520866209</v>
      </c>
      <c r="CM19" s="36">
        <f>(2*3.14159*(CL19/2))/12</f>
        <v>2.0317641795245671</v>
      </c>
      <c r="CN19" s="37">
        <f>ROUNDUP((Q19/3)*CM19,1)</f>
        <v>16.100000000000001</v>
      </c>
      <c r="CO19" s="37">
        <f>(CN19*ABS(COS(15)))+((6*(CM19*5))/12)</f>
        <v>17.310385845838439</v>
      </c>
      <c r="CP19" s="38" t="str">
        <f t="array" ref="CP19">VLOOKUP($S19&amp;$D19, CHOOSE({1,2}, '[4]Lookup Tables'!$O$65:$O$79&amp;'[4]Lookup Tables'!$P$65:$P$79,'[4]Lookup Tables'!$Q$65:$Q$79),2,0)</f>
        <v>NA</v>
      </c>
      <c r="CQ19" s="39">
        <f t="shared" si="41"/>
        <v>1.2913614197530863</v>
      </c>
      <c r="CR19" s="40" t="str">
        <f>+IFERROR(VLOOKUP($J19,'[5]Codes - Revised'!$A$8:$O$12110,10,FALSE),"ERROR")</f>
        <v>44 x 44</v>
      </c>
      <c r="CS19" s="41">
        <f t="shared" si="125"/>
        <v>2092.0054999999998</v>
      </c>
    </row>
    <row r="20" spans="1:97" s="10" customFormat="1">
      <c r="A20" s="11" t="s">
        <v>21</v>
      </c>
      <c r="B20" s="12">
        <v>138084</v>
      </c>
      <c r="C20" s="11" t="s">
        <v>81</v>
      </c>
      <c r="D20" s="11" t="s">
        <v>50</v>
      </c>
      <c r="E20" s="11" t="s">
        <v>24</v>
      </c>
      <c r="F20" s="11">
        <v>42</v>
      </c>
      <c r="G20" s="13">
        <f>CA20</f>
        <v>61.306750000000001</v>
      </c>
      <c r="H20" s="14">
        <v>36</v>
      </c>
      <c r="I20" s="13">
        <f>F20*H20</f>
        <v>1512</v>
      </c>
      <c r="J20" s="14">
        <v>12315</v>
      </c>
      <c r="K20" s="11">
        <v>50</v>
      </c>
      <c r="L20" s="15">
        <f>+IFERROR(VLOOKUP($K20,'[4]Lookup Tables'!$A$3:$B$35,2,FALSE),"ERROR")</f>
        <v>50</v>
      </c>
      <c r="M20" s="11" t="s">
        <v>56</v>
      </c>
      <c r="N20" s="15" t="str">
        <f t="array" ref="N20">VLOOKUP($M20&amp;$L20, CHOOSE({1,2}, '[4]Lookup Tables'!$I$59:$I$165&amp;'[4]Lookup Tables'!$J$59:$J$165,'[4]Lookup Tables'!$K$59:$K$165), 2,0)</f>
        <v>LIF50</v>
      </c>
      <c r="O20" s="15">
        <f t="array" ref="O20">VLOOKUP($M20&amp;$K20&amp;A20, CHOOSE({1,2,3}, '[4]Lookup Tables'!$I$59:$I$165&amp;'[4]Lookup Tables'!$J$59:$J$165&amp;'[4]Lookup Tables'!$H$59:$H$165,'[4]Lookup Tables'!$L$59:$L$165), 2,0)</f>
        <v>70319</v>
      </c>
      <c r="P20" s="15">
        <f>+IFERROR(VLOOKUP($A20,'[4]Lookup Tables'!$I$54:$J$55,2,FALSE),"ERROR")</f>
        <v>72036</v>
      </c>
      <c r="Q20" s="16">
        <v>27.75</v>
      </c>
      <c r="R20" s="17">
        <v>1</v>
      </c>
      <c r="S20" s="18">
        <v>23</v>
      </c>
      <c r="T20" s="19">
        <f>(VLOOKUP(S20,'[4]Lookup Tables'!$L$3:$M$11,2,FALSE))*0.039370078474</f>
        <v>0.89566928528350009</v>
      </c>
      <c r="U20" s="17">
        <f>(3.14159*(T20/2)^2)*(Q20)</f>
        <v>17.48428451036915</v>
      </c>
      <c r="V20" s="20" t="str">
        <f>+IFERROR(VLOOKUP(L20,'[4]Lookup Tables'!$R$4:$U$22,3,FALSE),"ERROR")</f>
        <v>Green</v>
      </c>
      <c r="W20" s="21">
        <f>B20</f>
        <v>138084</v>
      </c>
      <c r="X20" s="22" t="s">
        <v>82</v>
      </c>
      <c r="Y20" s="23" t="s">
        <v>27</v>
      </c>
      <c r="Z20" s="23" t="str">
        <f>+IFERROR(VLOOKUP(L20,'[4]Lookup Tables'!$R$4:$U$22,4,FALSE),"ERROR")</f>
        <v>Medium</v>
      </c>
      <c r="AA20" s="21">
        <f>S20</f>
        <v>23</v>
      </c>
      <c r="AB20" s="24">
        <f>R20</f>
        <v>1</v>
      </c>
      <c r="AC20" s="23" t="s">
        <v>28</v>
      </c>
      <c r="AD20" s="25">
        <v>0.75</v>
      </c>
      <c r="AE20" s="26">
        <f>(($U20-(3.1459*(($AB20+0.043)/2)^2))/((3.1459*(($AB20+0.043)/2)^2)-(3.1459*(AD20/2)^2)))/12</f>
        <v>3.3538582439163882</v>
      </c>
      <c r="AF20" s="23" t="s">
        <v>29</v>
      </c>
      <c r="AG20" s="23">
        <v>0.625</v>
      </c>
      <c r="AH20" s="26">
        <f>(($U20-(3.1459*(($AB20+0.043)/2)^2))/((3.1459*(($AB20+0.043)/2)^2)-(3.1459*(AG20/2)^2)))/12</f>
        <v>2.5270875279440044</v>
      </c>
      <c r="AI20" s="23" t="s">
        <v>30</v>
      </c>
      <c r="AJ20" s="23">
        <v>0.69</v>
      </c>
      <c r="AK20" s="26">
        <f>(($U20-(3.1459*(($AB20+0.043)/2)^2))/((3.1459*(($AB20+0.043)/2)^2)-(3.1459*(AJ20/2)^2)))/12</f>
        <v>2.8801781034104348</v>
      </c>
      <c r="AL20" s="23" t="s">
        <v>31</v>
      </c>
      <c r="AM20" s="23">
        <v>0.80400000000000005</v>
      </c>
      <c r="AN20" s="26">
        <f>(($U20-(3.1459*(($AB20+0.043)/2)^2))/((3.1459*(($AB20+0.043)/2)^2)-(3.1459*(AM20/2)^2)))/12</f>
        <v>3.9914235559716444</v>
      </c>
      <c r="AO20" s="23" t="s">
        <v>32</v>
      </c>
      <c r="AP20" s="23">
        <v>0.53</v>
      </c>
      <c r="AQ20" s="26">
        <f>(($U20-(3.1459*(($AB20+0.043)/2)^2))/((3.1459*(($AB20+0.043)/2)^2)-(3.1459*(AP20/2)^2)))/12</f>
        <v>2.1834664577107477</v>
      </c>
      <c r="AR20" s="47">
        <f>AY20</f>
        <v>28</v>
      </c>
      <c r="AS20" s="21">
        <f>+IFERROR(VLOOKUP(L20,'[4]Lookup Tables'!$R$4:$U$22,2,FALSE),"ERROR")</f>
        <v>60</v>
      </c>
      <c r="AT20" s="23" t="str">
        <f>A20</f>
        <v>B or G</v>
      </c>
      <c r="AU20" s="21">
        <f>F20</f>
        <v>42</v>
      </c>
      <c r="AV20" s="21" t="str">
        <f>+IFERROR(VLOOKUP(L20,'[4]Lookup Tables'!$R$4:$V$22,5,FALSE),"ERROR")</f>
        <v>5-8</v>
      </c>
      <c r="AW20" s="21">
        <v>600</v>
      </c>
      <c r="AX20" s="48">
        <f>Q20</f>
        <v>27.75</v>
      </c>
      <c r="AY20" s="48">
        <f>AX20+0.25</f>
        <v>28</v>
      </c>
      <c r="AZ20" s="48">
        <f>AX20+1</f>
        <v>28.75</v>
      </c>
      <c r="BA20" s="29">
        <f t="array" ref="BA20">VLOOKUP($S20&amp;$M20, CHOOSE({1,2}, '[4]Lookup Tables'!$I$20:$I$49&amp;'[4]Lookup Tables'!$J$20:$J$49,'[4]Lookup Tables'!$K$20:$K$49), 2,0)</f>
        <v>4.6899999999999997E-2</v>
      </c>
      <c r="BB20" s="29">
        <f>BA20*AX20</f>
        <v>1.3014749999999999</v>
      </c>
      <c r="BC20" s="30">
        <f>BB20*454</f>
        <v>590.86964999999998</v>
      </c>
      <c r="BD20" s="29">
        <f t="array" ref="BD20">VLOOKUP($S20&amp;$M20, CHOOSE({1,2}, '[4]Lookup Tables'!$I$20:$I$49&amp;'[4]Lookup Tables'!$J$20:$J$49,'[4]Lookup Tables'!$L$20:$L$49), 2,0)</f>
        <v>4.7899999999999998E-2</v>
      </c>
      <c r="BE20" s="29">
        <f>BD20*AY20</f>
        <v>1.3411999999999999</v>
      </c>
      <c r="BF20" s="30">
        <f>BE20*454</f>
        <v>608.90480000000002</v>
      </c>
      <c r="BG20" s="29">
        <f t="array" ref="BG20">VLOOKUP($S20&amp;$M20, CHOOSE({1,2}, '[4]Lookup Tables'!$I$20:$I$49&amp;'[4]Lookup Tables'!$J$20:$J$49,'[4]Lookup Tables'!$M$20:$M$49), 2,0)</f>
        <v>4.8899999999999999E-2</v>
      </c>
      <c r="BH20" s="29">
        <f>BG20*AZ20</f>
        <v>1.405875</v>
      </c>
      <c r="BI20" s="30">
        <f>BH20*454</f>
        <v>638.26724999999999</v>
      </c>
      <c r="BJ20" s="30" t="str">
        <f>N20</f>
        <v>LIF50</v>
      </c>
      <c r="BK20" s="31">
        <f>BE20*0.7</f>
        <v>0.9388399999999999</v>
      </c>
      <c r="BL20" s="30">
        <v>72036</v>
      </c>
      <c r="BM20" s="31">
        <f>BE20*0.3</f>
        <v>0.40236</v>
      </c>
      <c r="BN20" s="32">
        <v>0.3</v>
      </c>
      <c r="BO20" s="29" t="str">
        <f>'[4]Lookup Tables'!$P$58</f>
        <v>12-8 4x1.25 Universal Clip</v>
      </c>
      <c r="BP20" s="30">
        <f>VLOOKUP($BO20,'[4]Lookup Tables'!$P$58:$Q$60,2)</f>
        <v>8509</v>
      </c>
      <c r="BQ20" s="29" t="str">
        <f>VLOOKUP($S20,'[4]Lookup Tables'!$O$45:$S$53,2)</f>
        <v>40mm142 gauge</v>
      </c>
      <c r="BR20" s="33">
        <f>($AY20+1.25)/12</f>
        <v>2.4375</v>
      </c>
      <c r="BS20" s="30">
        <f>VLOOKUP($S20,'[4]Lookup Tables'!$O$45:$S$53,3)</f>
        <v>8030</v>
      </c>
      <c r="BT20" s="29" t="str">
        <f>VLOOKUP($S20,'[4]Lookup Tables'!$O$45:$S$53,4)</f>
        <v>84mm200 gauge</v>
      </c>
      <c r="BU20" s="33">
        <f>($AY20+1.25)/12</f>
        <v>2.4375</v>
      </c>
      <c r="BV20" s="30">
        <f>VLOOKUP($S20,'[4]Lookup Tables'!$O$45:$S$53,5)</f>
        <v>8032</v>
      </c>
      <c r="BW20" s="34">
        <f>F20</f>
        <v>42</v>
      </c>
      <c r="BX20" s="34">
        <f>BB20*BW20</f>
        <v>54.661949999999997</v>
      </c>
      <c r="BY20" s="34">
        <f>BE20*BW20</f>
        <v>56.330399999999997</v>
      </c>
      <c r="BZ20" s="34">
        <f>BH20*BW20</f>
        <v>59.046750000000003</v>
      </c>
      <c r="CA20" s="34">
        <f>BZ20+CE20+CI20</f>
        <v>61.306750000000001</v>
      </c>
      <c r="CB20" s="35" t="str">
        <f t="array" ref="CB20">VLOOKUP($E20&amp;ROUNDUP(($AZ20),0), CHOOSE({1,2},'[4]Lookup Tables'!$X$3:$X$129&amp;'[4]Lookup Tables'!$Y$3:$Y$129,'[4]Lookup Tables'!$Z$3:$Z$129),2,0)</f>
        <v>31"-2pc</v>
      </c>
      <c r="CC20" s="34">
        <f t="array" ref="CC20">VLOOKUP($E20&amp;ROUNDUP(($AZ20),0), CHOOSE({1,2},'[4]Lookup Tables'!$X$3:$X$129&amp;'[4]Lookup Tables'!$Y$3:$Y$129,'[4]Lookup Tables'!AA$3:$AA$129),2,0)</f>
        <v>8445</v>
      </c>
      <c r="CD20" s="34">
        <f t="array" ref="CD20">VLOOKUP($E20&amp;ROUNDUP(($AZ20),0), CHOOSE({1,2},'[4]Lookup Tables'!$X$3:$X$129&amp;'[4]Lookup Tables'!$Y$3:$Y$129,'[4]Lookup Tables'!$AB$3:$AB$129),2,0)</f>
        <v>8446</v>
      </c>
      <c r="CE20" s="36">
        <f t="array" ref="CE20">VLOOKUP($E20&amp;ROUNDUP(($AZ20),0), CHOOSE({1,2},'[4]Lookup Tables'!$X$3:$X$129&amp;'[4]Lookup Tables'!$Y$3:$Y$129,'[4]Lookup Tables'!$AD$3:$AD$129),2,0)</f>
        <v>2.2599999999999998</v>
      </c>
      <c r="CF20" s="34">
        <f t="array" ref="CF20">VLOOKUP($E20&amp;ROUNDUP(($AZ20),0), CHOOSE({1,2},'[4]Lookup Tables'!$X$3:$X$129&amp;'[4]Lookup Tables'!$Y$3:$Y$129,'[4]Lookup Tables'!$AE$3:$AE$129),2,0)</f>
        <v>2</v>
      </c>
      <c r="CG20" s="34" t="str">
        <f t="array" ref="CG20">VLOOKUP($E20&amp;ROUNDUP(($AZ20+1),0), CHOOSE({1,2},'[4]Lookup Tables'!$X$3:$X$129&amp;'[4]Lookup Tables'!$Y$3:$Y$129,'[4]Lookup Tables'!$AC$3:$AC$129),2,0)</f>
        <v>NA</v>
      </c>
      <c r="CH20" s="36">
        <f>(CO20*12)*0.0386</f>
        <v>8.6773556767734625</v>
      </c>
      <c r="CI20" s="36">
        <f t="shared" si="34"/>
        <v>0</v>
      </c>
      <c r="CJ20" s="36">
        <f>((3.14159*(((S20*0.039370078474)/2)^2))*Q20)*BW20</f>
        <v>750.56796667336175</v>
      </c>
      <c r="CK20" s="36">
        <f>((SQRT((CJ20/Q20)/3.14159))*2)</f>
        <v>5.8683872069171503</v>
      </c>
      <c r="CL20" s="36">
        <f>CK20/0.7827</f>
        <v>7.4976200420558969</v>
      </c>
      <c r="CM20" s="36">
        <f>(2*3.14159*(CL20/2))/12</f>
        <v>1.962870678993532</v>
      </c>
      <c r="CN20" s="37">
        <f>ROUNDUP((Q20/3)*CM20,1)</f>
        <v>18.200000000000003</v>
      </c>
      <c r="CO20" s="37">
        <f>(CN20*ABS(COS(15)))+((6*(CM20*5))/12)</f>
        <v>18.73349671151438</v>
      </c>
      <c r="CP20" s="38">
        <f t="array" ref="CP20">VLOOKUP($S20&amp;$D20, CHOOSE({1,2}, '[4]Lookup Tables'!$O$65:$O$79&amp;'[4]Lookup Tables'!$P$65:$P$79,'[4]Lookup Tables'!$Q$65:$Q$79),2,0)</f>
        <v>8508</v>
      </c>
      <c r="CQ20" s="39">
        <f t="shared" si="41"/>
        <v>1.4927533068783068</v>
      </c>
      <c r="CR20" s="40" t="str">
        <f>+IFERROR(VLOOKUP($J20,'[5]Codes - Revised'!$A$8:$O$12110,10,FALSE),"ERROR")</f>
        <v>44 x 44</v>
      </c>
      <c r="CS20" s="41">
        <f t="shared" si="125"/>
        <v>2257.0430000000001</v>
      </c>
    </row>
    <row r="21" spans="1:97" s="10" customFormat="1">
      <c r="A21" s="11" t="s">
        <v>21</v>
      </c>
      <c r="B21" s="12">
        <v>139062</v>
      </c>
      <c r="C21" s="11" t="s">
        <v>83</v>
      </c>
      <c r="D21" s="11" t="s">
        <v>23</v>
      </c>
      <c r="E21" s="11" t="s">
        <v>24</v>
      </c>
      <c r="F21" s="11">
        <v>50</v>
      </c>
      <c r="G21" s="13">
        <f t="shared" ref="G21" si="126">CA21</f>
        <v>67.335624999999993</v>
      </c>
      <c r="H21" s="14">
        <v>36</v>
      </c>
      <c r="I21" s="13">
        <f t="shared" ref="I21" si="127">F21*H21</f>
        <v>1800</v>
      </c>
      <c r="J21" s="14">
        <v>12315</v>
      </c>
      <c r="K21" s="11">
        <v>35</v>
      </c>
      <c r="L21" s="15">
        <f>+IFERROR(VLOOKUP($K21,'[4]Lookup Tables'!$A$3:$B$35,2,FALSE),"ERROR")</f>
        <v>35</v>
      </c>
      <c r="M21" s="11" t="s">
        <v>45</v>
      </c>
      <c r="N21" s="15" t="str">
        <f t="array" ref="N21">VLOOKUP($M21&amp;$L21, CHOOSE({1,2}, '[4]Lookup Tables'!$I$59:$I$124&amp;'[4]Lookup Tables'!$J$59:$J$124,'[4]Lookup Tables'!$K$59:$K$124), 2,0)</f>
        <v>H35</v>
      </c>
      <c r="O21" s="15">
        <f t="array" ref="O21">VLOOKUP($M21&amp;$K21, CHOOSE({1,2}, '[4]Lookup Tables'!$I$59:$I$124&amp;'[4]Lookup Tables'!$J$59:$J$124,'[4]Lookup Tables'!$L$59:$L$124), 2,0)</f>
        <v>70300</v>
      </c>
      <c r="P21" s="15">
        <f>+IFERROR(VLOOKUP($A21,'[4]Lookup Tables'!$I$54:$J$55,2,FALSE),"ERROR")</f>
        <v>72036</v>
      </c>
      <c r="Q21" s="16">
        <v>24.875</v>
      </c>
      <c r="R21" s="17">
        <v>1</v>
      </c>
      <c r="S21" s="18">
        <v>23</v>
      </c>
      <c r="T21" s="19">
        <f>(VLOOKUP(S21,'[4]Lookup Tables'!$L$3:$M$11,2,FALSE))*0.039370078474</f>
        <v>0.89566928528350009</v>
      </c>
      <c r="U21" s="17">
        <f t="shared" ref="U21" si="128">(3.14159*(T21/2)^2)*(Q21)</f>
        <v>15.672849628664238</v>
      </c>
      <c r="V21" s="20" t="str">
        <f>+IFERROR(VLOOKUP(L21,'[4]Lookup Tables'!$R$4:$U$22,3,FALSE),"ERROR")</f>
        <v>Blue</v>
      </c>
      <c r="W21" s="21">
        <f t="shared" ref="W21" si="129">B21</f>
        <v>139062</v>
      </c>
      <c r="X21" s="22" t="s">
        <v>84</v>
      </c>
      <c r="Y21" s="23" t="s">
        <v>27</v>
      </c>
      <c r="Z21" s="23" t="str">
        <f>+IFERROR(VLOOKUP(L21,'[4]Lookup Tables'!$R$4:$U$22,4,FALSE),"ERROR")</f>
        <v>Fast</v>
      </c>
      <c r="AA21" s="21">
        <f t="shared" ref="AA21" si="130">S21</f>
        <v>23</v>
      </c>
      <c r="AB21" s="24">
        <f t="shared" ref="AB21" si="131">R21</f>
        <v>1</v>
      </c>
      <c r="AC21" s="23" t="s">
        <v>28</v>
      </c>
      <c r="AD21" s="25">
        <v>0.75</v>
      </c>
      <c r="AE21" s="26">
        <f t="shared" ref="AE21" si="132">(($U21-(3.1459*(($AB21+0.043)/2)^2))/((3.1459*(($AB21+0.043)/2)^2)-(3.1459*(AD21/2)^2)))/12</f>
        <v>2.9885086336634683</v>
      </c>
      <c r="AF21" s="23" t="s">
        <v>29</v>
      </c>
      <c r="AG21" s="23">
        <v>0.625</v>
      </c>
      <c r="AH21" s="26">
        <f t="shared" ref="AH21" si="133">(($U21-(3.1459*(($AB21+0.043)/2)^2))/((3.1459*(($AB21+0.043)/2)^2)-(3.1459*(AG21/2)^2)))/12</f>
        <v>2.2518014614908113</v>
      </c>
      <c r="AI21" s="23" t="s">
        <v>30</v>
      </c>
      <c r="AJ21" s="23">
        <v>0.69</v>
      </c>
      <c r="AK21" s="26">
        <f t="shared" ref="AK21" si="134">(($U21-(3.1459*(($AB21+0.043)/2)^2))/((3.1459*(($AB21+0.043)/2)^2)-(3.1459*(AJ21/2)^2)))/12</f>
        <v>2.566428424380701</v>
      </c>
      <c r="AL21" s="23" t="s">
        <v>31</v>
      </c>
      <c r="AM21" s="23">
        <v>0.80400000000000005</v>
      </c>
      <c r="AN21" s="26">
        <f t="shared" ref="AN21" si="135">(($U21-(3.1459*(($AB21+0.043)/2)^2))/((3.1459*(($AB21+0.043)/2)^2)-(3.1459*(AM21/2)^2)))/12</f>
        <v>3.5566213268751317</v>
      </c>
      <c r="AO21" s="23" t="s">
        <v>32</v>
      </c>
      <c r="AP21" s="23">
        <v>0.53</v>
      </c>
      <c r="AQ21" s="26">
        <f t="shared" ref="AQ21" si="136">(($U21-(3.1459*(($AB21+0.043)/2)^2))/((3.1459*(($AB21+0.043)/2)^2)-(3.1459*(AP21/2)^2)))/12</f>
        <v>1.9456124515755882</v>
      </c>
      <c r="AR21" s="47">
        <f t="shared" ref="AR21" si="137">AY21</f>
        <v>25.125</v>
      </c>
      <c r="AS21" s="21">
        <f>+IFERROR(VLOOKUP(L21,'[4]Lookup Tables'!$R$4:$U$22,2,FALSE),"ERROR")</f>
        <v>30</v>
      </c>
      <c r="AT21" s="23" t="str">
        <f t="shared" ref="AT21" si="138">A21</f>
        <v>B or G</v>
      </c>
      <c r="AU21" s="21">
        <f t="shared" ref="AU21" si="139">F21</f>
        <v>50</v>
      </c>
      <c r="AV21" s="21" t="str">
        <f>+IFERROR(VLOOKUP(L21,'[4]Lookup Tables'!$R$4:$V$22,5,FALSE),"ERROR")</f>
        <v>5-8</v>
      </c>
      <c r="AW21" s="21">
        <v>600</v>
      </c>
      <c r="AX21" s="48">
        <f t="shared" ref="AX21" si="140">Q21</f>
        <v>24.875</v>
      </c>
      <c r="AY21" s="48">
        <f t="shared" ref="AY21" si="141">AX21+0.25</f>
        <v>25.125</v>
      </c>
      <c r="AZ21" s="48">
        <f t="shared" ref="AZ21" si="142">AX21+1</f>
        <v>25.875</v>
      </c>
      <c r="BA21" s="29">
        <f t="array" ref="BA21">VLOOKUP($S21&amp;$M21, CHOOSE({1,2}, '[4]Lookup Tables'!$I$20:$I$49&amp;'[4]Lookup Tables'!$J$20:$J$49,'[4]Lookup Tables'!$K$20:$K$49), 2,0)</f>
        <v>4.8300000000000003E-2</v>
      </c>
      <c r="BB21" s="29">
        <f t="shared" ref="BB21" si="143">BA21*AX21</f>
        <v>1.2014625000000001</v>
      </c>
      <c r="BC21" s="30">
        <f t="shared" ref="BC21" si="144">BB21*454</f>
        <v>545.463975</v>
      </c>
      <c r="BD21" s="29">
        <f t="array" ref="BD21">VLOOKUP($S21&amp;$M21, CHOOSE({1,2}, '[4]Lookup Tables'!$I$20:$I$49&amp;'[4]Lookup Tables'!$J$20:$J$49,'[4]Lookup Tables'!$L$20:$L$49), 2,0)</f>
        <v>4.9299999999999997E-2</v>
      </c>
      <c r="BE21" s="29">
        <f t="shared" ref="BE21" si="145">BD21*AY21</f>
        <v>1.2386625</v>
      </c>
      <c r="BF21" s="30">
        <f t="shared" ref="BF21" si="146">BE21*454</f>
        <v>562.35277499999995</v>
      </c>
      <c r="BG21" s="29">
        <f t="array" ref="BG21">VLOOKUP($S21&amp;$M21, CHOOSE({1,2}, '[4]Lookup Tables'!$I$20:$I$49&amp;'[4]Lookup Tables'!$J$20:$J$49,'[4]Lookup Tables'!$M$20:$M$49), 2,0)</f>
        <v>5.0299999999999997E-2</v>
      </c>
      <c r="BH21" s="29">
        <f t="shared" ref="BH21" si="147">BG21*AZ21</f>
        <v>1.3015124999999999</v>
      </c>
      <c r="BI21" s="30">
        <f t="shared" ref="BI21" si="148">BH21*454</f>
        <v>590.88667499999997</v>
      </c>
      <c r="BJ21" s="30" t="str">
        <f t="shared" ref="BJ21" si="149">N21</f>
        <v>H35</v>
      </c>
      <c r="BK21" s="31">
        <f t="shared" ref="BK21" si="150">BE21*0.7</f>
        <v>0.86706374999999991</v>
      </c>
      <c r="BL21" s="30">
        <v>72036</v>
      </c>
      <c r="BM21" s="31">
        <f t="shared" ref="BM21" si="151">BE21*0.3</f>
        <v>0.37159874999999998</v>
      </c>
      <c r="BN21" s="32">
        <v>0.3</v>
      </c>
      <c r="BO21" s="29" t="str">
        <f>'[4]Lookup Tables'!$P$58</f>
        <v>12-8 4x1.25 Universal Clip</v>
      </c>
      <c r="BP21" s="30">
        <f>VLOOKUP($BO21,'[4]Lookup Tables'!$P$58:$Q$60,2)</f>
        <v>8509</v>
      </c>
      <c r="BQ21" s="29" t="str">
        <f>VLOOKUP($S21,'[4]Lookup Tables'!$O$45:$S$53,2)</f>
        <v>40mm142 gauge</v>
      </c>
      <c r="BR21" s="33">
        <f t="shared" ref="BR21" si="152">($AY21+1.25)/12</f>
        <v>2.1979166666666665</v>
      </c>
      <c r="BS21" s="30">
        <f>VLOOKUP($S21,'[4]Lookup Tables'!$O$45:$S$53,3)</f>
        <v>8030</v>
      </c>
      <c r="BT21" s="29" t="str">
        <f>VLOOKUP($S21,'[4]Lookup Tables'!$O$45:$S$53,4)</f>
        <v>84mm200 gauge</v>
      </c>
      <c r="BU21" s="33">
        <f t="shared" ref="BU21" si="153">($AY21+1.25)/12</f>
        <v>2.1979166666666665</v>
      </c>
      <c r="BV21" s="30">
        <f>VLOOKUP($S21,'[4]Lookup Tables'!$O$45:$S$53,5)</f>
        <v>8032</v>
      </c>
      <c r="BW21" s="34">
        <f t="shared" ref="BW21" si="154">F21</f>
        <v>50</v>
      </c>
      <c r="BX21" s="34">
        <f t="shared" ref="BX21" si="155">BB21*BW21</f>
        <v>60.073125000000005</v>
      </c>
      <c r="BY21" s="34">
        <f t="shared" ref="BY21" si="156">BE21*BW21</f>
        <v>61.933124999999997</v>
      </c>
      <c r="BZ21" s="34">
        <f t="shared" ref="BZ21" si="157">BH21*BW21</f>
        <v>65.075624999999988</v>
      </c>
      <c r="CA21" s="34">
        <f t="shared" ref="CA21" si="158">BZ21+CE21+CI21</f>
        <v>67.335624999999993</v>
      </c>
      <c r="CB21" s="35" t="str">
        <f t="array" ref="CB21">VLOOKUP($E21&amp;ROUNDUP(($AZ21),0), CHOOSE({1,2},'[4]Lookup Tables'!$X$3:$X$129&amp;'[4]Lookup Tables'!$Y$3:$Y$129,'[4]Lookup Tables'!$Z$3:$Z$129),2,0)</f>
        <v>31"-2pc</v>
      </c>
      <c r="CC21" s="34">
        <f t="array" ref="CC21">VLOOKUP($E21&amp;ROUNDUP(($AZ21),0), CHOOSE({1,2},'[4]Lookup Tables'!$X$3:$X$129&amp;'[4]Lookup Tables'!$Y$3:$Y$129,'[4]Lookup Tables'!AA$3:$AA$129),2,0)</f>
        <v>8445</v>
      </c>
      <c r="CD21" s="34">
        <f t="array" ref="CD21">VLOOKUP($E21&amp;ROUNDUP(($AZ21),0), CHOOSE({1,2},'[4]Lookup Tables'!$X$3:$X$129&amp;'[4]Lookup Tables'!$Y$3:$Y$129,'[4]Lookup Tables'!$AB$3:$AB$129),2,0)</f>
        <v>8446</v>
      </c>
      <c r="CE21" s="36">
        <f t="array" ref="CE21">VLOOKUP($E21&amp;ROUNDUP(($AZ21),0), CHOOSE({1,2},'[4]Lookup Tables'!$X$3:$X$129&amp;'[4]Lookup Tables'!$Y$3:$Y$129,'[4]Lookup Tables'!$AD$3:$AD$129),2,0)</f>
        <v>2.2599999999999998</v>
      </c>
      <c r="CF21" s="34">
        <f t="array" ref="CF21">VLOOKUP($E21&amp;ROUNDUP(($AZ21),0), CHOOSE({1,2},'[4]Lookup Tables'!$X$3:$X$129&amp;'[4]Lookup Tables'!$Y$3:$Y$129,'[4]Lookup Tables'!$AE$3:$AE$129),2,0)</f>
        <v>2</v>
      </c>
      <c r="CG21" s="34" t="str">
        <f t="array" ref="CG21">VLOOKUP($E21&amp;ROUNDUP(($AZ21+1),0), CHOOSE({1,2},'[4]Lookup Tables'!$X$3:$X$129&amp;'[4]Lookup Tables'!$Y$3:$Y$129,'[4]Lookup Tables'!$AC$3:$AC$129),2,0)</f>
        <v>NA</v>
      </c>
      <c r="CH21" s="36">
        <f t="shared" ref="CH21" si="159">(CO21*12)*0.0386</f>
        <v>8.7436474096018468</v>
      </c>
      <c r="CI21" s="36">
        <f t="shared" si="34"/>
        <v>0</v>
      </c>
      <c r="CJ21" s="36">
        <f t="shared" ref="CJ21" si="160">((3.14159*(((S21*0.039370078474)/2)^2))*Q21)*BW21</f>
        <v>800.96002449591913</v>
      </c>
      <c r="CK21" s="36">
        <f t="shared" ref="CK21" si="161">((SQRT((CJ21/Q21)/3.14159))*2)</f>
        <v>6.4029353769067434</v>
      </c>
      <c r="CL21" s="36">
        <f t="shared" ref="CL21" si="162">CK21/0.7827</f>
        <v>8.1805741368426528</v>
      </c>
      <c r="CM21" s="36">
        <f t="shared" ref="CM21" si="163">(2*3.14159*(CL21/2))/12</f>
        <v>2.1416674918802925</v>
      </c>
      <c r="CN21" s="37">
        <f t="shared" ref="CN21" si="164">ROUNDUP((Q21/3)*CM21,1)</f>
        <v>17.8</v>
      </c>
      <c r="CO21" s="37">
        <f t="shared" ref="CO21" si="165">(CN21*ABS(COS(15)))+((6*(CM21*5))/12)</f>
        <v>18.876613578587751</v>
      </c>
      <c r="CP21" s="38" t="str">
        <f t="array" ref="CP21">VLOOKUP($S21&amp;$D21, CHOOSE({1,2}, '[4]Lookup Tables'!$O$65:$O$79&amp;'[4]Lookup Tables'!$P$65:$P$79,'[4]Lookup Tables'!$Q$65:$Q$79),2,0)</f>
        <v>NA</v>
      </c>
      <c r="CQ21" s="39">
        <f t="shared" si="41"/>
        <v>1.3744902777777774</v>
      </c>
      <c r="CR21" s="40" t="str">
        <f>+IFERROR(VLOOKUP($J21,'[5]Codes - Revised'!$A$8:$O$12110,10,FALSE),"ERROR")</f>
        <v>44 x 44</v>
      </c>
      <c r="CS21" s="41">
        <f t="shared" si="125"/>
        <v>2474.0824999999995</v>
      </c>
    </row>
    <row r="22" spans="1:97" s="10" customFormat="1">
      <c r="A22" s="11" t="s">
        <v>21</v>
      </c>
      <c r="B22" s="12">
        <v>141059</v>
      </c>
      <c r="C22" s="11" t="s">
        <v>85</v>
      </c>
      <c r="D22" s="11" t="s">
        <v>23</v>
      </c>
      <c r="E22" s="11" t="s">
        <v>24</v>
      </c>
      <c r="F22" s="11">
        <v>30</v>
      </c>
      <c r="G22" s="13">
        <f>CA22</f>
        <v>47.152749999999997</v>
      </c>
      <c r="H22" s="14">
        <v>36</v>
      </c>
      <c r="I22" s="13">
        <f>F22*H22</f>
        <v>1080</v>
      </c>
      <c r="J22" s="14">
        <v>12315</v>
      </c>
      <c r="K22" s="11">
        <v>10</v>
      </c>
      <c r="L22" s="15">
        <f>+IFERROR(VLOOKUP($K22,'[4]Lookup Tables'!$A$3:$B$35,2,FALSE),"ERROR")</f>
        <v>10</v>
      </c>
      <c r="M22" s="11" t="s">
        <v>45</v>
      </c>
      <c r="N22" s="15" t="str">
        <f t="array" ref="N22">VLOOKUP($M22&amp;$L22, CHOOSE({1,2}, '[4]Lookup Tables'!$I$59:$I$124&amp;'[4]Lookup Tables'!$J$59:$J$124,'[4]Lookup Tables'!$K$59:$K$124), 2,0)</f>
        <v>H10</v>
      </c>
      <c r="O22" s="15">
        <f t="array" ref="O22">VLOOKUP($M22&amp;$K22, CHOOSE({1,2}, '[4]Lookup Tables'!$I$59:$I$124&amp;'[4]Lookup Tables'!$J$59:$J$124,'[4]Lookup Tables'!$L$59:$L$124), 2,0)</f>
        <v>70298</v>
      </c>
      <c r="P22" s="15">
        <f>+IFERROR(VLOOKUP($A22,'[4]Lookup Tables'!$I$54:$J$55,2,FALSE),"ERROR")</f>
        <v>72036</v>
      </c>
      <c r="Q22" s="16">
        <v>28.75</v>
      </c>
      <c r="R22" s="17">
        <v>1</v>
      </c>
      <c r="S22" s="18">
        <v>23</v>
      </c>
      <c r="T22" s="19">
        <f>(VLOOKUP(S22,'[4]Lookup Tables'!$L$3:$M$11,2,FALSE))*0.039370078474</f>
        <v>0.89566928528350009</v>
      </c>
      <c r="U22" s="17">
        <f>(3.14159*(T22/2)^2)*(Q22)</f>
        <v>18.11434881704912</v>
      </c>
      <c r="V22" s="20" t="str">
        <f>+IFERROR(VLOOKUP(L22,'[4]Lookup Tables'!$R$4:$U$22,3,FALSE),"ERROR")</f>
        <v>Red</v>
      </c>
      <c r="W22" s="21">
        <f>B22</f>
        <v>141059</v>
      </c>
      <c r="X22" s="22" t="s">
        <v>86</v>
      </c>
      <c r="Y22" s="23" t="s">
        <v>27</v>
      </c>
      <c r="Z22" s="23" t="str">
        <f>+IFERROR(VLOOKUP(L22,'[4]Lookup Tables'!$R$4:$U$22,4,FALSE),"ERROR")</f>
        <v>Super Fast</v>
      </c>
      <c r="AA22" s="21">
        <f>S22</f>
        <v>23</v>
      </c>
      <c r="AB22" s="24">
        <f>R22</f>
        <v>1</v>
      </c>
      <c r="AC22" s="23" t="s">
        <v>28</v>
      </c>
      <c r="AD22" s="25">
        <v>0.75</v>
      </c>
      <c r="AE22" s="26">
        <f>(($U22-(3.1459*(($AB22+0.043)/2)^2))/((3.1459*(($AB22+0.043)/2)^2)-(3.1459*(AD22/2)^2)))/12</f>
        <v>3.4809363692217516</v>
      </c>
      <c r="AF22" s="23" t="s">
        <v>29</v>
      </c>
      <c r="AG22" s="23">
        <v>0.625</v>
      </c>
      <c r="AH22" s="26">
        <f>(($U22-(3.1459*(($AB22+0.043)/2)^2))/((3.1459*(($AB22+0.043)/2)^2)-(3.1459*(AG22/2)^2)))/12</f>
        <v>2.6228392032320715</v>
      </c>
      <c r="AI22" s="23" t="s">
        <v>30</v>
      </c>
      <c r="AJ22" s="23">
        <v>0.69</v>
      </c>
      <c r="AK22" s="26">
        <f>(($U22-(3.1459*(($AB22+0.043)/2)^2))/((3.1459*(($AB22+0.043)/2)^2)-(3.1459*(AJ22/2)^2)))/12</f>
        <v>2.989308426551212</v>
      </c>
      <c r="AL22" s="23" t="s">
        <v>31</v>
      </c>
      <c r="AM22" s="23">
        <v>0.80400000000000005</v>
      </c>
      <c r="AN22" s="26">
        <f>(($U22-(3.1459*(($AB22+0.043)/2)^2))/((3.1459*(($AB22+0.043)/2)^2)-(3.1459*(AM22/2)^2)))/12</f>
        <v>4.142659113918258</v>
      </c>
      <c r="AO22" s="23" t="s">
        <v>32</v>
      </c>
      <c r="AP22" s="23">
        <v>0.53</v>
      </c>
      <c r="AQ22" s="26">
        <f>(($U22-(3.1459*(($AB22+0.043)/2)^2))/((3.1459*(($AB22+0.043)/2)^2)-(3.1459*(AP22/2)^2)))/12</f>
        <v>2.2661982859316727</v>
      </c>
      <c r="AR22" s="47">
        <f>AY22</f>
        <v>29</v>
      </c>
      <c r="AS22" s="21">
        <f>+IFERROR(VLOOKUP(L22,'[4]Lookup Tables'!$R$4:$U$22,2,FALSE),"ERROR")</f>
        <v>15</v>
      </c>
      <c r="AT22" s="23" t="str">
        <f>A22</f>
        <v>B or G</v>
      </c>
      <c r="AU22" s="21">
        <f>F22</f>
        <v>30</v>
      </c>
      <c r="AV22" s="21">
        <f>+IFERROR(VLOOKUP(L22,'[4]Lookup Tables'!$R$4:$V$22,5,FALSE),"ERROR")</f>
        <v>3</v>
      </c>
      <c r="AW22" s="21">
        <v>600</v>
      </c>
      <c r="AX22" s="48">
        <f>Q22</f>
        <v>28.75</v>
      </c>
      <c r="AY22" s="48">
        <f>AX22+0.25</f>
        <v>29</v>
      </c>
      <c r="AZ22" s="48">
        <f>AX22+1</f>
        <v>29.75</v>
      </c>
      <c r="BA22" s="29">
        <f t="array" ref="BA22">VLOOKUP($S22&amp;$M22, CHOOSE({1,2}, '[4]Lookup Tables'!$I$20:$I$49&amp;'[4]Lookup Tables'!$J$20:$J$49,'[4]Lookup Tables'!$K$20:$K$49), 2,0)</f>
        <v>4.8300000000000003E-2</v>
      </c>
      <c r="BB22" s="29">
        <f>BA22*AX22</f>
        <v>1.388625</v>
      </c>
      <c r="BC22" s="30">
        <f>BB22*454</f>
        <v>630.43574999999998</v>
      </c>
      <c r="BD22" s="29">
        <f t="array" ref="BD22">VLOOKUP($S22&amp;$M22, CHOOSE({1,2}, '[4]Lookup Tables'!$I$20:$I$49&amp;'[4]Lookup Tables'!$J$20:$J$49,'[4]Lookup Tables'!$L$20:$L$49), 2,0)</f>
        <v>4.9299999999999997E-2</v>
      </c>
      <c r="BE22" s="29">
        <f>BD22*AY22</f>
        <v>1.4297</v>
      </c>
      <c r="BF22" s="30">
        <f>BE22*454</f>
        <v>649.0838</v>
      </c>
      <c r="BG22" s="29">
        <f t="array" ref="BG22">VLOOKUP($S22&amp;$M22, CHOOSE({1,2}, '[4]Lookup Tables'!$I$20:$I$49&amp;'[4]Lookup Tables'!$J$20:$J$49,'[4]Lookup Tables'!$M$20:$M$49), 2,0)</f>
        <v>5.0299999999999997E-2</v>
      </c>
      <c r="BH22" s="29">
        <f>BG22*AZ22</f>
        <v>1.4964249999999999</v>
      </c>
      <c r="BI22" s="30">
        <f>BH22*454</f>
        <v>679.37694999999997</v>
      </c>
      <c r="BJ22" s="30" t="str">
        <f>N22</f>
        <v>H10</v>
      </c>
      <c r="BK22" s="31">
        <f>BE22*0.7</f>
        <v>1.0007899999999998</v>
      </c>
      <c r="BL22" s="30">
        <v>72036</v>
      </c>
      <c r="BM22" s="31">
        <f>BE22*0.3</f>
        <v>0.42890999999999996</v>
      </c>
      <c r="BN22" s="32">
        <v>0.3</v>
      </c>
      <c r="BO22" s="29" t="str">
        <f>'[4]Lookup Tables'!$P$58</f>
        <v>12-8 4x1.25 Universal Clip</v>
      </c>
      <c r="BP22" s="30">
        <f>VLOOKUP($BO22,'[4]Lookup Tables'!$P$58:$Q$60,2)</f>
        <v>8509</v>
      </c>
      <c r="BQ22" s="29" t="str">
        <f>VLOOKUP($S22,'[4]Lookup Tables'!$O$45:$S$53,2)</f>
        <v>40mm142 gauge</v>
      </c>
      <c r="BR22" s="33">
        <f>($AY22+1.25)/12</f>
        <v>2.5208333333333335</v>
      </c>
      <c r="BS22" s="30">
        <f>VLOOKUP($S22,'[4]Lookup Tables'!$O$45:$S$53,3)</f>
        <v>8030</v>
      </c>
      <c r="BT22" s="29" t="str">
        <f>VLOOKUP($S22,'[4]Lookup Tables'!$O$45:$S$53,4)</f>
        <v>84mm200 gauge</v>
      </c>
      <c r="BU22" s="33">
        <f>($AY22+1.25)/12</f>
        <v>2.5208333333333335</v>
      </c>
      <c r="BV22" s="30">
        <f>VLOOKUP($S22,'[4]Lookup Tables'!$O$45:$S$53,5)</f>
        <v>8032</v>
      </c>
      <c r="BW22" s="34">
        <f>F22</f>
        <v>30</v>
      </c>
      <c r="BX22" s="34">
        <f>BB22*BW22</f>
        <v>41.658749999999998</v>
      </c>
      <c r="BY22" s="34">
        <f>BE22*BW22</f>
        <v>42.890999999999998</v>
      </c>
      <c r="BZ22" s="34">
        <f>BH22*BW22</f>
        <v>44.892749999999999</v>
      </c>
      <c r="CA22" s="34">
        <f>BZ22+CE22+CI22</f>
        <v>47.152749999999997</v>
      </c>
      <c r="CB22" s="35" t="str">
        <f t="array" ref="CB22">VLOOKUP($E22&amp;ROUNDUP(($AZ22),0), CHOOSE({1,2},'[4]Lookup Tables'!$X$3:$X$129&amp;'[4]Lookup Tables'!$Y$3:$Y$129,'[4]Lookup Tables'!$Z$3:$Z$129),2,0)</f>
        <v>31"-2pc</v>
      </c>
      <c r="CC22" s="34">
        <f t="array" ref="CC22">VLOOKUP($E22&amp;ROUNDUP(($AZ22),0), CHOOSE({1,2},'[4]Lookup Tables'!$X$3:$X$129&amp;'[4]Lookup Tables'!$Y$3:$Y$129,'[4]Lookup Tables'!AA$3:$AA$129),2,0)</f>
        <v>8445</v>
      </c>
      <c r="CD22" s="34">
        <f t="array" ref="CD22">VLOOKUP($E22&amp;ROUNDUP(($AZ22),0), CHOOSE({1,2},'[4]Lookup Tables'!$X$3:$X$129&amp;'[4]Lookup Tables'!$Y$3:$Y$129,'[4]Lookup Tables'!$AB$3:$AB$129),2,0)</f>
        <v>8446</v>
      </c>
      <c r="CE22" s="36">
        <f t="array" ref="CE22">VLOOKUP($E22&amp;ROUNDUP(($AZ22),0), CHOOSE({1,2},'[4]Lookup Tables'!$X$3:$X$129&amp;'[4]Lookup Tables'!$Y$3:$Y$129,'[4]Lookup Tables'!$AD$3:$AD$129),2,0)</f>
        <v>2.2599999999999998</v>
      </c>
      <c r="CF22" s="34">
        <f t="array" ref="CF22">VLOOKUP($E22&amp;ROUNDUP(($AZ22),0), CHOOSE({1,2},'[4]Lookup Tables'!$X$3:$X$129&amp;'[4]Lookup Tables'!$Y$3:$Y$129,'[4]Lookup Tables'!$AE$3:$AE$129),2,0)</f>
        <v>2</v>
      </c>
      <c r="CG22" s="34" t="str">
        <f t="array" ref="CG22">VLOOKUP($E22&amp;ROUNDUP(($AZ22+1),0), CHOOSE({1,2},'[4]Lookup Tables'!$X$3:$X$129&amp;'[4]Lookup Tables'!$Y$3:$Y$129,'[4]Lookup Tables'!$AC$3:$AC$129),2,0)</f>
        <v>NA</v>
      </c>
      <c r="CH22" s="36">
        <f>(CO22*12)*0.0386</f>
        <v>7.5160495254105619</v>
      </c>
      <c r="CI22" s="36">
        <f t="shared" si="34"/>
        <v>0</v>
      </c>
      <c r="CJ22" s="36">
        <f>((3.14159*(((S22*0.039370078474)/2)^2))*Q22)*BW22</f>
        <v>555.4396149770696</v>
      </c>
      <c r="CK22" s="36">
        <f>((SQRT((CJ22/Q22)/3.14159))*2)</f>
        <v>4.9596924163204248</v>
      </c>
      <c r="CL22" s="36">
        <f>CK22/0.7827</f>
        <v>6.3366454788813407</v>
      </c>
      <c r="CM22" s="36">
        <f>(2*3.14159*(CL22/2))/12</f>
        <v>1.6589285058332359</v>
      </c>
      <c r="CN22" s="37">
        <f>ROUNDUP((Q22/3)*CM22,1)</f>
        <v>15.9</v>
      </c>
      <c r="CO22" s="37">
        <f>(CN22*ABS(COS(15)))+((6*(CM22*5))/12)</f>
        <v>16.226359079038346</v>
      </c>
      <c r="CP22" s="38" t="str">
        <f t="array" ref="CP22">VLOOKUP($S22&amp;$D22, CHOOSE({1,2}, '[4]Lookup Tables'!$O$65:$O$79&amp;'[4]Lookup Tables'!$P$65:$P$79,'[4]Lookup Tables'!$Q$65:$Q$79),2,0)</f>
        <v>NA</v>
      </c>
      <c r="CQ22" s="39">
        <f t="shared" si="41"/>
        <v>1.6180546296296294</v>
      </c>
      <c r="CR22" s="40" t="str">
        <f>+IFERROR(VLOOKUP($J22,'[5]Codes - Revised'!$A$8:$O$12110,10,FALSE),"ERROR")</f>
        <v>44 x 44</v>
      </c>
      <c r="CS22" s="41">
        <f t="shared" si="125"/>
        <v>1747.4989999999998</v>
      </c>
    </row>
    <row r="23" spans="1:97" s="10" customFormat="1">
      <c r="A23" s="42" t="s">
        <v>21</v>
      </c>
      <c r="B23" s="42">
        <v>141065</v>
      </c>
      <c r="C23" s="42" t="s">
        <v>87</v>
      </c>
      <c r="D23" s="42" t="s">
        <v>23</v>
      </c>
      <c r="E23" s="42" t="s">
        <v>24</v>
      </c>
      <c r="F23" s="42">
        <v>40</v>
      </c>
      <c r="G23" s="13">
        <f t="shared" ref="G23" si="166">CA23</f>
        <v>60.450999999999993</v>
      </c>
      <c r="H23" s="43">
        <v>36</v>
      </c>
      <c r="I23" s="13">
        <f t="shared" ref="I23" si="167">F23*H23</f>
        <v>1440</v>
      </c>
      <c r="J23" s="43">
        <v>12315</v>
      </c>
      <c r="K23" s="42">
        <v>90</v>
      </c>
      <c r="L23" s="15">
        <f>+IFERROR(VLOOKUP($K23,'[4]Lookup Tables'!$A$3:$B$35,2,FALSE),"ERROR")</f>
        <v>90</v>
      </c>
      <c r="M23" s="42" t="s">
        <v>56</v>
      </c>
      <c r="N23" s="15" t="str">
        <f t="array" ref="N23">VLOOKUP($M23&amp;$L23, CHOOSE({1,2}, '[4]Lookup Tables'!$I$59:$I$165&amp;'[4]Lookup Tables'!$J$59:$J$165,'[4]Lookup Tables'!$K$59:$K$165), 2,0)</f>
        <v>LIF90</v>
      </c>
      <c r="O23" s="15">
        <f t="array" ref="O23">VLOOKUP($M23&amp;$K23&amp;A23, CHOOSE({1,2,3}, '[4]Lookup Tables'!$I$59:$I$165&amp;'[4]Lookup Tables'!$J$59:$J$165&amp;'[4]Lookup Tables'!$H$59:$H$165,'[4]Lookup Tables'!$L$59:$L$165), 2,0)</f>
        <v>70416</v>
      </c>
      <c r="P23" s="15">
        <f>+IFERROR(VLOOKUP($A23,'[4]Lookup Tables'!$I$54:$J$55,2,FALSE),"ERROR")</f>
        <v>72036</v>
      </c>
      <c r="Q23" s="44">
        <v>28.75</v>
      </c>
      <c r="R23" s="17">
        <v>1</v>
      </c>
      <c r="S23" s="45">
        <v>23</v>
      </c>
      <c r="T23" s="19">
        <f>(VLOOKUP(S23,'[4]Lookup Tables'!$L$3:$M$11,2,FALSE))*0.039370078474</f>
        <v>0.89566928528350009</v>
      </c>
      <c r="U23" s="17">
        <f t="shared" ref="U23" si="168">(3.14159*(T23/2)^2)*(Q23)</f>
        <v>18.11434881704912</v>
      </c>
      <c r="V23" s="20" t="str">
        <f>+IFERROR(VLOOKUP(L23,'[4]Lookup Tables'!$R$4:$U$22,3,FALSE),"ERROR")</f>
        <v>Yellow</v>
      </c>
      <c r="W23" s="21">
        <f t="shared" ref="W23" si="169">B23</f>
        <v>141065</v>
      </c>
      <c r="X23" s="46" t="s">
        <v>88</v>
      </c>
      <c r="Y23" s="23" t="s">
        <v>27</v>
      </c>
      <c r="Z23" s="23" t="str">
        <f>+IFERROR(VLOOKUP(L23,'[4]Lookup Tables'!$R$4:$U$22,4,FALSE),"ERROR")</f>
        <v>Slow</v>
      </c>
      <c r="AA23" s="21">
        <f t="shared" ref="AA23" si="170">S23</f>
        <v>23</v>
      </c>
      <c r="AB23" s="24">
        <f t="shared" ref="AB23" si="171">R23</f>
        <v>1</v>
      </c>
      <c r="AC23" s="23" t="s">
        <v>28</v>
      </c>
      <c r="AD23" s="25">
        <v>0.75</v>
      </c>
      <c r="AE23" s="26">
        <f t="shared" ref="AE23" si="172">(($U23-(3.1459*(($AB23+0.043)/2)^2))/((3.1459*(($AB23+0.043)/2)^2)-(3.1459*(AD23/2)^2)))/12</f>
        <v>3.4809363692217516</v>
      </c>
      <c r="AF23" s="23" t="s">
        <v>29</v>
      </c>
      <c r="AG23" s="23">
        <v>0.625</v>
      </c>
      <c r="AH23" s="26">
        <f t="shared" ref="AH23" si="173">(($U23-(3.1459*(($AB23+0.043)/2)^2))/((3.1459*(($AB23+0.043)/2)^2)-(3.1459*(AG23/2)^2)))/12</f>
        <v>2.6228392032320715</v>
      </c>
      <c r="AI23" s="23" t="s">
        <v>30</v>
      </c>
      <c r="AJ23" s="23">
        <v>0.69</v>
      </c>
      <c r="AK23" s="26">
        <f t="shared" ref="AK23" si="174">(($U23-(3.1459*(($AB23+0.043)/2)^2))/((3.1459*(($AB23+0.043)/2)^2)-(3.1459*(AJ23/2)^2)))/12</f>
        <v>2.989308426551212</v>
      </c>
      <c r="AL23" s="23" t="s">
        <v>31</v>
      </c>
      <c r="AM23" s="23">
        <v>0.80400000000000005</v>
      </c>
      <c r="AN23" s="26">
        <f t="shared" ref="AN23" si="175">(($U23-(3.1459*(($AB23+0.043)/2)^2))/((3.1459*(($AB23+0.043)/2)^2)-(3.1459*(AM23/2)^2)))/12</f>
        <v>4.142659113918258</v>
      </c>
      <c r="AO23" s="23" t="s">
        <v>32</v>
      </c>
      <c r="AP23" s="23">
        <v>0.53</v>
      </c>
      <c r="AQ23" s="26">
        <f t="shared" ref="AQ23" si="176">(($U23-(3.1459*(($AB23+0.043)/2)^2))/((3.1459*(($AB23+0.043)/2)^2)-(3.1459*(AP23/2)^2)))/12</f>
        <v>2.2661982859316727</v>
      </c>
      <c r="AR23" s="47">
        <f t="shared" ref="AR23" si="177">AY23</f>
        <v>29</v>
      </c>
      <c r="AS23" s="21">
        <f>+IFERROR(VLOOKUP(L23,'[4]Lookup Tables'!$R$4:$U$22,2,FALSE),"ERROR")</f>
        <v>240</v>
      </c>
      <c r="AT23" s="23" t="str">
        <f t="shared" ref="AT23" si="178">A23</f>
        <v>B or G</v>
      </c>
      <c r="AU23" s="21">
        <f t="shared" ref="AU23" si="179">F23</f>
        <v>40</v>
      </c>
      <c r="AV23" s="21" t="str">
        <f>+IFERROR(VLOOKUP(L23,'[4]Lookup Tables'!$R$4:$V$22,5,FALSE),"ERROR")</f>
        <v>5-8</v>
      </c>
      <c r="AW23" s="21">
        <v>600</v>
      </c>
      <c r="AX23" s="48">
        <f t="shared" ref="AX23" si="180">Q23</f>
        <v>28.75</v>
      </c>
      <c r="AY23" s="48">
        <f t="shared" ref="AY23" si="181">AX23+0.25</f>
        <v>29</v>
      </c>
      <c r="AZ23" s="48">
        <f t="shared" ref="AZ23" si="182">AX23+1</f>
        <v>29.75</v>
      </c>
      <c r="BA23" s="29">
        <f t="array" ref="BA23">VLOOKUP($S23&amp;$M23, CHOOSE({1,2}, '[4]Lookup Tables'!$I$20:$I$49&amp;'[4]Lookup Tables'!$J$20:$J$49,'[4]Lookup Tables'!$K$20:$K$49), 2,0)</f>
        <v>4.6899999999999997E-2</v>
      </c>
      <c r="BB23" s="29">
        <f t="shared" ref="BB23" si="183">BA23*AX23</f>
        <v>1.3483749999999999</v>
      </c>
      <c r="BC23" s="30">
        <f t="shared" ref="BC23" si="184">BB23*454</f>
        <v>612.16224999999997</v>
      </c>
      <c r="BD23" s="29">
        <f t="array" ref="BD23">VLOOKUP($S23&amp;$M23, CHOOSE({1,2}, '[4]Lookup Tables'!$I$20:$I$49&amp;'[4]Lookup Tables'!$J$20:$J$49,'[4]Lookup Tables'!$L$20:$L$49), 2,0)</f>
        <v>4.7899999999999998E-2</v>
      </c>
      <c r="BE23" s="49">
        <f t="shared" ref="BE23" si="185">BD23*AY23</f>
        <v>1.3891</v>
      </c>
      <c r="BF23" s="30">
        <f t="shared" ref="BF23" si="186">BE23*454</f>
        <v>630.65139999999997</v>
      </c>
      <c r="BG23" s="29">
        <f t="array" ref="BG23">VLOOKUP($S23&amp;$M23, CHOOSE({1,2}, '[4]Lookup Tables'!$I$20:$I$49&amp;'[4]Lookup Tables'!$J$20:$J$49,'[4]Lookup Tables'!$M$20:$M$49), 2,0)</f>
        <v>4.8899999999999999E-2</v>
      </c>
      <c r="BH23" s="29">
        <f t="shared" ref="BH23" si="187">BG23*AZ23</f>
        <v>1.4547749999999999</v>
      </c>
      <c r="BI23" s="30">
        <f t="shared" ref="BI23" si="188">BH23*454</f>
        <v>660.46785</v>
      </c>
      <c r="BJ23" s="30" t="str">
        <f t="shared" ref="BJ23" si="189">N23</f>
        <v>LIF90</v>
      </c>
      <c r="BK23" s="31">
        <f t="shared" ref="BK23" si="190">BE23*0.7</f>
        <v>0.97236999999999996</v>
      </c>
      <c r="BL23" s="30">
        <v>72036</v>
      </c>
      <c r="BM23" s="31">
        <f t="shared" ref="BM23" si="191">BE23*0.3</f>
        <v>0.41672999999999999</v>
      </c>
      <c r="BN23" s="32">
        <v>0.3</v>
      </c>
      <c r="BO23" s="29" t="str">
        <f>'[4]Lookup Tables'!$P$58</f>
        <v>12-8 4x1.25 Universal Clip</v>
      </c>
      <c r="BP23" s="30">
        <f>VLOOKUP($BO23,'[4]Lookup Tables'!$P$58:$Q$60,2)</f>
        <v>8509</v>
      </c>
      <c r="BQ23" s="29" t="str">
        <f>VLOOKUP($S23,'[4]Lookup Tables'!$O$45:$S$53,2)</f>
        <v>40mm142 gauge</v>
      </c>
      <c r="BR23" s="33">
        <f t="shared" ref="BR23" si="192">($AY23+1.25)/12</f>
        <v>2.5208333333333335</v>
      </c>
      <c r="BS23" s="30">
        <f>VLOOKUP($S23,'[4]Lookup Tables'!$O$45:$S$53,3)</f>
        <v>8030</v>
      </c>
      <c r="BT23" s="29" t="str">
        <f>VLOOKUP($S23,'[4]Lookup Tables'!$O$45:$S$53,4)</f>
        <v>84mm200 gauge</v>
      </c>
      <c r="BU23" s="33">
        <f t="shared" ref="BU23" si="193">($AY23+1.25)/12</f>
        <v>2.5208333333333335</v>
      </c>
      <c r="BV23" s="30">
        <f>VLOOKUP($S23,'[4]Lookup Tables'!$O$45:$S$53,5)</f>
        <v>8032</v>
      </c>
      <c r="BW23" s="34">
        <f t="shared" ref="BW23" si="194">F23</f>
        <v>40</v>
      </c>
      <c r="BX23" s="34">
        <f t="shared" ref="BX23" si="195">BB23*BW23</f>
        <v>53.934999999999995</v>
      </c>
      <c r="BY23" s="34">
        <f t="shared" ref="BY23" si="196">BE23*BW23</f>
        <v>55.564</v>
      </c>
      <c r="BZ23" s="34">
        <f t="shared" ref="BZ23" si="197">BH23*BW23</f>
        <v>58.190999999999995</v>
      </c>
      <c r="CA23" s="34">
        <f t="shared" ref="CA23" si="198">BZ23+CE23+CI23</f>
        <v>60.450999999999993</v>
      </c>
      <c r="CB23" s="35" t="str">
        <f t="array" ref="CB23">VLOOKUP($E23&amp;ROUNDUP(($AZ23),0), CHOOSE({1,2},'[4]Lookup Tables'!$X$3:$X$129&amp;'[4]Lookup Tables'!$Y$3:$Y$129,'[4]Lookup Tables'!$Z$3:$Z$129),2,0)</f>
        <v>31"-2pc</v>
      </c>
      <c r="CC23" s="34">
        <f t="array" ref="CC23">VLOOKUP($E23&amp;ROUNDUP(($AZ23),0), CHOOSE({1,2},'[4]Lookup Tables'!$X$3:$X$129&amp;'[4]Lookup Tables'!$Y$3:$Y$129,'[4]Lookup Tables'!AA$3:$AA$129),2,0)</f>
        <v>8445</v>
      </c>
      <c r="CD23" s="34">
        <f t="array" ref="CD23">VLOOKUP($E23&amp;ROUNDUP(($AZ23),0), CHOOSE({1,2},'[4]Lookup Tables'!$X$3:$X$129&amp;'[4]Lookup Tables'!$Y$3:$Y$129,'[4]Lookup Tables'!$AB$3:$AB$129),2,0)</f>
        <v>8446</v>
      </c>
      <c r="CE23" s="36">
        <f t="array" ref="CE23">VLOOKUP($E23&amp;ROUNDUP(($AZ23),0), CHOOSE({1,2},'[4]Lookup Tables'!$X$3:$X$129&amp;'[4]Lookup Tables'!$Y$3:$Y$129,'[4]Lookup Tables'!$AD$3:$AD$129),2,0)</f>
        <v>2.2599999999999998</v>
      </c>
      <c r="CF23" s="34">
        <f t="array" ref="CF23">VLOOKUP($E23&amp;ROUNDUP(($AZ23),0), CHOOSE({1,2},'[4]Lookup Tables'!$X$3:$X$129&amp;'[4]Lookup Tables'!$Y$3:$Y$129,'[4]Lookup Tables'!$AE$3:$AE$129),2,0)</f>
        <v>2</v>
      </c>
      <c r="CG23" s="34" t="str">
        <f t="array" ref="CG23">VLOOKUP($E23&amp;ROUNDUP(($AZ23+1),0), CHOOSE({1,2},'[4]Lookup Tables'!$X$3:$X$129&amp;'[4]Lookup Tables'!$Y$3:$Y$129,'[4]Lookup Tables'!$AC$3:$AC$129),2,0)</f>
        <v>NA</v>
      </c>
      <c r="CH23" s="36">
        <f t="shared" ref="CH23" si="199">(CO23*12)*0.0386</f>
        <v>8.6929539284978112</v>
      </c>
      <c r="CI23" s="36">
        <f t="shared" si="34"/>
        <v>0</v>
      </c>
      <c r="CJ23" s="36">
        <f t="shared" ref="CJ23" si="200">((3.14159*(((S23*0.039370078474)/2)^2))*Q23)*BW23</f>
        <v>740.58615330275939</v>
      </c>
      <c r="CK23" s="36">
        <f t="shared" ref="CK23" si="201">((SQRT((CJ23/Q23)/3.14159))*2)</f>
        <v>5.7269595033206855</v>
      </c>
      <c r="CL23" s="36">
        <f t="shared" ref="CL23" si="202">CK23/0.7827</f>
        <v>7.3169279459827337</v>
      </c>
      <c r="CM23" s="36">
        <f t="shared" ref="CM23" si="203">(2*3.14159*(CL23/2))/12</f>
        <v>1.9155656388183246</v>
      </c>
      <c r="CN23" s="37">
        <f t="shared" ref="CN23" si="204">ROUNDUP((Q23/3)*CM23,1)</f>
        <v>18.400000000000002</v>
      </c>
      <c r="CO23" s="37">
        <f t="shared" ref="CO23" si="205">(CN23*ABS(COS(15)))+((6*(CM23*5))/12)</f>
        <v>18.767171693648123</v>
      </c>
      <c r="CP23" s="38" t="str">
        <f t="array" ref="CP23">VLOOKUP($S23&amp;$D23, CHOOSE({1,2}, '[4]Lookup Tables'!$O$65:$O$79&amp;'[4]Lookup Tables'!$P$65:$P$79,'[4]Lookup Tables'!$Q$65:$Q$79),2,0)</f>
        <v>NA</v>
      </c>
      <c r="CQ23" s="39">
        <f t="shared" si="41"/>
        <v>1.5459972222222222</v>
      </c>
      <c r="CR23" s="40" t="str">
        <f>+IFERROR(VLOOKUP($J23,'[5]Codes - Revised'!$A$8:$O$12110,10,FALSE),"ERROR")</f>
        <v>44 x 44</v>
      </c>
      <c r="CS23" s="41">
        <f t="shared" si="125"/>
        <v>2226.2360000000003</v>
      </c>
    </row>
    <row r="24" spans="1:97" s="10" customFormat="1">
      <c r="A24" s="11" t="s">
        <v>21</v>
      </c>
      <c r="B24" s="12">
        <v>141067</v>
      </c>
      <c r="C24" s="11" t="s">
        <v>89</v>
      </c>
      <c r="D24" s="11" t="s">
        <v>23</v>
      </c>
      <c r="E24" s="11" t="s">
        <v>24</v>
      </c>
      <c r="F24" s="11">
        <v>30</v>
      </c>
      <c r="G24" s="13">
        <f>CA24</f>
        <v>45.903249999999993</v>
      </c>
      <c r="H24" s="14">
        <v>36</v>
      </c>
      <c r="I24" s="13">
        <f>F24*H24</f>
        <v>1080</v>
      </c>
      <c r="J24" s="14">
        <v>12315</v>
      </c>
      <c r="K24" s="11">
        <v>90</v>
      </c>
      <c r="L24" s="15">
        <f>+IFERROR(VLOOKUP($K24,'[4]Lookup Tables'!$A$3:$B$35,2,FALSE),"ERROR")</f>
        <v>90</v>
      </c>
      <c r="M24" s="11" t="s">
        <v>56</v>
      </c>
      <c r="N24" s="15" t="str">
        <f t="array" ref="N24">VLOOKUP($M24&amp;$L24, CHOOSE({1,2}, '[4]Lookup Tables'!$I$59:$I$165&amp;'[4]Lookup Tables'!$J$59:$J$165,'[4]Lookup Tables'!$K$59:$K$165), 2,0)</f>
        <v>LIF90</v>
      </c>
      <c r="O24" s="15">
        <f t="array" ref="O24">VLOOKUP($M24&amp;$K24&amp;A24, CHOOSE({1,2,3}, '[4]Lookup Tables'!$I$59:$I$165&amp;'[4]Lookup Tables'!$J$59:$J$165&amp;'[4]Lookup Tables'!$H$59:$H$165,'[4]Lookup Tables'!$L$59:$L$165), 2,0)</f>
        <v>70416</v>
      </c>
      <c r="P24" s="15">
        <f>+IFERROR(VLOOKUP($A24,'[4]Lookup Tables'!$I$54:$J$55,2,FALSE),"ERROR")</f>
        <v>72036</v>
      </c>
      <c r="Q24" s="16">
        <v>28.75</v>
      </c>
      <c r="R24" s="17">
        <v>1</v>
      </c>
      <c r="S24" s="18">
        <v>23</v>
      </c>
      <c r="T24" s="19">
        <f>(VLOOKUP(S24,'[4]Lookup Tables'!$L$3:$M$11,2,FALSE))*0.039370078474</f>
        <v>0.89566928528350009</v>
      </c>
      <c r="U24" s="17">
        <f>(3.14159*(T24/2)^2)*(Q24)</f>
        <v>18.11434881704912</v>
      </c>
      <c r="V24" s="20" t="str">
        <f>+IFERROR(VLOOKUP(L24,'[4]Lookup Tables'!$R$4:$U$22,3,FALSE),"ERROR")</f>
        <v>Yellow</v>
      </c>
      <c r="W24" s="21">
        <f>B24</f>
        <v>141067</v>
      </c>
      <c r="X24" s="11" t="s">
        <v>88</v>
      </c>
      <c r="Y24" s="23" t="s">
        <v>27</v>
      </c>
      <c r="Z24" s="23" t="str">
        <f>+IFERROR(VLOOKUP(L24,'[4]Lookup Tables'!$R$4:$U$22,4,FALSE),"ERROR")</f>
        <v>Slow</v>
      </c>
      <c r="AA24" s="21">
        <f>S24</f>
        <v>23</v>
      </c>
      <c r="AB24" s="24">
        <f>R24</f>
        <v>1</v>
      </c>
      <c r="AC24" s="23" t="s">
        <v>28</v>
      </c>
      <c r="AD24" s="25">
        <v>0.75</v>
      </c>
      <c r="AE24" s="26">
        <f>(($U24-(3.1459*(($AB24+0.043)/2)^2))/((3.1459*(($AB24+0.043)/2)^2)-(3.1459*(AD24/2)^2)))/12</f>
        <v>3.4809363692217516</v>
      </c>
      <c r="AF24" s="23" t="s">
        <v>29</v>
      </c>
      <c r="AG24" s="23">
        <v>0.625</v>
      </c>
      <c r="AH24" s="26">
        <f>(($U24-(3.1459*(($AB24+0.043)/2)^2))/((3.1459*(($AB24+0.043)/2)^2)-(3.1459*(AG24/2)^2)))/12</f>
        <v>2.6228392032320715</v>
      </c>
      <c r="AI24" s="23" t="s">
        <v>30</v>
      </c>
      <c r="AJ24" s="23">
        <v>0.69</v>
      </c>
      <c r="AK24" s="26">
        <f>(($U24-(3.1459*(($AB24+0.043)/2)^2))/((3.1459*(($AB24+0.043)/2)^2)-(3.1459*(AJ24/2)^2)))/12</f>
        <v>2.989308426551212</v>
      </c>
      <c r="AL24" s="23" t="s">
        <v>31</v>
      </c>
      <c r="AM24" s="23">
        <v>0.80400000000000005</v>
      </c>
      <c r="AN24" s="26">
        <f>(($U24-(3.1459*(($AB24+0.043)/2)^2))/((3.1459*(($AB24+0.043)/2)^2)-(3.1459*(AM24/2)^2)))/12</f>
        <v>4.142659113918258</v>
      </c>
      <c r="AO24" s="23" t="s">
        <v>32</v>
      </c>
      <c r="AP24" s="23">
        <v>0.53</v>
      </c>
      <c r="AQ24" s="26">
        <f>(($U24-(3.1459*(($AB24+0.043)/2)^2))/((3.1459*(($AB24+0.043)/2)^2)-(3.1459*(AP24/2)^2)))/12</f>
        <v>2.2661982859316727</v>
      </c>
      <c r="AR24" s="47">
        <f>AY24</f>
        <v>29</v>
      </c>
      <c r="AS24" s="21">
        <f>+IFERROR(VLOOKUP(L24,'[4]Lookup Tables'!$R$4:$U$22,2,FALSE),"ERROR")</f>
        <v>240</v>
      </c>
      <c r="AT24" s="23" t="str">
        <f>A24</f>
        <v>B or G</v>
      </c>
      <c r="AU24" s="21">
        <f>F24</f>
        <v>30</v>
      </c>
      <c r="AV24" s="21" t="str">
        <f>+IFERROR(VLOOKUP(L24,'[4]Lookup Tables'!$R$4:$V$22,5,FALSE),"ERROR")</f>
        <v>5-8</v>
      </c>
      <c r="AW24" s="21">
        <v>600</v>
      </c>
      <c r="AX24" s="28">
        <f>Q24</f>
        <v>28.75</v>
      </c>
      <c r="AY24" s="48">
        <f>AX24+0.25</f>
        <v>29</v>
      </c>
      <c r="AZ24" s="48">
        <f>AX24+1</f>
        <v>29.75</v>
      </c>
      <c r="BA24" s="29">
        <f t="array" ref="BA24">VLOOKUP($S24&amp;$M24, CHOOSE({1,2}, '[4]Lookup Tables'!$I$20:$I$49&amp;'[4]Lookup Tables'!$J$20:$J$49,'[4]Lookup Tables'!$K$20:$K$49), 2,0)</f>
        <v>4.6899999999999997E-2</v>
      </c>
      <c r="BB24" s="29">
        <f>BA24*AX24</f>
        <v>1.3483749999999999</v>
      </c>
      <c r="BC24" s="30">
        <f>BB24*454</f>
        <v>612.16224999999997</v>
      </c>
      <c r="BD24" s="29">
        <f t="array" ref="BD24">VLOOKUP($S24&amp;$M24, CHOOSE({1,2}, '[4]Lookup Tables'!$I$20:$I$49&amp;'[4]Lookup Tables'!$J$20:$J$49,'[4]Lookup Tables'!$L$20:$L$49), 2,0)</f>
        <v>4.7899999999999998E-2</v>
      </c>
      <c r="BE24" s="49">
        <f>BD24*AY24</f>
        <v>1.3891</v>
      </c>
      <c r="BF24" s="30">
        <f>BE24*454</f>
        <v>630.65139999999997</v>
      </c>
      <c r="BG24" s="29">
        <f t="array" ref="BG24">VLOOKUP($S24&amp;$M24, CHOOSE({1,2}, '[4]Lookup Tables'!$I$20:$I$49&amp;'[4]Lookup Tables'!$J$20:$J$49,'[4]Lookup Tables'!$M$20:$M$49), 2,0)</f>
        <v>4.8899999999999999E-2</v>
      </c>
      <c r="BH24" s="29">
        <f>BG24*AZ24</f>
        <v>1.4547749999999999</v>
      </c>
      <c r="BI24" s="30">
        <f>BH24*454</f>
        <v>660.46785</v>
      </c>
      <c r="BJ24" s="30" t="str">
        <f>N24</f>
        <v>LIF90</v>
      </c>
      <c r="BK24" s="31">
        <f>BE24*0.7</f>
        <v>0.97236999999999996</v>
      </c>
      <c r="BL24" s="30">
        <v>72036</v>
      </c>
      <c r="BM24" s="31">
        <f>BE24*0.3</f>
        <v>0.41672999999999999</v>
      </c>
      <c r="BN24" s="32">
        <v>0.3</v>
      </c>
      <c r="BO24" s="29" t="s">
        <v>90</v>
      </c>
      <c r="BP24" s="30">
        <v>8514</v>
      </c>
      <c r="BQ24" s="29" t="str">
        <f>VLOOKUP($S24,'[4]Lookup Tables'!$O$45:$S$53,2)</f>
        <v>40mm142 gauge</v>
      </c>
      <c r="BR24" s="33">
        <f>($AY24+1.25)/12</f>
        <v>2.5208333333333335</v>
      </c>
      <c r="BS24" s="30">
        <f>VLOOKUP($S24,'[4]Lookup Tables'!$O$45:$S$53,3)</f>
        <v>8030</v>
      </c>
      <c r="BT24" s="29" t="str">
        <f>VLOOKUP($S24,'[4]Lookup Tables'!$O$45:$S$53,4)</f>
        <v>84mm200 gauge</v>
      </c>
      <c r="BU24" s="33">
        <f>($AY24+1.25)/12</f>
        <v>2.5208333333333335</v>
      </c>
      <c r="BV24" s="30">
        <f>VLOOKUP($S24,'[4]Lookup Tables'!$O$45:$S$53,5)</f>
        <v>8032</v>
      </c>
      <c r="BW24" s="34">
        <f>F24</f>
        <v>30</v>
      </c>
      <c r="BX24" s="34">
        <f>BB24*BW24</f>
        <v>40.451249999999995</v>
      </c>
      <c r="BY24" s="34">
        <f>BE24*BW24</f>
        <v>41.673000000000002</v>
      </c>
      <c r="BZ24" s="34">
        <f>BH24*BW24</f>
        <v>43.643249999999995</v>
      </c>
      <c r="CA24" s="34">
        <f>BZ24+CE24+CI24</f>
        <v>45.903249999999993</v>
      </c>
      <c r="CB24" s="35" t="str">
        <f t="array" ref="CB24">VLOOKUP($E24&amp;ROUNDUP(($AZ24),0), CHOOSE({1,2},'[4]Lookup Tables'!$X$3:$X$129&amp;'[4]Lookup Tables'!$Y$3:$Y$129,'[4]Lookup Tables'!$Z$3:$Z$129),2,0)</f>
        <v>31"-2pc</v>
      </c>
      <c r="CC24" s="34">
        <f t="array" ref="CC24">VLOOKUP($E24&amp;ROUNDUP(($AZ24),0), CHOOSE({1,2},'[4]Lookup Tables'!$X$3:$X$129&amp;'[4]Lookup Tables'!$Y$3:$Y$129,'[4]Lookup Tables'!AA$3:$AA$129),2,0)</f>
        <v>8445</v>
      </c>
      <c r="CD24" s="34">
        <f t="array" ref="CD24">VLOOKUP($E24&amp;ROUNDUP(($AZ24),0), CHOOSE({1,2},'[4]Lookup Tables'!$X$3:$X$129&amp;'[4]Lookup Tables'!$Y$3:$Y$129,'[4]Lookup Tables'!$AB$3:$AB$129),2,0)</f>
        <v>8446</v>
      </c>
      <c r="CE24" s="36">
        <f t="array" ref="CE24">VLOOKUP($E24&amp;ROUNDUP(($AZ24),0), CHOOSE({1,2},'[4]Lookup Tables'!$X$3:$X$129&amp;'[4]Lookup Tables'!$Y$3:$Y$129,'[4]Lookup Tables'!$AD$3:$AD$129),2,0)</f>
        <v>2.2599999999999998</v>
      </c>
      <c r="CF24" s="34">
        <f t="array" ref="CF24">VLOOKUP($E24&amp;ROUNDUP(($AZ24),0), CHOOSE({1,2},'[4]Lookup Tables'!$X$3:$X$129&amp;'[4]Lookup Tables'!$Y$3:$Y$129,'[4]Lookup Tables'!$AE$3:$AE$129),2,0)</f>
        <v>2</v>
      </c>
      <c r="CG24" s="34" t="str">
        <f t="array" ref="CG24">VLOOKUP($E24&amp;ROUNDUP(($AZ24+1),0), CHOOSE({1,2},'[4]Lookup Tables'!$X$3:$X$129&amp;'[4]Lookup Tables'!$Y$3:$Y$129,'[4]Lookup Tables'!$AC$3:$AC$129),2,0)</f>
        <v>NA</v>
      </c>
      <c r="CH24" s="36">
        <f>(CO24*12)*0.0386</f>
        <v>7.5160495254105619</v>
      </c>
      <c r="CI24" s="36">
        <f t="shared" si="34"/>
        <v>0</v>
      </c>
      <c r="CJ24" s="36">
        <f>((3.14159*(((S24*0.039370078474)/2)^2))*Q24)*BW24</f>
        <v>555.4396149770696</v>
      </c>
      <c r="CK24" s="36">
        <f>((SQRT((CJ24/Q24)/3.14159))*2)</f>
        <v>4.9596924163204248</v>
      </c>
      <c r="CL24" s="36">
        <f>CK24/0.7827</f>
        <v>6.3366454788813407</v>
      </c>
      <c r="CM24" s="36">
        <f>(2*3.14159*(CL24/2))/12</f>
        <v>1.6589285058332359</v>
      </c>
      <c r="CN24" s="37">
        <f>ROUNDUP((Q24/3)*CM24,1)</f>
        <v>15.9</v>
      </c>
      <c r="CO24" s="37">
        <f>(CN24*ABS(COS(15)))+((6*(CM24*5))/12)</f>
        <v>16.226359079038346</v>
      </c>
      <c r="CP24" s="38" t="str">
        <f t="array" ref="CP24">VLOOKUP($S24&amp;$D24, CHOOSE({1,2}, '[4]Lookup Tables'!$O$65:$O$79&amp;'[4]Lookup Tables'!$P$65:$P$79,'[4]Lookup Tables'!$Q$65:$Q$79),2,0)</f>
        <v>NA</v>
      </c>
      <c r="CQ24" s="39">
        <f t="shared" si="41"/>
        <v>1.5764046296296295</v>
      </c>
      <c r="CR24" s="40" t="str">
        <f>+IFERROR(VLOOKUP($J24,'[5]Codes - Revised'!$A$8:$O$12110,10,FALSE),"ERROR")</f>
        <v>44 x 44</v>
      </c>
      <c r="CS24" s="41">
        <f t="shared" si="125"/>
        <v>1702.5169999999998</v>
      </c>
    </row>
    <row r="25" spans="1:97" s="10" customFormat="1">
      <c r="A25" s="11" t="s">
        <v>21</v>
      </c>
      <c r="B25" s="12">
        <v>141077</v>
      </c>
      <c r="C25" s="11" t="s">
        <v>91</v>
      </c>
      <c r="D25" s="11" t="s">
        <v>23</v>
      </c>
      <c r="E25" s="11" t="s">
        <v>24</v>
      </c>
      <c r="F25" s="11">
        <v>40</v>
      </c>
      <c r="G25" s="13">
        <f>CA25</f>
        <v>60.450999999999993</v>
      </c>
      <c r="H25" s="14">
        <v>36</v>
      </c>
      <c r="I25" s="13">
        <f>F25*H25</f>
        <v>1440</v>
      </c>
      <c r="J25" s="14">
        <v>12315</v>
      </c>
      <c r="K25" s="11">
        <v>45</v>
      </c>
      <c r="L25" s="15">
        <f>+IFERROR(VLOOKUP($K25,'[4]Lookup Tables'!$A$3:$B$35,2,FALSE),"ERROR")</f>
        <v>45</v>
      </c>
      <c r="M25" s="11" t="s">
        <v>25</v>
      </c>
      <c r="N25" s="15" t="str">
        <f t="array" ref="N25">VLOOKUP($M25&amp;$L25, CHOOSE({1,2}, '[4]Lookup Tables'!$I$59:$I$165&amp;'[4]Lookup Tables'!$J$59:$J$165,'[4]Lookup Tables'!$K$59:$K$165), 2,0)</f>
        <v>M45</v>
      </c>
      <c r="O25" s="15">
        <f t="array" ref="O25">VLOOKUP($M25&amp;$K25&amp;A25, CHOOSE({1,2,3}, '[4]Lookup Tables'!$I$59:$I$165&amp;'[4]Lookup Tables'!$J$59:$J$165&amp;'[4]Lookup Tables'!$H$59:$H$165,'[4]Lookup Tables'!$L$59:$L$165), 2,0)</f>
        <v>70316</v>
      </c>
      <c r="P25" s="15">
        <f>+IFERROR(VLOOKUP($A25,'[4]Lookup Tables'!$I$54:$J$55,2,FALSE),"ERROR")</f>
        <v>72036</v>
      </c>
      <c r="Q25" s="16">
        <v>28.75</v>
      </c>
      <c r="R25" s="17">
        <v>1</v>
      </c>
      <c r="S25" s="18">
        <v>23</v>
      </c>
      <c r="T25" s="19">
        <f>(VLOOKUP(S25,'[4]Lookup Tables'!$L$3:$M$11,2,FALSE))*0.039370078474</f>
        <v>0.89566928528350009</v>
      </c>
      <c r="U25" s="17">
        <f>(3.14159*(T25/2)^2)*(Q25)</f>
        <v>18.11434881704912</v>
      </c>
      <c r="V25" s="20" t="str">
        <f>+IFERROR(VLOOKUP(L25,'[4]Lookup Tables'!$R$4:$U$22,3,FALSE),"ERROR")</f>
        <v>Green</v>
      </c>
      <c r="W25" s="21">
        <f>B25</f>
        <v>141077</v>
      </c>
      <c r="X25" s="11" t="s">
        <v>92</v>
      </c>
      <c r="Y25" s="23" t="s">
        <v>27</v>
      </c>
      <c r="Z25" s="23" t="str">
        <f>+IFERROR(VLOOKUP(L25,'[4]Lookup Tables'!$R$4:$U$22,4,FALSE),"ERROR")</f>
        <v>Medium</v>
      </c>
      <c r="AA25" s="21">
        <f>S25</f>
        <v>23</v>
      </c>
      <c r="AB25" s="24">
        <f>R25</f>
        <v>1</v>
      </c>
      <c r="AC25" s="23" t="s">
        <v>28</v>
      </c>
      <c r="AD25" s="25">
        <v>0.75</v>
      </c>
      <c r="AE25" s="26">
        <f>(($U25-(3.1459*(($AB25+0.043)/2)^2))/((3.1459*(($AB25+0.043)/2)^2)-(3.1459*(AD25/2)^2)))/12</f>
        <v>3.4809363692217516</v>
      </c>
      <c r="AF25" s="23" t="s">
        <v>29</v>
      </c>
      <c r="AG25" s="23">
        <v>0.625</v>
      </c>
      <c r="AH25" s="26">
        <f>(($U25-(3.1459*(($AB25+0.043)/2)^2))/((3.1459*(($AB25+0.043)/2)^2)-(3.1459*(AG25/2)^2)))/12</f>
        <v>2.6228392032320715</v>
      </c>
      <c r="AI25" s="23" t="s">
        <v>30</v>
      </c>
      <c r="AJ25" s="23">
        <v>0.69</v>
      </c>
      <c r="AK25" s="26">
        <f>(($U25-(3.1459*(($AB25+0.043)/2)^2))/((3.1459*(($AB25+0.043)/2)^2)-(3.1459*(AJ25/2)^2)))/12</f>
        <v>2.989308426551212</v>
      </c>
      <c r="AL25" s="23" t="s">
        <v>31</v>
      </c>
      <c r="AM25" s="23">
        <v>0.80400000000000005</v>
      </c>
      <c r="AN25" s="26">
        <f>(($U25-(3.1459*(($AB25+0.043)/2)^2))/((3.1459*(($AB25+0.043)/2)^2)-(3.1459*(AM25/2)^2)))/12</f>
        <v>4.142659113918258</v>
      </c>
      <c r="AO25" s="23" t="s">
        <v>32</v>
      </c>
      <c r="AP25" s="23">
        <v>0.53</v>
      </c>
      <c r="AQ25" s="26">
        <f>(($U25-(3.1459*(($AB25+0.043)/2)^2))/((3.1459*(($AB25+0.043)/2)^2)-(3.1459*(AP25/2)^2)))/12</f>
        <v>2.2661982859316727</v>
      </c>
      <c r="AR25" s="47">
        <f>AY25</f>
        <v>29</v>
      </c>
      <c r="AS25" s="21">
        <f>+IFERROR(VLOOKUP(L25,'[4]Lookup Tables'!$R$4:$U$22,2,FALSE),"ERROR")</f>
        <v>60</v>
      </c>
      <c r="AT25" s="23" t="str">
        <f>A25</f>
        <v>B or G</v>
      </c>
      <c r="AU25" s="21">
        <f>F25</f>
        <v>40</v>
      </c>
      <c r="AV25" s="21" t="str">
        <f>+IFERROR(VLOOKUP(L25,'[4]Lookup Tables'!$R$4:$V$22,5,FALSE),"ERROR")</f>
        <v>5-8</v>
      </c>
      <c r="AW25" s="21">
        <v>600</v>
      </c>
      <c r="AX25" s="28">
        <f>Q25</f>
        <v>28.75</v>
      </c>
      <c r="AY25" s="48">
        <f>AX25+0.25</f>
        <v>29</v>
      </c>
      <c r="AZ25" s="48">
        <f>AX25+1</f>
        <v>29.75</v>
      </c>
      <c r="BA25" s="29">
        <f t="array" ref="BA25">VLOOKUP($S25&amp;$M25, CHOOSE({1,2}, '[4]Lookup Tables'!$I$20:$I$49&amp;'[4]Lookup Tables'!$J$20:$J$49,'[4]Lookup Tables'!$K$20:$K$49), 2,0)</f>
        <v>4.6899999999999997E-2</v>
      </c>
      <c r="BB25" s="29">
        <f>BA25*AX25</f>
        <v>1.3483749999999999</v>
      </c>
      <c r="BC25" s="30">
        <f>BB25*454</f>
        <v>612.16224999999997</v>
      </c>
      <c r="BD25" s="29">
        <f t="array" ref="BD25">VLOOKUP($S25&amp;$M25, CHOOSE({1,2}, '[4]Lookup Tables'!$I$20:$I$49&amp;'[4]Lookup Tables'!$J$20:$J$49,'[4]Lookup Tables'!$L$20:$L$49), 2,0)</f>
        <v>4.7899999999999998E-2</v>
      </c>
      <c r="BE25" s="49">
        <f>BD25*AY25</f>
        <v>1.3891</v>
      </c>
      <c r="BF25" s="30">
        <f>BE25*454</f>
        <v>630.65139999999997</v>
      </c>
      <c r="BG25" s="29">
        <f t="array" ref="BG25">VLOOKUP($S25&amp;$M25, CHOOSE({1,2}, '[4]Lookup Tables'!$I$20:$I$49&amp;'[4]Lookup Tables'!$J$20:$J$49,'[4]Lookup Tables'!$M$20:$M$49), 2,0)</f>
        <v>4.8899999999999999E-2</v>
      </c>
      <c r="BH25" s="29">
        <f>BG25*AZ25</f>
        <v>1.4547749999999999</v>
      </c>
      <c r="BI25" s="30">
        <f>BH25*454</f>
        <v>660.46785</v>
      </c>
      <c r="BJ25" s="30" t="str">
        <f>N25</f>
        <v>M45</v>
      </c>
      <c r="BK25" s="31">
        <f>BE25*0.7</f>
        <v>0.97236999999999996</v>
      </c>
      <c r="BL25" s="30">
        <v>72036</v>
      </c>
      <c r="BM25" s="31">
        <f>BE25*0.3</f>
        <v>0.41672999999999999</v>
      </c>
      <c r="BN25" s="32">
        <v>0.3</v>
      </c>
      <c r="BO25" s="29" t="str">
        <f>'[4]Lookup Tables'!$P$58</f>
        <v>12-8 4x1.25 Universal Clip</v>
      </c>
      <c r="BP25" s="30">
        <f>VLOOKUP($BO25,'[4]Lookup Tables'!$P$58:$Q$60,2)</f>
        <v>8509</v>
      </c>
      <c r="BQ25" s="29" t="str">
        <f>VLOOKUP($S25,'[4]Lookup Tables'!$O$45:$S$53,2)</f>
        <v>40mm142 gauge</v>
      </c>
      <c r="BR25" s="33">
        <f>($AY25+1.25)/12</f>
        <v>2.5208333333333335</v>
      </c>
      <c r="BS25" s="30">
        <f>VLOOKUP($S25,'[4]Lookup Tables'!$O$45:$S$53,3)</f>
        <v>8030</v>
      </c>
      <c r="BT25" s="29" t="str">
        <f>VLOOKUP($S25,'[4]Lookup Tables'!$O$45:$S$53,4)</f>
        <v>84mm200 gauge</v>
      </c>
      <c r="BU25" s="33">
        <f>($AY25+1.25)/12</f>
        <v>2.5208333333333335</v>
      </c>
      <c r="BV25" s="30">
        <f>VLOOKUP($S25,'[4]Lookup Tables'!$O$45:$S$53,5)</f>
        <v>8032</v>
      </c>
      <c r="BW25" s="34">
        <f>F25</f>
        <v>40</v>
      </c>
      <c r="BX25" s="34">
        <f>BB25*BW25</f>
        <v>53.934999999999995</v>
      </c>
      <c r="BY25" s="34">
        <f>BE25*BW25</f>
        <v>55.564</v>
      </c>
      <c r="BZ25" s="34">
        <f>BH25*BW25</f>
        <v>58.190999999999995</v>
      </c>
      <c r="CA25" s="34">
        <f>BZ25+CE25+CI25</f>
        <v>60.450999999999993</v>
      </c>
      <c r="CB25" s="35" t="str">
        <f t="array" ref="CB25">VLOOKUP($E25&amp;ROUNDUP(($AZ25),0), CHOOSE({1,2},'[4]Lookup Tables'!$X$3:$X$129&amp;'[4]Lookup Tables'!$Y$3:$Y$129,'[4]Lookup Tables'!$Z$3:$Z$129),2,0)</f>
        <v>31"-2pc</v>
      </c>
      <c r="CC25" s="34">
        <f t="array" ref="CC25">VLOOKUP($E25&amp;ROUNDUP(($AZ25),0), CHOOSE({1,2},'[4]Lookup Tables'!$X$3:$X$129&amp;'[4]Lookup Tables'!$Y$3:$Y$129,'[4]Lookup Tables'!AA$3:$AA$129),2,0)</f>
        <v>8445</v>
      </c>
      <c r="CD25" s="34">
        <f t="array" ref="CD25">VLOOKUP($E25&amp;ROUNDUP(($AZ25),0), CHOOSE({1,2},'[4]Lookup Tables'!$X$3:$X$129&amp;'[4]Lookup Tables'!$Y$3:$Y$129,'[4]Lookup Tables'!$AB$3:$AB$129),2,0)</f>
        <v>8446</v>
      </c>
      <c r="CE25" s="36">
        <f t="array" ref="CE25">VLOOKUP($E25&amp;ROUNDUP(($AZ25),0), CHOOSE({1,2},'[4]Lookup Tables'!$X$3:$X$129&amp;'[4]Lookup Tables'!$Y$3:$Y$129,'[4]Lookup Tables'!$AD$3:$AD$129),2,0)</f>
        <v>2.2599999999999998</v>
      </c>
      <c r="CF25" s="34">
        <f t="array" ref="CF25">VLOOKUP($E25&amp;ROUNDUP(($AZ25),0), CHOOSE({1,2},'[4]Lookup Tables'!$X$3:$X$129&amp;'[4]Lookup Tables'!$Y$3:$Y$129,'[4]Lookup Tables'!$AE$3:$AE$129),2,0)</f>
        <v>2</v>
      </c>
      <c r="CG25" s="34" t="str">
        <f t="array" ref="CG25">VLOOKUP($E25&amp;ROUNDUP(($AZ25+1),0), CHOOSE({1,2},'[4]Lookup Tables'!$X$3:$X$129&amp;'[4]Lookup Tables'!$Y$3:$Y$129,'[4]Lookup Tables'!$AC$3:$AC$129),2,0)</f>
        <v>NA</v>
      </c>
      <c r="CH25" s="36">
        <f>(CO25*12)*0.0386</f>
        <v>8.6929539284978112</v>
      </c>
      <c r="CI25" s="36">
        <f>IF(CB25="NA", CH25*0.0022,0)</f>
        <v>0</v>
      </c>
      <c r="CJ25" s="36">
        <f>((3.14159*(((S25*0.039370078474)/2)^2))*Q25)*BW25</f>
        <v>740.58615330275939</v>
      </c>
      <c r="CK25" s="36">
        <f>((SQRT((CJ25/Q25)/3.14159))*2)</f>
        <v>5.7269595033206855</v>
      </c>
      <c r="CL25" s="36">
        <f>CK25/0.7827</f>
        <v>7.3169279459827337</v>
      </c>
      <c r="CM25" s="36">
        <f>(2*3.14159*(CL25/2))/12</f>
        <v>1.9155656388183246</v>
      </c>
      <c r="CN25" s="37">
        <f>ROUNDUP((Q25/3)*CM25,1)</f>
        <v>18.400000000000002</v>
      </c>
      <c r="CO25" s="37">
        <f>(CN25*ABS(COS(15)))+((6*(CM25*5))/12)</f>
        <v>18.767171693648123</v>
      </c>
      <c r="CP25" s="38" t="str">
        <f t="array" ref="CP25">VLOOKUP($S25&amp;$D25, CHOOSE({1,2}, '[4]Lookup Tables'!$O$65:$O$79&amp;'[4]Lookup Tables'!$P$65:$P$79,'[4]Lookup Tables'!$Q$65:$Q$79),2,0)</f>
        <v>NA</v>
      </c>
      <c r="CQ25" s="39">
        <f>(CA25/BW25)+(50/I25)</f>
        <v>1.5459972222222222</v>
      </c>
      <c r="CR25" s="40" t="str">
        <f>+IFERROR(VLOOKUP($J25,'[5]Codes - Revised'!$A$8:$O$12110,10,FALSE),"ERROR")</f>
        <v>44 x 44</v>
      </c>
      <c r="CS25" s="41">
        <f t="shared" si="125"/>
        <v>2226.2360000000003</v>
      </c>
    </row>
    <row r="26" spans="1:97" s="10" customFormat="1">
      <c r="A26" s="11" t="s">
        <v>21</v>
      </c>
      <c r="B26" s="12">
        <v>143016</v>
      </c>
      <c r="C26" s="11" t="s">
        <v>93</v>
      </c>
      <c r="D26" s="11" t="s">
        <v>23</v>
      </c>
      <c r="E26" s="11" t="s">
        <v>34</v>
      </c>
      <c r="F26" s="11">
        <v>20</v>
      </c>
      <c r="G26" s="13">
        <f t="shared" ref="G26:G31" si="206">CA26</f>
        <v>33.967408203369153</v>
      </c>
      <c r="H26" s="14">
        <v>50</v>
      </c>
      <c r="I26" s="13">
        <f t="shared" ref="I26:I31" si="207">F26*H26</f>
        <v>1000</v>
      </c>
      <c r="J26" s="14">
        <v>12003</v>
      </c>
      <c r="K26" s="11">
        <v>20</v>
      </c>
      <c r="L26" s="15">
        <f>+IFERROR(VLOOKUP($K26,'[4]Lookup Tables'!$A$3:$B$35,2,FALSE),"ERROR")</f>
        <v>20</v>
      </c>
      <c r="M26" s="11" t="s">
        <v>45</v>
      </c>
      <c r="N26" s="15" t="str">
        <f t="array" ref="N26">VLOOKUP($M26&amp;$L26, CHOOSE({1,2}, '[4]Lookup Tables'!$I$59:$I$165&amp;'[4]Lookup Tables'!$J$59:$J$165,'[4]Lookup Tables'!$K$59:$K$165), 2,0)</f>
        <v>H20</v>
      </c>
      <c r="O26" s="15">
        <f t="array" ref="O26">VLOOKUP($M26&amp;$K26&amp;A26, CHOOSE({1,2,3}, '[4]Lookup Tables'!$I$59:$I$165&amp;'[4]Lookup Tables'!$J$59:$J$165&amp;'[4]Lookup Tables'!$H$59:$H$165,'[4]Lookup Tables'!$L$59:$L$165), 2,0)</f>
        <v>70301</v>
      </c>
      <c r="P26" s="15">
        <f>+IFERROR(VLOOKUP($A26,'[4]Lookup Tables'!$I$54:$J$55,2,FALSE),"ERROR")</f>
        <v>72036</v>
      </c>
      <c r="Q26" s="16">
        <v>32.75</v>
      </c>
      <c r="R26" s="17">
        <v>1</v>
      </c>
      <c r="S26" s="18">
        <v>23</v>
      </c>
      <c r="T26" s="19">
        <f>(VLOOKUP(S26,'[4]Lookup Tables'!$L$3:$M$11,2,FALSE))*0.039370078474</f>
        <v>0.89566928528350009</v>
      </c>
      <c r="U26" s="17">
        <f t="shared" ref="U26:U31" si="208">(3.14159*(T26/2)^2)*(Q26)</f>
        <v>20.634606043768997</v>
      </c>
      <c r="V26" s="20" t="str">
        <f>+IFERROR(VLOOKUP(L26,'[4]Lookup Tables'!$R$4:$U$22,3,FALSE),"ERROR")</f>
        <v>Orange</v>
      </c>
      <c r="W26" s="21">
        <f t="shared" ref="W26:W31" si="209">B26</f>
        <v>143016</v>
      </c>
      <c r="X26" s="22" t="s">
        <v>94</v>
      </c>
      <c r="Y26" s="23" t="s">
        <v>27</v>
      </c>
      <c r="Z26" s="23" t="str">
        <f>+IFERROR(VLOOKUP(L26,'[4]Lookup Tables'!$R$4:$U$22,4,FALSE),"ERROR")</f>
        <v>x-Fast</v>
      </c>
      <c r="AA26" s="21">
        <f t="shared" ref="AA26:AA31" si="210">S26</f>
        <v>23</v>
      </c>
      <c r="AB26" s="24">
        <f t="shared" ref="AB26:AB31" si="211">R26</f>
        <v>1</v>
      </c>
      <c r="AC26" s="23" t="s">
        <v>28</v>
      </c>
      <c r="AD26" s="25">
        <v>0.75</v>
      </c>
      <c r="AE26" s="26">
        <f>(($U26-(3.1459*(($AB26+0.043)/2)^2))/((3.1459*(($AB26+0.043)/2)^2)-(3.1459*(AD26/2)^2)))/12</f>
        <v>3.989248870443205</v>
      </c>
      <c r="AF26" s="23" t="s">
        <v>29</v>
      </c>
      <c r="AG26" s="23">
        <v>0.625</v>
      </c>
      <c r="AH26" s="26">
        <f>(($U26-(3.1459*(($AB26+0.043)/2)^2))/((3.1459*(($AB26+0.043)/2)^2)-(3.1459*(AG26/2)^2)))/12</f>
        <v>3.0058459043843402</v>
      </c>
      <c r="AI26" s="23" t="s">
        <v>30</v>
      </c>
      <c r="AJ26" s="23">
        <v>0.69</v>
      </c>
      <c r="AK26" s="26">
        <f>(($U26-(3.1459*(($AB26+0.043)/2)^2))/((3.1459*(($AB26+0.043)/2)^2)-(3.1459*(AJ26/2)^2)))/12</f>
        <v>3.4258297191143208</v>
      </c>
      <c r="AL26" s="23" t="s">
        <v>31</v>
      </c>
      <c r="AM26" s="23">
        <v>0.80400000000000005</v>
      </c>
      <c r="AN26" s="26">
        <f>(($U26-(3.1459*(($AB26+0.043)/2)^2))/((3.1459*(($AB26+0.043)/2)^2)-(3.1459*(AM26/2)^2)))/12</f>
        <v>4.7476013457047115</v>
      </c>
      <c r="AO26" s="23" t="s">
        <v>32</v>
      </c>
      <c r="AP26" s="23">
        <v>0.53</v>
      </c>
      <c r="AQ26" s="26">
        <f>(($U26-(3.1459*(($AB26+0.043)/2)^2))/((3.1459*(($AB26+0.043)/2)^2)-(3.1459*(AP26/2)^2)))/12</f>
        <v>2.5971255988153739</v>
      </c>
      <c r="AR26" s="47">
        <f t="shared" ref="AR26:AR31" si="212">AY26</f>
        <v>33</v>
      </c>
      <c r="AS26" s="21">
        <f>+IFERROR(VLOOKUP(L26,'[4]Lookup Tables'!$R$4:$U$22,2,FALSE),"ERROR")</f>
        <v>15</v>
      </c>
      <c r="AT26" s="23" t="str">
        <f t="shared" ref="AT26:AT31" si="213">A26</f>
        <v>B or G</v>
      </c>
      <c r="AU26" s="21">
        <f t="shared" ref="AU26:AU31" si="214">F26</f>
        <v>20</v>
      </c>
      <c r="AV26" s="21" t="str">
        <f>+IFERROR(VLOOKUP(L26,'[4]Lookup Tables'!$R$4:$V$22,5,FALSE),"ERROR")</f>
        <v>3-6</v>
      </c>
      <c r="AW26" s="21">
        <v>600</v>
      </c>
      <c r="AX26" s="48">
        <f t="shared" ref="AX26:AX31" si="215">Q26</f>
        <v>32.75</v>
      </c>
      <c r="AY26" s="48">
        <f t="shared" ref="AY26:AY31" si="216">AX26+0.25</f>
        <v>33</v>
      </c>
      <c r="AZ26" s="48">
        <f t="shared" ref="AZ26:AZ31" si="217">AX26+1</f>
        <v>33.75</v>
      </c>
      <c r="BA26" s="29">
        <f t="array" ref="BA26">VLOOKUP($S26&amp;$M26, CHOOSE({1,2}, '[4]Lookup Tables'!$I$20:$I$49&amp;'[4]Lookup Tables'!$J$20:$J$49,'[4]Lookup Tables'!$K$20:$K$49), 2,0)</f>
        <v>4.8300000000000003E-2</v>
      </c>
      <c r="BB26" s="29">
        <f t="shared" ref="BB26:BB31" si="218">BA26*AX26</f>
        <v>1.581825</v>
      </c>
      <c r="BC26" s="30">
        <f t="shared" ref="BC26:BC31" si="219">BB26*454</f>
        <v>718.14855</v>
      </c>
      <c r="BD26" s="29">
        <f t="array" ref="BD26">VLOOKUP($S26&amp;$M26, CHOOSE({1,2}, '[4]Lookup Tables'!$I$20:$I$49&amp;'[4]Lookup Tables'!$J$20:$J$49,'[4]Lookup Tables'!$L$20:$L$49), 2,0)</f>
        <v>4.9299999999999997E-2</v>
      </c>
      <c r="BE26" s="49">
        <f t="shared" ref="BE26:BE31" si="220">BD26*AY26</f>
        <v>1.6268999999999998</v>
      </c>
      <c r="BF26" s="30">
        <f t="shared" ref="BF26:BF31" si="221">BE26*454</f>
        <v>738.61259999999993</v>
      </c>
      <c r="BG26" s="29">
        <f t="array" ref="BG26">VLOOKUP($S26&amp;$M26, CHOOSE({1,2}, '[4]Lookup Tables'!$I$20:$I$49&amp;'[4]Lookup Tables'!$J$20:$J$49,'[4]Lookup Tables'!$M$20:$M$49), 2,0)</f>
        <v>5.0299999999999997E-2</v>
      </c>
      <c r="BH26" s="29">
        <f t="shared" ref="BH26:BH31" si="222">BG26*AZ26</f>
        <v>1.6976249999999999</v>
      </c>
      <c r="BI26" s="30">
        <f t="shared" ref="BI26:BI31" si="223">BH26*454</f>
        <v>770.72174999999993</v>
      </c>
      <c r="BJ26" s="30" t="str">
        <f t="shared" ref="BJ26:BJ31" si="224">N26</f>
        <v>H20</v>
      </c>
      <c r="BK26" s="31">
        <f t="shared" ref="BK26:BK31" si="225">BE26*0.7</f>
        <v>1.1388299999999998</v>
      </c>
      <c r="BL26" s="30">
        <v>72036</v>
      </c>
      <c r="BM26" s="31">
        <f t="shared" ref="BM26:BM31" si="226">BE26*0.3</f>
        <v>0.48806999999999989</v>
      </c>
      <c r="BN26" s="32">
        <v>0.3</v>
      </c>
      <c r="BO26" s="29" t="str">
        <f>'[4]Lookup Tables'!$P$58</f>
        <v>12-8 4x1.25 Universal Clip</v>
      </c>
      <c r="BP26" s="30">
        <f>VLOOKUP($BO26,'[4]Lookup Tables'!$P$58:$Q$60,2)</f>
        <v>8509</v>
      </c>
      <c r="BQ26" s="29" t="str">
        <f>VLOOKUP($S26,'[4]Lookup Tables'!$O$45:$S$53,2)</f>
        <v>40mm142 gauge</v>
      </c>
      <c r="BR26" s="33">
        <f>($AY26+1.25)/12</f>
        <v>2.8541666666666665</v>
      </c>
      <c r="BS26" s="30">
        <f>VLOOKUP($S26,'[4]Lookup Tables'!$O$45:$S$53,3)</f>
        <v>8030</v>
      </c>
      <c r="BT26" s="29" t="str">
        <f>VLOOKUP($S26,'[4]Lookup Tables'!$O$45:$S$53,4)</f>
        <v>84mm200 gauge</v>
      </c>
      <c r="BU26" s="33">
        <f>($AY26+1.25)/12</f>
        <v>2.8541666666666665</v>
      </c>
      <c r="BV26" s="30">
        <f>VLOOKUP($S26,'[4]Lookup Tables'!$O$45:$S$53,5)</f>
        <v>8032</v>
      </c>
      <c r="BW26" s="34">
        <f t="shared" ref="BW26:BW31" si="227">F26</f>
        <v>20</v>
      </c>
      <c r="BX26" s="34">
        <f t="shared" ref="BX26:BX31" si="228">BB26*BW26</f>
        <v>31.636500000000002</v>
      </c>
      <c r="BY26" s="34">
        <f t="shared" ref="BY26:BY31" si="229">BE26*BW26</f>
        <v>32.537999999999997</v>
      </c>
      <c r="BZ26" s="34">
        <f t="shared" ref="BZ26:BZ31" si="230">BH26*BW26</f>
        <v>33.952500000000001</v>
      </c>
      <c r="CA26" s="34">
        <f t="shared" ref="CA26:CA31" si="231">BZ26+CE26+CI26</f>
        <v>33.967408203369153</v>
      </c>
      <c r="CB26" s="35" t="str">
        <f t="array" ref="CB26">VLOOKUP($E26&amp;ROUNDUP(($AZ26),0), CHOOSE({1,2},'[4]Lookup Tables'!$X$3:$X$129&amp;'[4]Lookup Tables'!$Y$3:$Y$129,'[4]Lookup Tables'!$Z$3:$Z$129),2,0)</f>
        <v>NA</v>
      </c>
      <c r="CC26" s="34" t="str">
        <f t="array" ref="CC26">VLOOKUP($E26&amp;ROUNDUP(($AZ26),0), CHOOSE({1,2},'[4]Lookup Tables'!$X$3:$X$129&amp;'[4]Lookup Tables'!$Y$3:$Y$129,'[4]Lookup Tables'!AA$3:$AA$129),2,0)</f>
        <v>NA</v>
      </c>
      <c r="CD26" s="34" t="str">
        <f t="array" ref="CD26">VLOOKUP($E26&amp;ROUNDUP(($AZ26),0), CHOOSE({1,2},'[4]Lookup Tables'!$X$3:$X$129&amp;'[4]Lookup Tables'!$Y$3:$Y$129,'[4]Lookup Tables'!$AB$3:$AB$129),2,0)</f>
        <v>NA</v>
      </c>
      <c r="CE26" s="36">
        <f t="array" ref="CE26">VLOOKUP($E26&amp;ROUNDUP(($AZ26),0), CHOOSE({1,2},'[4]Lookup Tables'!$X$3:$X$129&amp;'[4]Lookup Tables'!$Y$3:$Y$129,'[4]Lookup Tables'!$AD$3:$AD$129),2,0)</f>
        <v>0</v>
      </c>
      <c r="CF26" s="34">
        <f t="array" ref="CF26">VLOOKUP($E26&amp;ROUNDUP(($AZ26),0), CHOOSE({1,2},'[4]Lookup Tables'!$X$3:$X$129&amp;'[4]Lookup Tables'!$Y$3:$Y$129,'[4]Lookup Tables'!$AE$3:$AE$129),2,0)</f>
        <v>0</v>
      </c>
      <c r="CG26" s="34">
        <f t="array" ref="CG26">VLOOKUP($E26&amp;ROUNDUP(($AZ26+1),0), CHOOSE({1,2},'[4]Lookup Tables'!$X$3:$X$129&amp;'[4]Lookup Tables'!$Y$3:$Y$129,'[4]Lookup Tables'!$AC$3:$AC$129),2,0)</f>
        <v>8053</v>
      </c>
      <c r="CH26" s="36">
        <f t="shared" ref="CH26:CH31" si="232">(CO26*12)*0.0386</f>
        <v>6.7764560768888158</v>
      </c>
      <c r="CI26" s="36">
        <f t="shared" ref="CI26:CI36" si="233">IF(CB26="NA", CH26*0.0022,0)</f>
        <v>1.4908203369155396E-2</v>
      </c>
      <c r="CJ26" s="36">
        <f t="shared" ref="CJ26:CJ31" si="234">((3.14159*(((S26*0.039370078474)/2)^2))*Q26)*BW26</f>
        <v>421.81211340287598</v>
      </c>
      <c r="CK26" s="36">
        <f t="shared" ref="CK26:CK31" si="235">((SQRT((CJ26/Q26)/3.14159))*2)</f>
        <v>4.0495719003787993</v>
      </c>
      <c r="CL26" s="36">
        <f t="shared" ref="CL26:CL31" si="236">CK26/0.7827</f>
        <v>5.1738493680577484</v>
      </c>
      <c r="CM26" s="36">
        <f t="shared" ref="CM26:CM31" si="237">(2*3.14159*(CL26/2))/12</f>
        <v>1.3545094530163784</v>
      </c>
      <c r="CN26" s="37">
        <f t="shared" ref="CN26:CN31" si="238">ROUNDUP((Q26/3)*CM26,1)</f>
        <v>14.799999999999999</v>
      </c>
      <c r="CO26" s="37">
        <f t="shared" ref="CO26:CO31" si="239">(CN26*ABS(COS(15)))+((6*(CM26*5))/12)</f>
        <v>14.629654742851502</v>
      </c>
      <c r="CP26" s="38" t="str">
        <f t="array" ref="CP26">VLOOKUP($S26&amp;$D26, CHOOSE({1,2}, '[4]Lookup Tables'!$O$65:$O$79&amp;'[4]Lookup Tables'!$P$65:$P$79,'[4]Lookup Tables'!$Q$65:$Q$79),2,0)</f>
        <v>NA</v>
      </c>
      <c r="CQ26" s="39">
        <f t="shared" ref="CQ26:CQ36" si="240">(CA26/BW26)+(50/I26)</f>
        <v>1.7483704101684576</v>
      </c>
      <c r="CR26" s="40" t="str">
        <f>+IFERROR(VLOOKUP($J26,'[5]Codes - Revised'!$A$8:$O$12110,10,FALSE),"ERROR")</f>
        <v>48 x 44</v>
      </c>
      <c r="CS26" s="41">
        <f t="shared" si="125"/>
        <v>1748.3704101684577</v>
      </c>
    </row>
    <row r="27" spans="1:97" s="10" customFormat="1">
      <c r="A27" s="11" t="s">
        <v>21</v>
      </c>
      <c r="B27" s="12">
        <v>143036</v>
      </c>
      <c r="C27" s="11" t="s">
        <v>95</v>
      </c>
      <c r="D27" s="11" t="s">
        <v>23</v>
      </c>
      <c r="E27" s="11" t="s">
        <v>24</v>
      </c>
      <c r="F27" s="11">
        <v>25</v>
      </c>
      <c r="G27" s="13">
        <f t="shared" si="206"/>
        <v>43.839374999999997</v>
      </c>
      <c r="H27" s="14">
        <v>36</v>
      </c>
      <c r="I27" s="13">
        <f t="shared" si="207"/>
        <v>900</v>
      </c>
      <c r="J27" s="14">
        <v>12939</v>
      </c>
      <c r="K27" s="11">
        <v>50</v>
      </c>
      <c r="L27" s="15">
        <f>+IFERROR(VLOOKUP($K27,'[4]Lookup Tables'!$A$3:$B$35,2,FALSE),"ERROR")</f>
        <v>50</v>
      </c>
      <c r="M27" s="11" t="s">
        <v>25</v>
      </c>
      <c r="N27" s="15" t="str">
        <f t="array" ref="N27">VLOOKUP($M27&amp;$L27, CHOOSE({1,2}, '[4]Lookup Tables'!$I$59:$I$165&amp;'[4]Lookup Tables'!$J$59:$J$165,'[4]Lookup Tables'!$K$59:$K$165), 2,0)</f>
        <v>M50</v>
      </c>
      <c r="O27" s="15">
        <f t="array" ref="O27">VLOOKUP($M27&amp;$K27&amp;A27, CHOOSE({1,2,3}, '[4]Lookup Tables'!$I$59:$I$165&amp;'[4]Lookup Tables'!$J$59:$J$165&amp;'[4]Lookup Tables'!$H$59:$H$165,'[4]Lookup Tables'!$L$59:$L$165), 2,0)</f>
        <v>70325</v>
      </c>
      <c r="P27" s="15">
        <f>+IFERROR(VLOOKUP($A27,'[4]Lookup Tables'!$I$54:$J$55,2,FALSE),"ERROR")</f>
        <v>72036</v>
      </c>
      <c r="Q27" s="16">
        <v>32.75</v>
      </c>
      <c r="R27" s="17">
        <v>1</v>
      </c>
      <c r="S27" s="18">
        <v>23</v>
      </c>
      <c r="T27" s="19">
        <f>(VLOOKUP(S27,'[4]Lookup Tables'!$L$3:$M$11,2,FALSE))*0.039370078474</f>
        <v>0.89566928528350009</v>
      </c>
      <c r="U27" s="17">
        <f t="shared" si="208"/>
        <v>20.634606043768997</v>
      </c>
      <c r="V27" s="20" t="str">
        <f>+IFERROR(VLOOKUP(L27,'[4]Lookup Tables'!$R$4:$U$22,3,FALSE),"ERROR")</f>
        <v>Green</v>
      </c>
      <c r="W27" s="21">
        <f t="shared" si="209"/>
        <v>143036</v>
      </c>
      <c r="X27" s="22" t="s">
        <v>96</v>
      </c>
      <c r="Y27" s="23" t="s">
        <v>27</v>
      </c>
      <c r="Z27" s="23" t="str">
        <f>+IFERROR(VLOOKUP(L27,'[4]Lookup Tables'!$R$4:$U$22,4,FALSE),"ERROR")</f>
        <v>Medium</v>
      </c>
      <c r="AA27" s="21">
        <f t="shared" si="210"/>
        <v>23</v>
      </c>
      <c r="AB27" s="24">
        <f t="shared" si="211"/>
        <v>1</v>
      </c>
      <c r="AC27" s="23" t="s">
        <v>28</v>
      </c>
      <c r="AD27" s="25">
        <v>0.75</v>
      </c>
      <c r="AE27" s="26">
        <f t="shared" ref="AE27:AE31" si="241">(($U27-(3.1459*(($AB27+0.043)/2)^2))/((3.1459*(($AB27+0.043)/2)^2)-(3.1459*(AD27/2)^2)))/12</f>
        <v>3.989248870443205</v>
      </c>
      <c r="AF27" s="23" t="s">
        <v>29</v>
      </c>
      <c r="AG27" s="23">
        <v>0.625</v>
      </c>
      <c r="AH27" s="26">
        <f t="shared" ref="AH27:AH31" si="242">(($U27-(3.1459*(($AB27+0.043)/2)^2))/((3.1459*(($AB27+0.043)/2)^2)-(3.1459*(AG27/2)^2)))/12</f>
        <v>3.0058459043843402</v>
      </c>
      <c r="AI27" s="23" t="s">
        <v>30</v>
      </c>
      <c r="AJ27" s="23">
        <v>0.69</v>
      </c>
      <c r="AK27" s="26">
        <f t="shared" ref="AK27:AK31" si="243">(($U27-(3.1459*(($AB27+0.043)/2)^2))/((3.1459*(($AB27+0.043)/2)^2)-(3.1459*(AJ27/2)^2)))/12</f>
        <v>3.4258297191143208</v>
      </c>
      <c r="AL27" s="23" t="s">
        <v>31</v>
      </c>
      <c r="AM27" s="23">
        <v>0.80400000000000005</v>
      </c>
      <c r="AN27" s="26">
        <f t="shared" ref="AN27:AN31" si="244">(($U27-(3.1459*(($AB27+0.043)/2)^2))/((3.1459*(($AB27+0.043)/2)^2)-(3.1459*(AM27/2)^2)))/12</f>
        <v>4.7476013457047115</v>
      </c>
      <c r="AO27" s="23" t="s">
        <v>32</v>
      </c>
      <c r="AP27" s="23">
        <v>0.53</v>
      </c>
      <c r="AQ27" s="26">
        <f t="shared" ref="AQ27:AQ31" si="245">(($U27-(3.1459*(($AB27+0.043)/2)^2))/((3.1459*(($AB27+0.043)/2)^2)-(3.1459*(AP27/2)^2)))/12</f>
        <v>2.5971255988153739</v>
      </c>
      <c r="AR27" s="47">
        <f t="shared" si="212"/>
        <v>33</v>
      </c>
      <c r="AS27" s="21">
        <f>+IFERROR(VLOOKUP(L27,'[4]Lookup Tables'!$R$4:$U$22,2,FALSE),"ERROR")</f>
        <v>60</v>
      </c>
      <c r="AT27" s="23" t="str">
        <f t="shared" si="213"/>
        <v>B or G</v>
      </c>
      <c r="AU27" s="21">
        <f t="shared" si="214"/>
        <v>25</v>
      </c>
      <c r="AV27" s="21" t="str">
        <f>+IFERROR(VLOOKUP(L27,'[4]Lookup Tables'!$R$4:$V$22,5,FALSE),"ERROR")</f>
        <v>5-8</v>
      </c>
      <c r="AW27" s="21">
        <v>600</v>
      </c>
      <c r="AX27" s="48">
        <f t="shared" si="215"/>
        <v>32.75</v>
      </c>
      <c r="AY27" s="48">
        <f t="shared" si="216"/>
        <v>33</v>
      </c>
      <c r="AZ27" s="48">
        <f t="shared" si="217"/>
        <v>33.75</v>
      </c>
      <c r="BA27" s="29">
        <f t="array" ref="BA27">VLOOKUP($S27&amp;$M27, CHOOSE({1,2}, '[4]Lookup Tables'!$I$20:$I$49&amp;'[4]Lookup Tables'!$J$20:$J$49,'[4]Lookup Tables'!$K$20:$K$49), 2,0)</f>
        <v>4.6899999999999997E-2</v>
      </c>
      <c r="BB27" s="29">
        <f t="shared" si="218"/>
        <v>1.5359749999999999</v>
      </c>
      <c r="BC27" s="30">
        <f t="shared" si="219"/>
        <v>697.33264999999994</v>
      </c>
      <c r="BD27" s="29">
        <f t="array" ref="BD27">VLOOKUP($S27&amp;$M27, CHOOSE({1,2}, '[4]Lookup Tables'!$I$20:$I$49&amp;'[4]Lookup Tables'!$J$20:$J$49,'[4]Lookup Tables'!$L$20:$L$49), 2,0)</f>
        <v>4.7899999999999998E-2</v>
      </c>
      <c r="BE27" s="49">
        <f t="shared" si="220"/>
        <v>1.5807</v>
      </c>
      <c r="BF27" s="30">
        <f t="shared" si="221"/>
        <v>717.63779999999997</v>
      </c>
      <c r="BG27" s="29">
        <f t="array" ref="BG27">VLOOKUP($S27&amp;$M27, CHOOSE({1,2}, '[4]Lookup Tables'!$I$20:$I$49&amp;'[4]Lookup Tables'!$J$20:$J$49,'[4]Lookup Tables'!$M$20:$M$49), 2,0)</f>
        <v>4.8899999999999999E-2</v>
      </c>
      <c r="BH27" s="29">
        <f t="shared" si="222"/>
        <v>1.6503749999999999</v>
      </c>
      <c r="BI27" s="30">
        <f t="shared" si="223"/>
        <v>749.27024999999992</v>
      </c>
      <c r="BJ27" s="30" t="str">
        <f t="shared" si="224"/>
        <v>M50</v>
      </c>
      <c r="BK27" s="31">
        <f t="shared" si="225"/>
        <v>1.10649</v>
      </c>
      <c r="BL27" s="30">
        <v>72036</v>
      </c>
      <c r="BM27" s="31">
        <f t="shared" si="226"/>
        <v>0.47420999999999996</v>
      </c>
      <c r="BN27" s="32">
        <v>0.3</v>
      </c>
      <c r="BO27" s="29" t="str">
        <f>'[4]Lookup Tables'!$P$58</f>
        <v>12-8 4x1.25 Universal Clip</v>
      </c>
      <c r="BP27" s="30">
        <f>VLOOKUP($BO27,'[4]Lookup Tables'!$P$58:$Q$60,2)</f>
        <v>8509</v>
      </c>
      <c r="BQ27" s="29" t="str">
        <f>VLOOKUP($S27,'[4]Lookup Tables'!$O$45:$S$53,2)</f>
        <v>40mm142 gauge</v>
      </c>
      <c r="BR27" s="33">
        <f t="shared" ref="BR27:BR31" si="246">($AY27+1.25)/12</f>
        <v>2.8541666666666665</v>
      </c>
      <c r="BS27" s="30">
        <f>VLOOKUP($S27,'[4]Lookup Tables'!$O$45:$S$53,3)</f>
        <v>8030</v>
      </c>
      <c r="BT27" s="29" t="str">
        <f>VLOOKUP($S27,'[4]Lookup Tables'!$O$45:$S$53,4)</f>
        <v>84mm200 gauge</v>
      </c>
      <c r="BU27" s="33">
        <f t="shared" ref="BU27:BU31" si="247">($AY27+1.25)/12</f>
        <v>2.8541666666666665</v>
      </c>
      <c r="BV27" s="30">
        <f>VLOOKUP($S27,'[4]Lookup Tables'!$O$45:$S$53,5)</f>
        <v>8032</v>
      </c>
      <c r="BW27" s="34">
        <f t="shared" si="227"/>
        <v>25</v>
      </c>
      <c r="BX27" s="34">
        <f t="shared" si="228"/>
        <v>38.399374999999999</v>
      </c>
      <c r="BY27" s="34">
        <f t="shared" si="229"/>
        <v>39.517499999999998</v>
      </c>
      <c r="BZ27" s="34">
        <f t="shared" si="230"/>
        <v>41.259374999999999</v>
      </c>
      <c r="CA27" s="34">
        <f t="shared" si="231"/>
        <v>43.839374999999997</v>
      </c>
      <c r="CB27" s="35" t="str">
        <f t="array" ref="CB27">VLOOKUP($E27&amp;ROUNDUP(($AZ27),0), CHOOSE({1,2},'[4]Lookup Tables'!$X$3:$X$129&amp;'[4]Lookup Tables'!$Y$3:$Y$129,'[4]Lookup Tables'!$Z$3:$Z$129),2,0)</f>
        <v>39"-2pc</v>
      </c>
      <c r="CC27" s="34">
        <f t="array" ref="CC27">VLOOKUP($E27&amp;ROUNDUP(($AZ27),0), CHOOSE({1,2},'[4]Lookup Tables'!$X$3:$X$129&amp;'[4]Lookup Tables'!$Y$3:$Y$129,'[4]Lookup Tables'!AA$3:$AA$129),2,0)</f>
        <v>8465</v>
      </c>
      <c r="CD27" s="34">
        <f t="array" ref="CD27">VLOOKUP($E27&amp;ROUNDUP(($AZ27),0), CHOOSE({1,2},'[4]Lookup Tables'!$X$3:$X$129&amp;'[4]Lookup Tables'!$Y$3:$Y$129,'[4]Lookup Tables'!$AB$3:$AB$129),2,0)</f>
        <v>8466</v>
      </c>
      <c r="CE27" s="36">
        <f t="array" ref="CE27">VLOOKUP($E27&amp;ROUNDUP(($AZ27),0), CHOOSE({1,2},'[4]Lookup Tables'!$X$3:$X$129&amp;'[4]Lookup Tables'!$Y$3:$Y$129,'[4]Lookup Tables'!$AD$3:$AD$129),2,0)</f>
        <v>2.58</v>
      </c>
      <c r="CF27" s="34">
        <f t="array" ref="CF27">VLOOKUP($E27&amp;ROUNDUP(($AZ27),0), CHOOSE({1,2},'[4]Lookup Tables'!$X$3:$X$129&amp;'[4]Lookup Tables'!$Y$3:$Y$129,'[4]Lookup Tables'!$AE$3:$AE$129),2,0)</f>
        <v>2</v>
      </c>
      <c r="CG27" s="34" t="str">
        <f t="array" ref="CG27">VLOOKUP($E27&amp;ROUNDUP(($AZ27+1),0), CHOOSE({1,2},'[4]Lookup Tables'!$X$3:$X$129&amp;'[4]Lookup Tables'!$Y$3:$Y$129,'[4]Lookup Tables'!$AC$3:$AC$129),2,0)</f>
        <v>NA</v>
      </c>
      <c r="CH27" s="36">
        <f t="shared" si="232"/>
        <v>7.5949923729121052</v>
      </c>
      <c r="CI27" s="36">
        <f t="shared" si="233"/>
        <v>0</v>
      </c>
      <c r="CJ27" s="36">
        <f t="shared" si="234"/>
        <v>527.265141753595</v>
      </c>
      <c r="CK27" s="36">
        <f t="shared" si="235"/>
        <v>4.5275590245100004</v>
      </c>
      <c r="CL27" s="36">
        <f t="shared" si="236"/>
        <v>5.7845394461607267</v>
      </c>
      <c r="CM27" s="36">
        <f t="shared" si="237"/>
        <v>1.5143876065553397</v>
      </c>
      <c r="CN27" s="37">
        <f t="shared" si="238"/>
        <v>16.600000000000001</v>
      </c>
      <c r="CO27" s="37">
        <f t="shared" si="239"/>
        <v>16.396788369844785</v>
      </c>
      <c r="CP27" s="38" t="str">
        <f t="array" ref="CP27">VLOOKUP($S27&amp;$D27, CHOOSE({1,2}, '[4]Lookup Tables'!$O$65:$O$79&amp;'[4]Lookup Tables'!$P$65:$P$79,'[4]Lookup Tables'!$Q$65:$Q$79),2,0)</f>
        <v>NA</v>
      </c>
      <c r="CQ27" s="39">
        <f t="shared" si="240"/>
        <v>1.8091305555555555</v>
      </c>
      <c r="CR27" s="40" t="str">
        <f>+IFERROR(VLOOKUP($J27,'[5]Codes - Revised'!$A$8:$O$12110,10,FALSE),"ERROR")</f>
        <v>48 x 44</v>
      </c>
      <c r="CS27" s="41">
        <f t="shared" si="125"/>
        <v>1628.2175</v>
      </c>
    </row>
    <row r="28" spans="1:97" s="10" customFormat="1">
      <c r="A28" s="11" t="s">
        <v>21</v>
      </c>
      <c r="B28" s="12">
        <v>143039</v>
      </c>
      <c r="C28" s="11" t="s">
        <v>97</v>
      </c>
      <c r="D28" s="11" t="s">
        <v>23</v>
      </c>
      <c r="E28" s="11" t="s">
        <v>34</v>
      </c>
      <c r="F28" s="11">
        <v>25</v>
      </c>
      <c r="G28" s="13">
        <f t="shared" si="206"/>
        <v>41.276083983220403</v>
      </c>
      <c r="H28" s="14">
        <v>50</v>
      </c>
      <c r="I28" s="13">
        <f t="shared" si="207"/>
        <v>1250</v>
      </c>
      <c r="J28" s="14">
        <v>12552</v>
      </c>
      <c r="K28" s="11">
        <v>50</v>
      </c>
      <c r="L28" s="15">
        <f>+IFERROR(VLOOKUP($K28,'[4]Lookup Tables'!$A$3:$B$35,2,FALSE),"ERROR")</f>
        <v>50</v>
      </c>
      <c r="M28" s="11" t="s">
        <v>56</v>
      </c>
      <c r="N28" s="15" t="str">
        <f t="array" ref="N28">VLOOKUP($M28&amp;$L28, CHOOSE({1,2}, '[4]Lookup Tables'!$I$59:$I$165&amp;'[4]Lookup Tables'!$J$59:$J$165,'[4]Lookup Tables'!$K$59:$K$165), 2,0)</f>
        <v>LIF50</v>
      </c>
      <c r="O28" s="15">
        <f t="array" ref="O28">VLOOKUP($M28&amp;$K28&amp;A28, CHOOSE({1,2,3}, '[4]Lookup Tables'!$I$59:$I$165&amp;'[4]Lookup Tables'!$J$59:$J$165&amp;'[4]Lookup Tables'!$H$59:$H$165,'[4]Lookup Tables'!$L$59:$L$165), 2,0)</f>
        <v>70319</v>
      </c>
      <c r="P28" s="15">
        <f>+IFERROR(VLOOKUP($A28,'[4]Lookup Tables'!$I$54:$J$55,2,FALSE),"ERROR")</f>
        <v>72036</v>
      </c>
      <c r="Q28" s="16">
        <v>32.75</v>
      </c>
      <c r="R28" s="17">
        <v>1</v>
      </c>
      <c r="S28" s="18">
        <v>23</v>
      </c>
      <c r="T28" s="19">
        <f>(VLOOKUP(S28,'[4]Lookup Tables'!$L$3:$M$11,2,FALSE))*0.039370078474</f>
        <v>0.89566928528350009</v>
      </c>
      <c r="U28" s="17">
        <f t="shared" si="208"/>
        <v>20.634606043768997</v>
      </c>
      <c r="V28" s="20" t="str">
        <f>+IFERROR(VLOOKUP(L28,'[4]Lookup Tables'!$R$4:$U$22,3,FALSE),"ERROR")</f>
        <v>Green</v>
      </c>
      <c r="W28" s="21">
        <f t="shared" si="209"/>
        <v>143039</v>
      </c>
      <c r="X28" s="22" t="s">
        <v>98</v>
      </c>
      <c r="Y28" s="23" t="s">
        <v>27</v>
      </c>
      <c r="Z28" s="23" t="str">
        <f>+IFERROR(VLOOKUP(L28,'[4]Lookup Tables'!$R$4:$U$22,4,FALSE),"ERROR")</f>
        <v>Medium</v>
      </c>
      <c r="AA28" s="21">
        <f t="shared" si="210"/>
        <v>23</v>
      </c>
      <c r="AB28" s="24">
        <f t="shared" si="211"/>
        <v>1</v>
      </c>
      <c r="AC28" s="23" t="s">
        <v>28</v>
      </c>
      <c r="AD28" s="25">
        <v>0.75</v>
      </c>
      <c r="AE28" s="26">
        <f t="shared" si="241"/>
        <v>3.989248870443205</v>
      </c>
      <c r="AF28" s="23" t="s">
        <v>29</v>
      </c>
      <c r="AG28" s="23">
        <v>0.625</v>
      </c>
      <c r="AH28" s="26">
        <f t="shared" si="242"/>
        <v>3.0058459043843402</v>
      </c>
      <c r="AI28" s="23" t="s">
        <v>30</v>
      </c>
      <c r="AJ28" s="23">
        <v>0.69</v>
      </c>
      <c r="AK28" s="26">
        <f t="shared" si="243"/>
        <v>3.4258297191143208</v>
      </c>
      <c r="AL28" s="23" t="s">
        <v>31</v>
      </c>
      <c r="AM28" s="23">
        <v>0.80400000000000005</v>
      </c>
      <c r="AN28" s="26">
        <f t="shared" si="244"/>
        <v>4.7476013457047115</v>
      </c>
      <c r="AO28" s="23" t="s">
        <v>32</v>
      </c>
      <c r="AP28" s="23">
        <v>0.53</v>
      </c>
      <c r="AQ28" s="26">
        <f t="shared" si="245"/>
        <v>2.5971255988153739</v>
      </c>
      <c r="AR28" s="47">
        <f t="shared" si="212"/>
        <v>33</v>
      </c>
      <c r="AS28" s="21">
        <f>+IFERROR(VLOOKUP(L28,'[4]Lookup Tables'!$R$4:$U$22,2,FALSE),"ERROR")</f>
        <v>60</v>
      </c>
      <c r="AT28" s="23" t="str">
        <f t="shared" si="213"/>
        <v>B or G</v>
      </c>
      <c r="AU28" s="21">
        <f t="shared" si="214"/>
        <v>25</v>
      </c>
      <c r="AV28" s="21" t="str">
        <f>+IFERROR(VLOOKUP(L28,'[4]Lookup Tables'!$R$4:$V$22,5,FALSE),"ERROR")</f>
        <v>5-8</v>
      </c>
      <c r="AW28" s="21">
        <v>600</v>
      </c>
      <c r="AX28" s="48">
        <f t="shared" si="215"/>
        <v>32.75</v>
      </c>
      <c r="AY28" s="48">
        <f t="shared" si="216"/>
        <v>33</v>
      </c>
      <c r="AZ28" s="48">
        <f t="shared" si="217"/>
        <v>33.75</v>
      </c>
      <c r="BA28" s="29">
        <f t="array" ref="BA28">VLOOKUP($S28&amp;$M28, CHOOSE({1,2}, '[4]Lookup Tables'!$I$20:$I$49&amp;'[4]Lookup Tables'!$J$20:$J$49,'[4]Lookup Tables'!$K$20:$K$49), 2,0)</f>
        <v>4.6899999999999997E-2</v>
      </c>
      <c r="BB28" s="29">
        <f t="shared" si="218"/>
        <v>1.5359749999999999</v>
      </c>
      <c r="BC28" s="30">
        <f t="shared" si="219"/>
        <v>697.33264999999994</v>
      </c>
      <c r="BD28" s="29">
        <f t="array" ref="BD28">VLOOKUP($S28&amp;$M28, CHOOSE({1,2}, '[4]Lookup Tables'!$I$20:$I$49&amp;'[4]Lookup Tables'!$J$20:$J$49,'[4]Lookup Tables'!$L$20:$L$49), 2,0)</f>
        <v>4.7899999999999998E-2</v>
      </c>
      <c r="BE28" s="49">
        <f t="shared" si="220"/>
        <v>1.5807</v>
      </c>
      <c r="BF28" s="30">
        <f t="shared" si="221"/>
        <v>717.63779999999997</v>
      </c>
      <c r="BG28" s="29">
        <f t="array" ref="BG28">VLOOKUP($S28&amp;$M28, CHOOSE({1,2}, '[4]Lookup Tables'!$I$20:$I$49&amp;'[4]Lookup Tables'!$J$20:$J$49,'[4]Lookup Tables'!$M$20:$M$49), 2,0)</f>
        <v>4.8899999999999999E-2</v>
      </c>
      <c r="BH28" s="29">
        <f t="shared" si="222"/>
        <v>1.6503749999999999</v>
      </c>
      <c r="BI28" s="30">
        <f t="shared" si="223"/>
        <v>749.27024999999992</v>
      </c>
      <c r="BJ28" s="30" t="str">
        <f t="shared" si="224"/>
        <v>LIF50</v>
      </c>
      <c r="BK28" s="31">
        <f t="shared" si="225"/>
        <v>1.10649</v>
      </c>
      <c r="BL28" s="30">
        <v>72036</v>
      </c>
      <c r="BM28" s="31">
        <f t="shared" si="226"/>
        <v>0.47420999999999996</v>
      </c>
      <c r="BN28" s="32">
        <v>0.3</v>
      </c>
      <c r="BO28" s="29" t="str">
        <f>'[4]Lookup Tables'!$P$58</f>
        <v>12-8 4x1.25 Universal Clip</v>
      </c>
      <c r="BP28" s="30">
        <f>VLOOKUP($BO28,'[4]Lookup Tables'!$P$58:$Q$60,2)</f>
        <v>8509</v>
      </c>
      <c r="BQ28" s="29" t="str">
        <f>VLOOKUP($S28,'[4]Lookup Tables'!$O$45:$S$53,2)</f>
        <v>40mm142 gauge</v>
      </c>
      <c r="BR28" s="33">
        <f t="shared" si="246"/>
        <v>2.8541666666666665</v>
      </c>
      <c r="BS28" s="30">
        <f>VLOOKUP($S28,'[4]Lookup Tables'!$O$45:$S$53,3)</f>
        <v>8030</v>
      </c>
      <c r="BT28" s="29" t="str">
        <f>VLOOKUP($S28,'[4]Lookup Tables'!$O$45:$S$53,4)</f>
        <v>84mm200 gauge</v>
      </c>
      <c r="BU28" s="33">
        <f t="shared" si="247"/>
        <v>2.8541666666666665</v>
      </c>
      <c r="BV28" s="30">
        <f>VLOOKUP($S28,'[4]Lookup Tables'!$O$45:$S$53,5)</f>
        <v>8032</v>
      </c>
      <c r="BW28" s="34">
        <f t="shared" si="227"/>
        <v>25</v>
      </c>
      <c r="BX28" s="34">
        <f t="shared" si="228"/>
        <v>38.399374999999999</v>
      </c>
      <c r="BY28" s="34">
        <f t="shared" si="229"/>
        <v>39.517499999999998</v>
      </c>
      <c r="BZ28" s="34">
        <f t="shared" si="230"/>
        <v>41.259374999999999</v>
      </c>
      <c r="CA28" s="34">
        <f t="shared" si="231"/>
        <v>41.276083983220403</v>
      </c>
      <c r="CB28" s="35" t="str">
        <f t="array" ref="CB28">VLOOKUP($E28&amp;ROUNDUP(($AZ28),0), CHOOSE({1,2},'[4]Lookup Tables'!$X$3:$X$129&amp;'[4]Lookup Tables'!$Y$3:$Y$129,'[4]Lookup Tables'!$Z$3:$Z$129),2,0)</f>
        <v>NA</v>
      </c>
      <c r="CC28" s="34" t="str">
        <f t="array" ref="CC28">VLOOKUP($E28&amp;ROUNDUP(($AZ28),0), CHOOSE({1,2},'[4]Lookup Tables'!$X$3:$X$129&amp;'[4]Lookup Tables'!$Y$3:$Y$129,'[4]Lookup Tables'!AA$3:$AA$129),2,0)</f>
        <v>NA</v>
      </c>
      <c r="CD28" s="34" t="str">
        <f t="array" ref="CD28">VLOOKUP($E28&amp;ROUNDUP(($AZ28),0), CHOOSE({1,2},'[4]Lookup Tables'!$X$3:$X$129&amp;'[4]Lookup Tables'!$Y$3:$Y$129,'[4]Lookup Tables'!$AB$3:$AB$129),2,0)</f>
        <v>NA</v>
      </c>
      <c r="CE28" s="36">
        <f t="array" ref="CE28">VLOOKUP($E28&amp;ROUNDUP(($AZ28),0), CHOOSE({1,2},'[4]Lookup Tables'!$X$3:$X$129&amp;'[4]Lookup Tables'!$Y$3:$Y$129,'[4]Lookup Tables'!$AD$3:$AD$129),2,0)</f>
        <v>0</v>
      </c>
      <c r="CF28" s="34">
        <f t="array" ref="CF28">VLOOKUP($E28&amp;ROUNDUP(($AZ28),0), CHOOSE({1,2},'[4]Lookup Tables'!$X$3:$X$129&amp;'[4]Lookup Tables'!$Y$3:$Y$129,'[4]Lookup Tables'!$AE$3:$AE$129),2,0)</f>
        <v>0</v>
      </c>
      <c r="CG28" s="34">
        <f t="array" ref="CG28">VLOOKUP($E28&amp;ROUNDUP(($AZ28+1),0), CHOOSE({1,2},'[4]Lookup Tables'!$X$3:$X$129&amp;'[4]Lookup Tables'!$Y$3:$Y$129,'[4]Lookup Tables'!$AC$3:$AC$129),2,0)</f>
        <v>8053</v>
      </c>
      <c r="CH28" s="36">
        <f t="shared" si="232"/>
        <v>7.5949923729121052</v>
      </c>
      <c r="CI28" s="36">
        <f t="shared" si="233"/>
        <v>1.6708983220406634E-2</v>
      </c>
      <c r="CJ28" s="36">
        <f t="shared" si="234"/>
        <v>527.265141753595</v>
      </c>
      <c r="CK28" s="36">
        <f t="shared" si="235"/>
        <v>4.5275590245100004</v>
      </c>
      <c r="CL28" s="36">
        <f t="shared" si="236"/>
        <v>5.7845394461607267</v>
      </c>
      <c r="CM28" s="36">
        <f t="shared" si="237"/>
        <v>1.5143876065553397</v>
      </c>
      <c r="CN28" s="37">
        <f t="shared" si="238"/>
        <v>16.600000000000001</v>
      </c>
      <c r="CO28" s="37">
        <f t="shared" si="239"/>
        <v>16.396788369844785</v>
      </c>
      <c r="CP28" s="38" t="str">
        <f t="array" ref="CP28">VLOOKUP($S28&amp;$D28, CHOOSE({1,2}, '[4]Lookup Tables'!$O$65:$O$79&amp;'[4]Lookup Tables'!$P$65:$P$79,'[4]Lookup Tables'!$Q$65:$Q$79),2,0)</f>
        <v>NA</v>
      </c>
      <c r="CQ28" s="39">
        <f t="shared" si="240"/>
        <v>1.6910433593288161</v>
      </c>
      <c r="CR28" s="40" t="str">
        <f>+IFERROR(VLOOKUP($J28,'[5]Codes - Revised'!$A$8:$O$12110,10,FALSE),"ERROR")</f>
        <v>48 x 48</v>
      </c>
      <c r="CS28" s="41">
        <f t="shared" si="125"/>
        <v>2113.8041991610203</v>
      </c>
    </row>
    <row r="29" spans="1:97" s="10" customFormat="1">
      <c r="A29" s="11" t="s">
        <v>21</v>
      </c>
      <c r="B29" s="12">
        <v>143042</v>
      </c>
      <c r="C29" s="11" t="s">
        <v>99</v>
      </c>
      <c r="D29" s="11" t="s">
        <v>50</v>
      </c>
      <c r="E29" s="11" t="s">
        <v>24</v>
      </c>
      <c r="F29" s="11">
        <v>40</v>
      </c>
      <c r="G29" s="13">
        <f t="shared" si="206"/>
        <v>68.594999999999999</v>
      </c>
      <c r="H29" s="14">
        <v>36</v>
      </c>
      <c r="I29" s="13">
        <f t="shared" si="207"/>
        <v>1440</v>
      </c>
      <c r="J29" s="14">
        <v>12939</v>
      </c>
      <c r="K29" s="11">
        <v>45</v>
      </c>
      <c r="L29" s="15">
        <f>+IFERROR(VLOOKUP($K29,'[4]Lookup Tables'!$A$3:$B$35,2,FALSE),"ERROR")</f>
        <v>45</v>
      </c>
      <c r="M29" s="11" t="s">
        <v>56</v>
      </c>
      <c r="N29" s="15" t="str">
        <f t="array" ref="N29">VLOOKUP($M29&amp;$L29, CHOOSE({1,2}, '[4]Lookup Tables'!$I$59:$I$165&amp;'[4]Lookup Tables'!$J$59:$J$165,'[4]Lookup Tables'!$K$59:$K$165), 2,0)</f>
        <v>LIF45</v>
      </c>
      <c r="O29" s="15">
        <f t="array" ref="O29">VLOOKUP($M29&amp;$K29&amp;A29, CHOOSE({1,2,3}, '[4]Lookup Tables'!$I$59:$I$165&amp;'[4]Lookup Tables'!$J$59:$J$165&amp;'[4]Lookup Tables'!$H$59:$H$165,'[4]Lookup Tables'!$L$59:$L$165), 2,0)</f>
        <v>70332</v>
      </c>
      <c r="P29" s="15">
        <f>+IFERROR(VLOOKUP($A29,'[4]Lookup Tables'!$I$54:$J$55,2,FALSE),"ERROR")</f>
        <v>72036</v>
      </c>
      <c r="Q29" s="16">
        <v>32.75</v>
      </c>
      <c r="R29" s="17">
        <v>1</v>
      </c>
      <c r="S29" s="18">
        <v>23</v>
      </c>
      <c r="T29" s="19">
        <f>(VLOOKUP(S29,'[4]Lookup Tables'!$L$3:$M$11,2,FALSE))*0.039370078474</f>
        <v>0.89566928528350009</v>
      </c>
      <c r="U29" s="17">
        <f t="shared" si="208"/>
        <v>20.634606043768997</v>
      </c>
      <c r="V29" s="20" t="str">
        <f>+IFERROR(VLOOKUP(L29,'[4]Lookup Tables'!$R$4:$U$22,3,FALSE),"ERROR")</f>
        <v>Green</v>
      </c>
      <c r="W29" s="21">
        <f t="shared" si="209"/>
        <v>143042</v>
      </c>
      <c r="X29" s="22" t="s">
        <v>100</v>
      </c>
      <c r="Y29" s="23" t="s">
        <v>27</v>
      </c>
      <c r="Z29" s="23" t="str">
        <f>+IFERROR(VLOOKUP(L29,'[4]Lookup Tables'!$R$4:$U$22,4,FALSE),"ERROR")</f>
        <v>Medium</v>
      </c>
      <c r="AA29" s="21">
        <f t="shared" si="210"/>
        <v>23</v>
      </c>
      <c r="AB29" s="24">
        <f t="shared" si="211"/>
        <v>1</v>
      </c>
      <c r="AC29" s="23" t="s">
        <v>28</v>
      </c>
      <c r="AD29" s="25">
        <v>0.75</v>
      </c>
      <c r="AE29" s="26">
        <f t="shared" si="241"/>
        <v>3.989248870443205</v>
      </c>
      <c r="AF29" s="23" t="s">
        <v>29</v>
      </c>
      <c r="AG29" s="23">
        <v>0.625</v>
      </c>
      <c r="AH29" s="26">
        <f t="shared" si="242"/>
        <v>3.0058459043843402</v>
      </c>
      <c r="AI29" s="23" t="s">
        <v>30</v>
      </c>
      <c r="AJ29" s="23">
        <v>0.69</v>
      </c>
      <c r="AK29" s="26">
        <f t="shared" si="243"/>
        <v>3.4258297191143208</v>
      </c>
      <c r="AL29" s="23" t="s">
        <v>31</v>
      </c>
      <c r="AM29" s="23">
        <v>0.80400000000000005</v>
      </c>
      <c r="AN29" s="26">
        <f t="shared" si="244"/>
        <v>4.7476013457047115</v>
      </c>
      <c r="AO29" s="23" t="s">
        <v>32</v>
      </c>
      <c r="AP29" s="23">
        <v>0.53</v>
      </c>
      <c r="AQ29" s="26">
        <f t="shared" si="245"/>
        <v>2.5971255988153739</v>
      </c>
      <c r="AR29" s="47">
        <f t="shared" si="212"/>
        <v>33</v>
      </c>
      <c r="AS29" s="21">
        <f>+IFERROR(VLOOKUP(L29,'[4]Lookup Tables'!$R$4:$U$22,2,FALSE),"ERROR")</f>
        <v>60</v>
      </c>
      <c r="AT29" s="23" t="str">
        <f t="shared" si="213"/>
        <v>B or G</v>
      </c>
      <c r="AU29" s="21">
        <f t="shared" si="214"/>
        <v>40</v>
      </c>
      <c r="AV29" s="21" t="str">
        <f>+IFERROR(VLOOKUP(L29,'[4]Lookup Tables'!$R$4:$V$22,5,FALSE),"ERROR")</f>
        <v>5-8</v>
      </c>
      <c r="AW29" s="21">
        <v>600</v>
      </c>
      <c r="AX29" s="48">
        <f t="shared" si="215"/>
        <v>32.75</v>
      </c>
      <c r="AY29" s="48">
        <f t="shared" si="216"/>
        <v>33</v>
      </c>
      <c r="AZ29" s="48">
        <f t="shared" si="217"/>
        <v>33.75</v>
      </c>
      <c r="BA29" s="29">
        <f t="array" ref="BA29">VLOOKUP($S29&amp;$M29, CHOOSE({1,2}, '[4]Lookup Tables'!$I$20:$I$49&amp;'[4]Lookup Tables'!$J$20:$J$49,'[4]Lookup Tables'!$K$20:$K$49), 2,0)</f>
        <v>4.6899999999999997E-2</v>
      </c>
      <c r="BB29" s="29">
        <f t="shared" si="218"/>
        <v>1.5359749999999999</v>
      </c>
      <c r="BC29" s="30">
        <f t="shared" si="219"/>
        <v>697.33264999999994</v>
      </c>
      <c r="BD29" s="29">
        <f t="array" ref="BD29">VLOOKUP($S29&amp;$M29, CHOOSE({1,2}, '[4]Lookup Tables'!$I$20:$I$49&amp;'[4]Lookup Tables'!$J$20:$J$49,'[4]Lookup Tables'!$L$20:$L$49), 2,0)</f>
        <v>4.7899999999999998E-2</v>
      </c>
      <c r="BE29" s="49">
        <f t="shared" si="220"/>
        <v>1.5807</v>
      </c>
      <c r="BF29" s="30">
        <f t="shared" si="221"/>
        <v>717.63779999999997</v>
      </c>
      <c r="BG29" s="29">
        <f t="array" ref="BG29">VLOOKUP($S29&amp;$M29, CHOOSE({1,2}, '[4]Lookup Tables'!$I$20:$I$49&amp;'[4]Lookup Tables'!$J$20:$J$49,'[4]Lookup Tables'!$M$20:$M$49), 2,0)</f>
        <v>4.8899999999999999E-2</v>
      </c>
      <c r="BH29" s="29">
        <f t="shared" si="222"/>
        <v>1.6503749999999999</v>
      </c>
      <c r="BI29" s="30">
        <f t="shared" si="223"/>
        <v>749.27024999999992</v>
      </c>
      <c r="BJ29" s="30" t="str">
        <f t="shared" si="224"/>
        <v>LIF45</v>
      </c>
      <c r="BK29" s="31">
        <f t="shared" si="225"/>
        <v>1.10649</v>
      </c>
      <c r="BL29" s="30">
        <v>72036</v>
      </c>
      <c r="BM29" s="31">
        <f t="shared" si="226"/>
        <v>0.47420999999999996</v>
      </c>
      <c r="BN29" s="32">
        <v>0.3</v>
      </c>
      <c r="BO29" s="29" t="str">
        <f>'[4]Lookup Tables'!$P$58</f>
        <v>12-8 4x1.25 Universal Clip</v>
      </c>
      <c r="BP29" s="30">
        <f>VLOOKUP($BO29,'[4]Lookup Tables'!$P$58:$Q$60,2)</f>
        <v>8509</v>
      </c>
      <c r="BQ29" s="29" t="str">
        <f>VLOOKUP($S29,'[4]Lookup Tables'!$O$45:$S$53,2)</f>
        <v>40mm142 gauge</v>
      </c>
      <c r="BR29" s="33">
        <f t="shared" si="246"/>
        <v>2.8541666666666665</v>
      </c>
      <c r="BS29" s="30">
        <f>VLOOKUP($S29,'[4]Lookup Tables'!$O$45:$S$53,3)</f>
        <v>8030</v>
      </c>
      <c r="BT29" s="29" t="str">
        <f>VLOOKUP($S29,'[4]Lookup Tables'!$O$45:$S$53,4)</f>
        <v>84mm200 gauge</v>
      </c>
      <c r="BU29" s="33">
        <f t="shared" si="247"/>
        <v>2.8541666666666665</v>
      </c>
      <c r="BV29" s="30">
        <f>VLOOKUP($S29,'[4]Lookup Tables'!$O$45:$S$53,5)</f>
        <v>8032</v>
      </c>
      <c r="BW29" s="34">
        <f t="shared" si="227"/>
        <v>40</v>
      </c>
      <c r="BX29" s="34">
        <f t="shared" si="228"/>
        <v>61.438999999999993</v>
      </c>
      <c r="BY29" s="34">
        <f t="shared" si="229"/>
        <v>63.228000000000002</v>
      </c>
      <c r="BZ29" s="34">
        <f t="shared" si="230"/>
        <v>66.015000000000001</v>
      </c>
      <c r="CA29" s="34">
        <f t="shared" si="231"/>
        <v>68.594999999999999</v>
      </c>
      <c r="CB29" s="35" t="str">
        <f t="array" ref="CB29">VLOOKUP($E29&amp;ROUNDUP(($AZ29),0), CHOOSE({1,2},'[4]Lookup Tables'!$X$3:$X$129&amp;'[4]Lookup Tables'!$Y$3:$Y$129,'[4]Lookup Tables'!$Z$3:$Z$129),2,0)</f>
        <v>39"-2pc</v>
      </c>
      <c r="CC29" s="34">
        <f t="array" ref="CC29">VLOOKUP($E29&amp;ROUNDUP(($AZ29),0), CHOOSE({1,2},'[4]Lookup Tables'!$X$3:$X$129&amp;'[4]Lookup Tables'!$Y$3:$Y$129,'[4]Lookup Tables'!AA$3:$AA$129),2,0)</f>
        <v>8465</v>
      </c>
      <c r="CD29" s="34">
        <f t="array" ref="CD29">VLOOKUP($E29&amp;ROUNDUP(($AZ29),0), CHOOSE({1,2},'[4]Lookup Tables'!$X$3:$X$129&amp;'[4]Lookup Tables'!$Y$3:$Y$129,'[4]Lookup Tables'!$AB$3:$AB$129),2,0)</f>
        <v>8466</v>
      </c>
      <c r="CE29" s="36">
        <f t="array" ref="CE29">VLOOKUP($E29&amp;ROUNDUP(($AZ29),0), CHOOSE({1,2},'[4]Lookup Tables'!$X$3:$X$129&amp;'[4]Lookup Tables'!$Y$3:$Y$129,'[4]Lookup Tables'!$AD$3:$AD$129),2,0)</f>
        <v>2.58</v>
      </c>
      <c r="CF29" s="34">
        <f t="array" ref="CF29">VLOOKUP($E29&amp;ROUNDUP(($AZ29),0), CHOOSE({1,2},'[4]Lookup Tables'!$X$3:$X$129&amp;'[4]Lookup Tables'!$Y$3:$Y$129,'[4]Lookup Tables'!$AE$3:$AE$129),2,0)</f>
        <v>2</v>
      </c>
      <c r="CG29" s="34" t="str">
        <f t="array" ref="CG29">VLOOKUP($E29&amp;ROUNDUP(($AZ29+1),0), CHOOSE({1,2},'[4]Lookup Tables'!$X$3:$X$129&amp;'[4]Lookup Tables'!$Y$3:$Y$129,'[4]Lookup Tables'!$AC$3:$AC$129),2,0)</f>
        <v>NA</v>
      </c>
      <c r="CH29" s="36">
        <f t="shared" si="232"/>
        <v>9.6078612757119473</v>
      </c>
      <c r="CI29" s="36">
        <f t="shared" si="233"/>
        <v>0</v>
      </c>
      <c r="CJ29" s="36">
        <f t="shared" si="234"/>
        <v>843.62422680575196</v>
      </c>
      <c r="CK29" s="36">
        <f t="shared" si="235"/>
        <v>5.7269595033206855</v>
      </c>
      <c r="CL29" s="36">
        <f t="shared" si="236"/>
        <v>7.3169279459827337</v>
      </c>
      <c r="CM29" s="36">
        <f t="shared" si="237"/>
        <v>1.9155656388183246</v>
      </c>
      <c r="CN29" s="37">
        <f t="shared" si="238"/>
        <v>21</v>
      </c>
      <c r="CO29" s="37">
        <f t="shared" si="239"/>
        <v>20.742360267081061</v>
      </c>
      <c r="CP29" s="38">
        <f t="array" ref="CP29">VLOOKUP($S29&amp;$D29, CHOOSE({1,2}, '[4]Lookup Tables'!$O$65:$O$79&amp;'[4]Lookup Tables'!$P$65:$P$79,'[4]Lookup Tables'!$Q$65:$Q$79),2,0)</f>
        <v>8508</v>
      </c>
      <c r="CQ29" s="39">
        <f t="shared" si="240"/>
        <v>1.7495972222222222</v>
      </c>
      <c r="CR29" s="40" t="str">
        <f>+IFERROR(VLOOKUP($J29,'[5]Codes - Revised'!$A$8:$O$12110,10,FALSE),"ERROR")</f>
        <v>48 x 44</v>
      </c>
      <c r="CS29" s="41">
        <f t="shared" si="125"/>
        <v>2519.42</v>
      </c>
    </row>
    <row r="30" spans="1:97" s="10" customFormat="1">
      <c r="A30" s="11" t="s">
        <v>21</v>
      </c>
      <c r="B30" s="12">
        <v>143045</v>
      </c>
      <c r="C30" s="11" t="s">
        <v>101</v>
      </c>
      <c r="D30" s="11" t="s">
        <v>23</v>
      </c>
      <c r="E30" s="11" t="s">
        <v>24</v>
      </c>
      <c r="F30" s="11">
        <v>30</v>
      </c>
      <c r="G30" s="13">
        <f t="shared" si="206"/>
        <v>55.77225</v>
      </c>
      <c r="H30" s="14">
        <v>32</v>
      </c>
      <c r="I30" s="13">
        <f t="shared" si="207"/>
        <v>960</v>
      </c>
      <c r="J30" s="14">
        <v>12397</v>
      </c>
      <c r="K30" s="11">
        <v>20</v>
      </c>
      <c r="L30" s="15">
        <f>+IFERROR(VLOOKUP($K30,'[4]Lookup Tables'!$A$3:$B$35,2,FALSE),"ERROR")</f>
        <v>20</v>
      </c>
      <c r="M30" s="11" t="s">
        <v>45</v>
      </c>
      <c r="N30" s="15" t="str">
        <f t="array" ref="N30">VLOOKUP($M30&amp;$L30, CHOOSE({1,2}, '[4]Lookup Tables'!$I$59:$I$124&amp;'[4]Lookup Tables'!$J$59:$J$124,'[4]Lookup Tables'!$K$59:$K$124), 2,0)</f>
        <v>H20</v>
      </c>
      <c r="O30" s="15">
        <f t="array" ref="O30">VLOOKUP($M30&amp;$K30, CHOOSE({1,2}, '[4]Lookup Tables'!$I$59:$I$124&amp;'[4]Lookup Tables'!$J$59:$J$124,'[4]Lookup Tables'!$L$59:$L$124), 2,0)</f>
        <v>70301</v>
      </c>
      <c r="P30" s="15">
        <f>+IFERROR(VLOOKUP($A30,'[4]Lookup Tables'!$I$54:$J$55,2,FALSE),"ERROR")</f>
        <v>72036</v>
      </c>
      <c r="Q30" s="16">
        <v>34.25</v>
      </c>
      <c r="R30" s="17">
        <v>1</v>
      </c>
      <c r="S30" s="18">
        <v>23</v>
      </c>
      <c r="T30" s="19">
        <f>(VLOOKUP(S30,'[4]Lookup Tables'!$L$3:$M$11,2,FALSE))*0.039370078474</f>
        <v>0.89566928528350009</v>
      </c>
      <c r="U30" s="17">
        <f t="shared" si="208"/>
        <v>21.579702503788951</v>
      </c>
      <c r="V30" s="20" t="str">
        <f>+IFERROR(VLOOKUP(L30,'[4]Lookup Tables'!$R$4:$U$22,3,FALSE),"ERROR")</f>
        <v>Orange</v>
      </c>
      <c r="W30" s="21">
        <f t="shared" si="209"/>
        <v>143045</v>
      </c>
      <c r="X30" s="22" t="s">
        <v>102</v>
      </c>
      <c r="Y30" s="23" t="s">
        <v>27</v>
      </c>
      <c r="Z30" s="23" t="str">
        <f>+IFERROR(VLOOKUP(L30,'[4]Lookup Tables'!$R$4:$U$22,4,FALSE),"ERROR")</f>
        <v>x-Fast</v>
      </c>
      <c r="AA30" s="21">
        <f t="shared" si="210"/>
        <v>23</v>
      </c>
      <c r="AB30" s="24">
        <f t="shared" si="211"/>
        <v>1</v>
      </c>
      <c r="AC30" s="23" t="s">
        <v>28</v>
      </c>
      <c r="AD30" s="25">
        <v>0.75</v>
      </c>
      <c r="AE30" s="26">
        <f t="shared" si="241"/>
        <v>4.1798660584012497</v>
      </c>
      <c r="AF30" s="23" t="s">
        <v>29</v>
      </c>
      <c r="AG30" s="23">
        <v>0.625</v>
      </c>
      <c r="AH30" s="26">
        <f t="shared" si="242"/>
        <v>3.1494734173164409</v>
      </c>
      <c r="AI30" s="23" t="s">
        <v>30</v>
      </c>
      <c r="AJ30" s="23">
        <v>0.69</v>
      </c>
      <c r="AK30" s="26">
        <f t="shared" si="243"/>
        <v>3.5895252038254868</v>
      </c>
      <c r="AL30" s="23" t="s">
        <v>31</v>
      </c>
      <c r="AM30" s="23">
        <v>0.80400000000000005</v>
      </c>
      <c r="AN30" s="26">
        <f t="shared" si="244"/>
        <v>4.9744546826246312</v>
      </c>
      <c r="AO30" s="23" t="s">
        <v>32</v>
      </c>
      <c r="AP30" s="23">
        <v>0.53</v>
      </c>
      <c r="AQ30" s="26">
        <f t="shared" si="245"/>
        <v>2.7212233411467612</v>
      </c>
      <c r="AR30" s="47">
        <f t="shared" si="212"/>
        <v>34.5</v>
      </c>
      <c r="AS30" s="21">
        <f>+IFERROR(VLOOKUP(L30,'[4]Lookup Tables'!$R$4:$U$22,2,FALSE),"ERROR")</f>
        <v>15</v>
      </c>
      <c r="AT30" s="23" t="str">
        <f t="shared" si="213"/>
        <v>B or G</v>
      </c>
      <c r="AU30" s="21">
        <f t="shared" si="214"/>
        <v>30</v>
      </c>
      <c r="AV30" s="21" t="str">
        <f>+IFERROR(VLOOKUP(L30,'[4]Lookup Tables'!$R$4:$V$22,5,FALSE),"ERROR")</f>
        <v>3-6</v>
      </c>
      <c r="AW30" s="21">
        <v>600</v>
      </c>
      <c r="AX30" s="48">
        <f t="shared" si="215"/>
        <v>34.25</v>
      </c>
      <c r="AY30" s="48">
        <f t="shared" si="216"/>
        <v>34.5</v>
      </c>
      <c r="AZ30" s="48">
        <f t="shared" si="217"/>
        <v>35.25</v>
      </c>
      <c r="BA30" s="29">
        <f t="array" ref="BA30">VLOOKUP($S30&amp;$M30, CHOOSE({1,2}, '[4]Lookup Tables'!$I$20:$I$49&amp;'[4]Lookup Tables'!$J$20:$J$49,'[4]Lookup Tables'!$K$20:$K$49), 2,0)</f>
        <v>4.8300000000000003E-2</v>
      </c>
      <c r="BB30" s="29">
        <f t="shared" si="218"/>
        <v>1.6542750000000002</v>
      </c>
      <c r="BC30" s="30">
        <f t="shared" si="219"/>
        <v>751.04085000000009</v>
      </c>
      <c r="BD30" s="29">
        <f t="array" ref="BD30">VLOOKUP($S30&amp;$M30, CHOOSE({1,2}, '[4]Lookup Tables'!$I$20:$I$49&amp;'[4]Lookup Tables'!$J$20:$J$49,'[4]Lookup Tables'!$L$20:$L$49), 2,0)</f>
        <v>4.9299999999999997E-2</v>
      </c>
      <c r="BE30" s="29">
        <f t="shared" si="220"/>
        <v>1.70085</v>
      </c>
      <c r="BF30" s="30">
        <f t="shared" si="221"/>
        <v>772.18589999999995</v>
      </c>
      <c r="BG30" s="29">
        <f t="array" ref="BG30">VLOOKUP($S30&amp;$M30, CHOOSE({1,2}, '[4]Lookup Tables'!$I$20:$I$49&amp;'[4]Lookup Tables'!$J$20:$J$49,'[4]Lookup Tables'!$M$20:$M$49), 2,0)</f>
        <v>5.0299999999999997E-2</v>
      </c>
      <c r="BH30" s="29">
        <f t="shared" si="222"/>
        <v>1.773075</v>
      </c>
      <c r="BI30" s="30">
        <f t="shared" si="223"/>
        <v>804.97604999999999</v>
      </c>
      <c r="BJ30" s="30" t="str">
        <f t="shared" si="224"/>
        <v>H20</v>
      </c>
      <c r="BK30" s="31">
        <f t="shared" si="225"/>
        <v>1.1905949999999998</v>
      </c>
      <c r="BL30" s="30">
        <v>72036</v>
      </c>
      <c r="BM30" s="31">
        <f t="shared" si="226"/>
        <v>0.51025500000000001</v>
      </c>
      <c r="BN30" s="32">
        <v>0.3</v>
      </c>
      <c r="BO30" s="29" t="str">
        <f>'[4]Lookup Tables'!$P$58</f>
        <v>12-8 4x1.25 Universal Clip</v>
      </c>
      <c r="BP30" s="30">
        <f>VLOOKUP($BO30,'[4]Lookup Tables'!$P$58:$Q$60,2)</f>
        <v>8509</v>
      </c>
      <c r="BQ30" s="29" t="str">
        <f>VLOOKUP($S30,'[4]Lookup Tables'!$O$45:$S$53,2)</f>
        <v>40mm142 gauge</v>
      </c>
      <c r="BR30" s="33">
        <f t="shared" si="246"/>
        <v>2.9791666666666665</v>
      </c>
      <c r="BS30" s="30">
        <f>VLOOKUP($S30,'[4]Lookup Tables'!$O$45:$S$53,3)</f>
        <v>8030</v>
      </c>
      <c r="BT30" s="29" t="str">
        <f>VLOOKUP($S30,'[4]Lookup Tables'!$O$45:$S$53,4)</f>
        <v>84mm200 gauge</v>
      </c>
      <c r="BU30" s="33">
        <f t="shared" si="247"/>
        <v>2.9791666666666665</v>
      </c>
      <c r="BV30" s="30">
        <f>VLOOKUP($S30,'[4]Lookup Tables'!$O$45:$S$53,5)</f>
        <v>8032</v>
      </c>
      <c r="BW30" s="34">
        <f t="shared" si="227"/>
        <v>30</v>
      </c>
      <c r="BX30" s="34">
        <f t="shared" si="228"/>
        <v>49.628250000000008</v>
      </c>
      <c r="BY30" s="34">
        <f t="shared" si="229"/>
        <v>51.025500000000001</v>
      </c>
      <c r="BZ30" s="34">
        <f t="shared" si="230"/>
        <v>53.192250000000001</v>
      </c>
      <c r="CA30" s="34">
        <f t="shared" si="231"/>
        <v>55.77225</v>
      </c>
      <c r="CB30" s="35" t="str">
        <f t="array" ref="CB30">VLOOKUP($E30&amp;ROUNDUP(($AZ30),0), CHOOSE({1,2},'[4]Lookup Tables'!$X$3:$X$129&amp;'[4]Lookup Tables'!$Y$3:$Y$129,'[4]Lookup Tables'!$Z$3:$Z$129),2,0)</f>
        <v>39"-2pc</v>
      </c>
      <c r="CC30" s="34">
        <f t="array" ref="CC30">VLOOKUP($E30&amp;ROUNDUP(($AZ30),0), CHOOSE({1,2},'[4]Lookup Tables'!$X$3:$X$129&amp;'[4]Lookup Tables'!$Y$3:$Y$129,'[4]Lookup Tables'!AA$3:$AA$129),2,0)</f>
        <v>8465</v>
      </c>
      <c r="CD30" s="34">
        <f t="array" ref="CD30">VLOOKUP($E30&amp;ROUNDUP(($AZ30),0), CHOOSE({1,2},'[4]Lookup Tables'!$X$3:$X$129&amp;'[4]Lookup Tables'!$Y$3:$Y$129,'[4]Lookup Tables'!$AB$3:$AB$129),2,0)</f>
        <v>8466</v>
      </c>
      <c r="CE30" s="36">
        <f t="array" ref="CE30">VLOOKUP($E30&amp;ROUNDUP(($AZ30),0), CHOOSE({1,2},'[4]Lookup Tables'!$X$3:$X$129&amp;'[4]Lookup Tables'!$Y$3:$Y$129,'[4]Lookup Tables'!$AD$3:$AD$129),2,0)</f>
        <v>2.58</v>
      </c>
      <c r="CF30" s="34">
        <f t="array" ref="CF30">VLOOKUP($E30&amp;ROUNDUP(($AZ30),0), CHOOSE({1,2},'[4]Lookup Tables'!$X$3:$X$129&amp;'[4]Lookup Tables'!$Y$3:$Y$129,'[4]Lookup Tables'!$AE$3:$AE$129),2,0)</f>
        <v>2</v>
      </c>
      <c r="CG30" s="34" t="str">
        <f t="array" ref="CG30">VLOOKUP($E30&amp;ROUNDUP(($AZ30+1),0), CHOOSE({1,2},'[4]Lookup Tables'!$X$3:$X$129&amp;'[4]Lookup Tables'!$Y$3:$Y$129,'[4]Lookup Tables'!$AC$3:$AC$129),2,0)</f>
        <v>NA</v>
      </c>
      <c r="CH30" s="36">
        <f t="shared" si="232"/>
        <v>8.606900593242802</v>
      </c>
      <c r="CI30" s="36">
        <f t="shared" si="233"/>
        <v>0</v>
      </c>
      <c r="CJ30" s="36">
        <f t="shared" si="234"/>
        <v>661.69762827703062</v>
      </c>
      <c r="CK30" s="36">
        <f t="shared" si="235"/>
        <v>4.9596924163204248</v>
      </c>
      <c r="CL30" s="36">
        <f t="shared" si="236"/>
        <v>6.3366454788813407</v>
      </c>
      <c r="CM30" s="36">
        <f t="shared" si="237"/>
        <v>1.6589285058332359</v>
      </c>
      <c r="CN30" s="37">
        <f t="shared" si="238"/>
        <v>19</v>
      </c>
      <c r="CO30" s="37">
        <f t="shared" si="239"/>
        <v>18.581391608900695</v>
      </c>
      <c r="CP30" s="38" t="str">
        <f t="array" ref="CP30">VLOOKUP($S30&amp;$D30, CHOOSE({1,2}, '[4]Lookup Tables'!$O$65:$O$79&amp;'[4]Lookup Tables'!$P$65:$P$79,'[4]Lookup Tables'!$Q$65:$Q$79),2,0)</f>
        <v>NA</v>
      </c>
      <c r="CQ30" s="39">
        <f t="shared" si="240"/>
        <v>1.9111583333333333</v>
      </c>
      <c r="CR30" s="40" t="str">
        <f>+IFERROR(VLOOKUP($J30,'[5]Codes - Revised'!$A$8:$O$12110,10,FALSE),"ERROR")</f>
        <v>66 x 42</v>
      </c>
      <c r="CS30" s="41">
        <f t="shared" si="125"/>
        <v>1834.712</v>
      </c>
    </row>
    <row r="31" spans="1:97" s="10" customFormat="1">
      <c r="A31" s="11" t="s">
        <v>21</v>
      </c>
      <c r="B31" s="12">
        <v>143060</v>
      </c>
      <c r="C31" s="11" t="s">
        <v>103</v>
      </c>
      <c r="D31" s="11" t="s">
        <v>23</v>
      </c>
      <c r="E31" s="11" t="s">
        <v>24</v>
      </c>
      <c r="F31" s="11">
        <v>40</v>
      </c>
      <c r="G31" s="13">
        <f t="shared" si="206"/>
        <v>70.484999999999999</v>
      </c>
      <c r="H31" s="14">
        <v>36</v>
      </c>
      <c r="I31" s="13">
        <f t="shared" si="207"/>
        <v>1440</v>
      </c>
      <c r="J31" s="14">
        <v>12939</v>
      </c>
      <c r="K31" s="11">
        <v>20</v>
      </c>
      <c r="L31" s="15">
        <f>+IFERROR(VLOOKUP($K31,'[4]Lookup Tables'!$A$3:$B$35,2,FALSE),"ERROR")</f>
        <v>20</v>
      </c>
      <c r="M31" s="11" t="s">
        <v>45</v>
      </c>
      <c r="N31" s="15" t="str">
        <f t="array" ref="N31">VLOOKUP($M31&amp;$L31, CHOOSE({1,2}, '[4]Lookup Tables'!$I$59:$I$165&amp;'[4]Lookup Tables'!$J$59:$J$165,'[4]Lookup Tables'!$K$59:$K$165), 2,0)</f>
        <v>H20</v>
      </c>
      <c r="O31" s="15">
        <f t="array" ref="O31">VLOOKUP($M31&amp;$K31&amp;A31, CHOOSE({1,2,3}, '[4]Lookup Tables'!$I$59:$I$165&amp;'[4]Lookup Tables'!$J$59:$J$165&amp;'[4]Lookup Tables'!$H$59:$H$165,'[4]Lookup Tables'!$L$59:$L$165), 2,0)</f>
        <v>70301</v>
      </c>
      <c r="P31" s="15">
        <f>+IFERROR(VLOOKUP($A31,'[4]Lookup Tables'!$I$54:$J$55,2,FALSE),"ERROR")</f>
        <v>72036</v>
      </c>
      <c r="Q31" s="16">
        <v>32.75</v>
      </c>
      <c r="R31" s="17">
        <v>1</v>
      </c>
      <c r="S31" s="18">
        <v>23</v>
      </c>
      <c r="T31" s="19">
        <f>(VLOOKUP(S31,'[4]Lookup Tables'!$L$3:$M$11,2,FALSE))*0.039370078474</f>
        <v>0.89566928528350009</v>
      </c>
      <c r="U31" s="17">
        <f t="shared" si="208"/>
        <v>20.634606043768997</v>
      </c>
      <c r="V31" s="20" t="str">
        <f>+IFERROR(VLOOKUP(L31,'[4]Lookup Tables'!$R$4:$U$22,3,FALSE),"ERROR")</f>
        <v>Orange</v>
      </c>
      <c r="W31" s="21">
        <f t="shared" si="209"/>
        <v>143060</v>
      </c>
      <c r="X31" s="22" t="s">
        <v>94</v>
      </c>
      <c r="Y31" s="23" t="s">
        <v>27</v>
      </c>
      <c r="Z31" s="23" t="str">
        <f>+IFERROR(VLOOKUP(L31,'[4]Lookup Tables'!$R$4:$U$22,4,FALSE),"ERROR")</f>
        <v>x-Fast</v>
      </c>
      <c r="AA31" s="21">
        <f t="shared" si="210"/>
        <v>23</v>
      </c>
      <c r="AB31" s="24">
        <f t="shared" si="211"/>
        <v>1</v>
      </c>
      <c r="AC31" s="23" t="s">
        <v>28</v>
      </c>
      <c r="AD31" s="25">
        <v>0.75</v>
      </c>
      <c r="AE31" s="26">
        <f t="shared" si="241"/>
        <v>3.989248870443205</v>
      </c>
      <c r="AF31" s="23" t="s">
        <v>29</v>
      </c>
      <c r="AG31" s="23">
        <v>0.625</v>
      </c>
      <c r="AH31" s="26">
        <f t="shared" si="242"/>
        <v>3.0058459043843402</v>
      </c>
      <c r="AI31" s="23" t="s">
        <v>30</v>
      </c>
      <c r="AJ31" s="23">
        <v>0.69</v>
      </c>
      <c r="AK31" s="26">
        <f t="shared" si="243"/>
        <v>3.4258297191143208</v>
      </c>
      <c r="AL31" s="23" t="s">
        <v>31</v>
      </c>
      <c r="AM31" s="23">
        <v>0.80400000000000005</v>
      </c>
      <c r="AN31" s="26">
        <f t="shared" si="244"/>
        <v>4.7476013457047115</v>
      </c>
      <c r="AO31" s="23" t="s">
        <v>32</v>
      </c>
      <c r="AP31" s="23">
        <v>0.53</v>
      </c>
      <c r="AQ31" s="26">
        <f t="shared" si="245"/>
        <v>2.5971255988153739</v>
      </c>
      <c r="AR31" s="47">
        <f t="shared" si="212"/>
        <v>33</v>
      </c>
      <c r="AS31" s="21">
        <f>+IFERROR(VLOOKUP(L31,'[4]Lookup Tables'!$R$4:$U$22,2,FALSE),"ERROR")</f>
        <v>15</v>
      </c>
      <c r="AT31" s="23" t="str">
        <f t="shared" si="213"/>
        <v>B or G</v>
      </c>
      <c r="AU31" s="21">
        <f t="shared" si="214"/>
        <v>40</v>
      </c>
      <c r="AV31" s="21" t="str">
        <f>+IFERROR(VLOOKUP(L31,'[4]Lookup Tables'!$R$4:$V$22,5,FALSE),"ERROR")</f>
        <v>3-6</v>
      </c>
      <c r="AW31" s="21">
        <v>600</v>
      </c>
      <c r="AX31" s="48">
        <f t="shared" si="215"/>
        <v>32.75</v>
      </c>
      <c r="AY31" s="48">
        <f t="shared" si="216"/>
        <v>33</v>
      </c>
      <c r="AZ31" s="48">
        <f t="shared" si="217"/>
        <v>33.75</v>
      </c>
      <c r="BA31" s="29">
        <f t="array" ref="BA31">VLOOKUP($S31&amp;$M31, CHOOSE({1,2}, '[4]Lookup Tables'!$I$20:$I$49&amp;'[4]Lookup Tables'!$J$20:$J$49,'[4]Lookup Tables'!$K$20:$K$49), 2,0)</f>
        <v>4.8300000000000003E-2</v>
      </c>
      <c r="BB31" s="29">
        <f t="shared" si="218"/>
        <v>1.581825</v>
      </c>
      <c r="BC31" s="30">
        <f t="shared" si="219"/>
        <v>718.14855</v>
      </c>
      <c r="BD31" s="29">
        <f t="array" ref="BD31">VLOOKUP($S31&amp;$M31, CHOOSE({1,2}, '[4]Lookup Tables'!$I$20:$I$49&amp;'[4]Lookup Tables'!$J$20:$J$49,'[4]Lookup Tables'!$L$20:$L$49), 2,0)</f>
        <v>4.9299999999999997E-2</v>
      </c>
      <c r="BE31" s="49">
        <f t="shared" si="220"/>
        <v>1.6268999999999998</v>
      </c>
      <c r="BF31" s="30">
        <f t="shared" si="221"/>
        <v>738.61259999999993</v>
      </c>
      <c r="BG31" s="29">
        <f t="array" ref="BG31">VLOOKUP($S31&amp;$M31, CHOOSE({1,2}, '[4]Lookup Tables'!$I$20:$I$49&amp;'[4]Lookup Tables'!$J$20:$J$49,'[4]Lookup Tables'!$M$20:$M$49), 2,0)</f>
        <v>5.0299999999999997E-2</v>
      </c>
      <c r="BH31" s="29">
        <f t="shared" si="222"/>
        <v>1.6976249999999999</v>
      </c>
      <c r="BI31" s="30">
        <f t="shared" si="223"/>
        <v>770.72174999999993</v>
      </c>
      <c r="BJ31" s="30" t="str">
        <f t="shared" si="224"/>
        <v>H20</v>
      </c>
      <c r="BK31" s="31">
        <f t="shared" si="225"/>
        <v>1.1388299999999998</v>
      </c>
      <c r="BL31" s="30">
        <v>72036</v>
      </c>
      <c r="BM31" s="31">
        <f t="shared" si="226"/>
        <v>0.48806999999999989</v>
      </c>
      <c r="BN31" s="32">
        <v>0.3</v>
      </c>
      <c r="BO31" s="29" t="str">
        <f>'[4]Lookup Tables'!$P$58</f>
        <v>12-8 4x1.25 Universal Clip</v>
      </c>
      <c r="BP31" s="30">
        <f>VLOOKUP($BO31,'[4]Lookup Tables'!$P$58:$Q$60,2)</f>
        <v>8509</v>
      </c>
      <c r="BQ31" s="29" t="str">
        <f>VLOOKUP($S31,'[4]Lookup Tables'!$O$45:$S$53,2)</f>
        <v>40mm142 gauge</v>
      </c>
      <c r="BR31" s="33">
        <f t="shared" si="246"/>
        <v>2.8541666666666665</v>
      </c>
      <c r="BS31" s="30">
        <f>VLOOKUP($S31,'[4]Lookup Tables'!$O$45:$S$53,3)</f>
        <v>8030</v>
      </c>
      <c r="BT31" s="29" t="str">
        <f>VLOOKUP($S31,'[4]Lookup Tables'!$O$45:$S$53,4)</f>
        <v>84mm200 gauge</v>
      </c>
      <c r="BU31" s="33">
        <f t="shared" si="247"/>
        <v>2.8541666666666665</v>
      </c>
      <c r="BV31" s="30">
        <f>VLOOKUP($S31,'[4]Lookup Tables'!$O$45:$S$53,5)</f>
        <v>8032</v>
      </c>
      <c r="BW31" s="34">
        <f t="shared" si="227"/>
        <v>40</v>
      </c>
      <c r="BX31" s="34">
        <f t="shared" si="228"/>
        <v>63.273000000000003</v>
      </c>
      <c r="BY31" s="34">
        <f t="shared" si="229"/>
        <v>65.075999999999993</v>
      </c>
      <c r="BZ31" s="34">
        <f t="shared" si="230"/>
        <v>67.905000000000001</v>
      </c>
      <c r="CA31" s="34">
        <f t="shared" si="231"/>
        <v>70.484999999999999</v>
      </c>
      <c r="CB31" s="35" t="str">
        <f t="array" ref="CB31">VLOOKUP($E31&amp;ROUNDUP(($AZ31),0), CHOOSE({1,2},'[4]Lookup Tables'!$X$3:$X$129&amp;'[4]Lookup Tables'!$Y$3:$Y$129,'[4]Lookup Tables'!$Z$3:$Z$129),2,0)</f>
        <v>39"-2pc</v>
      </c>
      <c r="CC31" s="34">
        <f t="array" ref="CC31">VLOOKUP($E31&amp;ROUNDUP(($AZ31),0), CHOOSE({1,2},'[4]Lookup Tables'!$X$3:$X$129&amp;'[4]Lookup Tables'!$Y$3:$Y$129,'[4]Lookup Tables'!AA$3:$AA$129),2,0)</f>
        <v>8465</v>
      </c>
      <c r="CD31" s="34">
        <f t="array" ref="CD31">VLOOKUP($E31&amp;ROUNDUP(($AZ31),0), CHOOSE({1,2},'[4]Lookup Tables'!$X$3:$X$129&amp;'[4]Lookup Tables'!$Y$3:$Y$129,'[4]Lookup Tables'!$AB$3:$AB$129),2,0)</f>
        <v>8466</v>
      </c>
      <c r="CE31" s="36">
        <f t="array" ref="CE31">VLOOKUP($E31&amp;ROUNDUP(($AZ31),0), CHOOSE({1,2},'[4]Lookup Tables'!$X$3:$X$129&amp;'[4]Lookup Tables'!$Y$3:$Y$129,'[4]Lookup Tables'!$AD$3:$AD$129),2,0)</f>
        <v>2.58</v>
      </c>
      <c r="CF31" s="34">
        <f t="array" ref="CF31">VLOOKUP($E31&amp;ROUNDUP(($AZ31),0), CHOOSE({1,2},'[4]Lookup Tables'!$X$3:$X$129&amp;'[4]Lookup Tables'!$Y$3:$Y$129,'[4]Lookup Tables'!$AE$3:$AE$129),2,0)</f>
        <v>2</v>
      </c>
      <c r="CG31" s="34" t="str">
        <f t="array" ref="CG31">VLOOKUP($E31&amp;ROUNDUP(($AZ31+1),0), CHOOSE({1,2},'[4]Lookup Tables'!$X$3:$X$129&amp;'[4]Lookup Tables'!$Y$3:$Y$129,'[4]Lookup Tables'!$AC$3:$AC$129),2,0)</f>
        <v>NA</v>
      </c>
      <c r="CH31" s="36">
        <f t="shared" si="232"/>
        <v>9.6078612757119473</v>
      </c>
      <c r="CI31" s="36">
        <f t="shared" si="233"/>
        <v>0</v>
      </c>
      <c r="CJ31" s="36">
        <f t="shared" si="234"/>
        <v>843.62422680575196</v>
      </c>
      <c r="CK31" s="36">
        <f t="shared" si="235"/>
        <v>5.7269595033206855</v>
      </c>
      <c r="CL31" s="36">
        <f t="shared" si="236"/>
        <v>7.3169279459827337</v>
      </c>
      <c r="CM31" s="36">
        <f t="shared" si="237"/>
        <v>1.9155656388183246</v>
      </c>
      <c r="CN31" s="37">
        <f t="shared" si="238"/>
        <v>21</v>
      </c>
      <c r="CO31" s="37">
        <f t="shared" si="239"/>
        <v>20.742360267081061</v>
      </c>
      <c r="CP31" s="38" t="str">
        <f t="array" ref="CP31">VLOOKUP($S31&amp;$D31, CHOOSE({1,2}, '[4]Lookup Tables'!$O$65:$O$79&amp;'[4]Lookup Tables'!$P$65:$P$79,'[4]Lookup Tables'!$Q$65:$Q$79),2,0)</f>
        <v>NA</v>
      </c>
      <c r="CQ31" s="39">
        <f t="shared" si="240"/>
        <v>1.7968472222222223</v>
      </c>
      <c r="CR31" s="40" t="str">
        <f>+IFERROR(VLOOKUP($J31,'[5]Codes - Revised'!$A$8:$O$12110,10,FALSE),"ERROR")</f>
        <v>48 x 44</v>
      </c>
      <c r="CS31" s="41">
        <f t="shared" si="125"/>
        <v>2587.46</v>
      </c>
    </row>
    <row r="32" spans="1:97" s="10" customFormat="1">
      <c r="A32" s="11" t="s">
        <v>21</v>
      </c>
      <c r="B32" s="12">
        <v>145046</v>
      </c>
      <c r="C32" s="11" t="s">
        <v>104</v>
      </c>
      <c r="D32" s="11" t="s">
        <v>23</v>
      </c>
      <c r="E32" s="11" t="s">
        <v>34</v>
      </c>
      <c r="F32" s="11">
        <v>25</v>
      </c>
      <c r="G32" s="13">
        <f>CA32</f>
        <v>48.946737355569638</v>
      </c>
      <c r="H32" s="14">
        <v>50</v>
      </c>
      <c r="I32" s="13">
        <f>F32*H32</f>
        <v>1250</v>
      </c>
      <c r="J32" s="14">
        <v>12552</v>
      </c>
      <c r="K32" s="11">
        <v>10</v>
      </c>
      <c r="L32" s="15">
        <f>+IFERROR(VLOOKUP($K32,'[4]Lookup Tables'!$A$3:$B$35,2,FALSE),"ERROR")</f>
        <v>10</v>
      </c>
      <c r="M32" s="11" t="s">
        <v>25</v>
      </c>
      <c r="N32" s="15" t="str">
        <f t="array" ref="N32">VLOOKUP($M32&amp;$L32, CHOOSE({1,2}, '[4]Lookup Tables'!$I$59:$I$165&amp;'[4]Lookup Tables'!$J$59:$J$165,'[4]Lookup Tables'!$K$59:$K$165), 2,0)</f>
        <v>M10</v>
      </c>
      <c r="O32" s="15">
        <f t="array" ref="O32">VLOOKUP($M32&amp;$K32&amp;A32, CHOOSE({1,2,3}, '[4]Lookup Tables'!$I$59:$I$165&amp;'[4]Lookup Tables'!$J$59:$J$165&amp;'[4]Lookup Tables'!$H$59:$H$165,'[4]Lookup Tables'!$L$59:$L$165), 2,0)</f>
        <v>70296</v>
      </c>
      <c r="P32" s="15">
        <f>+IFERROR(VLOOKUP($A32,'[4]Lookup Tables'!$I$54:$J$55,2,FALSE),"ERROR")</f>
        <v>72036</v>
      </c>
      <c r="Q32" s="16">
        <v>39.022599999999997</v>
      </c>
      <c r="R32" s="17">
        <v>1</v>
      </c>
      <c r="S32" s="18">
        <v>23</v>
      </c>
      <c r="T32" s="19">
        <f>(VLOOKUP(S32,'[4]Lookup Tables'!$L$3:$M$11,2,FALSE))*0.039370078474</f>
        <v>0.89566928528350009</v>
      </c>
      <c r="U32" s="17">
        <f>(3.14159*(T32/2)^2)*(Q32)</f>
        <v>24.586747413849771</v>
      </c>
      <c r="V32" s="20" t="str">
        <f>+IFERROR(VLOOKUP(L32,'[4]Lookup Tables'!$R$4:$U$22,3,FALSE),"ERROR")</f>
        <v>Red</v>
      </c>
      <c r="W32" s="21">
        <f>B32</f>
        <v>145046</v>
      </c>
      <c r="X32" s="22" t="s">
        <v>105</v>
      </c>
      <c r="Y32" s="23" t="s">
        <v>27</v>
      </c>
      <c r="Z32" s="23" t="str">
        <f>+IFERROR(VLOOKUP(L32,'[4]Lookup Tables'!$R$4:$U$22,4,FALSE),"ERROR")</f>
        <v>Super Fast</v>
      </c>
      <c r="AA32" s="21">
        <f>S32</f>
        <v>23</v>
      </c>
      <c r="AB32" s="24">
        <f>R32</f>
        <v>1</v>
      </c>
      <c r="AC32" s="23" t="s">
        <v>28</v>
      </c>
      <c r="AD32" s="25">
        <v>0.75</v>
      </c>
      <c r="AE32" s="26">
        <f>(($U32-(3.1459*(($AB32+0.043)/2)^2))/((3.1459*(($AB32+0.043)/2)^2)-(3.1459*(AD32/2)^2)))/12</f>
        <v>4.7863591192336274</v>
      </c>
      <c r="AF32" s="23" t="s">
        <v>29</v>
      </c>
      <c r="AG32" s="23">
        <v>0.625</v>
      </c>
      <c r="AH32" s="26">
        <f>(($U32-(3.1459*(($AB32+0.043)/2)^2))/((3.1459*(($AB32+0.043)/2)^2)-(3.1459*(AG32/2)^2)))/12</f>
        <v>3.6064578627962702</v>
      </c>
      <c r="AI32" s="23" t="s">
        <v>30</v>
      </c>
      <c r="AJ32" s="23">
        <v>0.69</v>
      </c>
      <c r="AK32" s="26">
        <f>(($U32-(3.1459*(($AB32+0.043)/2)^2))/((3.1459*(($AB32+0.043)/2)^2)-(3.1459*(AJ32/2)^2)))/12</f>
        <v>4.11036058404716</v>
      </c>
      <c r="AL32" s="23" t="s">
        <v>31</v>
      </c>
      <c r="AM32" s="23">
        <v>0.80400000000000005</v>
      </c>
      <c r="AN32" s="26">
        <f>(($U32-(3.1459*(($AB32+0.043)/2)^2))/((3.1459*(($AB32+0.043)/2)^2)-(3.1459*(AM32/2)^2)))/12</f>
        <v>5.6962415064806384</v>
      </c>
      <c r="AO32" s="23" t="s">
        <v>32</v>
      </c>
      <c r="AP32" s="23">
        <v>0.53</v>
      </c>
      <c r="AQ32" s="26">
        <f>(($U32-(3.1459*(($AB32+0.043)/2)^2))/((3.1459*(($AB32+0.043)/2)^2)-(3.1459*(AP32/2)^2)))/12</f>
        <v>3.1160692645139485</v>
      </c>
      <c r="AR32" s="47">
        <f>AY32</f>
        <v>39.272599999999997</v>
      </c>
      <c r="AS32" s="21">
        <f>+IFERROR(VLOOKUP(L32,'[4]Lookup Tables'!$R$4:$U$22,2,FALSE),"ERROR")</f>
        <v>15</v>
      </c>
      <c r="AT32" s="23" t="str">
        <f>A32</f>
        <v>B or G</v>
      </c>
      <c r="AU32" s="21">
        <f>F32</f>
        <v>25</v>
      </c>
      <c r="AV32" s="21">
        <f>+IFERROR(VLOOKUP(L32,'[4]Lookup Tables'!$R$4:$V$22,5,FALSE),"ERROR")</f>
        <v>3</v>
      </c>
      <c r="AW32" s="21">
        <v>600</v>
      </c>
      <c r="AX32" s="28">
        <f>Q32</f>
        <v>39.022599999999997</v>
      </c>
      <c r="AY32" s="48">
        <f>AX32+0.25</f>
        <v>39.272599999999997</v>
      </c>
      <c r="AZ32" s="48">
        <f>AX32+1</f>
        <v>40.022599999999997</v>
      </c>
      <c r="BA32" s="29">
        <f t="array" ref="BA32">VLOOKUP($S32&amp;$M32, CHOOSE({1,2}, '[4]Lookup Tables'!$I$20:$I$49&amp;'[4]Lookup Tables'!$J$20:$J$49,'[4]Lookup Tables'!$K$20:$K$49), 2,0)</f>
        <v>4.6899999999999997E-2</v>
      </c>
      <c r="BB32" s="29">
        <f>BA32*AX32</f>
        <v>1.8301599399999997</v>
      </c>
      <c r="BC32" s="30">
        <f>BB32*454</f>
        <v>830.89261275999991</v>
      </c>
      <c r="BD32" s="29">
        <f t="array" ref="BD32">VLOOKUP($S32&amp;$M32, CHOOSE({1,2}, '[4]Lookup Tables'!$I$20:$I$49&amp;'[4]Lookup Tables'!$J$20:$J$49,'[4]Lookup Tables'!$L$20:$L$49), 2,0)</f>
        <v>4.7899999999999998E-2</v>
      </c>
      <c r="BE32" s="49">
        <f>BD32*AY32</f>
        <v>1.8811575399999998</v>
      </c>
      <c r="BF32" s="30">
        <f>BE32*454</f>
        <v>854.0455231599999</v>
      </c>
      <c r="BG32" s="29">
        <f t="array" ref="BG32">VLOOKUP($S32&amp;$M32, CHOOSE({1,2}, '[4]Lookup Tables'!$I$20:$I$49&amp;'[4]Lookup Tables'!$J$20:$J$49,'[4]Lookup Tables'!$M$20:$M$49), 2,0)</f>
        <v>4.8899999999999999E-2</v>
      </c>
      <c r="BH32" s="29">
        <f>BG32*AZ32</f>
        <v>1.9571051399999999</v>
      </c>
      <c r="BI32" s="30">
        <f>BH32*454</f>
        <v>888.52573355999994</v>
      </c>
      <c r="BJ32" s="30" t="str">
        <f>N32</f>
        <v>M10</v>
      </c>
      <c r="BK32" s="31">
        <f>BE32*0.7</f>
        <v>1.3168102779999997</v>
      </c>
      <c r="BL32" s="30">
        <v>72036</v>
      </c>
      <c r="BM32" s="31">
        <f>BE32*0.3</f>
        <v>0.56434726199999996</v>
      </c>
      <c r="BN32" s="32">
        <v>0.3</v>
      </c>
      <c r="BO32" s="29" t="str">
        <f>'[4]Lookup Tables'!$P$58</f>
        <v>12-8 4x1.25 Universal Clip</v>
      </c>
      <c r="BP32" s="30">
        <f>VLOOKUP($BO32,'[4]Lookup Tables'!$P$58:$Q$60,2)</f>
        <v>8509</v>
      </c>
      <c r="BQ32" s="29" t="str">
        <f>VLOOKUP($S32,'[4]Lookup Tables'!$O$45:$S$53,2)</f>
        <v>40mm142 gauge</v>
      </c>
      <c r="BR32" s="33">
        <f>($AY32+1.25)/12</f>
        <v>3.3768833333333332</v>
      </c>
      <c r="BS32" s="30">
        <f>VLOOKUP($S32,'[4]Lookup Tables'!$O$45:$S$53,3)</f>
        <v>8030</v>
      </c>
      <c r="BT32" s="29" t="str">
        <f>VLOOKUP($S32,'[4]Lookup Tables'!$O$45:$S$53,4)</f>
        <v>84mm200 gauge</v>
      </c>
      <c r="BU32" s="33">
        <f>($AY32+1.25)/12</f>
        <v>3.3768833333333332</v>
      </c>
      <c r="BV32" s="30">
        <f>VLOOKUP($S32,'[4]Lookup Tables'!$O$45:$S$53,5)</f>
        <v>8032</v>
      </c>
      <c r="BW32" s="34">
        <f>F32</f>
        <v>25</v>
      </c>
      <c r="BX32" s="34">
        <f>BB32*BW32</f>
        <v>45.753998499999994</v>
      </c>
      <c r="BY32" s="34">
        <f>BE32*BW32</f>
        <v>47.028938499999995</v>
      </c>
      <c r="BZ32" s="34">
        <f>BH32*BW32</f>
        <v>48.927628499999997</v>
      </c>
      <c r="CA32" s="34">
        <f>BZ32+CE32+CI32</f>
        <v>48.946737355569638</v>
      </c>
      <c r="CB32" s="35" t="str">
        <f t="array" ref="CB32">VLOOKUP($E32&amp;ROUNDUP(($AZ32),0), CHOOSE({1,2},'[4]Lookup Tables'!$X$3:$X$129&amp;'[4]Lookup Tables'!$Y$3:$Y$129,'[4]Lookup Tables'!$Z$3:$Z$129),2,0)</f>
        <v>NA</v>
      </c>
      <c r="CC32" s="34" t="str">
        <f t="array" ref="CC32">VLOOKUP($E32&amp;ROUNDUP(($AZ32),0), CHOOSE({1,2},'[4]Lookup Tables'!$X$3:$X$129&amp;'[4]Lookup Tables'!$Y$3:$Y$129,'[4]Lookup Tables'!AA$3:$AA$129),2,0)</f>
        <v>NA</v>
      </c>
      <c r="CD32" s="34" t="str">
        <f t="array" ref="CD32">VLOOKUP($E32&amp;ROUNDUP(($AZ32),0), CHOOSE({1,2},'[4]Lookup Tables'!$X$3:$X$129&amp;'[4]Lookup Tables'!$Y$3:$Y$129,'[4]Lookup Tables'!$AB$3:$AB$129),2,0)</f>
        <v>NA</v>
      </c>
      <c r="CE32" s="36">
        <f t="array" ref="CE32">VLOOKUP($E32&amp;ROUNDUP(($AZ32),0), CHOOSE({1,2},'[4]Lookup Tables'!$X$3:$X$129&amp;'[4]Lookup Tables'!$Y$3:$Y$129,'[4]Lookup Tables'!$AD$3:$AD$129),2,0)</f>
        <v>0</v>
      </c>
      <c r="CF32" s="34">
        <f t="array" ref="CF32">VLOOKUP($E32&amp;ROUNDUP(($AZ32),0), CHOOSE({1,2},'[4]Lookup Tables'!$X$3:$X$129&amp;'[4]Lookup Tables'!$Y$3:$Y$129,'[4]Lookup Tables'!$AE$3:$AE$129),2,0)</f>
        <v>0</v>
      </c>
      <c r="CG32" s="34">
        <f t="array" ref="CG32">VLOOKUP($E32&amp;ROUNDUP(($AZ32+1),0), CHOOSE({1,2},'[4]Lookup Tables'!$X$3:$X$129&amp;'[4]Lookup Tables'!$Y$3:$Y$129,'[4]Lookup Tables'!$AC$3:$AC$129),2,0)</f>
        <v>8053</v>
      </c>
      <c r="CH32" s="36">
        <f>(CO32*12)*0.0386</f>
        <v>8.6858434407443443</v>
      </c>
      <c r="CI32" s="36">
        <f t="shared" si="233"/>
        <v>1.910885556963756E-2</v>
      </c>
      <c r="CJ32" s="36">
        <f>((3.14159*(((S32*0.039370078474)/2)^2))*Q32)*BW32</f>
        <v>628.25211360591857</v>
      </c>
      <c r="CK32" s="36">
        <f>((SQRT((CJ32/Q32)/3.14159))*2)</f>
        <v>4.5275590245100004</v>
      </c>
      <c r="CL32" s="36">
        <f>CK32/0.7827</f>
        <v>5.7845394461607267</v>
      </c>
      <c r="CM32" s="36">
        <f>(2*3.14159*(CL32/2))/12</f>
        <v>1.5143876065553397</v>
      </c>
      <c r="CN32" s="37">
        <f>ROUNDUP((Q32/3)*CM32,1)</f>
        <v>19.700000000000003</v>
      </c>
      <c r="CO32" s="37">
        <f>(CN32*ABS(COS(15)))+((6*(CM32*5))/12)</f>
        <v>18.751820899707131</v>
      </c>
      <c r="CP32" s="38" t="str">
        <f t="array" ref="CP32">VLOOKUP($S32&amp;$D32, CHOOSE({1,2}, '[4]Lookup Tables'!$O$65:$O$79&amp;'[4]Lookup Tables'!$P$65:$P$79,'[4]Lookup Tables'!$Q$65:$Q$79),2,0)</f>
        <v>NA</v>
      </c>
      <c r="CQ32" s="39">
        <f t="shared" si="240"/>
        <v>1.9978694942227855</v>
      </c>
      <c r="CR32" s="40" t="str">
        <f>+IFERROR(VLOOKUP($J32,'[5]Codes - Revised'!$A$8:$O$12110,10,FALSE),"ERROR")</f>
        <v>48 x 48</v>
      </c>
      <c r="CS32" s="41">
        <f t="shared" si="125"/>
        <v>2497.336867778482</v>
      </c>
    </row>
    <row r="33" spans="1:97" s="10" customFormat="1">
      <c r="A33" s="11" t="s">
        <v>21</v>
      </c>
      <c r="B33" s="12">
        <v>145047</v>
      </c>
      <c r="C33" s="11" t="s">
        <v>106</v>
      </c>
      <c r="D33" s="11" t="s">
        <v>23</v>
      </c>
      <c r="E33" s="11" t="s">
        <v>24</v>
      </c>
      <c r="F33" s="11">
        <v>25</v>
      </c>
      <c r="G33" s="13">
        <f>CA33</f>
        <v>49.951874999999994</v>
      </c>
      <c r="H33" s="14">
        <v>42</v>
      </c>
      <c r="I33" s="13">
        <f>F33*H33</f>
        <v>1050</v>
      </c>
      <c r="J33" s="14">
        <v>12475</v>
      </c>
      <c r="K33" s="11" t="s">
        <v>35</v>
      </c>
      <c r="L33" s="15" t="str">
        <f>+IFERROR(VLOOKUP($K33,'[4]Lookup Tables'!$A$3:$B$35,2,FALSE),"ERROR")</f>
        <v>10-50</v>
      </c>
      <c r="M33" s="11" t="s">
        <v>36</v>
      </c>
      <c r="N33" s="15" t="str">
        <f t="array" ref="N33">VLOOKUP($M33&amp;$L33, CHOOSE({1,2}, '[4]Lookup Tables'!$I$59:$I$165&amp;'[4]Lookup Tables'!$J$59:$J$165,'[4]Lookup Tables'!$K$59:$K$165), 2,0)</f>
        <v>TOOSPEEDIE 10-50</v>
      </c>
      <c r="O33" s="15" t="str">
        <f t="array" ref="O33">VLOOKUP($M33&amp;$K33&amp;A33, CHOOSE({1,2,3}, '[4]Lookup Tables'!$I$59:$I$165&amp;'[4]Lookup Tables'!$J$59:$J$165&amp;'[4]Lookup Tables'!$H$59:$H$165,'[4]Lookup Tables'!$L$59:$L$165), 2,0)</f>
        <v>70297+70325</v>
      </c>
      <c r="P33" s="15">
        <f>+IFERROR(VLOOKUP($A33,'[4]Lookup Tables'!$I$54:$J$55,2,FALSE),"ERROR")</f>
        <v>72036</v>
      </c>
      <c r="Q33" s="16">
        <v>37.75</v>
      </c>
      <c r="R33" s="17">
        <v>1</v>
      </c>
      <c r="S33" s="18">
        <v>23</v>
      </c>
      <c r="T33" s="19">
        <f>(VLOOKUP(S33,'[4]Lookup Tables'!$L$3:$M$11,2,FALSE))*0.039370078474</f>
        <v>0.89566928528350009</v>
      </c>
      <c r="U33" s="17">
        <f>(3.14159*(T33/2)^2)*(Q33)</f>
        <v>23.784927577168844</v>
      </c>
      <c r="V33" s="20" t="str">
        <f>+IFERROR(VLOOKUP(L33,'[4]Lookup Tables'!$R$4:$U$22,3,FALSE),"ERROR")</f>
        <v>Red/Green</v>
      </c>
      <c r="W33" s="21">
        <f>B33</f>
        <v>145047</v>
      </c>
      <c r="X33" s="22" t="s">
        <v>106</v>
      </c>
      <c r="Y33" s="23" t="s">
        <v>27</v>
      </c>
      <c r="Z33" s="23" t="str">
        <f>+IFERROR(VLOOKUP(L33,'[4]Lookup Tables'!$R$4:$U$22,4,FALSE),"ERROR")</f>
        <v>NA</v>
      </c>
      <c r="AA33" s="21">
        <f>S33</f>
        <v>23</v>
      </c>
      <c r="AB33" s="24">
        <f>R33</f>
        <v>1</v>
      </c>
      <c r="AC33" s="23" t="s">
        <v>28</v>
      </c>
      <c r="AD33" s="25">
        <v>0.75</v>
      </c>
      <c r="AE33" s="26">
        <f>(($U33-(3.1459*(($AB33+0.043)/2)^2))/((3.1459*(($AB33+0.043)/2)^2)-(3.1459*(AD33/2)^2)))/12</f>
        <v>4.6246394969700217</v>
      </c>
      <c r="AF33" s="23" t="s">
        <v>29</v>
      </c>
      <c r="AG33" s="23">
        <v>0.625</v>
      </c>
      <c r="AH33" s="26">
        <f>(($U33-(3.1459*(($AB33+0.043)/2)^2))/((3.1459*(($AB33+0.043)/2)^2)-(3.1459*(AG33/2)^2)))/12</f>
        <v>3.484604280824676</v>
      </c>
      <c r="AI33" s="23" t="s">
        <v>30</v>
      </c>
      <c r="AJ33" s="23">
        <v>0.69</v>
      </c>
      <c r="AK33" s="26">
        <f>(($U33-(3.1459*(($AB33+0.043)/2)^2))/((3.1459*(($AB33+0.043)/2)^2)-(3.1459*(AJ33/2)^2)))/12</f>
        <v>3.9714813348182076</v>
      </c>
      <c r="AL33" s="23" t="s">
        <v>31</v>
      </c>
      <c r="AM33" s="23">
        <v>0.80400000000000005</v>
      </c>
      <c r="AN33" s="26">
        <f>(($U33-(3.1459*(($AB33+0.043)/2)^2))/((3.1459*(($AB33+0.043)/2)^2)-(3.1459*(AM33/2)^2)))/12</f>
        <v>5.5037791354377781</v>
      </c>
      <c r="AO33" s="23" t="s">
        <v>32</v>
      </c>
      <c r="AP33" s="23">
        <v>0.53</v>
      </c>
      <c r="AQ33" s="26">
        <f>(($U33-(3.1459*(($AB33+0.043)/2)^2))/((3.1459*(($AB33+0.043)/2)^2)-(3.1459*(AP33/2)^2)))/12</f>
        <v>3.0107847399199996</v>
      </c>
      <c r="AR33" s="27">
        <f>AY33</f>
        <v>38</v>
      </c>
      <c r="AS33" s="21" t="str">
        <f>+IFERROR(VLOOKUP(L33,'[4]Lookup Tables'!$R$4:$U$22,2,FALSE),"ERROR")</f>
        <v>NA</v>
      </c>
      <c r="AT33" s="23" t="str">
        <f>A33</f>
        <v>B or G</v>
      </c>
      <c r="AU33" s="21">
        <f>F33</f>
        <v>25</v>
      </c>
      <c r="AV33" s="21">
        <f>+IFERROR(VLOOKUP(L33,'[4]Lookup Tables'!$R$4:$V$22,5,FALSE),"ERROR")</f>
        <v>3</v>
      </c>
      <c r="AW33" s="21">
        <v>600</v>
      </c>
      <c r="AX33" s="28">
        <f>Q33</f>
        <v>37.75</v>
      </c>
      <c r="AY33" s="28">
        <f>AX33+0.25</f>
        <v>38</v>
      </c>
      <c r="AZ33" s="48">
        <f>AX33+1</f>
        <v>38.75</v>
      </c>
      <c r="BA33" s="29">
        <f t="array" ref="BA33">VLOOKUP($S33&amp;$M33, CHOOSE({1,2}, '[4]Lookup Tables'!$I$20:$I$49&amp;'[4]Lookup Tables'!$J$20:$J$49,'[4]Lookup Tables'!$K$20:$K$49), 2,0)</f>
        <v>4.6899999999999997E-2</v>
      </c>
      <c r="BB33" s="29">
        <f>BA33*AX33</f>
        <v>1.7704749999999998</v>
      </c>
      <c r="BC33" s="30">
        <f>BB33*454</f>
        <v>803.79564999999991</v>
      </c>
      <c r="BD33" s="29">
        <f t="array" ref="BD33">VLOOKUP($S33&amp;$M33, CHOOSE({1,2}, '[4]Lookup Tables'!$I$20:$I$49&amp;'[4]Lookup Tables'!$J$20:$J$49,'[4]Lookup Tables'!$L$20:$L$49), 2,0)</f>
        <v>4.7899999999999998E-2</v>
      </c>
      <c r="BE33" s="49">
        <f>BD33*AY33</f>
        <v>1.8201999999999998</v>
      </c>
      <c r="BF33" s="30">
        <f>BE33*454</f>
        <v>826.37079999999992</v>
      </c>
      <c r="BG33" s="29">
        <f t="array" ref="BG33">VLOOKUP($S33&amp;$M33, CHOOSE({1,2}, '[4]Lookup Tables'!$I$20:$I$49&amp;'[4]Lookup Tables'!$J$20:$J$49,'[4]Lookup Tables'!$M$20:$M$49), 2,0)</f>
        <v>4.8899999999999999E-2</v>
      </c>
      <c r="BH33" s="29">
        <f>BG33*AZ33</f>
        <v>1.8948749999999999</v>
      </c>
      <c r="BI33" s="30">
        <f>BH33*454</f>
        <v>860.27324999999996</v>
      </c>
      <c r="BJ33" s="30" t="str">
        <f>N33</f>
        <v>TOOSPEEDIE 10-50</v>
      </c>
      <c r="BK33" s="31">
        <f>BE33*0.7</f>
        <v>1.2741399999999998</v>
      </c>
      <c r="BL33" s="30">
        <v>72036</v>
      </c>
      <c r="BM33" s="31">
        <f>BE33*0.3</f>
        <v>0.54605999999999988</v>
      </c>
      <c r="BN33" s="32">
        <v>0.3</v>
      </c>
      <c r="BO33" s="29" t="str">
        <f>'[4]Lookup Tables'!$P$58</f>
        <v>12-8 4x1.25 Universal Clip</v>
      </c>
      <c r="BP33" s="30">
        <f>VLOOKUP($BO33,'[4]Lookup Tables'!$P$58:$Q$60,2)</f>
        <v>8509</v>
      </c>
      <c r="BQ33" s="29" t="str">
        <f>VLOOKUP($S33,'[4]Lookup Tables'!$O$45:$S$53,2)</f>
        <v>40mm142 gauge</v>
      </c>
      <c r="BR33" s="33">
        <f>($AY33+1.25)/12</f>
        <v>3.2708333333333335</v>
      </c>
      <c r="BS33" s="30">
        <f>VLOOKUP($S33,'[4]Lookup Tables'!$O$45:$S$53,3)</f>
        <v>8030</v>
      </c>
      <c r="BT33" s="29" t="str">
        <f>VLOOKUP($S33,'[4]Lookup Tables'!$O$45:$S$53,4)</f>
        <v>84mm200 gauge</v>
      </c>
      <c r="BU33" s="33">
        <f>($AY33+1.25)/12</f>
        <v>3.2708333333333335</v>
      </c>
      <c r="BV33" s="30">
        <f>VLOOKUP($S33,'[4]Lookup Tables'!$O$45:$S$53,5)</f>
        <v>8032</v>
      </c>
      <c r="BW33" s="34">
        <f>F33</f>
        <v>25</v>
      </c>
      <c r="BX33" s="34">
        <f>BB33*BW33</f>
        <v>44.261874999999996</v>
      </c>
      <c r="BY33" s="34">
        <f>BE33*BW33</f>
        <v>45.504999999999995</v>
      </c>
      <c r="BZ33" s="34">
        <f>BH33*BW33</f>
        <v>47.371874999999996</v>
      </c>
      <c r="CA33" s="34">
        <f>BZ33+CE33+CI33</f>
        <v>49.951874999999994</v>
      </c>
      <c r="CB33" s="35" t="str">
        <f t="array" ref="CB33">VLOOKUP($E33&amp;ROUNDUP(($AZ33),0), CHOOSE({1,2},'[4]Lookup Tables'!$X$3:$X$129&amp;'[4]Lookup Tables'!$Y$3:$Y$129,'[4]Lookup Tables'!$Z$3:$Z$129),2,0)</f>
        <v>39"-2pc</v>
      </c>
      <c r="CC33" s="34">
        <f t="array" ref="CC33">VLOOKUP($E33&amp;ROUNDUP(($AZ33),0), CHOOSE({1,2},'[4]Lookup Tables'!$X$3:$X$129&amp;'[4]Lookup Tables'!$Y$3:$Y$129,'[4]Lookup Tables'!AA$3:$AA$129),2,0)</f>
        <v>8465</v>
      </c>
      <c r="CD33" s="34">
        <f t="array" ref="CD33">VLOOKUP($E33&amp;ROUNDUP(($AZ33),0), CHOOSE({1,2},'[4]Lookup Tables'!$X$3:$X$129&amp;'[4]Lookup Tables'!$Y$3:$Y$129,'[4]Lookup Tables'!$AB$3:$AB$129),2,0)</f>
        <v>8466</v>
      </c>
      <c r="CE33" s="36">
        <f t="array" ref="CE33">VLOOKUP($E33&amp;ROUNDUP(($AZ33),0), CHOOSE({1,2},'[4]Lookup Tables'!$X$3:$X$129&amp;'[4]Lookup Tables'!$Y$3:$Y$129,'[4]Lookup Tables'!$AD$3:$AD$129),2,0)</f>
        <v>2.58</v>
      </c>
      <c r="CF33" s="34">
        <f t="array" ref="CF33">VLOOKUP($E33&amp;ROUNDUP(($AZ33),0), CHOOSE({1,2},'[4]Lookup Tables'!$X$3:$X$129&amp;'[4]Lookup Tables'!$Y$3:$Y$129,'[4]Lookup Tables'!$AE$3:$AE$129),2,0)</f>
        <v>2</v>
      </c>
      <c r="CG33" s="34" t="str">
        <f t="array" ref="CG33">VLOOKUP($E33&amp;ROUNDUP(($AZ33+1),0), CHOOSE({1,2},'[4]Lookup Tables'!$X$3:$X$129&amp;'[4]Lookup Tables'!$Y$3:$Y$129,'[4]Lookup Tables'!$AC$3:$AC$129),2,0)</f>
        <v>NA</v>
      </c>
      <c r="CH33" s="36">
        <f>(CO33*12)*0.0386</f>
        <v>8.4747109760026191</v>
      </c>
      <c r="CI33" s="36">
        <f t="shared" si="233"/>
        <v>0</v>
      </c>
      <c r="CJ33" s="36">
        <f>((3.14159*(((S33*0.039370078474)/2)^2))*Q33)*BW33</f>
        <v>607.76363667780799</v>
      </c>
      <c r="CK33" s="36">
        <f>((SQRT((CJ33/Q33)/3.14159))*2)</f>
        <v>4.5275590245100004</v>
      </c>
      <c r="CL33" s="36">
        <f>CK33/0.7827</f>
        <v>5.7845394461607267</v>
      </c>
      <c r="CM33" s="36">
        <f>(2*3.14159*(CL33/2))/12</f>
        <v>1.5143876065553397</v>
      </c>
      <c r="CN33" s="37">
        <f>ROUNDUP((Q33/3)*CM33,1)</f>
        <v>19.100000000000001</v>
      </c>
      <c r="CO33" s="37">
        <f>(CN33*ABS(COS(15)))+((6*(CM33*5))/12)</f>
        <v>18.296008151991838</v>
      </c>
      <c r="CP33" s="38" t="str">
        <f t="array" ref="CP33">VLOOKUP($S33&amp;$D33, CHOOSE({1,2}, '[4]Lookup Tables'!$O$65:$O$79&amp;'[4]Lookup Tables'!$P$65:$P$79,'[4]Lookup Tables'!$Q$65:$Q$79),2,0)</f>
        <v>NA</v>
      </c>
      <c r="CQ33" s="39">
        <f t="shared" si="240"/>
        <v>2.0456940476190475</v>
      </c>
      <c r="CR33" s="40" t="str">
        <f>+IFERROR(VLOOKUP($J33,'[5]Codes - Revised'!$A$8:$O$12110,10,FALSE),"ERROR")</f>
        <v>48 x 44</v>
      </c>
      <c r="CS33" s="41">
        <f t="shared" si="125"/>
        <v>2147.9787500000002</v>
      </c>
    </row>
    <row r="34" spans="1:97" s="10" customFormat="1">
      <c r="A34" s="11" t="s">
        <v>21</v>
      </c>
      <c r="B34" s="12">
        <v>145057</v>
      </c>
      <c r="C34" s="11" t="s">
        <v>107</v>
      </c>
      <c r="D34" s="11" t="s">
        <v>23</v>
      </c>
      <c r="E34" s="11" t="s">
        <v>24</v>
      </c>
      <c r="F34" s="11">
        <v>40</v>
      </c>
      <c r="G34" s="13">
        <f>CA34</f>
        <v>76.418999999999997</v>
      </c>
      <c r="H34" s="14">
        <v>36</v>
      </c>
      <c r="I34" s="13">
        <f>F34*H34</f>
        <v>1440</v>
      </c>
      <c r="J34" s="14">
        <v>12939</v>
      </c>
      <c r="K34" s="11">
        <v>90</v>
      </c>
      <c r="L34" s="15">
        <f>+IFERROR(VLOOKUP($K34,'[4]Lookup Tables'!$A$3:$B$35,2,FALSE),"ERROR")</f>
        <v>90</v>
      </c>
      <c r="M34" s="11" t="s">
        <v>25</v>
      </c>
      <c r="N34" s="15" t="str">
        <f t="array" ref="N34">VLOOKUP($M34&amp;$L34, CHOOSE({1,2}, '[4]Lookup Tables'!$I$59:$I$165&amp;'[4]Lookup Tables'!$J$59:$J$165,'[4]Lookup Tables'!$K$59:$K$165), 2,0)</f>
        <v>M90</v>
      </c>
      <c r="O34" s="15">
        <f t="array" ref="O34">VLOOKUP($M34&amp;$K34&amp;A34, CHOOSE({1,2,3}, '[4]Lookup Tables'!$I$59:$I$165&amp;'[4]Lookup Tables'!$J$59:$J$165&amp;'[4]Lookup Tables'!$H$59:$H$165,'[4]Lookup Tables'!$L$59:$L$165), 2,0)</f>
        <v>70329</v>
      </c>
      <c r="P34" s="15">
        <f>+IFERROR(VLOOKUP($A34,'[4]Lookup Tables'!$I$54:$J$55,2,FALSE),"ERROR")</f>
        <v>72036</v>
      </c>
      <c r="Q34" s="16">
        <v>36.75</v>
      </c>
      <c r="R34" s="17">
        <v>1</v>
      </c>
      <c r="S34" s="18">
        <v>23</v>
      </c>
      <c r="T34" s="19">
        <f>(VLOOKUP(S34,'[4]Lookup Tables'!$L$3:$M$11,2,FALSE))*0.039370078474</f>
        <v>0.89566928528350009</v>
      </c>
      <c r="U34" s="17">
        <f>(3.14159*(T34/2)^2)*(Q34)</f>
        <v>23.154863270488875</v>
      </c>
      <c r="V34" s="20" t="str">
        <f>+IFERROR(VLOOKUP(L34,'[4]Lookup Tables'!$R$4:$U$22,3,FALSE),"ERROR")</f>
        <v>Yellow</v>
      </c>
      <c r="W34" s="21">
        <f>B34</f>
        <v>145057</v>
      </c>
      <c r="X34" s="22" t="s">
        <v>108</v>
      </c>
      <c r="Y34" s="23" t="s">
        <v>27</v>
      </c>
      <c r="Z34" s="23" t="str">
        <f>+IFERROR(VLOOKUP(L34,'[4]Lookup Tables'!$R$4:$U$22,4,FALSE),"ERROR")</f>
        <v>Slow</v>
      </c>
      <c r="AA34" s="21">
        <f>S34</f>
        <v>23</v>
      </c>
      <c r="AB34" s="24">
        <f>R34</f>
        <v>1</v>
      </c>
      <c r="AC34" s="23" t="s">
        <v>28</v>
      </c>
      <c r="AD34" s="25">
        <v>0.75</v>
      </c>
      <c r="AE34" s="26">
        <f>(($U34-(3.1459*(($AB34+0.043)/2)^2))/((3.1459*(($AB34+0.043)/2)^2)-(3.1459*(AD34/2)^2)))/12</f>
        <v>4.4975613716646583</v>
      </c>
      <c r="AF34" s="23" t="s">
        <v>29</v>
      </c>
      <c r="AG34" s="23">
        <v>0.625</v>
      </c>
      <c r="AH34" s="26">
        <f>(($U34-(3.1459*(($AB34+0.043)/2)^2))/((3.1459*(($AB34+0.043)/2)^2)-(3.1459*(AG34/2)^2)))/12</f>
        <v>3.3888526055366088</v>
      </c>
      <c r="AI34" s="23" t="s">
        <v>30</v>
      </c>
      <c r="AJ34" s="23">
        <v>0.69</v>
      </c>
      <c r="AK34" s="26">
        <f>(($U34-(3.1459*(($AB34+0.043)/2)^2))/((3.1459*(($AB34+0.043)/2)^2)-(3.1459*(AJ34/2)^2)))/12</f>
        <v>3.8623510116774304</v>
      </c>
      <c r="AL34" s="23" t="s">
        <v>31</v>
      </c>
      <c r="AM34" s="23">
        <v>0.80400000000000005</v>
      </c>
      <c r="AN34" s="26">
        <f>(($U34-(3.1459*(($AB34+0.043)/2)^2))/((3.1459*(($AB34+0.043)/2)^2)-(3.1459*(AM34/2)^2)))/12</f>
        <v>5.3525435774911649</v>
      </c>
      <c r="AO34" s="23" t="s">
        <v>32</v>
      </c>
      <c r="AP34" s="23">
        <v>0.53</v>
      </c>
      <c r="AQ34" s="26">
        <f>(($U34-(3.1459*(($AB34+0.043)/2)^2))/((3.1459*(($AB34+0.043)/2)^2)-(3.1459*(AP34/2)^2)))/12</f>
        <v>2.9280529116990741</v>
      </c>
      <c r="AR34" s="27">
        <f>AY34</f>
        <v>37</v>
      </c>
      <c r="AS34" s="21">
        <f>+IFERROR(VLOOKUP(L34,'[4]Lookup Tables'!$R$4:$U$22,2,FALSE),"ERROR")</f>
        <v>240</v>
      </c>
      <c r="AT34" s="23" t="str">
        <f>A34</f>
        <v>B or G</v>
      </c>
      <c r="AU34" s="21">
        <f>F34</f>
        <v>40</v>
      </c>
      <c r="AV34" s="21" t="str">
        <f>+IFERROR(VLOOKUP(L34,'[4]Lookup Tables'!$R$4:$V$22,5,FALSE),"ERROR")</f>
        <v>5-8</v>
      </c>
      <c r="AW34" s="21">
        <v>600</v>
      </c>
      <c r="AX34" s="28">
        <f>Q34</f>
        <v>36.75</v>
      </c>
      <c r="AY34" s="28">
        <f>AX34+0.25</f>
        <v>37</v>
      </c>
      <c r="AZ34" s="48">
        <f>AX34+1</f>
        <v>37.75</v>
      </c>
      <c r="BA34" s="29">
        <f t="array" ref="BA34">VLOOKUP($S34&amp;$M34, CHOOSE({1,2}, '[4]Lookup Tables'!$I$20:$I$49&amp;'[4]Lookup Tables'!$J$20:$J$49,'[4]Lookup Tables'!$K$20:$K$49), 2,0)</f>
        <v>4.6899999999999997E-2</v>
      </c>
      <c r="BB34" s="29">
        <f>BA34*AX34</f>
        <v>1.7235749999999999</v>
      </c>
      <c r="BC34" s="30">
        <f>BB34*454</f>
        <v>782.50304999999992</v>
      </c>
      <c r="BD34" s="29">
        <f t="array" ref="BD34">VLOOKUP($S34&amp;$M34, CHOOSE({1,2}, '[4]Lookup Tables'!$I$20:$I$49&amp;'[4]Lookup Tables'!$J$20:$J$49,'[4]Lookup Tables'!$L$20:$L$49), 2,0)</f>
        <v>4.7899999999999998E-2</v>
      </c>
      <c r="BE34" s="49">
        <f>BD34*AY34</f>
        <v>1.7723</v>
      </c>
      <c r="BF34" s="30">
        <f>BE34*454</f>
        <v>804.62419999999997</v>
      </c>
      <c r="BG34" s="29">
        <f t="array" ref="BG34">VLOOKUP($S34&amp;$M34, CHOOSE({1,2}, '[4]Lookup Tables'!$I$20:$I$49&amp;'[4]Lookup Tables'!$J$20:$J$49,'[4]Lookup Tables'!$M$20:$M$49), 2,0)</f>
        <v>4.8899999999999999E-2</v>
      </c>
      <c r="BH34" s="29">
        <f>BG34*AZ34</f>
        <v>1.8459749999999999</v>
      </c>
      <c r="BI34" s="30">
        <f>BH34*454</f>
        <v>838.07264999999995</v>
      </c>
      <c r="BJ34" s="30" t="str">
        <f>N34</f>
        <v>M90</v>
      </c>
      <c r="BK34" s="31">
        <f>BE34*0.7</f>
        <v>1.24061</v>
      </c>
      <c r="BL34" s="30">
        <v>72036</v>
      </c>
      <c r="BM34" s="31">
        <f>BE34*0.3</f>
        <v>0.53169</v>
      </c>
      <c r="BN34" s="32">
        <v>0.3</v>
      </c>
      <c r="BO34" s="29" t="str">
        <f>'[4]Lookup Tables'!$P$58</f>
        <v>12-8 4x1.25 Universal Clip</v>
      </c>
      <c r="BP34" s="30">
        <f>VLOOKUP($BO34,'[4]Lookup Tables'!$P$58:$Q$60,2)</f>
        <v>8509</v>
      </c>
      <c r="BQ34" s="29" t="str">
        <f>VLOOKUP($S34,'[4]Lookup Tables'!$O$45:$S$53,2)</f>
        <v>40mm142 gauge</v>
      </c>
      <c r="BR34" s="33">
        <f>($AY34+1.25)/12</f>
        <v>3.1875</v>
      </c>
      <c r="BS34" s="30">
        <f>VLOOKUP($S34,'[4]Lookup Tables'!$O$45:$S$53,3)</f>
        <v>8030</v>
      </c>
      <c r="BT34" s="29" t="str">
        <f>VLOOKUP($S34,'[4]Lookup Tables'!$O$45:$S$53,4)</f>
        <v>84mm200 gauge</v>
      </c>
      <c r="BU34" s="33">
        <f>($AY34+1.25)/12</f>
        <v>3.1875</v>
      </c>
      <c r="BV34" s="30">
        <f>VLOOKUP($S34,'[4]Lookup Tables'!$O$45:$S$53,5)</f>
        <v>8032</v>
      </c>
      <c r="BW34" s="34">
        <f>F34</f>
        <v>40</v>
      </c>
      <c r="BX34" s="34">
        <f>BB34*BW34</f>
        <v>68.942999999999998</v>
      </c>
      <c r="BY34" s="34">
        <f>BE34*BW34</f>
        <v>70.891999999999996</v>
      </c>
      <c r="BZ34" s="34">
        <f>BH34*BW34</f>
        <v>73.838999999999999</v>
      </c>
      <c r="CA34" s="34">
        <f>BZ34+CE34+CI34</f>
        <v>76.418999999999997</v>
      </c>
      <c r="CB34" s="35" t="str">
        <f t="array" ref="CB34">VLOOKUP($E34&amp;ROUNDUP(($AZ34),0), CHOOSE({1,2},'[4]Lookup Tables'!$X$3:$X$129&amp;'[4]Lookup Tables'!$Y$3:$Y$129,'[4]Lookup Tables'!$Z$3:$Z$129),2,0)</f>
        <v>39"-2pc</v>
      </c>
      <c r="CC34" s="34">
        <f t="array" ref="CC34">VLOOKUP($E34&amp;ROUNDUP(($AZ34),0), CHOOSE({1,2},'[4]Lookup Tables'!$X$3:$X$129&amp;'[4]Lookup Tables'!$Y$3:$Y$129,'[4]Lookup Tables'!AA$3:$AA$129),2,0)</f>
        <v>8465</v>
      </c>
      <c r="CD34" s="34">
        <f t="array" ref="CD34">VLOOKUP($E34&amp;ROUNDUP(($AZ34),0), CHOOSE({1,2},'[4]Lookup Tables'!$X$3:$X$129&amp;'[4]Lookup Tables'!$Y$3:$Y$129,'[4]Lookup Tables'!$AB$3:$AB$129),2,0)</f>
        <v>8466</v>
      </c>
      <c r="CE34" s="36">
        <f t="array" ref="CE34">VLOOKUP($E34&amp;ROUNDUP(($AZ34),0), CHOOSE({1,2},'[4]Lookup Tables'!$X$3:$X$129&amp;'[4]Lookup Tables'!$Y$3:$Y$129,'[4]Lookup Tables'!$AD$3:$AD$129),2,0)</f>
        <v>2.58</v>
      </c>
      <c r="CF34" s="34">
        <f t="array" ref="CF34">VLOOKUP($E34&amp;ROUNDUP(($AZ34),0), CHOOSE({1,2},'[4]Lookup Tables'!$X$3:$X$129&amp;'[4]Lookup Tables'!$Y$3:$Y$129,'[4]Lookup Tables'!$AE$3:$AE$129),2,0)</f>
        <v>2</v>
      </c>
      <c r="CG34" s="34" t="str">
        <f t="array" ref="CG34">VLOOKUP($E34&amp;ROUNDUP(($AZ34+1),0), CHOOSE({1,2},'[4]Lookup Tables'!$X$3:$X$129&amp;'[4]Lookup Tables'!$Y$3:$Y$129,'[4]Lookup Tables'!$AC$3:$AC$129),2,0)</f>
        <v>NA</v>
      </c>
      <c r="CH34" s="36">
        <f>(CO34*12)*0.0386</f>
        <v>10.487579878802462</v>
      </c>
      <c r="CI34" s="36">
        <f t="shared" si="233"/>
        <v>0</v>
      </c>
      <c r="CJ34" s="36">
        <f>((3.14159*(((S34*0.039370078474)/2)^2))*Q34)*BW34</f>
        <v>946.66230030874453</v>
      </c>
      <c r="CK34" s="36">
        <f>((SQRT((CJ34/Q34)/3.14159))*2)</f>
        <v>5.7269595033206855</v>
      </c>
      <c r="CL34" s="36">
        <f>CK34/0.7827</f>
        <v>7.3169279459827337</v>
      </c>
      <c r="CM34" s="36">
        <f>(2*3.14159*(CL34/2))/12</f>
        <v>1.9155656388183246</v>
      </c>
      <c r="CN34" s="37">
        <f>ROUNDUP((Q34/3)*CM34,1)</f>
        <v>23.5</v>
      </c>
      <c r="CO34" s="37">
        <f>(CN34*ABS(COS(15)))+((6*(CM34*5))/12)</f>
        <v>22.641580049228111</v>
      </c>
      <c r="CP34" s="38" t="str">
        <f t="array" ref="CP34">VLOOKUP($S34&amp;$D34, CHOOSE({1,2}, '[4]Lookup Tables'!$O$65:$O$79&amp;'[4]Lookup Tables'!$P$65:$P$79,'[4]Lookup Tables'!$Q$65:$Q$79),2,0)</f>
        <v>NA</v>
      </c>
      <c r="CQ34" s="39">
        <f t="shared" si="240"/>
        <v>1.9451972222222222</v>
      </c>
      <c r="CR34" s="40" t="str">
        <f>+IFERROR(VLOOKUP($J34,'[5]Codes - Revised'!$A$8:$O$12110,10,FALSE),"ERROR")</f>
        <v>48 x 44</v>
      </c>
      <c r="CS34" s="41">
        <f t="shared" si="125"/>
        <v>2801.0840000000003</v>
      </c>
    </row>
    <row r="35" spans="1:97" s="10" customFormat="1">
      <c r="A35" s="11" t="s">
        <v>21</v>
      </c>
      <c r="B35" s="12">
        <v>145065</v>
      </c>
      <c r="C35" s="11" t="s">
        <v>109</v>
      </c>
      <c r="D35" s="11" t="s">
        <v>23</v>
      </c>
      <c r="E35" s="11" t="s">
        <v>34</v>
      </c>
      <c r="F35" s="11">
        <v>26</v>
      </c>
      <c r="G35" s="13">
        <f t="shared" ref="G35" si="248">CA35</f>
        <v>49.285780429618946</v>
      </c>
      <c r="H35" s="14">
        <v>20</v>
      </c>
      <c r="I35" s="13">
        <f t="shared" ref="I35" si="249">F35*H35</f>
        <v>520</v>
      </c>
      <c r="J35" s="14">
        <v>12156</v>
      </c>
      <c r="K35" s="11" t="s">
        <v>35</v>
      </c>
      <c r="L35" s="15" t="str">
        <f>+IFERROR(VLOOKUP($K35,'[4]Lookup Tables'!$A$3:$B$35,2,FALSE),"ERROR")</f>
        <v>10-50</v>
      </c>
      <c r="M35" s="11" t="s">
        <v>36</v>
      </c>
      <c r="N35" s="15" t="str">
        <f t="array" ref="N35">VLOOKUP($M35&amp;$L35, CHOOSE({1,2}, '[4]Lookup Tables'!$I$59:$I$124&amp;'[4]Lookup Tables'!$J$59:$J$124,'[4]Lookup Tables'!$K$59:$K$124), 2,0)</f>
        <v>TOOSPEEDIE 10-50</v>
      </c>
      <c r="O35" s="15" t="str">
        <f t="array" ref="O35">VLOOKUP($M35&amp;$K35, CHOOSE({1,2}, '[4]Lookup Tables'!$I$59:$I$124&amp;'[4]Lookup Tables'!$J$59:$J$124,'[4]Lookup Tables'!$L$59:$L$124), 2,0)</f>
        <v>70297+70325</v>
      </c>
      <c r="P35" s="15">
        <f>+IFERROR(VLOOKUP($A35,'[4]Lookup Tables'!$I$54:$J$55,2,FALSE),"ERROR")</f>
        <v>72036</v>
      </c>
      <c r="Q35" s="16">
        <v>37.75</v>
      </c>
      <c r="R35" s="17">
        <v>1</v>
      </c>
      <c r="S35" s="18">
        <v>23</v>
      </c>
      <c r="T35" s="19">
        <f>(VLOOKUP(S35,'[4]Lookup Tables'!$L$3:$M$11,2,FALSE))*0.039370078474</f>
        <v>0.89566928528350009</v>
      </c>
      <c r="U35" s="17">
        <f t="shared" ref="U35" si="250">(3.14159*(T35/2)^2)*(Q35)</f>
        <v>23.784927577168844</v>
      </c>
      <c r="V35" s="20" t="str">
        <f>+IFERROR(VLOOKUP(L35,'[4]Lookup Tables'!$R$4:$U$22,3,FALSE),"ERROR")</f>
        <v>Red/Green</v>
      </c>
      <c r="W35" s="21">
        <f t="shared" ref="W35" si="251">B35</f>
        <v>145065</v>
      </c>
      <c r="X35" s="22" t="s">
        <v>110</v>
      </c>
      <c r="Y35" s="23" t="s">
        <v>27</v>
      </c>
      <c r="Z35" s="23" t="str">
        <f>+IFERROR(VLOOKUP(L35,'[4]Lookup Tables'!$R$4:$U$22,4,FALSE),"ERROR")</f>
        <v>NA</v>
      </c>
      <c r="AA35" s="21">
        <f t="shared" ref="AA35" si="252">S35</f>
        <v>23</v>
      </c>
      <c r="AB35" s="24">
        <f t="shared" ref="AB35" si="253">R35</f>
        <v>1</v>
      </c>
      <c r="AC35" s="23" t="s">
        <v>28</v>
      </c>
      <c r="AD35" s="25">
        <v>0.75</v>
      </c>
      <c r="AE35" s="26">
        <f t="shared" ref="AE35" si="254">(($U35-(3.1459*(($AB35+0.043)/2)^2))/((3.1459*(($AB35+0.043)/2)^2)-(3.1459*(AD35/2)^2)))/12</f>
        <v>4.6246394969700217</v>
      </c>
      <c r="AF35" s="23" t="s">
        <v>29</v>
      </c>
      <c r="AG35" s="23">
        <v>0.625</v>
      </c>
      <c r="AH35" s="26">
        <f t="shared" ref="AH35" si="255">(($U35-(3.1459*(($AB35+0.043)/2)^2))/((3.1459*(($AB35+0.043)/2)^2)-(3.1459*(AG35/2)^2)))/12</f>
        <v>3.484604280824676</v>
      </c>
      <c r="AI35" s="23" t="s">
        <v>30</v>
      </c>
      <c r="AJ35" s="23">
        <v>0.69</v>
      </c>
      <c r="AK35" s="26">
        <f t="shared" ref="AK35" si="256">(($U35-(3.1459*(($AB35+0.043)/2)^2))/((3.1459*(($AB35+0.043)/2)^2)-(3.1459*(AJ35/2)^2)))/12</f>
        <v>3.9714813348182076</v>
      </c>
      <c r="AL35" s="23" t="s">
        <v>31</v>
      </c>
      <c r="AM35" s="23">
        <v>0.80400000000000005</v>
      </c>
      <c r="AN35" s="26">
        <f t="shared" ref="AN35" si="257">(($U35-(3.1459*(($AB35+0.043)/2)^2))/((3.1459*(($AB35+0.043)/2)^2)-(3.1459*(AM35/2)^2)))/12</f>
        <v>5.5037791354377781</v>
      </c>
      <c r="AO35" s="23" t="s">
        <v>32</v>
      </c>
      <c r="AP35" s="23">
        <v>0.53</v>
      </c>
      <c r="AQ35" s="26">
        <f t="shared" ref="AQ35" si="258">(($U35-(3.1459*(($AB35+0.043)/2)^2))/((3.1459*(($AB35+0.043)/2)^2)-(3.1459*(AP35/2)^2)))/12</f>
        <v>3.0107847399199996</v>
      </c>
      <c r="AR35" s="47">
        <f t="shared" ref="AR35" si="259">AY35</f>
        <v>38</v>
      </c>
      <c r="AS35" s="21" t="str">
        <f>+IFERROR(VLOOKUP(L35,'[4]Lookup Tables'!$R$4:$U$22,2,FALSE),"ERROR")</f>
        <v>NA</v>
      </c>
      <c r="AT35" s="23" t="str">
        <f t="shared" ref="AT35" si="260">A35</f>
        <v>B or G</v>
      </c>
      <c r="AU35" s="21">
        <f t="shared" ref="AU35" si="261">F35</f>
        <v>26</v>
      </c>
      <c r="AV35" s="21">
        <f>+IFERROR(VLOOKUP(L35,'[4]Lookup Tables'!$R$4:$V$22,5,FALSE),"ERROR")</f>
        <v>3</v>
      </c>
      <c r="AW35" s="21">
        <v>600</v>
      </c>
      <c r="AX35" s="48">
        <f t="shared" ref="AX35" si="262">Q35</f>
        <v>37.75</v>
      </c>
      <c r="AY35" s="48">
        <f t="shared" ref="AY35" si="263">AX35+0.25</f>
        <v>38</v>
      </c>
      <c r="AZ35" s="48">
        <f t="shared" ref="AZ35" si="264">AX35+1</f>
        <v>38.75</v>
      </c>
      <c r="BA35" s="29">
        <f t="array" ref="BA35">VLOOKUP($S35&amp;$M35, CHOOSE({1,2}, '[4]Lookup Tables'!$I$20:$I$49&amp;'[4]Lookup Tables'!$J$20:$J$49,'[4]Lookup Tables'!$K$20:$K$49), 2,0)</f>
        <v>4.6899999999999997E-2</v>
      </c>
      <c r="BB35" s="29">
        <f t="shared" ref="BB35" si="265">BA35*AX35</f>
        <v>1.7704749999999998</v>
      </c>
      <c r="BC35" s="30">
        <f t="shared" ref="BC35" si="266">BB35*454</f>
        <v>803.79564999999991</v>
      </c>
      <c r="BD35" s="29">
        <f t="array" ref="BD35">VLOOKUP($S35&amp;$M35, CHOOSE({1,2}, '[4]Lookup Tables'!$I$20:$I$49&amp;'[4]Lookup Tables'!$J$20:$J$49,'[4]Lookup Tables'!$L$20:$L$49), 2,0)</f>
        <v>4.7899999999999998E-2</v>
      </c>
      <c r="BE35" s="29">
        <f t="shared" ref="BE35" si="267">BD35*AY35</f>
        <v>1.8201999999999998</v>
      </c>
      <c r="BF35" s="30">
        <f t="shared" ref="BF35" si="268">BE35*454</f>
        <v>826.37079999999992</v>
      </c>
      <c r="BG35" s="29">
        <f t="array" ref="BG35">VLOOKUP($S35&amp;$M35, CHOOSE({1,2}, '[4]Lookup Tables'!$I$20:$I$49&amp;'[4]Lookup Tables'!$J$20:$J$49,'[4]Lookup Tables'!$M$20:$M$49), 2,0)</f>
        <v>4.8899999999999999E-2</v>
      </c>
      <c r="BH35" s="29">
        <f t="shared" ref="BH35" si="269">BG35*AZ35</f>
        <v>1.8948749999999999</v>
      </c>
      <c r="BI35" s="30">
        <f t="shared" ref="BI35" si="270">BH35*454</f>
        <v>860.27324999999996</v>
      </c>
      <c r="BJ35" s="30" t="str">
        <f t="shared" ref="BJ35" si="271">N35</f>
        <v>TOOSPEEDIE 10-50</v>
      </c>
      <c r="BK35" s="31">
        <f t="shared" ref="BK35" si="272">BE35*0.7</f>
        <v>1.2741399999999998</v>
      </c>
      <c r="BL35" s="30">
        <v>72036</v>
      </c>
      <c r="BM35" s="31">
        <f t="shared" ref="BM35" si="273">BE35*0.3</f>
        <v>0.54605999999999988</v>
      </c>
      <c r="BN35" s="32">
        <v>0.3</v>
      </c>
      <c r="BO35" s="29" t="str">
        <f>'[4]Lookup Tables'!$P$58</f>
        <v>12-8 4x1.25 Universal Clip</v>
      </c>
      <c r="BP35" s="30">
        <f>VLOOKUP($BO35,'[4]Lookup Tables'!$P$58:$Q$60,2)</f>
        <v>8509</v>
      </c>
      <c r="BQ35" s="29" t="str">
        <f>VLOOKUP($S35,'[4]Lookup Tables'!$O$45:$S$53,2)</f>
        <v>40mm142 gauge</v>
      </c>
      <c r="BR35" s="33">
        <f t="shared" ref="BR35" si="274">($AY35+1.25)/12</f>
        <v>3.2708333333333335</v>
      </c>
      <c r="BS35" s="30">
        <f>VLOOKUP($S35,'[4]Lookup Tables'!$O$45:$S$53,3)</f>
        <v>8030</v>
      </c>
      <c r="BT35" s="29" t="str">
        <f>VLOOKUP($S35,'[4]Lookup Tables'!$O$45:$S$53,4)</f>
        <v>84mm200 gauge</v>
      </c>
      <c r="BU35" s="33">
        <f t="shared" ref="BU35" si="275">($AY35+1.25)/12</f>
        <v>3.2708333333333335</v>
      </c>
      <c r="BV35" s="30">
        <f>VLOOKUP($S35,'[4]Lookup Tables'!$O$45:$S$53,5)</f>
        <v>8032</v>
      </c>
      <c r="BW35" s="34">
        <f t="shared" ref="BW35" si="276">F35</f>
        <v>26</v>
      </c>
      <c r="BX35" s="34">
        <f t="shared" ref="BX35" si="277">BB35*BW35</f>
        <v>46.032349999999994</v>
      </c>
      <c r="BY35" s="34">
        <f t="shared" ref="BY35" si="278">BE35*BW35</f>
        <v>47.325199999999995</v>
      </c>
      <c r="BZ35" s="34">
        <f t="shared" ref="BZ35" si="279">BH35*BW35</f>
        <v>49.266749999999995</v>
      </c>
      <c r="CA35" s="34">
        <f t="shared" ref="CA35" si="280">BZ35+CE35+CI35</f>
        <v>49.285780429618946</v>
      </c>
      <c r="CB35" s="35" t="str">
        <f t="array" ref="CB35">VLOOKUP($E35&amp;ROUNDUP(($AZ35+1),0), CHOOSE({1,2},'[4]Lookup Tables'!$X$3:$X$129&amp;'[4]Lookup Tables'!$Y$3:$Y$129,'[4]Lookup Tables'!$Z$3:$Z$129),2,0)</f>
        <v>NA</v>
      </c>
      <c r="CC35" s="34" t="str">
        <f t="array" ref="CC35">VLOOKUP($E35&amp;ROUNDUP(($AZ35),0), CHOOSE({1,2},'[4]Lookup Tables'!$X$3:$X$129&amp;'[4]Lookup Tables'!$Y$3:$Y$129,'[4]Lookup Tables'!AA$3:$AA$129),2,0)</f>
        <v>NA</v>
      </c>
      <c r="CD35" s="34" t="str">
        <f t="array" ref="CD35">VLOOKUP($E35&amp;ROUNDUP(($AZ35),0), CHOOSE({1,2},'[4]Lookup Tables'!$X$3:$X$129&amp;'[4]Lookup Tables'!$Y$3:$Y$129,'[4]Lookup Tables'!$AB$3:$AB$129),2,0)</f>
        <v>NA</v>
      </c>
      <c r="CE35" s="36">
        <f t="array" ref="CE35">VLOOKUP($E35&amp;ROUNDUP(($AZ35),0), CHOOSE({1,2},'[4]Lookup Tables'!$X$3:$X$129&amp;'[4]Lookup Tables'!$Y$3:$Y$129,'[4]Lookup Tables'!$AD$3:$AD$129),2,0)</f>
        <v>0</v>
      </c>
      <c r="CF35" s="34">
        <f t="array" ref="CF35">VLOOKUP($E35&amp;ROUNDUP(($AZ35),0), CHOOSE({1,2},'[4]Lookup Tables'!$X$3:$X$129&amp;'[4]Lookup Tables'!$Y$3:$Y$129,'[4]Lookup Tables'!$AE$3:$AE$129),2,0)</f>
        <v>0</v>
      </c>
      <c r="CG35" s="34">
        <f t="array" ref="CG35">VLOOKUP($E35&amp;ROUNDUP(($AZ35+1),0), CHOOSE({1,2},'[4]Lookup Tables'!$X$3:$X$129&amp;'[4]Lookup Tables'!$Y$3:$Y$129,'[4]Lookup Tables'!$AC$3:$AC$129),2,0)</f>
        <v>8053</v>
      </c>
      <c r="CH35" s="36">
        <f t="shared" ref="CH35" si="281">(CO35*12)*0.0386</f>
        <v>8.6501952813399807</v>
      </c>
      <c r="CI35" s="36">
        <f t="shared" si="233"/>
        <v>1.903042961894796E-2</v>
      </c>
      <c r="CJ35" s="36">
        <f t="shared" ref="CJ35" si="282">((3.14159*(((S35*0.039370078474)/2)^2))*Q35)*BW35</f>
        <v>632.07418214492031</v>
      </c>
      <c r="CK35" s="36">
        <f t="shared" ref="CK35" si="283">((SQRT((CJ35/Q35)/3.14159))*2)</f>
        <v>4.6172223629839211</v>
      </c>
      <c r="CL35" s="36">
        <f t="shared" ref="CL35" si="284">CK35/0.7827</f>
        <v>5.8990959026241487</v>
      </c>
      <c r="CM35" s="36">
        <f t="shared" ref="CM35" si="285">(2*3.14159*(CL35/2))/12</f>
        <v>1.5443783913937501</v>
      </c>
      <c r="CN35" s="37">
        <f t="shared" ref="CN35" si="286">ROUNDUP((Q35/3)*CM35,1)</f>
        <v>19.5</v>
      </c>
      <c r="CO35" s="37">
        <f t="shared" ref="CO35" si="287">(CN35*ABS(COS(15)))+((6*(CM35*5))/12)</f>
        <v>18.674860279231389</v>
      </c>
      <c r="CP35" s="38" t="str">
        <f t="array" ref="CP35">VLOOKUP($S35&amp;$D35, CHOOSE({1,2}, '[4]Lookup Tables'!$O$65:$O$79&amp;'[4]Lookup Tables'!$P$65:$P$79,'[4]Lookup Tables'!$Q$65:$Q$79),2,0)</f>
        <v>NA</v>
      </c>
      <c r="CQ35" s="39">
        <f t="shared" si="240"/>
        <v>1.9917607857545749</v>
      </c>
      <c r="CR35" s="40" t="str">
        <f>+IFERROR(VLOOKUP($J35,'[5]Codes - Revised'!$A$8:$O$12110,10,FALSE),"ERROR")</f>
        <v>48 x 44</v>
      </c>
      <c r="CS35" s="41">
        <f t="shared" si="125"/>
        <v>1035.7156085923789</v>
      </c>
    </row>
    <row r="36" spans="1:97" s="10" customFormat="1">
      <c r="A36" s="11" t="s">
        <v>21</v>
      </c>
      <c r="B36" s="12">
        <v>145074</v>
      </c>
      <c r="C36" s="11" t="s">
        <v>111</v>
      </c>
      <c r="D36" s="11" t="s">
        <v>23</v>
      </c>
      <c r="E36" s="11" t="s">
        <v>34</v>
      </c>
      <c r="F36" s="11">
        <v>20</v>
      </c>
      <c r="G36" s="13">
        <f>CA36</f>
        <v>40.005498414770102</v>
      </c>
      <c r="H36" s="14">
        <v>54</v>
      </c>
      <c r="I36" s="13">
        <f>F36*H36</f>
        <v>1080</v>
      </c>
      <c r="J36" s="14">
        <v>12545</v>
      </c>
      <c r="K36" s="11">
        <v>10</v>
      </c>
      <c r="L36" s="15">
        <f>+IFERROR(VLOOKUP($K36,'[4]Lookup Tables'!$A$3:$B$35,2,FALSE),"ERROR")</f>
        <v>10</v>
      </c>
      <c r="M36" s="11" t="s">
        <v>45</v>
      </c>
      <c r="N36" s="15" t="str">
        <f t="array" ref="N36">VLOOKUP($M36&amp;$L36, CHOOSE({1,2}, '[4]Lookup Tables'!$I$59:$I$165&amp;'[4]Lookup Tables'!$J$59:$J$165,'[4]Lookup Tables'!$K$59:$K$165), 2,0)</f>
        <v>H10</v>
      </c>
      <c r="O36" s="15">
        <f t="array" ref="O36">VLOOKUP($M36&amp;$K36&amp;A36, CHOOSE({1,2,3}, '[4]Lookup Tables'!$I$59:$I$165&amp;'[4]Lookup Tables'!$J$59:$J$165&amp;'[4]Lookup Tables'!$H$59:$H$165,'[4]Lookup Tables'!$L$59:$L$165), 2,0)</f>
        <v>70298</v>
      </c>
      <c r="P36" s="15">
        <f>+IFERROR(VLOOKUP($A36,'[4]Lookup Tables'!$I$54:$J$55,2,FALSE),"ERROR")</f>
        <v>72036</v>
      </c>
      <c r="Q36" s="16">
        <v>38.75</v>
      </c>
      <c r="R36" s="17">
        <v>1</v>
      </c>
      <c r="S36" s="18">
        <v>23</v>
      </c>
      <c r="T36" s="19">
        <f>(VLOOKUP(S36,'[4]Lookup Tables'!$L$3:$M$11,2,FALSE))*0.039370078474</f>
        <v>0.89566928528350009</v>
      </c>
      <c r="U36" s="17">
        <f>(3.14159*(T36/2)^2)*(Q36)</f>
        <v>24.414991883848813</v>
      </c>
      <c r="V36" s="20" t="str">
        <f>+IFERROR(VLOOKUP(L36,'[4]Lookup Tables'!$R$4:$U$22,3,FALSE),"ERROR")</f>
        <v>Red</v>
      </c>
      <c r="W36" s="21">
        <f>B36</f>
        <v>145074</v>
      </c>
      <c r="X36" s="22" t="s">
        <v>112</v>
      </c>
      <c r="Y36" s="23" t="s">
        <v>27</v>
      </c>
      <c r="Z36" s="23" t="str">
        <f>+IFERROR(VLOOKUP(L36,'[4]Lookup Tables'!$R$4:$U$22,4,FALSE),"ERROR")</f>
        <v>Super Fast</v>
      </c>
      <c r="AA36" s="21">
        <f>S36</f>
        <v>23</v>
      </c>
      <c r="AB36" s="24">
        <f>R36</f>
        <v>1</v>
      </c>
      <c r="AC36" s="23" t="s">
        <v>28</v>
      </c>
      <c r="AD36" s="25">
        <v>0.75</v>
      </c>
      <c r="AE36" s="26">
        <f>(($U36-(3.1459*(($AB36+0.043)/2)^2))/((3.1459*(($AB36+0.043)/2)^2)-(3.1459*(AD36/2)^2)))/12</f>
        <v>4.7517176222753852</v>
      </c>
      <c r="AF36" s="23" t="s">
        <v>29</v>
      </c>
      <c r="AG36" s="23">
        <v>0.625</v>
      </c>
      <c r="AH36" s="26">
        <f>(($U36-(3.1459*(($AB36+0.043)/2)^2))/((3.1459*(($AB36+0.043)/2)^2)-(3.1459*(AG36/2)^2)))/12</f>
        <v>3.5803559561127432</v>
      </c>
      <c r="AI36" s="23" t="s">
        <v>30</v>
      </c>
      <c r="AJ36" s="23">
        <v>0.69</v>
      </c>
      <c r="AK36" s="26">
        <f>(($U36-(3.1459*(($AB36+0.043)/2)^2))/((3.1459*(($AB36+0.043)/2)^2)-(3.1459*(AJ36/2)^2)))/12</f>
        <v>4.0806116579589844</v>
      </c>
      <c r="AL36" s="23" t="s">
        <v>31</v>
      </c>
      <c r="AM36" s="23">
        <v>0.80400000000000005</v>
      </c>
      <c r="AN36" s="26">
        <f>(($U36-(3.1459*(($AB36+0.043)/2)^2))/((3.1459*(($AB36+0.043)/2)^2)-(3.1459*(AM36/2)^2)))/12</f>
        <v>5.6550146933843912</v>
      </c>
      <c r="AO36" s="23" t="s">
        <v>32</v>
      </c>
      <c r="AP36" s="23">
        <v>0.53</v>
      </c>
      <c r="AQ36" s="26">
        <f>(($U36-(3.1459*(($AB36+0.043)/2)^2))/((3.1459*(($AB36+0.043)/2)^2)-(3.1459*(AP36/2)^2)))/12</f>
        <v>3.0935165681409242</v>
      </c>
      <c r="AR36" s="47">
        <f>AY36</f>
        <v>39</v>
      </c>
      <c r="AS36" s="21">
        <f>+IFERROR(VLOOKUP(L36,'[4]Lookup Tables'!$R$4:$U$22,2,FALSE),"ERROR")</f>
        <v>15</v>
      </c>
      <c r="AT36" s="23" t="str">
        <f>A36</f>
        <v>B or G</v>
      </c>
      <c r="AU36" s="21">
        <f>F36</f>
        <v>20</v>
      </c>
      <c r="AV36" s="21">
        <f>+IFERROR(VLOOKUP(L36,'[4]Lookup Tables'!$R$4:$V$22,5,FALSE),"ERROR")</f>
        <v>3</v>
      </c>
      <c r="AW36" s="21">
        <v>600</v>
      </c>
      <c r="AX36" s="48">
        <f>Q36</f>
        <v>38.75</v>
      </c>
      <c r="AY36" s="48">
        <f>AX36+0.25</f>
        <v>39</v>
      </c>
      <c r="AZ36" s="48">
        <f>AX36+1</f>
        <v>39.75</v>
      </c>
      <c r="BA36" s="29">
        <f t="array" ref="BA36">VLOOKUP($S36&amp;$M36, CHOOSE({1,2}, '[4]Lookup Tables'!$I$20:$I$49&amp;'[4]Lookup Tables'!$J$20:$J$49,'[4]Lookup Tables'!$K$20:$K$49), 2,0)</f>
        <v>4.8300000000000003E-2</v>
      </c>
      <c r="BB36" s="29">
        <f>BA36*AX36</f>
        <v>1.8716250000000001</v>
      </c>
      <c r="BC36" s="30">
        <f>BB36*454</f>
        <v>849.71775000000002</v>
      </c>
      <c r="BD36" s="29">
        <f t="array" ref="BD36">VLOOKUP($S36&amp;$M36, CHOOSE({1,2}, '[4]Lookup Tables'!$I$20:$I$49&amp;'[4]Lookup Tables'!$J$20:$J$49,'[4]Lookup Tables'!$L$20:$L$49), 2,0)</f>
        <v>4.9299999999999997E-2</v>
      </c>
      <c r="BE36" s="49">
        <f>BD36*AY36</f>
        <v>1.9226999999999999</v>
      </c>
      <c r="BF36" s="30">
        <f>BE36*454</f>
        <v>872.90579999999989</v>
      </c>
      <c r="BG36" s="29">
        <f t="array" ref="BG36">VLOOKUP($S36&amp;$M36, CHOOSE({1,2}, '[4]Lookup Tables'!$I$20:$I$49&amp;'[4]Lookup Tables'!$J$20:$J$49,'[4]Lookup Tables'!$M$20:$M$49), 2,0)</f>
        <v>5.0299999999999997E-2</v>
      </c>
      <c r="BH36" s="29">
        <f>BG36*AZ36</f>
        <v>1.999425</v>
      </c>
      <c r="BI36" s="30">
        <f>BH36*454</f>
        <v>907.73895000000005</v>
      </c>
      <c r="BJ36" s="30" t="str">
        <f>N36</f>
        <v>H10</v>
      </c>
      <c r="BK36" s="31">
        <f>BE36*0.7</f>
        <v>1.3458899999999998</v>
      </c>
      <c r="BL36" s="30">
        <v>72036</v>
      </c>
      <c r="BM36" s="31">
        <f>BE36*0.3</f>
        <v>0.57680999999999993</v>
      </c>
      <c r="BN36" s="32">
        <v>0.3</v>
      </c>
      <c r="BO36" s="29" t="str">
        <f>'[4]Lookup Tables'!$P$58</f>
        <v>12-8 4x1.25 Universal Clip</v>
      </c>
      <c r="BP36" s="30">
        <f>VLOOKUP($BO36,'[4]Lookup Tables'!$P$58:$Q$60,2)</f>
        <v>8509</v>
      </c>
      <c r="BQ36" s="29" t="str">
        <f>VLOOKUP($S36,'[4]Lookup Tables'!$O$45:$S$53,2)</f>
        <v>40mm142 gauge</v>
      </c>
      <c r="BR36" s="33">
        <f>($AY36+1.25)/12</f>
        <v>3.3541666666666665</v>
      </c>
      <c r="BS36" s="30">
        <f>VLOOKUP($S36,'[4]Lookup Tables'!$O$45:$S$53,3)</f>
        <v>8030</v>
      </c>
      <c r="BT36" s="29" t="str">
        <f>VLOOKUP($S36,'[4]Lookup Tables'!$O$45:$S$53,4)</f>
        <v>84mm200 gauge</v>
      </c>
      <c r="BU36" s="33">
        <f>($AY36+1.25)/12</f>
        <v>3.3541666666666665</v>
      </c>
      <c r="BV36" s="30">
        <f>VLOOKUP($S36,'[4]Lookup Tables'!$O$45:$S$53,5)</f>
        <v>8032</v>
      </c>
      <c r="BW36" s="34">
        <f>F36</f>
        <v>20</v>
      </c>
      <c r="BX36" s="34">
        <f>BB36*BW36</f>
        <v>37.432500000000005</v>
      </c>
      <c r="BY36" s="34">
        <f>BE36*BW36</f>
        <v>38.453999999999994</v>
      </c>
      <c r="BZ36" s="34">
        <f>BH36*BW36</f>
        <v>39.988500000000002</v>
      </c>
      <c r="CA36" s="34">
        <f>BZ36+CE36+CI36</f>
        <v>40.005498414770102</v>
      </c>
      <c r="CB36" s="35" t="str">
        <f t="array" ref="CB36">VLOOKUP($E36&amp;ROUNDUP(($AZ36),0), CHOOSE({1,2},'[4]Lookup Tables'!$X$3:$X$129&amp;'[4]Lookup Tables'!$Y$3:$Y$129,'[4]Lookup Tables'!$Z$3:$Z$129),2,0)</f>
        <v>NA</v>
      </c>
      <c r="CC36" s="34" t="str">
        <f t="array" ref="CC36">VLOOKUP($E36&amp;ROUNDUP(($AZ36),0), CHOOSE({1,2},'[4]Lookup Tables'!$X$3:$X$129&amp;'[4]Lookup Tables'!$Y$3:$Y$129,'[4]Lookup Tables'!AA$3:$AA$129),2,0)</f>
        <v>NA</v>
      </c>
      <c r="CD36" s="34" t="str">
        <f t="array" ref="CD36">VLOOKUP($E36&amp;ROUNDUP(($AZ36),0), CHOOSE({1,2},'[4]Lookup Tables'!$X$3:$X$129&amp;'[4]Lookup Tables'!$Y$3:$Y$129,'[4]Lookup Tables'!$AB$3:$AB$129),2,0)</f>
        <v>NA</v>
      </c>
      <c r="CE36" s="36">
        <f t="array" ref="CE36">VLOOKUP($E36&amp;ROUNDUP(($AZ36),0), CHOOSE({1,2},'[4]Lookup Tables'!$X$3:$X$129&amp;'[4]Lookup Tables'!$Y$3:$Y$129,'[4]Lookup Tables'!$AD$3:$AD$129),2,0)</f>
        <v>0</v>
      </c>
      <c r="CF36" s="34">
        <f t="array" ref="CF36">VLOOKUP($E36&amp;ROUNDUP(($AZ36),0), CHOOSE({1,2},'[4]Lookup Tables'!$X$3:$X$129&amp;'[4]Lookup Tables'!$Y$3:$Y$129,'[4]Lookup Tables'!$AE$3:$AE$129),2,0)</f>
        <v>0</v>
      </c>
      <c r="CG36" s="34">
        <f t="array" ref="CG36">VLOOKUP($E36&amp;ROUNDUP(($AZ36+1),0), CHOOSE({1,2},'[4]Lookup Tables'!$X$3:$X$129&amp;'[4]Lookup Tables'!$Y$3:$Y$129,'[4]Lookup Tables'!$AC$3:$AC$129),2,0)</f>
        <v>8053</v>
      </c>
      <c r="CH36" s="36">
        <f>(CO36*12)*0.0386</f>
        <v>7.7265521682265721</v>
      </c>
      <c r="CI36" s="36">
        <f t="shared" si="233"/>
        <v>1.6998414770098461E-2</v>
      </c>
      <c r="CJ36" s="36">
        <f>((3.14159*(((S36*0.039370078474)/2)^2))*Q36)*BW36</f>
        <v>499.09066853012041</v>
      </c>
      <c r="CK36" s="36">
        <f>((SQRT((CJ36/Q36)/3.14159))*2)</f>
        <v>4.0495719003787993</v>
      </c>
      <c r="CL36" s="36">
        <f>CK36/0.7827</f>
        <v>5.1738493680577484</v>
      </c>
      <c r="CM36" s="36">
        <f>(2*3.14159*(CL36/2))/12</f>
        <v>1.3545094530163784</v>
      </c>
      <c r="CN36" s="37">
        <f>ROUNDUP((Q36/3)*CM36,1)</f>
        <v>17.5</v>
      </c>
      <c r="CO36" s="37">
        <f>(CN36*ABS(COS(15)))+((6*(CM36*5))/12)</f>
        <v>16.680812107570318</v>
      </c>
      <c r="CP36" s="38" t="str">
        <f t="array" ref="CP36">VLOOKUP($S36&amp;$D36, CHOOSE({1,2}, '[4]Lookup Tables'!$O$65:$O$79&amp;'[4]Lookup Tables'!$P$65:$P$79,'[4]Lookup Tables'!$Q$65:$Q$79),2,0)</f>
        <v>NA</v>
      </c>
      <c r="CQ36" s="39">
        <f t="shared" si="240"/>
        <v>2.0465712170348014</v>
      </c>
      <c r="CR36" s="40" t="str">
        <f>+IFERROR(VLOOKUP($J36,'[5]Codes - Revised'!$A$8:$O$12110,10,FALSE),"ERROR")</f>
        <v>44 x 44</v>
      </c>
      <c r="CS36" s="41">
        <f t="shared" si="125"/>
        <v>2210.2969143975852</v>
      </c>
    </row>
    <row r="37" spans="1:97" s="10" customFormat="1">
      <c r="A37" s="11" t="s">
        <v>21</v>
      </c>
      <c r="B37" s="12">
        <v>145075</v>
      </c>
      <c r="C37" s="11" t="s">
        <v>113</v>
      </c>
      <c r="D37" s="11" t="s">
        <v>23</v>
      </c>
      <c r="E37" s="11" t="s">
        <v>24</v>
      </c>
      <c r="F37" s="11">
        <v>25</v>
      </c>
      <c r="G37" s="13">
        <f>CA37</f>
        <v>51.034374999999997</v>
      </c>
      <c r="H37" s="14">
        <v>42</v>
      </c>
      <c r="I37" s="13">
        <f>F37*H37</f>
        <v>1050</v>
      </c>
      <c r="J37" s="14">
        <v>12425</v>
      </c>
      <c r="K37" s="11" t="s">
        <v>114</v>
      </c>
      <c r="L37" s="15" t="str">
        <f>+IFERROR(VLOOKUP($K37,'[4]Lookup Tables'!$A$3:$B$35,2,FALSE),"ERROR")</f>
        <v>5-50</v>
      </c>
      <c r="M37" s="11" t="s">
        <v>36</v>
      </c>
      <c r="N37" s="15" t="str">
        <f t="array" ref="N37">VLOOKUP($M37&amp;$L37, CHOOSE({1,2}, '[4]Lookup Tables'!$I$59:$I$165&amp;'[4]Lookup Tables'!$J$59:$J$165,'[4]Lookup Tables'!$K$59:$K$165), 2,0)</f>
        <v>TOOSPEEDIE 5-50</v>
      </c>
      <c r="O37" s="15" t="str">
        <f t="array" ref="O37">VLOOKUP($M37&amp;$K37&amp;A37, CHOOSE({1,2,3}, '[4]Lookup Tables'!$I$59:$I$165&amp;'[4]Lookup Tables'!$J$59:$J$165&amp;'[4]Lookup Tables'!$H$59:$H$165,'[4]Lookup Tables'!$L$59:$L$165), 2,0)</f>
        <v>70294+70325</v>
      </c>
      <c r="P37" s="15">
        <f>+IFERROR(VLOOKUP($A37,'[4]Lookup Tables'!$I$54:$J$55,2,FALSE),"ERROR")</f>
        <v>72036</v>
      </c>
      <c r="Q37" s="16">
        <v>38.75</v>
      </c>
      <c r="R37" s="17">
        <v>1</v>
      </c>
      <c r="S37" s="18">
        <v>23</v>
      </c>
      <c r="T37" s="19">
        <f>(VLOOKUP(S37,'[4]Lookup Tables'!$L$3:$M$11,2,FALSE))*0.039370078474</f>
        <v>0.89566928528350009</v>
      </c>
      <c r="U37" s="17">
        <f>(3.14159*(T37/2)^2)*(Q37)</f>
        <v>24.414991883848813</v>
      </c>
      <c r="V37" s="20" t="str">
        <f>+IFERROR(VLOOKUP(L37,'[4]Lookup Tables'!$R$4:$U$22,3,FALSE),"ERROR")</f>
        <v>Red/Green</v>
      </c>
      <c r="W37" s="21">
        <f>B37</f>
        <v>145075</v>
      </c>
      <c r="X37" s="11" t="s">
        <v>115</v>
      </c>
      <c r="Y37" s="23" t="s">
        <v>27</v>
      </c>
      <c r="Z37" s="23" t="str">
        <f>+IFERROR(VLOOKUP(L37,'[4]Lookup Tables'!$R$4:$U$22,4,FALSE),"ERROR")</f>
        <v>NA</v>
      </c>
      <c r="AA37" s="21">
        <f>S37</f>
        <v>23</v>
      </c>
      <c r="AB37" s="24">
        <f>R37</f>
        <v>1</v>
      </c>
      <c r="AC37" s="23" t="s">
        <v>28</v>
      </c>
      <c r="AD37" s="25">
        <v>0.75</v>
      </c>
      <c r="AE37" s="26">
        <f>(($U37-(3.1459*(($AB37+0.043)/2)^2))/((3.1459*(($AB37+0.043)/2)^2)-(3.1459*(AD37/2)^2)))/12</f>
        <v>4.7517176222753852</v>
      </c>
      <c r="AF37" s="23" t="s">
        <v>29</v>
      </c>
      <c r="AG37" s="23">
        <v>0.625</v>
      </c>
      <c r="AH37" s="26">
        <f>(($U37-(3.1459*(($AB37+0.043)/2)^2))/((3.1459*(($AB37+0.043)/2)^2)-(3.1459*(AG37/2)^2)))/12</f>
        <v>3.5803559561127432</v>
      </c>
      <c r="AI37" s="23" t="s">
        <v>30</v>
      </c>
      <c r="AJ37" s="23">
        <v>0.69</v>
      </c>
      <c r="AK37" s="26">
        <f>(($U37-(3.1459*(($AB37+0.043)/2)^2))/((3.1459*(($AB37+0.043)/2)^2)-(3.1459*(AJ37/2)^2)))/12</f>
        <v>4.0806116579589844</v>
      </c>
      <c r="AL37" s="23" t="s">
        <v>31</v>
      </c>
      <c r="AM37" s="23">
        <v>0.80400000000000005</v>
      </c>
      <c r="AN37" s="26">
        <f>(($U37-(3.1459*(($AB37+0.043)/2)^2))/((3.1459*(($AB37+0.043)/2)^2)-(3.1459*(AM37/2)^2)))/12</f>
        <v>5.6550146933843912</v>
      </c>
      <c r="AO37" s="23" t="s">
        <v>32</v>
      </c>
      <c r="AP37" s="23">
        <v>0.53</v>
      </c>
      <c r="AQ37" s="26">
        <f>(($U37-(3.1459*(($AB37+0.043)/2)^2))/((3.1459*(($AB37+0.043)/2)^2)-(3.1459*(AP37/2)^2)))/12</f>
        <v>3.0935165681409242</v>
      </c>
      <c r="AR37" s="47">
        <f>AY37</f>
        <v>39</v>
      </c>
      <c r="AS37" s="21" t="str">
        <f>+IFERROR(VLOOKUP(L37,'[4]Lookup Tables'!$R$4:$U$22,2,FALSE),"ERROR")</f>
        <v>NA</v>
      </c>
      <c r="AT37" s="23" t="str">
        <f>A37</f>
        <v>B or G</v>
      </c>
      <c r="AU37" s="21">
        <f>F37</f>
        <v>25</v>
      </c>
      <c r="AV37" s="21">
        <f>+IFERROR(VLOOKUP(L37,'[4]Lookup Tables'!$R$4:$V$22,5,FALSE),"ERROR")</f>
        <v>3</v>
      </c>
      <c r="AW37" s="21">
        <v>600</v>
      </c>
      <c r="AX37" s="28">
        <f>Q37</f>
        <v>38.75</v>
      </c>
      <c r="AY37" s="48">
        <f>AX37+0.25</f>
        <v>39</v>
      </c>
      <c r="AZ37" s="48">
        <f>AX37+1</f>
        <v>39.75</v>
      </c>
      <c r="BA37" s="29">
        <f t="array" ref="BA37">VLOOKUP($S37&amp;$M37, CHOOSE({1,2}, '[4]Lookup Tables'!$I$20:$I$49&amp;'[4]Lookup Tables'!$J$20:$J$49,'[4]Lookup Tables'!$K$20:$K$49), 2,0)</f>
        <v>4.6899999999999997E-2</v>
      </c>
      <c r="BB37" s="29">
        <f>BA37*AX37</f>
        <v>1.817375</v>
      </c>
      <c r="BC37" s="30">
        <f>BB37*454</f>
        <v>825.08825000000002</v>
      </c>
      <c r="BD37" s="29">
        <f t="array" ref="BD37">VLOOKUP($S37&amp;$M37, CHOOSE({1,2}, '[4]Lookup Tables'!$I$20:$I$49&amp;'[4]Lookup Tables'!$J$20:$J$49,'[4]Lookup Tables'!$L$20:$L$49), 2,0)</f>
        <v>4.7899999999999998E-2</v>
      </c>
      <c r="BE37" s="49">
        <f>BD37*AY37</f>
        <v>1.8680999999999999</v>
      </c>
      <c r="BF37" s="30">
        <f>BE37*454</f>
        <v>848.11739999999998</v>
      </c>
      <c r="BG37" s="29">
        <f t="array" ref="BG37">VLOOKUP($S37&amp;$M37, CHOOSE({1,2}, '[4]Lookup Tables'!$I$20:$I$49&amp;'[4]Lookup Tables'!$J$20:$J$49,'[4]Lookup Tables'!$M$20:$M$49), 2,0)</f>
        <v>4.8899999999999999E-2</v>
      </c>
      <c r="BH37" s="29">
        <f>BG37*AZ37</f>
        <v>1.943775</v>
      </c>
      <c r="BI37" s="30">
        <f>BH37*454</f>
        <v>882.47384999999997</v>
      </c>
      <c r="BJ37" s="30" t="str">
        <f>N37</f>
        <v>TOOSPEEDIE 5-50</v>
      </c>
      <c r="BK37" s="31">
        <f>BE37*0.7</f>
        <v>1.3076699999999999</v>
      </c>
      <c r="BL37" s="30">
        <v>72036</v>
      </c>
      <c r="BM37" s="31">
        <f>BE37*0.3</f>
        <v>0.56042999999999998</v>
      </c>
      <c r="BN37" s="32">
        <v>0.3</v>
      </c>
      <c r="BO37" s="29" t="str">
        <f>'[4]Lookup Tables'!$P$58</f>
        <v>12-8 4x1.25 Universal Clip</v>
      </c>
      <c r="BP37" s="30">
        <f>VLOOKUP($BO37,'[4]Lookup Tables'!$P$58:$Q$60,2)</f>
        <v>8509</v>
      </c>
      <c r="BQ37" s="29" t="str">
        <f>VLOOKUP($S37,'[4]Lookup Tables'!$O$45:$S$53,2)</f>
        <v>40mm142 gauge</v>
      </c>
      <c r="BR37" s="33">
        <f>($AY37+1.25)/12</f>
        <v>3.3541666666666665</v>
      </c>
      <c r="BS37" s="30">
        <f>VLOOKUP($S37,'[4]Lookup Tables'!$O$45:$S$53,3)</f>
        <v>8030</v>
      </c>
      <c r="BT37" s="29" t="str">
        <f>VLOOKUP($S37,'[4]Lookup Tables'!$O$45:$S$53,4)</f>
        <v>84mm200 gauge</v>
      </c>
      <c r="BU37" s="33">
        <f>($AY37+1.25)/12</f>
        <v>3.3541666666666665</v>
      </c>
      <c r="BV37" s="30">
        <f>VLOOKUP($S37,'[4]Lookup Tables'!$O$45:$S$53,5)</f>
        <v>8032</v>
      </c>
      <c r="BW37" s="34">
        <f>F37</f>
        <v>25</v>
      </c>
      <c r="BX37" s="34">
        <f>BB37*BW37</f>
        <v>45.434374999999996</v>
      </c>
      <c r="BY37" s="34">
        <f>BE37*BW37</f>
        <v>46.702499999999993</v>
      </c>
      <c r="BZ37" s="34">
        <f>BH37*BW37</f>
        <v>48.594374999999999</v>
      </c>
      <c r="CA37" s="34">
        <f>BZ37+CE37+CI37</f>
        <v>51.034374999999997</v>
      </c>
      <c r="CB37" s="35" t="str">
        <f t="array" ref="CB37">VLOOKUP($E37&amp;ROUNDUP(($AZ37),0), CHOOSE({1,2},'[4]Lookup Tables'!$X$3:$X$129&amp;'[4]Lookup Tables'!$Y$3:$Y$129,'[4]Lookup Tables'!$Z$3:$Z$129),2,0)</f>
        <v>42"-2pc</v>
      </c>
      <c r="CC37" s="34">
        <f t="array" ref="CC37">VLOOKUP($E37&amp;ROUNDUP(($AZ37),0), CHOOSE({1,2},'[4]Lookup Tables'!$X$3:$X$129&amp;'[4]Lookup Tables'!$Y$3:$Y$129,'[4]Lookup Tables'!AA$3:$AA$129),2,0)</f>
        <v>8484</v>
      </c>
      <c r="CD37" s="34">
        <f t="array" ref="CD37">VLOOKUP($E37&amp;ROUNDUP(($AZ37),0), CHOOSE({1,2},'[4]Lookup Tables'!$X$3:$X$129&amp;'[4]Lookup Tables'!$Y$3:$Y$129,'[4]Lookup Tables'!$AB$3:$AB$129),2,0)</f>
        <v>8485</v>
      </c>
      <c r="CE37" s="36">
        <f t="array" ref="CE37">VLOOKUP($E37&amp;ROUNDUP(($AZ37),0), CHOOSE({1,2},'[4]Lookup Tables'!$X$3:$X$129&amp;'[4]Lookup Tables'!$Y$3:$Y$129,'[4]Lookup Tables'!$AD$3:$AD$129),2,0)</f>
        <v>2.44</v>
      </c>
      <c r="CF37" s="34">
        <f t="array" ref="CF37">VLOOKUP($E37&amp;ROUNDUP(($AZ37),0), CHOOSE({1,2},'[4]Lookup Tables'!$X$3:$X$129&amp;'[4]Lookup Tables'!$Y$3:$Y$129,'[4]Lookup Tables'!$AE$3:$AE$129),2,0)</f>
        <v>2</v>
      </c>
      <c r="CG37" s="34" t="str">
        <f t="array" ref="CG37">VLOOKUP($E37&amp;ROUNDUP(($AZ37+1),0), CHOOSE({1,2},'[4]Lookup Tables'!$X$3:$X$129&amp;'[4]Lookup Tables'!$Y$3:$Y$129,'[4]Lookup Tables'!$AC$3:$AC$129),2,0)</f>
        <v>NA</v>
      </c>
      <c r="CH37" s="36">
        <f>(CO37*12)*0.0386</f>
        <v>8.6506546966207214</v>
      </c>
      <c r="CI37" s="36">
        <f>IF(CB37="NA", CH37*0.0022,0)</f>
        <v>0</v>
      </c>
      <c r="CJ37" s="36">
        <f>((3.14159*(((S37*0.039370078474)/2)^2))*Q37)*BW37</f>
        <v>623.86333566265057</v>
      </c>
      <c r="CK37" s="36">
        <f>((SQRT((CJ37/Q37)/3.14159))*2)</f>
        <v>4.5275590245100004</v>
      </c>
      <c r="CL37" s="36">
        <f>CK37/0.7827</f>
        <v>5.7845394461607267</v>
      </c>
      <c r="CM37" s="36">
        <f>(2*3.14159*(CL37/2))/12</f>
        <v>1.5143876065553397</v>
      </c>
      <c r="CN37" s="37">
        <f>ROUNDUP((Q37/3)*CM37,1)</f>
        <v>19.600000000000001</v>
      </c>
      <c r="CO37" s="37">
        <f>(CN37*ABS(COS(15)))+((6*(CM37*5))/12)</f>
        <v>18.675852108421246</v>
      </c>
      <c r="CP37" s="38" t="str">
        <f t="array" ref="CP37">VLOOKUP($S37&amp;$D37, CHOOSE({1,2}, '[4]Lookup Tables'!$O$65:$O$79&amp;'[4]Lookup Tables'!$P$65:$P$79,'[4]Lookup Tables'!$Q$65:$Q$79),2,0)</f>
        <v>NA</v>
      </c>
      <c r="CQ37" s="39">
        <f>(CA37/BW37)+(50/I37)</f>
        <v>2.0889940476190474</v>
      </c>
      <c r="CR37" s="40" t="str">
        <f>+IFERROR(VLOOKUP($J37,'[5]Codes - Revised'!$A$8:$O$12110,10,FALSE),"ERROR")</f>
        <v>48 x 44</v>
      </c>
      <c r="CS37" s="41">
        <f t="shared" si="125"/>
        <v>2193.4437499999999</v>
      </c>
    </row>
    <row r="38" spans="1:97" s="10" customFormat="1">
      <c r="A38" s="11" t="s">
        <v>21</v>
      </c>
      <c r="B38" s="12">
        <v>145078</v>
      </c>
      <c r="C38" s="11" t="s">
        <v>116</v>
      </c>
      <c r="D38" s="11" t="s">
        <v>23</v>
      </c>
      <c r="E38" s="11" t="s">
        <v>24</v>
      </c>
      <c r="F38" s="11">
        <v>25</v>
      </c>
      <c r="G38" s="13">
        <f>CA38</f>
        <v>51.034374999999997</v>
      </c>
      <c r="H38" s="14">
        <v>36</v>
      </c>
      <c r="I38" s="13">
        <f>F38*H38</f>
        <v>900</v>
      </c>
      <c r="J38" s="14">
        <v>12424</v>
      </c>
      <c r="K38" s="11" t="s">
        <v>35</v>
      </c>
      <c r="L38" s="15" t="str">
        <f>+IFERROR(VLOOKUP($K38,'[4]Lookup Tables'!$A$3:$B$35,2,FALSE),"ERROR")</f>
        <v>10-50</v>
      </c>
      <c r="M38" s="11" t="s">
        <v>36</v>
      </c>
      <c r="N38" s="15" t="str">
        <f t="array" ref="N38">VLOOKUP($M38&amp;$L38, CHOOSE({1,2}, '[4]Lookup Tables'!$I$59:$I$165&amp;'[4]Lookup Tables'!$J$59:$J$165,'[4]Lookup Tables'!$K$59:$K$165), 2,0)</f>
        <v>TOOSPEEDIE 10-50</v>
      </c>
      <c r="O38" s="15" t="str">
        <f t="array" ref="O38">VLOOKUP($M38&amp;$K38&amp;A38, CHOOSE({1,2,3}, '[4]Lookup Tables'!$I$59:$I$165&amp;'[4]Lookup Tables'!$J$59:$J$165&amp;'[4]Lookup Tables'!$H$59:$H$165,'[4]Lookup Tables'!$L$59:$L$165), 2,0)</f>
        <v>70297+70325</v>
      </c>
      <c r="P38" s="15">
        <f>+IFERROR(VLOOKUP($A38,'[4]Lookup Tables'!$I$54:$J$55,2,FALSE),"ERROR")</f>
        <v>72036</v>
      </c>
      <c r="Q38" s="16">
        <v>38.75</v>
      </c>
      <c r="R38" s="17">
        <v>1</v>
      </c>
      <c r="S38" s="18">
        <v>23</v>
      </c>
      <c r="T38" s="19">
        <f>(VLOOKUP(S38,'[4]Lookup Tables'!$L$3:$M$11,2,FALSE))*0.039370078474</f>
        <v>0.89566928528350009</v>
      </c>
      <c r="U38" s="17">
        <f>(3.14159*(T38/2)^2)*(Q38)</f>
        <v>24.414991883848813</v>
      </c>
      <c r="V38" s="20" t="str">
        <f>+IFERROR(VLOOKUP(L38,'[4]Lookup Tables'!$R$4:$U$22,3,FALSE),"ERROR")</f>
        <v>Red/Green</v>
      </c>
      <c r="W38" s="21">
        <f>B38</f>
        <v>145078</v>
      </c>
      <c r="X38" s="22" t="s">
        <v>117</v>
      </c>
      <c r="Y38" s="23" t="s">
        <v>27</v>
      </c>
      <c r="Z38" s="23" t="str">
        <f>+IFERROR(VLOOKUP(L38,'[4]Lookup Tables'!$R$4:$U$22,4,FALSE),"ERROR")</f>
        <v>NA</v>
      </c>
      <c r="AA38" s="21">
        <f>S38</f>
        <v>23</v>
      </c>
      <c r="AB38" s="24">
        <f>R38</f>
        <v>1</v>
      </c>
      <c r="AC38" s="23" t="s">
        <v>28</v>
      </c>
      <c r="AD38" s="25">
        <v>0.75</v>
      </c>
      <c r="AE38" s="26">
        <f>(($U38-(3.1459*(($AB38+0.043)/2)^2))/((3.1459*(($AB38+0.043)/2)^2)-(3.1459*(AD38/2)^2)))/12</f>
        <v>4.7517176222753852</v>
      </c>
      <c r="AF38" s="23" t="s">
        <v>29</v>
      </c>
      <c r="AG38" s="23">
        <v>0.625</v>
      </c>
      <c r="AH38" s="26">
        <f>(($U38-(3.1459*(($AB38+0.043)/2)^2))/((3.1459*(($AB38+0.043)/2)^2)-(3.1459*(AG38/2)^2)))/12</f>
        <v>3.5803559561127432</v>
      </c>
      <c r="AI38" s="23" t="s">
        <v>30</v>
      </c>
      <c r="AJ38" s="23">
        <v>0.69</v>
      </c>
      <c r="AK38" s="26">
        <f>(($U38-(3.1459*(($AB38+0.043)/2)^2))/((3.1459*(($AB38+0.043)/2)^2)-(3.1459*(AJ38/2)^2)))/12</f>
        <v>4.0806116579589844</v>
      </c>
      <c r="AL38" s="23" t="s">
        <v>31</v>
      </c>
      <c r="AM38" s="23">
        <v>0.80400000000000005</v>
      </c>
      <c r="AN38" s="26">
        <f>(($U38-(3.1459*(($AB38+0.043)/2)^2))/((3.1459*(($AB38+0.043)/2)^2)-(3.1459*(AM38/2)^2)))/12</f>
        <v>5.6550146933843912</v>
      </c>
      <c r="AO38" s="23" t="s">
        <v>32</v>
      </c>
      <c r="AP38" s="23">
        <v>0.53</v>
      </c>
      <c r="AQ38" s="26">
        <f>(($U38-(3.1459*(($AB38+0.043)/2)^2))/((3.1459*(($AB38+0.043)/2)^2)-(3.1459*(AP38/2)^2)))/12</f>
        <v>3.0935165681409242</v>
      </c>
      <c r="AR38" s="47">
        <f>AY38</f>
        <v>39</v>
      </c>
      <c r="AS38" s="21" t="str">
        <f>+IFERROR(VLOOKUP(L38,'[4]Lookup Tables'!$R$4:$U$22,2,FALSE),"ERROR")</f>
        <v>NA</v>
      </c>
      <c r="AT38" s="23" t="str">
        <f>A38</f>
        <v>B or G</v>
      </c>
      <c r="AU38" s="21">
        <f>F38</f>
        <v>25</v>
      </c>
      <c r="AV38" s="21">
        <f>+IFERROR(VLOOKUP(L38,'[4]Lookup Tables'!$R$4:$V$22,5,FALSE),"ERROR")</f>
        <v>3</v>
      </c>
      <c r="AW38" s="21">
        <v>600</v>
      </c>
      <c r="AX38" s="48">
        <f>Q38</f>
        <v>38.75</v>
      </c>
      <c r="AY38" s="48">
        <f>AX38+0.25</f>
        <v>39</v>
      </c>
      <c r="AZ38" s="48">
        <f>AX38+1</f>
        <v>39.75</v>
      </c>
      <c r="BA38" s="29">
        <f t="array" ref="BA38">VLOOKUP($S38&amp;$M38, CHOOSE({1,2}, '[4]Lookup Tables'!$I$20:$I$49&amp;'[4]Lookup Tables'!$J$20:$J$49,'[4]Lookup Tables'!$K$20:$K$49), 2,0)</f>
        <v>4.6899999999999997E-2</v>
      </c>
      <c r="BB38" s="29">
        <f>BA38*AX38</f>
        <v>1.817375</v>
      </c>
      <c r="BC38" s="30">
        <f>BB38*454</f>
        <v>825.08825000000002</v>
      </c>
      <c r="BD38" s="29">
        <f t="array" ref="BD38">VLOOKUP($S38&amp;$M38, CHOOSE({1,2}, '[4]Lookup Tables'!$I$20:$I$49&amp;'[4]Lookup Tables'!$J$20:$J$49,'[4]Lookup Tables'!$L$20:$L$49), 2,0)</f>
        <v>4.7899999999999998E-2</v>
      </c>
      <c r="BE38" s="49">
        <f>BD38*AY38</f>
        <v>1.8680999999999999</v>
      </c>
      <c r="BF38" s="30">
        <f>BE38*454</f>
        <v>848.11739999999998</v>
      </c>
      <c r="BG38" s="29">
        <f t="array" ref="BG38">VLOOKUP($S38&amp;$M38, CHOOSE({1,2}, '[4]Lookup Tables'!$I$20:$I$49&amp;'[4]Lookup Tables'!$J$20:$J$49,'[4]Lookup Tables'!$M$20:$M$49), 2,0)</f>
        <v>4.8899999999999999E-2</v>
      </c>
      <c r="BH38" s="29">
        <f>BG38*AZ38</f>
        <v>1.943775</v>
      </c>
      <c r="BI38" s="30">
        <f>BH38*454</f>
        <v>882.47384999999997</v>
      </c>
      <c r="BJ38" s="30" t="str">
        <f>N38</f>
        <v>TOOSPEEDIE 10-50</v>
      </c>
      <c r="BK38" s="31">
        <f>BE38*0.7</f>
        <v>1.3076699999999999</v>
      </c>
      <c r="BL38" s="30">
        <v>72036</v>
      </c>
      <c r="BM38" s="31">
        <f>BE38*0.3</f>
        <v>0.56042999999999998</v>
      </c>
      <c r="BN38" s="32">
        <v>0.3</v>
      </c>
      <c r="BO38" s="29" t="str">
        <f>'[4]Lookup Tables'!$P$58</f>
        <v>12-8 4x1.25 Universal Clip</v>
      </c>
      <c r="BP38" s="30">
        <f>VLOOKUP($BO38,'[4]Lookup Tables'!$P$58:$Q$60,2)</f>
        <v>8509</v>
      </c>
      <c r="BQ38" s="29" t="str">
        <f>VLOOKUP($S38,'[4]Lookup Tables'!$O$45:$S$53,2)</f>
        <v>40mm142 gauge</v>
      </c>
      <c r="BR38" s="33">
        <f>($AY38+1.25)/12</f>
        <v>3.3541666666666665</v>
      </c>
      <c r="BS38" s="30">
        <f>VLOOKUP($S38,'[4]Lookup Tables'!$O$45:$S$53,3)</f>
        <v>8030</v>
      </c>
      <c r="BT38" s="29" t="str">
        <f>VLOOKUP($S38,'[4]Lookup Tables'!$O$45:$S$53,4)</f>
        <v>84mm200 gauge</v>
      </c>
      <c r="BU38" s="33">
        <f>($AY38+1.25)/12</f>
        <v>3.3541666666666665</v>
      </c>
      <c r="BV38" s="30">
        <f>VLOOKUP($S38,'[4]Lookup Tables'!$O$45:$S$53,5)</f>
        <v>8032</v>
      </c>
      <c r="BW38" s="34">
        <f>F38</f>
        <v>25</v>
      </c>
      <c r="BX38" s="34">
        <f>BB38*BW38</f>
        <v>45.434374999999996</v>
      </c>
      <c r="BY38" s="34">
        <f>BE38*BW38</f>
        <v>46.702499999999993</v>
      </c>
      <c r="BZ38" s="34">
        <f>BH38*BW38</f>
        <v>48.594374999999999</v>
      </c>
      <c r="CA38" s="34">
        <f>BZ38+CE38+CI38</f>
        <v>51.034374999999997</v>
      </c>
      <c r="CB38" s="35" t="str">
        <f t="array" ref="CB38">VLOOKUP($E38&amp;ROUNDUP(($AZ38),0), CHOOSE({1,2},'[4]Lookup Tables'!$X$3:$X$129&amp;'[4]Lookup Tables'!$Y$3:$Y$129,'[4]Lookup Tables'!$Z$3:$Z$129),2,0)</f>
        <v>42"-2pc</v>
      </c>
      <c r="CC38" s="34">
        <f t="array" ref="CC38">VLOOKUP($E38&amp;ROUNDUP(($AZ38),0), CHOOSE({1,2},'[4]Lookup Tables'!$X$3:$X$129&amp;'[4]Lookup Tables'!$Y$3:$Y$129,'[4]Lookup Tables'!AA$3:$AA$129),2,0)</f>
        <v>8484</v>
      </c>
      <c r="CD38" s="34">
        <f t="array" ref="CD38">VLOOKUP($E38&amp;ROUNDUP(($AZ38),0), CHOOSE({1,2},'[4]Lookup Tables'!$X$3:$X$129&amp;'[4]Lookup Tables'!$Y$3:$Y$129,'[4]Lookup Tables'!$AB$3:$AB$129),2,0)</f>
        <v>8485</v>
      </c>
      <c r="CE38" s="36">
        <f t="array" ref="CE38">VLOOKUP($E38&amp;ROUNDUP(($AZ38),0), CHOOSE({1,2},'[4]Lookup Tables'!$X$3:$X$129&amp;'[4]Lookup Tables'!$Y$3:$Y$129,'[4]Lookup Tables'!$AD$3:$AD$129),2,0)</f>
        <v>2.44</v>
      </c>
      <c r="CF38" s="34">
        <f t="array" ref="CF38">VLOOKUP($E38&amp;ROUNDUP(($AZ38),0), CHOOSE({1,2},'[4]Lookup Tables'!$X$3:$X$129&amp;'[4]Lookup Tables'!$Y$3:$Y$129,'[4]Lookup Tables'!$AE$3:$AE$129),2,0)</f>
        <v>2</v>
      </c>
      <c r="CG38" s="34" t="str">
        <f t="array" ref="CG38">VLOOKUP($E38&amp;ROUNDUP(($AZ38+1),0), CHOOSE({1,2},'[4]Lookup Tables'!$X$3:$X$129&amp;'[4]Lookup Tables'!$Y$3:$Y$129,'[4]Lookup Tables'!$AC$3:$AC$129),2,0)</f>
        <v>NA</v>
      </c>
      <c r="CH38" s="36">
        <f>(CO38*12)*0.0386</f>
        <v>8.6506546966207214</v>
      </c>
      <c r="CI38" s="36">
        <f>IF(CB38="NA", CH38*0.0022,0)</f>
        <v>0</v>
      </c>
      <c r="CJ38" s="36">
        <f>((3.14159*(((S38*0.039370078474)/2)^2))*Q38)*BW38</f>
        <v>623.86333566265057</v>
      </c>
      <c r="CK38" s="36">
        <f>((SQRT((CJ38/Q38)/3.14159))*2)</f>
        <v>4.5275590245100004</v>
      </c>
      <c r="CL38" s="36">
        <f>CK38/0.7827</f>
        <v>5.7845394461607267</v>
      </c>
      <c r="CM38" s="36">
        <f>(2*3.14159*(CL38/2))/12</f>
        <v>1.5143876065553397</v>
      </c>
      <c r="CN38" s="37">
        <f>ROUNDUP((Q38/3)*CM38,1)</f>
        <v>19.600000000000001</v>
      </c>
      <c r="CO38" s="37">
        <f>(CN38*ABS(COS(15)))+((6*(CM38*5))/12)</f>
        <v>18.675852108421246</v>
      </c>
      <c r="CP38" s="38" t="str">
        <f t="array" ref="CP38">VLOOKUP($S38&amp;$D38, CHOOSE({1,2}, '[4]Lookup Tables'!$O$65:$O$79&amp;'[4]Lookup Tables'!$P$65:$P$79,'[4]Lookup Tables'!$Q$65:$Q$79),2,0)</f>
        <v>NA</v>
      </c>
      <c r="CQ38" s="39">
        <f>(CA38/BW38)+(50/I38)</f>
        <v>2.0969305555555553</v>
      </c>
      <c r="CR38" s="40" t="str">
        <f>+IFERROR(VLOOKUP($J38,'[5]Codes - Revised'!$A$8:$O$12110,10,FALSE),"ERROR")</f>
        <v>48 x 44</v>
      </c>
      <c r="CS38" s="41">
        <f>CQ38*F38*H38</f>
        <v>1887.2374999999997</v>
      </c>
    </row>
    <row r="39" spans="1:97" s="10" customFormat="1">
      <c r="A39" s="11" t="s">
        <v>21</v>
      </c>
      <c r="B39" s="12">
        <v>151019</v>
      </c>
      <c r="C39" s="11" t="s">
        <v>118</v>
      </c>
      <c r="D39" s="11" t="s">
        <v>23</v>
      </c>
      <c r="E39" s="11" t="s">
        <v>34</v>
      </c>
      <c r="F39" s="11">
        <v>20</v>
      </c>
      <c r="G39" s="13">
        <f t="shared" ref="G39:G40" si="288">CA39</f>
        <v>48.431404685201265</v>
      </c>
      <c r="H39" s="14">
        <v>45</v>
      </c>
      <c r="I39" s="13">
        <f t="shared" ref="I39:I40" si="289">F39*H39</f>
        <v>900</v>
      </c>
      <c r="J39" s="14">
        <v>12544</v>
      </c>
      <c r="K39" s="11" t="s">
        <v>119</v>
      </c>
      <c r="L39" s="15" t="str">
        <f>+IFERROR(VLOOKUP($K39,'[4]Lookup Tables'!$A$3:$B$35,2,FALSE),"ERROR")</f>
        <v>20-50</v>
      </c>
      <c r="M39" s="11" t="s">
        <v>36</v>
      </c>
      <c r="N39" s="15" t="str">
        <f t="array" ref="N39">VLOOKUP($M39&amp;$L39, CHOOSE({1,2}, '[4]Lookup Tables'!$I$59:$I$165&amp;'[4]Lookup Tables'!$J$59:$J$165,'[4]Lookup Tables'!$K$59:$K$165), 2,0)</f>
        <v>TOOSPEEDIE 20-50</v>
      </c>
      <c r="O39" s="15" t="str">
        <f t="array" ref="O39">VLOOKUP($M39&amp;$K39&amp;A39, CHOOSE({1,2,3}, '[4]Lookup Tables'!$I$59:$I$165&amp;'[4]Lookup Tables'!$J$59:$J$165&amp;'[4]Lookup Tables'!$H$59:$H$165,'[4]Lookup Tables'!$L$59:$L$165), 2,0)</f>
        <v>70292+70325</v>
      </c>
      <c r="P39" s="15">
        <f>+IFERROR(VLOOKUP($A39,'[4]Lookup Tables'!$I$54:$J$55,2,FALSE),"ERROR")</f>
        <v>72036</v>
      </c>
      <c r="Q39" s="16">
        <v>48.5</v>
      </c>
      <c r="R39" s="17">
        <v>1</v>
      </c>
      <c r="S39" s="18">
        <v>23</v>
      </c>
      <c r="T39" s="19">
        <f>(VLOOKUP(S39,'[4]Lookup Tables'!$L$3:$M$11,2,FALSE))*0.039370078474</f>
        <v>0.89566928528350009</v>
      </c>
      <c r="U39" s="17">
        <f t="shared" ref="U39:U40" si="290">(3.14159*(T39/2)^2)*(Q39)</f>
        <v>30.558118873978515</v>
      </c>
      <c r="V39" s="20" t="str">
        <f>+IFERROR(VLOOKUP(L39,'[4]Lookup Tables'!$R$4:$U$22,3,FALSE),"ERROR")</f>
        <v>Red/Green</v>
      </c>
      <c r="W39" s="21">
        <f t="shared" ref="W39:W40" si="291">B39</f>
        <v>151019</v>
      </c>
      <c r="X39" s="22" t="s">
        <v>120</v>
      </c>
      <c r="Y39" s="23" t="s">
        <v>27</v>
      </c>
      <c r="Z39" s="23" t="str">
        <f>+IFERROR(VLOOKUP(L39,'[4]Lookup Tables'!$R$4:$U$22,4,FALSE),"ERROR")</f>
        <v>NA</v>
      </c>
      <c r="AA39" s="21">
        <f t="shared" ref="AA39:AA40" si="292">S39</f>
        <v>23</v>
      </c>
      <c r="AB39" s="24">
        <f t="shared" ref="AB39:AB40" si="293">R39</f>
        <v>1</v>
      </c>
      <c r="AC39" s="23" t="s">
        <v>28</v>
      </c>
      <c r="AD39" s="25">
        <v>0.75</v>
      </c>
      <c r="AE39" s="26">
        <f t="shared" ref="AE39:AE40" si="294">(($U39-(3.1459*(($AB39+0.043)/2)^2))/((3.1459*(($AB39+0.043)/2)^2)-(3.1459*(AD39/2)^2)))/12</f>
        <v>5.9907293440026779</v>
      </c>
      <c r="AF39" s="23" t="s">
        <v>29</v>
      </c>
      <c r="AG39" s="23">
        <v>0.625</v>
      </c>
      <c r="AH39" s="26">
        <f t="shared" ref="AH39:AH40" si="295">(($U39-(3.1459*(($AB39+0.043)/2)^2))/((3.1459*(($AB39+0.043)/2)^2)-(3.1459*(AG39/2)^2)))/12</f>
        <v>4.5139347901713984</v>
      </c>
      <c r="AI39" s="23" t="s">
        <v>30</v>
      </c>
      <c r="AJ39" s="23">
        <v>0.69</v>
      </c>
      <c r="AK39" s="26">
        <f t="shared" ref="AK39:AK40" si="296">(($U39-(3.1459*(($AB39+0.043)/2)^2))/((3.1459*(($AB39+0.043)/2)^2)-(3.1459*(AJ39/2)^2)))/12</f>
        <v>5.1446323085815626</v>
      </c>
      <c r="AL39" s="23" t="s">
        <v>31</v>
      </c>
      <c r="AM39" s="23">
        <v>0.80400000000000005</v>
      </c>
      <c r="AN39" s="26">
        <f t="shared" ref="AN39:AN40" si="297">(($U39-(3.1459*(($AB39+0.043)/2)^2))/((3.1459*(($AB39+0.043)/2)^2)-(3.1459*(AM39/2)^2)))/12</f>
        <v>7.1295613833638711</v>
      </c>
      <c r="AO39" s="23" t="s">
        <v>32</v>
      </c>
      <c r="AP39" s="23">
        <v>0.53</v>
      </c>
      <c r="AQ39" s="26">
        <f t="shared" ref="AQ39:AQ40" si="298">(($U39-(3.1459*(($AB39+0.043)/2)^2))/((3.1459*(($AB39+0.043)/2)^2)-(3.1459*(AP39/2)^2)))/12</f>
        <v>3.9001518932949448</v>
      </c>
      <c r="AR39" s="47">
        <f t="shared" ref="AR39:AR40" si="299">AY39</f>
        <v>48.75</v>
      </c>
      <c r="AS39" s="21" t="str">
        <f>+IFERROR(VLOOKUP(L39,'[4]Lookup Tables'!$R$4:$U$22,2,FALSE),"ERROR")</f>
        <v>NA</v>
      </c>
      <c r="AT39" s="23" t="str">
        <f t="shared" ref="AT39:AT40" si="300">A39</f>
        <v>B or G</v>
      </c>
      <c r="AU39" s="21">
        <f t="shared" ref="AU39:AU40" si="301">F39</f>
        <v>20</v>
      </c>
      <c r="AV39" s="21" t="str">
        <f>+IFERROR(VLOOKUP(L39,'[4]Lookup Tables'!$R$4:$V$22,5,FALSE),"ERROR")</f>
        <v>3-6</v>
      </c>
      <c r="AW39" s="21">
        <v>600</v>
      </c>
      <c r="AX39" s="48">
        <f t="shared" ref="AX39:AX40" si="302">Q39</f>
        <v>48.5</v>
      </c>
      <c r="AY39" s="48">
        <f t="shared" ref="AY39:AY40" si="303">AX39+0.25</f>
        <v>48.75</v>
      </c>
      <c r="AZ39" s="48">
        <f t="shared" ref="AZ39:AZ40" si="304">AX39+1</f>
        <v>49.5</v>
      </c>
      <c r="BA39" s="29">
        <f t="array" ref="BA39">VLOOKUP($S39&amp;$M39, CHOOSE({1,2}, '[4]Lookup Tables'!$I$20:$I$49&amp;'[4]Lookup Tables'!$J$20:$J$49,'[4]Lookup Tables'!$K$20:$K$49), 2,0)</f>
        <v>4.6899999999999997E-2</v>
      </c>
      <c r="BB39" s="29">
        <f t="shared" ref="BB39:BB40" si="305">BA39*AX39</f>
        <v>2.2746499999999998</v>
      </c>
      <c r="BC39" s="30">
        <f t="shared" ref="BC39:BC40" si="306">BB39*454</f>
        <v>1032.6911</v>
      </c>
      <c r="BD39" s="29">
        <f t="array" ref="BD39">VLOOKUP($S39&amp;$M39, CHOOSE({1,2}, '[4]Lookup Tables'!$I$20:$I$49&amp;'[4]Lookup Tables'!$J$20:$J$49,'[4]Lookup Tables'!$L$20:$L$49), 2,0)</f>
        <v>4.7899999999999998E-2</v>
      </c>
      <c r="BE39" s="49">
        <f t="shared" ref="BE39:BE40" si="307">BD39*AY39</f>
        <v>2.3351250000000001</v>
      </c>
      <c r="BF39" s="30">
        <f t="shared" ref="BF39:BF40" si="308">BE39*454</f>
        <v>1060.1467500000001</v>
      </c>
      <c r="BG39" s="29">
        <f t="array" ref="BG39">VLOOKUP($S39&amp;$M39, CHOOSE({1,2}, '[4]Lookup Tables'!$I$20:$I$49&amp;'[4]Lookup Tables'!$J$20:$J$49,'[4]Lookup Tables'!$M$20:$M$49), 2,0)</f>
        <v>4.8899999999999999E-2</v>
      </c>
      <c r="BH39" s="29">
        <f t="shared" ref="BH39:BH40" si="309">BG39*AZ39</f>
        <v>2.42055</v>
      </c>
      <c r="BI39" s="30">
        <f t="shared" ref="BI39:BI40" si="310">BH39*454</f>
        <v>1098.9296999999999</v>
      </c>
      <c r="BJ39" s="30" t="str">
        <f t="shared" ref="BJ39:BJ40" si="311">N39</f>
        <v>TOOSPEEDIE 20-50</v>
      </c>
      <c r="BK39" s="31">
        <f t="shared" ref="BK39:BK40" si="312">BE39*0.7</f>
        <v>1.6345875000000001</v>
      </c>
      <c r="BL39" s="30">
        <v>72036</v>
      </c>
      <c r="BM39" s="31">
        <f t="shared" ref="BM39:BM40" si="313">BE39*0.3</f>
        <v>0.70053750000000004</v>
      </c>
      <c r="BN39" s="32">
        <v>0.3</v>
      </c>
      <c r="BO39" s="29" t="str">
        <f>'[4]Lookup Tables'!$P$58</f>
        <v>12-8 4x1.25 Universal Clip</v>
      </c>
      <c r="BP39" s="30">
        <f>VLOOKUP($BO39,'[4]Lookup Tables'!$P$58:$Q$60,2)</f>
        <v>8509</v>
      </c>
      <c r="BQ39" s="29" t="str">
        <f>VLOOKUP($S39,'[4]Lookup Tables'!$O$45:$S$53,2)</f>
        <v>40mm142 gauge</v>
      </c>
      <c r="BR39" s="33">
        <f t="shared" ref="BR39:BR40" si="314">($AY39+1.25)/12</f>
        <v>4.166666666666667</v>
      </c>
      <c r="BS39" s="30">
        <f>VLOOKUP($S39,'[4]Lookup Tables'!$O$45:$S$53,3)</f>
        <v>8030</v>
      </c>
      <c r="BT39" s="29" t="str">
        <f>VLOOKUP($S39,'[4]Lookup Tables'!$O$45:$S$53,4)</f>
        <v>84mm200 gauge</v>
      </c>
      <c r="BU39" s="33">
        <f t="shared" ref="BU39:BU40" si="315">($AY39+1.25)/12</f>
        <v>4.166666666666667</v>
      </c>
      <c r="BV39" s="30">
        <f>VLOOKUP($S39,'[4]Lookup Tables'!$O$45:$S$53,5)</f>
        <v>8032</v>
      </c>
      <c r="BW39" s="34">
        <f t="shared" ref="BW39:BW40" si="316">F39</f>
        <v>20</v>
      </c>
      <c r="BX39" s="34">
        <f t="shared" ref="BX39:BX40" si="317">BB39*BW39</f>
        <v>45.492999999999995</v>
      </c>
      <c r="BY39" s="34">
        <f t="shared" ref="BY39:BY40" si="318">BE39*BW39</f>
        <v>46.702500000000001</v>
      </c>
      <c r="BZ39" s="34">
        <f t="shared" ref="BZ39:BZ40" si="319">BH39*BW39</f>
        <v>48.411000000000001</v>
      </c>
      <c r="CA39" s="34">
        <f t="shared" ref="CA39:CA40" si="320">BZ39+CE39+CI39</f>
        <v>48.431404685201265</v>
      </c>
      <c r="CB39" s="35" t="str">
        <f t="array" ref="CB39">VLOOKUP($E39&amp;ROUNDUP(($AZ39),0), CHOOSE({1,2},'[4]Lookup Tables'!$X$3:$X$129&amp;'[4]Lookup Tables'!$Y$3:$Y$129,'[4]Lookup Tables'!$Z$3:$Z$129),2,0)</f>
        <v>NA</v>
      </c>
      <c r="CC39" s="34" t="str">
        <f t="array" ref="CC39">VLOOKUP($E39&amp;ROUNDUP(($AZ39),0), CHOOSE({1,2},'[4]Lookup Tables'!$X$3:$X$129&amp;'[4]Lookup Tables'!$Y$3:$Y$129,'[4]Lookup Tables'!AA$3:$AA$129),2,0)</f>
        <v>NA</v>
      </c>
      <c r="CD39" s="34" t="str">
        <f t="array" ref="CD39">VLOOKUP($E39&amp;ROUNDUP(($AZ39),0), CHOOSE({1,2},'[4]Lookup Tables'!$X$3:$X$129&amp;'[4]Lookup Tables'!$Y$3:$Y$129,'[4]Lookup Tables'!$AB$3:$AB$129),2,0)</f>
        <v>NA</v>
      </c>
      <c r="CE39" s="36">
        <f t="array" ref="CE39">VLOOKUP($E39&amp;ROUNDUP(($AZ39),0), CHOOSE({1,2},'[4]Lookup Tables'!$X$3:$X$129&amp;'[4]Lookup Tables'!$Y$3:$Y$129,'[4]Lookup Tables'!$AD$3:$AD$129),2,0)</f>
        <v>0</v>
      </c>
      <c r="CF39" s="34">
        <f t="array" ref="CF39">VLOOKUP($E39&amp;ROUNDUP(($AZ39),0), CHOOSE({1,2},'[4]Lookup Tables'!$X$3:$X$129&amp;'[4]Lookup Tables'!$Y$3:$Y$129,'[4]Lookup Tables'!$AE$3:$AE$129),2,0)</f>
        <v>0</v>
      </c>
      <c r="CG39" s="34">
        <f t="array" ref="CG39">VLOOKUP($E39&amp;ROUNDUP(($AZ39+1),0), CHOOSE({1,2},'[4]Lookup Tables'!$X$3:$X$129&amp;'[4]Lookup Tables'!$Y$3:$Y$129,'[4]Lookup Tables'!$AC$3:$AC$129),2,0)</f>
        <v>8053</v>
      </c>
      <c r="CH39" s="36">
        <f t="shared" ref="CH39:CH40" si="321">(CO39*12)*0.0386</f>
        <v>9.2748569096658784</v>
      </c>
      <c r="CI39" s="36">
        <f t="shared" ref="CI39:CI40" si="322">IF(CB39="NA", CH39*0.0022,0)</f>
        <v>2.0404685201264934E-2</v>
      </c>
      <c r="CJ39" s="36">
        <f t="shared" ref="CJ39:CJ40" si="323">((3.14159*(((S39*0.039370078474)/2)^2))*Q39)*BW39</f>
        <v>624.66832061189268</v>
      </c>
      <c r="CK39" s="36">
        <f t="shared" ref="CK39:CK40" si="324">((SQRT((CJ39/Q39)/3.14159))*2)</f>
        <v>4.0495719003787993</v>
      </c>
      <c r="CL39" s="36">
        <f t="shared" ref="CL39:CL40" si="325">CK39/0.7827</f>
        <v>5.1738493680577484</v>
      </c>
      <c r="CM39" s="36">
        <f t="shared" ref="CM39:CM40" si="326">(2*3.14159*(CL39/2))/12</f>
        <v>1.3545094530163784</v>
      </c>
      <c r="CN39" s="37">
        <f t="shared" ref="CN39:CN40" si="327">ROUNDUP((Q39/3)*CM39,1)</f>
        <v>21.900000000000002</v>
      </c>
      <c r="CO39" s="37">
        <f t="shared" ref="CO39:CO40" si="328">(CN39*ABS(COS(15)))+((6*(CM39*5))/12)</f>
        <v>20.023438924149133</v>
      </c>
      <c r="CP39" s="38" t="str">
        <f t="array" ref="CP39">VLOOKUP($S39&amp;$D39, CHOOSE({1,2}, '[4]Lookup Tables'!$O$65:$O$79&amp;'[4]Lookup Tables'!$P$65:$P$79,'[4]Lookup Tables'!$Q$65:$Q$79),2,0)</f>
        <v>NA</v>
      </c>
      <c r="CQ39" s="39">
        <f t="shared" ref="CQ39:CQ40" si="329">(CA39/BW39)+(50/I39)</f>
        <v>2.4771257898156187</v>
      </c>
      <c r="CR39" s="40" t="str">
        <f>+IFERROR(VLOOKUP($J39,'[5]Codes - Revised'!$A$8:$O$12110,10,FALSE),"ERROR")</f>
        <v>56 x 42</v>
      </c>
      <c r="CS39" s="41">
        <f t="shared" ref="CS39:CS40" si="330">CQ39*F39*H39</f>
        <v>2229.4132108340568</v>
      </c>
    </row>
    <row r="40" spans="1:97" s="10" customFormat="1">
      <c r="A40" s="11" t="s">
        <v>21</v>
      </c>
      <c r="B40" s="12">
        <v>151021</v>
      </c>
      <c r="C40" s="11" t="s">
        <v>121</v>
      </c>
      <c r="D40" s="11" t="s">
        <v>23</v>
      </c>
      <c r="E40" s="11" t="s">
        <v>34</v>
      </c>
      <c r="F40" s="11">
        <v>20</v>
      </c>
      <c r="G40" s="13">
        <f t="shared" si="288"/>
        <v>40.726945151903742</v>
      </c>
      <c r="H40" s="14">
        <v>54</v>
      </c>
      <c r="I40" s="13">
        <f t="shared" si="289"/>
        <v>1080</v>
      </c>
      <c r="J40" s="14">
        <v>12545</v>
      </c>
      <c r="K40" s="11">
        <v>35</v>
      </c>
      <c r="L40" s="15">
        <f>+IFERROR(VLOOKUP($K40,'[4]Lookup Tables'!$A$3:$B$29,2,FALSE),"ERROR")</f>
        <v>35</v>
      </c>
      <c r="M40" s="11" t="s">
        <v>25</v>
      </c>
      <c r="N40" s="15" t="str">
        <f t="array" ref="N40">VLOOKUP($M40&amp;$K40, CHOOSE({1,2}, '[4]Lookup Tables'!$I$59:$I$118&amp;'[4]Lookup Tables'!$J$59:$J$118,'[4]Lookup Tables'!$K$59:$K$118), 2,0)</f>
        <v>M35</v>
      </c>
      <c r="O40" s="15">
        <f t="array" ref="O40">VLOOKUP($M40&amp;$K40, CHOOSE({1,2}, '[4]Lookup Tables'!$I$59:$I$118&amp;'[4]Lookup Tables'!$J$59:$J$118,'[4]Lookup Tables'!$L$59:$L$118), 2,0)</f>
        <v>70274</v>
      </c>
      <c r="P40" s="15">
        <f>+IFERROR(VLOOKUP($A40,'[4]Lookup Tables'!$I$54:$J$55,2,FALSE),"ERROR")</f>
        <v>72036</v>
      </c>
      <c r="Q40" s="16">
        <v>40.625</v>
      </c>
      <c r="R40" s="17">
        <v>1</v>
      </c>
      <c r="S40" s="18">
        <v>23</v>
      </c>
      <c r="T40" s="19">
        <f>(VLOOKUP(S40,'[4]Lookup Tables'!$L$3:$M$11,2,FALSE))*0.039370078474</f>
        <v>0.89566928528350009</v>
      </c>
      <c r="U40" s="17">
        <f t="shared" si="290"/>
        <v>25.596362458873756</v>
      </c>
      <c r="V40" s="20" t="str">
        <f>+IFERROR(VLOOKUP(L40,'[4]Lookup Tables'!$R$4:$U$16,3,FALSE),"ERROR")</f>
        <v>Blue</v>
      </c>
      <c r="W40" s="21">
        <f t="shared" si="291"/>
        <v>151021</v>
      </c>
      <c r="X40" s="22" t="s">
        <v>122</v>
      </c>
      <c r="Y40" s="23" t="s">
        <v>27</v>
      </c>
      <c r="Z40" s="23" t="str">
        <f>+IFERROR(VLOOKUP(L40,'[4]Lookup Tables'!$R$4:$U$16,4,FALSE),"ERROR")</f>
        <v>Fast</v>
      </c>
      <c r="AA40" s="21">
        <f t="shared" si="292"/>
        <v>23</v>
      </c>
      <c r="AB40" s="24">
        <f t="shared" si="293"/>
        <v>1</v>
      </c>
      <c r="AC40" s="23" t="s">
        <v>28</v>
      </c>
      <c r="AD40" s="25">
        <v>0.75</v>
      </c>
      <c r="AE40" s="26">
        <f t="shared" si="294"/>
        <v>4.9899891072229421</v>
      </c>
      <c r="AF40" s="23" t="s">
        <v>29</v>
      </c>
      <c r="AG40" s="23">
        <v>0.625</v>
      </c>
      <c r="AH40" s="26">
        <f t="shared" si="295"/>
        <v>3.7598903472778691</v>
      </c>
      <c r="AI40" s="23" t="s">
        <v>30</v>
      </c>
      <c r="AJ40" s="23">
        <v>0.69</v>
      </c>
      <c r="AK40" s="26">
        <f t="shared" si="296"/>
        <v>4.2852310138479419</v>
      </c>
      <c r="AL40" s="23" t="s">
        <v>31</v>
      </c>
      <c r="AM40" s="23">
        <v>0.80400000000000005</v>
      </c>
      <c r="AN40" s="26">
        <f t="shared" si="297"/>
        <v>5.9385813645342909</v>
      </c>
      <c r="AO40" s="23" t="s">
        <v>32</v>
      </c>
      <c r="AP40" s="23">
        <v>0.53</v>
      </c>
      <c r="AQ40" s="26">
        <f t="shared" si="298"/>
        <v>3.2486387460551591</v>
      </c>
      <c r="AR40" s="47">
        <f t="shared" si="299"/>
        <v>40.875</v>
      </c>
      <c r="AS40" s="21">
        <f>+IFERROR(VLOOKUP(L40,'[4]Lookup Tables'!$R$4:$U$16,2,FALSE),"ERROR")</f>
        <v>30</v>
      </c>
      <c r="AT40" s="23" t="str">
        <f t="shared" si="300"/>
        <v>B or G</v>
      </c>
      <c r="AU40" s="21">
        <f t="shared" si="301"/>
        <v>20</v>
      </c>
      <c r="AV40" s="21" t="str">
        <f>+IFERROR(VLOOKUP(L40,'[4]Lookup Tables'!$R$4:$V$16,5,FALSE),"ERROR")</f>
        <v>5-8</v>
      </c>
      <c r="AW40" s="21">
        <v>600</v>
      </c>
      <c r="AX40" s="48">
        <f t="shared" si="302"/>
        <v>40.625</v>
      </c>
      <c r="AY40" s="48">
        <f t="shared" si="303"/>
        <v>40.875</v>
      </c>
      <c r="AZ40" s="48">
        <f t="shared" si="304"/>
        <v>41.625</v>
      </c>
      <c r="BA40" s="29">
        <f t="array" ref="BA40">VLOOKUP($S40&amp;$M40, CHOOSE({1,2}, '[4]Lookup Tables'!$I$20:$I$48&amp;'[4]Lookup Tables'!$J$20:$J$48,'[4]Lookup Tables'!$K$20:$K$48), 2,0)</f>
        <v>4.6899999999999997E-2</v>
      </c>
      <c r="BB40" s="29">
        <f t="shared" si="305"/>
        <v>1.9053125</v>
      </c>
      <c r="BC40" s="30">
        <f t="shared" si="306"/>
        <v>865.01187500000003</v>
      </c>
      <c r="BD40" s="29">
        <f t="array" ref="BD40">VLOOKUP($S40&amp;$M40, CHOOSE({1,2}, '[4]Lookup Tables'!$I$20:$I$48&amp;'[4]Lookup Tables'!$J$20:$J$48,'[4]Lookup Tables'!$L$20:$L$48), 2,0)</f>
        <v>4.7899999999999998E-2</v>
      </c>
      <c r="BE40" s="29">
        <f t="shared" si="307"/>
        <v>1.9579124999999999</v>
      </c>
      <c r="BF40" s="30">
        <f t="shared" si="308"/>
        <v>888.89227499999993</v>
      </c>
      <c r="BG40" s="29">
        <f t="array" ref="BG40">VLOOKUP($S40&amp;$M40, CHOOSE({1,2}, '[4]Lookup Tables'!$I$20:$I$48&amp;'[4]Lookup Tables'!$J$20:$J$48,'[4]Lookup Tables'!$M$20:$M$48), 2,0)</f>
        <v>4.8899999999999999E-2</v>
      </c>
      <c r="BH40" s="29">
        <f t="shared" si="309"/>
        <v>2.0354625</v>
      </c>
      <c r="BI40" s="30">
        <f t="shared" si="310"/>
        <v>924.09997499999997</v>
      </c>
      <c r="BJ40" s="30" t="str">
        <f t="shared" si="311"/>
        <v>M35</v>
      </c>
      <c r="BK40" s="31">
        <f t="shared" si="312"/>
        <v>1.3705387499999999</v>
      </c>
      <c r="BL40" s="30">
        <v>72036</v>
      </c>
      <c r="BM40" s="31">
        <f t="shared" si="313"/>
        <v>0.58737374999999992</v>
      </c>
      <c r="BN40" s="32">
        <v>0.3</v>
      </c>
      <c r="BO40" s="29" t="str">
        <f>'[4]Lookup Tables'!$P$58</f>
        <v>12-8 4x1.25 Universal Clip</v>
      </c>
      <c r="BP40" s="30" t="e">
        <f>VLOOKUP(#REF!,'[4]Lookup Tables'!$P$58:$Q$60,2)</f>
        <v>#REF!</v>
      </c>
      <c r="BQ40" s="29" t="str">
        <f>VLOOKUP($S40,'[4]Lookup Tables'!$O$45:$S$53,2)</f>
        <v>40mm142 gauge</v>
      </c>
      <c r="BR40" s="33">
        <f t="shared" si="314"/>
        <v>3.5104166666666665</v>
      </c>
      <c r="BS40" s="30">
        <f>VLOOKUP($S40,'[4]Lookup Tables'!$O$45:$S$53,3)</f>
        <v>8030</v>
      </c>
      <c r="BT40" s="29" t="str">
        <f>VLOOKUP($S40,'[4]Lookup Tables'!$O$45:$S$53,4)</f>
        <v>84mm200 gauge</v>
      </c>
      <c r="BU40" s="33">
        <f t="shared" si="315"/>
        <v>3.5104166666666665</v>
      </c>
      <c r="BV40" s="30">
        <f>VLOOKUP($S40,'[4]Lookup Tables'!$O$45:$S$53,5)</f>
        <v>8032</v>
      </c>
      <c r="BW40" s="34">
        <f t="shared" si="316"/>
        <v>20</v>
      </c>
      <c r="BX40" s="34">
        <f t="shared" si="317"/>
        <v>38.106250000000003</v>
      </c>
      <c r="BY40" s="34">
        <f t="shared" si="318"/>
        <v>39.158249999999995</v>
      </c>
      <c r="BZ40" s="34">
        <f t="shared" si="319"/>
        <v>40.709249999999997</v>
      </c>
      <c r="CA40" s="34">
        <f t="shared" si="320"/>
        <v>40.726945151903742</v>
      </c>
      <c r="CB40" s="35" t="str">
        <f t="array" ref="CB40">VLOOKUP($E40&amp;ROUNDUP(($AZ40+1),0), CHOOSE({1,2},'[4]Lookup Tables'!$X$3:$X$129&amp;'[4]Lookup Tables'!$Y$3:$Y$129,'[4]Lookup Tables'!$Z$3:$Z$129),2,0)</f>
        <v>NA</v>
      </c>
      <c r="CC40" s="34" t="str">
        <f t="array" ref="CC40">VLOOKUP($E40&amp;ROUNDUP(($AZ40),0), CHOOSE({1,2},'[4]Lookup Tables'!$X$3:$X$129&amp;'[4]Lookup Tables'!$Y$3:$Y$129,'[4]Lookup Tables'!AA$3:$AA$129),2,0)</f>
        <v>NA</v>
      </c>
      <c r="CD40" s="34" t="str">
        <f t="array" ref="CD40">VLOOKUP($E40&amp;ROUNDUP(($AZ40),0), CHOOSE({1,2},'[4]Lookup Tables'!$X$3:$X$129&amp;'[4]Lookup Tables'!$Y$3:$Y$129,'[4]Lookup Tables'!$AB$3:$AB$129),2,0)</f>
        <v>NA</v>
      </c>
      <c r="CE40" s="36">
        <f t="array" ref="CE40">VLOOKUP($E40&amp;ROUNDUP(($AZ40),0), CHOOSE({1,2},'[4]Lookup Tables'!$X$3:$X$129&amp;'[4]Lookup Tables'!$Y$3:$Y$129,'[4]Lookup Tables'!$AD$3:$AD$129),2,0)</f>
        <v>0</v>
      </c>
      <c r="CF40" s="34">
        <f t="array" ref="CF40">VLOOKUP($E40&amp;ROUNDUP(($AZ40),0), CHOOSE({1,2},'[4]Lookup Tables'!$X$3:$X$129&amp;'[4]Lookup Tables'!$Y$3:$Y$129,'[4]Lookup Tables'!$AE$3:$AE$129),2,0)</f>
        <v>0</v>
      </c>
      <c r="CG40" s="34">
        <f t="array" ref="CG40">VLOOKUP($E40&amp;ROUNDUP(($AZ40+1),0), CHOOSE({1,2},'[4]Lookup Tables'!$X$3:$X$129&amp;'[4]Lookup Tables'!$Y$3:$Y$129,'[4]Lookup Tables'!$AC$3:$AC$129),2,0)</f>
        <v>8053</v>
      </c>
      <c r="CH40" s="36">
        <f t="shared" si="321"/>
        <v>8.043250865339159</v>
      </c>
      <c r="CI40" s="36">
        <f t="shared" si="322"/>
        <v>1.769515190374615E-2</v>
      </c>
      <c r="CJ40" s="36">
        <f t="shared" si="323"/>
        <v>523.24021700738433</v>
      </c>
      <c r="CK40" s="36">
        <f t="shared" si="324"/>
        <v>4.0495719003787993</v>
      </c>
      <c r="CL40" s="36">
        <f t="shared" si="325"/>
        <v>5.1738493680577484</v>
      </c>
      <c r="CM40" s="36">
        <f t="shared" si="326"/>
        <v>1.3545094530163784</v>
      </c>
      <c r="CN40" s="37">
        <f t="shared" si="327"/>
        <v>18.400000000000002</v>
      </c>
      <c r="CO40" s="37">
        <f t="shared" si="328"/>
        <v>17.36453122914326</v>
      </c>
      <c r="CP40" s="38" t="str">
        <f t="array" ref="CP40">VLOOKUP($S40&amp;$D40, CHOOSE({1,2}, '[4]Lookup Tables'!$O$65:$O$79&amp;'[4]Lookup Tables'!$P$65:$P$79,'[4]Lookup Tables'!$Q$65:$Q$79),2,0)</f>
        <v>NA</v>
      </c>
      <c r="CQ40" s="39">
        <f t="shared" si="329"/>
        <v>2.0826435538914834</v>
      </c>
      <c r="CR40" s="40" t="str">
        <f>+IFERROR(VLOOKUP($J40,'[5]Codes - Revised'!$A$8:$O$12110,10,FALSE),"ERROR")</f>
        <v>44 x 44</v>
      </c>
      <c r="CS40" s="41">
        <f t="shared" si="330"/>
        <v>2249.2550382028021</v>
      </c>
    </row>
    <row r="41" spans="1:97" s="10" customFormat="1">
      <c r="A41" s="11" t="s">
        <v>21</v>
      </c>
      <c r="B41" s="12">
        <v>151027</v>
      </c>
      <c r="C41" s="11" t="s">
        <v>123</v>
      </c>
      <c r="D41" s="11" t="s">
        <v>23</v>
      </c>
      <c r="E41" s="11" t="s">
        <v>24</v>
      </c>
      <c r="F41" s="11">
        <v>25</v>
      </c>
      <c r="G41" s="13">
        <f>CA41</f>
        <v>53.326562499999994</v>
      </c>
      <c r="H41" s="14">
        <v>42</v>
      </c>
      <c r="I41" s="13">
        <f>F41*H41</f>
        <v>1050</v>
      </c>
      <c r="J41" s="14">
        <v>12475</v>
      </c>
      <c r="K41" s="11">
        <v>35</v>
      </c>
      <c r="L41" s="15">
        <f>+IFERROR(VLOOKUP($K41,'[4]Lookup Tables'!$A$3:$B$35,2,FALSE),"ERROR")</f>
        <v>35</v>
      </c>
      <c r="M41" s="11" t="s">
        <v>25</v>
      </c>
      <c r="N41" s="15" t="str">
        <f t="array" ref="N41">VLOOKUP($M41&amp;$L41, CHOOSE({1,2}, '[4]Lookup Tables'!$I$59:$I$165&amp;'[4]Lookup Tables'!$J$59:$J$165,'[4]Lookup Tables'!$K$59:$K$165), 2,0)</f>
        <v>M35</v>
      </c>
      <c r="O41" s="15">
        <f t="array" ref="O41">VLOOKUP($M41&amp;$K41&amp;A41, CHOOSE({1,2,3}, '[4]Lookup Tables'!$I$59:$I$165&amp;'[4]Lookup Tables'!$J$59:$J$165&amp;'[4]Lookup Tables'!$H$59:$H$165,'[4]Lookup Tables'!$L$59:$L$165), 2,0)</f>
        <v>70274</v>
      </c>
      <c r="P41" s="15">
        <f>+IFERROR(VLOOKUP($A41,'[4]Lookup Tables'!$I$54:$J$55,2,FALSE),"ERROR")</f>
        <v>72036</v>
      </c>
      <c r="Q41" s="16">
        <v>40.625</v>
      </c>
      <c r="R41" s="17">
        <v>1</v>
      </c>
      <c r="S41" s="18">
        <v>23</v>
      </c>
      <c r="T41" s="19">
        <f>(VLOOKUP(S41,'[4]Lookup Tables'!$L$3:$M$11,2,FALSE))*0.039370078474</f>
        <v>0.89566928528350009</v>
      </c>
      <c r="U41" s="17">
        <f>(3.14159*(T41/2)^2)*(Q41)</f>
        <v>25.596362458873756</v>
      </c>
      <c r="V41" s="20" t="str">
        <f>+IFERROR(VLOOKUP(L41,'[4]Lookup Tables'!$R$4:$U$22,3,FALSE),"ERROR")</f>
        <v>Blue</v>
      </c>
      <c r="W41" s="21">
        <f>B41</f>
        <v>151027</v>
      </c>
      <c r="X41" s="11" t="s">
        <v>124</v>
      </c>
      <c r="Y41" s="23" t="s">
        <v>27</v>
      </c>
      <c r="Z41" s="23" t="str">
        <f>+IFERROR(VLOOKUP(L41,'[4]Lookup Tables'!$R$4:$U$22,4,FALSE),"ERROR")</f>
        <v>Fast</v>
      </c>
      <c r="AA41" s="21">
        <f>S41</f>
        <v>23</v>
      </c>
      <c r="AB41" s="24">
        <f>R41</f>
        <v>1</v>
      </c>
      <c r="AC41" s="23" t="s">
        <v>28</v>
      </c>
      <c r="AD41" s="25">
        <v>0.75</v>
      </c>
      <c r="AE41" s="26">
        <f>(($U41-(3.1459*(($AB41+0.043)/2)^2))/((3.1459*(($AB41+0.043)/2)^2)-(3.1459*(AD41/2)^2)))/12</f>
        <v>4.9899891072229421</v>
      </c>
      <c r="AF41" s="23" t="s">
        <v>29</v>
      </c>
      <c r="AG41" s="23">
        <v>0.625</v>
      </c>
      <c r="AH41" s="26">
        <f>(($U41-(3.1459*(($AB41+0.043)/2)^2))/((3.1459*(($AB41+0.043)/2)^2)-(3.1459*(AG41/2)^2)))/12</f>
        <v>3.7598903472778691</v>
      </c>
      <c r="AI41" s="23" t="s">
        <v>30</v>
      </c>
      <c r="AJ41" s="23">
        <v>0.69</v>
      </c>
      <c r="AK41" s="26">
        <f>(($U41-(3.1459*(($AB41+0.043)/2)^2))/((3.1459*(($AB41+0.043)/2)^2)-(3.1459*(AJ41/2)^2)))/12</f>
        <v>4.2852310138479419</v>
      </c>
      <c r="AL41" s="23" t="s">
        <v>31</v>
      </c>
      <c r="AM41" s="23">
        <v>0.80400000000000005</v>
      </c>
      <c r="AN41" s="26">
        <f>(($U41-(3.1459*(($AB41+0.043)/2)^2))/((3.1459*(($AB41+0.043)/2)^2)-(3.1459*(AM41/2)^2)))/12</f>
        <v>5.9385813645342909</v>
      </c>
      <c r="AO41" s="23" t="s">
        <v>32</v>
      </c>
      <c r="AP41" s="23">
        <v>0.53</v>
      </c>
      <c r="AQ41" s="26">
        <f>(($U41-(3.1459*(($AB41+0.043)/2)^2))/((3.1459*(($AB41+0.043)/2)^2)-(3.1459*(AP41/2)^2)))/12</f>
        <v>3.2486387460551591</v>
      </c>
      <c r="AR41" s="47">
        <f>AY41</f>
        <v>40.875</v>
      </c>
      <c r="AS41" s="21">
        <f>+IFERROR(VLOOKUP(L41,'[4]Lookup Tables'!$R$4:$U$22,2,FALSE),"ERROR")</f>
        <v>30</v>
      </c>
      <c r="AT41" s="23" t="str">
        <f>A41</f>
        <v>B or G</v>
      </c>
      <c r="AU41" s="21">
        <f>F41</f>
        <v>25</v>
      </c>
      <c r="AV41" s="21" t="str">
        <f>+IFERROR(VLOOKUP(L41,'[4]Lookup Tables'!$R$4:$V$22,5,FALSE),"ERROR")</f>
        <v>5-8</v>
      </c>
      <c r="AW41" s="21">
        <v>600</v>
      </c>
      <c r="AX41" s="28">
        <f>Q41</f>
        <v>40.625</v>
      </c>
      <c r="AY41" s="48">
        <f>AX41+0.25</f>
        <v>40.875</v>
      </c>
      <c r="AZ41" s="48">
        <f>AX41+1</f>
        <v>41.625</v>
      </c>
      <c r="BA41" s="29">
        <f t="array" ref="BA41">VLOOKUP($S41&amp;$M41, CHOOSE({1,2}, '[4]Lookup Tables'!$I$20:$I$49&amp;'[4]Lookup Tables'!$J$20:$J$49,'[4]Lookup Tables'!$K$20:$K$49), 2,0)</f>
        <v>4.6899999999999997E-2</v>
      </c>
      <c r="BB41" s="29">
        <f>BA41*AX41</f>
        <v>1.9053125</v>
      </c>
      <c r="BC41" s="30">
        <f>BB41*454</f>
        <v>865.01187500000003</v>
      </c>
      <c r="BD41" s="29">
        <f t="array" ref="BD41">VLOOKUP($S41&amp;$M41, CHOOSE({1,2}, '[4]Lookup Tables'!$I$20:$I$49&amp;'[4]Lookup Tables'!$J$20:$J$49,'[4]Lookup Tables'!$L$20:$L$49), 2,0)</f>
        <v>4.7899999999999998E-2</v>
      </c>
      <c r="BE41" s="49">
        <f>BD41*AY41</f>
        <v>1.9579124999999999</v>
      </c>
      <c r="BF41" s="30">
        <f>BE41*454</f>
        <v>888.89227499999993</v>
      </c>
      <c r="BG41" s="29">
        <f t="array" ref="BG41">VLOOKUP($S41&amp;$M41, CHOOSE({1,2}, '[4]Lookup Tables'!$I$20:$I$49&amp;'[4]Lookup Tables'!$J$20:$J$49,'[4]Lookup Tables'!$M$20:$M$49), 2,0)</f>
        <v>4.8899999999999999E-2</v>
      </c>
      <c r="BH41" s="29">
        <f>BG41*AZ41</f>
        <v>2.0354625</v>
      </c>
      <c r="BI41" s="30">
        <f>BH41*454</f>
        <v>924.09997499999997</v>
      </c>
      <c r="BJ41" s="30" t="str">
        <f>N41</f>
        <v>M35</v>
      </c>
      <c r="BK41" s="31">
        <f>BE41*0.7</f>
        <v>1.3705387499999999</v>
      </c>
      <c r="BL41" s="30">
        <v>72036</v>
      </c>
      <c r="BM41" s="31">
        <f>BE41*0.3</f>
        <v>0.58737374999999992</v>
      </c>
      <c r="BN41" s="32">
        <v>0.3</v>
      </c>
      <c r="BO41" s="29" t="str">
        <f>'[4]Lookup Tables'!$P$58</f>
        <v>12-8 4x1.25 Universal Clip</v>
      </c>
      <c r="BP41" s="30">
        <f>VLOOKUP($BO41,'[4]Lookup Tables'!$P$58:$Q$60,2)</f>
        <v>8509</v>
      </c>
      <c r="BQ41" s="29" t="str">
        <f>VLOOKUP($S41,'[4]Lookup Tables'!$O$45:$S$53,2)</f>
        <v>40mm142 gauge</v>
      </c>
      <c r="BR41" s="33">
        <f>($AY41+1.25)/12</f>
        <v>3.5104166666666665</v>
      </c>
      <c r="BS41" s="30">
        <f>VLOOKUP($S41,'[4]Lookup Tables'!$O$45:$S$53,3)</f>
        <v>8030</v>
      </c>
      <c r="BT41" s="29" t="str">
        <f>VLOOKUP($S41,'[4]Lookup Tables'!$O$45:$S$53,4)</f>
        <v>84mm200 gauge</v>
      </c>
      <c r="BU41" s="33">
        <f>($AY41+1.25)/12</f>
        <v>3.5104166666666665</v>
      </c>
      <c r="BV41" s="30">
        <f>VLOOKUP($S41,'[4]Lookup Tables'!$O$45:$S$53,5)</f>
        <v>8032</v>
      </c>
      <c r="BW41" s="34">
        <f>F41</f>
        <v>25</v>
      </c>
      <c r="BX41" s="34">
        <f>BB41*BW41</f>
        <v>47.6328125</v>
      </c>
      <c r="BY41" s="34">
        <f>BE41*BW41</f>
        <v>48.947812499999998</v>
      </c>
      <c r="BZ41" s="34">
        <f>BH41*BW41</f>
        <v>50.886562499999997</v>
      </c>
      <c r="CA41" s="34">
        <f>BZ41+CE41+CI41</f>
        <v>53.326562499999994</v>
      </c>
      <c r="CB41" s="35" t="str">
        <f t="array" ref="CB41">VLOOKUP($E41&amp;ROUNDUP(($AZ41),0), CHOOSE({1,2},'[4]Lookup Tables'!$X$3:$X$129&amp;'[4]Lookup Tables'!$Y$3:$Y$129,'[4]Lookup Tables'!$Z$3:$Z$129),2,0)</f>
        <v>42"-2pc</v>
      </c>
      <c r="CC41" s="34">
        <f t="array" ref="CC41">VLOOKUP($E41&amp;ROUNDUP(($AZ41),0), CHOOSE({1,2},'[4]Lookup Tables'!$X$3:$X$129&amp;'[4]Lookup Tables'!$Y$3:$Y$129,'[4]Lookup Tables'!AA$3:$AA$129),2,0)</f>
        <v>8484</v>
      </c>
      <c r="CD41" s="34">
        <f t="array" ref="CD41">VLOOKUP($E41&amp;ROUNDUP(($AZ41),0), CHOOSE({1,2},'[4]Lookup Tables'!$X$3:$X$129&amp;'[4]Lookup Tables'!$Y$3:$Y$129,'[4]Lookup Tables'!$AB$3:$AB$129),2,0)</f>
        <v>8485</v>
      </c>
      <c r="CE41" s="36">
        <f t="array" ref="CE41">VLOOKUP($E41&amp;ROUNDUP(($AZ41),0), CHOOSE({1,2},'[4]Lookup Tables'!$X$3:$X$129&amp;'[4]Lookup Tables'!$Y$3:$Y$129,'[4]Lookup Tables'!$AD$3:$AD$129),2,0)</f>
        <v>2.44</v>
      </c>
      <c r="CF41" s="34">
        <f t="array" ref="CF41">VLOOKUP($E41&amp;ROUNDUP(($AZ41),0), CHOOSE({1,2},'[4]Lookup Tables'!$X$3:$X$129&amp;'[4]Lookup Tables'!$Y$3:$Y$129,'[4]Lookup Tables'!$AE$3:$AE$129),2,0)</f>
        <v>2</v>
      </c>
      <c r="CG41" s="34" t="str">
        <f t="array" ref="CG41">VLOOKUP($E41&amp;ROUNDUP(($AZ41+1),0), CHOOSE({1,2},'[4]Lookup Tables'!$X$3:$X$129&amp;'[4]Lookup Tables'!$Y$3:$Y$129,'[4]Lookup Tables'!$AC$3:$AC$129),2,0)</f>
        <v>NA</v>
      </c>
      <c r="CH41" s="36">
        <f>(CO41*12)*0.0386</f>
        <v>9.0025421378569277</v>
      </c>
      <c r="CI41" s="36">
        <f>IF(CB41="NA", CH41*0.0022,0)</f>
        <v>0</v>
      </c>
      <c r="CJ41" s="36">
        <f>((3.14159*(((S41*0.039370078474)/2)^2))*Q41)*BW41</f>
        <v>654.05027125923039</v>
      </c>
      <c r="CK41" s="36">
        <f>((SQRT((CJ41/Q41)/3.14159))*2)</f>
        <v>4.5275590245100004</v>
      </c>
      <c r="CL41" s="36">
        <f>CK41/0.7827</f>
        <v>5.7845394461607267</v>
      </c>
      <c r="CM41" s="36">
        <f>(2*3.14159*(CL41/2))/12</f>
        <v>1.5143876065553397</v>
      </c>
      <c r="CN41" s="37">
        <f>ROUNDUP((Q41/3)*CM41,1)</f>
        <v>20.6</v>
      </c>
      <c r="CO41" s="37">
        <f>(CN41*ABS(COS(15)))+((6*(CM41*5))/12)</f>
        <v>19.435540021280069</v>
      </c>
      <c r="CP41" s="38" t="str">
        <f t="array" ref="CP41">VLOOKUP($S41&amp;$D41, CHOOSE({1,2}, '[4]Lookup Tables'!$O$65:$O$79&amp;'[4]Lookup Tables'!$P$65:$P$79,'[4]Lookup Tables'!$Q$65:$Q$79),2,0)</f>
        <v>NA</v>
      </c>
      <c r="CQ41" s="39">
        <f>(CA41/BW41)+(50/I41)</f>
        <v>2.1806815476190473</v>
      </c>
      <c r="CR41" s="40" t="str">
        <f>+IFERROR(VLOOKUP($J41,'[5]Codes - Revised'!$A$8:$O$12110,10,FALSE),"ERROR")</f>
        <v>48 x 44</v>
      </c>
      <c r="CS41" s="41">
        <f>CQ41*F41*H41</f>
        <v>2289.7156249999998</v>
      </c>
    </row>
    <row r="42" spans="1:97" s="10" customFormat="1">
      <c r="A42" s="11" t="s">
        <v>21</v>
      </c>
      <c r="B42" s="12">
        <v>151031</v>
      </c>
      <c r="C42" s="11" t="s">
        <v>125</v>
      </c>
      <c r="D42" s="11" t="s">
        <v>23</v>
      </c>
      <c r="E42" s="11" t="s">
        <v>34</v>
      </c>
      <c r="F42" s="11">
        <v>20</v>
      </c>
      <c r="G42" s="13">
        <f t="shared" ref="G42:G48" si="331">CA42</f>
        <v>40.726945151903742</v>
      </c>
      <c r="H42" s="14">
        <v>54</v>
      </c>
      <c r="I42" s="13">
        <f t="shared" ref="I42:I48" si="332">F42*H42</f>
        <v>1080</v>
      </c>
      <c r="J42" s="14">
        <v>12545</v>
      </c>
      <c r="K42" s="11">
        <v>35</v>
      </c>
      <c r="L42" s="15">
        <f>+IFERROR(VLOOKUP($K42,'[4]Lookup Tables'!$A$3:$B$29,2,FALSE),"ERROR")</f>
        <v>35</v>
      </c>
      <c r="M42" s="11" t="s">
        <v>25</v>
      </c>
      <c r="N42" s="15" t="str">
        <f t="array" ref="N42">VLOOKUP($M42&amp;$K42, CHOOSE({1,2}, '[4]Lookup Tables'!$I$59:$I$118&amp;'[4]Lookup Tables'!$J$59:$J$118,'[4]Lookup Tables'!$K$59:$K$118), 2,0)</f>
        <v>M35</v>
      </c>
      <c r="O42" s="15">
        <f t="array" ref="O42">VLOOKUP($M42&amp;$K42, CHOOSE({1,2}, '[4]Lookup Tables'!$I$59:$I$118&amp;'[4]Lookup Tables'!$J$59:$J$118,'[4]Lookup Tables'!$L$59:$L$118), 2,0)</f>
        <v>70274</v>
      </c>
      <c r="P42" s="15">
        <f>+IFERROR(VLOOKUP($A42,'[4]Lookup Tables'!$I$54:$J$55,2,FALSE),"ERROR")</f>
        <v>72036</v>
      </c>
      <c r="Q42" s="16">
        <v>40.625</v>
      </c>
      <c r="R42" s="17">
        <v>1</v>
      </c>
      <c r="S42" s="18">
        <v>23</v>
      </c>
      <c r="T42" s="19">
        <f>(VLOOKUP(S42,'[4]Lookup Tables'!$L$3:$M$11,2,FALSE))*0.039370078474</f>
        <v>0.89566928528350009</v>
      </c>
      <c r="U42" s="17">
        <f t="shared" ref="U42:U48" si="333">(3.14159*(T42/2)^2)*(Q42)</f>
        <v>25.596362458873756</v>
      </c>
      <c r="V42" s="20" t="str">
        <f>+IFERROR(VLOOKUP(L42,'[4]Lookup Tables'!$R$4:$U$16,3,FALSE),"ERROR")</f>
        <v>Blue</v>
      </c>
      <c r="W42" s="21">
        <f t="shared" ref="W42:W48" si="334">B42</f>
        <v>151031</v>
      </c>
      <c r="X42" s="22" t="s">
        <v>126</v>
      </c>
      <c r="Y42" s="23" t="s">
        <v>27</v>
      </c>
      <c r="Z42" s="23" t="str">
        <f>+IFERROR(VLOOKUP(L42,'[4]Lookup Tables'!$R$4:$U$16,4,FALSE),"ERROR")</f>
        <v>Fast</v>
      </c>
      <c r="AA42" s="21">
        <f t="shared" ref="AA42:AA48" si="335">S42</f>
        <v>23</v>
      </c>
      <c r="AB42" s="24">
        <f t="shared" ref="AB42:AB48" si="336">R42</f>
        <v>1</v>
      </c>
      <c r="AC42" s="23" t="s">
        <v>28</v>
      </c>
      <c r="AD42" s="25">
        <v>0.75</v>
      </c>
      <c r="AE42" s="26">
        <f t="shared" ref="AE42:AE48" si="337">(($U42-(3.1459*(($AB42+0.043)/2)^2))/((3.1459*(($AB42+0.043)/2)^2)-(3.1459*(AD42/2)^2)))/12</f>
        <v>4.9899891072229421</v>
      </c>
      <c r="AF42" s="23" t="s">
        <v>29</v>
      </c>
      <c r="AG42" s="23">
        <v>0.625</v>
      </c>
      <c r="AH42" s="26">
        <f t="shared" ref="AH42:AH48" si="338">(($U42-(3.1459*(($AB42+0.043)/2)^2))/((3.1459*(($AB42+0.043)/2)^2)-(3.1459*(AG42/2)^2)))/12</f>
        <v>3.7598903472778691</v>
      </c>
      <c r="AI42" s="23" t="s">
        <v>30</v>
      </c>
      <c r="AJ42" s="23">
        <v>0.69</v>
      </c>
      <c r="AK42" s="26">
        <f t="shared" ref="AK42:AK48" si="339">(($U42-(3.1459*(($AB42+0.043)/2)^2))/((3.1459*(($AB42+0.043)/2)^2)-(3.1459*(AJ42/2)^2)))/12</f>
        <v>4.2852310138479419</v>
      </c>
      <c r="AL42" s="23" t="s">
        <v>31</v>
      </c>
      <c r="AM42" s="23">
        <v>0.80400000000000005</v>
      </c>
      <c r="AN42" s="26">
        <f t="shared" ref="AN42:AN48" si="340">(($U42-(3.1459*(($AB42+0.043)/2)^2))/((3.1459*(($AB42+0.043)/2)^2)-(3.1459*(AM42/2)^2)))/12</f>
        <v>5.9385813645342909</v>
      </c>
      <c r="AO42" s="23" t="s">
        <v>32</v>
      </c>
      <c r="AP42" s="23">
        <v>0.53</v>
      </c>
      <c r="AQ42" s="26">
        <f t="shared" ref="AQ42:AQ48" si="341">(($U42-(3.1459*(($AB42+0.043)/2)^2))/((3.1459*(($AB42+0.043)/2)^2)-(3.1459*(AP42/2)^2)))/12</f>
        <v>3.2486387460551591</v>
      </c>
      <c r="AR42" s="27">
        <f t="shared" ref="AR42:AR48" si="342">AY42</f>
        <v>40.875</v>
      </c>
      <c r="AS42" s="21">
        <f>+IFERROR(VLOOKUP(L42,'[4]Lookup Tables'!$R$4:$U$16,2,FALSE),"ERROR")</f>
        <v>30</v>
      </c>
      <c r="AT42" s="23" t="str">
        <f t="shared" ref="AT42:AT48" si="343">A42</f>
        <v>B or G</v>
      </c>
      <c r="AU42" s="21">
        <f t="shared" ref="AU42:AU48" si="344">F42</f>
        <v>20</v>
      </c>
      <c r="AV42" s="21" t="str">
        <f>+IFERROR(VLOOKUP(L42,'[4]Lookup Tables'!$R$4:$V$16,5,FALSE),"ERROR")</f>
        <v>5-8</v>
      </c>
      <c r="AW42" s="21">
        <v>600</v>
      </c>
      <c r="AX42" s="28">
        <f t="shared" ref="AX42:AX48" si="345">Q42</f>
        <v>40.625</v>
      </c>
      <c r="AY42" s="28">
        <f t="shared" ref="AY42:AY48" si="346">AX42+0.25</f>
        <v>40.875</v>
      </c>
      <c r="AZ42" s="28">
        <f t="shared" ref="AZ42:AZ48" si="347">AX42+1</f>
        <v>41.625</v>
      </c>
      <c r="BA42" s="29">
        <f t="array" ref="BA42">VLOOKUP($S42&amp;$M42, CHOOSE({1,2}, '[4]Lookup Tables'!$I$20:$I$48&amp;'[4]Lookup Tables'!$J$20:$J$48,'[4]Lookup Tables'!$K$20:$K$48), 2,0)</f>
        <v>4.6899999999999997E-2</v>
      </c>
      <c r="BB42" s="29">
        <f t="shared" ref="BB42:BB48" si="348">BA42*AX42</f>
        <v>1.9053125</v>
      </c>
      <c r="BC42" s="30">
        <f t="shared" ref="BC42:BC48" si="349">BB42*454</f>
        <v>865.01187500000003</v>
      </c>
      <c r="BD42" s="29">
        <f t="array" ref="BD42">VLOOKUP($S42&amp;$M42, CHOOSE({1,2}, '[4]Lookup Tables'!$I$20:$I$48&amp;'[4]Lookup Tables'!$J$20:$J$48,'[4]Lookup Tables'!$L$20:$L$48), 2,0)</f>
        <v>4.7899999999999998E-2</v>
      </c>
      <c r="BE42" s="29">
        <f t="shared" ref="BE42:BE48" si="350">BD42*AY42</f>
        <v>1.9579124999999999</v>
      </c>
      <c r="BF42" s="30">
        <f t="shared" ref="BF42:BF48" si="351">BE42*454</f>
        <v>888.89227499999993</v>
      </c>
      <c r="BG42" s="29">
        <f t="array" ref="BG42">VLOOKUP($S42&amp;$M42, CHOOSE({1,2}, '[4]Lookup Tables'!$I$20:$I$48&amp;'[4]Lookup Tables'!$J$20:$J$48,'[4]Lookup Tables'!$M$20:$M$48), 2,0)</f>
        <v>4.8899999999999999E-2</v>
      </c>
      <c r="BH42" s="29">
        <f t="shared" ref="BH42:BH48" si="352">BG42*AZ42</f>
        <v>2.0354625</v>
      </c>
      <c r="BI42" s="30">
        <f t="shared" ref="BI42:BI48" si="353">BH42*454</f>
        <v>924.09997499999997</v>
      </c>
      <c r="BJ42" s="30" t="str">
        <f t="shared" ref="BJ42:BJ48" si="354">N42</f>
        <v>M35</v>
      </c>
      <c r="BK42" s="31">
        <f t="shared" ref="BK42:BK48" si="355">BE42*0.7</f>
        <v>1.3705387499999999</v>
      </c>
      <c r="BL42" s="30">
        <v>72036</v>
      </c>
      <c r="BM42" s="31">
        <f t="shared" ref="BM42:BM48" si="356">BE42*0.3</f>
        <v>0.58737374999999992</v>
      </c>
      <c r="BN42" s="32">
        <v>0.3</v>
      </c>
      <c r="BO42" s="29" t="str">
        <f>'[4]Lookup Tables'!$P$58</f>
        <v>12-8 4x1.25 Universal Clip</v>
      </c>
      <c r="BP42" s="30" t="e">
        <f>VLOOKUP(#REF!,'[4]Lookup Tables'!$P$58:$Q$60,2)</f>
        <v>#REF!</v>
      </c>
      <c r="BQ42" s="29" t="str">
        <f>VLOOKUP($S42,'[4]Lookup Tables'!$O$45:$S$53,2)</f>
        <v>40mm142 gauge</v>
      </c>
      <c r="BR42" s="33">
        <f t="shared" ref="BR42:BR48" si="357">($AY42+1.25)/12</f>
        <v>3.5104166666666665</v>
      </c>
      <c r="BS42" s="30">
        <f>VLOOKUP($S42,'[4]Lookup Tables'!$O$45:$S$53,3)</f>
        <v>8030</v>
      </c>
      <c r="BT42" s="29" t="str">
        <f>VLOOKUP($S42,'[4]Lookup Tables'!$O$45:$S$53,4)</f>
        <v>84mm200 gauge</v>
      </c>
      <c r="BU42" s="33">
        <f t="shared" ref="BU42:BU48" si="358">($AY42+1.25)/12</f>
        <v>3.5104166666666665</v>
      </c>
      <c r="BV42" s="30">
        <f>VLOOKUP($S42,'[4]Lookup Tables'!$O$45:$S$53,5)</f>
        <v>8032</v>
      </c>
      <c r="BW42" s="34">
        <f t="shared" ref="BW42:BW48" si="359">F42</f>
        <v>20</v>
      </c>
      <c r="BX42" s="34">
        <f t="shared" ref="BX42:BX48" si="360">BB42*BW42</f>
        <v>38.106250000000003</v>
      </c>
      <c r="BY42" s="34">
        <f t="shared" ref="BY42:BY48" si="361">BE42*BW42</f>
        <v>39.158249999999995</v>
      </c>
      <c r="BZ42" s="34">
        <f t="shared" ref="BZ42:BZ48" si="362">BH42*BW42</f>
        <v>40.709249999999997</v>
      </c>
      <c r="CA42" s="34">
        <f t="shared" ref="CA42:CA48" si="363">BZ42+CE42+CI42</f>
        <v>40.726945151903742</v>
      </c>
      <c r="CB42" s="35" t="str">
        <f t="array" ref="CB42">VLOOKUP($E42&amp;ROUNDUP(($AZ42+1),0), CHOOSE({1,2},'[4]Lookup Tables'!$X$3:$X$129&amp;'[4]Lookup Tables'!$Y$3:$Y$129,'[4]Lookup Tables'!$Z$3:$Z$129),2,0)</f>
        <v>NA</v>
      </c>
      <c r="CC42" s="34" t="str">
        <f t="array" ref="CC42">VLOOKUP($E42&amp;ROUNDUP(($AZ42),0), CHOOSE({1,2},'[4]Lookup Tables'!$X$3:$X$129&amp;'[4]Lookup Tables'!$Y$3:$Y$129,'[4]Lookup Tables'!AA$3:$AA$129),2,0)</f>
        <v>NA</v>
      </c>
      <c r="CD42" s="34" t="str">
        <f t="array" ref="CD42">VLOOKUP($E42&amp;ROUNDUP(($AZ42),0), CHOOSE({1,2},'[4]Lookup Tables'!$X$3:$X$129&amp;'[4]Lookup Tables'!$Y$3:$Y$129,'[4]Lookup Tables'!$AB$3:$AB$129),2,0)</f>
        <v>NA</v>
      </c>
      <c r="CE42" s="36">
        <f t="array" ref="CE42">VLOOKUP($E42&amp;ROUNDUP(($AZ42),0), CHOOSE({1,2},'[4]Lookup Tables'!$X$3:$X$129&amp;'[4]Lookup Tables'!$Y$3:$Y$129,'[4]Lookup Tables'!$AD$3:$AD$129),2,0)</f>
        <v>0</v>
      </c>
      <c r="CF42" s="34">
        <f t="array" ref="CF42">VLOOKUP($E42&amp;ROUNDUP(($AZ42),0), CHOOSE({1,2},'[4]Lookup Tables'!$X$3:$X$129&amp;'[4]Lookup Tables'!$Y$3:$Y$129,'[4]Lookup Tables'!$AE$3:$AE$129),2,0)</f>
        <v>0</v>
      </c>
      <c r="CG42" s="34">
        <f t="array" ref="CG42">VLOOKUP($E42&amp;ROUNDUP(($AZ42+1),0), CHOOSE({1,2},'[4]Lookup Tables'!$X$3:$X$129&amp;'[4]Lookup Tables'!$Y$3:$Y$129,'[4]Lookup Tables'!$AC$3:$AC$129),2,0)</f>
        <v>8053</v>
      </c>
      <c r="CH42" s="36">
        <f t="shared" ref="CH42:CH48" si="364">(CO42*12)*0.0386</f>
        <v>8.043250865339159</v>
      </c>
      <c r="CI42" s="36">
        <f t="shared" ref="CI42:CI53" si="365">IF(CB42="NA", CH42*0.0022,0)</f>
        <v>1.769515190374615E-2</v>
      </c>
      <c r="CJ42" s="36">
        <f t="shared" ref="CJ42:CJ48" si="366">((3.14159*(((S42*0.039370078474)/2)^2))*Q42)*BW42</f>
        <v>523.24021700738433</v>
      </c>
      <c r="CK42" s="36">
        <f t="shared" ref="CK42:CK48" si="367">((SQRT((CJ42/Q42)/3.14159))*2)</f>
        <v>4.0495719003787993</v>
      </c>
      <c r="CL42" s="36">
        <f t="shared" ref="CL42:CL48" si="368">CK42/0.7827</f>
        <v>5.1738493680577484</v>
      </c>
      <c r="CM42" s="36">
        <f t="shared" ref="CM42:CM48" si="369">(2*3.14159*(CL42/2))/12</f>
        <v>1.3545094530163784</v>
      </c>
      <c r="CN42" s="37">
        <f t="shared" ref="CN42:CN48" si="370">ROUNDUP((Q42/3)*CM42,1)</f>
        <v>18.400000000000002</v>
      </c>
      <c r="CO42" s="37">
        <f t="shared" ref="CO42:CO48" si="371">(CN42*ABS(COS(15)))+((6*(CM42*5))/12)</f>
        <v>17.36453122914326</v>
      </c>
      <c r="CP42" s="38" t="str">
        <f t="array" ref="CP42">VLOOKUP($S42&amp;$D42, CHOOSE({1,2}, '[4]Lookup Tables'!$O$65:$O$79&amp;'[4]Lookup Tables'!$P$65:$P$79,'[4]Lookup Tables'!$Q$65:$Q$79),2,0)</f>
        <v>NA</v>
      </c>
      <c r="CQ42" s="39">
        <f t="shared" ref="CQ42:CQ53" si="372">(CA42/BW42)+(50/I42)</f>
        <v>2.0826435538914834</v>
      </c>
      <c r="CR42" s="40" t="str">
        <f>+IFERROR(VLOOKUP($J42,'[5]Codes - Revised'!$A$8:$O$12110,10,FALSE),"ERROR")</f>
        <v>44 x 44</v>
      </c>
      <c r="CS42" s="41">
        <f t="shared" ref="CS42:CS61" si="373">CQ42*F42*H42</f>
        <v>2249.2550382028021</v>
      </c>
    </row>
    <row r="43" spans="1:97" s="10" customFormat="1">
      <c r="A43" s="11" t="s">
        <v>21</v>
      </c>
      <c r="B43" s="12">
        <v>151042</v>
      </c>
      <c r="C43" s="11" t="s">
        <v>127</v>
      </c>
      <c r="D43" s="11" t="s">
        <v>23</v>
      </c>
      <c r="E43" s="11" t="s">
        <v>34</v>
      </c>
      <c r="F43" s="11">
        <v>20</v>
      </c>
      <c r="G43" s="13">
        <f t="shared" si="331"/>
        <v>40.726945151903742</v>
      </c>
      <c r="H43" s="14">
        <v>54</v>
      </c>
      <c r="I43" s="13">
        <f t="shared" si="332"/>
        <v>1080</v>
      </c>
      <c r="J43" s="14">
        <v>12545</v>
      </c>
      <c r="K43" s="11" t="s">
        <v>35</v>
      </c>
      <c r="L43" s="15" t="str">
        <f>+IFERROR(VLOOKUP($K43,'[4]Lookup Tables'!$A$3:$B$35,2,FALSE),"ERROR")</f>
        <v>10-50</v>
      </c>
      <c r="M43" s="11" t="s">
        <v>36</v>
      </c>
      <c r="N43" s="15" t="str">
        <f t="array" ref="N43">VLOOKUP($M43&amp;$L43, CHOOSE({1,2}, '[4]Lookup Tables'!$I$59:$I$124&amp;'[4]Lookup Tables'!$J$59:$J$124,'[4]Lookup Tables'!$K$59:$K$124), 2,0)</f>
        <v>TOOSPEEDIE 10-50</v>
      </c>
      <c r="O43" s="15" t="str">
        <f t="array" ref="O43">VLOOKUP($M43&amp;$K43, CHOOSE({1,2}, '[4]Lookup Tables'!$I$59:$I$124&amp;'[4]Lookup Tables'!$J$59:$J$124,'[4]Lookup Tables'!$L$59:$L$124), 2,0)</f>
        <v>70297+70325</v>
      </c>
      <c r="P43" s="15">
        <f>+IFERROR(VLOOKUP($A43,'[4]Lookup Tables'!$I$54:$J$55,2,FALSE),"ERROR")</f>
        <v>72036</v>
      </c>
      <c r="Q43" s="16">
        <v>40.625</v>
      </c>
      <c r="R43" s="17">
        <v>1</v>
      </c>
      <c r="S43" s="18">
        <v>23</v>
      </c>
      <c r="T43" s="19">
        <f>(VLOOKUP(S43,'[4]Lookup Tables'!$L$3:$M$11,2,FALSE))*0.039370078474</f>
        <v>0.89566928528350009</v>
      </c>
      <c r="U43" s="17">
        <f t="shared" si="333"/>
        <v>25.596362458873756</v>
      </c>
      <c r="V43" s="20" t="str">
        <f>+IFERROR(VLOOKUP(L43,'[4]Lookup Tables'!$R$4:$U$22,3,FALSE),"ERROR")</f>
        <v>Red/Green</v>
      </c>
      <c r="W43" s="21">
        <f t="shared" si="334"/>
        <v>151042</v>
      </c>
      <c r="X43" s="22" t="s">
        <v>128</v>
      </c>
      <c r="Y43" s="23" t="s">
        <v>27</v>
      </c>
      <c r="Z43" s="23" t="str">
        <f>+IFERROR(VLOOKUP(L43,'[4]Lookup Tables'!$R$4:$U$22,4,FALSE),"ERROR")</f>
        <v>NA</v>
      </c>
      <c r="AA43" s="21">
        <f t="shared" si="335"/>
        <v>23</v>
      </c>
      <c r="AB43" s="24">
        <f t="shared" si="336"/>
        <v>1</v>
      </c>
      <c r="AC43" s="23" t="s">
        <v>28</v>
      </c>
      <c r="AD43" s="25">
        <v>0.75</v>
      </c>
      <c r="AE43" s="26">
        <f t="shared" si="337"/>
        <v>4.9899891072229421</v>
      </c>
      <c r="AF43" s="23" t="s">
        <v>29</v>
      </c>
      <c r="AG43" s="23">
        <v>0.625</v>
      </c>
      <c r="AH43" s="26">
        <f t="shared" si="338"/>
        <v>3.7598903472778691</v>
      </c>
      <c r="AI43" s="23" t="s">
        <v>30</v>
      </c>
      <c r="AJ43" s="23">
        <v>0.69</v>
      </c>
      <c r="AK43" s="26">
        <f t="shared" si="339"/>
        <v>4.2852310138479419</v>
      </c>
      <c r="AL43" s="23" t="s">
        <v>31</v>
      </c>
      <c r="AM43" s="23">
        <v>0.80400000000000005</v>
      </c>
      <c r="AN43" s="26">
        <f t="shared" si="340"/>
        <v>5.9385813645342909</v>
      </c>
      <c r="AO43" s="23" t="s">
        <v>32</v>
      </c>
      <c r="AP43" s="23">
        <v>0.53</v>
      </c>
      <c r="AQ43" s="26">
        <f t="shared" si="341"/>
        <v>3.2486387460551591</v>
      </c>
      <c r="AR43" s="47">
        <f t="shared" si="342"/>
        <v>40.875</v>
      </c>
      <c r="AS43" s="21" t="str">
        <f>+IFERROR(VLOOKUP(L43,'[4]Lookup Tables'!$R$4:$U$22,2,FALSE),"ERROR")</f>
        <v>NA</v>
      </c>
      <c r="AT43" s="23" t="str">
        <f t="shared" si="343"/>
        <v>B or G</v>
      </c>
      <c r="AU43" s="21">
        <f t="shared" si="344"/>
        <v>20</v>
      </c>
      <c r="AV43" s="21">
        <f>+IFERROR(VLOOKUP(L43,'[4]Lookup Tables'!$R$4:$V$22,5,FALSE),"ERROR")</f>
        <v>3</v>
      </c>
      <c r="AW43" s="21">
        <v>600</v>
      </c>
      <c r="AX43" s="48">
        <f t="shared" si="345"/>
        <v>40.625</v>
      </c>
      <c r="AY43" s="48">
        <f t="shared" si="346"/>
        <v>40.875</v>
      </c>
      <c r="AZ43" s="48">
        <f t="shared" si="347"/>
        <v>41.625</v>
      </c>
      <c r="BA43" s="29">
        <f t="array" ref="BA43">VLOOKUP($S43&amp;$M43, CHOOSE({1,2}, '[4]Lookup Tables'!$I$20:$I$49&amp;'[4]Lookup Tables'!$J$20:$J$49,'[4]Lookup Tables'!$K$20:$K$49), 2,0)</f>
        <v>4.6899999999999997E-2</v>
      </c>
      <c r="BB43" s="29">
        <f t="shared" si="348"/>
        <v>1.9053125</v>
      </c>
      <c r="BC43" s="30">
        <f t="shared" si="349"/>
        <v>865.01187500000003</v>
      </c>
      <c r="BD43" s="29">
        <f t="array" ref="BD43">VLOOKUP($S43&amp;$M43, CHOOSE({1,2}, '[4]Lookup Tables'!$I$20:$I$49&amp;'[4]Lookup Tables'!$J$20:$J$49,'[4]Lookup Tables'!$L$20:$L$49), 2,0)</f>
        <v>4.7899999999999998E-2</v>
      </c>
      <c r="BE43" s="29">
        <f t="shared" si="350"/>
        <v>1.9579124999999999</v>
      </c>
      <c r="BF43" s="30">
        <f t="shared" si="351"/>
        <v>888.89227499999993</v>
      </c>
      <c r="BG43" s="29">
        <f t="array" ref="BG43">VLOOKUP($S43&amp;$M43, CHOOSE({1,2}, '[4]Lookup Tables'!$I$20:$I$49&amp;'[4]Lookup Tables'!$J$20:$J$49,'[4]Lookup Tables'!$M$20:$M$49), 2,0)</f>
        <v>4.8899999999999999E-2</v>
      </c>
      <c r="BH43" s="29">
        <f t="shared" si="352"/>
        <v>2.0354625</v>
      </c>
      <c r="BI43" s="30">
        <f t="shared" si="353"/>
        <v>924.09997499999997</v>
      </c>
      <c r="BJ43" s="30" t="str">
        <f t="shared" si="354"/>
        <v>TOOSPEEDIE 10-50</v>
      </c>
      <c r="BK43" s="31">
        <f t="shared" si="355"/>
        <v>1.3705387499999999</v>
      </c>
      <c r="BL43" s="30">
        <v>72036</v>
      </c>
      <c r="BM43" s="31">
        <f t="shared" si="356"/>
        <v>0.58737374999999992</v>
      </c>
      <c r="BN43" s="32">
        <v>0.3</v>
      </c>
      <c r="BO43" s="29" t="str">
        <f>'[4]Lookup Tables'!$P$58</f>
        <v>12-8 4x1.25 Universal Clip</v>
      </c>
      <c r="BP43" s="30">
        <f>VLOOKUP($BO43,'[4]Lookup Tables'!$P$58:$Q$60,2)</f>
        <v>8509</v>
      </c>
      <c r="BQ43" s="29" t="str">
        <f>VLOOKUP($S43,'[4]Lookup Tables'!$O$45:$S$53,2)</f>
        <v>40mm142 gauge</v>
      </c>
      <c r="BR43" s="33">
        <f t="shared" si="357"/>
        <v>3.5104166666666665</v>
      </c>
      <c r="BS43" s="30">
        <f>VLOOKUP($S43,'[4]Lookup Tables'!$O$45:$S$53,3)</f>
        <v>8030</v>
      </c>
      <c r="BT43" s="29" t="str">
        <f>VLOOKUP($S43,'[4]Lookup Tables'!$O$45:$S$53,4)</f>
        <v>84mm200 gauge</v>
      </c>
      <c r="BU43" s="33">
        <f t="shared" si="358"/>
        <v>3.5104166666666665</v>
      </c>
      <c r="BV43" s="30">
        <f>VLOOKUP($S43,'[4]Lookup Tables'!$O$45:$S$53,5)</f>
        <v>8032</v>
      </c>
      <c r="BW43" s="34">
        <f t="shared" si="359"/>
        <v>20</v>
      </c>
      <c r="BX43" s="34">
        <f t="shared" si="360"/>
        <v>38.106250000000003</v>
      </c>
      <c r="BY43" s="34">
        <f t="shared" si="361"/>
        <v>39.158249999999995</v>
      </c>
      <c r="BZ43" s="34">
        <f t="shared" si="362"/>
        <v>40.709249999999997</v>
      </c>
      <c r="CA43" s="34">
        <f t="shared" si="363"/>
        <v>40.726945151903742</v>
      </c>
      <c r="CB43" s="35" t="str">
        <f t="array" ref="CB43">VLOOKUP($E43&amp;ROUNDUP(($AZ43+1),0), CHOOSE({1,2},'[4]Lookup Tables'!$X$3:$X$129&amp;'[4]Lookup Tables'!$Y$3:$Y$129,'[4]Lookup Tables'!$Z$3:$Z$129),2,0)</f>
        <v>NA</v>
      </c>
      <c r="CC43" s="34" t="str">
        <f t="array" ref="CC43">VLOOKUP($E43&amp;ROUNDUP(($AZ43),0), CHOOSE({1,2},'[4]Lookup Tables'!$X$3:$X$129&amp;'[4]Lookup Tables'!$Y$3:$Y$129,'[4]Lookup Tables'!AA$3:$AA$129),2,0)</f>
        <v>NA</v>
      </c>
      <c r="CD43" s="34" t="str">
        <f t="array" ref="CD43">VLOOKUP($E43&amp;ROUNDUP(($AZ43),0), CHOOSE({1,2},'[4]Lookup Tables'!$X$3:$X$129&amp;'[4]Lookup Tables'!$Y$3:$Y$129,'[4]Lookup Tables'!$AB$3:$AB$129),2,0)</f>
        <v>NA</v>
      </c>
      <c r="CE43" s="36">
        <f t="array" ref="CE43">VLOOKUP($E43&amp;ROUNDUP(($AZ43),0), CHOOSE({1,2},'[4]Lookup Tables'!$X$3:$X$129&amp;'[4]Lookup Tables'!$Y$3:$Y$129,'[4]Lookup Tables'!$AD$3:$AD$129),2,0)</f>
        <v>0</v>
      </c>
      <c r="CF43" s="34">
        <f t="array" ref="CF43">VLOOKUP($E43&amp;ROUNDUP(($AZ43),0), CHOOSE({1,2},'[4]Lookup Tables'!$X$3:$X$129&amp;'[4]Lookup Tables'!$Y$3:$Y$129,'[4]Lookup Tables'!$AE$3:$AE$129),2,0)</f>
        <v>0</v>
      </c>
      <c r="CG43" s="34">
        <f t="array" ref="CG43">VLOOKUP($E43&amp;ROUNDUP(($AZ43+1),0), CHOOSE({1,2},'[4]Lookup Tables'!$X$3:$X$129&amp;'[4]Lookup Tables'!$Y$3:$Y$129,'[4]Lookup Tables'!$AC$3:$AC$129),2,0)</f>
        <v>8053</v>
      </c>
      <c r="CH43" s="36">
        <f t="shared" si="364"/>
        <v>8.043250865339159</v>
      </c>
      <c r="CI43" s="36">
        <f t="shared" si="365"/>
        <v>1.769515190374615E-2</v>
      </c>
      <c r="CJ43" s="36">
        <f t="shared" si="366"/>
        <v>523.24021700738433</v>
      </c>
      <c r="CK43" s="36">
        <f t="shared" si="367"/>
        <v>4.0495719003787993</v>
      </c>
      <c r="CL43" s="36">
        <f t="shared" si="368"/>
        <v>5.1738493680577484</v>
      </c>
      <c r="CM43" s="36">
        <f t="shared" si="369"/>
        <v>1.3545094530163784</v>
      </c>
      <c r="CN43" s="37">
        <f t="shared" si="370"/>
        <v>18.400000000000002</v>
      </c>
      <c r="CO43" s="37">
        <f t="shared" si="371"/>
        <v>17.36453122914326</v>
      </c>
      <c r="CP43" s="38" t="str">
        <f t="array" ref="CP43">VLOOKUP($S43&amp;$D43, CHOOSE({1,2}, '[4]Lookup Tables'!$O$65:$O$79&amp;'[4]Lookup Tables'!$P$65:$P$79,'[4]Lookup Tables'!$Q$65:$Q$79),2,0)</f>
        <v>NA</v>
      </c>
      <c r="CQ43" s="39">
        <f t="shared" si="372"/>
        <v>2.0826435538914834</v>
      </c>
      <c r="CR43" s="40" t="str">
        <f>+IFERROR(VLOOKUP($J43,'[5]Codes - Revised'!$A$8:$O$12110,10,FALSE),"ERROR")</f>
        <v>44 x 44</v>
      </c>
      <c r="CS43" s="41">
        <f t="shared" si="373"/>
        <v>2249.2550382028021</v>
      </c>
    </row>
    <row r="44" spans="1:97" s="10" customFormat="1">
      <c r="A44" s="11" t="s">
        <v>21</v>
      </c>
      <c r="B44" s="12">
        <v>151043</v>
      </c>
      <c r="C44" s="11" t="s">
        <v>129</v>
      </c>
      <c r="D44" s="11" t="s">
        <v>23</v>
      </c>
      <c r="E44" s="11" t="s">
        <v>34</v>
      </c>
      <c r="F44" s="11">
        <v>20</v>
      </c>
      <c r="G44" s="13">
        <f t="shared" si="331"/>
        <v>40.726945151903742</v>
      </c>
      <c r="H44" s="14">
        <v>54</v>
      </c>
      <c r="I44" s="13">
        <f t="shared" si="332"/>
        <v>1080</v>
      </c>
      <c r="J44" s="14">
        <v>12545</v>
      </c>
      <c r="K44" s="11" t="s">
        <v>114</v>
      </c>
      <c r="L44" s="15" t="str">
        <f>+IFERROR(VLOOKUP($K44,'[4]Lookup Tables'!$A$3:$B$35,2,FALSE),"ERROR")</f>
        <v>5-50</v>
      </c>
      <c r="M44" s="11" t="s">
        <v>36</v>
      </c>
      <c r="N44" s="15" t="str">
        <f t="array" ref="N44">VLOOKUP($M44&amp;$L44, CHOOSE({1,2}, '[4]Lookup Tables'!$I$59:$I$124&amp;'[4]Lookup Tables'!$J$59:$J$124,'[4]Lookup Tables'!$K$59:$K$124), 2,0)</f>
        <v>TOOSPEEDIE 5-50</v>
      </c>
      <c r="O44" s="15" t="str">
        <f t="array" ref="O44">VLOOKUP($M44&amp;$K44, CHOOSE({1,2}, '[4]Lookup Tables'!$I$59:$I$124&amp;'[4]Lookup Tables'!$J$59:$J$124,'[4]Lookup Tables'!$L$59:$L$124), 2,0)</f>
        <v>70294+70325</v>
      </c>
      <c r="P44" s="15">
        <f>+IFERROR(VLOOKUP($A44,'[4]Lookup Tables'!$I$54:$J$55,2,FALSE),"ERROR")</f>
        <v>72036</v>
      </c>
      <c r="Q44" s="16">
        <v>40.625</v>
      </c>
      <c r="R44" s="17">
        <v>1</v>
      </c>
      <c r="S44" s="18">
        <v>23</v>
      </c>
      <c r="T44" s="19">
        <f>(VLOOKUP(S44,'[4]Lookup Tables'!$L$3:$M$11,2,FALSE))*0.039370078474</f>
        <v>0.89566928528350009</v>
      </c>
      <c r="U44" s="17">
        <f t="shared" si="333"/>
        <v>25.596362458873756</v>
      </c>
      <c r="V44" s="20" t="str">
        <f>+IFERROR(VLOOKUP(L44,'[4]Lookup Tables'!$R$4:$U$22,3,FALSE),"ERROR")</f>
        <v>Red/Green</v>
      </c>
      <c r="W44" s="21">
        <f t="shared" si="334"/>
        <v>151043</v>
      </c>
      <c r="X44" s="22" t="s">
        <v>130</v>
      </c>
      <c r="Y44" s="23" t="s">
        <v>27</v>
      </c>
      <c r="Z44" s="23" t="str">
        <f>+IFERROR(VLOOKUP(L44,'[4]Lookup Tables'!$R$4:$U$22,4,FALSE),"ERROR")</f>
        <v>NA</v>
      </c>
      <c r="AA44" s="21">
        <f t="shared" si="335"/>
        <v>23</v>
      </c>
      <c r="AB44" s="24">
        <f t="shared" si="336"/>
        <v>1</v>
      </c>
      <c r="AC44" s="23" t="s">
        <v>28</v>
      </c>
      <c r="AD44" s="25">
        <v>0.75</v>
      </c>
      <c r="AE44" s="26">
        <f t="shared" si="337"/>
        <v>4.9899891072229421</v>
      </c>
      <c r="AF44" s="23" t="s">
        <v>29</v>
      </c>
      <c r="AG44" s="23">
        <v>0.625</v>
      </c>
      <c r="AH44" s="26">
        <f t="shared" si="338"/>
        <v>3.7598903472778691</v>
      </c>
      <c r="AI44" s="23" t="s">
        <v>30</v>
      </c>
      <c r="AJ44" s="23">
        <v>0.69</v>
      </c>
      <c r="AK44" s="26">
        <f t="shared" si="339"/>
        <v>4.2852310138479419</v>
      </c>
      <c r="AL44" s="23" t="s">
        <v>31</v>
      </c>
      <c r="AM44" s="23">
        <v>0.80400000000000005</v>
      </c>
      <c r="AN44" s="26">
        <f t="shared" si="340"/>
        <v>5.9385813645342909</v>
      </c>
      <c r="AO44" s="23" t="s">
        <v>32</v>
      </c>
      <c r="AP44" s="23">
        <v>0.53</v>
      </c>
      <c r="AQ44" s="26">
        <f t="shared" si="341"/>
        <v>3.2486387460551591</v>
      </c>
      <c r="AR44" s="47">
        <f t="shared" si="342"/>
        <v>40.875</v>
      </c>
      <c r="AS44" s="21" t="str">
        <f>+IFERROR(VLOOKUP(L44,'[4]Lookup Tables'!$R$4:$U$22,2,FALSE),"ERROR")</f>
        <v>NA</v>
      </c>
      <c r="AT44" s="23" t="str">
        <f t="shared" si="343"/>
        <v>B or G</v>
      </c>
      <c r="AU44" s="21">
        <f t="shared" si="344"/>
        <v>20</v>
      </c>
      <c r="AV44" s="21">
        <f>+IFERROR(VLOOKUP(L44,'[4]Lookup Tables'!$R$4:$V$22,5,FALSE),"ERROR")</f>
        <v>3</v>
      </c>
      <c r="AW44" s="21">
        <v>600</v>
      </c>
      <c r="AX44" s="48">
        <f t="shared" si="345"/>
        <v>40.625</v>
      </c>
      <c r="AY44" s="48">
        <f t="shared" si="346"/>
        <v>40.875</v>
      </c>
      <c r="AZ44" s="48">
        <f t="shared" si="347"/>
        <v>41.625</v>
      </c>
      <c r="BA44" s="29">
        <f t="array" ref="BA44">VLOOKUP($S44&amp;$M44, CHOOSE({1,2}, '[4]Lookup Tables'!$I$20:$I$49&amp;'[4]Lookup Tables'!$J$20:$J$49,'[4]Lookup Tables'!$K$20:$K$49), 2,0)</f>
        <v>4.6899999999999997E-2</v>
      </c>
      <c r="BB44" s="29">
        <f t="shared" si="348"/>
        <v>1.9053125</v>
      </c>
      <c r="BC44" s="30">
        <f t="shared" si="349"/>
        <v>865.01187500000003</v>
      </c>
      <c r="BD44" s="29">
        <f t="array" ref="BD44">VLOOKUP($S44&amp;$M44, CHOOSE({1,2}, '[4]Lookup Tables'!$I$20:$I$49&amp;'[4]Lookup Tables'!$J$20:$J$49,'[4]Lookup Tables'!$L$20:$L$49), 2,0)</f>
        <v>4.7899999999999998E-2</v>
      </c>
      <c r="BE44" s="29">
        <f t="shared" si="350"/>
        <v>1.9579124999999999</v>
      </c>
      <c r="BF44" s="30">
        <f t="shared" si="351"/>
        <v>888.89227499999993</v>
      </c>
      <c r="BG44" s="29">
        <f t="array" ref="BG44">VLOOKUP($S44&amp;$M44, CHOOSE({1,2}, '[4]Lookup Tables'!$I$20:$I$49&amp;'[4]Lookup Tables'!$J$20:$J$49,'[4]Lookup Tables'!$M$20:$M$49), 2,0)</f>
        <v>4.8899999999999999E-2</v>
      </c>
      <c r="BH44" s="29">
        <f t="shared" si="352"/>
        <v>2.0354625</v>
      </c>
      <c r="BI44" s="30">
        <f t="shared" si="353"/>
        <v>924.09997499999997</v>
      </c>
      <c r="BJ44" s="30" t="str">
        <f t="shared" si="354"/>
        <v>TOOSPEEDIE 5-50</v>
      </c>
      <c r="BK44" s="31">
        <f t="shared" si="355"/>
        <v>1.3705387499999999</v>
      </c>
      <c r="BL44" s="30">
        <v>72036</v>
      </c>
      <c r="BM44" s="31">
        <f t="shared" si="356"/>
        <v>0.58737374999999992</v>
      </c>
      <c r="BN44" s="32">
        <v>0.3</v>
      </c>
      <c r="BO44" s="29" t="str">
        <f>'[4]Lookup Tables'!$P$58</f>
        <v>12-8 4x1.25 Universal Clip</v>
      </c>
      <c r="BP44" s="30">
        <f>VLOOKUP($BO44,'[4]Lookup Tables'!$P$58:$Q$60,2)</f>
        <v>8509</v>
      </c>
      <c r="BQ44" s="29" t="str">
        <f>VLOOKUP($S44,'[4]Lookup Tables'!$O$45:$S$53,2)</f>
        <v>40mm142 gauge</v>
      </c>
      <c r="BR44" s="33">
        <f t="shared" si="357"/>
        <v>3.5104166666666665</v>
      </c>
      <c r="BS44" s="30">
        <f>VLOOKUP($S44,'[4]Lookup Tables'!$O$45:$S$53,3)</f>
        <v>8030</v>
      </c>
      <c r="BT44" s="29" t="str">
        <f>VLOOKUP($S44,'[4]Lookup Tables'!$O$45:$S$53,4)</f>
        <v>84mm200 gauge</v>
      </c>
      <c r="BU44" s="33">
        <f t="shared" si="358"/>
        <v>3.5104166666666665</v>
      </c>
      <c r="BV44" s="30">
        <f>VLOOKUP($S44,'[4]Lookup Tables'!$O$45:$S$53,5)</f>
        <v>8032</v>
      </c>
      <c r="BW44" s="34">
        <f t="shared" si="359"/>
        <v>20</v>
      </c>
      <c r="BX44" s="34">
        <f t="shared" si="360"/>
        <v>38.106250000000003</v>
      </c>
      <c r="BY44" s="34">
        <f t="shared" si="361"/>
        <v>39.158249999999995</v>
      </c>
      <c r="BZ44" s="34">
        <f t="shared" si="362"/>
        <v>40.709249999999997</v>
      </c>
      <c r="CA44" s="34">
        <f t="shared" si="363"/>
        <v>40.726945151903742</v>
      </c>
      <c r="CB44" s="35" t="str">
        <f t="array" ref="CB44">VLOOKUP($E44&amp;ROUNDUP(($AZ44+1),0), CHOOSE({1,2},'[4]Lookup Tables'!$X$3:$X$129&amp;'[4]Lookup Tables'!$Y$3:$Y$129,'[4]Lookup Tables'!$Z$3:$Z$129),2,0)</f>
        <v>NA</v>
      </c>
      <c r="CC44" s="34" t="str">
        <f t="array" ref="CC44">VLOOKUP($E44&amp;ROUNDUP(($AZ44),0), CHOOSE({1,2},'[4]Lookup Tables'!$X$3:$X$129&amp;'[4]Lookup Tables'!$Y$3:$Y$129,'[4]Lookup Tables'!AA$3:$AA$129),2,0)</f>
        <v>NA</v>
      </c>
      <c r="CD44" s="34" t="str">
        <f t="array" ref="CD44">VLOOKUP($E44&amp;ROUNDUP(($AZ44),0), CHOOSE({1,2},'[4]Lookup Tables'!$X$3:$X$129&amp;'[4]Lookup Tables'!$Y$3:$Y$129,'[4]Lookup Tables'!$AB$3:$AB$129),2,0)</f>
        <v>NA</v>
      </c>
      <c r="CE44" s="36">
        <f t="array" ref="CE44">VLOOKUP($E44&amp;ROUNDUP(($AZ44),0), CHOOSE({1,2},'[4]Lookup Tables'!$X$3:$X$129&amp;'[4]Lookup Tables'!$Y$3:$Y$129,'[4]Lookup Tables'!$AD$3:$AD$129),2,0)</f>
        <v>0</v>
      </c>
      <c r="CF44" s="34">
        <f t="array" ref="CF44">VLOOKUP($E44&amp;ROUNDUP(($AZ44),0), CHOOSE({1,2},'[4]Lookup Tables'!$X$3:$X$129&amp;'[4]Lookup Tables'!$Y$3:$Y$129,'[4]Lookup Tables'!$AE$3:$AE$129),2,0)</f>
        <v>0</v>
      </c>
      <c r="CG44" s="34">
        <f t="array" ref="CG44">VLOOKUP($E44&amp;ROUNDUP(($AZ44+1),0), CHOOSE({1,2},'[4]Lookup Tables'!$X$3:$X$129&amp;'[4]Lookup Tables'!$Y$3:$Y$129,'[4]Lookup Tables'!$AC$3:$AC$129),2,0)</f>
        <v>8053</v>
      </c>
      <c r="CH44" s="36">
        <f t="shared" si="364"/>
        <v>8.043250865339159</v>
      </c>
      <c r="CI44" s="36">
        <f t="shared" si="365"/>
        <v>1.769515190374615E-2</v>
      </c>
      <c r="CJ44" s="36">
        <f t="shared" si="366"/>
        <v>523.24021700738433</v>
      </c>
      <c r="CK44" s="36">
        <f t="shared" si="367"/>
        <v>4.0495719003787993</v>
      </c>
      <c r="CL44" s="36">
        <f t="shared" si="368"/>
        <v>5.1738493680577484</v>
      </c>
      <c r="CM44" s="36">
        <f t="shared" si="369"/>
        <v>1.3545094530163784</v>
      </c>
      <c r="CN44" s="37">
        <f t="shared" si="370"/>
        <v>18.400000000000002</v>
      </c>
      <c r="CO44" s="37">
        <f t="shared" si="371"/>
        <v>17.36453122914326</v>
      </c>
      <c r="CP44" s="38" t="str">
        <f t="array" ref="CP44">VLOOKUP($S44&amp;$D44, CHOOSE({1,2}, '[4]Lookup Tables'!$O$65:$O$79&amp;'[4]Lookup Tables'!$P$65:$P$79,'[4]Lookup Tables'!$Q$65:$Q$79),2,0)</f>
        <v>NA</v>
      </c>
      <c r="CQ44" s="39">
        <f t="shared" si="372"/>
        <v>2.0826435538914834</v>
      </c>
      <c r="CR44" s="40" t="str">
        <f>+IFERROR(VLOOKUP($J44,'[5]Codes - Revised'!$A$8:$O$12110,10,FALSE),"ERROR")</f>
        <v>44 x 44</v>
      </c>
      <c r="CS44" s="41">
        <f t="shared" si="373"/>
        <v>2249.2550382028021</v>
      </c>
    </row>
    <row r="45" spans="1:97" s="10" customFormat="1">
      <c r="A45" s="11" t="s">
        <v>21</v>
      </c>
      <c r="B45" s="12">
        <v>151059</v>
      </c>
      <c r="C45" s="11" t="s">
        <v>131</v>
      </c>
      <c r="D45" s="11" t="s">
        <v>23</v>
      </c>
      <c r="E45" s="11" t="s">
        <v>34</v>
      </c>
      <c r="F45" s="11">
        <v>20</v>
      </c>
      <c r="G45" s="13">
        <f t="shared" si="331"/>
        <v>41.892445151903743</v>
      </c>
      <c r="H45" s="14">
        <v>54</v>
      </c>
      <c r="I45" s="13">
        <f t="shared" si="332"/>
        <v>1080</v>
      </c>
      <c r="J45" s="14">
        <v>12545</v>
      </c>
      <c r="K45" s="11">
        <v>35</v>
      </c>
      <c r="L45" s="15">
        <f>+IFERROR(VLOOKUP($K45,'[4]Lookup Tables'!$A$3:$B$35,2,FALSE),"ERROR")</f>
        <v>35</v>
      </c>
      <c r="M45" s="11" t="s">
        <v>45</v>
      </c>
      <c r="N45" s="15" t="str">
        <f t="array" ref="N45">VLOOKUP($M45&amp;$L45, CHOOSE({1,2}, '[4]Lookup Tables'!$I$59:$I$165&amp;'[4]Lookup Tables'!$J$59:$J$165,'[4]Lookup Tables'!$K$59:$K$165), 2,0)</f>
        <v>H35</v>
      </c>
      <c r="O45" s="15">
        <f t="array" ref="O45">VLOOKUP($M45&amp;$K45&amp;A45, CHOOSE({1,2,3}, '[4]Lookup Tables'!$I$59:$I$165&amp;'[4]Lookup Tables'!$J$59:$J$165&amp;'[4]Lookup Tables'!$H$59:$H$165,'[4]Lookup Tables'!$L$59:$L$165), 2,0)</f>
        <v>70300</v>
      </c>
      <c r="P45" s="15">
        <f>+IFERROR(VLOOKUP($A45,'[4]Lookup Tables'!$I$54:$J$55,2,FALSE),"ERROR")</f>
        <v>72036</v>
      </c>
      <c r="Q45" s="16">
        <v>40.625</v>
      </c>
      <c r="R45" s="17">
        <v>1</v>
      </c>
      <c r="S45" s="18">
        <v>23</v>
      </c>
      <c r="T45" s="19">
        <f>(VLOOKUP(S45,'[4]Lookup Tables'!$L$3:$M$11,2,FALSE))*0.039370078474</f>
        <v>0.89566928528350009</v>
      </c>
      <c r="U45" s="17">
        <f t="shared" si="333"/>
        <v>25.596362458873756</v>
      </c>
      <c r="V45" s="20" t="str">
        <f>+IFERROR(VLOOKUP(L45,'[4]Lookup Tables'!$R$4:$U$22,3,FALSE),"ERROR")</f>
        <v>Blue</v>
      </c>
      <c r="W45" s="21">
        <f t="shared" si="334"/>
        <v>151059</v>
      </c>
      <c r="X45" s="22" t="s">
        <v>132</v>
      </c>
      <c r="Y45" s="23" t="s">
        <v>27</v>
      </c>
      <c r="Z45" s="23" t="str">
        <f>+IFERROR(VLOOKUP(L45,'[4]Lookup Tables'!$R$4:$U$22,4,FALSE),"ERROR")</f>
        <v>Fast</v>
      </c>
      <c r="AA45" s="21">
        <f t="shared" si="335"/>
        <v>23</v>
      </c>
      <c r="AB45" s="24">
        <f t="shared" si="336"/>
        <v>1</v>
      </c>
      <c r="AC45" s="23" t="s">
        <v>28</v>
      </c>
      <c r="AD45" s="25">
        <v>0.75</v>
      </c>
      <c r="AE45" s="26">
        <f t="shared" si="337"/>
        <v>4.9899891072229421</v>
      </c>
      <c r="AF45" s="23" t="s">
        <v>29</v>
      </c>
      <c r="AG45" s="23">
        <v>0.625</v>
      </c>
      <c r="AH45" s="26">
        <f t="shared" si="338"/>
        <v>3.7598903472778691</v>
      </c>
      <c r="AI45" s="23" t="s">
        <v>30</v>
      </c>
      <c r="AJ45" s="23">
        <v>0.69</v>
      </c>
      <c r="AK45" s="26">
        <f t="shared" si="339"/>
        <v>4.2852310138479419</v>
      </c>
      <c r="AL45" s="23" t="s">
        <v>31</v>
      </c>
      <c r="AM45" s="23">
        <v>0.80400000000000005</v>
      </c>
      <c r="AN45" s="26">
        <f t="shared" si="340"/>
        <v>5.9385813645342909</v>
      </c>
      <c r="AO45" s="23" t="s">
        <v>32</v>
      </c>
      <c r="AP45" s="23">
        <v>0.53</v>
      </c>
      <c r="AQ45" s="26">
        <f t="shared" si="341"/>
        <v>3.2486387460551591</v>
      </c>
      <c r="AR45" s="47">
        <f t="shared" si="342"/>
        <v>40.875</v>
      </c>
      <c r="AS45" s="21">
        <f>+IFERROR(VLOOKUP(L45,'[4]Lookup Tables'!$R$4:$U$22,2,FALSE),"ERROR")</f>
        <v>30</v>
      </c>
      <c r="AT45" s="23" t="str">
        <f t="shared" si="343"/>
        <v>B or G</v>
      </c>
      <c r="AU45" s="21">
        <f t="shared" si="344"/>
        <v>20</v>
      </c>
      <c r="AV45" s="21" t="str">
        <f>+IFERROR(VLOOKUP(L45,'[4]Lookup Tables'!$R$4:$V$22,5,FALSE),"ERROR")</f>
        <v>5-8</v>
      </c>
      <c r="AW45" s="21">
        <v>600</v>
      </c>
      <c r="AX45" s="48">
        <f t="shared" si="345"/>
        <v>40.625</v>
      </c>
      <c r="AY45" s="48">
        <f t="shared" si="346"/>
        <v>40.875</v>
      </c>
      <c r="AZ45" s="48">
        <f t="shared" si="347"/>
        <v>41.625</v>
      </c>
      <c r="BA45" s="29">
        <f t="array" ref="BA45">VLOOKUP($S45&amp;$M45, CHOOSE({1,2}, '[4]Lookup Tables'!$I$20:$I$49&amp;'[4]Lookup Tables'!$J$20:$J$49,'[4]Lookup Tables'!$K$20:$K$49), 2,0)</f>
        <v>4.8300000000000003E-2</v>
      </c>
      <c r="BB45" s="29">
        <f t="shared" si="348"/>
        <v>1.9621875000000002</v>
      </c>
      <c r="BC45" s="30">
        <f t="shared" si="349"/>
        <v>890.83312500000011</v>
      </c>
      <c r="BD45" s="29">
        <f t="array" ref="BD45">VLOOKUP($S45&amp;$M45, CHOOSE({1,2}, '[4]Lookup Tables'!$I$20:$I$49&amp;'[4]Lookup Tables'!$J$20:$J$49,'[4]Lookup Tables'!$L$20:$L$49), 2,0)</f>
        <v>4.9299999999999997E-2</v>
      </c>
      <c r="BE45" s="29">
        <f t="shared" si="350"/>
        <v>2.0151374999999998</v>
      </c>
      <c r="BF45" s="30">
        <f t="shared" si="351"/>
        <v>914.87242499999991</v>
      </c>
      <c r="BG45" s="29">
        <f t="array" ref="BG45">VLOOKUP($S45&amp;$M45, CHOOSE({1,2}, '[4]Lookup Tables'!$I$20:$I$49&amp;'[4]Lookup Tables'!$J$20:$J$49,'[4]Lookup Tables'!$M$20:$M$49), 2,0)</f>
        <v>5.0299999999999997E-2</v>
      </c>
      <c r="BH45" s="29">
        <f t="shared" si="352"/>
        <v>2.0937375</v>
      </c>
      <c r="BI45" s="30">
        <f t="shared" si="353"/>
        <v>950.556825</v>
      </c>
      <c r="BJ45" s="30" t="str">
        <f t="shared" si="354"/>
        <v>H35</v>
      </c>
      <c r="BK45" s="31">
        <f t="shared" si="355"/>
        <v>1.4105962499999998</v>
      </c>
      <c r="BL45" s="30">
        <v>72036</v>
      </c>
      <c r="BM45" s="31">
        <f t="shared" si="356"/>
        <v>0.60454124999999992</v>
      </c>
      <c r="BN45" s="32">
        <v>0.3</v>
      </c>
      <c r="BO45" s="29" t="str">
        <f>'[4]Lookup Tables'!$P$58</f>
        <v>12-8 4x1.25 Universal Clip</v>
      </c>
      <c r="BP45" s="30">
        <f>VLOOKUP($BO45,'[4]Lookup Tables'!$P$58:$Q$60,2)</f>
        <v>8509</v>
      </c>
      <c r="BQ45" s="29" t="str">
        <f>VLOOKUP($S45,'[4]Lookup Tables'!$O$45:$S$53,2)</f>
        <v>40mm142 gauge</v>
      </c>
      <c r="BR45" s="33">
        <f t="shared" si="357"/>
        <v>3.5104166666666665</v>
      </c>
      <c r="BS45" s="30">
        <f>VLOOKUP($S45,'[4]Lookup Tables'!$O$45:$S$53,3)</f>
        <v>8030</v>
      </c>
      <c r="BT45" s="29" t="str">
        <f>VLOOKUP($S45,'[4]Lookup Tables'!$O$45:$S$53,4)</f>
        <v>84mm200 gauge</v>
      </c>
      <c r="BU45" s="33">
        <f t="shared" si="358"/>
        <v>3.5104166666666665</v>
      </c>
      <c r="BV45" s="30">
        <f>VLOOKUP($S45,'[4]Lookup Tables'!$O$45:$S$53,5)</f>
        <v>8032</v>
      </c>
      <c r="BW45" s="34">
        <f t="shared" si="359"/>
        <v>20</v>
      </c>
      <c r="BX45" s="34">
        <f t="shared" si="360"/>
        <v>39.243750000000006</v>
      </c>
      <c r="BY45" s="34">
        <f t="shared" si="361"/>
        <v>40.302749999999996</v>
      </c>
      <c r="BZ45" s="34">
        <f t="shared" si="362"/>
        <v>41.874749999999999</v>
      </c>
      <c r="CA45" s="34">
        <f t="shared" si="363"/>
        <v>41.892445151903743</v>
      </c>
      <c r="CB45" s="35" t="str">
        <f t="array" ref="CB45">VLOOKUP($E45&amp;ROUNDUP(($AZ45),0), CHOOSE({1,2},'[4]Lookup Tables'!$X$3:$X$129&amp;'[4]Lookup Tables'!$Y$3:$Y$129,'[4]Lookup Tables'!$Z$3:$Z$129),2,0)</f>
        <v>NA</v>
      </c>
      <c r="CC45" s="34" t="str">
        <f t="array" ref="CC45">VLOOKUP($E45&amp;ROUNDUP(($AZ45),0), CHOOSE({1,2},'[4]Lookup Tables'!$X$3:$X$129&amp;'[4]Lookup Tables'!$Y$3:$Y$129,'[4]Lookup Tables'!AA$3:$AA$129),2,0)</f>
        <v>NA</v>
      </c>
      <c r="CD45" s="34" t="str">
        <f t="array" ref="CD45">VLOOKUP($E45&amp;ROUNDUP(($AZ45),0), CHOOSE({1,2},'[4]Lookup Tables'!$X$3:$X$129&amp;'[4]Lookup Tables'!$Y$3:$Y$129,'[4]Lookup Tables'!$AB$3:$AB$129),2,0)</f>
        <v>NA</v>
      </c>
      <c r="CE45" s="36">
        <f t="array" ref="CE45">VLOOKUP($E45&amp;ROUNDUP(($AZ45),0), CHOOSE({1,2},'[4]Lookup Tables'!$X$3:$X$129&amp;'[4]Lookup Tables'!$Y$3:$Y$129,'[4]Lookup Tables'!$AD$3:$AD$129),2,0)</f>
        <v>0</v>
      </c>
      <c r="CF45" s="34">
        <f t="array" ref="CF45">VLOOKUP($E45&amp;ROUNDUP(($AZ45),0), CHOOSE({1,2},'[4]Lookup Tables'!$X$3:$X$129&amp;'[4]Lookup Tables'!$Y$3:$Y$129,'[4]Lookup Tables'!$AE$3:$AE$129),2,0)</f>
        <v>0</v>
      </c>
      <c r="CG45" s="34">
        <f t="array" ref="CG45">VLOOKUP($E45&amp;ROUNDUP(($AZ45+1),0), CHOOSE({1,2},'[4]Lookup Tables'!$X$3:$X$129&amp;'[4]Lookup Tables'!$Y$3:$Y$129,'[4]Lookup Tables'!$AC$3:$AC$129),2,0)</f>
        <v>8053</v>
      </c>
      <c r="CH45" s="36">
        <f t="shared" si="364"/>
        <v>8.043250865339159</v>
      </c>
      <c r="CI45" s="36">
        <f t="shared" si="365"/>
        <v>1.769515190374615E-2</v>
      </c>
      <c r="CJ45" s="36">
        <f t="shared" si="366"/>
        <v>523.24021700738433</v>
      </c>
      <c r="CK45" s="36">
        <f t="shared" si="367"/>
        <v>4.0495719003787993</v>
      </c>
      <c r="CL45" s="36">
        <f t="shared" si="368"/>
        <v>5.1738493680577484</v>
      </c>
      <c r="CM45" s="36">
        <f t="shared" si="369"/>
        <v>1.3545094530163784</v>
      </c>
      <c r="CN45" s="37">
        <f t="shared" si="370"/>
        <v>18.400000000000002</v>
      </c>
      <c r="CO45" s="37">
        <f t="shared" si="371"/>
        <v>17.36453122914326</v>
      </c>
      <c r="CP45" s="38" t="str">
        <f t="array" ref="CP45">VLOOKUP($S45&amp;$D45, CHOOSE({1,2}, '[4]Lookup Tables'!$O$65:$O$79&amp;'[4]Lookup Tables'!$P$65:$P$79,'[4]Lookup Tables'!$Q$65:$Q$79),2,0)</f>
        <v>NA</v>
      </c>
      <c r="CQ45" s="39">
        <f t="shared" si="372"/>
        <v>2.1409185538914834</v>
      </c>
      <c r="CR45" s="40" t="str">
        <f>+IFERROR(VLOOKUP($J45,'[5]Codes - Revised'!$A$8:$O$12110,10,FALSE),"ERROR")</f>
        <v>44 x 44</v>
      </c>
      <c r="CS45" s="41">
        <f t="shared" si="373"/>
        <v>2312.192038202802</v>
      </c>
    </row>
    <row r="46" spans="1:97" s="10" customFormat="1">
      <c r="A46" s="11" t="s">
        <v>21</v>
      </c>
      <c r="B46" s="12">
        <v>151062</v>
      </c>
      <c r="C46" s="11" t="s">
        <v>133</v>
      </c>
      <c r="D46" s="11" t="s">
        <v>23</v>
      </c>
      <c r="E46" s="11" t="s">
        <v>24</v>
      </c>
      <c r="F46" s="11">
        <v>25</v>
      </c>
      <c r="G46" s="13">
        <f t="shared" si="331"/>
        <v>54.783437499999998</v>
      </c>
      <c r="H46" s="14">
        <v>42</v>
      </c>
      <c r="I46" s="13">
        <f t="shared" si="332"/>
        <v>1050</v>
      </c>
      <c r="J46" s="14">
        <v>12425</v>
      </c>
      <c r="K46" s="11">
        <v>35</v>
      </c>
      <c r="L46" s="15">
        <f>+IFERROR(VLOOKUP($K46,'[4]Lookup Tables'!$A$3:$B$35,2,FALSE),"ERROR")</f>
        <v>35</v>
      </c>
      <c r="M46" s="11" t="s">
        <v>45</v>
      </c>
      <c r="N46" s="15" t="str">
        <f t="array" ref="N46">VLOOKUP($M46&amp;$L46, CHOOSE({1,2}, '[4]Lookup Tables'!$I$59:$I$165&amp;'[4]Lookup Tables'!$J$59:$J$165,'[4]Lookup Tables'!$K$59:$K$165), 2,0)</f>
        <v>H35</v>
      </c>
      <c r="O46" s="15">
        <f t="array" ref="O46">VLOOKUP($M46&amp;$K46&amp;A46, CHOOSE({1,2,3}, '[4]Lookup Tables'!$I$59:$I$165&amp;'[4]Lookup Tables'!$J$59:$J$165&amp;'[4]Lookup Tables'!$H$59:$H$165,'[4]Lookup Tables'!$L$59:$L$165), 2,0)</f>
        <v>70300</v>
      </c>
      <c r="P46" s="15">
        <f>+IFERROR(VLOOKUP($A46,'[4]Lookup Tables'!$I$54:$J$55,2,FALSE),"ERROR")</f>
        <v>72036</v>
      </c>
      <c r="Q46" s="16">
        <v>40.625</v>
      </c>
      <c r="R46" s="17">
        <v>1</v>
      </c>
      <c r="S46" s="18">
        <v>23</v>
      </c>
      <c r="T46" s="19">
        <f>(VLOOKUP(S46,'[4]Lookup Tables'!$L$3:$M$11,2,FALSE))*0.039370078474</f>
        <v>0.89566928528350009</v>
      </c>
      <c r="U46" s="17">
        <f t="shared" si="333"/>
        <v>25.596362458873756</v>
      </c>
      <c r="V46" s="20" t="str">
        <f>+IFERROR(VLOOKUP(L46,'[4]Lookup Tables'!$R$4:$U$22,3,FALSE),"ERROR")</f>
        <v>Blue</v>
      </c>
      <c r="W46" s="21">
        <f t="shared" si="334"/>
        <v>151062</v>
      </c>
      <c r="X46" s="22" t="s">
        <v>132</v>
      </c>
      <c r="Y46" s="23" t="s">
        <v>27</v>
      </c>
      <c r="Z46" s="23" t="str">
        <f>+IFERROR(VLOOKUP(L46,'[4]Lookup Tables'!$R$4:$U$22,4,FALSE),"ERROR")</f>
        <v>Fast</v>
      </c>
      <c r="AA46" s="21">
        <f t="shared" si="335"/>
        <v>23</v>
      </c>
      <c r="AB46" s="24">
        <f t="shared" si="336"/>
        <v>1</v>
      </c>
      <c r="AC46" s="23" t="s">
        <v>28</v>
      </c>
      <c r="AD46" s="25">
        <v>0.75</v>
      </c>
      <c r="AE46" s="26">
        <f t="shared" si="337"/>
        <v>4.9899891072229421</v>
      </c>
      <c r="AF46" s="23" t="s">
        <v>29</v>
      </c>
      <c r="AG46" s="23">
        <v>0.625</v>
      </c>
      <c r="AH46" s="26">
        <f t="shared" si="338"/>
        <v>3.7598903472778691</v>
      </c>
      <c r="AI46" s="23" t="s">
        <v>30</v>
      </c>
      <c r="AJ46" s="23">
        <v>0.69</v>
      </c>
      <c r="AK46" s="26">
        <f t="shared" si="339"/>
        <v>4.2852310138479419</v>
      </c>
      <c r="AL46" s="23" t="s">
        <v>31</v>
      </c>
      <c r="AM46" s="23">
        <v>0.80400000000000005</v>
      </c>
      <c r="AN46" s="26">
        <f t="shared" si="340"/>
        <v>5.9385813645342909</v>
      </c>
      <c r="AO46" s="23" t="s">
        <v>32</v>
      </c>
      <c r="AP46" s="23">
        <v>0.53</v>
      </c>
      <c r="AQ46" s="26">
        <f t="shared" si="341"/>
        <v>3.2486387460551591</v>
      </c>
      <c r="AR46" s="47">
        <f t="shared" si="342"/>
        <v>40.875</v>
      </c>
      <c r="AS46" s="21">
        <f>+IFERROR(VLOOKUP(L46,'[4]Lookup Tables'!$R$4:$U$22,2,FALSE),"ERROR")</f>
        <v>30</v>
      </c>
      <c r="AT46" s="23" t="str">
        <f t="shared" si="343"/>
        <v>B or G</v>
      </c>
      <c r="AU46" s="21">
        <f t="shared" si="344"/>
        <v>25</v>
      </c>
      <c r="AV46" s="21" t="str">
        <f>+IFERROR(VLOOKUP(L46,'[4]Lookup Tables'!$R$4:$V$22,5,FALSE),"ERROR")</f>
        <v>5-8</v>
      </c>
      <c r="AW46" s="21">
        <v>600</v>
      </c>
      <c r="AX46" s="48">
        <f t="shared" si="345"/>
        <v>40.625</v>
      </c>
      <c r="AY46" s="48">
        <f t="shared" si="346"/>
        <v>40.875</v>
      </c>
      <c r="AZ46" s="48">
        <f t="shared" si="347"/>
        <v>41.625</v>
      </c>
      <c r="BA46" s="29">
        <f t="array" ref="BA46">VLOOKUP($S46&amp;$M46, CHOOSE({1,2}, '[4]Lookup Tables'!$I$20:$I$49&amp;'[4]Lookup Tables'!$J$20:$J$49,'[4]Lookup Tables'!$K$20:$K$49), 2,0)</f>
        <v>4.8300000000000003E-2</v>
      </c>
      <c r="BB46" s="29">
        <f t="shared" si="348"/>
        <v>1.9621875000000002</v>
      </c>
      <c r="BC46" s="30">
        <f t="shared" si="349"/>
        <v>890.83312500000011</v>
      </c>
      <c r="BD46" s="29">
        <f t="array" ref="BD46">VLOOKUP($S46&amp;$M46, CHOOSE({1,2}, '[4]Lookup Tables'!$I$20:$I$49&amp;'[4]Lookup Tables'!$J$20:$J$49,'[4]Lookup Tables'!$L$20:$L$49), 2,0)</f>
        <v>4.9299999999999997E-2</v>
      </c>
      <c r="BE46" s="49">
        <f t="shared" si="350"/>
        <v>2.0151374999999998</v>
      </c>
      <c r="BF46" s="30">
        <f t="shared" si="351"/>
        <v>914.87242499999991</v>
      </c>
      <c r="BG46" s="29">
        <f t="array" ref="BG46">VLOOKUP($S46&amp;$M46, CHOOSE({1,2}, '[4]Lookup Tables'!$I$20:$I$49&amp;'[4]Lookup Tables'!$J$20:$J$49,'[4]Lookup Tables'!$M$20:$M$49), 2,0)</f>
        <v>5.0299999999999997E-2</v>
      </c>
      <c r="BH46" s="29">
        <f t="shared" si="352"/>
        <v>2.0937375</v>
      </c>
      <c r="BI46" s="30">
        <f t="shared" si="353"/>
        <v>950.556825</v>
      </c>
      <c r="BJ46" s="30" t="str">
        <f t="shared" si="354"/>
        <v>H35</v>
      </c>
      <c r="BK46" s="31">
        <f t="shared" si="355"/>
        <v>1.4105962499999998</v>
      </c>
      <c r="BL46" s="30">
        <v>72036</v>
      </c>
      <c r="BM46" s="31">
        <f t="shared" si="356"/>
        <v>0.60454124999999992</v>
      </c>
      <c r="BN46" s="32">
        <v>0.3</v>
      </c>
      <c r="BO46" s="29" t="str">
        <f>'[4]Lookup Tables'!$P$58</f>
        <v>12-8 4x1.25 Universal Clip</v>
      </c>
      <c r="BP46" s="30">
        <f>VLOOKUP($BO46,'[4]Lookup Tables'!$P$58:$Q$60,2)</f>
        <v>8509</v>
      </c>
      <c r="BQ46" s="29" t="str">
        <f>VLOOKUP($S46,'[4]Lookup Tables'!$O$45:$S$53,2)</f>
        <v>40mm142 gauge</v>
      </c>
      <c r="BR46" s="33">
        <f t="shared" si="357"/>
        <v>3.5104166666666665</v>
      </c>
      <c r="BS46" s="30">
        <f>VLOOKUP($S46,'[4]Lookup Tables'!$O$45:$S$53,3)</f>
        <v>8030</v>
      </c>
      <c r="BT46" s="29" t="str">
        <f>VLOOKUP($S46,'[4]Lookup Tables'!$O$45:$S$53,4)</f>
        <v>84mm200 gauge</v>
      </c>
      <c r="BU46" s="33">
        <f t="shared" si="358"/>
        <v>3.5104166666666665</v>
      </c>
      <c r="BV46" s="30">
        <f>VLOOKUP($S46,'[4]Lookup Tables'!$O$45:$S$53,5)</f>
        <v>8032</v>
      </c>
      <c r="BW46" s="34">
        <f t="shared" si="359"/>
        <v>25</v>
      </c>
      <c r="BX46" s="34">
        <f t="shared" si="360"/>
        <v>49.054687500000007</v>
      </c>
      <c r="BY46" s="34">
        <f t="shared" si="361"/>
        <v>50.378437499999997</v>
      </c>
      <c r="BZ46" s="34">
        <f t="shared" si="362"/>
        <v>52.3434375</v>
      </c>
      <c r="CA46" s="34">
        <f t="shared" si="363"/>
        <v>54.783437499999998</v>
      </c>
      <c r="CB46" s="35" t="str">
        <f t="array" ref="CB46">VLOOKUP($E46&amp;ROUNDUP(($AZ46),0), CHOOSE({1,2},'[4]Lookup Tables'!$X$3:$X$129&amp;'[4]Lookup Tables'!$Y$3:$Y$129,'[4]Lookup Tables'!$Z$3:$Z$129),2,0)</f>
        <v>42"-2pc</v>
      </c>
      <c r="CC46" s="34">
        <f t="array" ref="CC46">VLOOKUP($E46&amp;ROUNDUP(($AZ46),0), CHOOSE({1,2},'[4]Lookup Tables'!$X$3:$X$129&amp;'[4]Lookup Tables'!$Y$3:$Y$129,'[4]Lookup Tables'!AA$3:$AA$129),2,0)</f>
        <v>8484</v>
      </c>
      <c r="CD46" s="34">
        <f t="array" ref="CD46">VLOOKUP($E46&amp;ROUNDUP(($AZ46),0), CHOOSE({1,2},'[4]Lookup Tables'!$X$3:$X$129&amp;'[4]Lookup Tables'!$Y$3:$Y$129,'[4]Lookup Tables'!$AB$3:$AB$129),2,0)</f>
        <v>8485</v>
      </c>
      <c r="CE46" s="36">
        <f t="array" ref="CE46">VLOOKUP($E46&amp;ROUNDUP(($AZ46),0), CHOOSE({1,2},'[4]Lookup Tables'!$X$3:$X$129&amp;'[4]Lookup Tables'!$Y$3:$Y$129,'[4]Lookup Tables'!$AD$3:$AD$129),2,0)</f>
        <v>2.44</v>
      </c>
      <c r="CF46" s="34">
        <f t="array" ref="CF46">VLOOKUP($E46&amp;ROUNDUP(($AZ46),0), CHOOSE({1,2},'[4]Lookup Tables'!$X$3:$X$129&amp;'[4]Lookup Tables'!$Y$3:$Y$129,'[4]Lookup Tables'!$AE$3:$AE$129),2,0)</f>
        <v>2</v>
      </c>
      <c r="CG46" s="34" t="str">
        <f t="array" ref="CG46">VLOOKUP($E46&amp;ROUNDUP(($AZ46+1),0), CHOOSE({1,2},'[4]Lookup Tables'!$X$3:$X$129&amp;'[4]Lookup Tables'!$Y$3:$Y$129,'[4]Lookup Tables'!$AC$3:$AC$129),2,0)</f>
        <v>NA</v>
      </c>
      <c r="CH46" s="36">
        <f t="shared" si="364"/>
        <v>9.0025421378569277</v>
      </c>
      <c r="CI46" s="36">
        <f t="shared" si="365"/>
        <v>0</v>
      </c>
      <c r="CJ46" s="36">
        <f t="shared" si="366"/>
        <v>654.05027125923039</v>
      </c>
      <c r="CK46" s="36">
        <f t="shared" si="367"/>
        <v>4.5275590245100004</v>
      </c>
      <c r="CL46" s="36">
        <f t="shared" si="368"/>
        <v>5.7845394461607267</v>
      </c>
      <c r="CM46" s="36">
        <f t="shared" si="369"/>
        <v>1.5143876065553397</v>
      </c>
      <c r="CN46" s="37">
        <f t="shared" si="370"/>
        <v>20.6</v>
      </c>
      <c r="CO46" s="37">
        <f t="shared" si="371"/>
        <v>19.435540021280069</v>
      </c>
      <c r="CP46" s="38" t="str">
        <f t="array" ref="CP46">VLOOKUP($S46&amp;$D46, CHOOSE({1,2}, '[4]Lookup Tables'!$O$65:$O$79&amp;'[4]Lookup Tables'!$P$65:$P$79,'[4]Lookup Tables'!$Q$65:$Q$79),2,0)</f>
        <v>NA</v>
      </c>
      <c r="CQ46" s="39">
        <f t="shared" si="372"/>
        <v>2.2389565476190474</v>
      </c>
      <c r="CR46" s="40" t="str">
        <f>+IFERROR(VLOOKUP($J46,'[5]Codes - Revised'!$A$8:$O$12110,10,FALSE),"ERROR")</f>
        <v>48 x 44</v>
      </c>
      <c r="CS46" s="41">
        <f t="shared" si="373"/>
        <v>2350.9043750000001</v>
      </c>
    </row>
    <row r="47" spans="1:97" s="10" customFormat="1">
      <c r="A47" s="42" t="s">
        <v>21</v>
      </c>
      <c r="B47" s="12">
        <v>151084</v>
      </c>
      <c r="C47" s="42" t="s">
        <v>134</v>
      </c>
      <c r="D47" s="42" t="s">
        <v>23</v>
      </c>
      <c r="E47" s="42" t="s">
        <v>24</v>
      </c>
      <c r="F47" s="42">
        <v>25</v>
      </c>
      <c r="G47" s="13">
        <f t="shared" si="331"/>
        <v>53.326562499999994</v>
      </c>
      <c r="H47" s="43">
        <v>42</v>
      </c>
      <c r="I47" s="13">
        <f t="shared" si="332"/>
        <v>1050</v>
      </c>
      <c r="J47" s="43">
        <v>12425</v>
      </c>
      <c r="K47" s="42">
        <v>50</v>
      </c>
      <c r="L47" s="15">
        <f>+IFERROR(VLOOKUP($K47,'[4]Lookup Tables'!$A$3:$B$35,2,FALSE),"ERROR")</f>
        <v>50</v>
      </c>
      <c r="M47" s="42" t="s">
        <v>56</v>
      </c>
      <c r="N47" s="15" t="str">
        <f t="array" ref="N47">VLOOKUP($M47&amp;$L47, CHOOSE({1,2}, '[4]Lookup Tables'!$I$59:$I$165&amp;'[4]Lookup Tables'!$J$59:$J$165,'[4]Lookup Tables'!$K$59:$K$165), 2,0)</f>
        <v>LIF50</v>
      </c>
      <c r="O47" s="15">
        <f t="array" ref="O47">VLOOKUP($M47&amp;$K47&amp;A47, CHOOSE({1,2,3}, '[4]Lookup Tables'!$I$59:$I$165&amp;'[4]Lookup Tables'!$J$59:$J$165&amp;'[4]Lookup Tables'!$H$59:$H$165,'[4]Lookup Tables'!$L$59:$L$165), 2,0)</f>
        <v>70319</v>
      </c>
      <c r="P47" s="15">
        <f>+IFERROR(VLOOKUP($A47,'[4]Lookup Tables'!$I$54:$J$55,2,FALSE),"ERROR")</f>
        <v>72036</v>
      </c>
      <c r="Q47" s="44">
        <v>40.625</v>
      </c>
      <c r="R47" s="17">
        <v>1</v>
      </c>
      <c r="S47" s="45">
        <v>23</v>
      </c>
      <c r="T47" s="19">
        <f>(VLOOKUP(S47,'[4]Lookup Tables'!$L$3:$M$11,2,FALSE))*0.039370078474</f>
        <v>0.89566928528350009</v>
      </c>
      <c r="U47" s="17">
        <f t="shared" si="333"/>
        <v>25.596362458873756</v>
      </c>
      <c r="V47" s="20" t="str">
        <f>+IFERROR(VLOOKUP(L47,'[4]Lookup Tables'!$R$4:$U$22,3,FALSE),"ERROR")</f>
        <v>Green</v>
      </c>
      <c r="W47" s="21">
        <f t="shared" si="334"/>
        <v>151084</v>
      </c>
      <c r="X47" s="46" t="s">
        <v>135</v>
      </c>
      <c r="Y47" s="23" t="s">
        <v>27</v>
      </c>
      <c r="Z47" s="23" t="str">
        <f>+IFERROR(VLOOKUP(L47,'[4]Lookup Tables'!$R$4:$U$22,4,FALSE),"ERROR")</f>
        <v>Medium</v>
      </c>
      <c r="AA47" s="21">
        <f t="shared" si="335"/>
        <v>23</v>
      </c>
      <c r="AB47" s="24">
        <f t="shared" si="336"/>
        <v>1</v>
      </c>
      <c r="AC47" s="23" t="s">
        <v>28</v>
      </c>
      <c r="AD47" s="25">
        <v>0.75</v>
      </c>
      <c r="AE47" s="26">
        <f t="shared" si="337"/>
        <v>4.9899891072229421</v>
      </c>
      <c r="AF47" s="23" t="s">
        <v>29</v>
      </c>
      <c r="AG47" s="23">
        <v>0.625</v>
      </c>
      <c r="AH47" s="26">
        <f t="shared" si="338"/>
        <v>3.7598903472778691</v>
      </c>
      <c r="AI47" s="23" t="s">
        <v>30</v>
      </c>
      <c r="AJ47" s="23">
        <v>0.69</v>
      </c>
      <c r="AK47" s="26">
        <f t="shared" si="339"/>
        <v>4.2852310138479419</v>
      </c>
      <c r="AL47" s="23" t="s">
        <v>31</v>
      </c>
      <c r="AM47" s="23">
        <v>0.80400000000000005</v>
      </c>
      <c r="AN47" s="26">
        <f t="shared" si="340"/>
        <v>5.9385813645342909</v>
      </c>
      <c r="AO47" s="23" t="s">
        <v>32</v>
      </c>
      <c r="AP47" s="23">
        <v>0.53</v>
      </c>
      <c r="AQ47" s="26">
        <f t="shared" si="341"/>
        <v>3.2486387460551591</v>
      </c>
      <c r="AR47" s="47">
        <f t="shared" si="342"/>
        <v>40.875</v>
      </c>
      <c r="AS47" s="21">
        <f>+IFERROR(VLOOKUP(L47,'[4]Lookup Tables'!$R$4:$U$22,2,FALSE),"ERROR")</f>
        <v>60</v>
      </c>
      <c r="AT47" s="23" t="str">
        <f t="shared" si="343"/>
        <v>B or G</v>
      </c>
      <c r="AU47" s="21">
        <f t="shared" si="344"/>
        <v>25</v>
      </c>
      <c r="AV47" s="21" t="str">
        <f>+IFERROR(VLOOKUP(L47,'[4]Lookup Tables'!$R$4:$V$22,5,FALSE),"ERROR")</f>
        <v>5-8</v>
      </c>
      <c r="AW47" s="21">
        <v>600</v>
      </c>
      <c r="AX47" s="48">
        <f t="shared" si="345"/>
        <v>40.625</v>
      </c>
      <c r="AY47" s="48">
        <f t="shared" si="346"/>
        <v>40.875</v>
      </c>
      <c r="AZ47" s="48">
        <f t="shared" si="347"/>
        <v>41.625</v>
      </c>
      <c r="BA47" s="29">
        <f t="array" ref="BA47">VLOOKUP($S47&amp;$M47, CHOOSE({1,2}, '[4]Lookup Tables'!$I$20:$I$49&amp;'[4]Lookup Tables'!$J$20:$J$49,'[4]Lookup Tables'!$K$20:$K$49), 2,0)</f>
        <v>4.6899999999999997E-2</v>
      </c>
      <c r="BB47" s="29">
        <f t="shared" si="348"/>
        <v>1.9053125</v>
      </c>
      <c r="BC47" s="30">
        <f t="shared" si="349"/>
        <v>865.01187500000003</v>
      </c>
      <c r="BD47" s="29">
        <f t="array" ref="BD47">VLOOKUP($S47&amp;$M47, CHOOSE({1,2}, '[4]Lookup Tables'!$I$20:$I$49&amp;'[4]Lookup Tables'!$J$20:$J$49,'[4]Lookup Tables'!$L$20:$L$49), 2,0)</f>
        <v>4.7899999999999998E-2</v>
      </c>
      <c r="BE47" s="49">
        <f t="shared" si="350"/>
        <v>1.9579124999999999</v>
      </c>
      <c r="BF47" s="30">
        <f t="shared" si="351"/>
        <v>888.89227499999993</v>
      </c>
      <c r="BG47" s="29">
        <f t="array" ref="BG47">VLOOKUP($S47&amp;$M47, CHOOSE({1,2}, '[4]Lookup Tables'!$I$20:$I$49&amp;'[4]Lookup Tables'!$J$20:$J$49,'[4]Lookup Tables'!$M$20:$M$49), 2,0)</f>
        <v>4.8899999999999999E-2</v>
      </c>
      <c r="BH47" s="29">
        <f t="shared" si="352"/>
        <v>2.0354625</v>
      </c>
      <c r="BI47" s="30">
        <f t="shared" si="353"/>
        <v>924.09997499999997</v>
      </c>
      <c r="BJ47" s="30" t="str">
        <f t="shared" si="354"/>
        <v>LIF50</v>
      </c>
      <c r="BK47" s="31">
        <f t="shared" si="355"/>
        <v>1.3705387499999999</v>
      </c>
      <c r="BL47" s="30">
        <v>72036</v>
      </c>
      <c r="BM47" s="31">
        <f t="shared" si="356"/>
        <v>0.58737374999999992</v>
      </c>
      <c r="BN47" s="32">
        <v>0.3</v>
      </c>
      <c r="BO47" s="29" t="str">
        <f>'[4]Lookup Tables'!$P$58</f>
        <v>12-8 4x1.25 Universal Clip</v>
      </c>
      <c r="BP47" s="30">
        <f>VLOOKUP($BO47,'[4]Lookup Tables'!$P$58:$Q$60,2)</f>
        <v>8509</v>
      </c>
      <c r="BQ47" s="29" t="str">
        <f>VLOOKUP($S47,'[4]Lookup Tables'!$O$45:$S$53,2)</f>
        <v>40mm142 gauge</v>
      </c>
      <c r="BR47" s="33">
        <f t="shared" si="357"/>
        <v>3.5104166666666665</v>
      </c>
      <c r="BS47" s="30">
        <f>VLOOKUP($S47,'[4]Lookup Tables'!$O$45:$S$53,3)</f>
        <v>8030</v>
      </c>
      <c r="BT47" s="29" t="str">
        <f>VLOOKUP($S47,'[4]Lookup Tables'!$O$45:$S$53,4)</f>
        <v>84mm200 gauge</v>
      </c>
      <c r="BU47" s="33">
        <f t="shared" si="358"/>
        <v>3.5104166666666665</v>
      </c>
      <c r="BV47" s="30">
        <f>VLOOKUP($S47,'[4]Lookup Tables'!$O$45:$S$53,5)</f>
        <v>8032</v>
      </c>
      <c r="BW47" s="34">
        <f t="shared" si="359"/>
        <v>25</v>
      </c>
      <c r="BX47" s="34">
        <f t="shared" si="360"/>
        <v>47.6328125</v>
      </c>
      <c r="BY47" s="34">
        <f t="shared" si="361"/>
        <v>48.947812499999998</v>
      </c>
      <c r="BZ47" s="34">
        <f t="shared" si="362"/>
        <v>50.886562499999997</v>
      </c>
      <c r="CA47" s="34">
        <f t="shared" si="363"/>
        <v>53.326562499999994</v>
      </c>
      <c r="CB47" s="35" t="str">
        <f t="array" ref="CB47">VLOOKUP($E47&amp;ROUNDUP(($AZ47),0), CHOOSE({1,2},'[4]Lookup Tables'!$X$3:$X$129&amp;'[4]Lookup Tables'!$Y$3:$Y$129,'[4]Lookup Tables'!$Z$3:$Z$129),2,0)</f>
        <v>42"-2pc</v>
      </c>
      <c r="CC47" s="34">
        <f t="array" ref="CC47">VLOOKUP($E47&amp;ROUNDUP(($AZ47),0), CHOOSE({1,2},'[4]Lookup Tables'!$X$3:$X$129&amp;'[4]Lookup Tables'!$Y$3:$Y$129,'[4]Lookup Tables'!AA$3:$AA$129),2,0)</f>
        <v>8484</v>
      </c>
      <c r="CD47" s="34">
        <f t="array" ref="CD47">VLOOKUP($E47&amp;ROUNDUP(($AZ47),0), CHOOSE({1,2},'[4]Lookup Tables'!$X$3:$X$129&amp;'[4]Lookup Tables'!$Y$3:$Y$129,'[4]Lookup Tables'!$AB$3:$AB$129),2,0)</f>
        <v>8485</v>
      </c>
      <c r="CE47" s="36">
        <f t="array" ref="CE47">VLOOKUP($E47&amp;ROUNDUP(($AZ47),0), CHOOSE({1,2},'[4]Lookup Tables'!$X$3:$X$129&amp;'[4]Lookup Tables'!$Y$3:$Y$129,'[4]Lookup Tables'!$AD$3:$AD$129),2,0)</f>
        <v>2.44</v>
      </c>
      <c r="CF47" s="34">
        <f t="array" ref="CF47">VLOOKUP($E47&amp;ROUNDUP(($AZ47),0), CHOOSE({1,2},'[4]Lookup Tables'!$X$3:$X$129&amp;'[4]Lookup Tables'!$Y$3:$Y$129,'[4]Lookup Tables'!$AE$3:$AE$129),2,0)</f>
        <v>2</v>
      </c>
      <c r="CG47" s="34" t="str">
        <f t="array" ref="CG47">VLOOKUP($E47&amp;ROUNDUP(($AZ47+1),0), CHOOSE({1,2},'[4]Lookup Tables'!$X$3:$X$129&amp;'[4]Lookup Tables'!$Y$3:$Y$129,'[4]Lookup Tables'!$AC$3:$AC$129),2,0)</f>
        <v>NA</v>
      </c>
      <c r="CH47" s="36">
        <f t="shared" si="364"/>
        <v>9.0025421378569277</v>
      </c>
      <c r="CI47" s="36">
        <f t="shared" si="365"/>
        <v>0</v>
      </c>
      <c r="CJ47" s="36">
        <f t="shared" si="366"/>
        <v>654.05027125923039</v>
      </c>
      <c r="CK47" s="36">
        <f t="shared" si="367"/>
        <v>4.5275590245100004</v>
      </c>
      <c r="CL47" s="36">
        <f t="shared" si="368"/>
        <v>5.7845394461607267</v>
      </c>
      <c r="CM47" s="36">
        <f t="shared" si="369"/>
        <v>1.5143876065553397</v>
      </c>
      <c r="CN47" s="37">
        <f t="shared" si="370"/>
        <v>20.6</v>
      </c>
      <c r="CO47" s="37">
        <f t="shared" si="371"/>
        <v>19.435540021280069</v>
      </c>
      <c r="CP47" s="38" t="str">
        <f t="array" ref="CP47">VLOOKUP($S47&amp;$D47, CHOOSE({1,2}, '[4]Lookup Tables'!$O$65:$O$79&amp;'[4]Lookup Tables'!$P$65:$P$79,'[4]Lookup Tables'!$Q$65:$Q$79),2,0)</f>
        <v>NA</v>
      </c>
      <c r="CQ47" s="39">
        <f t="shared" si="372"/>
        <v>2.1806815476190473</v>
      </c>
      <c r="CR47" s="40" t="str">
        <f>+IFERROR(VLOOKUP($J47,'[5]Codes - Revised'!$A$8:$O$12110,10,FALSE),"ERROR")</f>
        <v>48 x 44</v>
      </c>
      <c r="CS47" s="41">
        <f t="shared" si="373"/>
        <v>2289.7156249999998</v>
      </c>
    </row>
    <row r="48" spans="1:97" s="10" customFormat="1">
      <c r="A48" s="11" t="s">
        <v>21</v>
      </c>
      <c r="B48" s="12">
        <v>153025</v>
      </c>
      <c r="C48" s="11" t="s">
        <v>136</v>
      </c>
      <c r="D48" s="11" t="s">
        <v>50</v>
      </c>
      <c r="E48" s="11" t="s">
        <v>24</v>
      </c>
      <c r="F48" s="11">
        <v>20</v>
      </c>
      <c r="G48" s="13">
        <f t="shared" si="331"/>
        <v>50.197499999999998</v>
      </c>
      <c r="H48" s="14">
        <v>36</v>
      </c>
      <c r="I48" s="13">
        <f t="shared" si="332"/>
        <v>720</v>
      </c>
      <c r="J48" s="14">
        <v>12565</v>
      </c>
      <c r="K48" s="11">
        <v>50</v>
      </c>
      <c r="L48" s="15">
        <f>+IFERROR(VLOOKUP($K48,'[4]Lookup Tables'!$A$3:$B$35,2,FALSE),"ERROR")</f>
        <v>50</v>
      </c>
      <c r="M48" s="11" t="s">
        <v>56</v>
      </c>
      <c r="N48" s="15" t="str">
        <f t="array" ref="N48">VLOOKUP($M48&amp;$L48, CHOOSE({1,2}, '[4]Lookup Tables'!$I$59:$I$124&amp;'[4]Lookup Tables'!$J$59:$J$124,'[4]Lookup Tables'!$K$59:$K$124), 2,0)</f>
        <v>LIF50</v>
      </c>
      <c r="O48" s="15">
        <f t="array" ref="O48">VLOOKUP($M48&amp;$K48, CHOOSE({1,2}, '[4]Lookup Tables'!$I$59:$I$124&amp;'[4]Lookup Tables'!$J$59:$J$124,'[4]Lookup Tables'!$L$59:$L$124), 2,0)</f>
        <v>70319</v>
      </c>
      <c r="P48" s="15">
        <f>+IFERROR(VLOOKUP($A48,'[4]Lookup Tables'!$I$54:$J$55,2,FALSE),"ERROR")</f>
        <v>72036</v>
      </c>
      <c r="Q48" s="16">
        <v>47.75</v>
      </c>
      <c r="R48" s="17">
        <v>1</v>
      </c>
      <c r="S48" s="18">
        <v>23</v>
      </c>
      <c r="T48" s="19">
        <f>(VLOOKUP(S48,'[4]Lookup Tables'!$L$3:$M$11,2,FALSE))*0.039370078474</f>
        <v>0.89566928528350009</v>
      </c>
      <c r="U48" s="17">
        <f t="shared" si="333"/>
        <v>30.085570643968538</v>
      </c>
      <c r="V48" s="20" t="str">
        <f>+IFERROR(VLOOKUP(L48,'[4]Lookup Tables'!$R$4:$U$22,3,FALSE),"ERROR")</f>
        <v>Green</v>
      </c>
      <c r="W48" s="21">
        <f t="shared" si="334"/>
        <v>153025</v>
      </c>
      <c r="X48" s="22" t="s">
        <v>137</v>
      </c>
      <c r="Y48" s="23" t="s">
        <v>27</v>
      </c>
      <c r="Z48" s="23" t="str">
        <f>+IFERROR(VLOOKUP(L48,'[4]Lookup Tables'!$R$4:$U$22,4,FALSE),"ERROR")</f>
        <v>Medium</v>
      </c>
      <c r="AA48" s="21">
        <f t="shared" si="335"/>
        <v>23</v>
      </c>
      <c r="AB48" s="24">
        <f t="shared" si="336"/>
        <v>1</v>
      </c>
      <c r="AC48" s="23" t="s">
        <v>28</v>
      </c>
      <c r="AD48" s="25">
        <v>0.75</v>
      </c>
      <c r="AE48" s="26">
        <f t="shared" si="337"/>
        <v>5.8954207500236562</v>
      </c>
      <c r="AF48" s="23" t="s">
        <v>29</v>
      </c>
      <c r="AG48" s="23">
        <v>0.625</v>
      </c>
      <c r="AH48" s="26">
        <f t="shared" si="338"/>
        <v>4.4421210337053472</v>
      </c>
      <c r="AI48" s="23" t="s">
        <v>30</v>
      </c>
      <c r="AJ48" s="23">
        <v>0.69</v>
      </c>
      <c r="AK48" s="26">
        <f t="shared" si="339"/>
        <v>5.0627845662259796</v>
      </c>
      <c r="AL48" s="23" t="s">
        <v>31</v>
      </c>
      <c r="AM48" s="23">
        <v>0.80400000000000005</v>
      </c>
      <c r="AN48" s="26">
        <f t="shared" si="340"/>
        <v>7.0161347149039104</v>
      </c>
      <c r="AO48" s="23" t="s">
        <v>32</v>
      </c>
      <c r="AP48" s="23">
        <v>0.53</v>
      </c>
      <c r="AQ48" s="26">
        <f t="shared" si="341"/>
        <v>3.8381030221292511</v>
      </c>
      <c r="AR48" s="47">
        <f t="shared" si="342"/>
        <v>48</v>
      </c>
      <c r="AS48" s="21">
        <f>+IFERROR(VLOOKUP(L48,'[4]Lookup Tables'!$R$4:$U$22,2,FALSE),"ERROR")</f>
        <v>60</v>
      </c>
      <c r="AT48" s="23" t="str">
        <f t="shared" si="343"/>
        <v>B or G</v>
      </c>
      <c r="AU48" s="21">
        <f t="shared" si="344"/>
        <v>20</v>
      </c>
      <c r="AV48" s="21" t="str">
        <f>+IFERROR(VLOOKUP(L48,'[4]Lookup Tables'!$R$4:$V$22,5,FALSE),"ERROR")</f>
        <v>5-8</v>
      </c>
      <c r="AW48" s="21">
        <v>600</v>
      </c>
      <c r="AX48" s="48">
        <f t="shared" si="345"/>
        <v>47.75</v>
      </c>
      <c r="AY48" s="48">
        <f t="shared" si="346"/>
        <v>48</v>
      </c>
      <c r="AZ48" s="48">
        <f t="shared" si="347"/>
        <v>48.75</v>
      </c>
      <c r="BA48" s="29">
        <f t="array" ref="BA48">VLOOKUP($S48&amp;$M48, CHOOSE({1,2}, '[4]Lookup Tables'!$I$20:$I$49&amp;'[4]Lookup Tables'!$J$20:$J$49,'[4]Lookup Tables'!$K$20:$K$49), 2,0)</f>
        <v>4.6899999999999997E-2</v>
      </c>
      <c r="BB48" s="29">
        <f t="shared" si="348"/>
        <v>2.2394749999999997</v>
      </c>
      <c r="BC48" s="30">
        <f t="shared" si="349"/>
        <v>1016.7216499999998</v>
      </c>
      <c r="BD48" s="29">
        <f t="array" ref="BD48">VLOOKUP($S48&amp;$M48, CHOOSE({1,2}, '[4]Lookup Tables'!$I$20:$I$49&amp;'[4]Lookup Tables'!$J$20:$J$49,'[4]Lookup Tables'!$L$20:$L$49), 2,0)</f>
        <v>4.7899999999999998E-2</v>
      </c>
      <c r="BE48" s="29">
        <f t="shared" si="350"/>
        <v>2.2991999999999999</v>
      </c>
      <c r="BF48" s="30">
        <f t="shared" si="351"/>
        <v>1043.8368</v>
      </c>
      <c r="BG48" s="29">
        <f t="array" ref="BG48">VLOOKUP($S48&amp;$M48, CHOOSE({1,2}, '[4]Lookup Tables'!$I$20:$I$49&amp;'[4]Lookup Tables'!$J$20:$J$49,'[4]Lookup Tables'!$M$20:$M$49), 2,0)</f>
        <v>4.8899999999999999E-2</v>
      </c>
      <c r="BH48" s="29">
        <f t="shared" si="352"/>
        <v>2.3838749999999997</v>
      </c>
      <c r="BI48" s="30">
        <f t="shared" si="353"/>
        <v>1082.2792499999998</v>
      </c>
      <c r="BJ48" s="30" t="str">
        <f t="shared" si="354"/>
        <v>LIF50</v>
      </c>
      <c r="BK48" s="31">
        <f t="shared" si="355"/>
        <v>1.6094399999999998</v>
      </c>
      <c r="BL48" s="30">
        <v>72036</v>
      </c>
      <c r="BM48" s="31">
        <f t="shared" si="356"/>
        <v>0.68975999999999993</v>
      </c>
      <c r="BN48" s="32">
        <v>0.3</v>
      </c>
      <c r="BO48" s="29" t="str">
        <f>'[4]Lookup Tables'!$P$58</f>
        <v>12-8 4x1.25 Universal Clip</v>
      </c>
      <c r="BP48" s="30">
        <f>VLOOKUP($BO48,'[4]Lookup Tables'!$P$58:$Q$60,2)</f>
        <v>8509</v>
      </c>
      <c r="BQ48" s="29" t="str">
        <f>VLOOKUP($S48,'[4]Lookup Tables'!$O$45:$S$53,2)</f>
        <v>40mm142 gauge</v>
      </c>
      <c r="BR48" s="33">
        <f t="shared" si="357"/>
        <v>4.104166666666667</v>
      </c>
      <c r="BS48" s="30">
        <f>VLOOKUP($S48,'[4]Lookup Tables'!$O$45:$S$53,3)</f>
        <v>8030</v>
      </c>
      <c r="BT48" s="29" t="str">
        <f>VLOOKUP($S48,'[4]Lookup Tables'!$O$45:$S$53,4)</f>
        <v>84mm200 gauge</v>
      </c>
      <c r="BU48" s="33">
        <f t="shared" si="358"/>
        <v>4.104166666666667</v>
      </c>
      <c r="BV48" s="30">
        <f>VLOOKUP($S48,'[4]Lookup Tables'!$O$45:$S$53,5)</f>
        <v>8032</v>
      </c>
      <c r="BW48" s="34">
        <f t="shared" si="359"/>
        <v>20</v>
      </c>
      <c r="BX48" s="34">
        <f t="shared" si="360"/>
        <v>44.78949999999999</v>
      </c>
      <c r="BY48" s="34">
        <f t="shared" si="361"/>
        <v>45.983999999999995</v>
      </c>
      <c r="BZ48" s="34">
        <f t="shared" si="362"/>
        <v>47.677499999999995</v>
      </c>
      <c r="CA48" s="34">
        <f t="shared" si="363"/>
        <v>50.197499999999998</v>
      </c>
      <c r="CB48" s="35" t="str">
        <f t="array" ref="CB48">VLOOKUP($E48&amp;ROUNDUP(($AZ48),0), CHOOSE({1,2},'[4]Lookup Tables'!$X$3:$X$129&amp;'[4]Lookup Tables'!$Y$3:$Y$129,'[4]Lookup Tables'!$Z$3:$Z$129),2,0)</f>
        <v>56"-2pc</v>
      </c>
      <c r="CC48" s="34">
        <f t="array" ref="CC48">VLOOKUP($E48&amp;ROUNDUP(($AZ48),0), CHOOSE({1,2},'[4]Lookup Tables'!$X$3:$X$129&amp;'[4]Lookup Tables'!$Y$3:$Y$129,'[4]Lookup Tables'!AA$3:$AA$129),2,0)</f>
        <v>8480</v>
      </c>
      <c r="CD48" s="34">
        <f t="array" ref="CD48">VLOOKUP($E48&amp;ROUNDUP(($AZ48),0), CHOOSE({1,2},'[4]Lookup Tables'!$X$3:$X$129&amp;'[4]Lookup Tables'!$Y$3:$Y$129,'[4]Lookup Tables'!$AB$3:$AB$129),2,0)</f>
        <v>8481</v>
      </c>
      <c r="CE48" s="36">
        <f t="array" ref="CE48">VLOOKUP($E48&amp;ROUNDUP(($AZ48),0), CHOOSE({1,2},'[4]Lookup Tables'!$X$3:$X$129&amp;'[4]Lookup Tables'!$Y$3:$Y$129,'[4]Lookup Tables'!$AD$3:$AD$129),2,0)</f>
        <v>2.52</v>
      </c>
      <c r="CF48" s="34">
        <f t="array" ref="CF48">VLOOKUP($E48&amp;ROUNDUP(($AZ48),0), CHOOSE({1,2},'[4]Lookup Tables'!$X$3:$X$129&amp;'[4]Lookup Tables'!$Y$3:$Y$129,'[4]Lookup Tables'!$AE$3:$AE$129),2,0)</f>
        <v>3</v>
      </c>
      <c r="CG48" s="34" t="str">
        <f t="array" ref="CG48">VLOOKUP($E48&amp;ROUNDUP(($AZ48+1),0), CHOOSE({1,2},'[4]Lookup Tables'!$X$3:$X$129&amp;'[4]Lookup Tables'!$Y$3:$Y$129,'[4]Lookup Tables'!$AC$3:$AC$129),2,0)</f>
        <v>NA</v>
      </c>
      <c r="CH48" s="36">
        <f t="shared" si="364"/>
        <v>9.1692906772950185</v>
      </c>
      <c r="CI48" s="36">
        <f t="shared" si="365"/>
        <v>0</v>
      </c>
      <c r="CJ48" s="36">
        <f t="shared" si="366"/>
        <v>615.00850122098711</v>
      </c>
      <c r="CK48" s="36">
        <f t="shared" si="367"/>
        <v>4.0495719003787993</v>
      </c>
      <c r="CL48" s="36">
        <f t="shared" si="368"/>
        <v>5.1738493680577484</v>
      </c>
      <c r="CM48" s="36">
        <f t="shared" si="369"/>
        <v>1.3545094530163784</v>
      </c>
      <c r="CN48" s="37">
        <f t="shared" si="370"/>
        <v>21.6</v>
      </c>
      <c r="CO48" s="37">
        <f t="shared" si="371"/>
        <v>19.795532550291487</v>
      </c>
      <c r="CP48" s="38">
        <f t="array" ref="CP48">VLOOKUP($S48&amp;$D48, CHOOSE({1,2}, '[4]Lookup Tables'!$O$65:$O$79&amp;'[4]Lookup Tables'!$P$65:$P$79,'[4]Lookup Tables'!$Q$65:$Q$79),2,0)</f>
        <v>8508</v>
      </c>
      <c r="CQ48" s="39">
        <f t="shared" si="372"/>
        <v>2.5793194444444447</v>
      </c>
      <c r="CR48" s="40" t="str">
        <f>+IFERROR(VLOOKUP($J48,'[5]Codes - Revised'!$A$8:$O$12110,10,FALSE),"ERROR")</f>
        <v>56 x 42</v>
      </c>
      <c r="CS48" s="41">
        <f t="shared" si="373"/>
        <v>1857.1100000000001</v>
      </c>
    </row>
    <row r="49" spans="1:97" s="10" customFormat="1">
      <c r="A49" s="11" t="s">
        <v>21</v>
      </c>
      <c r="B49" s="12">
        <v>153033</v>
      </c>
      <c r="C49" s="11" t="s">
        <v>138</v>
      </c>
      <c r="D49" s="11" t="s">
        <v>23</v>
      </c>
      <c r="E49" s="11" t="s">
        <v>24</v>
      </c>
      <c r="F49" s="11">
        <v>25</v>
      </c>
      <c r="G49" s="13">
        <f>CA49</f>
        <v>62.116875</v>
      </c>
      <c r="H49" s="14">
        <v>36</v>
      </c>
      <c r="I49" s="13">
        <f>F49*H49</f>
        <v>900</v>
      </c>
      <c r="J49" s="14">
        <v>12565</v>
      </c>
      <c r="K49" s="11">
        <v>50</v>
      </c>
      <c r="L49" s="15">
        <f>+IFERROR(VLOOKUP($K49,'[4]Lookup Tables'!$A$3:$B$35,2,FALSE),"ERROR")</f>
        <v>50</v>
      </c>
      <c r="M49" s="11" t="s">
        <v>25</v>
      </c>
      <c r="N49" s="15" t="str">
        <f t="array" ref="N49">VLOOKUP($M49&amp;$L49, CHOOSE({1,2}, '[4]Lookup Tables'!$I$59:$I$165&amp;'[4]Lookup Tables'!$J$59:$J$165,'[4]Lookup Tables'!$K$59:$K$165), 2,0)</f>
        <v>M50</v>
      </c>
      <c r="O49" s="15">
        <f t="array" ref="O49">VLOOKUP($M49&amp;$K49&amp;A49, CHOOSE({1,2,3}, '[4]Lookup Tables'!$I$59:$I$165&amp;'[4]Lookup Tables'!$J$59:$J$165&amp;'[4]Lookup Tables'!$H$59:$H$165,'[4]Lookup Tables'!$L$59:$L$165), 2,0)</f>
        <v>70325</v>
      </c>
      <c r="P49" s="15">
        <f>+IFERROR(VLOOKUP($A49,'[4]Lookup Tables'!$I$54:$J$55,2,FALSE),"ERROR")</f>
        <v>72036</v>
      </c>
      <c r="Q49" s="16">
        <v>47.75</v>
      </c>
      <c r="R49" s="17">
        <v>1</v>
      </c>
      <c r="S49" s="18">
        <v>23</v>
      </c>
      <c r="T49" s="19">
        <f>(VLOOKUP(S49,'[4]Lookup Tables'!$L$3:$M$11,2,FALSE))*0.039370078474</f>
        <v>0.89566928528350009</v>
      </c>
      <c r="U49" s="17">
        <f>(3.14159*(T49/2)^2)*(Q49)</f>
        <v>30.085570643968538</v>
      </c>
      <c r="V49" s="20" t="str">
        <f>+IFERROR(VLOOKUP(L49,'[4]Lookup Tables'!$R$4:$U$22,3,FALSE),"ERROR")</f>
        <v>Green</v>
      </c>
      <c r="W49" s="21">
        <f>B49</f>
        <v>153033</v>
      </c>
      <c r="X49" s="22" t="s">
        <v>139</v>
      </c>
      <c r="Y49" s="23" t="s">
        <v>27</v>
      </c>
      <c r="Z49" s="23" t="str">
        <f>+IFERROR(VLOOKUP(L49,'[4]Lookup Tables'!$R$4:$U$22,4,FALSE),"ERROR")</f>
        <v>Medium</v>
      </c>
      <c r="AA49" s="21">
        <f>S49</f>
        <v>23</v>
      </c>
      <c r="AB49" s="24">
        <f>R49</f>
        <v>1</v>
      </c>
      <c r="AC49" s="23" t="s">
        <v>28</v>
      </c>
      <c r="AD49" s="25">
        <v>0.75</v>
      </c>
      <c r="AE49" s="26">
        <f>(($U49-(3.1459*(($AB49+0.043)/2)^2))/((3.1459*(($AB49+0.043)/2)^2)-(3.1459*(AD49/2)^2)))/12</f>
        <v>5.8954207500236562</v>
      </c>
      <c r="AF49" s="23" t="s">
        <v>29</v>
      </c>
      <c r="AG49" s="23">
        <v>0.625</v>
      </c>
      <c r="AH49" s="26">
        <f>(($U49-(3.1459*(($AB49+0.043)/2)^2))/((3.1459*(($AB49+0.043)/2)^2)-(3.1459*(AG49/2)^2)))/12</f>
        <v>4.4421210337053472</v>
      </c>
      <c r="AI49" s="23" t="s">
        <v>30</v>
      </c>
      <c r="AJ49" s="23">
        <v>0.69</v>
      </c>
      <c r="AK49" s="26">
        <f>(($U49-(3.1459*(($AB49+0.043)/2)^2))/((3.1459*(($AB49+0.043)/2)^2)-(3.1459*(AJ49/2)^2)))/12</f>
        <v>5.0627845662259796</v>
      </c>
      <c r="AL49" s="23" t="s">
        <v>31</v>
      </c>
      <c r="AM49" s="23">
        <v>0.80400000000000005</v>
      </c>
      <c r="AN49" s="26">
        <f>(($U49-(3.1459*(($AB49+0.043)/2)^2))/((3.1459*(($AB49+0.043)/2)^2)-(3.1459*(AM49/2)^2)))/12</f>
        <v>7.0161347149039104</v>
      </c>
      <c r="AO49" s="23" t="s">
        <v>32</v>
      </c>
      <c r="AP49" s="23">
        <v>0.53</v>
      </c>
      <c r="AQ49" s="26">
        <f>(($U49-(3.1459*(($AB49+0.043)/2)^2))/((3.1459*(($AB49+0.043)/2)^2)-(3.1459*(AP49/2)^2)))/12</f>
        <v>3.8381030221292511</v>
      </c>
      <c r="AR49" s="47">
        <f>AY49</f>
        <v>48</v>
      </c>
      <c r="AS49" s="21">
        <f>+IFERROR(VLOOKUP(L49,'[4]Lookup Tables'!$R$4:$U$22,2,FALSE),"ERROR")</f>
        <v>60</v>
      </c>
      <c r="AT49" s="23" t="str">
        <f>A49</f>
        <v>B or G</v>
      </c>
      <c r="AU49" s="21">
        <f>F49</f>
        <v>25</v>
      </c>
      <c r="AV49" s="21" t="str">
        <f>+IFERROR(VLOOKUP(L49,'[4]Lookup Tables'!$R$4:$V$22,5,FALSE),"ERROR")</f>
        <v>5-8</v>
      </c>
      <c r="AW49" s="21">
        <v>600</v>
      </c>
      <c r="AX49" s="48">
        <f>Q49</f>
        <v>47.75</v>
      </c>
      <c r="AY49" s="48">
        <f>AX49+0.25</f>
        <v>48</v>
      </c>
      <c r="AZ49" s="48">
        <f>AX49+1</f>
        <v>48.75</v>
      </c>
      <c r="BA49" s="29">
        <f t="array" ref="BA49">VLOOKUP($S49&amp;$M49, CHOOSE({1,2}, '[4]Lookup Tables'!$I$20:$I$49&amp;'[4]Lookup Tables'!$J$20:$J$49,'[4]Lookup Tables'!$K$20:$K$49), 2,0)</f>
        <v>4.6899999999999997E-2</v>
      </c>
      <c r="BB49" s="29">
        <f>BA49*AX49</f>
        <v>2.2394749999999997</v>
      </c>
      <c r="BC49" s="30">
        <f>BB49*454</f>
        <v>1016.7216499999998</v>
      </c>
      <c r="BD49" s="29">
        <f t="array" ref="BD49">VLOOKUP($S49&amp;$M49, CHOOSE({1,2}, '[4]Lookup Tables'!$I$20:$I$49&amp;'[4]Lookup Tables'!$J$20:$J$49,'[4]Lookup Tables'!$L$20:$L$49), 2,0)</f>
        <v>4.7899999999999998E-2</v>
      </c>
      <c r="BE49" s="49">
        <f>BD49*AY49</f>
        <v>2.2991999999999999</v>
      </c>
      <c r="BF49" s="30">
        <f>BE49*454</f>
        <v>1043.8368</v>
      </c>
      <c r="BG49" s="29">
        <f t="array" ref="BG49">VLOOKUP($S49&amp;$M49, CHOOSE({1,2}, '[4]Lookup Tables'!$I$20:$I$49&amp;'[4]Lookup Tables'!$J$20:$J$49,'[4]Lookup Tables'!$M$20:$M$49), 2,0)</f>
        <v>4.8899999999999999E-2</v>
      </c>
      <c r="BH49" s="29">
        <f>BG49*AZ49</f>
        <v>2.3838749999999997</v>
      </c>
      <c r="BI49" s="30">
        <f>BH49*454</f>
        <v>1082.2792499999998</v>
      </c>
      <c r="BJ49" s="30" t="str">
        <f>N49</f>
        <v>M50</v>
      </c>
      <c r="BK49" s="31">
        <f>BE49*0.7</f>
        <v>1.6094399999999998</v>
      </c>
      <c r="BL49" s="30">
        <v>72036</v>
      </c>
      <c r="BM49" s="31">
        <f>BE49*0.3</f>
        <v>0.68975999999999993</v>
      </c>
      <c r="BN49" s="32">
        <v>0.3</v>
      </c>
      <c r="BO49" s="29" t="str">
        <f>'[4]Lookup Tables'!$P$58</f>
        <v>12-8 4x1.25 Universal Clip</v>
      </c>
      <c r="BP49" s="30">
        <f>VLOOKUP($BO49,'[4]Lookup Tables'!$P$58:$Q$60,2)</f>
        <v>8509</v>
      </c>
      <c r="BQ49" s="29" t="str">
        <f>VLOOKUP($S49,'[4]Lookup Tables'!$O$45:$S$53,2)</f>
        <v>40mm142 gauge</v>
      </c>
      <c r="BR49" s="33">
        <f>($AY49+1.25)/12</f>
        <v>4.104166666666667</v>
      </c>
      <c r="BS49" s="30">
        <f>VLOOKUP($S49,'[4]Lookup Tables'!$O$45:$S$53,3)</f>
        <v>8030</v>
      </c>
      <c r="BT49" s="29" t="str">
        <f>VLOOKUP($S49,'[4]Lookup Tables'!$O$45:$S$53,4)</f>
        <v>84mm200 gauge</v>
      </c>
      <c r="BU49" s="33">
        <f>($AY49+1.25)/12</f>
        <v>4.104166666666667</v>
      </c>
      <c r="BV49" s="30">
        <f>VLOOKUP($S49,'[4]Lookup Tables'!$O$45:$S$53,5)</f>
        <v>8032</v>
      </c>
      <c r="BW49" s="34">
        <f>F49</f>
        <v>25</v>
      </c>
      <c r="BX49" s="34">
        <f>BB49*BW49</f>
        <v>55.986874999999991</v>
      </c>
      <c r="BY49" s="34">
        <f>BE49*BW49</f>
        <v>57.48</v>
      </c>
      <c r="BZ49" s="34">
        <f>BH49*BW49</f>
        <v>59.596874999999997</v>
      </c>
      <c r="CA49" s="34">
        <f>BZ49+CE49+CI49</f>
        <v>62.116875</v>
      </c>
      <c r="CB49" s="35" t="str">
        <f t="array" ref="CB49">VLOOKUP($E49&amp;ROUNDUP(($AZ49),0), CHOOSE({1,2},'[4]Lookup Tables'!$X$3:$X$129&amp;'[4]Lookup Tables'!$Y$3:$Y$129,'[4]Lookup Tables'!$Z$3:$Z$129),2,0)</f>
        <v>56"-2pc</v>
      </c>
      <c r="CC49" s="34">
        <f t="array" ref="CC49">VLOOKUP($E49&amp;ROUNDUP(($AZ49),0), CHOOSE({1,2},'[4]Lookup Tables'!$X$3:$X$129&amp;'[4]Lookup Tables'!$Y$3:$Y$129,'[4]Lookup Tables'!AA$3:$AA$129),2,0)</f>
        <v>8480</v>
      </c>
      <c r="CD49" s="34">
        <f t="array" ref="CD49">VLOOKUP($E49&amp;ROUNDUP(($AZ49),0), CHOOSE({1,2},'[4]Lookup Tables'!$X$3:$X$129&amp;'[4]Lookup Tables'!$Y$3:$Y$129,'[4]Lookup Tables'!$AB$3:$AB$129),2,0)</f>
        <v>8481</v>
      </c>
      <c r="CE49" s="36">
        <f t="array" ref="CE49">VLOOKUP($E49&amp;ROUNDUP(($AZ49),0), CHOOSE({1,2},'[4]Lookup Tables'!$X$3:$X$129&amp;'[4]Lookup Tables'!$Y$3:$Y$129,'[4]Lookup Tables'!$AD$3:$AD$129),2,0)</f>
        <v>2.52</v>
      </c>
      <c r="CF49" s="34">
        <f t="array" ref="CF49">VLOOKUP($E49&amp;ROUNDUP(($AZ49),0), CHOOSE({1,2},'[4]Lookup Tables'!$X$3:$X$129&amp;'[4]Lookup Tables'!$Y$3:$Y$129,'[4]Lookup Tables'!$AE$3:$AE$129),2,0)</f>
        <v>3</v>
      </c>
      <c r="CG49" s="34" t="str">
        <f t="array" ref="CG49">VLOOKUP($E49&amp;ROUNDUP(($AZ49+1),0), CHOOSE({1,2},'[4]Lookup Tables'!$X$3:$X$129&amp;'[4]Lookup Tables'!$Y$3:$Y$129,'[4]Lookup Tables'!$AC$3:$AC$129),2,0)</f>
        <v>NA</v>
      </c>
      <c r="CH49" s="36">
        <f>(CO49*12)*0.0386</f>
        <v>10.269336926307272</v>
      </c>
      <c r="CI49" s="36">
        <f t="shared" si="365"/>
        <v>0</v>
      </c>
      <c r="CJ49" s="36">
        <f>((3.14159*(((S49*0.039370078474)/2)^2))*Q49)*BW49</f>
        <v>768.76062652623386</v>
      </c>
      <c r="CK49" s="36">
        <f>((SQRT((CJ49/Q49)/3.14159))*2)</f>
        <v>4.5275590245100004</v>
      </c>
      <c r="CL49" s="36">
        <f>CK49/0.7827</f>
        <v>5.7845394461607267</v>
      </c>
      <c r="CM49" s="36">
        <f>(2*3.14159*(CL49/2))/12</f>
        <v>1.5143876065553397</v>
      </c>
      <c r="CN49" s="37">
        <f>ROUNDUP((Q49/3)*CM49,1)</f>
        <v>24.200000000000003</v>
      </c>
      <c r="CO49" s="37">
        <f>(CN49*ABS(COS(15)))+((6*(CM49*5))/12)</f>
        <v>22.170416507571829</v>
      </c>
      <c r="CP49" s="38" t="str">
        <f t="array" ref="CP49">VLOOKUP($S49&amp;$D49, CHOOSE({1,2}, '[4]Lookup Tables'!$O$65:$O$79&amp;'[4]Lookup Tables'!$P$65:$P$79,'[4]Lookup Tables'!$Q$65:$Q$79),2,0)</f>
        <v>NA</v>
      </c>
      <c r="CQ49" s="39">
        <f t="shared" si="372"/>
        <v>2.5402305555555555</v>
      </c>
      <c r="CR49" s="40" t="str">
        <f>+IFERROR(VLOOKUP($J49,'[5]Codes - Revised'!$A$8:$O$12110,10,FALSE),"ERROR")</f>
        <v>56 x 42</v>
      </c>
      <c r="CS49" s="41">
        <f t="shared" si="373"/>
        <v>2286.2075</v>
      </c>
    </row>
    <row r="50" spans="1:97" s="10" customFormat="1">
      <c r="A50" s="11" t="s">
        <v>21</v>
      </c>
      <c r="B50" s="12">
        <v>153036</v>
      </c>
      <c r="C50" s="11" t="s">
        <v>140</v>
      </c>
      <c r="D50" s="11" t="s">
        <v>23</v>
      </c>
      <c r="E50" s="11" t="s">
        <v>24</v>
      </c>
      <c r="F50" s="11">
        <v>25</v>
      </c>
      <c r="G50" s="13">
        <f>CA50</f>
        <v>62.116875</v>
      </c>
      <c r="H50" s="14">
        <v>36</v>
      </c>
      <c r="I50" s="13">
        <f>F50*H50</f>
        <v>900</v>
      </c>
      <c r="J50" s="14">
        <v>12565</v>
      </c>
      <c r="K50" s="11">
        <v>90</v>
      </c>
      <c r="L50" s="15">
        <f>+IFERROR(VLOOKUP($K50,'[4]Lookup Tables'!$A$3:$B$35,2,FALSE),"ERROR")</f>
        <v>90</v>
      </c>
      <c r="M50" s="11" t="s">
        <v>25</v>
      </c>
      <c r="N50" s="15" t="str">
        <f t="array" ref="N50">VLOOKUP($M50&amp;$L50, CHOOSE({1,2}, '[4]Lookup Tables'!$I$59:$I$165&amp;'[4]Lookup Tables'!$J$59:$J$165,'[4]Lookup Tables'!$K$59:$K$165), 2,0)</f>
        <v>M90</v>
      </c>
      <c r="O50" s="15">
        <f t="array" ref="O50">VLOOKUP($M50&amp;$K50&amp;A50, CHOOSE({1,2,3}, '[4]Lookup Tables'!$I$59:$I$165&amp;'[4]Lookup Tables'!$J$59:$J$165&amp;'[4]Lookup Tables'!$H$59:$H$165,'[4]Lookup Tables'!$L$59:$L$165), 2,0)</f>
        <v>70329</v>
      </c>
      <c r="P50" s="15">
        <f>+IFERROR(VLOOKUP($A50,'[4]Lookup Tables'!$I$54:$J$55,2,FALSE),"ERROR")</f>
        <v>72036</v>
      </c>
      <c r="Q50" s="16">
        <v>47.75</v>
      </c>
      <c r="R50" s="17">
        <v>1</v>
      </c>
      <c r="S50" s="18">
        <v>23</v>
      </c>
      <c r="T50" s="19">
        <f>(VLOOKUP(S50,'[4]Lookup Tables'!$L$3:$M$11,2,FALSE))*0.039370078474</f>
        <v>0.89566928528350009</v>
      </c>
      <c r="U50" s="17">
        <f>(3.14159*(T50/2)^2)*(Q50)</f>
        <v>30.085570643968538</v>
      </c>
      <c r="V50" s="20" t="str">
        <f>+IFERROR(VLOOKUP(L50,'[4]Lookup Tables'!$R$4:$U$22,3,FALSE),"ERROR")</f>
        <v>Yellow</v>
      </c>
      <c r="W50" s="21">
        <f>B50</f>
        <v>153036</v>
      </c>
      <c r="X50" s="11" t="s">
        <v>141</v>
      </c>
      <c r="Y50" s="23" t="s">
        <v>27</v>
      </c>
      <c r="Z50" s="23" t="str">
        <f>+IFERROR(VLOOKUP(L50,'[4]Lookup Tables'!$R$4:$U$22,4,FALSE),"ERROR")</f>
        <v>Slow</v>
      </c>
      <c r="AA50" s="21">
        <f>S50</f>
        <v>23</v>
      </c>
      <c r="AB50" s="24">
        <f>R50</f>
        <v>1</v>
      </c>
      <c r="AC50" s="23" t="s">
        <v>28</v>
      </c>
      <c r="AD50" s="25">
        <v>0.75</v>
      </c>
      <c r="AE50" s="26">
        <f>(($U50-(3.1459*(($AB50+0.043)/2)^2))/((3.1459*(($AB50+0.043)/2)^2)-(3.1459*(AD50/2)^2)))/12</f>
        <v>5.8954207500236562</v>
      </c>
      <c r="AF50" s="23" t="s">
        <v>29</v>
      </c>
      <c r="AG50" s="23">
        <v>0.625</v>
      </c>
      <c r="AH50" s="26">
        <f>(($U50-(3.1459*(($AB50+0.043)/2)^2))/((3.1459*(($AB50+0.043)/2)^2)-(3.1459*(AG50/2)^2)))/12</f>
        <v>4.4421210337053472</v>
      </c>
      <c r="AI50" s="23" t="s">
        <v>30</v>
      </c>
      <c r="AJ50" s="23">
        <v>0.69</v>
      </c>
      <c r="AK50" s="26">
        <f>(($U50-(3.1459*(($AB50+0.043)/2)^2))/((3.1459*(($AB50+0.043)/2)^2)-(3.1459*(AJ50/2)^2)))/12</f>
        <v>5.0627845662259796</v>
      </c>
      <c r="AL50" s="23" t="s">
        <v>31</v>
      </c>
      <c r="AM50" s="23">
        <v>0.80400000000000005</v>
      </c>
      <c r="AN50" s="26">
        <f>(($U50-(3.1459*(($AB50+0.043)/2)^2))/((3.1459*(($AB50+0.043)/2)^2)-(3.1459*(AM50/2)^2)))/12</f>
        <v>7.0161347149039104</v>
      </c>
      <c r="AO50" s="23" t="s">
        <v>32</v>
      </c>
      <c r="AP50" s="23">
        <v>0.53</v>
      </c>
      <c r="AQ50" s="26">
        <f>(($U50-(3.1459*(($AB50+0.043)/2)^2))/((3.1459*(($AB50+0.043)/2)^2)-(3.1459*(AP50/2)^2)))/12</f>
        <v>3.8381030221292511</v>
      </c>
      <c r="AR50" s="47">
        <f>AY50</f>
        <v>48</v>
      </c>
      <c r="AS50" s="21">
        <f>+IFERROR(VLOOKUP(L50,'[4]Lookup Tables'!$R$4:$U$22,2,FALSE),"ERROR")</f>
        <v>240</v>
      </c>
      <c r="AT50" s="23" t="str">
        <f>A50</f>
        <v>B or G</v>
      </c>
      <c r="AU50" s="21">
        <f>F50</f>
        <v>25</v>
      </c>
      <c r="AV50" s="21" t="str">
        <f>+IFERROR(VLOOKUP(L50,'[4]Lookup Tables'!$R$4:$V$22,5,FALSE),"ERROR")</f>
        <v>5-8</v>
      </c>
      <c r="AW50" s="21">
        <v>600</v>
      </c>
      <c r="AX50" s="28">
        <f>Q50</f>
        <v>47.75</v>
      </c>
      <c r="AY50" s="48">
        <f>AX50+0.25</f>
        <v>48</v>
      </c>
      <c r="AZ50" s="48">
        <f>AX50+1</f>
        <v>48.75</v>
      </c>
      <c r="BA50" s="29">
        <f t="array" ref="BA50">VLOOKUP($S50&amp;$M50, CHOOSE({1,2}, '[4]Lookup Tables'!$I$20:$I$49&amp;'[4]Lookup Tables'!$J$20:$J$49,'[4]Lookup Tables'!$K$20:$K$49), 2,0)</f>
        <v>4.6899999999999997E-2</v>
      </c>
      <c r="BB50" s="29">
        <f>BA50*AX50</f>
        <v>2.2394749999999997</v>
      </c>
      <c r="BC50" s="30">
        <f>BB50*454</f>
        <v>1016.7216499999998</v>
      </c>
      <c r="BD50" s="29">
        <f t="array" ref="BD50">VLOOKUP($S50&amp;$M50, CHOOSE({1,2}, '[4]Lookup Tables'!$I$20:$I$49&amp;'[4]Lookup Tables'!$J$20:$J$49,'[4]Lookup Tables'!$L$20:$L$49), 2,0)</f>
        <v>4.7899999999999998E-2</v>
      </c>
      <c r="BE50" s="49">
        <f>BD50*AY50</f>
        <v>2.2991999999999999</v>
      </c>
      <c r="BF50" s="30">
        <f>BE50*454</f>
        <v>1043.8368</v>
      </c>
      <c r="BG50" s="29">
        <f t="array" ref="BG50">VLOOKUP($S50&amp;$M50, CHOOSE({1,2}, '[4]Lookup Tables'!$I$20:$I$49&amp;'[4]Lookup Tables'!$J$20:$J$49,'[4]Lookup Tables'!$M$20:$M$49), 2,0)</f>
        <v>4.8899999999999999E-2</v>
      </c>
      <c r="BH50" s="29">
        <f>BG50*AZ50</f>
        <v>2.3838749999999997</v>
      </c>
      <c r="BI50" s="30">
        <f>BH50*454</f>
        <v>1082.2792499999998</v>
      </c>
      <c r="BJ50" s="30" t="str">
        <f>N50</f>
        <v>M90</v>
      </c>
      <c r="BK50" s="31">
        <f>BE50*0.7</f>
        <v>1.6094399999999998</v>
      </c>
      <c r="BL50" s="30">
        <v>72036</v>
      </c>
      <c r="BM50" s="31">
        <f>BE50*0.3</f>
        <v>0.68975999999999993</v>
      </c>
      <c r="BN50" s="32">
        <v>0.3</v>
      </c>
      <c r="BO50" s="29" t="str">
        <f>'[4]Lookup Tables'!$P$58</f>
        <v>12-8 4x1.25 Universal Clip</v>
      </c>
      <c r="BP50" s="30">
        <f>VLOOKUP($BO50,'[4]Lookup Tables'!$P$58:$Q$60,2)</f>
        <v>8509</v>
      </c>
      <c r="BQ50" s="29" t="str">
        <f>VLOOKUP($S50,'[4]Lookup Tables'!$O$45:$S$53,2)</f>
        <v>40mm142 gauge</v>
      </c>
      <c r="BR50" s="33">
        <f>($AY50+1.25)/12</f>
        <v>4.104166666666667</v>
      </c>
      <c r="BS50" s="30">
        <f>VLOOKUP($S50,'[4]Lookup Tables'!$O$45:$S$53,3)</f>
        <v>8030</v>
      </c>
      <c r="BT50" s="29" t="str">
        <f>VLOOKUP($S50,'[4]Lookup Tables'!$O$45:$S$53,4)</f>
        <v>84mm200 gauge</v>
      </c>
      <c r="BU50" s="33">
        <f>($AY50+1.25)/12</f>
        <v>4.104166666666667</v>
      </c>
      <c r="BV50" s="30">
        <f>VLOOKUP($S50,'[4]Lookup Tables'!$O$45:$S$53,5)</f>
        <v>8032</v>
      </c>
      <c r="BW50" s="34">
        <f>F50</f>
        <v>25</v>
      </c>
      <c r="BX50" s="34">
        <f>BB50*BW50</f>
        <v>55.986874999999991</v>
      </c>
      <c r="BY50" s="34">
        <f>BE50*BW50</f>
        <v>57.48</v>
      </c>
      <c r="BZ50" s="34">
        <f>BH50*BW50</f>
        <v>59.596874999999997</v>
      </c>
      <c r="CA50" s="34">
        <f>BZ50+CE50+CI50</f>
        <v>62.116875</v>
      </c>
      <c r="CB50" s="35" t="str">
        <f t="array" ref="CB50">VLOOKUP($E50&amp;ROUNDUP(($AZ50),0), CHOOSE({1,2},'[4]Lookup Tables'!$X$3:$X$129&amp;'[4]Lookup Tables'!$Y$3:$Y$129,'[4]Lookup Tables'!$Z$3:$Z$129),2,0)</f>
        <v>56"-2pc</v>
      </c>
      <c r="CC50" s="34">
        <f t="array" ref="CC50">VLOOKUP($E50&amp;ROUNDUP(($AZ50),0), CHOOSE({1,2},'[4]Lookup Tables'!$X$3:$X$129&amp;'[4]Lookup Tables'!$Y$3:$Y$129,'[4]Lookup Tables'!AA$3:$AA$129),2,0)</f>
        <v>8480</v>
      </c>
      <c r="CD50" s="34">
        <f t="array" ref="CD50">VLOOKUP($E50&amp;ROUNDUP(($AZ50),0), CHOOSE({1,2},'[4]Lookup Tables'!$X$3:$X$129&amp;'[4]Lookup Tables'!$Y$3:$Y$129,'[4]Lookup Tables'!$AB$3:$AB$129),2,0)</f>
        <v>8481</v>
      </c>
      <c r="CE50" s="36">
        <f t="array" ref="CE50">VLOOKUP($E50&amp;ROUNDUP(($AZ50),0), CHOOSE({1,2},'[4]Lookup Tables'!$X$3:$X$129&amp;'[4]Lookup Tables'!$Y$3:$Y$129,'[4]Lookup Tables'!$AD$3:$AD$129),2,0)</f>
        <v>2.52</v>
      </c>
      <c r="CF50" s="34">
        <f t="array" ref="CF50">VLOOKUP($E50&amp;ROUNDUP(($AZ50),0), CHOOSE({1,2},'[4]Lookup Tables'!$X$3:$X$129&amp;'[4]Lookup Tables'!$Y$3:$Y$129,'[4]Lookup Tables'!$AE$3:$AE$129),2,0)</f>
        <v>3</v>
      </c>
      <c r="CG50" s="34" t="str">
        <f t="array" ref="CG50">VLOOKUP($E50&amp;ROUNDUP(($AZ50+1),0), CHOOSE({1,2},'[4]Lookup Tables'!$X$3:$X$129&amp;'[4]Lookup Tables'!$Y$3:$Y$129,'[4]Lookup Tables'!$AC$3:$AC$129),2,0)</f>
        <v>NA</v>
      </c>
      <c r="CH50" s="36">
        <f>(CO50*12)*0.0386</f>
        <v>10.269336926307272</v>
      </c>
      <c r="CI50" s="36">
        <f t="shared" si="365"/>
        <v>0</v>
      </c>
      <c r="CJ50" s="36">
        <f>((3.14159*(((S50*0.039370078474)/2)^2))*Q50)*BW50</f>
        <v>768.76062652623386</v>
      </c>
      <c r="CK50" s="36">
        <f>((SQRT((CJ50/Q50)/3.14159))*2)</f>
        <v>4.5275590245100004</v>
      </c>
      <c r="CL50" s="36">
        <f>CK50/0.7827</f>
        <v>5.7845394461607267</v>
      </c>
      <c r="CM50" s="36">
        <f>(2*3.14159*(CL50/2))/12</f>
        <v>1.5143876065553397</v>
      </c>
      <c r="CN50" s="37">
        <f>ROUNDUP((Q50/3)*CM50,1)</f>
        <v>24.200000000000003</v>
      </c>
      <c r="CO50" s="37">
        <f>(CN50*ABS(COS(15)))+((6*(CM50*5))/12)</f>
        <v>22.170416507571829</v>
      </c>
      <c r="CP50" s="38" t="str">
        <f t="array" ref="CP50">VLOOKUP($S50&amp;$D50, CHOOSE({1,2}, '[4]Lookup Tables'!$O$65:$O$79&amp;'[4]Lookup Tables'!$P$65:$P$79,'[4]Lookup Tables'!$Q$65:$Q$79),2,0)</f>
        <v>NA</v>
      </c>
      <c r="CQ50" s="39">
        <f t="shared" si="372"/>
        <v>2.5402305555555555</v>
      </c>
      <c r="CR50" s="40" t="str">
        <f>+IFERROR(VLOOKUP($J50,'[5]Codes - Revised'!$A$8:$O$12110,10,FALSE),"ERROR")</f>
        <v>56 x 42</v>
      </c>
      <c r="CS50" s="41">
        <f t="shared" si="373"/>
        <v>2286.2075</v>
      </c>
    </row>
    <row r="51" spans="1:97" s="10" customFormat="1">
      <c r="A51" s="11" t="s">
        <v>21</v>
      </c>
      <c r="B51" s="12">
        <v>153048</v>
      </c>
      <c r="C51" s="11" t="s">
        <v>142</v>
      </c>
      <c r="D51" s="11" t="s">
        <v>23</v>
      </c>
      <c r="E51" s="11" t="s">
        <v>24</v>
      </c>
      <c r="F51" s="11">
        <v>25</v>
      </c>
      <c r="G51" s="13">
        <f>CA51</f>
        <v>62.116875</v>
      </c>
      <c r="H51" s="14">
        <v>36</v>
      </c>
      <c r="I51" s="13">
        <f>F51*H51</f>
        <v>900</v>
      </c>
      <c r="J51" s="14">
        <v>12565</v>
      </c>
      <c r="K51" s="11">
        <v>20</v>
      </c>
      <c r="L51" s="15">
        <f>+IFERROR(VLOOKUP($K51,'[4]Lookup Tables'!$A$3:$B$35,2,FALSE),"ERROR")</f>
        <v>20</v>
      </c>
      <c r="M51" s="11" t="s">
        <v>25</v>
      </c>
      <c r="N51" s="15" t="str">
        <f t="array" ref="N51">VLOOKUP($M51&amp;$L51, CHOOSE({1,2}, '[4]Lookup Tables'!$I$59:$I$165&amp;'[4]Lookup Tables'!$J$59:$J$165,'[4]Lookup Tables'!$K$59:$K$165), 2,0)</f>
        <v>M20</v>
      </c>
      <c r="O51" s="15">
        <f t="array" ref="O51">VLOOKUP($M51&amp;$K51&amp;A51, CHOOSE({1,2,3}, '[4]Lookup Tables'!$I$59:$I$165&amp;'[4]Lookup Tables'!$J$59:$J$165&amp;'[4]Lookup Tables'!$H$59:$H$165,'[4]Lookup Tables'!$L$59:$L$165), 2,0)</f>
        <v>70302</v>
      </c>
      <c r="P51" s="15">
        <f>+IFERROR(VLOOKUP($A51,'[4]Lookup Tables'!$I$54:$J$55,2,FALSE),"ERROR")</f>
        <v>72036</v>
      </c>
      <c r="Q51" s="16">
        <v>47.75</v>
      </c>
      <c r="R51" s="17">
        <v>1</v>
      </c>
      <c r="S51" s="18">
        <v>23</v>
      </c>
      <c r="T51" s="19">
        <f>(VLOOKUP(S51,'[4]Lookup Tables'!$L$3:$M$11,2,FALSE))*0.039370078474</f>
        <v>0.89566928528350009</v>
      </c>
      <c r="U51" s="17">
        <f>(3.14159*(T51/2)^2)*(Q51)</f>
        <v>30.085570643968538</v>
      </c>
      <c r="V51" s="20" t="str">
        <f>+IFERROR(VLOOKUP(L51,'[4]Lookup Tables'!$R$4:$U$22,3,FALSE),"ERROR")</f>
        <v>Orange</v>
      </c>
      <c r="W51" s="21">
        <f>B51</f>
        <v>153048</v>
      </c>
      <c r="X51" s="22" t="s">
        <v>143</v>
      </c>
      <c r="Y51" s="23" t="s">
        <v>27</v>
      </c>
      <c r="Z51" s="23" t="str">
        <f>+IFERROR(VLOOKUP(L51,'[4]Lookup Tables'!$R$4:$U$22,4,FALSE),"ERROR")</f>
        <v>x-Fast</v>
      </c>
      <c r="AA51" s="21">
        <f>S51</f>
        <v>23</v>
      </c>
      <c r="AB51" s="24">
        <f>R51</f>
        <v>1</v>
      </c>
      <c r="AC51" s="23" t="s">
        <v>28</v>
      </c>
      <c r="AD51" s="25">
        <v>0.75</v>
      </c>
      <c r="AE51" s="26">
        <f>(($U51-(3.1459*(($AB51+0.043)/2)^2))/((3.1459*(($AB51+0.043)/2)^2)-(3.1459*(AD51/2)^2)))/12</f>
        <v>5.8954207500236562</v>
      </c>
      <c r="AF51" s="23" t="s">
        <v>29</v>
      </c>
      <c r="AG51" s="23">
        <v>0.625</v>
      </c>
      <c r="AH51" s="26">
        <f>(($U51-(3.1459*(($AB51+0.043)/2)^2))/((3.1459*(($AB51+0.043)/2)^2)-(3.1459*(AG51/2)^2)))/12</f>
        <v>4.4421210337053472</v>
      </c>
      <c r="AI51" s="23" t="s">
        <v>30</v>
      </c>
      <c r="AJ51" s="23">
        <v>0.69</v>
      </c>
      <c r="AK51" s="26">
        <f>(($U51-(3.1459*(($AB51+0.043)/2)^2))/((3.1459*(($AB51+0.043)/2)^2)-(3.1459*(AJ51/2)^2)))/12</f>
        <v>5.0627845662259796</v>
      </c>
      <c r="AL51" s="23" t="s">
        <v>31</v>
      </c>
      <c r="AM51" s="23">
        <v>0.80400000000000005</v>
      </c>
      <c r="AN51" s="26">
        <f>(($U51-(3.1459*(($AB51+0.043)/2)^2))/((3.1459*(($AB51+0.043)/2)^2)-(3.1459*(AM51/2)^2)))/12</f>
        <v>7.0161347149039104</v>
      </c>
      <c r="AO51" s="23" t="s">
        <v>32</v>
      </c>
      <c r="AP51" s="23">
        <v>0.53</v>
      </c>
      <c r="AQ51" s="26">
        <f>(($U51-(3.1459*(($AB51+0.043)/2)^2))/((3.1459*(($AB51+0.043)/2)^2)-(3.1459*(AP51/2)^2)))/12</f>
        <v>3.8381030221292511</v>
      </c>
      <c r="AR51" s="47">
        <f>AY51</f>
        <v>48</v>
      </c>
      <c r="AS51" s="21">
        <f>+IFERROR(VLOOKUP(L51,'[4]Lookup Tables'!$R$4:$U$22,2,FALSE),"ERROR")</f>
        <v>15</v>
      </c>
      <c r="AT51" s="23" t="str">
        <f>A51</f>
        <v>B or G</v>
      </c>
      <c r="AU51" s="21">
        <f>F51</f>
        <v>25</v>
      </c>
      <c r="AV51" s="21" t="str">
        <f>+IFERROR(VLOOKUP(L51,'[4]Lookup Tables'!$R$4:$V$22,5,FALSE),"ERROR")</f>
        <v>3-6</v>
      </c>
      <c r="AW51" s="21">
        <v>600</v>
      </c>
      <c r="AX51" s="28">
        <f>Q51</f>
        <v>47.75</v>
      </c>
      <c r="AY51" s="48">
        <f>AX51+0.25</f>
        <v>48</v>
      </c>
      <c r="AZ51" s="48">
        <f>AX51+1</f>
        <v>48.75</v>
      </c>
      <c r="BA51" s="29">
        <f t="array" ref="BA51">VLOOKUP($S51&amp;$M51, CHOOSE({1,2}, '[4]Lookup Tables'!$I$20:$I$49&amp;'[4]Lookup Tables'!$J$20:$J$49,'[4]Lookup Tables'!$K$20:$K$49), 2,0)</f>
        <v>4.6899999999999997E-2</v>
      </c>
      <c r="BB51" s="29">
        <f>BA51*AX51</f>
        <v>2.2394749999999997</v>
      </c>
      <c r="BC51" s="30">
        <f>BB51*454</f>
        <v>1016.7216499999998</v>
      </c>
      <c r="BD51" s="29">
        <f t="array" ref="BD51">VLOOKUP($S51&amp;$M51, CHOOSE({1,2}, '[4]Lookup Tables'!$I$20:$I$49&amp;'[4]Lookup Tables'!$J$20:$J$49,'[4]Lookup Tables'!$L$20:$L$49), 2,0)</f>
        <v>4.7899999999999998E-2</v>
      </c>
      <c r="BE51" s="49">
        <f>BD51*AY51</f>
        <v>2.2991999999999999</v>
      </c>
      <c r="BF51" s="30">
        <f>BE51*454</f>
        <v>1043.8368</v>
      </c>
      <c r="BG51" s="29">
        <f t="array" ref="BG51">VLOOKUP($S51&amp;$M51, CHOOSE({1,2}, '[4]Lookup Tables'!$I$20:$I$49&amp;'[4]Lookup Tables'!$J$20:$J$49,'[4]Lookup Tables'!$M$20:$M$49), 2,0)</f>
        <v>4.8899999999999999E-2</v>
      </c>
      <c r="BH51" s="29">
        <f>BG51*AZ51</f>
        <v>2.3838749999999997</v>
      </c>
      <c r="BI51" s="30">
        <f>BH51*454</f>
        <v>1082.2792499999998</v>
      </c>
      <c r="BJ51" s="30" t="str">
        <f>N51</f>
        <v>M20</v>
      </c>
      <c r="BK51" s="31">
        <f>BE51*0.7</f>
        <v>1.6094399999999998</v>
      </c>
      <c r="BL51" s="30">
        <v>72036</v>
      </c>
      <c r="BM51" s="31">
        <f>BE51*0.3</f>
        <v>0.68975999999999993</v>
      </c>
      <c r="BN51" s="32">
        <v>0.3</v>
      </c>
      <c r="BO51" s="29" t="str">
        <f>'[4]Lookup Tables'!$P$58</f>
        <v>12-8 4x1.25 Universal Clip</v>
      </c>
      <c r="BP51" s="30">
        <f>VLOOKUP($BO51,'[4]Lookup Tables'!$P$58:$Q$60,2)</f>
        <v>8509</v>
      </c>
      <c r="BQ51" s="29" t="str">
        <f>VLOOKUP($S51,'[4]Lookup Tables'!$O$45:$S$53,2)</f>
        <v>40mm142 gauge</v>
      </c>
      <c r="BR51" s="33">
        <f>($AY51+1.25)/12</f>
        <v>4.104166666666667</v>
      </c>
      <c r="BS51" s="30">
        <f>VLOOKUP($S51,'[4]Lookup Tables'!$O$45:$S$53,3)</f>
        <v>8030</v>
      </c>
      <c r="BT51" s="29" t="str">
        <f>VLOOKUP($S51,'[4]Lookup Tables'!$O$45:$S$53,4)</f>
        <v>84mm200 gauge</v>
      </c>
      <c r="BU51" s="33">
        <f>($AY51+1.25)/12</f>
        <v>4.104166666666667</v>
      </c>
      <c r="BV51" s="30">
        <f>VLOOKUP($S51,'[4]Lookup Tables'!$O$45:$S$53,5)</f>
        <v>8032</v>
      </c>
      <c r="BW51" s="34">
        <f>F51</f>
        <v>25</v>
      </c>
      <c r="BX51" s="34">
        <f>BB51*BW51</f>
        <v>55.986874999999991</v>
      </c>
      <c r="BY51" s="34">
        <f>BE51*BW51</f>
        <v>57.48</v>
      </c>
      <c r="BZ51" s="34">
        <f>BH51*BW51</f>
        <v>59.596874999999997</v>
      </c>
      <c r="CA51" s="34">
        <f>BZ51+CE51+CI51</f>
        <v>62.116875</v>
      </c>
      <c r="CB51" s="35" t="str">
        <f t="array" ref="CB51">VLOOKUP($E51&amp;ROUNDUP(($AZ51),0), CHOOSE({1,2},'[4]Lookup Tables'!$X$3:$X$129&amp;'[4]Lookup Tables'!$Y$3:$Y$129,'[4]Lookup Tables'!$Z$3:$Z$129),2,0)</f>
        <v>56"-2pc</v>
      </c>
      <c r="CC51" s="34">
        <f t="array" ref="CC51">VLOOKUP($E51&amp;ROUNDUP(($AZ51),0), CHOOSE({1,2},'[4]Lookup Tables'!$X$3:$X$129&amp;'[4]Lookup Tables'!$Y$3:$Y$129,'[4]Lookup Tables'!AA$3:$AA$129),2,0)</f>
        <v>8480</v>
      </c>
      <c r="CD51" s="34">
        <f t="array" ref="CD51">VLOOKUP($E51&amp;ROUNDUP(($AZ51),0), CHOOSE({1,2},'[4]Lookup Tables'!$X$3:$X$129&amp;'[4]Lookup Tables'!$Y$3:$Y$129,'[4]Lookup Tables'!$AB$3:$AB$129),2,0)</f>
        <v>8481</v>
      </c>
      <c r="CE51" s="36">
        <f t="array" ref="CE51">VLOOKUP($E51&amp;ROUNDUP(($AZ51),0), CHOOSE({1,2},'[4]Lookup Tables'!$X$3:$X$129&amp;'[4]Lookup Tables'!$Y$3:$Y$129,'[4]Lookup Tables'!$AD$3:$AD$129),2,0)</f>
        <v>2.52</v>
      </c>
      <c r="CF51" s="34">
        <f t="array" ref="CF51">VLOOKUP($E51&amp;ROUNDUP(($AZ51),0), CHOOSE({1,2},'[4]Lookup Tables'!$X$3:$X$129&amp;'[4]Lookup Tables'!$Y$3:$Y$129,'[4]Lookup Tables'!$AE$3:$AE$129),2,0)</f>
        <v>3</v>
      </c>
      <c r="CG51" s="34" t="str">
        <f t="array" ref="CG51">VLOOKUP($E51&amp;ROUNDUP(($AZ51+1),0), CHOOSE({1,2},'[4]Lookup Tables'!$X$3:$X$129&amp;'[4]Lookup Tables'!$Y$3:$Y$129,'[4]Lookup Tables'!$AC$3:$AC$129),2,0)</f>
        <v>NA</v>
      </c>
      <c r="CH51" s="36">
        <f>(CO51*12)*0.0386</f>
        <v>10.269336926307272</v>
      </c>
      <c r="CI51" s="36">
        <f t="shared" si="365"/>
        <v>0</v>
      </c>
      <c r="CJ51" s="36">
        <f>((3.14159*(((S51*0.039370078474)/2)^2))*Q51)*BW51</f>
        <v>768.76062652623386</v>
      </c>
      <c r="CK51" s="36">
        <f>((SQRT((CJ51/Q51)/3.14159))*2)</f>
        <v>4.5275590245100004</v>
      </c>
      <c r="CL51" s="36">
        <f>CK51/0.7827</f>
        <v>5.7845394461607267</v>
      </c>
      <c r="CM51" s="36">
        <f>(2*3.14159*(CL51/2))/12</f>
        <v>1.5143876065553397</v>
      </c>
      <c r="CN51" s="37">
        <f>ROUNDUP((Q51/3)*CM51,1)</f>
        <v>24.200000000000003</v>
      </c>
      <c r="CO51" s="37">
        <f>(CN51*ABS(COS(15)))+((6*(CM51*5))/12)</f>
        <v>22.170416507571829</v>
      </c>
      <c r="CP51" s="38" t="str">
        <f t="array" ref="CP51">VLOOKUP($S51&amp;$D51, CHOOSE({1,2}, '[4]Lookup Tables'!$O$65:$O$79&amp;'[4]Lookup Tables'!$P$65:$P$79,'[4]Lookup Tables'!$Q$65:$Q$79),2,0)</f>
        <v>NA</v>
      </c>
      <c r="CQ51" s="39">
        <f t="shared" si="372"/>
        <v>2.5402305555555555</v>
      </c>
      <c r="CR51" s="40" t="str">
        <f>+IFERROR(VLOOKUP($J51,'[5]Codes - Revised'!$A$8:$O$12110,10,FALSE),"ERROR")</f>
        <v>56 x 42</v>
      </c>
      <c r="CS51" s="41">
        <f t="shared" si="373"/>
        <v>2286.2075</v>
      </c>
    </row>
    <row r="52" spans="1:97" s="10" customFormat="1">
      <c r="A52" s="11" t="s">
        <v>21</v>
      </c>
      <c r="B52" s="12">
        <v>153053</v>
      </c>
      <c r="C52" s="11" t="s">
        <v>144</v>
      </c>
      <c r="D52" s="11" t="s">
        <v>23</v>
      </c>
      <c r="E52" s="11" t="s">
        <v>34</v>
      </c>
      <c r="F52" s="11">
        <v>20</v>
      </c>
      <c r="G52" s="13">
        <f t="shared" ref="G52" si="374">CA52</f>
        <v>47.697672439490042</v>
      </c>
      <c r="H52" s="14">
        <v>42</v>
      </c>
      <c r="I52" s="13">
        <f t="shared" ref="I52" si="375">F52*H52</f>
        <v>840</v>
      </c>
      <c r="J52" s="14">
        <v>12776</v>
      </c>
      <c r="K52" s="11">
        <v>35</v>
      </c>
      <c r="L52" s="15">
        <f>+IFERROR(VLOOKUP($K52,'[4]Lookup Tables'!$A$3:$B$35,2,FALSE),"ERROR")</f>
        <v>35</v>
      </c>
      <c r="M52" s="11" t="s">
        <v>25</v>
      </c>
      <c r="N52" s="15" t="str">
        <f t="array" ref="N52">VLOOKUP($M52&amp;$L52, CHOOSE({1,2}, '[4]Lookup Tables'!$I$59:$I$124&amp;'[4]Lookup Tables'!$J$59:$J$124,'[4]Lookup Tables'!$K$59:$K$124), 2,0)</f>
        <v>M35</v>
      </c>
      <c r="O52" s="15">
        <f t="array" ref="O52">VLOOKUP($M52&amp;$K52, CHOOSE({1,2}, '[4]Lookup Tables'!$I$59:$I$124&amp;'[4]Lookup Tables'!$J$59:$J$124,'[4]Lookup Tables'!$L$59:$L$124), 2,0)</f>
        <v>70274</v>
      </c>
      <c r="P52" s="15">
        <f>+IFERROR(VLOOKUP($A52,'[4]Lookup Tables'!$I$54:$J$55,2,FALSE),"ERROR")</f>
        <v>72036</v>
      </c>
      <c r="Q52" s="16">
        <v>47.75</v>
      </c>
      <c r="R52" s="17">
        <v>1</v>
      </c>
      <c r="S52" s="18">
        <v>23</v>
      </c>
      <c r="T52" s="19">
        <f>(VLOOKUP(S52,'[4]Lookup Tables'!$L$3:$M$11,2,FALSE))*0.039370078474</f>
        <v>0.89566928528350009</v>
      </c>
      <c r="U52" s="17">
        <f t="shared" ref="U52" si="376">(3.14159*(T52/2)^2)*(Q52)</f>
        <v>30.085570643968538</v>
      </c>
      <c r="V52" s="20" t="str">
        <f>+IFERROR(VLOOKUP(L52,'[4]Lookup Tables'!$R$4:$U$22,3,FALSE),"ERROR")</f>
        <v>Blue</v>
      </c>
      <c r="W52" s="21">
        <f t="shared" ref="W52" si="377">B52</f>
        <v>153053</v>
      </c>
      <c r="X52" s="22" t="s">
        <v>145</v>
      </c>
      <c r="Y52" s="23" t="s">
        <v>27</v>
      </c>
      <c r="Z52" s="23" t="str">
        <f>+IFERROR(VLOOKUP(L52,'[4]Lookup Tables'!$R$4:$U$22,4,FALSE),"ERROR")</f>
        <v>Fast</v>
      </c>
      <c r="AA52" s="21">
        <f t="shared" ref="AA52" si="378">S52</f>
        <v>23</v>
      </c>
      <c r="AB52" s="24">
        <f t="shared" ref="AB52" si="379">R52</f>
        <v>1</v>
      </c>
      <c r="AC52" s="23" t="s">
        <v>28</v>
      </c>
      <c r="AD52" s="25">
        <v>0.75</v>
      </c>
      <c r="AE52" s="26">
        <f t="shared" ref="AE52" si="380">(($U52-(3.1459*(($AB52+0.043)/2)^2))/((3.1459*(($AB52+0.043)/2)^2)-(3.1459*(AD52/2)^2)))/12</f>
        <v>5.8954207500236562</v>
      </c>
      <c r="AF52" s="23" t="s">
        <v>29</v>
      </c>
      <c r="AG52" s="23">
        <v>0.625</v>
      </c>
      <c r="AH52" s="26">
        <f t="shared" ref="AH52" si="381">(($U52-(3.1459*(($AB52+0.043)/2)^2))/((3.1459*(($AB52+0.043)/2)^2)-(3.1459*(AG52/2)^2)))/12</f>
        <v>4.4421210337053472</v>
      </c>
      <c r="AI52" s="23" t="s">
        <v>30</v>
      </c>
      <c r="AJ52" s="23">
        <v>0.69</v>
      </c>
      <c r="AK52" s="26">
        <f t="shared" ref="AK52" si="382">(($U52-(3.1459*(($AB52+0.043)/2)^2))/((3.1459*(($AB52+0.043)/2)^2)-(3.1459*(AJ52/2)^2)))/12</f>
        <v>5.0627845662259796</v>
      </c>
      <c r="AL52" s="23" t="s">
        <v>31</v>
      </c>
      <c r="AM52" s="23">
        <v>0.80400000000000005</v>
      </c>
      <c r="AN52" s="26">
        <f t="shared" ref="AN52" si="383">(($U52-(3.1459*(($AB52+0.043)/2)^2))/((3.1459*(($AB52+0.043)/2)^2)-(3.1459*(AM52/2)^2)))/12</f>
        <v>7.0161347149039104</v>
      </c>
      <c r="AO52" s="23" t="s">
        <v>32</v>
      </c>
      <c r="AP52" s="23">
        <v>0.53</v>
      </c>
      <c r="AQ52" s="26">
        <f t="shared" ref="AQ52" si="384">(($U52-(3.1459*(($AB52+0.043)/2)^2))/((3.1459*(($AB52+0.043)/2)^2)-(3.1459*(AP52/2)^2)))/12</f>
        <v>3.8381030221292511</v>
      </c>
      <c r="AR52" s="47">
        <f t="shared" ref="AR52" si="385">AY52</f>
        <v>48</v>
      </c>
      <c r="AS52" s="21">
        <f>+IFERROR(VLOOKUP(L52,'[4]Lookup Tables'!$R$4:$U$22,2,FALSE),"ERROR")</f>
        <v>30</v>
      </c>
      <c r="AT52" s="23" t="str">
        <f t="shared" ref="AT52" si="386">A52</f>
        <v>B or G</v>
      </c>
      <c r="AU52" s="21">
        <f t="shared" ref="AU52" si="387">F52</f>
        <v>20</v>
      </c>
      <c r="AV52" s="21" t="str">
        <f>+IFERROR(VLOOKUP(L52,'[4]Lookup Tables'!$R$4:$V$22,5,FALSE),"ERROR")</f>
        <v>5-8</v>
      </c>
      <c r="AW52" s="21">
        <v>600</v>
      </c>
      <c r="AX52" s="48">
        <f t="shared" ref="AX52" si="388">Q52</f>
        <v>47.75</v>
      </c>
      <c r="AY52" s="48">
        <f t="shared" ref="AY52" si="389">AX52+0.25</f>
        <v>48</v>
      </c>
      <c r="AZ52" s="48">
        <f t="shared" ref="AZ52" si="390">AX52+1</f>
        <v>48.75</v>
      </c>
      <c r="BA52" s="29">
        <f t="array" ref="BA52">VLOOKUP($S52&amp;$M52, CHOOSE({1,2}, '[4]Lookup Tables'!$I$20:$I$49&amp;'[4]Lookup Tables'!$J$20:$J$49,'[4]Lookup Tables'!$K$20:$K$49), 2,0)</f>
        <v>4.6899999999999997E-2</v>
      </c>
      <c r="BB52" s="29">
        <f t="shared" ref="BB52" si="391">BA52*AX52</f>
        <v>2.2394749999999997</v>
      </c>
      <c r="BC52" s="30">
        <f t="shared" ref="BC52" si="392">BB52*454</f>
        <v>1016.7216499999998</v>
      </c>
      <c r="BD52" s="29">
        <f t="array" ref="BD52">VLOOKUP($S52&amp;$M52, CHOOSE({1,2}, '[4]Lookup Tables'!$I$20:$I$49&amp;'[4]Lookup Tables'!$J$20:$J$49,'[4]Lookup Tables'!$L$20:$L$49), 2,0)</f>
        <v>4.7899999999999998E-2</v>
      </c>
      <c r="BE52" s="29">
        <f t="shared" ref="BE52" si="393">BD52*AY52</f>
        <v>2.2991999999999999</v>
      </c>
      <c r="BF52" s="30">
        <f t="shared" ref="BF52" si="394">BE52*454</f>
        <v>1043.8368</v>
      </c>
      <c r="BG52" s="29">
        <f t="array" ref="BG52">VLOOKUP($S52&amp;$M52, CHOOSE({1,2}, '[4]Lookup Tables'!$I$20:$I$49&amp;'[4]Lookup Tables'!$J$20:$J$49,'[4]Lookup Tables'!$M$20:$M$49), 2,0)</f>
        <v>4.8899999999999999E-2</v>
      </c>
      <c r="BH52" s="29">
        <f t="shared" ref="BH52" si="395">BG52*AZ52</f>
        <v>2.3838749999999997</v>
      </c>
      <c r="BI52" s="30">
        <f t="shared" ref="BI52" si="396">BH52*454</f>
        <v>1082.2792499999998</v>
      </c>
      <c r="BJ52" s="30" t="str">
        <f t="shared" ref="BJ52" si="397">N52</f>
        <v>M35</v>
      </c>
      <c r="BK52" s="31">
        <f t="shared" ref="BK52" si="398">BE52*0.7</f>
        <v>1.6094399999999998</v>
      </c>
      <c r="BL52" s="30">
        <v>72036</v>
      </c>
      <c r="BM52" s="31">
        <f t="shared" ref="BM52" si="399">BE52*0.3</f>
        <v>0.68975999999999993</v>
      </c>
      <c r="BN52" s="32">
        <v>0.3</v>
      </c>
      <c r="BO52" s="29" t="str">
        <f>'[4]Lookup Tables'!$P$58</f>
        <v>12-8 4x1.25 Universal Clip</v>
      </c>
      <c r="BP52" s="30">
        <f>VLOOKUP($BO52,'[4]Lookup Tables'!$P$58:$Q$60,2)</f>
        <v>8509</v>
      </c>
      <c r="BQ52" s="29" t="str">
        <f>VLOOKUP($S52,'[4]Lookup Tables'!$O$45:$S$53,2)</f>
        <v>40mm142 gauge</v>
      </c>
      <c r="BR52" s="33">
        <f t="shared" ref="BR52" si="400">($AY52+1.25)/12</f>
        <v>4.104166666666667</v>
      </c>
      <c r="BS52" s="30">
        <f>VLOOKUP($S52,'[4]Lookup Tables'!$O$45:$S$53,3)</f>
        <v>8030</v>
      </c>
      <c r="BT52" s="29" t="str">
        <f>VLOOKUP($S52,'[4]Lookup Tables'!$O$45:$S$53,4)</f>
        <v>84mm200 gauge</v>
      </c>
      <c r="BU52" s="33">
        <f t="shared" ref="BU52" si="401">($AY52+1.25)/12</f>
        <v>4.104166666666667</v>
      </c>
      <c r="BV52" s="30">
        <f>VLOOKUP($S52,'[4]Lookup Tables'!$O$45:$S$53,5)</f>
        <v>8032</v>
      </c>
      <c r="BW52" s="34">
        <f t="shared" ref="BW52" si="402">F52</f>
        <v>20</v>
      </c>
      <c r="BX52" s="34">
        <f t="shared" ref="BX52" si="403">BB52*BW52</f>
        <v>44.78949999999999</v>
      </c>
      <c r="BY52" s="34">
        <f t="shared" ref="BY52" si="404">BE52*BW52</f>
        <v>45.983999999999995</v>
      </c>
      <c r="BZ52" s="34">
        <f t="shared" ref="BZ52" si="405">BH52*BW52</f>
        <v>47.677499999999995</v>
      </c>
      <c r="CA52" s="34">
        <f t="shared" ref="CA52" si="406">BZ52+CE52+CI52</f>
        <v>47.697672439490042</v>
      </c>
      <c r="CB52" s="35" t="str">
        <f t="array" ref="CB52">VLOOKUP($E52&amp;ROUNDUP(($AZ52+1),0), CHOOSE({1,2},'[4]Lookup Tables'!$X$3:$X$129&amp;'[4]Lookup Tables'!$Y$3:$Y$129,'[4]Lookup Tables'!$Z$3:$Z$129),2,0)</f>
        <v>NA</v>
      </c>
      <c r="CC52" s="34" t="str">
        <f t="array" ref="CC52">VLOOKUP($E52&amp;ROUNDUP(($AZ52),0), CHOOSE({1,2},'[4]Lookup Tables'!$X$3:$X$129&amp;'[4]Lookup Tables'!$Y$3:$Y$129,'[4]Lookup Tables'!AA$3:$AA$129),2,0)</f>
        <v>NA</v>
      </c>
      <c r="CD52" s="34" t="str">
        <f t="array" ref="CD52">VLOOKUP($E52&amp;ROUNDUP(($AZ52),0), CHOOSE({1,2},'[4]Lookup Tables'!$X$3:$X$129&amp;'[4]Lookup Tables'!$Y$3:$Y$129,'[4]Lookup Tables'!$AB$3:$AB$129),2,0)</f>
        <v>NA</v>
      </c>
      <c r="CE52" s="36">
        <f t="array" ref="CE52">VLOOKUP($E52&amp;ROUNDUP(($AZ52),0), CHOOSE({1,2},'[4]Lookup Tables'!$X$3:$X$129&amp;'[4]Lookup Tables'!$Y$3:$Y$129,'[4]Lookup Tables'!$AD$3:$AD$129),2,0)</f>
        <v>0</v>
      </c>
      <c r="CF52" s="34">
        <f t="array" ref="CF52">VLOOKUP($E52&amp;ROUNDUP(($AZ52),0), CHOOSE({1,2},'[4]Lookup Tables'!$X$3:$X$129&amp;'[4]Lookup Tables'!$Y$3:$Y$129,'[4]Lookup Tables'!$AE$3:$AE$129),2,0)</f>
        <v>0</v>
      </c>
      <c r="CG52" s="34">
        <f t="array" ref="CG52">VLOOKUP($E52&amp;ROUNDUP(($AZ52+1),0), CHOOSE({1,2},'[4]Lookup Tables'!$X$3:$X$129&amp;'[4]Lookup Tables'!$Y$3:$Y$129,'[4]Lookup Tables'!$AC$3:$AC$129),2,0)</f>
        <v>8053</v>
      </c>
      <c r="CH52" s="36">
        <f t="shared" ref="CH52" si="407">(CO52*12)*0.0386</f>
        <v>9.1692906772950185</v>
      </c>
      <c r="CI52" s="36">
        <f t="shared" si="365"/>
        <v>2.0172439490049043E-2</v>
      </c>
      <c r="CJ52" s="36">
        <f t="shared" ref="CJ52" si="408">((3.14159*(((S52*0.039370078474)/2)^2))*Q52)*BW52</f>
        <v>615.00850122098711</v>
      </c>
      <c r="CK52" s="36">
        <f t="shared" ref="CK52" si="409">((SQRT((CJ52/Q52)/3.14159))*2)</f>
        <v>4.0495719003787993</v>
      </c>
      <c r="CL52" s="36">
        <f t="shared" ref="CL52" si="410">CK52/0.7827</f>
        <v>5.1738493680577484</v>
      </c>
      <c r="CM52" s="36">
        <f t="shared" ref="CM52" si="411">(2*3.14159*(CL52/2))/12</f>
        <v>1.3545094530163784</v>
      </c>
      <c r="CN52" s="37">
        <f t="shared" ref="CN52" si="412">ROUNDUP((Q52/3)*CM52,1)</f>
        <v>21.6</v>
      </c>
      <c r="CO52" s="37">
        <f t="shared" ref="CO52" si="413">(CN52*ABS(COS(15)))+((6*(CM52*5))/12)</f>
        <v>19.795532550291487</v>
      </c>
      <c r="CP52" s="38" t="str">
        <f t="array" ref="CP52">VLOOKUP($S52&amp;$D52, CHOOSE({1,2}, '[4]Lookup Tables'!$O$65:$O$79&amp;'[4]Lookup Tables'!$P$65:$P$79,'[4]Lookup Tables'!$Q$65:$Q$79),2,0)</f>
        <v>NA</v>
      </c>
      <c r="CQ52" s="39">
        <f t="shared" si="372"/>
        <v>2.4444074314983113</v>
      </c>
      <c r="CR52" s="40" t="str">
        <f>+IFERROR(VLOOKUP($J52,'[5]Codes - Revised'!$A$8:$O$12110,10,FALSE),"ERROR")</f>
        <v>48 x 44</v>
      </c>
      <c r="CS52" s="41">
        <f t="shared" si="373"/>
        <v>2053.3022424585815</v>
      </c>
    </row>
    <row r="53" spans="1:97" s="10" customFormat="1">
      <c r="A53" s="11" t="s">
        <v>21</v>
      </c>
      <c r="B53" s="12">
        <v>153054</v>
      </c>
      <c r="C53" s="11" t="s">
        <v>146</v>
      </c>
      <c r="D53" s="11" t="s">
        <v>23</v>
      </c>
      <c r="E53" s="11" t="s">
        <v>24</v>
      </c>
      <c r="F53" s="11">
        <v>20</v>
      </c>
      <c r="G53" s="13">
        <f>CA53</f>
        <v>52.153500000000001</v>
      </c>
      <c r="H53" s="14">
        <v>36</v>
      </c>
      <c r="I53" s="13">
        <f>F53*H53</f>
        <v>720</v>
      </c>
      <c r="J53" s="14">
        <v>12565</v>
      </c>
      <c r="K53" s="11">
        <v>35</v>
      </c>
      <c r="L53" s="15">
        <f>+IFERROR(VLOOKUP($K53,'[4]Lookup Tables'!$A$3:$B$35,2,FALSE),"ERROR")</f>
        <v>35</v>
      </c>
      <c r="M53" s="11" t="s">
        <v>25</v>
      </c>
      <c r="N53" s="15" t="str">
        <f t="array" ref="N53">VLOOKUP($M53&amp;$L53, CHOOSE({1,2}, '[4]Lookup Tables'!$I$59:$I$165&amp;'[4]Lookup Tables'!$J$59:$J$165,'[4]Lookup Tables'!$K$59:$K$165), 2,0)</f>
        <v>M35</v>
      </c>
      <c r="O53" s="15">
        <f t="array" ref="O53">VLOOKUP($M53&amp;$K53&amp;A53, CHOOSE({1,2,3}, '[4]Lookup Tables'!$I$59:$I$165&amp;'[4]Lookup Tables'!$J$59:$J$165&amp;'[4]Lookup Tables'!$H$59:$H$165,'[4]Lookup Tables'!$L$59:$L$165), 2,0)</f>
        <v>70274</v>
      </c>
      <c r="P53" s="15">
        <f>+IFERROR(VLOOKUP($A53,'[4]Lookup Tables'!$I$54:$J$55,2,FALSE),"ERROR")</f>
        <v>72036</v>
      </c>
      <c r="Q53" s="16">
        <v>49.75</v>
      </c>
      <c r="R53" s="17">
        <v>1</v>
      </c>
      <c r="S53" s="18">
        <v>23</v>
      </c>
      <c r="T53" s="19">
        <f>(VLOOKUP(S53,'[4]Lookup Tables'!$L$3:$M$11,2,FALSE))*0.039370078474</f>
        <v>0.89566928528350009</v>
      </c>
      <c r="U53" s="17">
        <f>(3.14159*(T53/2)^2)*(Q53)</f>
        <v>31.345699257328477</v>
      </c>
      <c r="V53" s="20" t="str">
        <f>+IFERROR(VLOOKUP(L53,'[4]Lookup Tables'!$R$4:$U$22,3,FALSE),"ERROR")</f>
        <v>Blue</v>
      </c>
      <c r="W53" s="21">
        <f>B53</f>
        <v>153054</v>
      </c>
      <c r="X53" s="11" t="s">
        <v>147</v>
      </c>
      <c r="Y53" s="23" t="s">
        <v>27</v>
      </c>
      <c r="Z53" s="23" t="str">
        <f>+IFERROR(VLOOKUP(L53,'[4]Lookup Tables'!$R$4:$U$22,4,FALSE),"ERROR")</f>
        <v>Fast</v>
      </c>
      <c r="AA53" s="21">
        <f>S53</f>
        <v>23</v>
      </c>
      <c r="AB53" s="24">
        <f>R53</f>
        <v>1</v>
      </c>
      <c r="AC53" s="23" t="s">
        <v>28</v>
      </c>
      <c r="AD53" s="25">
        <v>0.75</v>
      </c>
      <c r="AE53" s="26">
        <f>(($U53-(3.1459*(($AB53+0.043)/2)^2))/((3.1459*(($AB53+0.043)/2)^2)-(3.1459*(AD53/2)^2)))/12</f>
        <v>6.1495770006343831</v>
      </c>
      <c r="AF53" s="23" t="s">
        <v>29</v>
      </c>
      <c r="AG53" s="23">
        <v>0.625</v>
      </c>
      <c r="AH53" s="26">
        <f>(($U53-(3.1459*(($AB53+0.043)/2)^2))/((3.1459*(($AB53+0.043)/2)^2)-(3.1459*(AG53/2)^2)))/12</f>
        <v>4.6336243842814824</v>
      </c>
      <c r="AI53" s="23" t="s">
        <v>30</v>
      </c>
      <c r="AJ53" s="23">
        <v>0.69</v>
      </c>
      <c r="AK53" s="26">
        <f>(($U53-(3.1459*(($AB53+0.043)/2)^2))/((3.1459*(($AB53+0.043)/2)^2)-(3.1459*(AJ53/2)^2)))/12</f>
        <v>5.2810452125075349</v>
      </c>
      <c r="AL53" s="23" t="s">
        <v>31</v>
      </c>
      <c r="AM53" s="23">
        <v>0.80400000000000005</v>
      </c>
      <c r="AN53" s="26">
        <f>(($U53-(3.1459*(($AB53+0.043)/2)^2))/((3.1459*(($AB53+0.043)/2)^2)-(3.1459*(AM53/2)^2)))/12</f>
        <v>7.3186058307971384</v>
      </c>
      <c r="AO53" s="23" t="s">
        <v>32</v>
      </c>
      <c r="AP53" s="23">
        <v>0.53</v>
      </c>
      <c r="AQ53" s="26">
        <f>(($U53-(3.1459*(($AB53+0.043)/2)^2))/((3.1459*(($AB53+0.043)/2)^2)-(3.1459*(AP53/2)^2)))/12</f>
        <v>4.0035666785711017</v>
      </c>
      <c r="AR53" s="47">
        <f>AY53</f>
        <v>50</v>
      </c>
      <c r="AS53" s="21">
        <f>+IFERROR(VLOOKUP(L53,'[4]Lookup Tables'!$R$4:$U$22,2,FALSE),"ERROR")</f>
        <v>30</v>
      </c>
      <c r="AT53" s="23" t="str">
        <f>A53</f>
        <v>B or G</v>
      </c>
      <c r="AU53" s="21">
        <f>F53</f>
        <v>20</v>
      </c>
      <c r="AV53" s="21" t="str">
        <f>+IFERROR(VLOOKUP(L53,'[4]Lookup Tables'!$R$4:$V$22,5,FALSE),"ERROR")</f>
        <v>5-8</v>
      </c>
      <c r="AW53" s="21">
        <v>600</v>
      </c>
      <c r="AX53" s="28">
        <f>Q53</f>
        <v>49.75</v>
      </c>
      <c r="AY53" s="48">
        <f>AX53+0.25</f>
        <v>50</v>
      </c>
      <c r="AZ53" s="48">
        <f>AX53+1</f>
        <v>50.75</v>
      </c>
      <c r="BA53" s="29">
        <f t="array" ref="BA53">VLOOKUP($S53&amp;$M53, CHOOSE({1,2}, '[4]Lookup Tables'!$I$20:$I$49&amp;'[4]Lookup Tables'!$J$20:$J$49,'[4]Lookup Tables'!$K$20:$K$49), 2,0)</f>
        <v>4.6899999999999997E-2</v>
      </c>
      <c r="BB53" s="29">
        <f>BA53*AX53</f>
        <v>2.333275</v>
      </c>
      <c r="BC53" s="30">
        <f>BB53*454</f>
        <v>1059.3068499999999</v>
      </c>
      <c r="BD53" s="29">
        <f t="array" ref="BD53">VLOOKUP($S53&amp;$M53, CHOOSE({1,2}, '[4]Lookup Tables'!$I$20:$I$49&amp;'[4]Lookup Tables'!$J$20:$J$49,'[4]Lookup Tables'!$L$20:$L$49), 2,0)</f>
        <v>4.7899999999999998E-2</v>
      </c>
      <c r="BE53" s="49">
        <f>BD53*AY53</f>
        <v>2.395</v>
      </c>
      <c r="BF53" s="30">
        <f>BE53*454</f>
        <v>1087.33</v>
      </c>
      <c r="BG53" s="29">
        <f t="array" ref="BG53">VLOOKUP($S53&amp;$M53, CHOOSE({1,2}, '[4]Lookup Tables'!$I$20:$I$49&amp;'[4]Lookup Tables'!$J$20:$J$49,'[4]Lookup Tables'!$M$20:$M$49), 2,0)</f>
        <v>4.8899999999999999E-2</v>
      </c>
      <c r="BH53" s="29">
        <f>BG53*AZ53</f>
        <v>2.4816750000000001</v>
      </c>
      <c r="BI53" s="30">
        <f>BH53*454</f>
        <v>1126.6804500000001</v>
      </c>
      <c r="BJ53" s="30" t="str">
        <f>N53</f>
        <v>M35</v>
      </c>
      <c r="BK53" s="31">
        <f>BE53*0.7</f>
        <v>1.6764999999999999</v>
      </c>
      <c r="BL53" s="30">
        <v>72036</v>
      </c>
      <c r="BM53" s="31">
        <f>BE53*0.3</f>
        <v>0.71850000000000003</v>
      </c>
      <c r="BN53" s="32">
        <v>0.3</v>
      </c>
      <c r="BO53" s="29" t="str">
        <f>'[4]Lookup Tables'!$P$58</f>
        <v>12-8 4x1.25 Universal Clip</v>
      </c>
      <c r="BP53" s="30">
        <f>VLOOKUP($BO53,'[4]Lookup Tables'!$P$58:$Q$60,2)</f>
        <v>8509</v>
      </c>
      <c r="BQ53" s="29" t="str">
        <f>VLOOKUP($S53,'[4]Lookup Tables'!$O$45:$S$53,2)</f>
        <v>40mm142 gauge</v>
      </c>
      <c r="BR53" s="33">
        <f>($AY53+1.25)/12</f>
        <v>4.270833333333333</v>
      </c>
      <c r="BS53" s="30">
        <f>VLOOKUP($S53,'[4]Lookup Tables'!$O$45:$S$53,3)</f>
        <v>8030</v>
      </c>
      <c r="BT53" s="29" t="str">
        <f>VLOOKUP($S53,'[4]Lookup Tables'!$O$45:$S$53,4)</f>
        <v>84mm200 gauge</v>
      </c>
      <c r="BU53" s="33">
        <f>($AY53+1.25)/12</f>
        <v>4.270833333333333</v>
      </c>
      <c r="BV53" s="30">
        <f>VLOOKUP($S53,'[4]Lookup Tables'!$O$45:$S$53,5)</f>
        <v>8032</v>
      </c>
      <c r="BW53" s="34">
        <f>F53</f>
        <v>20</v>
      </c>
      <c r="BX53" s="34">
        <f>BB53*BW53</f>
        <v>46.665500000000002</v>
      </c>
      <c r="BY53" s="34">
        <f>BE53*BW53</f>
        <v>47.9</v>
      </c>
      <c r="BZ53" s="34">
        <f>BH53*BW53</f>
        <v>49.633499999999998</v>
      </c>
      <c r="CA53" s="34">
        <f>BZ53+CE53+CI53</f>
        <v>52.153500000000001</v>
      </c>
      <c r="CB53" s="35" t="str">
        <f t="array" ref="CB53">VLOOKUP($E53&amp;ROUNDUP(($AZ53),0), CHOOSE({1,2},'[4]Lookup Tables'!$X$3:$X$129&amp;'[4]Lookup Tables'!$Y$3:$Y$129,'[4]Lookup Tables'!$Z$3:$Z$129),2,0)</f>
        <v>56"-2pc</v>
      </c>
      <c r="CC53" s="34">
        <f t="array" ref="CC53">VLOOKUP($E53&amp;ROUNDUP(($AZ53),0), CHOOSE({1,2},'[4]Lookup Tables'!$X$3:$X$129&amp;'[4]Lookup Tables'!$Y$3:$Y$129,'[4]Lookup Tables'!AA$3:$AA$129),2,0)</f>
        <v>8480</v>
      </c>
      <c r="CD53" s="34">
        <f t="array" ref="CD53">VLOOKUP($E53&amp;ROUNDUP(($AZ53),0), CHOOSE({1,2},'[4]Lookup Tables'!$X$3:$X$129&amp;'[4]Lookup Tables'!$Y$3:$Y$129,'[4]Lookup Tables'!$AB$3:$AB$129),2,0)</f>
        <v>8481</v>
      </c>
      <c r="CE53" s="36">
        <f t="array" ref="CE53">VLOOKUP($E53&amp;ROUNDUP(($AZ53),0), CHOOSE({1,2},'[4]Lookup Tables'!$X$3:$X$129&amp;'[4]Lookup Tables'!$Y$3:$Y$129,'[4]Lookup Tables'!$AD$3:$AD$129),2,0)</f>
        <v>2.52</v>
      </c>
      <c r="CF53" s="34">
        <f t="array" ref="CF53">VLOOKUP($E53&amp;ROUNDUP(($AZ53),0), CHOOSE({1,2},'[4]Lookup Tables'!$X$3:$X$129&amp;'[4]Lookup Tables'!$Y$3:$Y$129,'[4]Lookup Tables'!$AE$3:$AE$129),2,0)</f>
        <v>3</v>
      </c>
      <c r="CG53" s="34" t="str">
        <f t="array" ref="CG53">VLOOKUP($E53&amp;ROUNDUP(($AZ53+1),0), CHOOSE({1,2},'[4]Lookup Tables'!$X$3:$X$129&amp;'[4]Lookup Tables'!$Y$3:$Y$129,'[4]Lookup Tables'!$AC$3:$AC$129),2,0)</f>
        <v>NA</v>
      </c>
      <c r="CH53" s="36">
        <f>(CO53*12)*0.0386</f>
        <v>9.4859893744076018</v>
      </c>
      <c r="CI53" s="36">
        <f t="shared" si="365"/>
        <v>0</v>
      </c>
      <c r="CJ53" s="36">
        <f>((3.14159*(((S53*0.039370078474)/2)^2))*Q53)*BW53</f>
        <v>640.76801959673526</v>
      </c>
      <c r="CK53" s="36">
        <f>((SQRT((CJ53/Q53)/3.14159))*2)</f>
        <v>4.0495719003787993</v>
      </c>
      <c r="CL53" s="36">
        <f>CK53/0.7827</f>
        <v>5.1738493680577484</v>
      </c>
      <c r="CM53" s="36">
        <f>(2*3.14159*(CL53/2))/12</f>
        <v>1.3545094530163784</v>
      </c>
      <c r="CN53" s="37">
        <f>ROUNDUP((Q53/3)*CM53,1)</f>
        <v>22.5</v>
      </c>
      <c r="CO53" s="37">
        <f>(CN53*ABS(COS(15)))+((6*(CM53*5))/12)</f>
        <v>20.479251671864425</v>
      </c>
      <c r="CP53" s="38" t="str">
        <f t="array" ref="CP53">VLOOKUP($S53&amp;$D53, CHOOSE({1,2}, '[4]Lookup Tables'!$O$65:$O$79&amp;'[4]Lookup Tables'!$P$65:$P$79,'[4]Lookup Tables'!$Q$65:$Q$79),2,0)</f>
        <v>NA</v>
      </c>
      <c r="CQ53" s="39">
        <f t="shared" si="372"/>
        <v>2.6771194444444446</v>
      </c>
      <c r="CR53" s="40" t="str">
        <f>+IFERROR(VLOOKUP($J53,'[5]Codes - Revised'!$A$8:$O$12110,10,FALSE),"ERROR")</f>
        <v>56 x 42</v>
      </c>
      <c r="CS53" s="41">
        <f t="shared" si="373"/>
        <v>1927.5260000000003</v>
      </c>
    </row>
    <row r="54" spans="1:97" s="10" customFormat="1">
      <c r="A54" s="11" t="s">
        <v>21</v>
      </c>
      <c r="B54" s="12">
        <v>153055</v>
      </c>
      <c r="C54" s="11" t="s">
        <v>148</v>
      </c>
      <c r="D54" s="11" t="s">
        <v>23</v>
      </c>
      <c r="E54" s="11" t="s">
        <v>34</v>
      </c>
      <c r="F54" s="11">
        <v>20</v>
      </c>
      <c r="G54" s="13">
        <f>CA54</f>
        <v>49.654369176623696</v>
      </c>
      <c r="H54" s="14">
        <v>45</v>
      </c>
      <c r="I54" s="13">
        <f>F54*H54</f>
        <v>900</v>
      </c>
      <c r="J54" s="14">
        <v>12544</v>
      </c>
      <c r="K54" s="11">
        <v>50</v>
      </c>
      <c r="L54" s="15">
        <f>+IFERROR(VLOOKUP($K54,'[4]Lookup Tables'!$A$3:$B$35,2,FALSE),"ERROR")</f>
        <v>50</v>
      </c>
      <c r="M54" s="11" t="s">
        <v>25</v>
      </c>
      <c r="N54" s="15" t="str">
        <f t="array" ref="N54">VLOOKUP($M54&amp;$L54, CHOOSE({1,2}, '[4]Lookup Tables'!$I$59:$I$165&amp;'[4]Lookup Tables'!$J$59:$J$165,'[4]Lookup Tables'!$K$59:$K$165), 2,0)</f>
        <v>M50</v>
      </c>
      <c r="O54" s="15">
        <f t="array" ref="O54">VLOOKUP($M54&amp;$K54&amp;A54, CHOOSE({1,2,3}, '[4]Lookup Tables'!$I$59:$I$165&amp;'[4]Lookup Tables'!$J$59:$J$165&amp;'[4]Lookup Tables'!$H$59:$H$165,'[4]Lookup Tables'!$L$59:$L$165), 2,0)</f>
        <v>70325</v>
      </c>
      <c r="P54" s="15">
        <f>+IFERROR(VLOOKUP($A54,'[4]Lookup Tables'!$I$54:$J$55,2,FALSE),"ERROR")</f>
        <v>72036</v>
      </c>
      <c r="Q54" s="16">
        <v>49.75</v>
      </c>
      <c r="R54" s="17">
        <v>1</v>
      </c>
      <c r="S54" s="18">
        <v>23</v>
      </c>
      <c r="T54" s="19">
        <f>(VLOOKUP(S54,'[4]Lookup Tables'!$L$3:$M$11,2,FALSE))*0.039370078474</f>
        <v>0.89566928528350009</v>
      </c>
      <c r="U54" s="17">
        <f>(3.14159*(T54/2)^2)*(Q54)</f>
        <v>31.345699257328477</v>
      </c>
      <c r="V54" s="20" t="str">
        <f>+IFERROR(VLOOKUP(L54,'[4]Lookup Tables'!$R$4:$U$22,3,FALSE),"ERROR")</f>
        <v>Green</v>
      </c>
      <c r="W54" s="21">
        <f>B54</f>
        <v>153055</v>
      </c>
      <c r="X54" s="11" t="s">
        <v>149</v>
      </c>
      <c r="Y54" s="23" t="s">
        <v>27</v>
      </c>
      <c r="Z54" s="23" t="str">
        <f>+IFERROR(VLOOKUP(L54,'[4]Lookup Tables'!$R$4:$U$22,4,FALSE),"ERROR")</f>
        <v>Medium</v>
      </c>
      <c r="AA54" s="21">
        <f>S54</f>
        <v>23</v>
      </c>
      <c r="AB54" s="24">
        <f>R54</f>
        <v>1</v>
      </c>
      <c r="AC54" s="23" t="s">
        <v>28</v>
      </c>
      <c r="AD54" s="25">
        <v>0.75</v>
      </c>
      <c r="AE54" s="26">
        <f>(($U54-(3.1459*(($AB54+0.043)/2)^2))/((3.1459*(($AB54+0.043)/2)^2)-(3.1459*(AD54/2)^2)))/12</f>
        <v>6.1495770006343831</v>
      </c>
      <c r="AF54" s="23" t="s">
        <v>29</v>
      </c>
      <c r="AG54" s="23">
        <v>0.625</v>
      </c>
      <c r="AH54" s="26">
        <f>(($U54-(3.1459*(($AB54+0.043)/2)^2))/((3.1459*(($AB54+0.043)/2)^2)-(3.1459*(AG54/2)^2)))/12</f>
        <v>4.6336243842814824</v>
      </c>
      <c r="AI54" s="23" t="s">
        <v>30</v>
      </c>
      <c r="AJ54" s="23">
        <v>0.69</v>
      </c>
      <c r="AK54" s="26">
        <f>(($U54-(3.1459*(($AB54+0.043)/2)^2))/((3.1459*(($AB54+0.043)/2)^2)-(3.1459*(AJ54/2)^2)))/12</f>
        <v>5.2810452125075349</v>
      </c>
      <c r="AL54" s="23" t="s">
        <v>31</v>
      </c>
      <c r="AM54" s="23">
        <v>0.80400000000000005</v>
      </c>
      <c r="AN54" s="26">
        <f>(($U54-(3.1459*(($AB54+0.043)/2)^2))/((3.1459*(($AB54+0.043)/2)^2)-(3.1459*(AM54/2)^2)))/12</f>
        <v>7.3186058307971384</v>
      </c>
      <c r="AO54" s="23" t="s">
        <v>32</v>
      </c>
      <c r="AP54" s="23">
        <v>0.53</v>
      </c>
      <c r="AQ54" s="26">
        <f>(($U54-(3.1459*(($AB54+0.043)/2)^2))/((3.1459*(($AB54+0.043)/2)^2)-(3.1459*(AP54/2)^2)))/12</f>
        <v>4.0035666785711017</v>
      </c>
      <c r="AR54" s="47">
        <f>AY54</f>
        <v>50</v>
      </c>
      <c r="AS54" s="21">
        <f>+IFERROR(VLOOKUP(L54,'[4]Lookup Tables'!$R$4:$U$22,2,FALSE),"ERROR")</f>
        <v>60</v>
      </c>
      <c r="AT54" s="23" t="str">
        <f>A54</f>
        <v>B or G</v>
      </c>
      <c r="AU54" s="21">
        <f>F54</f>
        <v>20</v>
      </c>
      <c r="AV54" s="21" t="str">
        <f>+IFERROR(VLOOKUP(L54,'[4]Lookup Tables'!$R$4:$V$22,5,FALSE),"ERROR")</f>
        <v>5-8</v>
      </c>
      <c r="AW54" s="21">
        <v>600</v>
      </c>
      <c r="AX54" s="28">
        <f>Q54</f>
        <v>49.75</v>
      </c>
      <c r="AY54" s="48">
        <f>AX54+0.25</f>
        <v>50</v>
      </c>
      <c r="AZ54" s="48">
        <f>AX54+1</f>
        <v>50.75</v>
      </c>
      <c r="BA54" s="29">
        <f t="array" ref="BA54">VLOOKUP($S54&amp;$M54, CHOOSE({1,2}, '[4]Lookup Tables'!$I$20:$I$49&amp;'[4]Lookup Tables'!$J$20:$J$49,'[4]Lookup Tables'!$K$20:$K$49), 2,0)</f>
        <v>4.6899999999999997E-2</v>
      </c>
      <c r="BB54" s="29">
        <f>BA54*AX54</f>
        <v>2.333275</v>
      </c>
      <c r="BC54" s="30">
        <f>BB54*454</f>
        <v>1059.3068499999999</v>
      </c>
      <c r="BD54" s="29">
        <f t="array" ref="BD54">VLOOKUP($S54&amp;$M54, CHOOSE({1,2}, '[4]Lookup Tables'!$I$20:$I$49&amp;'[4]Lookup Tables'!$J$20:$J$49,'[4]Lookup Tables'!$L$20:$L$49), 2,0)</f>
        <v>4.7899999999999998E-2</v>
      </c>
      <c r="BE54" s="49">
        <f>BD54*AY54</f>
        <v>2.395</v>
      </c>
      <c r="BF54" s="30">
        <f>BE54*454</f>
        <v>1087.33</v>
      </c>
      <c r="BG54" s="29">
        <f t="array" ref="BG54">VLOOKUP($S54&amp;$M54, CHOOSE({1,2}, '[4]Lookup Tables'!$I$20:$I$49&amp;'[4]Lookup Tables'!$J$20:$J$49,'[4]Lookup Tables'!$M$20:$M$49), 2,0)</f>
        <v>4.8899999999999999E-2</v>
      </c>
      <c r="BH54" s="29">
        <f>BG54*AZ54</f>
        <v>2.4816750000000001</v>
      </c>
      <c r="BI54" s="30">
        <f>BH54*454</f>
        <v>1126.6804500000001</v>
      </c>
      <c r="BJ54" s="30" t="str">
        <f>N54</f>
        <v>M50</v>
      </c>
      <c r="BK54" s="31">
        <f>BE54*0.7</f>
        <v>1.6764999999999999</v>
      </c>
      <c r="BL54" s="30">
        <v>72036</v>
      </c>
      <c r="BM54" s="31">
        <f>BE54*0.3</f>
        <v>0.71850000000000003</v>
      </c>
      <c r="BN54" s="32">
        <v>0.3</v>
      </c>
      <c r="BO54" s="29" t="str">
        <f>'[4]Lookup Tables'!$P$58</f>
        <v>12-8 4x1.25 Universal Clip</v>
      </c>
      <c r="BP54" s="30">
        <f>VLOOKUP($BO54,'[4]Lookup Tables'!$P$58:$Q$60,2)</f>
        <v>8509</v>
      </c>
      <c r="BQ54" s="29" t="str">
        <f>VLOOKUP($S54,'[4]Lookup Tables'!$O$45:$S$53,2)</f>
        <v>40mm142 gauge</v>
      </c>
      <c r="BR54" s="33">
        <f>($AY54+1.25)/12</f>
        <v>4.270833333333333</v>
      </c>
      <c r="BS54" s="30">
        <f>VLOOKUP($S54,'[4]Lookup Tables'!$O$45:$S$53,3)</f>
        <v>8030</v>
      </c>
      <c r="BT54" s="29" t="str">
        <f>VLOOKUP($S54,'[4]Lookup Tables'!$O$45:$S$53,4)</f>
        <v>84mm200 gauge</v>
      </c>
      <c r="BU54" s="33">
        <f>($AY54+1.25)/12</f>
        <v>4.270833333333333</v>
      </c>
      <c r="BV54" s="30">
        <f>VLOOKUP($S54,'[4]Lookup Tables'!$O$45:$S$53,5)</f>
        <v>8032</v>
      </c>
      <c r="BW54" s="34">
        <f>F54</f>
        <v>20</v>
      </c>
      <c r="BX54" s="34">
        <f>BB54*BW54</f>
        <v>46.665500000000002</v>
      </c>
      <c r="BY54" s="34">
        <f>BE54*BW54</f>
        <v>47.9</v>
      </c>
      <c r="BZ54" s="34">
        <f>BH54*BW54</f>
        <v>49.633499999999998</v>
      </c>
      <c r="CA54" s="34">
        <f>BZ54+CE54+CI54</f>
        <v>49.654369176623696</v>
      </c>
      <c r="CB54" s="35" t="str">
        <f t="array" ref="CB54">VLOOKUP($E54&amp;ROUNDUP(($AZ54),0), CHOOSE({1,2},'[4]Lookup Tables'!$X$3:$X$129&amp;'[4]Lookup Tables'!$Y$3:$Y$129,'[4]Lookup Tables'!$Z$3:$Z$129),2,0)</f>
        <v>NA</v>
      </c>
      <c r="CC54" s="34" t="str">
        <f t="array" ref="CC54">VLOOKUP($E54&amp;ROUNDUP(($AZ54),0), CHOOSE({1,2},'[4]Lookup Tables'!$X$3:$X$129&amp;'[4]Lookup Tables'!$Y$3:$Y$129,'[4]Lookup Tables'!AA$3:$AA$129),2,0)</f>
        <v>NA</v>
      </c>
      <c r="CD54" s="34" t="str">
        <f t="array" ref="CD54">VLOOKUP($E54&amp;ROUNDUP(($AZ54),0), CHOOSE({1,2},'[4]Lookup Tables'!$X$3:$X$129&amp;'[4]Lookup Tables'!$Y$3:$Y$129,'[4]Lookup Tables'!$AB$3:$AB$129),2,0)</f>
        <v>NA</v>
      </c>
      <c r="CE54" s="36">
        <f t="array" ref="CE54">VLOOKUP($E54&amp;ROUNDUP(($AZ54),0), CHOOSE({1,2},'[4]Lookup Tables'!$X$3:$X$129&amp;'[4]Lookup Tables'!$Y$3:$Y$129,'[4]Lookup Tables'!$AD$3:$AD$129),2,0)</f>
        <v>0</v>
      </c>
      <c r="CF54" s="34">
        <f t="array" ref="CF54">VLOOKUP($E54&amp;ROUNDUP(($AZ54),0), CHOOSE({1,2},'[4]Lookup Tables'!$X$3:$X$129&amp;'[4]Lookup Tables'!$Y$3:$Y$129,'[4]Lookup Tables'!$AE$3:$AE$129),2,0)</f>
        <v>0</v>
      </c>
      <c r="CG54" s="34">
        <f t="array" ref="CG54">VLOOKUP($E54&amp;ROUNDUP(($AZ54+1),0), CHOOSE({1,2},'[4]Lookup Tables'!$X$3:$X$129&amp;'[4]Lookup Tables'!$Y$3:$Y$129,'[4]Lookup Tables'!$AC$3:$AC$129),2,0)</f>
        <v>8053</v>
      </c>
      <c r="CH54" s="36">
        <f>(CO54*12)*0.0386</f>
        <v>9.4859893744076018</v>
      </c>
      <c r="CI54" s="36">
        <f>IF(CB54="NA", CH54*0.0022,0)</f>
        <v>2.0869176623696726E-2</v>
      </c>
      <c r="CJ54" s="36">
        <f>((3.14159*(((S54*0.039370078474)/2)^2))*Q54)*BW54</f>
        <v>640.76801959673526</v>
      </c>
      <c r="CK54" s="36">
        <f>((SQRT((CJ54/Q54)/3.14159))*2)</f>
        <v>4.0495719003787993</v>
      </c>
      <c r="CL54" s="36">
        <f>CK54/0.7827</f>
        <v>5.1738493680577484</v>
      </c>
      <c r="CM54" s="36">
        <f>(2*3.14159*(CL54/2))/12</f>
        <v>1.3545094530163784</v>
      </c>
      <c r="CN54" s="37">
        <f>ROUNDUP((Q54/3)*CM54,1)</f>
        <v>22.5</v>
      </c>
      <c r="CO54" s="37">
        <f>(CN54*ABS(COS(15)))+((6*(CM54*5))/12)</f>
        <v>20.479251671864425</v>
      </c>
      <c r="CP54" s="38" t="str">
        <f t="array" ref="CP54">VLOOKUP($S54&amp;$D54, CHOOSE({1,2}, '[4]Lookup Tables'!$O$65:$O$79&amp;'[4]Lookup Tables'!$P$65:$P$79,'[4]Lookup Tables'!$Q$65:$Q$79),2,0)</f>
        <v>NA</v>
      </c>
      <c r="CQ54" s="39">
        <f>(CA54/BW54)+(50/I54)</f>
        <v>2.5382740143867402</v>
      </c>
      <c r="CR54" s="40" t="str">
        <f>+IFERROR(VLOOKUP($J54,'[5]Codes - Revised'!$A$8:$O$12110,10,FALSE),"ERROR")</f>
        <v>56 x 42</v>
      </c>
      <c r="CS54" s="41">
        <f t="shared" si="373"/>
        <v>2284.4466129480661</v>
      </c>
    </row>
    <row r="55" spans="1:97" s="10" customFormat="1">
      <c r="A55" s="11" t="s">
        <v>21</v>
      </c>
      <c r="B55" s="12">
        <v>153056</v>
      </c>
      <c r="C55" s="11" t="s">
        <v>150</v>
      </c>
      <c r="D55" s="11" t="s">
        <v>23</v>
      </c>
      <c r="E55" s="11" t="s">
        <v>34</v>
      </c>
      <c r="F55" s="11">
        <v>20</v>
      </c>
      <c r="G55" s="13">
        <f>CA55</f>
        <v>49.545615576623696</v>
      </c>
      <c r="H55" s="14">
        <v>42</v>
      </c>
      <c r="I55" s="13">
        <f>F55*H55</f>
        <v>840</v>
      </c>
      <c r="J55" s="14">
        <v>12777</v>
      </c>
      <c r="K55" s="11">
        <v>35</v>
      </c>
      <c r="L55" s="15">
        <f>+IFERROR(VLOOKUP($K55,'[4]Lookup Tables'!$A$3:$B$35,2,FALSE),"ERROR")</f>
        <v>35</v>
      </c>
      <c r="M55" s="11" t="s">
        <v>25</v>
      </c>
      <c r="N55" s="15" t="str">
        <f t="array" ref="N55">VLOOKUP($M55&amp;$L55, CHOOSE({1,2}, '[4]Lookup Tables'!$I$59:$I$165&amp;'[4]Lookup Tables'!$J$59:$J$165,'[4]Lookup Tables'!$K$59:$K$165), 2,0)</f>
        <v>M35</v>
      </c>
      <c r="O55" s="15">
        <f t="array" ref="O55">VLOOKUP($M55&amp;$K55&amp;A55, CHOOSE({1,2,3}, '[4]Lookup Tables'!$I$59:$I$165&amp;'[4]Lookup Tables'!$J$59:$J$165&amp;'[4]Lookup Tables'!$H$59:$H$165,'[4]Lookup Tables'!$L$59:$L$165), 2,0)</f>
        <v>70274</v>
      </c>
      <c r="P55" s="15">
        <f>+IFERROR(VLOOKUP($A55,'[4]Lookup Tables'!$I$54:$J$55,2,FALSE),"ERROR")</f>
        <v>72036</v>
      </c>
      <c r="Q55" s="16">
        <v>49.638800000000003</v>
      </c>
      <c r="R55" s="17">
        <v>1</v>
      </c>
      <c r="S55" s="18">
        <v>23</v>
      </c>
      <c r="T55" s="19">
        <f>(VLOOKUP(S55,'[4]Lookup Tables'!$L$3:$M$11,2,FALSE))*0.039370078474</f>
        <v>0.89566928528350009</v>
      </c>
      <c r="U55" s="17">
        <f>(3.14159*(T55/2)^2)*(Q55)</f>
        <v>31.275636106425665</v>
      </c>
      <c r="V55" s="20" t="str">
        <f>+IFERROR(VLOOKUP(L55,'[4]Lookup Tables'!$R$4:$U$22,3,FALSE),"ERROR")</f>
        <v>Blue</v>
      </c>
      <c r="W55" s="21">
        <f>B55</f>
        <v>153056</v>
      </c>
      <c r="X55" s="22" t="s">
        <v>147</v>
      </c>
      <c r="Y55" s="23" t="s">
        <v>27</v>
      </c>
      <c r="Z55" s="23" t="str">
        <f>+IFERROR(VLOOKUP(L55,'[4]Lookup Tables'!$R$4:$U$22,4,FALSE),"ERROR")</f>
        <v>Fast</v>
      </c>
      <c r="AA55" s="21">
        <f>S55</f>
        <v>23</v>
      </c>
      <c r="AB55" s="24">
        <f>R55</f>
        <v>1</v>
      </c>
      <c r="AC55" s="23" t="s">
        <v>28</v>
      </c>
      <c r="AD55" s="25">
        <v>0.75</v>
      </c>
      <c r="AE55" s="26">
        <f>(($U55-(3.1459*(($AB55+0.043)/2)^2))/((3.1459*(($AB55+0.043)/2)^2)-(3.1459*(AD55/2)^2)))/12</f>
        <v>6.1354459131004262</v>
      </c>
      <c r="AF55" s="23" t="s">
        <v>29</v>
      </c>
      <c r="AG55" s="23">
        <v>0.625</v>
      </c>
      <c r="AH55" s="26">
        <f>(($U55-(3.1459*(($AB55+0.043)/2)^2))/((3.1459*(($AB55+0.043)/2)^2)-(3.1459*(AG55/2)^2)))/12</f>
        <v>4.6229767979894492</v>
      </c>
      <c r="AI55" s="23" t="s">
        <v>30</v>
      </c>
      <c r="AJ55" s="23">
        <v>0.69</v>
      </c>
      <c r="AK55" s="26">
        <f>(($U55-(3.1459*(($AB55+0.043)/2)^2))/((3.1459*(($AB55+0.043)/2)^2)-(3.1459*(AJ55/2)^2)))/12</f>
        <v>5.2689099205742798</v>
      </c>
      <c r="AL55" s="23" t="s">
        <v>31</v>
      </c>
      <c r="AM55" s="23">
        <v>0.80400000000000005</v>
      </c>
      <c r="AN55" s="26">
        <f>(($U55-(3.1459*(($AB55+0.043)/2)^2))/((3.1459*(($AB55+0.043)/2)^2)-(3.1459*(AM55/2)^2)))/12</f>
        <v>7.3017884367534753</v>
      </c>
      <c r="AO55" s="23" t="s">
        <v>32</v>
      </c>
      <c r="AP55" s="23">
        <v>0.53</v>
      </c>
      <c r="AQ55" s="26">
        <f>(($U55-(3.1459*(($AB55+0.043)/2)^2))/((3.1459*(($AB55+0.043)/2)^2)-(3.1459*(AP55/2)^2)))/12</f>
        <v>3.9943668992729346</v>
      </c>
      <c r="AR55" s="27">
        <f>AY55</f>
        <v>49.888800000000003</v>
      </c>
      <c r="AS55" s="21">
        <f>+IFERROR(VLOOKUP(L55,'[4]Lookup Tables'!$R$4:$U$22,2,FALSE),"ERROR")</f>
        <v>30</v>
      </c>
      <c r="AT55" s="23" t="str">
        <f>A55</f>
        <v>B or G</v>
      </c>
      <c r="AU55" s="21">
        <f>F55</f>
        <v>20</v>
      </c>
      <c r="AV55" s="21" t="str">
        <f>+IFERROR(VLOOKUP(L55,'[4]Lookup Tables'!$R$4:$V$22,5,FALSE),"ERROR")</f>
        <v>5-8</v>
      </c>
      <c r="AW55" s="21">
        <v>600</v>
      </c>
      <c r="AX55" s="28">
        <f>Q55</f>
        <v>49.638800000000003</v>
      </c>
      <c r="AY55" s="28">
        <f>AX55+0.25</f>
        <v>49.888800000000003</v>
      </c>
      <c r="AZ55" s="28">
        <f>AX55+1</f>
        <v>50.638800000000003</v>
      </c>
      <c r="BA55" s="29">
        <f t="array" ref="BA55">VLOOKUP($S55&amp;$M55, CHOOSE({1,2}, '[4]Lookup Tables'!$I$20:$I$49&amp;'[4]Lookup Tables'!$J$20:$J$49,'[4]Lookup Tables'!$K$20:$K$49), 2,0)</f>
        <v>4.6899999999999997E-2</v>
      </c>
      <c r="BB55" s="29">
        <f>BA55*AX55</f>
        <v>2.3280597200000002</v>
      </c>
      <c r="BC55" s="30">
        <f>BB55*454</f>
        <v>1056.93911288</v>
      </c>
      <c r="BD55" s="29">
        <f t="array" ref="BD55">VLOOKUP($S55&amp;$M55, CHOOSE({1,2}, '[4]Lookup Tables'!$I$20:$I$49&amp;'[4]Lookup Tables'!$J$20:$J$49,'[4]Lookup Tables'!$L$20:$L$49), 2,0)</f>
        <v>4.7899999999999998E-2</v>
      </c>
      <c r="BE55" s="49">
        <f>BD55*AY55</f>
        <v>2.3896735200000001</v>
      </c>
      <c r="BF55" s="30">
        <f>BE55*454</f>
        <v>1084.91177808</v>
      </c>
      <c r="BG55" s="29">
        <f t="array" ref="BG55">VLOOKUP($S55&amp;$M55, CHOOSE({1,2}, '[4]Lookup Tables'!$I$20:$I$49&amp;'[4]Lookup Tables'!$J$20:$J$49,'[4]Lookup Tables'!$M$20:$M$49), 2,0)</f>
        <v>4.8899999999999999E-2</v>
      </c>
      <c r="BH55" s="29">
        <f>BG55*AZ55</f>
        <v>2.4762373200000001</v>
      </c>
      <c r="BI55" s="30">
        <f>BH55*454</f>
        <v>1124.2117432800001</v>
      </c>
      <c r="BJ55" s="30" t="str">
        <f>N55</f>
        <v>M35</v>
      </c>
      <c r="BK55" s="31">
        <f>BE55*0.7</f>
        <v>1.672771464</v>
      </c>
      <c r="BL55" s="30">
        <v>72036</v>
      </c>
      <c r="BM55" s="31">
        <f>BE55*0.3</f>
        <v>0.71690205600000001</v>
      </c>
      <c r="BN55" s="32">
        <v>0.3</v>
      </c>
      <c r="BO55" s="29" t="str">
        <f>'[4]Lookup Tables'!$P$58</f>
        <v>12-8 4x1.25 Universal Clip</v>
      </c>
      <c r="BP55" s="30">
        <f>VLOOKUP($BO55,'[4]Lookup Tables'!$P$58:$Q$60,2)</f>
        <v>8509</v>
      </c>
      <c r="BQ55" s="29" t="str">
        <f>VLOOKUP($S55,'[4]Lookup Tables'!$O$45:$S$53,2)</f>
        <v>40mm142 gauge</v>
      </c>
      <c r="BR55" s="33">
        <f>($AY55+1.25)/12</f>
        <v>4.2615666666666669</v>
      </c>
      <c r="BS55" s="30">
        <f>VLOOKUP($S55,'[4]Lookup Tables'!$O$45:$S$53,3)</f>
        <v>8030</v>
      </c>
      <c r="BT55" s="29" t="str">
        <f>VLOOKUP($S55,'[4]Lookup Tables'!$O$45:$S$53,4)</f>
        <v>84mm200 gauge</v>
      </c>
      <c r="BU55" s="33">
        <f>($AY55+1.25)/12</f>
        <v>4.2615666666666669</v>
      </c>
      <c r="BV55" s="30">
        <f>VLOOKUP($S55,'[4]Lookup Tables'!$O$45:$S$53,5)</f>
        <v>8032</v>
      </c>
      <c r="BW55" s="34">
        <f>F55</f>
        <v>20</v>
      </c>
      <c r="BX55" s="34">
        <f>BB55*BW55</f>
        <v>46.561194400000005</v>
      </c>
      <c r="BY55" s="34">
        <f>BE55*BW55</f>
        <v>47.793470400000004</v>
      </c>
      <c r="BZ55" s="34">
        <f>BH55*BW55</f>
        <v>49.524746399999998</v>
      </c>
      <c r="CA55" s="34">
        <f>BZ55+CE55+CI55</f>
        <v>49.545615576623696</v>
      </c>
      <c r="CB55" s="35" t="str">
        <f t="array" ref="CB55">VLOOKUP($E55&amp;ROUNDUP(($AZ55),0), CHOOSE({1,2},'[4]Lookup Tables'!$X$3:$X$129&amp;'[4]Lookup Tables'!$Y$3:$Y$129,'[4]Lookup Tables'!$Z$3:$Z$129),2,0)</f>
        <v>NA</v>
      </c>
      <c r="CC55" s="34" t="str">
        <f t="array" ref="CC55">VLOOKUP($E55&amp;ROUNDUP(($AZ55),0), CHOOSE({1,2},'[4]Lookup Tables'!$X$3:$X$129&amp;'[4]Lookup Tables'!$Y$3:$Y$129,'[4]Lookup Tables'!AA$3:$AA$129),2,0)</f>
        <v>NA</v>
      </c>
      <c r="CD55" s="34" t="str">
        <f t="array" ref="CD55">VLOOKUP($E55&amp;ROUNDUP(($AZ55),0), CHOOSE({1,2},'[4]Lookup Tables'!$X$3:$X$129&amp;'[4]Lookup Tables'!$Y$3:$Y$129,'[4]Lookup Tables'!$AB$3:$AB$129),2,0)</f>
        <v>NA</v>
      </c>
      <c r="CE55" s="36">
        <f t="array" ref="CE55">VLOOKUP($E55&amp;ROUNDUP(($AZ55),0), CHOOSE({1,2},'[4]Lookup Tables'!$X$3:$X$129&amp;'[4]Lookup Tables'!$Y$3:$Y$129,'[4]Lookup Tables'!$AD$3:$AD$129),2,0)</f>
        <v>0</v>
      </c>
      <c r="CF55" s="34">
        <f t="array" ref="CF55">VLOOKUP($E55&amp;ROUNDUP(($AZ55),0), CHOOSE({1,2},'[4]Lookup Tables'!$X$3:$X$129&amp;'[4]Lookup Tables'!$Y$3:$Y$129,'[4]Lookup Tables'!$AE$3:$AE$129),2,0)</f>
        <v>0</v>
      </c>
      <c r="CG55" s="34">
        <f t="array" ref="CG55">VLOOKUP($E55&amp;ROUNDUP(($AZ55+1),0), CHOOSE({1,2},'[4]Lookup Tables'!$X$3:$X$129&amp;'[4]Lookup Tables'!$Y$3:$Y$129,'[4]Lookup Tables'!$AC$3:$AC$129),2,0)</f>
        <v>8053</v>
      </c>
      <c r="CH55" s="36">
        <f>(CO55*12)*0.0386</f>
        <v>9.4859893744076018</v>
      </c>
      <c r="CI55" s="36">
        <f t="shared" ref="CI55:CI61" si="414">IF(CB55="NA", CH55*0.0022,0)</f>
        <v>2.0869176623696726E-2</v>
      </c>
      <c r="CJ55" s="36">
        <f>((3.14159*(((S55*0.039370078474)/2)^2))*Q55)*BW55</f>
        <v>639.33579037504376</v>
      </c>
      <c r="CK55" s="36">
        <f>((SQRT((CJ55/Q55)/3.14159))*2)</f>
        <v>4.0495719003787993</v>
      </c>
      <c r="CL55" s="36">
        <f>CK55/0.7827</f>
        <v>5.1738493680577484</v>
      </c>
      <c r="CM55" s="36">
        <f>(2*3.14159*(CL55/2))/12</f>
        <v>1.3545094530163784</v>
      </c>
      <c r="CN55" s="37">
        <f>ROUNDUP((Q55/3)*CM55,1)</f>
        <v>22.5</v>
      </c>
      <c r="CO55" s="37">
        <f>(CN55*ABS(COS(15)))+((6*(CM55*5))/12)</f>
        <v>20.479251671864425</v>
      </c>
      <c r="CP55" s="38" t="str">
        <f t="array" ref="CP55">VLOOKUP($S55&amp;$D55, CHOOSE({1,2}, '[4]Lookup Tables'!$O$65:$O$79&amp;'[4]Lookup Tables'!$P$65:$P$79,'[4]Lookup Tables'!$Q$65:$Q$79),2,0)</f>
        <v>NA</v>
      </c>
      <c r="CQ55" s="39">
        <f t="shared" ref="CQ55:CQ61" si="415">(CA55/BW55)+(50/I55)</f>
        <v>2.5368045883549941</v>
      </c>
      <c r="CR55" s="40" t="str">
        <f>+IFERROR(VLOOKUP($J55,'[5]Codes - Revised'!$A$8:$O$12110,10,FALSE),"ERROR")</f>
        <v>56 x 42</v>
      </c>
      <c r="CS55" s="41">
        <f t="shared" si="373"/>
        <v>2130.9158542181949</v>
      </c>
    </row>
    <row r="56" spans="1:97" s="10" customFormat="1">
      <c r="A56" s="11" t="s">
        <v>21</v>
      </c>
      <c r="B56" s="12">
        <v>153057</v>
      </c>
      <c r="C56" s="11" t="s">
        <v>151</v>
      </c>
      <c r="D56" s="11" t="s">
        <v>23</v>
      </c>
      <c r="E56" s="11" t="s">
        <v>24</v>
      </c>
      <c r="F56" s="11">
        <v>20</v>
      </c>
      <c r="G56" s="13">
        <f>CA56</f>
        <v>52.153500000000001</v>
      </c>
      <c r="H56" s="14">
        <v>36</v>
      </c>
      <c r="I56" s="13">
        <f>F56*H56</f>
        <v>720</v>
      </c>
      <c r="J56" s="14">
        <v>12565</v>
      </c>
      <c r="K56" s="11">
        <v>50</v>
      </c>
      <c r="L56" s="15">
        <f>+IFERROR(VLOOKUP($K56,'[4]Lookup Tables'!$A$3:$B$35,2,FALSE),"ERROR")</f>
        <v>50</v>
      </c>
      <c r="M56" s="11" t="s">
        <v>25</v>
      </c>
      <c r="N56" s="15" t="str">
        <f t="array" ref="N56">VLOOKUP($M56&amp;$L56, CHOOSE({1,2}, '[4]Lookup Tables'!$I$59:$I$165&amp;'[4]Lookup Tables'!$J$59:$J$165,'[4]Lookup Tables'!$K$59:$K$165), 2,0)</f>
        <v>M50</v>
      </c>
      <c r="O56" s="15">
        <f t="array" ref="O56">VLOOKUP($M56&amp;$K56&amp;A56, CHOOSE({1,2,3}, '[4]Lookup Tables'!$I$59:$I$165&amp;'[4]Lookup Tables'!$J$59:$J$165&amp;'[4]Lookup Tables'!$H$59:$H$165,'[4]Lookup Tables'!$L$59:$L$165), 2,0)</f>
        <v>70325</v>
      </c>
      <c r="P56" s="15">
        <f>+IFERROR(VLOOKUP($A56,'[4]Lookup Tables'!$I$54:$J$55,2,FALSE),"ERROR")</f>
        <v>72036</v>
      </c>
      <c r="Q56" s="16">
        <v>49.75</v>
      </c>
      <c r="R56" s="17">
        <v>1</v>
      </c>
      <c r="S56" s="18">
        <v>23</v>
      </c>
      <c r="T56" s="19">
        <f>(VLOOKUP(S56,'[4]Lookup Tables'!$L$3:$M$11,2,FALSE))*0.039370078474</f>
        <v>0.89566928528350009</v>
      </c>
      <c r="U56" s="17">
        <f>(3.14159*(T56/2)^2)*(Q56)</f>
        <v>31.345699257328477</v>
      </c>
      <c r="V56" s="20" t="str">
        <f>+IFERROR(VLOOKUP(L56,'[4]Lookup Tables'!$R$4:$U$22,3,FALSE),"ERROR")</f>
        <v>Green</v>
      </c>
      <c r="W56" s="21">
        <f>B56</f>
        <v>153057</v>
      </c>
      <c r="X56" s="11" t="s">
        <v>149</v>
      </c>
      <c r="Y56" s="23" t="s">
        <v>27</v>
      </c>
      <c r="Z56" s="23" t="str">
        <f>+IFERROR(VLOOKUP(L56,'[4]Lookup Tables'!$R$4:$U$22,4,FALSE),"ERROR")</f>
        <v>Medium</v>
      </c>
      <c r="AA56" s="21">
        <f>S56</f>
        <v>23</v>
      </c>
      <c r="AB56" s="24">
        <f>R56</f>
        <v>1</v>
      </c>
      <c r="AC56" s="23" t="s">
        <v>28</v>
      </c>
      <c r="AD56" s="25">
        <v>0.75</v>
      </c>
      <c r="AE56" s="26">
        <f>(($U56-(3.1459*(($AB56+0.043)/2)^2))/((3.1459*(($AB56+0.043)/2)^2)-(3.1459*(AD56/2)^2)))/12</f>
        <v>6.1495770006343831</v>
      </c>
      <c r="AF56" s="23" t="s">
        <v>29</v>
      </c>
      <c r="AG56" s="23">
        <v>0.625</v>
      </c>
      <c r="AH56" s="26">
        <f>(($U56-(3.1459*(($AB56+0.043)/2)^2))/((3.1459*(($AB56+0.043)/2)^2)-(3.1459*(AG56/2)^2)))/12</f>
        <v>4.6336243842814824</v>
      </c>
      <c r="AI56" s="23" t="s">
        <v>30</v>
      </c>
      <c r="AJ56" s="23">
        <v>0.69</v>
      </c>
      <c r="AK56" s="26">
        <f>(($U56-(3.1459*(($AB56+0.043)/2)^2))/((3.1459*(($AB56+0.043)/2)^2)-(3.1459*(AJ56/2)^2)))/12</f>
        <v>5.2810452125075349</v>
      </c>
      <c r="AL56" s="23" t="s">
        <v>31</v>
      </c>
      <c r="AM56" s="23">
        <v>0.80400000000000005</v>
      </c>
      <c r="AN56" s="26">
        <f>(($U56-(3.1459*(($AB56+0.043)/2)^2))/((3.1459*(($AB56+0.043)/2)^2)-(3.1459*(AM56/2)^2)))/12</f>
        <v>7.3186058307971384</v>
      </c>
      <c r="AO56" s="23" t="s">
        <v>32</v>
      </c>
      <c r="AP56" s="23">
        <v>0.53</v>
      </c>
      <c r="AQ56" s="26">
        <f>(($U56-(3.1459*(($AB56+0.043)/2)^2))/((3.1459*(($AB56+0.043)/2)^2)-(3.1459*(AP56/2)^2)))/12</f>
        <v>4.0035666785711017</v>
      </c>
      <c r="AR56" s="47">
        <f>AY56</f>
        <v>50</v>
      </c>
      <c r="AS56" s="21">
        <f>+IFERROR(VLOOKUP(L56,'[4]Lookup Tables'!$R$4:$U$22,2,FALSE),"ERROR")</f>
        <v>60</v>
      </c>
      <c r="AT56" s="23" t="str">
        <f>A56</f>
        <v>B or G</v>
      </c>
      <c r="AU56" s="21">
        <f>F56</f>
        <v>20</v>
      </c>
      <c r="AV56" s="21" t="str">
        <f>+IFERROR(VLOOKUP(L56,'[4]Lookup Tables'!$R$4:$V$22,5,FALSE),"ERROR")</f>
        <v>5-8</v>
      </c>
      <c r="AW56" s="21">
        <v>600</v>
      </c>
      <c r="AX56" s="28">
        <f>Q56</f>
        <v>49.75</v>
      </c>
      <c r="AY56" s="48">
        <f>AX56+0.25</f>
        <v>50</v>
      </c>
      <c r="AZ56" s="48">
        <f>AX56+1</f>
        <v>50.75</v>
      </c>
      <c r="BA56" s="29">
        <f t="array" ref="BA56">VLOOKUP($S56&amp;$M56, CHOOSE({1,2}, '[4]Lookup Tables'!$I$20:$I$49&amp;'[4]Lookup Tables'!$J$20:$J$49,'[4]Lookup Tables'!$K$20:$K$49), 2,0)</f>
        <v>4.6899999999999997E-2</v>
      </c>
      <c r="BB56" s="29">
        <f>BA56*AX56</f>
        <v>2.333275</v>
      </c>
      <c r="BC56" s="30">
        <f>BB56*454</f>
        <v>1059.3068499999999</v>
      </c>
      <c r="BD56" s="29">
        <f t="array" ref="BD56">VLOOKUP($S56&amp;$M56, CHOOSE({1,2}, '[4]Lookup Tables'!$I$20:$I$49&amp;'[4]Lookup Tables'!$J$20:$J$49,'[4]Lookup Tables'!$L$20:$L$49), 2,0)</f>
        <v>4.7899999999999998E-2</v>
      </c>
      <c r="BE56" s="49">
        <f>BD56*AY56</f>
        <v>2.395</v>
      </c>
      <c r="BF56" s="30">
        <f>BE56*454</f>
        <v>1087.33</v>
      </c>
      <c r="BG56" s="29">
        <f t="array" ref="BG56">VLOOKUP($S56&amp;$M56, CHOOSE({1,2}, '[4]Lookup Tables'!$I$20:$I$49&amp;'[4]Lookup Tables'!$J$20:$J$49,'[4]Lookup Tables'!$M$20:$M$49), 2,0)</f>
        <v>4.8899999999999999E-2</v>
      </c>
      <c r="BH56" s="29">
        <f>BG56*AZ56</f>
        <v>2.4816750000000001</v>
      </c>
      <c r="BI56" s="30">
        <f>BH56*454</f>
        <v>1126.6804500000001</v>
      </c>
      <c r="BJ56" s="30" t="str">
        <f>N56</f>
        <v>M50</v>
      </c>
      <c r="BK56" s="31">
        <f>BE56*0.7</f>
        <v>1.6764999999999999</v>
      </c>
      <c r="BL56" s="30">
        <v>72036</v>
      </c>
      <c r="BM56" s="31">
        <f>BE56*0.3</f>
        <v>0.71850000000000003</v>
      </c>
      <c r="BN56" s="32">
        <v>0.3</v>
      </c>
      <c r="BO56" s="29" t="str">
        <f>'[4]Lookup Tables'!$P$58</f>
        <v>12-8 4x1.25 Universal Clip</v>
      </c>
      <c r="BP56" s="30">
        <f>VLOOKUP($BO56,'[4]Lookup Tables'!$P$58:$Q$60,2)</f>
        <v>8509</v>
      </c>
      <c r="BQ56" s="29" t="str">
        <f>VLOOKUP($S56,'[4]Lookup Tables'!$O$45:$S$53,2)</f>
        <v>40mm142 gauge</v>
      </c>
      <c r="BR56" s="33">
        <f>($AY56+1.25)/12</f>
        <v>4.270833333333333</v>
      </c>
      <c r="BS56" s="30">
        <f>VLOOKUP($S56,'[4]Lookup Tables'!$O$45:$S$53,3)</f>
        <v>8030</v>
      </c>
      <c r="BT56" s="29" t="str">
        <f>VLOOKUP($S56,'[4]Lookup Tables'!$O$45:$S$53,4)</f>
        <v>84mm200 gauge</v>
      </c>
      <c r="BU56" s="33">
        <f>($AY56+1.25)/12</f>
        <v>4.270833333333333</v>
      </c>
      <c r="BV56" s="30">
        <f>VLOOKUP($S56,'[4]Lookup Tables'!$O$45:$S$53,5)</f>
        <v>8032</v>
      </c>
      <c r="BW56" s="34">
        <f>F56</f>
        <v>20</v>
      </c>
      <c r="BX56" s="34">
        <f>BB56*BW56</f>
        <v>46.665500000000002</v>
      </c>
      <c r="BY56" s="34">
        <f>BE56*BW56</f>
        <v>47.9</v>
      </c>
      <c r="BZ56" s="34">
        <f>BH56*BW56</f>
        <v>49.633499999999998</v>
      </c>
      <c r="CA56" s="34">
        <f>BZ56+CE56+CI56</f>
        <v>52.153500000000001</v>
      </c>
      <c r="CB56" s="35" t="str">
        <f t="array" ref="CB56">VLOOKUP($E56&amp;ROUNDUP(($AZ56),0), CHOOSE({1,2},'[4]Lookup Tables'!$X$3:$X$129&amp;'[4]Lookup Tables'!$Y$3:$Y$129,'[4]Lookup Tables'!$Z$3:$Z$129),2,0)</f>
        <v>56"-2pc</v>
      </c>
      <c r="CC56" s="34">
        <f t="array" ref="CC56">VLOOKUP($E56&amp;ROUNDUP(($AZ56),0), CHOOSE({1,2},'[4]Lookup Tables'!$X$3:$X$129&amp;'[4]Lookup Tables'!$Y$3:$Y$129,'[4]Lookup Tables'!AA$3:$AA$129),2,0)</f>
        <v>8480</v>
      </c>
      <c r="CD56" s="34">
        <f t="array" ref="CD56">VLOOKUP($E56&amp;ROUNDUP(($AZ56),0), CHOOSE({1,2},'[4]Lookup Tables'!$X$3:$X$129&amp;'[4]Lookup Tables'!$Y$3:$Y$129,'[4]Lookup Tables'!$AB$3:$AB$129),2,0)</f>
        <v>8481</v>
      </c>
      <c r="CE56" s="36">
        <f t="array" ref="CE56">VLOOKUP($E56&amp;ROUNDUP(($AZ56),0), CHOOSE({1,2},'[4]Lookup Tables'!$X$3:$X$129&amp;'[4]Lookup Tables'!$Y$3:$Y$129,'[4]Lookup Tables'!$AD$3:$AD$129),2,0)</f>
        <v>2.52</v>
      </c>
      <c r="CF56" s="34">
        <f t="array" ref="CF56">VLOOKUP($E56&amp;ROUNDUP(($AZ56),0), CHOOSE({1,2},'[4]Lookup Tables'!$X$3:$X$129&amp;'[4]Lookup Tables'!$Y$3:$Y$129,'[4]Lookup Tables'!$AE$3:$AE$129),2,0)</f>
        <v>3</v>
      </c>
      <c r="CG56" s="34" t="str">
        <f t="array" ref="CG56">VLOOKUP($E56&amp;ROUNDUP(($AZ56+1),0), CHOOSE({1,2},'[4]Lookup Tables'!$X$3:$X$129&amp;'[4]Lookup Tables'!$Y$3:$Y$129,'[4]Lookup Tables'!$AC$3:$AC$129),2,0)</f>
        <v>NA</v>
      </c>
      <c r="CH56" s="36">
        <f>(CO56*12)*0.0386</f>
        <v>9.4859893744076018</v>
      </c>
      <c r="CI56" s="36">
        <f t="shared" si="414"/>
        <v>0</v>
      </c>
      <c r="CJ56" s="36">
        <f>((3.14159*(((S56*0.039370078474)/2)^2))*Q56)*BW56</f>
        <v>640.76801959673526</v>
      </c>
      <c r="CK56" s="36">
        <f>((SQRT((CJ56/Q56)/3.14159))*2)</f>
        <v>4.0495719003787993</v>
      </c>
      <c r="CL56" s="36">
        <f>CK56/0.7827</f>
        <v>5.1738493680577484</v>
      </c>
      <c r="CM56" s="36">
        <f>(2*3.14159*(CL56/2))/12</f>
        <v>1.3545094530163784</v>
      </c>
      <c r="CN56" s="37">
        <f>ROUNDUP((Q56/3)*CM56,1)</f>
        <v>22.5</v>
      </c>
      <c r="CO56" s="37">
        <f>(CN56*ABS(COS(15)))+((6*(CM56*5))/12)</f>
        <v>20.479251671864425</v>
      </c>
      <c r="CP56" s="38" t="str">
        <f t="array" ref="CP56">VLOOKUP($S56&amp;$D56, CHOOSE({1,2}, '[4]Lookup Tables'!$O$65:$O$79&amp;'[4]Lookup Tables'!$P$65:$P$79,'[4]Lookup Tables'!$Q$65:$Q$79),2,0)</f>
        <v>NA</v>
      </c>
      <c r="CQ56" s="39">
        <f t="shared" si="415"/>
        <v>2.6771194444444446</v>
      </c>
      <c r="CR56" s="40" t="str">
        <f>+IFERROR(VLOOKUP($J56,'[5]Codes - Revised'!$A$8:$O$12110,10,FALSE),"ERROR")</f>
        <v>56 x 42</v>
      </c>
      <c r="CS56" s="41">
        <f t="shared" si="373"/>
        <v>1927.5260000000003</v>
      </c>
    </row>
    <row r="57" spans="1:97" s="10" customFormat="1">
      <c r="A57" s="42" t="s">
        <v>21</v>
      </c>
      <c r="B57" s="42">
        <v>153058</v>
      </c>
      <c r="C57" s="42" t="s">
        <v>152</v>
      </c>
      <c r="D57" s="42" t="s">
        <v>23</v>
      </c>
      <c r="E57" s="42" t="s">
        <v>24</v>
      </c>
      <c r="F57" s="42">
        <v>20</v>
      </c>
      <c r="G57" s="13">
        <f t="shared" ref="G57:G61" si="416">CA57</f>
        <v>52.153500000000001</v>
      </c>
      <c r="H57" s="43">
        <v>42</v>
      </c>
      <c r="I57" s="13">
        <f t="shared" ref="I57:I61" si="417">F57*H57</f>
        <v>840</v>
      </c>
      <c r="J57" s="43">
        <v>12566</v>
      </c>
      <c r="K57" s="42">
        <v>50</v>
      </c>
      <c r="L57" s="15">
        <f>+IFERROR(VLOOKUP($K57,'[4]Lookup Tables'!$A$3:$B$35,2,FALSE),"ERROR")</f>
        <v>50</v>
      </c>
      <c r="M57" s="42" t="s">
        <v>25</v>
      </c>
      <c r="N57" s="15" t="str">
        <f t="array" ref="N57">VLOOKUP($M57&amp;$L57, CHOOSE({1,2}, '[4]Lookup Tables'!$I$59:$I$165&amp;'[4]Lookup Tables'!$J$59:$J$165,'[4]Lookup Tables'!$K$59:$K$165), 2,0)</f>
        <v>M50</v>
      </c>
      <c r="O57" s="15">
        <f t="array" ref="O57">VLOOKUP($M57&amp;$K57&amp;A57, CHOOSE({1,2,3}, '[4]Lookup Tables'!$I$59:$I$165&amp;'[4]Lookup Tables'!$J$59:$J$165&amp;'[4]Lookup Tables'!$H$59:$H$165,'[4]Lookup Tables'!$L$59:$L$165), 2,0)</f>
        <v>70325</v>
      </c>
      <c r="P57" s="15">
        <f>+IFERROR(VLOOKUP($A57,'[4]Lookup Tables'!$I$54:$J$55,2,FALSE),"ERROR")</f>
        <v>72036</v>
      </c>
      <c r="Q57" s="44">
        <v>49.75</v>
      </c>
      <c r="R57" s="17">
        <v>1</v>
      </c>
      <c r="S57" s="45">
        <v>23</v>
      </c>
      <c r="T57" s="19">
        <f>(VLOOKUP(S57,'[4]Lookup Tables'!$L$3:$M$11,2,FALSE))*0.039370078474</f>
        <v>0.89566928528350009</v>
      </c>
      <c r="U57" s="17">
        <f t="shared" ref="U57:U61" si="418">(3.14159*(T57/2)^2)*(Q57)</f>
        <v>31.345699257328477</v>
      </c>
      <c r="V57" s="20" t="str">
        <f>+IFERROR(VLOOKUP(L57,'[4]Lookup Tables'!$R$4:$U$22,3,FALSE),"ERROR")</f>
        <v>Green</v>
      </c>
      <c r="W57" s="21">
        <f t="shared" ref="W57:W61" si="419">B57</f>
        <v>153058</v>
      </c>
      <c r="X57" s="46" t="s">
        <v>149</v>
      </c>
      <c r="Y57" s="23" t="s">
        <v>27</v>
      </c>
      <c r="Z57" s="23" t="str">
        <f>+IFERROR(VLOOKUP(L57,'[4]Lookup Tables'!$R$4:$U$22,4,FALSE),"ERROR")</f>
        <v>Medium</v>
      </c>
      <c r="AA57" s="21">
        <f t="shared" ref="AA57:AA61" si="420">S57</f>
        <v>23</v>
      </c>
      <c r="AB57" s="24">
        <f t="shared" ref="AB57:AB61" si="421">R57</f>
        <v>1</v>
      </c>
      <c r="AC57" s="23" t="s">
        <v>28</v>
      </c>
      <c r="AD57" s="25">
        <v>0.75</v>
      </c>
      <c r="AE57" s="26">
        <f t="shared" ref="AE57:AE58" si="422">(($U57-(3.1459*(($AB57+0.043)/2)^2))/((3.1459*(($AB57+0.043)/2)^2)-(3.1459*(AD57/2)^2)))/12</f>
        <v>6.1495770006343831</v>
      </c>
      <c r="AF57" s="23" t="s">
        <v>29</v>
      </c>
      <c r="AG57" s="23">
        <v>0.625</v>
      </c>
      <c r="AH57" s="26">
        <f t="shared" ref="AH57:AH58" si="423">(($U57-(3.1459*(($AB57+0.043)/2)^2))/((3.1459*(($AB57+0.043)/2)^2)-(3.1459*(AG57/2)^2)))/12</f>
        <v>4.6336243842814824</v>
      </c>
      <c r="AI57" s="23" t="s">
        <v>30</v>
      </c>
      <c r="AJ57" s="23">
        <v>0.69</v>
      </c>
      <c r="AK57" s="26">
        <f t="shared" ref="AK57:AK58" si="424">(($U57-(3.1459*(($AB57+0.043)/2)^2))/((3.1459*(($AB57+0.043)/2)^2)-(3.1459*(AJ57/2)^2)))/12</f>
        <v>5.2810452125075349</v>
      </c>
      <c r="AL57" s="23" t="s">
        <v>31</v>
      </c>
      <c r="AM57" s="23">
        <v>0.80400000000000005</v>
      </c>
      <c r="AN57" s="26">
        <f t="shared" ref="AN57:AN58" si="425">(($U57-(3.1459*(($AB57+0.043)/2)^2))/((3.1459*(($AB57+0.043)/2)^2)-(3.1459*(AM57/2)^2)))/12</f>
        <v>7.3186058307971384</v>
      </c>
      <c r="AO57" s="23" t="s">
        <v>32</v>
      </c>
      <c r="AP57" s="23">
        <v>0.53</v>
      </c>
      <c r="AQ57" s="26">
        <f t="shared" ref="AQ57:AQ58" si="426">(($U57-(3.1459*(($AB57+0.043)/2)^2))/((3.1459*(($AB57+0.043)/2)^2)-(3.1459*(AP57/2)^2)))/12</f>
        <v>4.0035666785711017</v>
      </c>
      <c r="AR57" s="47">
        <f t="shared" ref="AR57:AR61" si="427">AY57</f>
        <v>50</v>
      </c>
      <c r="AS57" s="21">
        <f>+IFERROR(VLOOKUP(L57,'[4]Lookup Tables'!$R$4:$U$22,2,FALSE),"ERROR")</f>
        <v>60</v>
      </c>
      <c r="AT57" s="23" t="str">
        <f t="shared" ref="AT57:AT61" si="428">A57</f>
        <v>B or G</v>
      </c>
      <c r="AU57" s="21">
        <f t="shared" ref="AU57:AU61" si="429">F57</f>
        <v>20</v>
      </c>
      <c r="AV57" s="21" t="str">
        <f>+IFERROR(VLOOKUP(L57,'[4]Lookup Tables'!$R$4:$V$22,5,FALSE),"ERROR")</f>
        <v>5-8</v>
      </c>
      <c r="AW57" s="21">
        <v>600</v>
      </c>
      <c r="AX57" s="48">
        <f t="shared" ref="AX57:AX61" si="430">Q57</f>
        <v>49.75</v>
      </c>
      <c r="AY57" s="48">
        <f t="shared" ref="AY57:AY61" si="431">AX57+0.25</f>
        <v>50</v>
      </c>
      <c r="AZ57" s="48">
        <f t="shared" ref="AZ57:AZ61" si="432">AX57+1</f>
        <v>50.75</v>
      </c>
      <c r="BA57" s="29">
        <f t="array" ref="BA57">VLOOKUP($S57&amp;$M57, CHOOSE({1,2}, '[4]Lookup Tables'!$I$20:$I$49&amp;'[4]Lookup Tables'!$J$20:$J$49,'[4]Lookup Tables'!$K$20:$K$49), 2,0)</f>
        <v>4.6899999999999997E-2</v>
      </c>
      <c r="BB57" s="29">
        <f t="shared" ref="BB57:BB61" si="433">BA57*AX57</f>
        <v>2.333275</v>
      </c>
      <c r="BC57" s="30">
        <f t="shared" ref="BC57:BC61" si="434">BB57*454</f>
        <v>1059.3068499999999</v>
      </c>
      <c r="BD57" s="29">
        <f t="array" ref="BD57">VLOOKUP($S57&amp;$M57, CHOOSE({1,2}, '[4]Lookup Tables'!$I$20:$I$49&amp;'[4]Lookup Tables'!$J$20:$J$49,'[4]Lookup Tables'!$L$20:$L$49), 2,0)</f>
        <v>4.7899999999999998E-2</v>
      </c>
      <c r="BE57" s="49">
        <f t="shared" ref="BE57:BE61" si="435">BD57*AY57</f>
        <v>2.395</v>
      </c>
      <c r="BF57" s="30">
        <f t="shared" ref="BF57:BF61" si="436">BE57*454</f>
        <v>1087.33</v>
      </c>
      <c r="BG57" s="29">
        <f t="array" ref="BG57">VLOOKUP($S57&amp;$M57, CHOOSE({1,2}, '[4]Lookup Tables'!$I$20:$I$49&amp;'[4]Lookup Tables'!$J$20:$J$49,'[4]Lookup Tables'!$M$20:$M$49), 2,0)</f>
        <v>4.8899999999999999E-2</v>
      </c>
      <c r="BH57" s="29">
        <f t="shared" ref="BH57:BH61" si="437">BG57*AZ57</f>
        <v>2.4816750000000001</v>
      </c>
      <c r="BI57" s="30">
        <f t="shared" ref="BI57:BI61" si="438">BH57*454</f>
        <v>1126.6804500000001</v>
      </c>
      <c r="BJ57" s="30" t="str">
        <f t="shared" ref="BJ57:BJ61" si="439">N57</f>
        <v>M50</v>
      </c>
      <c r="BK57" s="31">
        <f t="shared" ref="BK57:BK61" si="440">BE57*0.7</f>
        <v>1.6764999999999999</v>
      </c>
      <c r="BL57" s="30">
        <v>72036</v>
      </c>
      <c r="BM57" s="31">
        <f t="shared" ref="BM57:BM61" si="441">BE57*0.3</f>
        <v>0.71850000000000003</v>
      </c>
      <c r="BN57" s="32">
        <v>0.3</v>
      </c>
      <c r="BO57" s="29" t="str">
        <f>'[4]Lookup Tables'!$P$58</f>
        <v>12-8 4x1.25 Universal Clip</v>
      </c>
      <c r="BP57" s="30">
        <f>VLOOKUP($BO57,'[4]Lookup Tables'!$P$58:$Q$60,2)</f>
        <v>8509</v>
      </c>
      <c r="BQ57" s="29" t="str">
        <f>VLOOKUP($S57,'[4]Lookup Tables'!$O$45:$S$53,2)</f>
        <v>40mm142 gauge</v>
      </c>
      <c r="BR57" s="33">
        <f t="shared" ref="BR57:BR58" si="442">($AY57+1.25)/12</f>
        <v>4.270833333333333</v>
      </c>
      <c r="BS57" s="30">
        <f>VLOOKUP($S57,'[4]Lookup Tables'!$O$45:$S$53,3)</f>
        <v>8030</v>
      </c>
      <c r="BT57" s="29" t="str">
        <f>VLOOKUP($S57,'[4]Lookup Tables'!$O$45:$S$53,4)</f>
        <v>84mm200 gauge</v>
      </c>
      <c r="BU57" s="33">
        <f t="shared" ref="BU57:BU58" si="443">($AY57+1.25)/12</f>
        <v>4.270833333333333</v>
      </c>
      <c r="BV57" s="30">
        <f>VLOOKUP($S57,'[4]Lookup Tables'!$O$45:$S$53,5)</f>
        <v>8032</v>
      </c>
      <c r="BW57" s="34">
        <f t="shared" ref="BW57:BW61" si="444">F57</f>
        <v>20</v>
      </c>
      <c r="BX57" s="34">
        <f t="shared" ref="BX57:BX61" si="445">BB57*BW57</f>
        <v>46.665500000000002</v>
      </c>
      <c r="BY57" s="34">
        <f t="shared" ref="BY57:BY61" si="446">BE57*BW57</f>
        <v>47.9</v>
      </c>
      <c r="BZ57" s="34">
        <f t="shared" ref="BZ57:BZ61" si="447">BH57*BW57</f>
        <v>49.633499999999998</v>
      </c>
      <c r="CA57" s="34">
        <f t="shared" ref="CA57:CA61" si="448">BZ57+CE57+CI57</f>
        <v>52.153500000000001</v>
      </c>
      <c r="CB57" s="35" t="str">
        <f t="array" ref="CB57">VLOOKUP($E57&amp;ROUNDUP(($AZ57),0), CHOOSE({1,2},'[4]Lookup Tables'!$X$3:$X$129&amp;'[4]Lookup Tables'!$Y$3:$Y$129,'[4]Lookup Tables'!$Z$3:$Z$129),2,0)</f>
        <v>56"-2pc</v>
      </c>
      <c r="CC57" s="34">
        <f t="array" ref="CC57">VLOOKUP($E57&amp;ROUNDUP(($AZ57),0), CHOOSE({1,2},'[4]Lookup Tables'!$X$3:$X$129&amp;'[4]Lookup Tables'!$Y$3:$Y$129,'[4]Lookup Tables'!AA$3:$AA$129),2,0)</f>
        <v>8480</v>
      </c>
      <c r="CD57" s="34">
        <f t="array" ref="CD57">VLOOKUP($E57&amp;ROUNDUP(($AZ57),0), CHOOSE({1,2},'[4]Lookup Tables'!$X$3:$X$129&amp;'[4]Lookup Tables'!$Y$3:$Y$129,'[4]Lookup Tables'!$AB$3:$AB$129),2,0)</f>
        <v>8481</v>
      </c>
      <c r="CE57" s="36">
        <f t="array" ref="CE57">VLOOKUP($E57&amp;ROUNDUP(($AZ57),0), CHOOSE({1,2},'[4]Lookup Tables'!$X$3:$X$129&amp;'[4]Lookup Tables'!$Y$3:$Y$129,'[4]Lookup Tables'!$AD$3:$AD$129),2,0)</f>
        <v>2.52</v>
      </c>
      <c r="CF57" s="34">
        <f t="array" ref="CF57">VLOOKUP($E57&amp;ROUNDUP(($AZ57),0), CHOOSE({1,2},'[4]Lookup Tables'!$X$3:$X$129&amp;'[4]Lookup Tables'!$Y$3:$Y$129,'[4]Lookup Tables'!$AE$3:$AE$129),2,0)</f>
        <v>3</v>
      </c>
      <c r="CG57" s="34" t="str">
        <f t="array" ref="CG57">VLOOKUP($E57&amp;ROUNDUP(($AZ57+1),0), CHOOSE({1,2},'[4]Lookup Tables'!$X$3:$X$129&amp;'[4]Lookup Tables'!$Y$3:$Y$129,'[4]Lookup Tables'!$AC$3:$AC$129),2,0)</f>
        <v>NA</v>
      </c>
      <c r="CH57" s="36">
        <f t="shared" ref="CH57:CH61" si="449">(CO57*12)*0.0386</f>
        <v>9.4859893744076018</v>
      </c>
      <c r="CI57" s="36">
        <f t="shared" si="414"/>
        <v>0</v>
      </c>
      <c r="CJ57" s="36">
        <f t="shared" ref="CJ57:CJ61" si="450">((3.14159*(((S57*0.039370078474)/2)^2))*Q57)*BW57</f>
        <v>640.76801959673526</v>
      </c>
      <c r="CK57" s="36">
        <f t="shared" ref="CK57:CK61" si="451">((SQRT((CJ57/Q57)/3.14159))*2)</f>
        <v>4.0495719003787993</v>
      </c>
      <c r="CL57" s="36">
        <f t="shared" ref="CL57:CL61" si="452">CK57/0.7827</f>
        <v>5.1738493680577484</v>
      </c>
      <c r="CM57" s="36">
        <f t="shared" ref="CM57:CM61" si="453">(2*3.14159*(CL57/2))/12</f>
        <v>1.3545094530163784</v>
      </c>
      <c r="CN57" s="37">
        <f t="shared" ref="CN57:CN61" si="454">ROUNDUP((Q57/3)*CM57,1)</f>
        <v>22.5</v>
      </c>
      <c r="CO57" s="37">
        <f t="shared" ref="CO57:CO61" si="455">(CN57*ABS(COS(15)))+((6*(CM57*5))/12)</f>
        <v>20.479251671864425</v>
      </c>
      <c r="CP57" s="38" t="str">
        <f t="array" ref="CP57">VLOOKUP($S57&amp;$D57, CHOOSE({1,2}, '[4]Lookup Tables'!$O$65:$O$79&amp;'[4]Lookup Tables'!$P$65:$P$79,'[4]Lookup Tables'!$Q$65:$Q$79),2,0)</f>
        <v>NA</v>
      </c>
      <c r="CQ57" s="39">
        <f t="shared" si="415"/>
        <v>2.6671988095238093</v>
      </c>
      <c r="CR57" s="40" t="str">
        <f>+IFERROR(VLOOKUP($J57,'[5]Codes - Revised'!$A$8:$O$12110,10,FALSE),"ERROR")</f>
        <v>56 x 42</v>
      </c>
      <c r="CS57" s="41">
        <f t="shared" si="373"/>
        <v>2240.4469999999997</v>
      </c>
    </row>
    <row r="58" spans="1:97" s="10" customFormat="1">
      <c r="A58" s="11" t="s">
        <v>21</v>
      </c>
      <c r="B58" s="12">
        <v>154063</v>
      </c>
      <c r="C58" s="11" t="s">
        <v>153</v>
      </c>
      <c r="D58" s="11" t="s">
        <v>23</v>
      </c>
      <c r="E58" s="11" t="s">
        <v>24</v>
      </c>
      <c r="F58" s="11">
        <v>20</v>
      </c>
      <c r="G58" s="13">
        <f t="shared" si="416"/>
        <v>53.131499999999996</v>
      </c>
      <c r="H58" s="14">
        <v>36</v>
      </c>
      <c r="I58" s="13">
        <f t="shared" si="417"/>
        <v>720</v>
      </c>
      <c r="J58" s="14">
        <v>12565</v>
      </c>
      <c r="K58" s="11">
        <v>35</v>
      </c>
      <c r="L58" s="15">
        <f>+IFERROR(VLOOKUP($K58,'[4]Lookup Tables'!$A$3:$B$35,2,FALSE),"ERROR")</f>
        <v>35</v>
      </c>
      <c r="M58" s="11" t="s">
        <v>56</v>
      </c>
      <c r="N58" s="15" t="str">
        <f t="array" ref="N58">VLOOKUP($M58&amp;$L58, CHOOSE({1,2}, '[4]Lookup Tables'!$I$59:$I$165&amp;'[4]Lookup Tables'!$J$59:$J$165,'[4]Lookup Tables'!$K$59:$K$165), 2,0)</f>
        <v>LIF35</v>
      </c>
      <c r="O58" s="15">
        <f t="array" ref="O58">VLOOKUP($M58&amp;$K58&amp;A58, CHOOSE({1,2,3}, '[4]Lookup Tables'!$I$59:$I$165&amp;'[4]Lookup Tables'!$J$59:$J$165&amp;'[4]Lookup Tables'!$H$59:$H$165,'[4]Lookup Tables'!$L$59:$L$165), 2,0)</f>
        <v>70311</v>
      </c>
      <c r="P58" s="15">
        <f>+IFERROR(VLOOKUP($A58,'[4]Lookup Tables'!$I$54:$J$55,2,FALSE),"ERROR")</f>
        <v>72036</v>
      </c>
      <c r="Q58" s="16">
        <v>50.75</v>
      </c>
      <c r="R58" s="17">
        <v>1</v>
      </c>
      <c r="S58" s="18">
        <v>23</v>
      </c>
      <c r="T58" s="19">
        <f>(VLOOKUP(S58,'[4]Lookup Tables'!$L$3:$M$11,2,FALSE))*0.039370078474</f>
        <v>0.89566928528350009</v>
      </c>
      <c r="U58" s="17">
        <f t="shared" si="418"/>
        <v>31.975763564008446</v>
      </c>
      <c r="V58" s="20" t="str">
        <f>+IFERROR(VLOOKUP(L58,'[4]Lookup Tables'!$R$4:$U$22,3,FALSE),"ERROR")</f>
        <v>Blue</v>
      </c>
      <c r="W58" s="21">
        <f t="shared" si="419"/>
        <v>154063</v>
      </c>
      <c r="X58" s="22" t="s">
        <v>154</v>
      </c>
      <c r="Y58" s="23" t="s">
        <v>27</v>
      </c>
      <c r="Z58" s="23" t="str">
        <f>+IFERROR(VLOOKUP(L58,'[4]Lookup Tables'!$R$4:$U$22,4,FALSE),"ERROR")</f>
        <v>Fast</v>
      </c>
      <c r="AA58" s="21">
        <f t="shared" si="420"/>
        <v>23</v>
      </c>
      <c r="AB58" s="24">
        <f t="shared" si="421"/>
        <v>1</v>
      </c>
      <c r="AC58" s="23" t="s">
        <v>28</v>
      </c>
      <c r="AD58" s="25">
        <v>0.75</v>
      </c>
      <c r="AE58" s="26">
        <f t="shared" si="422"/>
        <v>6.2766551259397465</v>
      </c>
      <c r="AF58" s="23" t="s">
        <v>29</v>
      </c>
      <c r="AG58" s="23">
        <v>0.625</v>
      </c>
      <c r="AH58" s="26">
        <f t="shared" si="423"/>
        <v>4.7293760595695495</v>
      </c>
      <c r="AI58" s="23" t="s">
        <v>30</v>
      </c>
      <c r="AJ58" s="23">
        <v>0.69</v>
      </c>
      <c r="AK58" s="26">
        <f t="shared" si="424"/>
        <v>5.3901755356483116</v>
      </c>
      <c r="AL58" s="23" t="s">
        <v>31</v>
      </c>
      <c r="AM58" s="23">
        <v>0.80400000000000005</v>
      </c>
      <c r="AN58" s="26">
        <f t="shared" si="425"/>
        <v>7.4698413887437516</v>
      </c>
      <c r="AO58" s="23" t="s">
        <v>32</v>
      </c>
      <c r="AP58" s="23">
        <v>0.53</v>
      </c>
      <c r="AQ58" s="26">
        <f t="shared" si="426"/>
        <v>4.0862985067920263</v>
      </c>
      <c r="AR58" s="47">
        <f t="shared" si="427"/>
        <v>51</v>
      </c>
      <c r="AS58" s="21">
        <f>+IFERROR(VLOOKUP(L58,'[4]Lookup Tables'!$R$4:$U$22,2,FALSE),"ERROR")</f>
        <v>30</v>
      </c>
      <c r="AT58" s="23" t="str">
        <f t="shared" si="428"/>
        <v>B or G</v>
      </c>
      <c r="AU58" s="21">
        <f t="shared" si="429"/>
        <v>20</v>
      </c>
      <c r="AV58" s="21" t="str">
        <f>+IFERROR(VLOOKUP(L58,'[4]Lookup Tables'!$R$4:$V$22,5,FALSE),"ERROR")</f>
        <v>5-8</v>
      </c>
      <c r="AW58" s="21">
        <v>600</v>
      </c>
      <c r="AX58" s="48">
        <f t="shared" si="430"/>
        <v>50.75</v>
      </c>
      <c r="AY58" s="48">
        <f t="shared" si="431"/>
        <v>51</v>
      </c>
      <c r="AZ58" s="48">
        <f t="shared" si="432"/>
        <v>51.75</v>
      </c>
      <c r="BA58" s="29">
        <f t="array" ref="BA58">VLOOKUP($S58&amp;$M58, CHOOSE({1,2}, '[4]Lookup Tables'!$I$20:$I$49&amp;'[4]Lookup Tables'!$J$20:$J$49,'[4]Lookup Tables'!$K$20:$K$49), 2,0)</f>
        <v>4.6899999999999997E-2</v>
      </c>
      <c r="BB58" s="29">
        <f t="shared" si="433"/>
        <v>2.3801749999999999</v>
      </c>
      <c r="BC58" s="30">
        <f t="shared" si="434"/>
        <v>1080.5994499999999</v>
      </c>
      <c r="BD58" s="29">
        <f t="array" ref="BD58">VLOOKUP($S58&amp;$M58, CHOOSE({1,2}, '[4]Lookup Tables'!$I$20:$I$49&amp;'[4]Lookup Tables'!$J$20:$J$49,'[4]Lookup Tables'!$L$20:$L$49), 2,0)</f>
        <v>4.7899999999999998E-2</v>
      </c>
      <c r="BE58" s="49">
        <f t="shared" si="435"/>
        <v>2.4428999999999998</v>
      </c>
      <c r="BF58" s="30">
        <f t="shared" si="436"/>
        <v>1109.0765999999999</v>
      </c>
      <c r="BG58" s="29">
        <f t="array" ref="BG58">VLOOKUP($S58&amp;$M58, CHOOSE({1,2}, '[4]Lookup Tables'!$I$20:$I$49&amp;'[4]Lookup Tables'!$J$20:$J$49,'[4]Lookup Tables'!$M$20:$M$49), 2,0)</f>
        <v>4.8899999999999999E-2</v>
      </c>
      <c r="BH58" s="29">
        <f t="shared" si="437"/>
        <v>2.5305749999999998</v>
      </c>
      <c r="BI58" s="30">
        <f t="shared" si="438"/>
        <v>1148.88105</v>
      </c>
      <c r="BJ58" s="30" t="str">
        <f t="shared" si="439"/>
        <v>LIF35</v>
      </c>
      <c r="BK58" s="31">
        <f t="shared" si="440"/>
        <v>1.7100299999999997</v>
      </c>
      <c r="BL58" s="30">
        <v>72036</v>
      </c>
      <c r="BM58" s="31">
        <f t="shared" si="441"/>
        <v>0.73286999999999991</v>
      </c>
      <c r="BN58" s="32">
        <v>0.3</v>
      </c>
      <c r="BO58" s="29" t="str">
        <f>'[4]Lookup Tables'!$P$58</f>
        <v>12-8 4x1.25 Universal Clip</v>
      </c>
      <c r="BP58" s="30">
        <f>VLOOKUP($BO58,'[4]Lookup Tables'!$P$58:$Q$60,2)</f>
        <v>8509</v>
      </c>
      <c r="BQ58" s="29" t="str">
        <f>VLOOKUP($S58,'[4]Lookup Tables'!$O$45:$S$53,2)</f>
        <v>40mm142 gauge</v>
      </c>
      <c r="BR58" s="33">
        <f t="shared" si="442"/>
        <v>4.354166666666667</v>
      </c>
      <c r="BS58" s="30">
        <f>VLOOKUP($S58,'[4]Lookup Tables'!$O$45:$S$53,3)</f>
        <v>8030</v>
      </c>
      <c r="BT58" s="29" t="str">
        <f>VLOOKUP($S58,'[4]Lookup Tables'!$O$45:$S$53,4)</f>
        <v>84mm200 gauge</v>
      </c>
      <c r="BU58" s="33">
        <f t="shared" si="443"/>
        <v>4.354166666666667</v>
      </c>
      <c r="BV58" s="30">
        <f>VLOOKUP($S58,'[4]Lookup Tables'!$O$45:$S$53,5)</f>
        <v>8032</v>
      </c>
      <c r="BW58" s="34">
        <f t="shared" si="444"/>
        <v>20</v>
      </c>
      <c r="BX58" s="34">
        <f t="shared" si="445"/>
        <v>47.603499999999997</v>
      </c>
      <c r="BY58" s="34">
        <f t="shared" si="446"/>
        <v>48.857999999999997</v>
      </c>
      <c r="BZ58" s="34">
        <f t="shared" si="447"/>
        <v>50.611499999999992</v>
      </c>
      <c r="CA58" s="34">
        <f t="shared" si="448"/>
        <v>53.131499999999996</v>
      </c>
      <c r="CB58" s="35" t="str">
        <f t="array" ref="CB58">VLOOKUP($E58&amp;ROUNDUP(($AZ58),0), CHOOSE({1,2},'[4]Lookup Tables'!$X$3:$X$129&amp;'[4]Lookup Tables'!$Y$3:$Y$129,'[4]Lookup Tables'!$Z$3:$Z$129),2,0)</f>
        <v>56"-2pc</v>
      </c>
      <c r="CC58" s="34">
        <f t="array" ref="CC58">VLOOKUP($E58&amp;ROUNDUP(($AZ58),0), CHOOSE({1,2},'[4]Lookup Tables'!$X$3:$X$129&amp;'[4]Lookup Tables'!$Y$3:$Y$129,'[4]Lookup Tables'!AA$3:$AA$129),2,0)</f>
        <v>8480</v>
      </c>
      <c r="CD58" s="34">
        <f t="array" ref="CD58">VLOOKUP($E58&amp;ROUNDUP(($AZ58),0), CHOOSE({1,2},'[4]Lookup Tables'!$X$3:$X$129&amp;'[4]Lookup Tables'!$Y$3:$Y$129,'[4]Lookup Tables'!$AB$3:$AB$129),2,0)</f>
        <v>8481</v>
      </c>
      <c r="CE58" s="36">
        <f t="array" ref="CE58">VLOOKUP($E58&amp;ROUNDUP(($AZ58),0), CHOOSE({1,2},'[4]Lookup Tables'!$X$3:$X$129&amp;'[4]Lookup Tables'!$Y$3:$Y$129,'[4]Lookup Tables'!$AD$3:$AD$129),2,0)</f>
        <v>2.52</v>
      </c>
      <c r="CF58" s="34">
        <f t="array" ref="CF58">VLOOKUP($E58&amp;ROUNDUP(($AZ58),0), CHOOSE({1,2},'[4]Lookup Tables'!$X$3:$X$129&amp;'[4]Lookup Tables'!$Y$3:$Y$129,'[4]Lookup Tables'!$AE$3:$AE$129),2,0)</f>
        <v>3</v>
      </c>
      <c r="CG58" s="34" t="str">
        <f t="array" ref="CG58">VLOOKUP($E58&amp;ROUNDUP(($AZ58+1),0), CHOOSE({1,2},'[4]Lookup Tables'!$X$3:$X$129&amp;'[4]Lookup Tables'!$Y$3:$Y$129,'[4]Lookup Tables'!$AC$3:$AC$129),2,0)</f>
        <v>NA</v>
      </c>
      <c r="CH58" s="36">
        <f t="shared" si="449"/>
        <v>9.6619330950257059</v>
      </c>
      <c r="CI58" s="36">
        <f t="shared" si="414"/>
        <v>0</v>
      </c>
      <c r="CJ58" s="36">
        <f t="shared" si="450"/>
        <v>653.64777878460939</v>
      </c>
      <c r="CK58" s="36">
        <f t="shared" si="451"/>
        <v>4.0495719003787993</v>
      </c>
      <c r="CL58" s="36">
        <f t="shared" si="452"/>
        <v>5.1738493680577484</v>
      </c>
      <c r="CM58" s="36">
        <f t="shared" si="453"/>
        <v>1.3545094530163784</v>
      </c>
      <c r="CN58" s="37">
        <f t="shared" si="454"/>
        <v>23</v>
      </c>
      <c r="CO58" s="37">
        <f t="shared" si="455"/>
        <v>20.859095628293836</v>
      </c>
      <c r="CP58" s="38" t="str">
        <f t="array" ref="CP58">VLOOKUP($S58&amp;$D58, CHOOSE({1,2}, '[4]Lookup Tables'!$O$65:$O$79&amp;'[4]Lookup Tables'!$P$65:$P$79,'[4]Lookup Tables'!$Q$65:$Q$79),2,0)</f>
        <v>NA</v>
      </c>
      <c r="CQ58" s="39">
        <f t="shared" si="415"/>
        <v>2.7260194444444443</v>
      </c>
      <c r="CR58" s="40" t="str">
        <f>+IFERROR(VLOOKUP($J58,'[5]Codes - Revised'!$A$8:$O$12110,10,FALSE),"ERROR")</f>
        <v>56 x 42</v>
      </c>
      <c r="CS58" s="41">
        <f t="shared" si="373"/>
        <v>1962.7339999999999</v>
      </c>
    </row>
    <row r="59" spans="1:97" s="10" customFormat="1">
      <c r="A59" s="11" t="s">
        <v>21</v>
      </c>
      <c r="B59" s="12">
        <v>154064</v>
      </c>
      <c r="C59" s="11" t="s">
        <v>155</v>
      </c>
      <c r="D59" s="11" t="s">
        <v>23</v>
      </c>
      <c r="E59" s="11" t="s">
        <v>34</v>
      </c>
      <c r="F59" s="11">
        <v>20</v>
      </c>
      <c r="G59" s="13">
        <f t="shared" si="416"/>
        <v>50.632756252809052</v>
      </c>
      <c r="H59" s="14">
        <v>50</v>
      </c>
      <c r="I59" s="13">
        <f t="shared" si="417"/>
        <v>1000</v>
      </c>
      <c r="J59" s="14">
        <v>12002</v>
      </c>
      <c r="K59" s="11">
        <v>35</v>
      </c>
      <c r="L59" s="15">
        <f>+IFERROR(VLOOKUP($K59,'[4]Lookup Tables'!$A$3:$B$35,2,FALSE),"ERROR")</f>
        <v>35</v>
      </c>
      <c r="M59" s="11" t="s">
        <v>25</v>
      </c>
      <c r="N59" s="15" t="str">
        <f t="array" ref="N59">VLOOKUP($M59&amp;$L59, CHOOSE({1,2}, '[4]Lookup Tables'!$I$59:$I$165&amp;'[4]Lookup Tables'!$J$59:$J$165,'[4]Lookup Tables'!$K$59:$K$165), 2,0)</f>
        <v>M35</v>
      </c>
      <c r="O59" s="15">
        <f t="array" ref="O59">VLOOKUP($M59&amp;$K59&amp;A59, CHOOSE({1,2,3}, '[4]Lookup Tables'!$I$59:$I$165&amp;'[4]Lookup Tables'!$J$59:$J$165&amp;'[4]Lookup Tables'!$H$59:$H$165,'[4]Lookup Tables'!$L$59:$L$165), 2,0)</f>
        <v>70274</v>
      </c>
      <c r="P59" s="15">
        <f>+IFERROR(VLOOKUP($A59,'[4]Lookup Tables'!$I$54:$J$55,2,FALSE),"ERROR")</f>
        <v>72036</v>
      </c>
      <c r="Q59" s="16">
        <v>50.75</v>
      </c>
      <c r="R59" s="17">
        <v>1</v>
      </c>
      <c r="S59" s="18">
        <v>23</v>
      </c>
      <c r="T59" s="19">
        <f>(VLOOKUP(S59,'[4]Lookup Tables'!$L$3:$M$11,2,FALSE))*0.039370078474</f>
        <v>0.89566928528350009</v>
      </c>
      <c r="U59" s="17">
        <f t="shared" si="418"/>
        <v>31.975763564008446</v>
      </c>
      <c r="V59" s="20" t="str">
        <f>+IFERROR(VLOOKUP(L59,'[4]Lookup Tables'!$R$4:$U$22,3,FALSE),"ERROR")</f>
        <v>Blue</v>
      </c>
      <c r="W59" s="21">
        <f t="shared" si="419"/>
        <v>154064</v>
      </c>
      <c r="X59" s="22" t="s">
        <v>156</v>
      </c>
      <c r="Y59" s="23" t="s">
        <v>27</v>
      </c>
      <c r="Z59" s="23" t="str">
        <f>+IFERROR(VLOOKUP(L59,'[4]Lookup Tables'!$R$4:$U$22,4,FALSE),"ERROR")</f>
        <v>Fast</v>
      </c>
      <c r="AA59" s="21">
        <f t="shared" si="420"/>
        <v>23</v>
      </c>
      <c r="AB59" s="24">
        <f t="shared" si="421"/>
        <v>1</v>
      </c>
      <c r="AC59" s="23" t="s">
        <v>28</v>
      </c>
      <c r="AD59" s="25">
        <v>0.75</v>
      </c>
      <c r="AE59" s="26">
        <f>(($U59-(3.1459*(($AB59+0.043)/2)^2))/((3.1459*(($AB59+0.043)/2)^2)-(3.1459*(AD59/2)^2)))/12</f>
        <v>6.2766551259397465</v>
      </c>
      <c r="AF59" s="23" t="s">
        <v>29</v>
      </c>
      <c r="AG59" s="23">
        <v>0.625</v>
      </c>
      <c r="AH59" s="26">
        <f>(($U59-(3.1459*(($AB59+0.043)/2)^2))/((3.1459*(($AB59+0.043)/2)^2)-(3.1459*(AG59/2)^2)))/12</f>
        <v>4.7293760595695495</v>
      </c>
      <c r="AI59" s="23" t="s">
        <v>30</v>
      </c>
      <c r="AJ59" s="23">
        <v>0.69</v>
      </c>
      <c r="AK59" s="26">
        <f>(($U59-(3.1459*(($AB59+0.043)/2)^2))/((3.1459*(($AB59+0.043)/2)^2)-(3.1459*(AJ59/2)^2)))/12</f>
        <v>5.3901755356483116</v>
      </c>
      <c r="AL59" s="23" t="s">
        <v>31</v>
      </c>
      <c r="AM59" s="23">
        <v>0.80400000000000005</v>
      </c>
      <c r="AN59" s="26">
        <f>(($U59-(3.1459*(($AB59+0.043)/2)^2))/((3.1459*(($AB59+0.043)/2)^2)-(3.1459*(AM59/2)^2)))/12</f>
        <v>7.4698413887437516</v>
      </c>
      <c r="AO59" s="23" t="s">
        <v>32</v>
      </c>
      <c r="AP59" s="23">
        <v>0.53</v>
      </c>
      <c r="AQ59" s="26">
        <f>(($U59-(3.1459*(($AB59+0.043)/2)^2))/((3.1459*(($AB59+0.043)/2)^2)-(3.1459*(AP59/2)^2)))/12</f>
        <v>4.0862985067920263</v>
      </c>
      <c r="AR59" s="47">
        <f t="shared" si="427"/>
        <v>51</v>
      </c>
      <c r="AS59" s="21">
        <f>+IFERROR(VLOOKUP(L59,'[4]Lookup Tables'!$R$4:$U$22,2,FALSE),"ERROR")</f>
        <v>30</v>
      </c>
      <c r="AT59" s="23" t="str">
        <f t="shared" si="428"/>
        <v>B or G</v>
      </c>
      <c r="AU59" s="21">
        <f t="shared" si="429"/>
        <v>20</v>
      </c>
      <c r="AV59" s="21" t="str">
        <f>+IFERROR(VLOOKUP(L59,'[4]Lookup Tables'!$R$4:$V$22,5,FALSE),"ERROR")</f>
        <v>5-8</v>
      </c>
      <c r="AW59" s="21">
        <v>600</v>
      </c>
      <c r="AX59" s="48">
        <f t="shared" si="430"/>
        <v>50.75</v>
      </c>
      <c r="AY59" s="48">
        <f t="shared" si="431"/>
        <v>51</v>
      </c>
      <c r="AZ59" s="48">
        <f t="shared" si="432"/>
        <v>51.75</v>
      </c>
      <c r="BA59" s="29">
        <f t="array" ref="BA59">VLOOKUP($S59&amp;$M59, CHOOSE({1,2}, '[4]Lookup Tables'!$I$20:$I$49&amp;'[4]Lookup Tables'!$J$20:$J$49,'[4]Lookup Tables'!$K$20:$K$49), 2,0)</f>
        <v>4.6899999999999997E-2</v>
      </c>
      <c r="BB59" s="29">
        <f t="shared" si="433"/>
        <v>2.3801749999999999</v>
      </c>
      <c r="BC59" s="30">
        <f t="shared" si="434"/>
        <v>1080.5994499999999</v>
      </c>
      <c r="BD59" s="29">
        <f t="array" ref="BD59">VLOOKUP($S59&amp;$M59, CHOOSE({1,2}, '[4]Lookup Tables'!$I$20:$I$49&amp;'[4]Lookup Tables'!$J$20:$J$49,'[4]Lookup Tables'!$L$20:$L$49), 2,0)</f>
        <v>4.7899999999999998E-2</v>
      </c>
      <c r="BE59" s="49">
        <f t="shared" si="435"/>
        <v>2.4428999999999998</v>
      </c>
      <c r="BF59" s="30">
        <f t="shared" si="436"/>
        <v>1109.0765999999999</v>
      </c>
      <c r="BG59" s="29">
        <f t="array" ref="BG59">VLOOKUP($S59&amp;$M59, CHOOSE({1,2}, '[4]Lookup Tables'!$I$20:$I$49&amp;'[4]Lookup Tables'!$J$20:$J$49,'[4]Lookup Tables'!$M$20:$M$49), 2,0)</f>
        <v>4.8899999999999999E-2</v>
      </c>
      <c r="BH59" s="29">
        <f t="shared" si="437"/>
        <v>2.5305749999999998</v>
      </c>
      <c r="BI59" s="30">
        <f t="shared" si="438"/>
        <v>1148.88105</v>
      </c>
      <c r="BJ59" s="30" t="str">
        <f t="shared" si="439"/>
        <v>M35</v>
      </c>
      <c r="BK59" s="31">
        <f t="shared" si="440"/>
        <v>1.7100299999999997</v>
      </c>
      <c r="BL59" s="30">
        <v>72036</v>
      </c>
      <c r="BM59" s="31">
        <f t="shared" si="441"/>
        <v>0.73286999999999991</v>
      </c>
      <c r="BN59" s="32">
        <v>0.3</v>
      </c>
      <c r="BO59" s="29" t="str">
        <f>'[4]Lookup Tables'!$P$58</f>
        <v>12-8 4x1.25 Universal Clip</v>
      </c>
      <c r="BP59" s="30">
        <f>VLOOKUP($BO59,'[4]Lookup Tables'!$P$58:$Q$60,2)</f>
        <v>8509</v>
      </c>
      <c r="BQ59" s="29" t="str">
        <f>VLOOKUP($S59,'[4]Lookup Tables'!$O$45:$S$53,2)</f>
        <v>40mm142 gauge</v>
      </c>
      <c r="BR59" s="33">
        <f>($AY59+1.25)/12</f>
        <v>4.354166666666667</v>
      </c>
      <c r="BS59" s="30">
        <f>VLOOKUP($S59,'[4]Lookup Tables'!$O$45:$S$53,3)</f>
        <v>8030</v>
      </c>
      <c r="BT59" s="29" t="str">
        <f>VLOOKUP($S59,'[4]Lookup Tables'!$O$45:$S$53,4)</f>
        <v>84mm200 gauge</v>
      </c>
      <c r="BU59" s="33">
        <f>($AY59+1.25)/12</f>
        <v>4.354166666666667</v>
      </c>
      <c r="BV59" s="30">
        <f>VLOOKUP($S59,'[4]Lookup Tables'!$O$45:$S$53,5)</f>
        <v>8032</v>
      </c>
      <c r="BW59" s="34">
        <f t="shared" si="444"/>
        <v>20</v>
      </c>
      <c r="BX59" s="34">
        <f t="shared" si="445"/>
        <v>47.603499999999997</v>
      </c>
      <c r="BY59" s="34">
        <f t="shared" si="446"/>
        <v>48.857999999999997</v>
      </c>
      <c r="BZ59" s="34">
        <f t="shared" si="447"/>
        <v>50.611499999999992</v>
      </c>
      <c r="CA59" s="34">
        <f t="shared" si="448"/>
        <v>50.632756252809052</v>
      </c>
      <c r="CB59" s="35" t="str">
        <f t="array" ref="CB59">VLOOKUP($E59&amp;ROUNDUP(($AZ59),0), CHOOSE({1,2},'[4]Lookup Tables'!$X$3:$X$129&amp;'[4]Lookup Tables'!$Y$3:$Y$129,'[4]Lookup Tables'!$Z$3:$Z$129),2,0)</f>
        <v>NA</v>
      </c>
      <c r="CC59" s="34" t="str">
        <f t="array" ref="CC59">VLOOKUP($E59&amp;ROUNDUP(($AZ59),0), CHOOSE({1,2},'[4]Lookup Tables'!$X$3:$X$129&amp;'[4]Lookup Tables'!$Y$3:$Y$129,'[4]Lookup Tables'!AA$3:$AA$129),2,0)</f>
        <v>NA</v>
      </c>
      <c r="CD59" s="34" t="str">
        <f t="array" ref="CD59">VLOOKUP($E59&amp;ROUNDUP(($AZ59),0), CHOOSE({1,2},'[4]Lookup Tables'!$X$3:$X$129&amp;'[4]Lookup Tables'!$Y$3:$Y$129,'[4]Lookup Tables'!$AB$3:$AB$129),2,0)</f>
        <v>NA</v>
      </c>
      <c r="CE59" s="36">
        <f t="array" ref="CE59">VLOOKUP($E59&amp;ROUNDUP(($AZ59),0), CHOOSE({1,2},'[4]Lookup Tables'!$X$3:$X$129&amp;'[4]Lookup Tables'!$Y$3:$Y$129,'[4]Lookup Tables'!$AD$3:$AD$129),2,0)</f>
        <v>0</v>
      </c>
      <c r="CF59" s="34">
        <f t="array" ref="CF59">VLOOKUP($E59&amp;ROUNDUP(($AZ59),0), CHOOSE({1,2},'[4]Lookup Tables'!$X$3:$X$129&amp;'[4]Lookup Tables'!$Y$3:$Y$129,'[4]Lookup Tables'!$AE$3:$AE$129),2,0)</f>
        <v>0</v>
      </c>
      <c r="CG59" s="34">
        <f t="array" ref="CG59">VLOOKUP($E59&amp;ROUNDUP(($AZ59+1),0), CHOOSE({1,2},'[4]Lookup Tables'!$X$3:$X$129&amp;'[4]Lookup Tables'!$Y$3:$Y$129,'[4]Lookup Tables'!$AC$3:$AC$129),2,0)</f>
        <v>8053</v>
      </c>
      <c r="CH59" s="36">
        <f t="shared" si="449"/>
        <v>9.6619330950257059</v>
      </c>
      <c r="CI59" s="36">
        <f t="shared" si="414"/>
        <v>2.1256252809056554E-2</v>
      </c>
      <c r="CJ59" s="36">
        <f t="shared" si="450"/>
        <v>653.64777878460939</v>
      </c>
      <c r="CK59" s="36">
        <f t="shared" si="451"/>
        <v>4.0495719003787993</v>
      </c>
      <c r="CL59" s="36">
        <f t="shared" si="452"/>
        <v>5.1738493680577484</v>
      </c>
      <c r="CM59" s="36">
        <f t="shared" si="453"/>
        <v>1.3545094530163784</v>
      </c>
      <c r="CN59" s="37">
        <f t="shared" si="454"/>
        <v>23</v>
      </c>
      <c r="CO59" s="37">
        <f t="shared" si="455"/>
        <v>20.859095628293836</v>
      </c>
      <c r="CP59" s="38" t="str">
        <f t="array" ref="CP59">VLOOKUP($S59&amp;$D59, CHOOSE({1,2}, '[4]Lookup Tables'!$O$65:$O$79&amp;'[4]Lookup Tables'!$P$65:$P$79,'[4]Lookup Tables'!$Q$65:$Q$79),2,0)</f>
        <v>NA</v>
      </c>
      <c r="CQ59" s="39">
        <f t="shared" si="415"/>
        <v>2.5816378126404524</v>
      </c>
      <c r="CR59" s="40" t="str">
        <f>+IFERROR(VLOOKUP($J59,'[5]Codes - Revised'!$A$8:$O$12110,10,FALSE),"ERROR")</f>
        <v>56 x 45</v>
      </c>
      <c r="CS59" s="41">
        <f t="shared" si="373"/>
        <v>2581.6378126404525</v>
      </c>
    </row>
    <row r="60" spans="1:97" s="10" customFormat="1">
      <c r="A60" s="11" t="s">
        <v>21</v>
      </c>
      <c r="B60" s="12">
        <v>154067</v>
      </c>
      <c r="C60" s="11" t="s">
        <v>157</v>
      </c>
      <c r="D60" s="11" t="s">
        <v>50</v>
      </c>
      <c r="E60" s="11" t="s">
        <v>34</v>
      </c>
      <c r="F60" s="11">
        <v>20</v>
      </c>
      <c r="G60" s="13">
        <f t="shared" si="416"/>
        <v>51.611065913757344</v>
      </c>
      <c r="H60" s="14">
        <v>45</v>
      </c>
      <c r="I60" s="13">
        <f t="shared" si="417"/>
        <v>900</v>
      </c>
      <c r="J60" s="14">
        <v>12544</v>
      </c>
      <c r="K60" s="11">
        <v>50</v>
      </c>
      <c r="L60" s="15">
        <f>+IFERROR(VLOOKUP($K60,'[4]Lookup Tables'!$A$3:$B$35,2,FALSE),"ERROR")</f>
        <v>50</v>
      </c>
      <c r="M60" s="11" t="s">
        <v>25</v>
      </c>
      <c r="N60" s="15" t="str">
        <f t="array" ref="N60">VLOOKUP($M60&amp;$L60, CHOOSE({1,2}, '[4]Lookup Tables'!$I$59:$I$165&amp;'[4]Lookup Tables'!$J$59:$J$165,'[4]Lookup Tables'!$K$59:$K$165), 2,0)</f>
        <v>M50</v>
      </c>
      <c r="O60" s="15">
        <f t="array" ref="O60">VLOOKUP($M60&amp;$K60&amp;A60, CHOOSE({1,2,3}, '[4]Lookup Tables'!$I$59:$I$165&amp;'[4]Lookup Tables'!$J$59:$J$165&amp;'[4]Lookup Tables'!$H$59:$H$165,'[4]Lookup Tables'!$L$59:$L$165), 2,0)</f>
        <v>70325</v>
      </c>
      <c r="P60" s="15">
        <f>+IFERROR(VLOOKUP($A60,'[4]Lookup Tables'!$I$54:$J$55,2,FALSE),"ERROR")</f>
        <v>72036</v>
      </c>
      <c r="Q60" s="16">
        <v>51.75</v>
      </c>
      <c r="R60" s="17">
        <v>1</v>
      </c>
      <c r="S60" s="18">
        <v>23</v>
      </c>
      <c r="T60" s="19">
        <f>(VLOOKUP(S60,'[4]Lookup Tables'!$L$3:$M$11,2,FALSE))*0.039370078474</f>
        <v>0.89566928528350009</v>
      </c>
      <c r="U60" s="17">
        <f t="shared" si="418"/>
        <v>32.605827870688415</v>
      </c>
      <c r="V60" s="20" t="str">
        <f>+IFERROR(VLOOKUP(L60,'[4]Lookup Tables'!$R$4:$U$22,3,FALSE),"ERROR")</f>
        <v>Green</v>
      </c>
      <c r="W60" s="21">
        <f t="shared" si="419"/>
        <v>154067</v>
      </c>
      <c r="X60" s="22" t="s">
        <v>158</v>
      </c>
      <c r="Y60" s="23" t="s">
        <v>27</v>
      </c>
      <c r="Z60" s="23" t="str">
        <f>+IFERROR(VLOOKUP(L60,'[4]Lookup Tables'!$R$4:$U$22,4,FALSE),"ERROR")</f>
        <v>Medium</v>
      </c>
      <c r="AA60" s="21">
        <f t="shared" si="420"/>
        <v>23</v>
      </c>
      <c r="AB60" s="24">
        <f t="shared" si="421"/>
        <v>1</v>
      </c>
      <c r="AC60" s="23" t="s">
        <v>28</v>
      </c>
      <c r="AD60" s="25">
        <v>0.75</v>
      </c>
      <c r="AE60" s="26">
        <f t="shared" ref="AE60" si="456">(($U60-(3.1459*(($AB60+0.043)/2)^2))/((3.1459*(($AB60+0.043)/2)^2)-(3.1459*(AD60/2)^2)))/12</f>
        <v>6.4037332512451099</v>
      </c>
      <c r="AF60" s="23" t="s">
        <v>29</v>
      </c>
      <c r="AG60" s="23">
        <v>0.625</v>
      </c>
      <c r="AH60" s="26">
        <f t="shared" ref="AH60" si="457">(($U60-(3.1459*(($AB60+0.043)/2)^2))/((3.1459*(($AB60+0.043)/2)^2)-(3.1459*(AG60/2)^2)))/12</f>
        <v>4.8251277348576167</v>
      </c>
      <c r="AI60" s="23" t="s">
        <v>30</v>
      </c>
      <c r="AJ60" s="23">
        <v>0.69</v>
      </c>
      <c r="AK60" s="26">
        <f t="shared" ref="AK60" si="458">(($U60-(3.1459*(($AB60+0.043)/2)^2))/((3.1459*(($AB60+0.043)/2)^2)-(3.1459*(AJ60/2)^2)))/12</f>
        <v>5.4993058587890893</v>
      </c>
      <c r="AL60" s="23" t="s">
        <v>31</v>
      </c>
      <c r="AM60" s="23">
        <v>0.80400000000000005</v>
      </c>
      <c r="AN60" s="26">
        <f t="shared" ref="AN60" si="459">(($U60-(3.1459*(($AB60+0.043)/2)^2))/((3.1459*(($AB60+0.043)/2)^2)-(3.1459*(AM60/2)^2)))/12</f>
        <v>7.6210769466903647</v>
      </c>
      <c r="AO60" s="23" t="s">
        <v>32</v>
      </c>
      <c r="AP60" s="23">
        <v>0.53</v>
      </c>
      <c r="AQ60" s="26">
        <f t="shared" ref="AQ60" si="460">(($U60-(3.1459*(($AB60+0.043)/2)^2))/((3.1459*(($AB60+0.043)/2)^2)-(3.1459*(AP60/2)^2)))/12</f>
        <v>4.1690303350129518</v>
      </c>
      <c r="AR60" s="47">
        <f t="shared" si="427"/>
        <v>52</v>
      </c>
      <c r="AS60" s="21">
        <f>+IFERROR(VLOOKUP(L60,'[4]Lookup Tables'!$R$4:$U$22,2,FALSE),"ERROR")</f>
        <v>60</v>
      </c>
      <c r="AT60" s="23" t="str">
        <f t="shared" si="428"/>
        <v>B or G</v>
      </c>
      <c r="AU60" s="21">
        <f t="shared" si="429"/>
        <v>20</v>
      </c>
      <c r="AV60" s="21" t="str">
        <f>+IFERROR(VLOOKUP(L60,'[4]Lookup Tables'!$R$4:$V$22,5,FALSE),"ERROR")</f>
        <v>5-8</v>
      </c>
      <c r="AW60" s="21">
        <v>600</v>
      </c>
      <c r="AX60" s="48">
        <f t="shared" si="430"/>
        <v>51.75</v>
      </c>
      <c r="AY60" s="48">
        <f t="shared" si="431"/>
        <v>52</v>
      </c>
      <c r="AZ60" s="48">
        <f t="shared" si="432"/>
        <v>52.75</v>
      </c>
      <c r="BA60" s="29">
        <f t="array" ref="BA60">VLOOKUP($S60&amp;$M60, CHOOSE({1,2}, '[4]Lookup Tables'!$I$20:$I$49&amp;'[4]Lookup Tables'!$J$20:$J$49,'[4]Lookup Tables'!$K$20:$K$49), 2,0)</f>
        <v>4.6899999999999997E-2</v>
      </c>
      <c r="BB60" s="29">
        <f t="shared" si="433"/>
        <v>2.4270749999999999</v>
      </c>
      <c r="BC60" s="30">
        <f t="shared" si="434"/>
        <v>1101.8920499999999</v>
      </c>
      <c r="BD60" s="29">
        <f t="array" ref="BD60">VLOOKUP($S60&amp;$M60, CHOOSE({1,2}, '[4]Lookup Tables'!$I$20:$I$49&amp;'[4]Lookup Tables'!$J$20:$J$49,'[4]Lookup Tables'!$L$20:$L$49), 2,0)</f>
        <v>4.7899999999999998E-2</v>
      </c>
      <c r="BE60" s="49">
        <f t="shared" si="435"/>
        <v>2.4908000000000001</v>
      </c>
      <c r="BF60" s="30">
        <f t="shared" si="436"/>
        <v>1130.8232</v>
      </c>
      <c r="BG60" s="29">
        <f t="array" ref="BG60">VLOOKUP($S60&amp;$M60, CHOOSE({1,2}, '[4]Lookup Tables'!$I$20:$I$49&amp;'[4]Lookup Tables'!$J$20:$J$49,'[4]Lookup Tables'!$M$20:$M$49), 2,0)</f>
        <v>4.8899999999999999E-2</v>
      </c>
      <c r="BH60" s="29">
        <f t="shared" si="437"/>
        <v>2.579475</v>
      </c>
      <c r="BI60" s="30">
        <f t="shared" si="438"/>
        <v>1171.0816500000001</v>
      </c>
      <c r="BJ60" s="30" t="str">
        <f t="shared" si="439"/>
        <v>M50</v>
      </c>
      <c r="BK60" s="31">
        <f t="shared" si="440"/>
        <v>1.74356</v>
      </c>
      <c r="BL60" s="30">
        <v>72036</v>
      </c>
      <c r="BM60" s="31">
        <f t="shared" si="441"/>
        <v>0.74724000000000002</v>
      </c>
      <c r="BN60" s="32">
        <v>0.3</v>
      </c>
      <c r="BO60" s="29" t="str">
        <f>'[4]Lookup Tables'!$P$58</f>
        <v>12-8 4x1.25 Universal Clip</v>
      </c>
      <c r="BP60" s="30">
        <f>VLOOKUP($BO60,'[4]Lookup Tables'!$P$58:$Q$60,2)</f>
        <v>8509</v>
      </c>
      <c r="BQ60" s="29" t="str">
        <f>VLOOKUP($S60,'[4]Lookup Tables'!$O$45:$S$53,2)</f>
        <v>40mm142 gauge</v>
      </c>
      <c r="BR60" s="33">
        <f t="shared" ref="BR60" si="461">($AY60+1.25)/12</f>
        <v>4.4375</v>
      </c>
      <c r="BS60" s="30">
        <f>VLOOKUP($S60,'[4]Lookup Tables'!$O$45:$S$53,3)</f>
        <v>8030</v>
      </c>
      <c r="BT60" s="29" t="str">
        <f>VLOOKUP($S60,'[4]Lookup Tables'!$O$45:$S$53,4)</f>
        <v>84mm200 gauge</v>
      </c>
      <c r="BU60" s="33">
        <f t="shared" ref="BU60" si="462">($AY60+1.25)/12</f>
        <v>4.4375</v>
      </c>
      <c r="BV60" s="30">
        <f>VLOOKUP($S60,'[4]Lookup Tables'!$O$45:$S$53,5)</f>
        <v>8032</v>
      </c>
      <c r="BW60" s="34">
        <f t="shared" si="444"/>
        <v>20</v>
      </c>
      <c r="BX60" s="34">
        <f t="shared" si="445"/>
        <v>48.541499999999999</v>
      </c>
      <c r="BY60" s="34">
        <f t="shared" si="446"/>
        <v>49.816000000000003</v>
      </c>
      <c r="BZ60" s="34">
        <f t="shared" si="447"/>
        <v>51.589500000000001</v>
      </c>
      <c r="CA60" s="34">
        <f t="shared" si="448"/>
        <v>51.611065913757344</v>
      </c>
      <c r="CB60" s="35" t="str">
        <f t="array" ref="CB60">VLOOKUP($E60&amp;ROUNDUP(($AZ60),0), CHOOSE({1,2},'[4]Lookup Tables'!$X$3:$X$129&amp;'[4]Lookup Tables'!$Y$3:$Y$129,'[4]Lookup Tables'!$Z$3:$Z$129),2,0)</f>
        <v>NA</v>
      </c>
      <c r="CC60" s="34" t="str">
        <f t="array" ref="CC60">VLOOKUP($E60&amp;ROUNDUP(($AZ60),0), CHOOSE({1,2},'[4]Lookup Tables'!$X$3:$X$129&amp;'[4]Lookup Tables'!$Y$3:$Y$129,'[4]Lookup Tables'!AA$3:$AA$129),2,0)</f>
        <v>NA</v>
      </c>
      <c r="CD60" s="34" t="str">
        <f t="array" ref="CD60">VLOOKUP($E60&amp;ROUNDUP(($AZ60),0), CHOOSE({1,2},'[4]Lookup Tables'!$X$3:$X$129&amp;'[4]Lookup Tables'!$Y$3:$Y$129,'[4]Lookup Tables'!$AB$3:$AB$129),2,0)</f>
        <v>NA</v>
      </c>
      <c r="CE60" s="36">
        <f t="array" ref="CE60">VLOOKUP($E60&amp;ROUNDUP(($AZ60),0), CHOOSE({1,2},'[4]Lookup Tables'!$X$3:$X$129&amp;'[4]Lookup Tables'!$Y$3:$Y$129,'[4]Lookup Tables'!$AD$3:$AD$129),2,0)</f>
        <v>0</v>
      </c>
      <c r="CF60" s="34">
        <f t="array" ref="CF60">VLOOKUP($E60&amp;ROUNDUP(($AZ60),0), CHOOSE({1,2},'[4]Lookup Tables'!$X$3:$X$129&amp;'[4]Lookup Tables'!$Y$3:$Y$129,'[4]Lookup Tables'!$AE$3:$AE$129),2,0)</f>
        <v>0</v>
      </c>
      <c r="CG60" s="34">
        <f t="array" ref="CG60">VLOOKUP($E60&amp;ROUNDUP(($AZ60+1),0), CHOOSE({1,2},'[4]Lookup Tables'!$X$3:$X$129&amp;'[4]Lookup Tables'!$Y$3:$Y$129,'[4]Lookup Tables'!$AC$3:$AC$129),2,0)</f>
        <v>8053</v>
      </c>
      <c r="CH60" s="36">
        <f t="shared" si="449"/>
        <v>9.8026880715201887</v>
      </c>
      <c r="CI60" s="36">
        <f t="shared" si="414"/>
        <v>2.1565913757344415E-2</v>
      </c>
      <c r="CJ60" s="36">
        <f t="shared" si="450"/>
        <v>666.5275379724834</v>
      </c>
      <c r="CK60" s="36">
        <f t="shared" si="451"/>
        <v>4.0495719003787993</v>
      </c>
      <c r="CL60" s="36">
        <f t="shared" si="452"/>
        <v>5.1738493680577484</v>
      </c>
      <c r="CM60" s="36">
        <f t="shared" si="453"/>
        <v>1.3545094530163784</v>
      </c>
      <c r="CN60" s="37">
        <f t="shared" si="454"/>
        <v>23.400000000000002</v>
      </c>
      <c r="CO60" s="37">
        <f t="shared" si="455"/>
        <v>21.162970793437367</v>
      </c>
      <c r="CP60" s="38">
        <f t="array" ref="CP60">VLOOKUP($S60&amp;$D60, CHOOSE({1,2}, '[4]Lookup Tables'!$O$65:$O$79&amp;'[4]Lookup Tables'!$P$65:$P$79,'[4]Lookup Tables'!$Q$65:$Q$79),2,0)</f>
        <v>8508</v>
      </c>
      <c r="CQ60" s="39">
        <f t="shared" si="415"/>
        <v>2.6361088512434225</v>
      </c>
      <c r="CR60" s="40" t="str">
        <f>+IFERROR(VLOOKUP($J60,'[5]Codes - Revised'!$A$8:$O$12110,10,FALSE),"ERROR")</f>
        <v>56 x 42</v>
      </c>
      <c r="CS60" s="41">
        <f t="shared" si="373"/>
        <v>2372.4979661190805</v>
      </c>
    </row>
    <row r="61" spans="1:97" s="10" customFormat="1">
      <c r="A61" s="11" t="s">
        <v>21</v>
      </c>
      <c r="B61" s="12">
        <v>154069</v>
      </c>
      <c r="C61" s="11" t="s">
        <v>159</v>
      </c>
      <c r="D61" s="11" t="s">
        <v>23</v>
      </c>
      <c r="E61" s="11" t="s">
        <v>34</v>
      </c>
      <c r="F61" s="11">
        <v>20</v>
      </c>
      <c r="G61" s="13">
        <f t="shared" si="416"/>
        <v>51.611065913757344</v>
      </c>
      <c r="H61" s="14">
        <v>50</v>
      </c>
      <c r="I61" s="13">
        <f t="shared" si="417"/>
        <v>1000</v>
      </c>
      <c r="J61" s="14">
        <v>12002</v>
      </c>
      <c r="K61" s="11">
        <v>40</v>
      </c>
      <c r="L61" s="15">
        <f>+IFERROR(VLOOKUP($K61,'[4]Lookup Tables'!$A$3:$B$35,2,FALSE),"ERROR")</f>
        <v>40</v>
      </c>
      <c r="M61" s="11" t="s">
        <v>25</v>
      </c>
      <c r="N61" s="15" t="str">
        <f t="array" ref="N61">VLOOKUP($M61&amp;$L61, CHOOSE({1,2}, '[4]Lookup Tables'!$I$59:$I$165&amp;'[4]Lookup Tables'!$J$59:$J$165,'[4]Lookup Tables'!$K$59:$K$165), 2,0)</f>
        <v>M40</v>
      </c>
      <c r="O61" s="15">
        <f t="array" ref="O61">VLOOKUP($M61&amp;$K61&amp;A61, CHOOSE({1,2,3}, '[4]Lookup Tables'!$I$59:$I$165&amp;'[4]Lookup Tables'!$J$59:$J$165&amp;'[4]Lookup Tables'!$H$59:$H$165,'[4]Lookup Tables'!$L$59:$L$165), 2,0)</f>
        <v>70309</v>
      </c>
      <c r="P61" s="15">
        <f>+IFERROR(VLOOKUP($A61,'[4]Lookup Tables'!$I$54:$J$55,2,FALSE),"ERROR")</f>
        <v>72036</v>
      </c>
      <c r="Q61" s="16">
        <v>51.75</v>
      </c>
      <c r="R61" s="17">
        <v>1</v>
      </c>
      <c r="S61" s="18">
        <v>23</v>
      </c>
      <c r="T61" s="19">
        <f>(VLOOKUP(S61,'[4]Lookup Tables'!$L$3:$M$11,2,FALSE))*0.039370078474</f>
        <v>0.89566928528350009</v>
      </c>
      <c r="U61" s="17">
        <f t="shared" si="418"/>
        <v>32.605827870688415</v>
      </c>
      <c r="V61" s="20" t="str">
        <f>+IFERROR(VLOOKUP(L61,'[4]Lookup Tables'!$R$4:$U$22,3,FALSE),"ERROR")</f>
        <v>Blue</v>
      </c>
      <c r="W61" s="21">
        <f t="shared" si="419"/>
        <v>154069</v>
      </c>
      <c r="X61" s="22" t="s">
        <v>160</v>
      </c>
      <c r="Y61" s="23" t="s">
        <v>27</v>
      </c>
      <c r="Z61" s="23" t="str">
        <f>+IFERROR(VLOOKUP(L61,'[4]Lookup Tables'!$R$4:$U$22,4,FALSE),"ERROR")</f>
        <v>Fast</v>
      </c>
      <c r="AA61" s="21">
        <f t="shared" si="420"/>
        <v>23</v>
      </c>
      <c r="AB61" s="24">
        <f t="shared" si="421"/>
        <v>1</v>
      </c>
      <c r="AC61" s="23" t="s">
        <v>28</v>
      </c>
      <c r="AD61" s="25">
        <v>0.75</v>
      </c>
      <c r="AE61" s="26">
        <f>(($U61-(3.1459*(($AB61+0.043)/2)^2))/((3.1459*(($AB61+0.043)/2)^2)-(3.1459*(AD61/2)^2)))/12</f>
        <v>6.4037332512451099</v>
      </c>
      <c r="AF61" s="23" t="s">
        <v>29</v>
      </c>
      <c r="AG61" s="23">
        <v>0.625</v>
      </c>
      <c r="AH61" s="26">
        <f>(($U61-(3.1459*(($AB61+0.043)/2)^2))/((3.1459*(($AB61+0.043)/2)^2)-(3.1459*(AG61/2)^2)))/12</f>
        <v>4.8251277348576167</v>
      </c>
      <c r="AI61" s="23" t="s">
        <v>30</v>
      </c>
      <c r="AJ61" s="23">
        <v>0.69</v>
      </c>
      <c r="AK61" s="26">
        <f>(($U61-(3.1459*(($AB61+0.043)/2)^2))/((3.1459*(($AB61+0.043)/2)^2)-(3.1459*(AJ61/2)^2)))/12</f>
        <v>5.4993058587890893</v>
      </c>
      <c r="AL61" s="23" t="s">
        <v>31</v>
      </c>
      <c r="AM61" s="23">
        <v>0.80400000000000005</v>
      </c>
      <c r="AN61" s="26">
        <f>(($U61-(3.1459*(($AB61+0.043)/2)^2))/((3.1459*(($AB61+0.043)/2)^2)-(3.1459*(AM61/2)^2)))/12</f>
        <v>7.6210769466903647</v>
      </c>
      <c r="AO61" s="23" t="s">
        <v>32</v>
      </c>
      <c r="AP61" s="23">
        <v>0.53</v>
      </c>
      <c r="AQ61" s="26">
        <f>(($U61-(3.1459*(($AB61+0.043)/2)^2))/((3.1459*(($AB61+0.043)/2)^2)-(3.1459*(AP61/2)^2)))/12</f>
        <v>4.1690303350129518</v>
      </c>
      <c r="AR61" s="47">
        <f t="shared" si="427"/>
        <v>52</v>
      </c>
      <c r="AS61" s="21">
        <f>+IFERROR(VLOOKUP(L61,'[4]Lookup Tables'!$R$4:$U$22,2,FALSE),"ERROR")</f>
        <v>30</v>
      </c>
      <c r="AT61" s="23" t="str">
        <f t="shared" si="428"/>
        <v>B or G</v>
      </c>
      <c r="AU61" s="21">
        <f t="shared" si="429"/>
        <v>20</v>
      </c>
      <c r="AV61" s="21" t="str">
        <f>+IFERROR(VLOOKUP(L61,'[4]Lookup Tables'!$R$4:$V$22,5,FALSE),"ERROR")</f>
        <v>5-8</v>
      </c>
      <c r="AW61" s="21">
        <v>600</v>
      </c>
      <c r="AX61" s="48">
        <f t="shared" si="430"/>
        <v>51.75</v>
      </c>
      <c r="AY61" s="48">
        <f t="shared" si="431"/>
        <v>52</v>
      </c>
      <c r="AZ61" s="48">
        <f t="shared" si="432"/>
        <v>52.75</v>
      </c>
      <c r="BA61" s="29">
        <f t="array" ref="BA61">VLOOKUP($S61&amp;$M61, CHOOSE({1,2}, '[4]Lookup Tables'!$I$20:$I$49&amp;'[4]Lookup Tables'!$J$20:$J$49,'[4]Lookup Tables'!$K$20:$K$49), 2,0)</f>
        <v>4.6899999999999997E-2</v>
      </c>
      <c r="BB61" s="29">
        <f t="shared" si="433"/>
        <v>2.4270749999999999</v>
      </c>
      <c r="BC61" s="30">
        <f t="shared" si="434"/>
        <v>1101.8920499999999</v>
      </c>
      <c r="BD61" s="29">
        <f t="array" ref="BD61">VLOOKUP($S61&amp;$M61, CHOOSE({1,2}, '[4]Lookup Tables'!$I$20:$I$49&amp;'[4]Lookup Tables'!$J$20:$J$49,'[4]Lookup Tables'!$L$20:$L$49), 2,0)</f>
        <v>4.7899999999999998E-2</v>
      </c>
      <c r="BE61" s="49">
        <f t="shared" si="435"/>
        <v>2.4908000000000001</v>
      </c>
      <c r="BF61" s="30">
        <f t="shared" si="436"/>
        <v>1130.8232</v>
      </c>
      <c r="BG61" s="29">
        <f t="array" ref="BG61">VLOOKUP($S61&amp;$M61, CHOOSE({1,2}, '[4]Lookup Tables'!$I$20:$I$49&amp;'[4]Lookup Tables'!$J$20:$J$49,'[4]Lookup Tables'!$M$20:$M$49), 2,0)</f>
        <v>4.8899999999999999E-2</v>
      </c>
      <c r="BH61" s="29">
        <f t="shared" si="437"/>
        <v>2.579475</v>
      </c>
      <c r="BI61" s="30">
        <f t="shared" si="438"/>
        <v>1171.0816500000001</v>
      </c>
      <c r="BJ61" s="30" t="str">
        <f t="shared" si="439"/>
        <v>M40</v>
      </c>
      <c r="BK61" s="31">
        <f t="shared" si="440"/>
        <v>1.74356</v>
      </c>
      <c r="BL61" s="30">
        <v>72036</v>
      </c>
      <c r="BM61" s="31">
        <f t="shared" si="441"/>
        <v>0.74724000000000002</v>
      </c>
      <c r="BN61" s="32">
        <v>0.3</v>
      </c>
      <c r="BO61" s="29" t="str">
        <f>'[4]Lookup Tables'!$P$58</f>
        <v>12-8 4x1.25 Universal Clip</v>
      </c>
      <c r="BP61" s="30">
        <f>VLOOKUP($BO61,'[4]Lookup Tables'!$P$58:$Q$60,2)</f>
        <v>8509</v>
      </c>
      <c r="BQ61" s="29" t="str">
        <f>VLOOKUP($S61,'[4]Lookup Tables'!$O$45:$S$53,2)</f>
        <v>40mm142 gauge</v>
      </c>
      <c r="BR61" s="33">
        <f>($AY61+1.25)/12</f>
        <v>4.4375</v>
      </c>
      <c r="BS61" s="30">
        <f>VLOOKUP($S61,'[4]Lookup Tables'!$O$45:$S$53,3)</f>
        <v>8030</v>
      </c>
      <c r="BT61" s="29" t="str">
        <f>VLOOKUP($S61,'[4]Lookup Tables'!$O$45:$S$53,4)</f>
        <v>84mm200 gauge</v>
      </c>
      <c r="BU61" s="33">
        <f>($AY61+1.25)/12</f>
        <v>4.4375</v>
      </c>
      <c r="BV61" s="30">
        <f>VLOOKUP($S61,'[4]Lookup Tables'!$O$45:$S$53,5)</f>
        <v>8032</v>
      </c>
      <c r="BW61" s="34">
        <f t="shared" si="444"/>
        <v>20</v>
      </c>
      <c r="BX61" s="34">
        <f t="shared" si="445"/>
        <v>48.541499999999999</v>
      </c>
      <c r="BY61" s="34">
        <f t="shared" si="446"/>
        <v>49.816000000000003</v>
      </c>
      <c r="BZ61" s="34">
        <f t="shared" si="447"/>
        <v>51.589500000000001</v>
      </c>
      <c r="CA61" s="34">
        <f t="shared" si="448"/>
        <v>51.611065913757344</v>
      </c>
      <c r="CB61" s="35" t="str">
        <f t="array" ref="CB61">VLOOKUP($E61&amp;ROUNDUP(($AZ61),0), CHOOSE({1,2},'[4]Lookup Tables'!$X$3:$X$129&amp;'[4]Lookup Tables'!$Y$3:$Y$129,'[4]Lookup Tables'!$Z$3:$Z$129),2,0)</f>
        <v>NA</v>
      </c>
      <c r="CC61" s="34" t="str">
        <f t="array" ref="CC61">VLOOKUP($E61&amp;ROUNDUP(($AZ61),0), CHOOSE({1,2},'[4]Lookup Tables'!$X$3:$X$129&amp;'[4]Lookup Tables'!$Y$3:$Y$129,'[4]Lookup Tables'!AA$3:$AA$129),2,0)</f>
        <v>NA</v>
      </c>
      <c r="CD61" s="34" t="str">
        <f t="array" ref="CD61">VLOOKUP($E61&amp;ROUNDUP(($AZ61),0), CHOOSE({1,2},'[4]Lookup Tables'!$X$3:$X$129&amp;'[4]Lookup Tables'!$Y$3:$Y$129,'[4]Lookup Tables'!$AB$3:$AB$129),2,0)</f>
        <v>NA</v>
      </c>
      <c r="CE61" s="36">
        <f t="array" ref="CE61">VLOOKUP($E61&amp;ROUNDUP(($AZ61),0), CHOOSE({1,2},'[4]Lookup Tables'!$X$3:$X$129&amp;'[4]Lookup Tables'!$Y$3:$Y$129,'[4]Lookup Tables'!$AD$3:$AD$129),2,0)</f>
        <v>0</v>
      </c>
      <c r="CF61" s="34">
        <f t="array" ref="CF61">VLOOKUP($E61&amp;ROUNDUP(($AZ61),0), CHOOSE({1,2},'[4]Lookup Tables'!$X$3:$X$129&amp;'[4]Lookup Tables'!$Y$3:$Y$129,'[4]Lookup Tables'!$AE$3:$AE$129),2,0)</f>
        <v>0</v>
      </c>
      <c r="CG61" s="34">
        <f t="array" ref="CG61">VLOOKUP($E61&amp;ROUNDUP(($AZ61+1),0), CHOOSE({1,2},'[4]Lookup Tables'!$X$3:$X$129&amp;'[4]Lookup Tables'!$Y$3:$Y$129,'[4]Lookup Tables'!$AC$3:$AC$129),2,0)</f>
        <v>8053</v>
      </c>
      <c r="CH61" s="36">
        <f t="shared" si="449"/>
        <v>9.8026880715201887</v>
      </c>
      <c r="CI61" s="36">
        <f t="shared" si="414"/>
        <v>2.1565913757344415E-2</v>
      </c>
      <c r="CJ61" s="36">
        <f t="shared" si="450"/>
        <v>666.5275379724834</v>
      </c>
      <c r="CK61" s="36">
        <f t="shared" si="451"/>
        <v>4.0495719003787993</v>
      </c>
      <c r="CL61" s="36">
        <f t="shared" si="452"/>
        <v>5.1738493680577484</v>
      </c>
      <c r="CM61" s="36">
        <f t="shared" si="453"/>
        <v>1.3545094530163784</v>
      </c>
      <c r="CN61" s="37">
        <f t="shared" si="454"/>
        <v>23.400000000000002</v>
      </c>
      <c r="CO61" s="37">
        <f t="shared" si="455"/>
        <v>21.162970793437367</v>
      </c>
      <c r="CP61" s="38" t="str">
        <f t="array" ref="CP61">VLOOKUP($S61&amp;$D61, CHOOSE({1,2}, '[4]Lookup Tables'!$O$65:$O$79&amp;'[4]Lookup Tables'!$P$65:$P$79,'[4]Lookup Tables'!$Q$65:$Q$79),2,0)</f>
        <v>NA</v>
      </c>
      <c r="CQ61" s="39">
        <f t="shared" si="415"/>
        <v>2.630553295687867</v>
      </c>
      <c r="CR61" s="40" t="str">
        <f>+IFERROR(VLOOKUP($J61,'[5]Codes - Revised'!$A$8:$O$12110,10,FALSE),"ERROR")</f>
        <v>56 x 45</v>
      </c>
      <c r="CS61" s="41">
        <f t="shared" si="373"/>
        <v>2630.5532956878674</v>
      </c>
    </row>
    <row r="62" spans="1:97" s="10" customFormat="1">
      <c r="A62" s="11" t="s">
        <v>21</v>
      </c>
      <c r="B62" s="12">
        <v>154093</v>
      </c>
      <c r="C62" s="11" t="s">
        <v>161</v>
      </c>
      <c r="D62" s="11" t="s">
        <v>23</v>
      </c>
      <c r="E62" s="11" t="s">
        <v>24</v>
      </c>
      <c r="F62" s="11">
        <v>20</v>
      </c>
      <c r="G62" s="13">
        <f>CA62</f>
        <v>57.043500000000002</v>
      </c>
      <c r="H62" s="14">
        <v>36</v>
      </c>
      <c r="I62" s="13">
        <f>F62*H62</f>
        <v>720</v>
      </c>
      <c r="J62" s="14">
        <v>12625</v>
      </c>
      <c r="K62" s="11">
        <v>40</v>
      </c>
      <c r="L62" s="15">
        <f>+IFERROR(VLOOKUP($K62,'[4]Lookup Tables'!$A$3:$B$35,2,FALSE),"ERROR")</f>
        <v>40</v>
      </c>
      <c r="M62" s="11" t="s">
        <v>25</v>
      </c>
      <c r="N62" s="15" t="str">
        <f t="array" ref="N62">VLOOKUP($M62&amp;$L62, CHOOSE({1,2}, '[4]Lookup Tables'!$I$59:$I$165&amp;'[4]Lookup Tables'!$J$59:$J$165,'[4]Lookup Tables'!$K$59:$K$165), 2,0)</f>
        <v>M40</v>
      </c>
      <c r="O62" s="15">
        <f t="array" ref="O62">VLOOKUP($M62&amp;$K62&amp;A62, CHOOSE({1,2,3}, '[4]Lookup Tables'!$I$59:$I$165&amp;'[4]Lookup Tables'!$J$59:$J$165&amp;'[4]Lookup Tables'!$H$59:$H$165,'[4]Lookup Tables'!$L$59:$L$165), 2,0)</f>
        <v>70309</v>
      </c>
      <c r="P62" s="15">
        <f>+IFERROR(VLOOKUP($A62,'[4]Lookup Tables'!$I$54:$J$55,2,FALSE),"ERROR")</f>
        <v>72036</v>
      </c>
      <c r="Q62" s="16">
        <v>54.75</v>
      </c>
      <c r="R62" s="17">
        <v>1</v>
      </c>
      <c r="S62" s="18">
        <v>23</v>
      </c>
      <c r="T62" s="19">
        <f>(VLOOKUP(S62,'[4]Lookup Tables'!$L$3:$M$11,2,FALSE))*0.039370078474</f>
        <v>0.89566928528350009</v>
      </c>
      <c r="U62" s="17">
        <f>(3.14159*(T62/2)^2)*(Q62)</f>
        <v>34.496020790728323</v>
      </c>
      <c r="V62" s="20" t="str">
        <f>+IFERROR(VLOOKUP(L62,'[4]Lookup Tables'!$R$4:$U$22,3,FALSE),"ERROR")</f>
        <v>Blue</v>
      </c>
      <c r="W62" s="21">
        <f>B62</f>
        <v>154093</v>
      </c>
      <c r="X62" s="11" t="s">
        <v>162</v>
      </c>
      <c r="Y62" s="23" t="s">
        <v>27</v>
      </c>
      <c r="Z62" s="23" t="str">
        <f>+IFERROR(VLOOKUP(L62,'[4]Lookup Tables'!$R$4:$U$22,4,FALSE),"ERROR")</f>
        <v>Fast</v>
      </c>
      <c r="AA62" s="21">
        <f>S62</f>
        <v>23</v>
      </c>
      <c r="AB62" s="24">
        <f>R62</f>
        <v>1</v>
      </c>
      <c r="AC62" s="23" t="s">
        <v>28</v>
      </c>
      <c r="AD62" s="25">
        <v>0.75</v>
      </c>
      <c r="AE62" s="26">
        <f>(($U62-(3.1459*(($AB62+0.043)/2)^2))/((3.1459*(($AB62+0.043)/2)^2)-(3.1459*(AD62/2)^2)))/12</f>
        <v>6.7849676271612003</v>
      </c>
      <c r="AF62" s="23" t="s">
        <v>29</v>
      </c>
      <c r="AG62" s="23">
        <v>0.625</v>
      </c>
      <c r="AH62" s="26">
        <f>(($U62-(3.1459*(($AB62+0.043)/2)^2))/((3.1459*(($AB62+0.043)/2)^2)-(3.1459*(AG62/2)^2)))/12</f>
        <v>5.1123827607218182</v>
      </c>
      <c r="AI62" s="23" t="s">
        <v>30</v>
      </c>
      <c r="AJ62" s="23">
        <v>0.69</v>
      </c>
      <c r="AK62" s="26">
        <f>(($U62-(3.1459*(($AB62+0.043)/2)^2))/((3.1459*(($AB62+0.043)/2)^2)-(3.1459*(AJ62/2)^2)))/12</f>
        <v>5.8266968282114204</v>
      </c>
      <c r="AL62" s="23" t="s">
        <v>31</v>
      </c>
      <c r="AM62" s="23">
        <v>0.80400000000000005</v>
      </c>
      <c r="AN62" s="26">
        <f>(($U62-(3.1459*(($AB62+0.043)/2)^2))/((3.1459*(($AB62+0.043)/2)^2)-(3.1459*(AM62/2)^2)))/12</f>
        <v>8.074783620530205</v>
      </c>
      <c r="AO62" s="23" t="s">
        <v>32</v>
      </c>
      <c r="AP62" s="23">
        <v>0.53</v>
      </c>
      <c r="AQ62" s="26">
        <f>(($U62-(3.1459*(($AB62+0.043)/2)^2))/((3.1459*(($AB62+0.043)/2)^2)-(3.1459*(AP62/2)^2)))/12</f>
        <v>4.4172258196757275</v>
      </c>
      <c r="AR62" s="47">
        <f>AY62</f>
        <v>55</v>
      </c>
      <c r="AS62" s="21">
        <f>+IFERROR(VLOOKUP(L62,'[4]Lookup Tables'!$R$4:$U$22,2,FALSE),"ERROR")</f>
        <v>30</v>
      </c>
      <c r="AT62" s="23" t="str">
        <f>A62</f>
        <v>B or G</v>
      </c>
      <c r="AU62" s="21">
        <f>F62</f>
        <v>20</v>
      </c>
      <c r="AV62" s="21" t="str">
        <f>+IFERROR(VLOOKUP(L62,'[4]Lookup Tables'!$R$4:$V$22,5,FALSE),"ERROR")</f>
        <v>5-8</v>
      </c>
      <c r="AW62" s="21">
        <v>600</v>
      </c>
      <c r="AX62" s="28">
        <f>Q62</f>
        <v>54.75</v>
      </c>
      <c r="AY62" s="48">
        <f>AX62+0.25</f>
        <v>55</v>
      </c>
      <c r="AZ62" s="48">
        <f>AX62+1</f>
        <v>55.75</v>
      </c>
      <c r="BA62" s="29">
        <f t="array" ref="BA62">VLOOKUP($S62&amp;$M62, CHOOSE({1,2}, '[4]Lookup Tables'!$I$20:$I$49&amp;'[4]Lookup Tables'!$J$20:$J$49,'[4]Lookup Tables'!$K$20:$K$49), 2,0)</f>
        <v>4.6899999999999997E-2</v>
      </c>
      <c r="BB62" s="29">
        <f>BA62*AX62</f>
        <v>2.5677749999999997</v>
      </c>
      <c r="BC62" s="30">
        <f>BB62*454</f>
        <v>1165.7698499999999</v>
      </c>
      <c r="BD62" s="29">
        <f t="array" ref="BD62">VLOOKUP($S62&amp;$M62, CHOOSE({1,2}, '[4]Lookup Tables'!$I$20:$I$49&amp;'[4]Lookup Tables'!$J$20:$J$49,'[4]Lookup Tables'!$L$20:$L$49), 2,0)</f>
        <v>4.7899999999999998E-2</v>
      </c>
      <c r="BE62" s="49">
        <f>BD62*AY62</f>
        <v>2.6345000000000001</v>
      </c>
      <c r="BF62" s="30">
        <f>BE62*454</f>
        <v>1196.0630000000001</v>
      </c>
      <c r="BG62" s="29">
        <f t="array" ref="BG62">VLOOKUP($S62&amp;$M62, CHOOSE({1,2}, '[4]Lookup Tables'!$I$20:$I$49&amp;'[4]Lookup Tables'!$J$20:$J$49,'[4]Lookup Tables'!$M$20:$M$49), 2,0)</f>
        <v>4.8899999999999999E-2</v>
      </c>
      <c r="BH62" s="29">
        <f>BG62*AZ62</f>
        <v>2.726175</v>
      </c>
      <c r="BI62" s="30">
        <f>BH62*454</f>
        <v>1237.68345</v>
      </c>
      <c r="BJ62" s="30" t="str">
        <f>N62</f>
        <v>M40</v>
      </c>
      <c r="BK62" s="31">
        <f>BE62*0.7</f>
        <v>1.84415</v>
      </c>
      <c r="BL62" s="30">
        <v>72036</v>
      </c>
      <c r="BM62" s="31">
        <f>BE62*0.3</f>
        <v>0.79035</v>
      </c>
      <c r="BN62" s="32">
        <v>0.3</v>
      </c>
      <c r="BO62" s="29" t="str">
        <f>'[4]Lookup Tables'!$P$58</f>
        <v>12-8 4x1.25 Universal Clip</v>
      </c>
      <c r="BP62" s="30">
        <f>VLOOKUP($BO62,'[4]Lookup Tables'!$P$58:$Q$60,2)</f>
        <v>8509</v>
      </c>
      <c r="BQ62" s="29" t="str">
        <f>VLOOKUP($S62,'[4]Lookup Tables'!$O$45:$S$53,2)</f>
        <v>40mm142 gauge</v>
      </c>
      <c r="BR62" s="33">
        <f>($AY62+1.25)/12</f>
        <v>4.6875</v>
      </c>
      <c r="BS62" s="30">
        <f>VLOOKUP($S62,'[4]Lookup Tables'!$O$45:$S$53,3)</f>
        <v>8030</v>
      </c>
      <c r="BT62" s="29" t="str">
        <f>VLOOKUP($S62,'[4]Lookup Tables'!$O$45:$S$53,4)</f>
        <v>84mm200 gauge</v>
      </c>
      <c r="BU62" s="33">
        <f>($AY62+1.25)/12</f>
        <v>4.6875</v>
      </c>
      <c r="BV62" s="30">
        <f>VLOOKUP($S62,'[4]Lookup Tables'!$O$45:$S$53,5)</f>
        <v>8032</v>
      </c>
      <c r="BW62" s="34">
        <f>F62</f>
        <v>20</v>
      </c>
      <c r="BX62" s="34">
        <f>BB62*BW62</f>
        <v>51.355499999999992</v>
      </c>
      <c r="BY62" s="34">
        <f>BE62*BW62</f>
        <v>52.69</v>
      </c>
      <c r="BZ62" s="34">
        <f>BH62*BW62</f>
        <v>54.523499999999999</v>
      </c>
      <c r="CA62" s="34">
        <f>BZ62+CE62+CI62</f>
        <v>57.043500000000002</v>
      </c>
      <c r="CB62" s="35" t="str">
        <f t="array" ref="CB62">VLOOKUP($E62&amp;ROUNDUP(($AZ62),0), CHOOSE({1,2},'[4]Lookup Tables'!$X$3:$X$129&amp;'[4]Lookup Tables'!$Y$3:$Y$129,'[4]Lookup Tables'!$Z$3:$Z$129),2,0)</f>
        <v>56"-2pc</v>
      </c>
      <c r="CC62" s="34">
        <f t="array" ref="CC62">VLOOKUP($E62&amp;ROUNDUP(($AZ62),0), CHOOSE({1,2},'[4]Lookup Tables'!$X$3:$X$129&amp;'[4]Lookup Tables'!$Y$3:$Y$129,'[4]Lookup Tables'!AA$3:$AA$129),2,0)</f>
        <v>8480</v>
      </c>
      <c r="CD62" s="34">
        <f t="array" ref="CD62">VLOOKUP($E62&amp;ROUNDUP(($AZ62),0), CHOOSE({1,2},'[4]Lookup Tables'!$X$3:$X$129&amp;'[4]Lookup Tables'!$Y$3:$Y$129,'[4]Lookup Tables'!$AB$3:$AB$129),2,0)</f>
        <v>8481</v>
      </c>
      <c r="CE62" s="36">
        <f t="array" ref="CE62">VLOOKUP($E62&amp;ROUNDUP(($AZ62),0), CHOOSE({1,2},'[4]Lookup Tables'!$X$3:$X$129&amp;'[4]Lookup Tables'!$Y$3:$Y$129,'[4]Lookup Tables'!$AD$3:$AD$129),2,0)</f>
        <v>2.52</v>
      </c>
      <c r="CF62" s="34">
        <f t="array" ref="CF62">VLOOKUP($E62&amp;ROUNDUP(($AZ62),0), CHOOSE({1,2},'[4]Lookup Tables'!$X$3:$X$129&amp;'[4]Lookup Tables'!$Y$3:$Y$129,'[4]Lookup Tables'!$AE$3:$AE$129),2,0)</f>
        <v>3</v>
      </c>
      <c r="CG62" s="34" t="str">
        <f t="array" ref="CG62">VLOOKUP($E62&amp;ROUNDUP(($AZ62+1),0), CHOOSE({1,2},'[4]Lookup Tables'!$X$3:$X$129&amp;'[4]Lookup Tables'!$Y$3:$Y$129,'[4]Lookup Tables'!$AC$3:$AC$129),2,0)</f>
        <v>NA</v>
      </c>
      <c r="CH62" s="36">
        <f>(CO62*12)*0.0386</f>
        <v>10.295330489250876</v>
      </c>
      <c r="CI62" s="36">
        <f>IF(CB62="NA", CH62*0.0022,0)</f>
        <v>0</v>
      </c>
      <c r="CJ62" s="36">
        <f>((3.14159*(((S62*0.039370078474)/2)^2))*Q62)*BW62</f>
        <v>705.16681553610567</v>
      </c>
      <c r="CK62" s="36">
        <f>((SQRT((CJ62/Q62)/3.14159))*2)</f>
        <v>4.0495719003787993</v>
      </c>
      <c r="CL62" s="36">
        <f>CK62/0.7827</f>
        <v>5.1738493680577484</v>
      </c>
      <c r="CM62" s="36">
        <f>(2*3.14159*(CL62/2))/12</f>
        <v>1.3545094530163784</v>
      </c>
      <c r="CN62" s="37">
        <f>ROUNDUP((Q62/3)*CM62,1)</f>
        <v>24.8</v>
      </c>
      <c r="CO62" s="37">
        <f>(CN62*ABS(COS(15)))+((6*(CM62*5))/12)</f>
        <v>22.226533871439713</v>
      </c>
      <c r="CP62" s="38" t="str">
        <f t="array" ref="CP62">VLOOKUP($S62&amp;$D62, CHOOSE({1,2}, '[4]Lookup Tables'!$O$65:$O$79&amp;'[4]Lookup Tables'!$P$65:$P$79,'[4]Lookup Tables'!$Q$65:$Q$79),2,0)</f>
        <v>NA</v>
      </c>
      <c r="CQ62" s="39">
        <f>(CA62/BW62)+(50/I62)</f>
        <v>2.9216194444444445</v>
      </c>
      <c r="CR62" s="40" t="str">
        <f>+IFERROR(VLOOKUP($J62,'[5]Codes - Revised'!$A$8:$O$12110,10,FALSE),"ERROR")</f>
        <v>66 x 42</v>
      </c>
      <c r="CS62" s="41">
        <f>CQ62*F62*H62</f>
        <v>2103.5660000000003</v>
      </c>
    </row>
    <row r="63" spans="1:97" s="10" customFormat="1">
      <c r="A63" s="11" t="s">
        <v>21</v>
      </c>
      <c r="B63" s="12">
        <v>155026</v>
      </c>
      <c r="C63" s="11" t="s">
        <v>163</v>
      </c>
      <c r="D63" s="11" t="s">
        <v>23</v>
      </c>
      <c r="E63" s="11" t="s">
        <v>34</v>
      </c>
      <c r="F63" s="11">
        <v>20</v>
      </c>
      <c r="G63" s="13">
        <f t="shared" ref="G63:G65" si="463">CA63</f>
        <v>56.502846464210002</v>
      </c>
      <c r="H63" s="14">
        <v>42</v>
      </c>
      <c r="I63" s="13">
        <f t="shared" ref="I63:I65" si="464">F63*H63</f>
        <v>840</v>
      </c>
      <c r="J63" s="14">
        <v>12778</v>
      </c>
      <c r="K63" s="11">
        <v>90</v>
      </c>
      <c r="L63" s="15">
        <f>+IFERROR(VLOOKUP($K63,'[4]Lookup Tables'!$A$3:$B$35,2,FALSE),"ERROR")</f>
        <v>90</v>
      </c>
      <c r="M63" s="11" t="s">
        <v>51</v>
      </c>
      <c r="N63" s="15" t="str">
        <f t="array" ref="N63">VLOOKUP($M63&amp;$L63, CHOOSE({1,2}, '[4]Lookup Tables'!$I$59:$I$165&amp;'[4]Lookup Tables'!$J$59:$J$165,'[4]Lookup Tables'!$K$59:$K$165), 2,0)</f>
        <v>VLIF90</v>
      </c>
      <c r="O63" s="15">
        <f t="array" ref="O63">VLOOKUP($M63&amp;$K63&amp;A63, CHOOSE({1,2,3}, '[4]Lookup Tables'!$I$59:$I$165&amp;'[4]Lookup Tables'!$J$59:$J$165&amp;'[4]Lookup Tables'!$H$59:$H$165,'[4]Lookup Tables'!$L$59:$L$165), 2,0)</f>
        <v>70346</v>
      </c>
      <c r="P63" s="15">
        <f>+IFERROR(VLOOKUP($A63,'[4]Lookup Tables'!$I$54:$J$55,2,FALSE),"ERROR")</f>
        <v>72036</v>
      </c>
      <c r="Q63" s="16">
        <v>56.75</v>
      </c>
      <c r="R63" s="17">
        <v>1</v>
      </c>
      <c r="S63" s="18">
        <v>23</v>
      </c>
      <c r="T63" s="19">
        <f>(VLOOKUP(S63,'[4]Lookup Tables'!$L$3:$M$11,2,FALSE))*0.039370078474</f>
        <v>0.89566928528350009</v>
      </c>
      <c r="U63" s="17">
        <f t="shared" ref="U63:U65" si="465">(3.14159*(T63/2)^2)*(Q63)</f>
        <v>35.756149404088262</v>
      </c>
      <c r="V63" s="20" t="str">
        <f>+IFERROR(VLOOKUP(L63,'[4]Lookup Tables'!$R$4:$U$22,3,FALSE),"ERROR")</f>
        <v>Yellow</v>
      </c>
      <c r="W63" s="21">
        <f t="shared" ref="W63:W65" si="466">B63</f>
        <v>155026</v>
      </c>
      <c r="X63" s="22" t="s">
        <v>164</v>
      </c>
      <c r="Y63" s="23" t="s">
        <v>27</v>
      </c>
      <c r="Z63" s="23" t="str">
        <f>+IFERROR(VLOOKUP(L63,'[4]Lookup Tables'!$R$4:$U$22,4,FALSE),"ERROR")</f>
        <v>Slow</v>
      </c>
      <c r="AA63" s="21">
        <f t="shared" ref="AA63:AA65" si="467">S63</f>
        <v>23</v>
      </c>
      <c r="AB63" s="24">
        <f t="shared" ref="AB63:AB65" si="468">R63</f>
        <v>1</v>
      </c>
      <c r="AC63" s="23" t="s">
        <v>28</v>
      </c>
      <c r="AD63" s="25">
        <v>0.75</v>
      </c>
      <c r="AE63" s="26">
        <f>(($U63-(3.1459*(($AB63+0.043)/2)^2))/((3.1459*(($AB63+0.043)/2)^2)-(3.1459*(AD63/2)^2)))/12</f>
        <v>7.0391238777719272</v>
      </c>
      <c r="AF63" s="23" t="s">
        <v>29</v>
      </c>
      <c r="AG63" s="23">
        <v>0.625</v>
      </c>
      <c r="AH63" s="26">
        <f>(($U63-(3.1459*(($AB63+0.043)/2)^2))/((3.1459*(($AB63+0.043)/2)^2)-(3.1459*(AG63/2)^2)))/12</f>
        <v>5.3038861112979525</v>
      </c>
      <c r="AI63" s="23" t="s">
        <v>30</v>
      </c>
      <c r="AJ63" s="23">
        <v>0.69</v>
      </c>
      <c r="AK63" s="26">
        <f>(($U63-(3.1459*(($AB63+0.043)/2)^2))/((3.1459*(($AB63+0.043)/2)^2)-(3.1459*(AJ63/2)^2)))/12</f>
        <v>6.0449574744929748</v>
      </c>
      <c r="AL63" s="23" t="s">
        <v>31</v>
      </c>
      <c r="AM63" s="23">
        <v>0.80400000000000005</v>
      </c>
      <c r="AN63" s="26">
        <f>(($U63-(3.1459*(($AB63+0.043)/2)^2))/((3.1459*(($AB63+0.043)/2)^2)-(3.1459*(AM63/2)^2)))/12</f>
        <v>8.3772547364234313</v>
      </c>
      <c r="AO63" s="23" t="s">
        <v>32</v>
      </c>
      <c r="AP63" s="23">
        <v>0.53</v>
      </c>
      <c r="AQ63" s="26">
        <f>(($U63-(3.1459*(($AB63+0.043)/2)^2))/((3.1459*(($AB63+0.043)/2)^2)-(3.1459*(AP63/2)^2)))/12</f>
        <v>4.5826894761175776</v>
      </c>
      <c r="AR63" s="47">
        <f t="shared" ref="AR63:AR65" si="469">AY63</f>
        <v>57</v>
      </c>
      <c r="AS63" s="21">
        <f>+IFERROR(VLOOKUP(L63,'[4]Lookup Tables'!$R$4:$U$22,2,FALSE),"ERROR")</f>
        <v>240</v>
      </c>
      <c r="AT63" s="23" t="str">
        <f t="shared" ref="AT63:AT65" si="470">A63</f>
        <v>B or G</v>
      </c>
      <c r="AU63" s="21">
        <f t="shared" ref="AU63:AU65" si="471">F63</f>
        <v>20</v>
      </c>
      <c r="AV63" s="21" t="str">
        <f>+IFERROR(VLOOKUP(L63,'[4]Lookup Tables'!$R$4:$V$22,5,FALSE),"ERROR")</f>
        <v>5-8</v>
      </c>
      <c r="AW63" s="21">
        <v>600</v>
      </c>
      <c r="AX63" s="48">
        <f t="shared" ref="AX63:AX65" si="472">Q63</f>
        <v>56.75</v>
      </c>
      <c r="AY63" s="48">
        <f t="shared" ref="AY63:AY65" si="473">AX63+0.25</f>
        <v>57</v>
      </c>
      <c r="AZ63" s="48">
        <f t="shared" ref="AZ63:AZ65" si="474">AX63+1</f>
        <v>57.75</v>
      </c>
      <c r="BA63" s="29">
        <f t="array" ref="BA63">VLOOKUP($S63&amp;$M63, CHOOSE({1,2}, '[4]Lookup Tables'!$I$20:$I$49&amp;'[4]Lookup Tables'!$J$20:$J$49,'[4]Lookup Tables'!$K$20:$K$49), 2,0)</f>
        <v>4.6899999999999997E-2</v>
      </c>
      <c r="BB63" s="29">
        <f t="shared" ref="BB63:BB65" si="475">BA63*AX63</f>
        <v>2.661575</v>
      </c>
      <c r="BC63" s="30">
        <f t="shared" ref="BC63:BC65" si="476">BB63*454</f>
        <v>1208.3550500000001</v>
      </c>
      <c r="BD63" s="29">
        <f t="array" ref="BD63">VLOOKUP($S63&amp;$M63, CHOOSE({1,2}, '[4]Lookup Tables'!$I$20:$I$49&amp;'[4]Lookup Tables'!$J$20:$J$49,'[4]Lookup Tables'!$L$20:$L$49), 2,0)</f>
        <v>4.7899999999999998E-2</v>
      </c>
      <c r="BE63" s="49">
        <f t="shared" ref="BE63:BE65" si="477">BD63*AY63</f>
        <v>2.7302999999999997</v>
      </c>
      <c r="BF63" s="30">
        <f t="shared" ref="BF63:BF65" si="478">BE63*454</f>
        <v>1239.5562</v>
      </c>
      <c r="BG63" s="29">
        <f t="array" ref="BG63">VLOOKUP($S63&amp;$M63, CHOOSE({1,2}, '[4]Lookup Tables'!$I$20:$I$49&amp;'[4]Lookup Tables'!$J$20:$J$49,'[4]Lookup Tables'!$M$20:$M$49), 2,0)</f>
        <v>4.8899999999999999E-2</v>
      </c>
      <c r="BH63" s="29">
        <f t="shared" ref="BH63:BH65" si="479">BG63*AZ63</f>
        <v>2.8239749999999999</v>
      </c>
      <c r="BI63" s="30">
        <f t="shared" ref="BI63:BI65" si="480">BH63*454</f>
        <v>1282.08465</v>
      </c>
      <c r="BJ63" s="30" t="str">
        <f t="shared" ref="BJ63:BJ65" si="481">N63</f>
        <v>VLIF90</v>
      </c>
      <c r="BK63" s="31">
        <f t="shared" ref="BK63:BK65" si="482">BE63*0.7</f>
        <v>1.9112099999999996</v>
      </c>
      <c r="BL63" s="30">
        <v>72036</v>
      </c>
      <c r="BM63" s="31">
        <f t="shared" ref="BM63:BM65" si="483">BE63*0.3</f>
        <v>0.81908999999999987</v>
      </c>
      <c r="BN63" s="32">
        <v>0.3</v>
      </c>
      <c r="BO63" s="29" t="str">
        <f>'[4]Lookup Tables'!$P$58</f>
        <v>12-8 4x1.25 Universal Clip</v>
      </c>
      <c r="BP63" s="30">
        <f>VLOOKUP($BO63,'[4]Lookup Tables'!$P$58:$Q$60,2)</f>
        <v>8509</v>
      </c>
      <c r="BQ63" s="29" t="str">
        <f>VLOOKUP($S63,'[4]Lookup Tables'!$O$45:$S$53,2)</f>
        <v>40mm142 gauge</v>
      </c>
      <c r="BR63" s="33">
        <f>($AY63+1.25)/12</f>
        <v>4.854166666666667</v>
      </c>
      <c r="BS63" s="30">
        <f>VLOOKUP($S63,'[4]Lookup Tables'!$O$45:$S$53,3)</f>
        <v>8030</v>
      </c>
      <c r="BT63" s="29" t="str">
        <f>VLOOKUP($S63,'[4]Lookup Tables'!$O$45:$S$53,4)</f>
        <v>84mm200 gauge</v>
      </c>
      <c r="BU63" s="33">
        <f>($AY63+1.25)/12</f>
        <v>4.854166666666667</v>
      </c>
      <c r="BV63" s="30">
        <f>VLOOKUP($S63,'[4]Lookup Tables'!$O$45:$S$53,5)</f>
        <v>8032</v>
      </c>
      <c r="BW63" s="34">
        <f t="shared" ref="BW63:BW65" si="484">F63</f>
        <v>20</v>
      </c>
      <c r="BX63" s="34">
        <f t="shared" ref="BX63:BX65" si="485">BB63*BW63</f>
        <v>53.231499999999997</v>
      </c>
      <c r="BY63" s="34">
        <f t="shared" ref="BY63:BY65" si="486">BE63*BW63</f>
        <v>54.605999999999995</v>
      </c>
      <c r="BZ63" s="34">
        <f t="shared" ref="BZ63:BZ65" si="487">BH63*BW63</f>
        <v>56.479500000000002</v>
      </c>
      <c r="CA63" s="34">
        <f t="shared" ref="CA63:CA65" si="488">BZ63+CE63+CI63</f>
        <v>56.502846464210002</v>
      </c>
      <c r="CB63" s="35" t="str">
        <f t="array" ref="CB63">VLOOKUP($E63&amp;ROUNDUP(($AZ63),0), CHOOSE({1,2},'[4]Lookup Tables'!$X$3:$X$129&amp;'[4]Lookup Tables'!$Y$3:$Y$129,'[4]Lookup Tables'!$Z$3:$Z$129),2,0)</f>
        <v>NA</v>
      </c>
      <c r="CC63" s="34" t="str">
        <f t="array" ref="CC63">VLOOKUP($E63&amp;ROUNDUP(($AZ63),0), CHOOSE({1,2},'[4]Lookup Tables'!$X$3:$X$129&amp;'[4]Lookup Tables'!$Y$3:$Y$129,'[4]Lookup Tables'!AA$3:$AA$129),2,0)</f>
        <v>NA</v>
      </c>
      <c r="CD63" s="34" t="str">
        <f t="array" ref="CD63">VLOOKUP($E63&amp;ROUNDUP(($AZ63),0), CHOOSE({1,2},'[4]Lookup Tables'!$X$3:$X$129&amp;'[4]Lookup Tables'!$Y$3:$Y$129,'[4]Lookup Tables'!$AB$3:$AB$129),2,0)</f>
        <v>NA</v>
      </c>
      <c r="CE63" s="36">
        <f t="array" ref="CE63">VLOOKUP($E63&amp;ROUNDUP(($AZ63),0), CHOOSE({1,2},'[4]Lookup Tables'!$X$3:$X$129&amp;'[4]Lookup Tables'!$Y$3:$Y$129,'[4]Lookup Tables'!$AD$3:$AD$129),2,0)</f>
        <v>0</v>
      </c>
      <c r="CF63" s="34">
        <f t="array" ref="CF63">VLOOKUP($E63&amp;ROUNDUP(($AZ63),0), CHOOSE({1,2},'[4]Lookup Tables'!$X$3:$X$129&amp;'[4]Lookup Tables'!$Y$3:$Y$129,'[4]Lookup Tables'!$AE$3:$AE$129),2,0)</f>
        <v>0</v>
      </c>
      <c r="CG63" s="34">
        <f t="array" ref="CG63">VLOOKUP($E63&amp;ROUNDUP(($AZ63+1),0), CHOOSE({1,2},'[4]Lookup Tables'!$X$3:$X$129&amp;'[4]Lookup Tables'!$Y$3:$Y$129,'[4]Lookup Tables'!$AC$3:$AC$129),2,0)</f>
        <v>8053</v>
      </c>
      <c r="CH63" s="36">
        <f t="shared" ref="CH63:CH65" si="489">(CO63*12)*0.0386</f>
        <v>10.612029186363463</v>
      </c>
      <c r="CI63" s="36">
        <f t="shared" ref="CI63:CI65" si="490">IF(CB63="NA", CH63*0.0022,0)</f>
        <v>2.3346464209999619E-2</v>
      </c>
      <c r="CJ63" s="36">
        <f t="shared" ref="CJ63:CJ65" si="491">((3.14159*(((S63*0.039370078474)/2)^2))*Q63)*BW63</f>
        <v>730.9263339118537</v>
      </c>
      <c r="CK63" s="36">
        <f t="shared" ref="CK63:CK65" si="492">((SQRT((CJ63/Q63)/3.14159))*2)</f>
        <v>4.0495719003787984</v>
      </c>
      <c r="CL63" s="36">
        <f t="shared" ref="CL63:CL65" si="493">CK63/0.7827</f>
        <v>5.1738493680577475</v>
      </c>
      <c r="CM63" s="36">
        <f t="shared" ref="CM63:CM65" si="494">(2*3.14159*(CL63/2))/12</f>
        <v>1.3545094530163782</v>
      </c>
      <c r="CN63" s="37">
        <f t="shared" ref="CN63:CN65" si="495">ROUNDUP((Q63/3)*CM63,1)</f>
        <v>25.700000000000003</v>
      </c>
      <c r="CO63" s="37">
        <f t="shared" ref="CO63:CO65" si="496">(CN63*ABS(COS(15)))+((6*(CM63*5))/12)</f>
        <v>22.910252993012655</v>
      </c>
      <c r="CP63" s="38" t="str">
        <f t="array" ref="CP63">VLOOKUP($S63&amp;$D63, CHOOSE({1,2}, '[4]Lookup Tables'!$O$65:$O$79&amp;'[4]Lookup Tables'!$P$65:$P$79,'[4]Lookup Tables'!$Q$65:$Q$79),2,0)</f>
        <v>NA</v>
      </c>
      <c r="CQ63" s="39">
        <f t="shared" ref="CQ63:CQ65" si="497">(CA63/BW63)+(50/I63)</f>
        <v>2.8846661327343095</v>
      </c>
      <c r="CR63" s="40" t="str">
        <f>+IFERROR(VLOOKUP($J63,'[5]Codes - Revised'!$A$8:$O$12110,10,FALSE),"ERROR")</f>
        <v>66 x 42</v>
      </c>
      <c r="CS63" s="41">
        <f t="shared" ref="CS63:CS65" si="498">CQ63*F63*H63</f>
        <v>2423.1195514968199</v>
      </c>
    </row>
    <row r="64" spans="1:97" s="10" customFormat="1">
      <c r="A64" s="11" t="s">
        <v>21</v>
      </c>
      <c r="B64" s="12">
        <v>155029</v>
      </c>
      <c r="C64" s="11" t="s">
        <v>165</v>
      </c>
      <c r="D64" s="11" t="s">
        <v>23</v>
      </c>
      <c r="E64" s="11" t="s">
        <v>34</v>
      </c>
      <c r="F64" s="11">
        <v>20</v>
      </c>
      <c r="G64" s="13">
        <f t="shared" si="463"/>
        <v>56.502846464210002</v>
      </c>
      <c r="H64" s="14">
        <v>42</v>
      </c>
      <c r="I64" s="13">
        <f t="shared" si="464"/>
        <v>840</v>
      </c>
      <c r="J64" s="14">
        <v>12778</v>
      </c>
      <c r="K64" s="11">
        <v>35</v>
      </c>
      <c r="L64" s="15">
        <f>+IFERROR(VLOOKUP($K64,'[4]Lookup Tables'!$A$3:$B$29,2,FALSE),"ERROR")</f>
        <v>35</v>
      </c>
      <c r="M64" s="11" t="s">
        <v>56</v>
      </c>
      <c r="N64" s="15" t="str">
        <f t="array" ref="N64">VLOOKUP($M64&amp;$K64, CHOOSE({1,2}, '[4]Lookup Tables'!$I$59:$I$118&amp;'[4]Lookup Tables'!$J$59:$J$118,'[4]Lookup Tables'!$K$59:$K$118), 2,0)</f>
        <v>LIF35</v>
      </c>
      <c r="O64" s="15">
        <f t="array" ref="O64">VLOOKUP($M64&amp;$K64, CHOOSE({1,2}, '[4]Lookup Tables'!$I$59:$I$118&amp;'[4]Lookup Tables'!$J$59:$J$118,'[4]Lookup Tables'!$L$59:$L$118), 2,0)</f>
        <v>70311</v>
      </c>
      <c r="P64" s="15">
        <f>+IFERROR(VLOOKUP($A64,'[4]Lookup Tables'!$I$54:$J$55,2,FALSE),"ERROR")</f>
        <v>72036</v>
      </c>
      <c r="Q64" s="16">
        <v>56.75</v>
      </c>
      <c r="R64" s="17">
        <v>1</v>
      </c>
      <c r="S64" s="18">
        <v>23</v>
      </c>
      <c r="T64" s="19">
        <f>(VLOOKUP(S64,'[4]Lookup Tables'!$L$3:$M$11,2,FALSE))*0.039370078474</f>
        <v>0.89566928528350009</v>
      </c>
      <c r="U64" s="17">
        <f t="shared" si="465"/>
        <v>35.756149404088262</v>
      </c>
      <c r="V64" s="20" t="str">
        <f>+IFERROR(VLOOKUP(L64,'[4]Lookup Tables'!$R$4:$U$16,3,FALSE),"ERROR")</f>
        <v>Blue</v>
      </c>
      <c r="W64" s="21">
        <f t="shared" si="466"/>
        <v>155029</v>
      </c>
      <c r="X64" s="22" t="s">
        <v>166</v>
      </c>
      <c r="Y64" s="23" t="s">
        <v>27</v>
      </c>
      <c r="Z64" s="23" t="str">
        <f>+IFERROR(VLOOKUP(L64,'[4]Lookup Tables'!$R$4:$U$16,4,FALSE),"ERROR")</f>
        <v>Fast</v>
      </c>
      <c r="AA64" s="21">
        <f t="shared" si="467"/>
        <v>23</v>
      </c>
      <c r="AB64" s="24">
        <f t="shared" si="468"/>
        <v>1</v>
      </c>
      <c r="AC64" s="23" t="s">
        <v>28</v>
      </c>
      <c r="AD64" s="25">
        <v>0.75</v>
      </c>
      <c r="AE64" s="26">
        <f t="shared" ref="AE64:AE65" si="499">(($U64-(3.1459*(($AB64+0.043)/2)^2))/((3.1459*(($AB64+0.043)/2)^2)-(3.1459*(AD64/2)^2)))/12</f>
        <v>7.0391238777719272</v>
      </c>
      <c r="AF64" s="23" t="s">
        <v>29</v>
      </c>
      <c r="AG64" s="23">
        <v>0.625</v>
      </c>
      <c r="AH64" s="26">
        <f t="shared" ref="AH64:AH65" si="500">(($U64-(3.1459*(($AB64+0.043)/2)^2))/((3.1459*(($AB64+0.043)/2)^2)-(3.1459*(AG64/2)^2)))/12</f>
        <v>5.3038861112979525</v>
      </c>
      <c r="AI64" s="23" t="s">
        <v>30</v>
      </c>
      <c r="AJ64" s="23">
        <v>0.69</v>
      </c>
      <c r="AK64" s="26">
        <f t="shared" ref="AK64:AK65" si="501">(($U64-(3.1459*(($AB64+0.043)/2)^2))/((3.1459*(($AB64+0.043)/2)^2)-(3.1459*(AJ64/2)^2)))/12</f>
        <v>6.0449574744929748</v>
      </c>
      <c r="AL64" s="23" t="s">
        <v>31</v>
      </c>
      <c r="AM64" s="23">
        <v>0.80400000000000005</v>
      </c>
      <c r="AN64" s="26">
        <f t="shared" ref="AN64:AN65" si="502">(($U64-(3.1459*(($AB64+0.043)/2)^2))/((3.1459*(($AB64+0.043)/2)^2)-(3.1459*(AM64/2)^2)))/12</f>
        <v>8.3772547364234313</v>
      </c>
      <c r="AO64" s="23" t="s">
        <v>32</v>
      </c>
      <c r="AP64" s="23">
        <v>0.53</v>
      </c>
      <c r="AQ64" s="26">
        <f t="shared" ref="AQ64:AQ65" si="503">(($U64-(3.1459*(($AB64+0.043)/2)^2))/((3.1459*(($AB64+0.043)/2)^2)-(3.1459*(AP64/2)^2)))/12</f>
        <v>4.5826894761175776</v>
      </c>
      <c r="AR64" s="47">
        <f t="shared" si="469"/>
        <v>57</v>
      </c>
      <c r="AS64" s="21">
        <f>+IFERROR(VLOOKUP(L64,'[4]Lookup Tables'!$R$4:$U$16,2,FALSE),"ERROR")</f>
        <v>30</v>
      </c>
      <c r="AT64" s="23" t="str">
        <f t="shared" si="470"/>
        <v>B or G</v>
      </c>
      <c r="AU64" s="21">
        <f t="shared" si="471"/>
        <v>20</v>
      </c>
      <c r="AV64" s="21" t="str">
        <f>+IFERROR(VLOOKUP(L64,'[4]Lookup Tables'!$R$4:$V$16,5,FALSE),"ERROR")</f>
        <v>5-8</v>
      </c>
      <c r="AW64" s="21">
        <v>600</v>
      </c>
      <c r="AX64" s="48">
        <f t="shared" si="472"/>
        <v>56.75</v>
      </c>
      <c r="AY64" s="48">
        <f t="shared" si="473"/>
        <v>57</v>
      </c>
      <c r="AZ64" s="48">
        <f t="shared" si="474"/>
        <v>57.75</v>
      </c>
      <c r="BA64" s="29">
        <f t="array" ref="BA64">VLOOKUP($S64&amp;$M64, CHOOSE({1,2}, '[4]Lookup Tables'!$I$20:$I$48&amp;'[4]Lookup Tables'!$J$20:$J$48,'[4]Lookup Tables'!$K$20:$K$48), 2,0)</f>
        <v>4.6899999999999997E-2</v>
      </c>
      <c r="BB64" s="29">
        <f t="shared" si="475"/>
        <v>2.661575</v>
      </c>
      <c r="BC64" s="30">
        <f t="shared" si="476"/>
        <v>1208.3550500000001</v>
      </c>
      <c r="BD64" s="29">
        <f t="array" ref="BD64">VLOOKUP($S64&amp;$M64, CHOOSE({1,2}, '[4]Lookup Tables'!$I$20:$I$48&amp;'[4]Lookup Tables'!$J$20:$J$48,'[4]Lookup Tables'!$L$20:$L$48), 2,0)</f>
        <v>4.7899999999999998E-2</v>
      </c>
      <c r="BE64" s="29">
        <f t="shared" si="477"/>
        <v>2.7302999999999997</v>
      </c>
      <c r="BF64" s="30">
        <f t="shared" si="478"/>
        <v>1239.5562</v>
      </c>
      <c r="BG64" s="29">
        <f t="array" ref="BG64">VLOOKUP($S64&amp;$M64, CHOOSE({1,2}, '[4]Lookup Tables'!$I$20:$I$48&amp;'[4]Lookup Tables'!$J$20:$J$48,'[4]Lookup Tables'!$M$20:$M$48), 2,0)</f>
        <v>4.8899999999999999E-2</v>
      </c>
      <c r="BH64" s="29">
        <f t="shared" si="479"/>
        <v>2.8239749999999999</v>
      </c>
      <c r="BI64" s="30">
        <f t="shared" si="480"/>
        <v>1282.08465</v>
      </c>
      <c r="BJ64" s="30" t="str">
        <f t="shared" si="481"/>
        <v>LIF35</v>
      </c>
      <c r="BK64" s="31">
        <f t="shared" si="482"/>
        <v>1.9112099999999996</v>
      </c>
      <c r="BL64" s="30">
        <v>72036</v>
      </c>
      <c r="BM64" s="31">
        <f t="shared" si="483"/>
        <v>0.81908999999999987</v>
      </c>
      <c r="BN64" s="32">
        <v>0.3</v>
      </c>
      <c r="BO64" s="29" t="str">
        <f>'[4]Lookup Tables'!$P$58</f>
        <v>12-8 4x1.25 Universal Clip</v>
      </c>
      <c r="BP64" s="30" t="e">
        <f>VLOOKUP(#REF!,'[4]Lookup Tables'!$P$58:$Q$60,2)</f>
        <v>#REF!</v>
      </c>
      <c r="BQ64" s="29" t="str">
        <f>VLOOKUP($S64,'[4]Lookup Tables'!$O$45:$S$53,2)</f>
        <v>40mm142 gauge</v>
      </c>
      <c r="BR64" s="33">
        <f t="shared" ref="BR64:BR65" si="504">($AY64+1.25)/12</f>
        <v>4.854166666666667</v>
      </c>
      <c r="BS64" s="30">
        <f>VLOOKUP($S64,'[4]Lookup Tables'!$O$45:$S$53,3)</f>
        <v>8030</v>
      </c>
      <c r="BT64" s="29" t="str">
        <f>VLOOKUP($S64,'[4]Lookup Tables'!$O$45:$S$53,4)</f>
        <v>84mm200 gauge</v>
      </c>
      <c r="BU64" s="33">
        <f t="shared" ref="BU64:BU65" si="505">($AY64+1.25)/12</f>
        <v>4.854166666666667</v>
      </c>
      <c r="BV64" s="30">
        <f>VLOOKUP($S64,'[4]Lookup Tables'!$O$45:$S$53,5)</f>
        <v>8032</v>
      </c>
      <c r="BW64" s="34">
        <f t="shared" si="484"/>
        <v>20</v>
      </c>
      <c r="BX64" s="34">
        <f t="shared" si="485"/>
        <v>53.231499999999997</v>
      </c>
      <c r="BY64" s="34">
        <f t="shared" si="486"/>
        <v>54.605999999999995</v>
      </c>
      <c r="BZ64" s="34">
        <f t="shared" si="487"/>
        <v>56.479500000000002</v>
      </c>
      <c r="CA64" s="34">
        <f t="shared" si="488"/>
        <v>56.502846464210002</v>
      </c>
      <c r="CB64" s="35" t="str">
        <f t="array" ref="CB64">VLOOKUP($E64&amp;ROUNDUP(($AZ64+1),0), CHOOSE({1,2},'[4]Lookup Tables'!$X$3:$X$129&amp;'[4]Lookup Tables'!$Y$3:$Y$129,'[4]Lookup Tables'!$Z$3:$Z$129),2,0)</f>
        <v>NA</v>
      </c>
      <c r="CC64" s="34" t="str">
        <f t="array" ref="CC64">VLOOKUP($E64&amp;ROUNDUP(($AZ64),0), CHOOSE({1,2},'[4]Lookup Tables'!$X$3:$X$129&amp;'[4]Lookup Tables'!$Y$3:$Y$129,'[4]Lookup Tables'!AA$3:$AA$129),2,0)</f>
        <v>NA</v>
      </c>
      <c r="CD64" s="34" t="str">
        <f t="array" ref="CD64">VLOOKUP($E64&amp;ROUNDUP(($AZ64),0), CHOOSE({1,2},'[4]Lookup Tables'!$X$3:$X$129&amp;'[4]Lookup Tables'!$Y$3:$Y$129,'[4]Lookup Tables'!$AB$3:$AB$129),2,0)</f>
        <v>NA</v>
      </c>
      <c r="CE64" s="36">
        <f t="array" ref="CE64">VLOOKUP($E64&amp;ROUNDUP(($AZ64),0), CHOOSE({1,2},'[4]Lookup Tables'!$X$3:$X$129&amp;'[4]Lookup Tables'!$Y$3:$Y$129,'[4]Lookup Tables'!$AD$3:$AD$129),2,0)</f>
        <v>0</v>
      </c>
      <c r="CF64" s="34">
        <f t="array" ref="CF64">VLOOKUP($E64&amp;ROUNDUP(($AZ64),0), CHOOSE({1,2},'[4]Lookup Tables'!$X$3:$X$129&amp;'[4]Lookup Tables'!$Y$3:$Y$129,'[4]Lookup Tables'!$AE$3:$AE$129),2,0)</f>
        <v>0</v>
      </c>
      <c r="CG64" s="34">
        <f t="array" ref="CG64">VLOOKUP($E64&amp;ROUNDUP(($AZ64+1),0), CHOOSE({1,2},'[4]Lookup Tables'!$X$3:$X$129&amp;'[4]Lookup Tables'!$Y$3:$Y$129,'[4]Lookup Tables'!$AC$3:$AC$129),2,0)</f>
        <v>8053</v>
      </c>
      <c r="CH64" s="36">
        <f t="shared" si="489"/>
        <v>10.612029186363463</v>
      </c>
      <c r="CI64" s="36">
        <f t="shared" si="490"/>
        <v>2.3346464209999619E-2</v>
      </c>
      <c r="CJ64" s="36">
        <f t="shared" si="491"/>
        <v>730.9263339118537</v>
      </c>
      <c r="CK64" s="36">
        <f t="shared" si="492"/>
        <v>4.0495719003787984</v>
      </c>
      <c r="CL64" s="36">
        <f t="shared" si="493"/>
        <v>5.1738493680577475</v>
      </c>
      <c r="CM64" s="36">
        <f t="shared" si="494"/>
        <v>1.3545094530163782</v>
      </c>
      <c r="CN64" s="37">
        <f t="shared" si="495"/>
        <v>25.700000000000003</v>
      </c>
      <c r="CO64" s="37">
        <f t="shared" si="496"/>
        <v>22.910252993012655</v>
      </c>
      <c r="CP64" s="38" t="str">
        <f t="array" ref="CP64">VLOOKUP($S64&amp;$D64, CHOOSE({1,2}, '[4]Lookup Tables'!$O$65:$O$79&amp;'[4]Lookup Tables'!$P$65:$P$79,'[4]Lookup Tables'!$Q$65:$Q$79),2,0)</f>
        <v>NA</v>
      </c>
      <c r="CQ64" s="39">
        <f t="shared" si="497"/>
        <v>2.8846661327343095</v>
      </c>
      <c r="CR64" s="40" t="str">
        <f>+IFERROR(VLOOKUP($J64,'[5]Codes - Revised'!$A$8:$O$12110,10,FALSE),"ERROR")</f>
        <v>66 x 42</v>
      </c>
      <c r="CS64" s="41">
        <f t="shared" si="498"/>
        <v>2423.1195514968199</v>
      </c>
    </row>
    <row r="65" spans="1:97" s="10" customFormat="1">
      <c r="A65" s="11" t="s">
        <v>21</v>
      </c>
      <c r="B65" s="12">
        <v>155037</v>
      </c>
      <c r="C65" s="11" t="s">
        <v>167</v>
      </c>
      <c r="D65" s="11" t="s">
        <v>23</v>
      </c>
      <c r="E65" s="11" t="s">
        <v>24</v>
      </c>
      <c r="F65" s="11">
        <v>20</v>
      </c>
      <c r="G65" s="13">
        <f t="shared" si="463"/>
        <v>59.0595</v>
      </c>
      <c r="H65" s="14">
        <v>36</v>
      </c>
      <c r="I65" s="13">
        <f t="shared" si="464"/>
        <v>720</v>
      </c>
      <c r="J65" s="14">
        <v>12625</v>
      </c>
      <c r="K65" s="11" t="s">
        <v>35</v>
      </c>
      <c r="L65" s="15" t="str">
        <f>+IFERROR(VLOOKUP($K65,'[4]Lookup Tables'!$A$3:$B$35,2,FALSE),"ERROR")</f>
        <v>10-50</v>
      </c>
      <c r="M65" s="11" t="s">
        <v>36</v>
      </c>
      <c r="N65" s="15" t="str">
        <f t="array" ref="N65">VLOOKUP($M65&amp;$L65, CHOOSE({1,2}, '[4]Lookup Tables'!$I$59:$I$165&amp;'[4]Lookup Tables'!$J$59:$J$165,'[4]Lookup Tables'!$K$59:$K$165), 2,0)</f>
        <v>TOOSPEEDIE 10-50</v>
      </c>
      <c r="O65" s="15" t="str">
        <f t="array" ref="O65">VLOOKUP($M65&amp;$K65&amp;A65, CHOOSE({1,2,3}, '[4]Lookup Tables'!$I$59:$I$165&amp;'[4]Lookup Tables'!$J$59:$J$165&amp;'[4]Lookup Tables'!$H$59:$H$165,'[4]Lookup Tables'!$L$59:$L$165), 2,0)</f>
        <v>70297+70325</v>
      </c>
      <c r="P65" s="15">
        <f>+IFERROR(VLOOKUP($A65,'[4]Lookup Tables'!$I$54:$J$55,2,FALSE),"ERROR")</f>
        <v>72036</v>
      </c>
      <c r="Q65" s="16">
        <v>56.75</v>
      </c>
      <c r="R65" s="17">
        <v>1</v>
      </c>
      <c r="S65" s="18">
        <v>23</v>
      </c>
      <c r="T65" s="19">
        <f>(VLOOKUP(S65,'[4]Lookup Tables'!$L$3:$M$11,2,FALSE))*0.039370078474</f>
        <v>0.89566928528350009</v>
      </c>
      <c r="U65" s="17">
        <f t="shared" si="465"/>
        <v>35.756149404088262</v>
      </c>
      <c r="V65" s="20" t="str">
        <f>+IFERROR(VLOOKUP(L65,'[4]Lookup Tables'!$R$4:$U$22,3,FALSE),"ERROR")</f>
        <v>Red/Green</v>
      </c>
      <c r="W65" s="21">
        <f t="shared" si="466"/>
        <v>155037</v>
      </c>
      <c r="X65" s="22" t="s">
        <v>168</v>
      </c>
      <c r="Y65" s="23" t="s">
        <v>27</v>
      </c>
      <c r="Z65" s="23" t="str">
        <f>+IFERROR(VLOOKUP(L65,'[4]Lookup Tables'!$R$4:$U$22,4,FALSE),"ERROR")</f>
        <v>NA</v>
      </c>
      <c r="AA65" s="21">
        <f t="shared" si="467"/>
        <v>23</v>
      </c>
      <c r="AB65" s="24">
        <f t="shared" si="468"/>
        <v>1</v>
      </c>
      <c r="AC65" s="23" t="s">
        <v>28</v>
      </c>
      <c r="AD65" s="25">
        <v>0.75</v>
      </c>
      <c r="AE65" s="26">
        <f t="shared" si="499"/>
        <v>7.0391238777719272</v>
      </c>
      <c r="AF65" s="23" t="s">
        <v>29</v>
      </c>
      <c r="AG65" s="23">
        <v>0.625</v>
      </c>
      <c r="AH65" s="26">
        <f t="shared" si="500"/>
        <v>5.3038861112979525</v>
      </c>
      <c r="AI65" s="23" t="s">
        <v>30</v>
      </c>
      <c r="AJ65" s="23">
        <v>0.69</v>
      </c>
      <c r="AK65" s="26">
        <f t="shared" si="501"/>
        <v>6.0449574744929748</v>
      </c>
      <c r="AL65" s="23" t="s">
        <v>31</v>
      </c>
      <c r="AM65" s="23">
        <v>0.80400000000000005</v>
      </c>
      <c r="AN65" s="26">
        <f t="shared" si="502"/>
        <v>8.3772547364234313</v>
      </c>
      <c r="AO65" s="23" t="s">
        <v>32</v>
      </c>
      <c r="AP65" s="23">
        <v>0.53</v>
      </c>
      <c r="AQ65" s="26">
        <f t="shared" si="503"/>
        <v>4.5826894761175776</v>
      </c>
      <c r="AR65" s="27">
        <f t="shared" si="469"/>
        <v>57</v>
      </c>
      <c r="AS65" s="21" t="str">
        <f>+IFERROR(VLOOKUP(L65,'[4]Lookup Tables'!$R$4:$U$22,2,FALSE),"ERROR")</f>
        <v>NA</v>
      </c>
      <c r="AT65" s="23" t="str">
        <f t="shared" si="470"/>
        <v>B or G</v>
      </c>
      <c r="AU65" s="21">
        <f t="shared" si="471"/>
        <v>20</v>
      </c>
      <c r="AV65" s="21">
        <f>+IFERROR(VLOOKUP(L65,'[4]Lookup Tables'!$R$4:$V$22,5,FALSE),"ERROR")</f>
        <v>3</v>
      </c>
      <c r="AW65" s="21">
        <v>600</v>
      </c>
      <c r="AX65" s="28">
        <f t="shared" si="472"/>
        <v>56.75</v>
      </c>
      <c r="AY65" s="28">
        <f t="shared" si="473"/>
        <v>57</v>
      </c>
      <c r="AZ65" s="48">
        <f t="shared" si="474"/>
        <v>57.75</v>
      </c>
      <c r="BA65" s="29">
        <f t="array" ref="BA65">VLOOKUP($S65&amp;$M65, CHOOSE({1,2}, '[4]Lookup Tables'!$I$20:$I$49&amp;'[4]Lookup Tables'!$J$20:$J$49,'[4]Lookup Tables'!$K$20:$K$49), 2,0)</f>
        <v>4.6899999999999997E-2</v>
      </c>
      <c r="BB65" s="29">
        <f t="shared" si="475"/>
        <v>2.661575</v>
      </c>
      <c r="BC65" s="30">
        <f t="shared" si="476"/>
        <v>1208.3550500000001</v>
      </c>
      <c r="BD65" s="29">
        <f t="array" ref="BD65">VLOOKUP($S65&amp;$M65, CHOOSE({1,2}, '[4]Lookup Tables'!$I$20:$I$49&amp;'[4]Lookup Tables'!$J$20:$J$49,'[4]Lookup Tables'!$L$20:$L$49), 2,0)</f>
        <v>4.7899999999999998E-2</v>
      </c>
      <c r="BE65" s="49">
        <f t="shared" si="477"/>
        <v>2.7302999999999997</v>
      </c>
      <c r="BF65" s="30">
        <f t="shared" si="478"/>
        <v>1239.5562</v>
      </c>
      <c r="BG65" s="29">
        <f t="array" ref="BG65">VLOOKUP($S65&amp;$M65, CHOOSE({1,2}, '[4]Lookup Tables'!$I$20:$I$49&amp;'[4]Lookup Tables'!$J$20:$J$49,'[4]Lookup Tables'!$M$20:$M$49), 2,0)</f>
        <v>4.8899999999999999E-2</v>
      </c>
      <c r="BH65" s="29">
        <f t="shared" si="479"/>
        <v>2.8239749999999999</v>
      </c>
      <c r="BI65" s="30">
        <f t="shared" si="480"/>
        <v>1282.08465</v>
      </c>
      <c r="BJ65" s="30" t="str">
        <f t="shared" si="481"/>
        <v>TOOSPEEDIE 10-50</v>
      </c>
      <c r="BK65" s="31">
        <f t="shared" si="482"/>
        <v>1.9112099999999996</v>
      </c>
      <c r="BL65" s="30">
        <v>72036</v>
      </c>
      <c r="BM65" s="31">
        <f t="shared" si="483"/>
        <v>0.81908999999999987</v>
      </c>
      <c r="BN65" s="32">
        <v>0.3</v>
      </c>
      <c r="BO65" s="29" t="str">
        <f>'[4]Lookup Tables'!$P$58</f>
        <v>12-8 4x1.25 Universal Clip</v>
      </c>
      <c r="BP65" s="30">
        <f>VLOOKUP($BO65,'[4]Lookup Tables'!$P$58:$Q$60,2)</f>
        <v>8509</v>
      </c>
      <c r="BQ65" s="29" t="str">
        <f>VLOOKUP($S65,'[4]Lookup Tables'!$O$45:$S$53,2)</f>
        <v>40mm142 gauge</v>
      </c>
      <c r="BR65" s="33">
        <f t="shared" si="504"/>
        <v>4.854166666666667</v>
      </c>
      <c r="BS65" s="30">
        <f>VLOOKUP($S65,'[4]Lookup Tables'!$O$45:$S$53,3)</f>
        <v>8030</v>
      </c>
      <c r="BT65" s="29" t="str">
        <f>VLOOKUP($S65,'[4]Lookup Tables'!$O$45:$S$53,4)</f>
        <v>84mm200 gauge</v>
      </c>
      <c r="BU65" s="33">
        <f t="shared" si="505"/>
        <v>4.854166666666667</v>
      </c>
      <c r="BV65" s="30">
        <f>VLOOKUP($S65,'[4]Lookup Tables'!$O$45:$S$53,5)</f>
        <v>8032</v>
      </c>
      <c r="BW65" s="34">
        <f t="shared" si="484"/>
        <v>20</v>
      </c>
      <c r="BX65" s="34">
        <f t="shared" si="485"/>
        <v>53.231499999999997</v>
      </c>
      <c r="BY65" s="34">
        <f t="shared" si="486"/>
        <v>54.605999999999995</v>
      </c>
      <c r="BZ65" s="34">
        <f t="shared" si="487"/>
        <v>56.479500000000002</v>
      </c>
      <c r="CA65" s="34">
        <f t="shared" si="488"/>
        <v>59.0595</v>
      </c>
      <c r="CB65" s="35" t="str">
        <f t="array" ref="CB65">VLOOKUP($E65&amp;ROUNDUP(($AZ65),0), CHOOSE({1,2},'[4]Lookup Tables'!$X$3:$X$129&amp;'[4]Lookup Tables'!$Y$3:$Y$129,'[4]Lookup Tables'!$Z$3:$Z$129),2,0)</f>
        <v>62"-2pc</v>
      </c>
      <c r="CC65" s="34">
        <f t="array" ref="CC65">VLOOKUP($E65&amp;ROUNDUP(($AZ65),0), CHOOSE({1,2},'[4]Lookup Tables'!$X$3:$X$129&amp;'[4]Lookup Tables'!$Y$3:$Y$129,'[4]Lookup Tables'!AA$3:$AA$129),2,0)</f>
        <v>8490</v>
      </c>
      <c r="CD65" s="34">
        <f t="array" ref="CD65">VLOOKUP($E65&amp;ROUNDUP(($AZ65),0), CHOOSE({1,2},'[4]Lookup Tables'!$X$3:$X$129&amp;'[4]Lookup Tables'!$Y$3:$Y$129,'[4]Lookup Tables'!$AB$3:$AB$129),2,0)</f>
        <v>8491</v>
      </c>
      <c r="CE65" s="36">
        <f t="array" ref="CE65">VLOOKUP($E65&amp;ROUNDUP(($AZ65),0), CHOOSE({1,2},'[4]Lookup Tables'!$X$3:$X$129&amp;'[4]Lookup Tables'!$Y$3:$Y$129,'[4]Lookup Tables'!$AD$3:$AD$129),2,0)</f>
        <v>2.58</v>
      </c>
      <c r="CF65" s="34">
        <f t="array" ref="CF65">VLOOKUP($E65&amp;ROUNDUP(($AZ65),0), CHOOSE({1,2},'[4]Lookup Tables'!$X$3:$X$129&amp;'[4]Lookup Tables'!$Y$3:$Y$129,'[4]Lookup Tables'!$AE$3:$AE$129),2,0)</f>
        <v>4</v>
      </c>
      <c r="CG65" s="34" t="str">
        <f t="array" ref="CG65">VLOOKUP($E65&amp;ROUNDUP(($AZ65+1),0), CHOOSE({1,2},'[4]Lookup Tables'!$X$3:$X$129&amp;'[4]Lookup Tables'!$Y$3:$Y$129,'[4]Lookup Tables'!$AC$3:$AC$129),2,0)</f>
        <v>NA</v>
      </c>
      <c r="CH65" s="36">
        <f t="shared" si="489"/>
        <v>10.612029186363463</v>
      </c>
      <c r="CI65" s="36">
        <f t="shared" si="490"/>
        <v>0</v>
      </c>
      <c r="CJ65" s="36">
        <f t="shared" si="491"/>
        <v>730.9263339118537</v>
      </c>
      <c r="CK65" s="36">
        <f t="shared" si="492"/>
        <v>4.0495719003787984</v>
      </c>
      <c r="CL65" s="36">
        <f t="shared" si="493"/>
        <v>5.1738493680577475</v>
      </c>
      <c r="CM65" s="36">
        <f t="shared" si="494"/>
        <v>1.3545094530163782</v>
      </c>
      <c r="CN65" s="37">
        <f t="shared" si="495"/>
        <v>25.700000000000003</v>
      </c>
      <c r="CO65" s="37">
        <f t="shared" si="496"/>
        <v>22.910252993012655</v>
      </c>
      <c r="CP65" s="38" t="str">
        <f t="array" ref="CP65">VLOOKUP($S65&amp;$D65, CHOOSE({1,2}, '[4]Lookup Tables'!$O$65:$O$79&amp;'[4]Lookup Tables'!$P$65:$P$79,'[4]Lookup Tables'!$Q$65:$Q$79),2,0)</f>
        <v>NA</v>
      </c>
      <c r="CQ65" s="39">
        <f t="shared" si="497"/>
        <v>3.0224194444444445</v>
      </c>
      <c r="CR65" s="40" t="str">
        <f>+IFERROR(VLOOKUP($J65,'[5]Codes - Revised'!$A$8:$O$12110,10,FALSE),"ERROR")</f>
        <v>66 x 42</v>
      </c>
      <c r="CS65" s="41">
        <f t="shared" si="498"/>
        <v>2176.1420000000003</v>
      </c>
    </row>
    <row r="66" spans="1:97" s="10" customFormat="1">
      <c r="A66" s="11" t="s">
        <v>21</v>
      </c>
      <c r="B66" s="12">
        <v>155040</v>
      </c>
      <c r="C66" s="11" t="s">
        <v>169</v>
      </c>
      <c r="D66" s="11" t="s">
        <v>23</v>
      </c>
      <c r="E66" s="11" t="s">
        <v>34</v>
      </c>
      <c r="F66" s="11">
        <v>20</v>
      </c>
      <c r="G66" s="13">
        <f>CA66</f>
        <v>56.502846464210002</v>
      </c>
      <c r="H66" s="14">
        <v>42</v>
      </c>
      <c r="I66" s="13">
        <f>F66*H66</f>
        <v>840</v>
      </c>
      <c r="J66" s="14">
        <v>12778</v>
      </c>
      <c r="K66" s="11" t="s">
        <v>114</v>
      </c>
      <c r="L66" s="15" t="str">
        <f>+IFERROR(VLOOKUP($K66,'[4]Lookup Tables'!$A$3:$B$35,2,FALSE),"ERROR")</f>
        <v>5-50</v>
      </c>
      <c r="M66" s="11" t="s">
        <v>36</v>
      </c>
      <c r="N66" s="15" t="str">
        <f t="array" ref="N66">VLOOKUP($M66&amp;$L66, CHOOSE({1,2}, '[4]Lookup Tables'!$I$59:$I$165&amp;'[4]Lookup Tables'!$J$59:$J$165,'[4]Lookup Tables'!$K$59:$K$165), 2,0)</f>
        <v>TOOSPEEDIE 5-50</v>
      </c>
      <c r="O66" s="15" t="str">
        <f t="array" ref="O66">VLOOKUP($M66&amp;$K66&amp;A66, CHOOSE({1,2,3}, '[4]Lookup Tables'!$I$59:$I$165&amp;'[4]Lookup Tables'!$J$59:$J$165&amp;'[4]Lookup Tables'!$H$59:$H$165,'[4]Lookup Tables'!$L$59:$L$165), 2,0)</f>
        <v>70294+70325</v>
      </c>
      <c r="P66" s="15">
        <f>+IFERROR(VLOOKUP($A66,'[4]Lookup Tables'!$I$54:$J$55,2,FALSE),"ERROR")</f>
        <v>72036</v>
      </c>
      <c r="Q66" s="16">
        <v>56.75</v>
      </c>
      <c r="R66" s="17">
        <v>1</v>
      </c>
      <c r="S66" s="18">
        <v>23</v>
      </c>
      <c r="T66" s="19">
        <f>(VLOOKUP(S66,'[4]Lookup Tables'!$L$3:$M$11,2,FALSE))*0.039370078474</f>
        <v>0.89566928528350009</v>
      </c>
      <c r="U66" s="17">
        <f>(3.14159*(T66/2)^2)*(Q66)</f>
        <v>35.756149404088262</v>
      </c>
      <c r="V66" s="20" t="str">
        <f>+IFERROR(VLOOKUP(L66,'[4]Lookup Tables'!$R$4:$U$22,3,FALSE),"ERROR")</f>
        <v>Red/Green</v>
      </c>
      <c r="W66" s="21">
        <f>B66</f>
        <v>155040</v>
      </c>
      <c r="X66" s="11" t="s">
        <v>170</v>
      </c>
      <c r="Y66" s="23" t="s">
        <v>27</v>
      </c>
      <c r="Z66" s="23" t="str">
        <f>+IFERROR(VLOOKUP(L66,'[4]Lookup Tables'!$R$4:$U$22,4,FALSE),"ERROR")</f>
        <v>NA</v>
      </c>
      <c r="AA66" s="21">
        <f>S66</f>
        <v>23</v>
      </c>
      <c r="AB66" s="24">
        <f>R66</f>
        <v>1</v>
      </c>
      <c r="AC66" s="23" t="s">
        <v>28</v>
      </c>
      <c r="AD66" s="25">
        <v>0.75</v>
      </c>
      <c r="AE66" s="26">
        <f>(($U66-(3.1459*(($AB66+0.043)/2)^2))/((3.1459*(($AB66+0.043)/2)^2)-(3.1459*(AD66/2)^2)))/12</f>
        <v>7.0391238777719272</v>
      </c>
      <c r="AF66" s="23" t="s">
        <v>29</v>
      </c>
      <c r="AG66" s="23">
        <v>0.625</v>
      </c>
      <c r="AH66" s="26">
        <f>(($U66-(3.1459*(($AB66+0.043)/2)^2))/((3.1459*(($AB66+0.043)/2)^2)-(3.1459*(AG66/2)^2)))/12</f>
        <v>5.3038861112979525</v>
      </c>
      <c r="AI66" s="23" t="s">
        <v>30</v>
      </c>
      <c r="AJ66" s="23">
        <v>0.69</v>
      </c>
      <c r="AK66" s="26">
        <f>(($U66-(3.1459*(($AB66+0.043)/2)^2))/((3.1459*(($AB66+0.043)/2)^2)-(3.1459*(AJ66/2)^2)))/12</f>
        <v>6.0449574744929748</v>
      </c>
      <c r="AL66" s="23" t="s">
        <v>31</v>
      </c>
      <c r="AM66" s="23">
        <v>0.80400000000000005</v>
      </c>
      <c r="AN66" s="26">
        <f>(($U66-(3.1459*(($AB66+0.043)/2)^2))/((3.1459*(($AB66+0.043)/2)^2)-(3.1459*(AM66/2)^2)))/12</f>
        <v>8.3772547364234313</v>
      </c>
      <c r="AO66" s="23" t="s">
        <v>32</v>
      </c>
      <c r="AP66" s="23">
        <v>0.53</v>
      </c>
      <c r="AQ66" s="26">
        <f>(($U66-(3.1459*(($AB66+0.043)/2)^2))/((3.1459*(($AB66+0.043)/2)^2)-(3.1459*(AP66/2)^2)))/12</f>
        <v>4.5826894761175776</v>
      </c>
      <c r="AR66" s="47">
        <f>AY66</f>
        <v>57</v>
      </c>
      <c r="AS66" s="21" t="str">
        <f>+IFERROR(VLOOKUP(L66,'[4]Lookup Tables'!$R$4:$U$22,2,FALSE),"ERROR")</f>
        <v>NA</v>
      </c>
      <c r="AT66" s="23" t="str">
        <f>A66</f>
        <v>B or G</v>
      </c>
      <c r="AU66" s="21">
        <f>F66</f>
        <v>20</v>
      </c>
      <c r="AV66" s="21">
        <f>+IFERROR(VLOOKUP(L66,'[4]Lookup Tables'!$R$4:$V$22,5,FALSE),"ERROR")</f>
        <v>3</v>
      </c>
      <c r="AW66" s="21">
        <v>600</v>
      </c>
      <c r="AX66" s="28">
        <f>Q66</f>
        <v>56.75</v>
      </c>
      <c r="AY66" s="48">
        <f>AX66+0.25</f>
        <v>57</v>
      </c>
      <c r="AZ66" s="48">
        <f>AX66+1</f>
        <v>57.75</v>
      </c>
      <c r="BA66" s="29">
        <f t="array" ref="BA66">VLOOKUP($S66&amp;$M66, CHOOSE({1,2}, '[4]Lookup Tables'!$I$20:$I$49&amp;'[4]Lookup Tables'!$J$20:$J$49,'[4]Lookup Tables'!$K$20:$K$49), 2,0)</f>
        <v>4.6899999999999997E-2</v>
      </c>
      <c r="BB66" s="29">
        <f>BA66*AX66</f>
        <v>2.661575</v>
      </c>
      <c r="BC66" s="30">
        <f>BB66*454</f>
        <v>1208.3550500000001</v>
      </c>
      <c r="BD66" s="29">
        <f t="array" ref="BD66">VLOOKUP($S66&amp;$M66, CHOOSE({1,2}, '[4]Lookup Tables'!$I$20:$I$49&amp;'[4]Lookup Tables'!$J$20:$J$49,'[4]Lookup Tables'!$L$20:$L$49), 2,0)</f>
        <v>4.7899999999999998E-2</v>
      </c>
      <c r="BE66" s="49">
        <f>BD66*AY66</f>
        <v>2.7302999999999997</v>
      </c>
      <c r="BF66" s="30">
        <f>BE66*454</f>
        <v>1239.5562</v>
      </c>
      <c r="BG66" s="29">
        <f t="array" ref="BG66">VLOOKUP($S66&amp;$M66, CHOOSE({1,2}, '[4]Lookup Tables'!$I$20:$I$49&amp;'[4]Lookup Tables'!$J$20:$J$49,'[4]Lookup Tables'!$M$20:$M$49), 2,0)</f>
        <v>4.8899999999999999E-2</v>
      </c>
      <c r="BH66" s="29">
        <f>BG66*AZ66</f>
        <v>2.8239749999999999</v>
      </c>
      <c r="BI66" s="30">
        <f>BH66*454</f>
        <v>1282.08465</v>
      </c>
      <c r="BJ66" s="30" t="str">
        <f>N66</f>
        <v>TOOSPEEDIE 5-50</v>
      </c>
      <c r="BK66" s="31">
        <f>BE66*0.7</f>
        <v>1.9112099999999996</v>
      </c>
      <c r="BL66" s="30">
        <v>72036</v>
      </c>
      <c r="BM66" s="31">
        <f>BE66*0.3</f>
        <v>0.81908999999999987</v>
      </c>
      <c r="BN66" s="32">
        <v>0.3</v>
      </c>
      <c r="BO66" s="29" t="str">
        <f>'[4]Lookup Tables'!$P$58</f>
        <v>12-8 4x1.25 Universal Clip</v>
      </c>
      <c r="BP66" s="30">
        <f>VLOOKUP($BO66,'[4]Lookup Tables'!$P$58:$Q$60,2)</f>
        <v>8509</v>
      </c>
      <c r="BQ66" s="29" t="str">
        <f>VLOOKUP($S66,'[4]Lookup Tables'!$O$45:$S$53,2)</f>
        <v>40mm142 gauge</v>
      </c>
      <c r="BR66" s="33">
        <f>($AY66+1.25)/12</f>
        <v>4.854166666666667</v>
      </c>
      <c r="BS66" s="30">
        <f>VLOOKUP($S66,'[4]Lookup Tables'!$O$45:$S$53,3)</f>
        <v>8030</v>
      </c>
      <c r="BT66" s="29" t="str">
        <f>VLOOKUP($S66,'[4]Lookup Tables'!$O$45:$S$53,4)</f>
        <v>84mm200 gauge</v>
      </c>
      <c r="BU66" s="33">
        <f>($AY66+1.25)/12</f>
        <v>4.854166666666667</v>
      </c>
      <c r="BV66" s="30">
        <f>VLOOKUP($S66,'[4]Lookup Tables'!$O$45:$S$53,5)</f>
        <v>8032</v>
      </c>
      <c r="BW66" s="34">
        <f>F66</f>
        <v>20</v>
      </c>
      <c r="BX66" s="34">
        <f>BB66*BW66</f>
        <v>53.231499999999997</v>
      </c>
      <c r="BY66" s="34">
        <f>BE66*BW66</f>
        <v>54.605999999999995</v>
      </c>
      <c r="BZ66" s="34">
        <f>BH66*BW66</f>
        <v>56.479500000000002</v>
      </c>
      <c r="CA66" s="34">
        <f>BZ66+CE66+CI66</f>
        <v>56.502846464210002</v>
      </c>
      <c r="CB66" s="35" t="str">
        <f t="array" ref="CB66">VLOOKUP($E66&amp;ROUNDUP(($AZ66),0), CHOOSE({1,2},'[4]Lookup Tables'!$X$3:$X$129&amp;'[4]Lookup Tables'!$Y$3:$Y$129,'[4]Lookup Tables'!$Z$3:$Z$129),2,0)</f>
        <v>NA</v>
      </c>
      <c r="CC66" s="34" t="str">
        <f t="array" ref="CC66">VLOOKUP($E66&amp;ROUNDUP(($AZ66),0), CHOOSE({1,2},'[4]Lookup Tables'!$X$3:$X$129&amp;'[4]Lookup Tables'!$Y$3:$Y$129,'[4]Lookup Tables'!AA$3:$AA$129),2,0)</f>
        <v>NA</v>
      </c>
      <c r="CD66" s="34" t="str">
        <f t="array" ref="CD66">VLOOKUP($E66&amp;ROUNDUP(($AZ66),0), CHOOSE({1,2},'[4]Lookup Tables'!$X$3:$X$129&amp;'[4]Lookup Tables'!$Y$3:$Y$129,'[4]Lookup Tables'!$AB$3:$AB$129),2,0)</f>
        <v>NA</v>
      </c>
      <c r="CE66" s="36">
        <f t="array" ref="CE66">VLOOKUP($E66&amp;ROUNDUP(($AZ66),0), CHOOSE({1,2},'[4]Lookup Tables'!$X$3:$X$129&amp;'[4]Lookup Tables'!$Y$3:$Y$129,'[4]Lookup Tables'!$AD$3:$AD$129),2,0)</f>
        <v>0</v>
      </c>
      <c r="CF66" s="34">
        <f t="array" ref="CF66">VLOOKUP($E66&amp;ROUNDUP(($AZ66),0), CHOOSE({1,2},'[4]Lookup Tables'!$X$3:$X$129&amp;'[4]Lookup Tables'!$Y$3:$Y$129,'[4]Lookup Tables'!$AE$3:$AE$129),2,0)</f>
        <v>0</v>
      </c>
      <c r="CG66" s="34">
        <f t="array" ref="CG66">VLOOKUP($E66&amp;ROUNDUP(($AZ66+1),0), CHOOSE({1,2},'[4]Lookup Tables'!$X$3:$X$129&amp;'[4]Lookup Tables'!$Y$3:$Y$129,'[4]Lookup Tables'!$AC$3:$AC$129),2,0)</f>
        <v>8053</v>
      </c>
      <c r="CH66" s="36">
        <f>(CO66*12)*0.0386</f>
        <v>10.612029186363463</v>
      </c>
      <c r="CI66" s="36">
        <f>IF(CB66="NA", CH66*0.0022,0)</f>
        <v>2.3346464209999619E-2</v>
      </c>
      <c r="CJ66" s="36">
        <f>((3.14159*(((S66*0.039370078474)/2)^2))*Q66)*BW66</f>
        <v>730.9263339118537</v>
      </c>
      <c r="CK66" s="36">
        <f>((SQRT((CJ66/Q66)/3.14159))*2)</f>
        <v>4.0495719003787984</v>
      </c>
      <c r="CL66" s="36">
        <f>CK66/0.7827</f>
        <v>5.1738493680577475</v>
      </c>
      <c r="CM66" s="36">
        <f>(2*3.14159*(CL66/2))/12</f>
        <v>1.3545094530163782</v>
      </c>
      <c r="CN66" s="37">
        <f>ROUNDUP((Q66/3)*CM66,1)</f>
        <v>25.700000000000003</v>
      </c>
      <c r="CO66" s="37">
        <f>(CN66*ABS(COS(15)))+((6*(CM66*5))/12)</f>
        <v>22.910252993012655</v>
      </c>
      <c r="CP66" s="38" t="str">
        <f t="array" ref="CP66">VLOOKUP($S66&amp;$D66, CHOOSE({1,2}, '[4]Lookup Tables'!$O$65:$O$79&amp;'[4]Lookup Tables'!$P$65:$P$79,'[4]Lookup Tables'!$Q$65:$Q$79),2,0)</f>
        <v>NA</v>
      </c>
      <c r="CQ66" s="39">
        <f>(CA66/BW66)+(50/I66)</f>
        <v>2.8846661327343095</v>
      </c>
      <c r="CR66" s="40" t="str">
        <f>+IFERROR(VLOOKUP($J66,'[5]Codes - Revised'!$A$8:$O$12110,10,FALSE),"ERROR")</f>
        <v>66 x 42</v>
      </c>
      <c r="CS66" s="41">
        <f>CQ66*F66*H66</f>
        <v>2423.1195514968199</v>
      </c>
    </row>
    <row r="67" spans="1:97" s="10" customFormat="1">
      <c r="A67" s="42" t="s">
        <v>21</v>
      </c>
      <c r="B67" s="42">
        <v>155041</v>
      </c>
      <c r="C67" s="42" t="s">
        <v>171</v>
      </c>
      <c r="D67" s="42" t="s">
        <v>23</v>
      </c>
      <c r="E67" s="42" t="s">
        <v>34</v>
      </c>
      <c r="F67" s="42">
        <v>20</v>
      </c>
      <c r="G67" s="13">
        <f t="shared" ref="G67:G69" si="506">CA67</f>
        <v>56.502846464210002</v>
      </c>
      <c r="H67" s="43">
        <v>45</v>
      </c>
      <c r="I67" s="13">
        <f t="shared" ref="I67:I69" si="507">F67*H67</f>
        <v>900</v>
      </c>
      <c r="J67" s="43">
        <v>12661</v>
      </c>
      <c r="K67" s="42" t="s">
        <v>35</v>
      </c>
      <c r="L67" s="15" t="str">
        <f>+IFERROR(VLOOKUP($K67,'[4]Lookup Tables'!$A$3:$B$35,2,FALSE),"ERROR")</f>
        <v>10-50</v>
      </c>
      <c r="M67" s="42" t="s">
        <v>36</v>
      </c>
      <c r="N67" s="15" t="str">
        <f t="array" ref="N67">VLOOKUP($M67&amp;$L67, CHOOSE({1,2}, '[4]Lookup Tables'!$I$59:$I$165&amp;'[4]Lookup Tables'!$J$59:$J$165,'[4]Lookup Tables'!$K$59:$K$165), 2,0)</f>
        <v>TOOSPEEDIE 10-50</v>
      </c>
      <c r="O67" s="15" t="str">
        <f t="array" ref="O67">VLOOKUP($M67&amp;$K67&amp;A67, CHOOSE({1,2,3}, '[4]Lookup Tables'!$I$59:$I$165&amp;'[4]Lookup Tables'!$J$59:$J$165&amp;'[4]Lookup Tables'!$H$59:$H$165,'[4]Lookup Tables'!$L$59:$L$165), 2,0)</f>
        <v>70297+70325</v>
      </c>
      <c r="P67" s="15">
        <f>+IFERROR(VLOOKUP($A67,'[4]Lookup Tables'!$I$54:$J$55,2,FALSE),"ERROR")</f>
        <v>72036</v>
      </c>
      <c r="Q67" s="44">
        <v>56.75</v>
      </c>
      <c r="R67" s="17">
        <v>1</v>
      </c>
      <c r="S67" s="45">
        <v>23</v>
      </c>
      <c r="T67" s="19">
        <f>(VLOOKUP(S67,'[4]Lookup Tables'!$L$3:$M$11,2,FALSE))*0.039370078474</f>
        <v>0.89566928528350009</v>
      </c>
      <c r="U67" s="17">
        <f t="shared" ref="U67:U69" si="508">(3.14159*(T67/2)^2)*(Q67)</f>
        <v>35.756149404088262</v>
      </c>
      <c r="V67" s="20" t="str">
        <f>+IFERROR(VLOOKUP(L67,'[4]Lookup Tables'!$R$4:$U$22,3,FALSE),"ERROR")</f>
        <v>Red/Green</v>
      </c>
      <c r="W67" s="21">
        <f t="shared" ref="W67:W69" si="509">B67</f>
        <v>155041</v>
      </c>
      <c r="X67" s="46" t="s">
        <v>168</v>
      </c>
      <c r="Y67" s="23" t="s">
        <v>27</v>
      </c>
      <c r="Z67" s="23" t="str">
        <f>+IFERROR(VLOOKUP(L67,'[4]Lookup Tables'!$R$4:$U$22,4,FALSE),"ERROR")</f>
        <v>NA</v>
      </c>
      <c r="AA67" s="21">
        <f t="shared" ref="AA67:AA69" si="510">S67</f>
        <v>23</v>
      </c>
      <c r="AB67" s="24">
        <f t="shared" ref="AB67:AB69" si="511">R67</f>
        <v>1</v>
      </c>
      <c r="AC67" s="23" t="s">
        <v>28</v>
      </c>
      <c r="AD67" s="25">
        <v>0.75</v>
      </c>
      <c r="AE67" s="26">
        <f t="shared" ref="AE67:AE69" si="512">(($U67-(3.1459*(($AB67+0.043)/2)^2))/((3.1459*(($AB67+0.043)/2)^2)-(3.1459*(AD67/2)^2)))/12</f>
        <v>7.0391238777719272</v>
      </c>
      <c r="AF67" s="23" t="s">
        <v>29</v>
      </c>
      <c r="AG67" s="23">
        <v>0.625</v>
      </c>
      <c r="AH67" s="26">
        <f t="shared" ref="AH67:AH69" si="513">(($U67-(3.1459*(($AB67+0.043)/2)^2))/((3.1459*(($AB67+0.043)/2)^2)-(3.1459*(AG67/2)^2)))/12</f>
        <v>5.3038861112979525</v>
      </c>
      <c r="AI67" s="23" t="s">
        <v>30</v>
      </c>
      <c r="AJ67" s="23">
        <v>0.69</v>
      </c>
      <c r="AK67" s="26">
        <f t="shared" ref="AK67:AK69" si="514">(($U67-(3.1459*(($AB67+0.043)/2)^2))/((3.1459*(($AB67+0.043)/2)^2)-(3.1459*(AJ67/2)^2)))/12</f>
        <v>6.0449574744929748</v>
      </c>
      <c r="AL67" s="23" t="s">
        <v>31</v>
      </c>
      <c r="AM67" s="23">
        <v>0.80400000000000005</v>
      </c>
      <c r="AN67" s="26">
        <f t="shared" ref="AN67:AN69" si="515">(($U67-(3.1459*(($AB67+0.043)/2)^2))/((3.1459*(($AB67+0.043)/2)^2)-(3.1459*(AM67/2)^2)))/12</f>
        <v>8.3772547364234313</v>
      </c>
      <c r="AO67" s="23" t="s">
        <v>32</v>
      </c>
      <c r="AP67" s="23">
        <v>0.53</v>
      </c>
      <c r="AQ67" s="26">
        <f t="shared" ref="AQ67:AQ69" si="516">(($U67-(3.1459*(($AB67+0.043)/2)^2))/((3.1459*(($AB67+0.043)/2)^2)-(3.1459*(AP67/2)^2)))/12</f>
        <v>4.5826894761175776</v>
      </c>
      <c r="AR67" s="47">
        <f t="shared" ref="AR67:AR69" si="517">AY67</f>
        <v>57</v>
      </c>
      <c r="AS67" s="21" t="str">
        <f>+IFERROR(VLOOKUP(L67,'[4]Lookup Tables'!$R$4:$U$22,2,FALSE),"ERROR")</f>
        <v>NA</v>
      </c>
      <c r="AT67" s="23" t="str">
        <f t="shared" ref="AT67:AT69" si="518">A67</f>
        <v>B or G</v>
      </c>
      <c r="AU67" s="21">
        <f t="shared" ref="AU67:AU69" si="519">F67</f>
        <v>20</v>
      </c>
      <c r="AV67" s="21">
        <f>+IFERROR(VLOOKUP(L67,'[4]Lookup Tables'!$R$4:$V$22,5,FALSE),"ERROR")</f>
        <v>3</v>
      </c>
      <c r="AW67" s="21">
        <v>600</v>
      </c>
      <c r="AX67" s="48">
        <f t="shared" ref="AX67:AX69" si="520">Q67</f>
        <v>56.75</v>
      </c>
      <c r="AY67" s="48">
        <f t="shared" ref="AY67:AY69" si="521">AX67+0.25</f>
        <v>57</v>
      </c>
      <c r="AZ67" s="48">
        <f t="shared" ref="AZ67:AZ69" si="522">AX67+1</f>
        <v>57.75</v>
      </c>
      <c r="BA67" s="29">
        <f t="array" ref="BA67">VLOOKUP($S67&amp;$M67, CHOOSE({1,2}, '[4]Lookup Tables'!$I$20:$I$49&amp;'[4]Lookup Tables'!$J$20:$J$49,'[4]Lookup Tables'!$K$20:$K$49), 2,0)</f>
        <v>4.6899999999999997E-2</v>
      </c>
      <c r="BB67" s="29">
        <f t="shared" ref="BB67:BB69" si="523">BA67*AX67</f>
        <v>2.661575</v>
      </c>
      <c r="BC67" s="30">
        <f t="shared" ref="BC67:BC69" si="524">BB67*454</f>
        <v>1208.3550500000001</v>
      </c>
      <c r="BD67" s="29">
        <f t="array" ref="BD67">VLOOKUP($S67&amp;$M67, CHOOSE({1,2}, '[4]Lookup Tables'!$I$20:$I$49&amp;'[4]Lookup Tables'!$J$20:$J$49,'[4]Lookup Tables'!$L$20:$L$49), 2,0)</f>
        <v>4.7899999999999998E-2</v>
      </c>
      <c r="BE67" s="49">
        <f t="shared" ref="BE67:BE69" si="525">BD67*AY67</f>
        <v>2.7302999999999997</v>
      </c>
      <c r="BF67" s="30">
        <f t="shared" ref="BF67:BF69" si="526">BE67*454</f>
        <v>1239.5562</v>
      </c>
      <c r="BG67" s="29">
        <f t="array" ref="BG67">VLOOKUP($S67&amp;$M67, CHOOSE({1,2}, '[4]Lookup Tables'!$I$20:$I$49&amp;'[4]Lookup Tables'!$J$20:$J$49,'[4]Lookup Tables'!$M$20:$M$49), 2,0)</f>
        <v>4.8899999999999999E-2</v>
      </c>
      <c r="BH67" s="29">
        <f t="shared" ref="BH67:BH69" si="527">BG67*AZ67</f>
        <v>2.8239749999999999</v>
      </c>
      <c r="BI67" s="30">
        <f t="shared" ref="BI67:BI69" si="528">BH67*454</f>
        <v>1282.08465</v>
      </c>
      <c r="BJ67" s="30" t="str">
        <f t="shared" ref="BJ67:BJ69" si="529">N67</f>
        <v>TOOSPEEDIE 10-50</v>
      </c>
      <c r="BK67" s="31">
        <f t="shared" ref="BK67:BK69" si="530">BE67*0.7</f>
        <v>1.9112099999999996</v>
      </c>
      <c r="BL67" s="30">
        <v>72036</v>
      </c>
      <c r="BM67" s="31">
        <f t="shared" ref="BM67:BM69" si="531">BE67*0.3</f>
        <v>0.81908999999999987</v>
      </c>
      <c r="BN67" s="32">
        <v>0.3</v>
      </c>
      <c r="BO67" s="29" t="str">
        <f>'[4]Lookup Tables'!$P$58</f>
        <v>12-8 4x1.25 Universal Clip</v>
      </c>
      <c r="BP67" s="30">
        <f>VLOOKUP($BO67,'[4]Lookup Tables'!$P$58:$Q$60,2)</f>
        <v>8509</v>
      </c>
      <c r="BQ67" s="29" t="str">
        <f>VLOOKUP($S67,'[4]Lookup Tables'!$O$45:$S$53,2)</f>
        <v>40mm142 gauge</v>
      </c>
      <c r="BR67" s="33">
        <f t="shared" ref="BR67:BR69" si="532">($AY67+1.25)/12</f>
        <v>4.854166666666667</v>
      </c>
      <c r="BS67" s="30">
        <f>VLOOKUP($S67,'[4]Lookup Tables'!$O$45:$S$53,3)</f>
        <v>8030</v>
      </c>
      <c r="BT67" s="29" t="str">
        <f>VLOOKUP($S67,'[4]Lookup Tables'!$O$45:$S$53,4)</f>
        <v>84mm200 gauge</v>
      </c>
      <c r="BU67" s="33">
        <f t="shared" ref="BU67:BU69" si="533">($AY67+1.25)/12</f>
        <v>4.854166666666667</v>
      </c>
      <c r="BV67" s="30">
        <f>VLOOKUP($S67,'[4]Lookup Tables'!$O$45:$S$53,5)</f>
        <v>8032</v>
      </c>
      <c r="BW67" s="34">
        <f t="shared" ref="BW67:BW69" si="534">F67</f>
        <v>20</v>
      </c>
      <c r="BX67" s="34">
        <f t="shared" ref="BX67:BX69" si="535">BB67*BW67</f>
        <v>53.231499999999997</v>
      </c>
      <c r="BY67" s="34">
        <f t="shared" ref="BY67:BY69" si="536">BE67*BW67</f>
        <v>54.605999999999995</v>
      </c>
      <c r="BZ67" s="34">
        <f t="shared" ref="BZ67:BZ69" si="537">BH67*BW67</f>
        <v>56.479500000000002</v>
      </c>
      <c r="CA67" s="34">
        <f t="shared" ref="CA67:CA69" si="538">BZ67+CE67+CI67</f>
        <v>56.502846464210002</v>
      </c>
      <c r="CB67" s="35" t="str">
        <f t="array" ref="CB67">VLOOKUP($E67&amp;ROUNDUP(($AZ67),0), CHOOSE({1,2},'[4]Lookup Tables'!$X$3:$X$129&amp;'[4]Lookup Tables'!$Y$3:$Y$129,'[4]Lookup Tables'!$Z$3:$Z$129),2,0)</f>
        <v>NA</v>
      </c>
      <c r="CC67" s="34" t="str">
        <f t="array" ref="CC67">VLOOKUP($E67&amp;ROUNDUP(($AZ67),0), CHOOSE({1,2},'[4]Lookup Tables'!$X$3:$X$129&amp;'[4]Lookup Tables'!$Y$3:$Y$129,'[4]Lookup Tables'!AA$3:$AA$129),2,0)</f>
        <v>NA</v>
      </c>
      <c r="CD67" s="34" t="str">
        <f t="array" ref="CD67">VLOOKUP($E67&amp;ROUNDUP(($AZ67),0), CHOOSE({1,2},'[4]Lookup Tables'!$X$3:$X$129&amp;'[4]Lookup Tables'!$Y$3:$Y$129,'[4]Lookup Tables'!$AB$3:$AB$129),2,0)</f>
        <v>NA</v>
      </c>
      <c r="CE67" s="36">
        <f t="array" ref="CE67">VLOOKUP($E67&amp;ROUNDUP(($AZ67),0), CHOOSE({1,2},'[4]Lookup Tables'!$X$3:$X$129&amp;'[4]Lookup Tables'!$Y$3:$Y$129,'[4]Lookup Tables'!$AD$3:$AD$129),2,0)</f>
        <v>0</v>
      </c>
      <c r="CF67" s="34">
        <f t="array" ref="CF67">VLOOKUP($E67&amp;ROUNDUP(($AZ67),0), CHOOSE({1,2},'[4]Lookup Tables'!$X$3:$X$129&amp;'[4]Lookup Tables'!$Y$3:$Y$129,'[4]Lookup Tables'!$AE$3:$AE$129),2,0)</f>
        <v>0</v>
      </c>
      <c r="CG67" s="34">
        <f t="array" ref="CG67">VLOOKUP($E67&amp;ROUNDUP(($AZ67+1),0), CHOOSE({1,2},'[4]Lookup Tables'!$X$3:$X$129&amp;'[4]Lookup Tables'!$Y$3:$Y$129,'[4]Lookup Tables'!$AC$3:$AC$129),2,0)</f>
        <v>8053</v>
      </c>
      <c r="CH67" s="36">
        <f t="shared" ref="CH67:CH69" si="539">(CO67*12)*0.0386</f>
        <v>10.612029186363463</v>
      </c>
      <c r="CI67" s="36">
        <f t="shared" ref="CI67:CI69" si="540">IF(CB67="NA", CH67*0.0022,0)</f>
        <v>2.3346464209999619E-2</v>
      </c>
      <c r="CJ67" s="36">
        <f t="shared" ref="CJ67:CJ69" si="541">((3.14159*(((S67*0.039370078474)/2)^2))*Q67)*BW67</f>
        <v>730.9263339118537</v>
      </c>
      <c r="CK67" s="36">
        <f t="shared" ref="CK67:CK69" si="542">((SQRT((CJ67/Q67)/3.14159))*2)</f>
        <v>4.0495719003787984</v>
      </c>
      <c r="CL67" s="36">
        <f t="shared" ref="CL67:CL69" si="543">CK67/0.7827</f>
        <v>5.1738493680577475</v>
      </c>
      <c r="CM67" s="36">
        <f t="shared" ref="CM67:CM69" si="544">(2*3.14159*(CL67/2))/12</f>
        <v>1.3545094530163782</v>
      </c>
      <c r="CN67" s="37">
        <f t="shared" ref="CN67:CN69" si="545">ROUNDUP((Q67/3)*CM67,1)</f>
        <v>25.700000000000003</v>
      </c>
      <c r="CO67" s="37">
        <f t="shared" ref="CO67:CO69" si="546">(CN67*ABS(COS(15)))+((6*(CM67*5))/12)</f>
        <v>22.910252993012655</v>
      </c>
      <c r="CP67" s="38" t="str">
        <f t="array" ref="CP67">VLOOKUP($S67&amp;$D67, CHOOSE({1,2}, '[4]Lookup Tables'!$O$65:$O$79&amp;'[4]Lookup Tables'!$P$65:$P$79,'[4]Lookup Tables'!$Q$65:$Q$79),2,0)</f>
        <v>NA</v>
      </c>
      <c r="CQ67" s="39">
        <f t="shared" ref="CQ67:CQ69" si="547">(CA67/BW67)+(50/I67)</f>
        <v>2.8806978787660555</v>
      </c>
      <c r="CR67" s="40" t="str">
        <f>+IFERROR(VLOOKUP($J67,'[5]Codes - Revised'!$A$8:$O$12110,10,FALSE),"ERROR")</f>
        <v>66 x 42</v>
      </c>
      <c r="CS67" s="41">
        <f t="shared" ref="CS67:CS91" si="548">CQ67*F67*H67</f>
        <v>2592.62809088945</v>
      </c>
    </row>
    <row r="68" spans="1:97" s="10" customFormat="1">
      <c r="A68" s="11" t="s">
        <v>21</v>
      </c>
      <c r="B68" s="12">
        <v>155045</v>
      </c>
      <c r="C68" s="11" t="s">
        <v>172</v>
      </c>
      <c r="D68" s="11" t="s">
        <v>23</v>
      </c>
      <c r="E68" s="11" t="s">
        <v>34</v>
      </c>
      <c r="F68" s="11">
        <v>20</v>
      </c>
      <c r="G68" s="13">
        <f t="shared" si="506"/>
        <v>56.502846464210002</v>
      </c>
      <c r="H68" s="14">
        <v>42</v>
      </c>
      <c r="I68" s="13">
        <f t="shared" si="507"/>
        <v>840</v>
      </c>
      <c r="J68" s="14">
        <v>12778</v>
      </c>
      <c r="K68" s="11" t="s">
        <v>35</v>
      </c>
      <c r="L68" s="15" t="str">
        <f>+IFERROR(VLOOKUP($K68,'[4]Lookup Tables'!$A$3:$B$35,2,FALSE),"ERROR")</f>
        <v>10-50</v>
      </c>
      <c r="M68" s="11" t="s">
        <v>36</v>
      </c>
      <c r="N68" s="15" t="str">
        <f t="array" ref="N68">VLOOKUP($M68&amp;$L68, CHOOSE({1,2}, '[4]Lookup Tables'!$I$59:$I$124&amp;'[4]Lookup Tables'!$J$59:$J$124,'[4]Lookup Tables'!$K$59:$K$124), 2,0)</f>
        <v>TOOSPEEDIE 10-50</v>
      </c>
      <c r="O68" s="15" t="str">
        <f t="array" ref="O68">VLOOKUP($M68&amp;$K68, CHOOSE({1,2}, '[4]Lookup Tables'!$I$59:$I$124&amp;'[4]Lookup Tables'!$J$59:$J$124,'[4]Lookup Tables'!$L$59:$L$124), 2,0)</f>
        <v>70297+70325</v>
      </c>
      <c r="P68" s="15">
        <f>+IFERROR(VLOOKUP($A68,'[4]Lookup Tables'!$I$54:$J$55,2,FALSE),"ERROR")</f>
        <v>72036</v>
      </c>
      <c r="Q68" s="16">
        <v>56.75</v>
      </c>
      <c r="R68" s="17">
        <v>1</v>
      </c>
      <c r="S68" s="18">
        <v>23</v>
      </c>
      <c r="T68" s="19">
        <f>(VLOOKUP(S68,'[4]Lookup Tables'!$L$3:$M$11,2,FALSE))*0.039370078474</f>
        <v>0.89566928528350009</v>
      </c>
      <c r="U68" s="17">
        <f t="shared" si="508"/>
        <v>35.756149404088262</v>
      </c>
      <c r="V68" s="20" t="str">
        <f>+IFERROR(VLOOKUP(L68,'[4]Lookup Tables'!$R$4:$U$22,3,FALSE),"ERROR")</f>
        <v>Red/Green</v>
      </c>
      <c r="W68" s="21">
        <f t="shared" si="509"/>
        <v>155045</v>
      </c>
      <c r="X68" s="22" t="s">
        <v>168</v>
      </c>
      <c r="Y68" s="23" t="s">
        <v>27</v>
      </c>
      <c r="Z68" s="23" t="str">
        <f>+IFERROR(VLOOKUP(L68,'[4]Lookup Tables'!$R$4:$U$22,4,FALSE),"ERROR")</f>
        <v>NA</v>
      </c>
      <c r="AA68" s="21">
        <f t="shared" si="510"/>
        <v>23</v>
      </c>
      <c r="AB68" s="24">
        <f t="shared" si="511"/>
        <v>1</v>
      </c>
      <c r="AC68" s="23" t="s">
        <v>28</v>
      </c>
      <c r="AD68" s="25">
        <v>0.75</v>
      </c>
      <c r="AE68" s="26">
        <f t="shared" si="512"/>
        <v>7.0391238777719272</v>
      </c>
      <c r="AF68" s="23" t="s">
        <v>29</v>
      </c>
      <c r="AG68" s="23">
        <v>0.625</v>
      </c>
      <c r="AH68" s="26">
        <f t="shared" si="513"/>
        <v>5.3038861112979525</v>
      </c>
      <c r="AI68" s="23" t="s">
        <v>30</v>
      </c>
      <c r="AJ68" s="23">
        <v>0.69</v>
      </c>
      <c r="AK68" s="26">
        <f t="shared" si="514"/>
        <v>6.0449574744929748</v>
      </c>
      <c r="AL68" s="23" t="s">
        <v>31</v>
      </c>
      <c r="AM68" s="23">
        <v>0.80400000000000005</v>
      </c>
      <c r="AN68" s="26">
        <f t="shared" si="515"/>
        <v>8.3772547364234313</v>
      </c>
      <c r="AO68" s="23" t="s">
        <v>32</v>
      </c>
      <c r="AP68" s="23">
        <v>0.53</v>
      </c>
      <c r="AQ68" s="26">
        <f t="shared" si="516"/>
        <v>4.5826894761175776</v>
      </c>
      <c r="AR68" s="47">
        <f t="shared" si="517"/>
        <v>57</v>
      </c>
      <c r="AS68" s="21" t="str">
        <f>+IFERROR(VLOOKUP(L68,'[4]Lookup Tables'!$R$4:$U$22,2,FALSE),"ERROR")</f>
        <v>NA</v>
      </c>
      <c r="AT68" s="23" t="str">
        <f t="shared" si="518"/>
        <v>B or G</v>
      </c>
      <c r="AU68" s="21">
        <f t="shared" si="519"/>
        <v>20</v>
      </c>
      <c r="AV68" s="21">
        <f>+IFERROR(VLOOKUP(L68,'[4]Lookup Tables'!$R$4:$V$22,5,FALSE),"ERROR")</f>
        <v>3</v>
      </c>
      <c r="AW68" s="21">
        <v>600</v>
      </c>
      <c r="AX68" s="48">
        <f t="shared" si="520"/>
        <v>56.75</v>
      </c>
      <c r="AY68" s="48">
        <f t="shared" si="521"/>
        <v>57</v>
      </c>
      <c r="AZ68" s="48">
        <f t="shared" si="522"/>
        <v>57.75</v>
      </c>
      <c r="BA68" s="29">
        <f t="array" ref="BA68">VLOOKUP($S68&amp;$M68, CHOOSE({1,2}, '[4]Lookup Tables'!$I$20:$I$49&amp;'[4]Lookup Tables'!$J$20:$J$49,'[4]Lookup Tables'!$K$20:$K$49), 2,0)</f>
        <v>4.6899999999999997E-2</v>
      </c>
      <c r="BB68" s="29">
        <f t="shared" si="523"/>
        <v>2.661575</v>
      </c>
      <c r="BC68" s="30">
        <f t="shared" si="524"/>
        <v>1208.3550500000001</v>
      </c>
      <c r="BD68" s="29">
        <f t="array" ref="BD68">VLOOKUP($S68&amp;$M68, CHOOSE({1,2}, '[4]Lookup Tables'!$I$20:$I$49&amp;'[4]Lookup Tables'!$J$20:$J$49,'[4]Lookup Tables'!$L$20:$L$49), 2,0)</f>
        <v>4.7899999999999998E-2</v>
      </c>
      <c r="BE68" s="29">
        <f t="shared" si="525"/>
        <v>2.7302999999999997</v>
      </c>
      <c r="BF68" s="30">
        <f t="shared" si="526"/>
        <v>1239.5562</v>
      </c>
      <c r="BG68" s="29">
        <f t="array" ref="BG68">VLOOKUP($S68&amp;$M68, CHOOSE({1,2}, '[4]Lookup Tables'!$I$20:$I$49&amp;'[4]Lookup Tables'!$J$20:$J$49,'[4]Lookup Tables'!$M$20:$M$49), 2,0)</f>
        <v>4.8899999999999999E-2</v>
      </c>
      <c r="BH68" s="29">
        <f t="shared" si="527"/>
        <v>2.8239749999999999</v>
      </c>
      <c r="BI68" s="30">
        <f t="shared" si="528"/>
        <v>1282.08465</v>
      </c>
      <c r="BJ68" s="30" t="str">
        <f t="shared" si="529"/>
        <v>TOOSPEEDIE 10-50</v>
      </c>
      <c r="BK68" s="31">
        <f t="shared" si="530"/>
        <v>1.9112099999999996</v>
      </c>
      <c r="BL68" s="30">
        <v>72036</v>
      </c>
      <c r="BM68" s="31">
        <f t="shared" si="531"/>
        <v>0.81908999999999987</v>
      </c>
      <c r="BN68" s="32">
        <v>0.3</v>
      </c>
      <c r="BO68" s="29" t="str">
        <f>'[4]Lookup Tables'!$P$58</f>
        <v>12-8 4x1.25 Universal Clip</v>
      </c>
      <c r="BP68" s="30" t="e">
        <f>VLOOKUP(#REF!,'[4]Lookup Tables'!$P$58:$Q$60,2)</f>
        <v>#REF!</v>
      </c>
      <c r="BQ68" s="29" t="str">
        <f>VLOOKUP($S68,'[4]Lookup Tables'!$O$45:$S$53,2)</f>
        <v>40mm142 gauge</v>
      </c>
      <c r="BR68" s="33">
        <f t="shared" si="532"/>
        <v>4.854166666666667</v>
      </c>
      <c r="BS68" s="30">
        <f>VLOOKUP($S68,'[4]Lookup Tables'!$O$45:$S$53,3)</f>
        <v>8030</v>
      </c>
      <c r="BT68" s="29" t="str">
        <f>VLOOKUP($S68,'[4]Lookup Tables'!$O$45:$S$53,4)</f>
        <v>84mm200 gauge</v>
      </c>
      <c r="BU68" s="33">
        <f t="shared" si="533"/>
        <v>4.854166666666667</v>
      </c>
      <c r="BV68" s="30">
        <f>VLOOKUP($S68,'[4]Lookup Tables'!$O$45:$S$53,5)</f>
        <v>8032</v>
      </c>
      <c r="BW68" s="34">
        <f t="shared" si="534"/>
        <v>20</v>
      </c>
      <c r="BX68" s="34">
        <f t="shared" si="535"/>
        <v>53.231499999999997</v>
      </c>
      <c r="BY68" s="34">
        <f t="shared" si="536"/>
        <v>54.605999999999995</v>
      </c>
      <c r="BZ68" s="34">
        <f t="shared" si="537"/>
        <v>56.479500000000002</v>
      </c>
      <c r="CA68" s="34">
        <f t="shared" si="538"/>
        <v>56.502846464210002</v>
      </c>
      <c r="CB68" s="35" t="str">
        <f t="array" ref="CB68">VLOOKUP($E68&amp;ROUNDUP(($AZ68+1),0), CHOOSE({1,2},'[4]Lookup Tables'!$X$3:$X$129&amp;'[4]Lookup Tables'!$Y$3:$Y$129,'[4]Lookup Tables'!$Z$3:$Z$129),2,0)</f>
        <v>NA</v>
      </c>
      <c r="CC68" s="34" t="str">
        <f t="array" ref="CC68">VLOOKUP($E68&amp;ROUNDUP(($AZ68),0), CHOOSE({1,2},'[4]Lookup Tables'!$X$3:$X$129&amp;'[4]Lookup Tables'!$Y$3:$Y$129,'[4]Lookup Tables'!AA$3:$AA$129),2,0)</f>
        <v>NA</v>
      </c>
      <c r="CD68" s="34" t="str">
        <f t="array" ref="CD68">VLOOKUP($E68&amp;ROUNDUP(($AZ68),0), CHOOSE({1,2},'[4]Lookup Tables'!$X$3:$X$129&amp;'[4]Lookup Tables'!$Y$3:$Y$129,'[4]Lookup Tables'!$AB$3:$AB$129),2,0)</f>
        <v>NA</v>
      </c>
      <c r="CE68" s="36">
        <f t="array" ref="CE68">VLOOKUP($E68&amp;ROUNDUP(($AZ68),0), CHOOSE({1,2},'[4]Lookup Tables'!$X$3:$X$129&amp;'[4]Lookup Tables'!$Y$3:$Y$129,'[4]Lookup Tables'!$AD$3:$AD$129),2,0)</f>
        <v>0</v>
      </c>
      <c r="CF68" s="34">
        <f t="array" ref="CF68">VLOOKUP($E68&amp;ROUNDUP(($AZ68),0), CHOOSE({1,2},'[4]Lookup Tables'!$X$3:$X$129&amp;'[4]Lookup Tables'!$Y$3:$Y$129,'[4]Lookup Tables'!$AE$3:$AE$129),2,0)</f>
        <v>0</v>
      </c>
      <c r="CG68" s="34">
        <f t="array" ref="CG68">VLOOKUP($E68&amp;ROUNDUP(($AZ68+1),0), CHOOSE({1,2},'[4]Lookup Tables'!$X$3:$X$129&amp;'[4]Lookup Tables'!$Y$3:$Y$129,'[4]Lookup Tables'!$AC$3:$AC$129),2,0)</f>
        <v>8053</v>
      </c>
      <c r="CH68" s="36">
        <f t="shared" si="539"/>
        <v>10.612029186363463</v>
      </c>
      <c r="CI68" s="36">
        <f t="shared" si="540"/>
        <v>2.3346464209999619E-2</v>
      </c>
      <c r="CJ68" s="36">
        <f t="shared" si="541"/>
        <v>730.9263339118537</v>
      </c>
      <c r="CK68" s="36">
        <f t="shared" si="542"/>
        <v>4.0495719003787984</v>
      </c>
      <c r="CL68" s="36">
        <f t="shared" si="543"/>
        <v>5.1738493680577475</v>
      </c>
      <c r="CM68" s="36">
        <f t="shared" si="544"/>
        <v>1.3545094530163782</v>
      </c>
      <c r="CN68" s="37">
        <f t="shared" si="545"/>
        <v>25.700000000000003</v>
      </c>
      <c r="CO68" s="37">
        <f t="shared" si="546"/>
        <v>22.910252993012655</v>
      </c>
      <c r="CP68" s="38" t="str">
        <f t="array" ref="CP68">VLOOKUP($S68&amp;$D68, CHOOSE({1,2}, '[4]Lookup Tables'!$O$65:$O$79&amp;'[4]Lookup Tables'!$P$65:$P$79,'[4]Lookup Tables'!$Q$65:$Q$79),2,0)</f>
        <v>NA</v>
      </c>
      <c r="CQ68" s="39">
        <f t="shared" si="547"/>
        <v>2.8846661327343095</v>
      </c>
      <c r="CR68" s="40" t="str">
        <f>+IFERROR(VLOOKUP($J68,'[5]Codes - Revised'!$A$8:$O$12110,10,FALSE),"ERROR")</f>
        <v>66 x 42</v>
      </c>
      <c r="CS68" s="41">
        <f t="shared" si="548"/>
        <v>2423.1195514968199</v>
      </c>
    </row>
    <row r="69" spans="1:97" s="10" customFormat="1">
      <c r="A69" s="11" t="s">
        <v>21</v>
      </c>
      <c r="B69" s="12">
        <v>155046</v>
      </c>
      <c r="C69" s="11" t="s">
        <v>173</v>
      </c>
      <c r="D69" s="11" t="s">
        <v>23</v>
      </c>
      <c r="E69" s="11" t="s">
        <v>34</v>
      </c>
      <c r="F69" s="11">
        <v>20</v>
      </c>
      <c r="G69" s="13">
        <f t="shared" si="506"/>
        <v>57.584705940395359</v>
      </c>
      <c r="H69" s="14">
        <v>42</v>
      </c>
      <c r="I69" s="13">
        <f t="shared" si="507"/>
        <v>840</v>
      </c>
      <c r="J69" s="14">
        <v>12778</v>
      </c>
      <c r="K69" s="11">
        <v>35</v>
      </c>
      <c r="L69" s="15">
        <f>+IFERROR(VLOOKUP($K69,'[4]Lookup Tables'!$A$3:$B$35,2,FALSE),"ERROR")</f>
        <v>35</v>
      </c>
      <c r="M69" s="11" t="s">
        <v>56</v>
      </c>
      <c r="N69" s="15" t="str">
        <f t="array" ref="N69">VLOOKUP($M69&amp;$L69, CHOOSE({1,2}, '[4]Lookup Tables'!$I$59:$I$165&amp;'[4]Lookup Tables'!$J$59:$J$165,'[4]Lookup Tables'!$K$59:$K$165), 2,0)</f>
        <v>LIF35</v>
      </c>
      <c r="O69" s="15">
        <f t="array" ref="O69">VLOOKUP($M69&amp;$K69&amp;A69, CHOOSE({1,2,3}, '[4]Lookup Tables'!$I$59:$I$165&amp;'[4]Lookup Tables'!$J$59:$J$165&amp;'[4]Lookup Tables'!$H$59:$H$165,'[4]Lookup Tables'!$L$59:$L$165), 2,0)</f>
        <v>70311</v>
      </c>
      <c r="P69" s="15">
        <f>+IFERROR(VLOOKUP($A69,'[4]Lookup Tables'!$I$54:$J$55,2,FALSE),"ERROR")</f>
        <v>72036</v>
      </c>
      <c r="Q69" s="16">
        <v>57.855800000000002</v>
      </c>
      <c r="R69" s="17">
        <v>1</v>
      </c>
      <c r="S69" s="18">
        <v>23</v>
      </c>
      <c r="T69" s="19">
        <f>(VLOOKUP(S69,'[4]Lookup Tables'!$L$3:$M$11,2,FALSE))*0.039370078474</f>
        <v>0.89566928528350009</v>
      </c>
      <c r="U69" s="17">
        <f t="shared" si="508"/>
        <v>36.452874514414972</v>
      </c>
      <c r="V69" s="20" t="str">
        <f>+IFERROR(VLOOKUP(L69,'[4]Lookup Tables'!$R$4:$U$22,3,FALSE),"ERROR")</f>
        <v>Blue</v>
      </c>
      <c r="W69" s="21">
        <f t="shared" si="509"/>
        <v>155046</v>
      </c>
      <c r="X69" s="22" t="s">
        <v>174</v>
      </c>
      <c r="Y69" s="23" t="s">
        <v>27</v>
      </c>
      <c r="Z69" s="23" t="str">
        <f>+IFERROR(VLOOKUP(L69,'[4]Lookup Tables'!$R$4:$U$22,4,FALSE),"ERROR")</f>
        <v>Fast</v>
      </c>
      <c r="AA69" s="21">
        <f t="shared" si="510"/>
        <v>23</v>
      </c>
      <c r="AB69" s="24">
        <f t="shared" si="511"/>
        <v>1</v>
      </c>
      <c r="AC69" s="23" t="s">
        <v>28</v>
      </c>
      <c r="AD69" s="25">
        <v>0.75</v>
      </c>
      <c r="AE69" s="26">
        <f t="shared" si="512"/>
        <v>7.1796468687345971</v>
      </c>
      <c r="AF69" s="23" t="s">
        <v>29</v>
      </c>
      <c r="AG69" s="23">
        <v>0.625</v>
      </c>
      <c r="AH69" s="26">
        <f t="shared" si="513"/>
        <v>5.4097683138314965</v>
      </c>
      <c r="AI69" s="23" t="s">
        <v>30</v>
      </c>
      <c r="AJ69" s="23">
        <v>0.69</v>
      </c>
      <c r="AK69" s="26">
        <f t="shared" si="514"/>
        <v>6.1656337858220462</v>
      </c>
      <c r="AL69" s="23" t="s">
        <v>31</v>
      </c>
      <c r="AM69" s="23">
        <v>0.80400000000000005</v>
      </c>
      <c r="AN69" s="26">
        <f t="shared" si="515"/>
        <v>8.5444910164007961</v>
      </c>
      <c r="AO69" s="23" t="s">
        <v>32</v>
      </c>
      <c r="AP69" s="23">
        <v>0.53</v>
      </c>
      <c r="AQ69" s="26">
        <f t="shared" si="516"/>
        <v>4.6741743317642763</v>
      </c>
      <c r="AR69" s="27">
        <f t="shared" si="517"/>
        <v>58.105800000000002</v>
      </c>
      <c r="AS69" s="21">
        <f>+IFERROR(VLOOKUP(L69,'[4]Lookup Tables'!$R$4:$U$22,2,FALSE),"ERROR")</f>
        <v>30</v>
      </c>
      <c r="AT69" s="23" t="str">
        <f t="shared" si="518"/>
        <v>B or G</v>
      </c>
      <c r="AU69" s="21">
        <f t="shared" si="519"/>
        <v>20</v>
      </c>
      <c r="AV69" s="21" t="str">
        <f>+IFERROR(VLOOKUP(L69,'[4]Lookup Tables'!$R$4:$V$22,5,FALSE),"ERROR")</f>
        <v>5-8</v>
      </c>
      <c r="AW69" s="21">
        <v>600</v>
      </c>
      <c r="AX69" s="28">
        <f t="shared" si="520"/>
        <v>57.855800000000002</v>
      </c>
      <c r="AY69" s="28">
        <f t="shared" si="521"/>
        <v>58.105800000000002</v>
      </c>
      <c r="AZ69" s="48">
        <f t="shared" si="522"/>
        <v>58.855800000000002</v>
      </c>
      <c r="BA69" s="29">
        <f t="array" ref="BA69">VLOOKUP($S69&amp;$M69, CHOOSE({1,2}, '[4]Lookup Tables'!$I$20:$I$49&amp;'[4]Lookup Tables'!$J$20:$J$49,'[4]Lookup Tables'!$K$20:$K$49), 2,0)</f>
        <v>4.6899999999999997E-2</v>
      </c>
      <c r="BB69" s="29">
        <f t="shared" si="523"/>
        <v>2.7134370199999998</v>
      </c>
      <c r="BC69" s="30">
        <f t="shared" si="524"/>
        <v>1231.9004070799999</v>
      </c>
      <c r="BD69" s="29">
        <f t="array" ref="BD69">VLOOKUP($S69&amp;$M69, CHOOSE({1,2}, '[4]Lookup Tables'!$I$20:$I$49&amp;'[4]Lookup Tables'!$J$20:$J$49,'[4]Lookup Tables'!$L$20:$L$49), 2,0)</f>
        <v>4.7899999999999998E-2</v>
      </c>
      <c r="BE69" s="49">
        <f t="shared" si="525"/>
        <v>2.7832678199999998</v>
      </c>
      <c r="BF69" s="30">
        <f t="shared" si="526"/>
        <v>1263.6035902799999</v>
      </c>
      <c r="BG69" s="29">
        <f t="array" ref="BG69">VLOOKUP($S69&amp;$M69, CHOOSE({1,2}, '[4]Lookup Tables'!$I$20:$I$49&amp;'[4]Lookup Tables'!$J$20:$J$49,'[4]Lookup Tables'!$M$20:$M$49), 2,0)</f>
        <v>4.8899999999999999E-2</v>
      </c>
      <c r="BH69" s="29">
        <f t="shared" si="527"/>
        <v>2.8780486199999999</v>
      </c>
      <c r="BI69" s="30">
        <f t="shared" si="528"/>
        <v>1306.6340734799999</v>
      </c>
      <c r="BJ69" s="30" t="str">
        <f t="shared" si="529"/>
        <v>LIF35</v>
      </c>
      <c r="BK69" s="31">
        <f t="shared" si="530"/>
        <v>1.9482874739999998</v>
      </c>
      <c r="BL69" s="30">
        <v>72036</v>
      </c>
      <c r="BM69" s="31">
        <f t="shared" si="531"/>
        <v>0.83498034599999993</v>
      </c>
      <c r="BN69" s="32">
        <v>0.3</v>
      </c>
      <c r="BO69" s="29" t="str">
        <f>'[4]Lookup Tables'!$P$58</f>
        <v>12-8 4x1.25 Universal Clip</v>
      </c>
      <c r="BP69" s="30">
        <f>VLOOKUP($BO69,'[4]Lookup Tables'!$P$58:$Q$60,2)</f>
        <v>8509</v>
      </c>
      <c r="BQ69" s="29" t="str">
        <f>VLOOKUP($S69,'[4]Lookup Tables'!$O$45:$S$53,2)</f>
        <v>40mm142 gauge</v>
      </c>
      <c r="BR69" s="33">
        <f t="shared" si="532"/>
        <v>4.9463166666666671</v>
      </c>
      <c r="BS69" s="30">
        <f>VLOOKUP($S69,'[4]Lookup Tables'!$O$45:$S$53,3)</f>
        <v>8030</v>
      </c>
      <c r="BT69" s="29" t="str">
        <f>VLOOKUP($S69,'[4]Lookup Tables'!$O$45:$S$53,4)</f>
        <v>84mm200 gauge</v>
      </c>
      <c r="BU69" s="33">
        <f t="shared" si="533"/>
        <v>4.9463166666666671</v>
      </c>
      <c r="BV69" s="30">
        <f>VLOOKUP($S69,'[4]Lookup Tables'!$O$45:$S$53,5)</f>
        <v>8032</v>
      </c>
      <c r="BW69" s="34">
        <f t="shared" si="534"/>
        <v>20</v>
      </c>
      <c r="BX69" s="34">
        <f t="shared" si="535"/>
        <v>54.268740399999999</v>
      </c>
      <c r="BY69" s="34">
        <f t="shared" si="536"/>
        <v>55.665356399999993</v>
      </c>
      <c r="BZ69" s="34">
        <f t="shared" si="537"/>
        <v>57.560972399999997</v>
      </c>
      <c r="CA69" s="34">
        <f t="shared" si="538"/>
        <v>57.584705940395359</v>
      </c>
      <c r="CB69" s="35" t="str">
        <f t="array" ref="CB69">VLOOKUP($E69&amp;ROUNDUP(($AZ69),0), CHOOSE({1,2},'[4]Lookup Tables'!$X$3:$X$129&amp;'[4]Lookup Tables'!$Y$3:$Y$129,'[4]Lookup Tables'!$Z$3:$Z$129),2,0)</f>
        <v>NA</v>
      </c>
      <c r="CC69" s="34" t="str">
        <f t="array" ref="CC69">VLOOKUP($E69&amp;ROUNDUP(($AZ69),0), CHOOSE({1,2},'[4]Lookup Tables'!$X$3:$X$129&amp;'[4]Lookup Tables'!$Y$3:$Y$129,'[4]Lookup Tables'!AA$3:$AA$129),2,0)</f>
        <v>NA</v>
      </c>
      <c r="CD69" s="34" t="str">
        <f t="array" ref="CD69">VLOOKUP($E69&amp;ROUNDUP(($AZ69),0), CHOOSE({1,2},'[4]Lookup Tables'!$X$3:$X$129&amp;'[4]Lookup Tables'!$Y$3:$Y$129,'[4]Lookup Tables'!$AB$3:$AB$129),2,0)</f>
        <v>NA</v>
      </c>
      <c r="CE69" s="36">
        <f t="array" ref="CE69">VLOOKUP($E69&amp;ROUNDUP(($AZ69),0), CHOOSE({1,2},'[4]Lookup Tables'!$X$3:$X$129&amp;'[4]Lookup Tables'!$Y$3:$Y$129,'[4]Lookup Tables'!$AD$3:$AD$129),2,0)</f>
        <v>0</v>
      </c>
      <c r="CF69" s="34">
        <f t="array" ref="CF69">VLOOKUP($E69&amp;ROUNDUP(($AZ69),0), CHOOSE({1,2},'[4]Lookup Tables'!$X$3:$X$129&amp;'[4]Lookup Tables'!$Y$3:$Y$129,'[4]Lookup Tables'!$AE$3:$AE$129),2,0)</f>
        <v>0</v>
      </c>
      <c r="CG69" s="34">
        <f t="array" ref="CG69">VLOOKUP($E69&amp;ROUNDUP(($AZ69+1),0), CHOOSE({1,2},'[4]Lookup Tables'!$X$3:$X$129&amp;'[4]Lookup Tables'!$Y$3:$Y$129,'[4]Lookup Tables'!$AC$3:$AC$129),2,0)</f>
        <v>8053</v>
      </c>
      <c r="CH69" s="36">
        <f t="shared" si="539"/>
        <v>10.787972906981565</v>
      </c>
      <c r="CI69" s="36">
        <f t="shared" si="540"/>
        <v>2.3733540395359444E-2</v>
      </c>
      <c r="CJ69" s="36">
        <f t="shared" si="541"/>
        <v>745.16877162180492</v>
      </c>
      <c r="CK69" s="36">
        <f t="shared" si="542"/>
        <v>4.0495719003787993</v>
      </c>
      <c r="CL69" s="36">
        <f t="shared" si="543"/>
        <v>5.1738493680577484</v>
      </c>
      <c r="CM69" s="36">
        <f t="shared" si="544"/>
        <v>1.3545094530163784</v>
      </c>
      <c r="CN69" s="37">
        <f t="shared" si="545"/>
        <v>26.200000000000003</v>
      </c>
      <c r="CO69" s="37">
        <f t="shared" si="546"/>
        <v>23.290096949442066</v>
      </c>
      <c r="CP69" s="38" t="str">
        <f t="array" ref="CP69">VLOOKUP($S69&amp;$D69, CHOOSE({1,2}, '[4]Lookup Tables'!$O$65:$O$73&amp;'[4]Lookup Tables'!$P$65:$P$73,'[4]Lookup Tables'!$Q$65:$Q$73),2,0)</f>
        <v>NA</v>
      </c>
      <c r="CQ69" s="39">
        <f t="shared" si="547"/>
        <v>2.9387591065435772</v>
      </c>
      <c r="CR69" s="40" t="str">
        <f>+IFERROR(VLOOKUP($J69,'[5]Codes - Revised'!$A$8:$O$12110,10,FALSE),"ERROR")</f>
        <v>66 x 42</v>
      </c>
      <c r="CS69" s="41">
        <f t="shared" si="548"/>
        <v>2468.5576494966049</v>
      </c>
    </row>
    <row r="70" spans="1:97" s="10" customFormat="1">
      <c r="A70" s="11" t="s">
        <v>21</v>
      </c>
      <c r="B70" s="12">
        <v>155075</v>
      </c>
      <c r="C70" s="11" t="s">
        <v>175</v>
      </c>
      <c r="D70" s="11" t="s">
        <v>23</v>
      </c>
      <c r="E70" s="11" t="s">
        <v>34</v>
      </c>
      <c r="F70" s="11">
        <v>24</v>
      </c>
      <c r="G70" s="13">
        <f>CA70</f>
        <v>50.631459889897243</v>
      </c>
      <c r="H70" s="14">
        <v>42</v>
      </c>
      <c r="I70" s="13">
        <f>F70*H70</f>
        <v>1008</v>
      </c>
      <c r="J70" s="14">
        <v>12776</v>
      </c>
      <c r="K70" s="11">
        <v>35</v>
      </c>
      <c r="L70" s="15">
        <f>+IFERROR(VLOOKUP($K70,'[4]Lookup Tables'!$A$3:$B$35,2,FALSE),"ERROR")</f>
        <v>35</v>
      </c>
      <c r="M70" s="11" t="s">
        <v>25</v>
      </c>
      <c r="N70" s="15" t="str">
        <f t="array" ref="N70">VLOOKUP($M70&amp;$L70, CHOOSE({1,2}, '[4]Lookup Tables'!$I$59:$I$165&amp;'[4]Lookup Tables'!$J$59:$J$165,'[4]Lookup Tables'!$K$59:$K$165), 2,0)</f>
        <v>M35</v>
      </c>
      <c r="O70" s="15">
        <f t="array" ref="O70">VLOOKUP($M70&amp;$K70&amp;A70, CHOOSE({1,2,3}, '[4]Lookup Tables'!$I$59:$I$165&amp;'[4]Lookup Tables'!$J$59:$J$165&amp;'[4]Lookup Tables'!$H$59:$H$165,'[4]Lookup Tables'!$L$59:$L$165), 2,0)</f>
        <v>70274</v>
      </c>
      <c r="P70" s="15">
        <f>+IFERROR(VLOOKUP($A70,'[4]Lookup Tables'!$I$54:$J$55,2,FALSE),"ERROR")</f>
        <v>72036</v>
      </c>
      <c r="Q70" s="16">
        <v>42.125</v>
      </c>
      <c r="R70" s="17">
        <v>1</v>
      </c>
      <c r="S70" s="18">
        <v>23</v>
      </c>
      <c r="T70" s="19">
        <f>(VLOOKUP(S70,'[4]Lookup Tables'!$L$3:$M$11,2,FALSE))*0.039370078474</f>
        <v>0.89566928528350009</v>
      </c>
      <c r="U70" s="17">
        <f>(3.14159*(T70/2)^2)*(Q70)</f>
        <v>26.54145891889371</v>
      </c>
      <c r="V70" s="20" t="str">
        <f>+IFERROR(VLOOKUP(L70,'[4]Lookup Tables'!$R$4:$U$22,3,FALSE),"ERROR")</f>
        <v>Blue</v>
      </c>
      <c r="W70" s="21">
        <f>B70</f>
        <v>155075</v>
      </c>
      <c r="X70" s="11" t="s">
        <v>176</v>
      </c>
      <c r="Y70" s="23" t="s">
        <v>27</v>
      </c>
      <c r="Z70" s="23" t="str">
        <f>+IFERROR(VLOOKUP(L70,'[4]Lookup Tables'!$R$4:$U$22,4,FALSE),"ERROR")</f>
        <v>Fast</v>
      </c>
      <c r="AA70" s="21">
        <f>S70</f>
        <v>23</v>
      </c>
      <c r="AB70" s="24">
        <f>R70</f>
        <v>1</v>
      </c>
      <c r="AC70" s="23" t="s">
        <v>28</v>
      </c>
      <c r="AD70" s="25">
        <v>0.75</v>
      </c>
      <c r="AE70" s="26">
        <f>(($U70-(3.1459*(($AB70+0.043)/2)^2))/((3.1459*(($AB70+0.043)/2)^2)-(3.1459*(AD70/2)^2)))/12</f>
        <v>5.1806062951809873</v>
      </c>
      <c r="AF70" s="23" t="s">
        <v>29</v>
      </c>
      <c r="AG70" s="23">
        <v>0.625</v>
      </c>
      <c r="AH70" s="26">
        <f>(($U70-(3.1459*(($AB70+0.043)/2)^2))/((3.1459*(($AB70+0.043)/2)^2)-(3.1459*(AG70/2)^2)))/12</f>
        <v>3.9035178602099698</v>
      </c>
      <c r="AI70" s="23" t="s">
        <v>30</v>
      </c>
      <c r="AJ70" s="23">
        <v>0.69</v>
      </c>
      <c r="AK70" s="26">
        <f>(($U70-(3.1459*(($AB70+0.043)/2)^2))/((3.1459*(($AB70+0.043)/2)^2)-(3.1459*(AJ70/2)^2)))/12</f>
        <v>4.4489264985591079</v>
      </c>
      <c r="AL70" s="23" t="s">
        <v>31</v>
      </c>
      <c r="AM70" s="23">
        <v>0.80400000000000005</v>
      </c>
      <c r="AN70" s="26">
        <f>(($U70-(3.1459*(($AB70+0.043)/2)^2))/((3.1459*(($AB70+0.043)/2)^2)-(3.1459*(AM70/2)^2)))/12</f>
        <v>6.1654347014542106</v>
      </c>
      <c r="AO70" s="23" t="s">
        <v>32</v>
      </c>
      <c r="AP70" s="23">
        <v>0.53</v>
      </c>
      <c r="AQ70" s="26">
        <f>(($U70-(3.1459*(($AB70+0.043)/2)^2))/((3.1459*(($AB70+0.043)/2)^2)-(3.1459*(AP70/2)^2)))/12</f>
        <v>3.3727364883865469</v>
      </c>
      <c r="AR70" s="47">
        <f>AY70</f>
        <v>42.375</v>
      </c>
      <c r="AS70" s="21">
        <f>+IFERROR(VLOOKUP(L70,'[4]Lookup Tables'!$R$4:$U$22,2,FALSE),"ERROR")</f>
        <v>30</v>
      </c>
      <c r="AT70" s="23" t="str">
        <f>A70</f>
        <v>B or G</v>
      </c>
      <c r="AU70" s="21">
        <f>F70</f>
        <v>24</v>
      </c>
      <c r="AV70" s="21" t="str">
        <f>+IFERROR(VLOOKUP(L70,'[4]Lookup Tables'!$R$4:$V$22,5,FALSE),"ERROR")</f>
        <v>5-8</v>
      </c>
      <c r="AW70" s="21">
        <v>600</v>
      </c>
      <c r="AX70" s="28">
        <f>Q70</f>
        <v>42.125</v>
      </c>
      <c r="AY70" s="48">
        <f>AX70+0.25</f>
        <v>42.375</v>
      </c>
      <c r="AZ70" s="48">
        <f>AX70+1</f>
        <v>43.125</v>
      </c>
      <c r="BA70" s="29">
        <f t="array" ref="BA70">VLOOKUP($S70&amp;$M70, CHOOSE({1,2}, '[4]Lookup Tables'!$I$20:$I$49&amp;'[4]Lookup Tables'!$J$20:$J$49,'[4]Lookup Tables'!$K$20:$K$49), 2,0)</f>
        <v>4.6899999999999997E-2</v>
      </c>
      <c r="BB70" s="29">
        <f>BA70*AX70</f>
        <v>1.9756624999999999</v>
      </c>
      <c r="BC70" s="30">
        <f>BB70*454</f>
        <v>896.95077499999991</v>
      </c>
      <c r="BD70" s="29">
        <f t="array" ref="BD70">VLOOKUP($S70&amp;$M70, CHOOSE({1,2}, '[4]Lookup Tables'!$I$20:$I$49&amp;'[4]Lookup Tables'!$J$20:$J$49,'[4]Lookup Tables'!$L$20:$L$49), 2,0)</f>
        <v>4.7899999999999998E-2</v>
      </c>
      <c r="BE70" s="49">
        <f>BD70*AY70</f>
        <v>2.0297624999999999</v>
      </c>
      <c r="BF70" s="30">
        <f>BE70*454</f>
        <v>921.51217499999996</v>
      </c>
      <c r="BG70" s="29">
        <f t="array" ref="BG70">VLOOKUP($S70&amp;$M70, CHOOSE({1,2}, '[4]Lookup Tables'!$I$20:$I$49&amp;'[4]Lookup Tables'!$J$20:$J$49,'[4]Lookup Tables'!$M$20:$M$49), 2,0)</f>
        <v>4.8899999999999999E-2</v>
      </c>
      <c r="BH70" s="29">
        <f>BG70*AZ70</f>
        <v>2.1088125</v>
      </c>
      <c r="BI70" s="30">
        <f>BH70*454</f>
        <v>957.40087500000004</v>
      </c>
      <c r="BJ70" s="30" t="str">
        <f>N70</f>
        <v>M35</v>
      </c>
      <c r="BK70" s="31">
        <f>BE70*0.7</f>
        <v>1.4208337499999999</v>
      </c>
      <c r="BL70" s="30">
        <v>72036</v>
      </c>
      <c r="BM70" s="31">
        <f>BE70*0.3</f>
        <v>0.60892874999999991</v>
      </c>
      <c r="BN70" s="32">
        <v>0.3</v>
      </c>
      <c r="BO70" s="29" t="str">
        <f>'[4]Lookup Tables'!$P$58</f>
        <v>12-8 4x1.25 Universal Clip</v>
      </c>
      <c r="BP70" s="30">
        <f>VLOOKUP($BO70,'[4]Lookup Tables'!$P$58:$Q$60,2)</f>
        <v>8509</v>
      </c>
      <c r="BQ70" s="29" t="str">
        <f>VLOOKUP($S70,'[4]Lookup Tables'!$O$45:$S$53,2)</f>
        <v>40mm142 gauge</v>
      </c>
      <c r="BR70" s="33">
        <f>($AY70+1.25)/12</f>
        <v>3.6354166666666665</v>
      </c>
      <c r="BS70" s="30">
        <f>VLOOKUP($S70,'[4]Lookup Tables'!$O$45:$S$53,3)</f>
        <v>8030</v>
      </c>
      <c r="BT70" s="29" t="str">
        <f>VLOOKUP($S70,'[4]Lookup Tables'!$O$45:$S$53,4)</f>
        <v>84mm200 gauge</v>
      </c>
      <c r="BU70" s="33">
        <f>($AY70+1.25)/12</f>
        <v>3.6354166666666665</v>
      </c>
      <c r="BV70" s="30">
        <f>VLOOKUP($S70,'[4]Lookup Tables'!$O$45:$S$53,5)</f>
        <v>8032</v>
      </c>
      <c r="BW70" s="34">
        <f>F70</f>
        <v>24</v>
      </c>
      <c r="BX70" s="34">
        <f>BB70*BW70</f>
        <v>47.415899999999993</v>
      </c>
      <c r="BY70" s="34">
        <f>BE70*BW70</f>
        <v>48.714299999999994</v>
      </c>
      <c r="BZ70" s="34">
        <f>BH70*BW70</f>
        <v>50.611499999999999</v>
      </c>
      <c r="CA70" s="34">
        <f>BZ70+CE70+CI70</f>
        <v>50.631459889897243</v>
      </c>
      <c r="CB70" s="35" t="str">
        <f t="array" ref="CB70">VLOOKUP($E70&amp;ROUNDUP(($AZ70),0), CHOOSE({1,2},'[4]Lookup Tables'!$X$3:$X$129&amp;'[4]Lookup Tables'!$Y$3:$Y$129,'[4]Lookup Tables'!$Z$3:$Z$129),2,0)</f>
        <v>NA</v>
      </c>
      <c r="CC70" s="34" t="str">
        <f t="array" ref="CC70">VLOOKUP($E70&amp;ROUNDUP(($AZ70),0), CHOOSE({1,2},'[4]Lookup Tables'!$X$3:$X$129&amp;'[4]Lookup Tables'!$Y$3:$Y$129,'[4]Lookup Tables'!AA$3:$AA$129),2,0)</f>
        <v>NA</v>
      </c>
      <c r="CD70" s="34" t="str">
        <f t="array" ref="CD70">VLOOKUP($E70&amp;ROUNDUP(($AZ70),0), CHOOSE({1,2},'[4]Lookup Tables'!$X$3:$X$129&amp;'[4]Lookup Tables'!$Y$3:$Y$129,'[4]Lookup Tables'!$AB$3:$AB$129),2,0)</f>
        <v>NA</v>
      </c>
      <c r="CE70" s="36">
        <f t="array" ref="CE70">VLOOKUP($E70&amp;ROUNDUP(($AZ70),0), CHOOSE({1,2},'[4]Lookup Tables'!$X$3:$X$129&amp;'[4]Lookup Tables'!$Y$3:$Y$129,'[4]Lookup Tables'!$AD$3:$AD$129),2,0)</f>
        <v>0</v>
      </c>
      <c r="CF70" s="34">
        <f t="array" ref="CF70">VLOOKUP($E70&amp;ROUNDUP(($AZ70),0), CHOOSE({1,2},'[4]Lookup Tables'!$X$3:$X$129&amp;'[4]Lookup Tables'!$Y$3:$Y$129,'[4]Lookup Tables'!$AE$3:$AE$129),2,0)</f>
        <v>0</v>
      </c>
      <c r="CG70" s="34">
        <f t="array" ref="CG70">VLOOKUP($E70&amp;ROUNDUP(($AZ70+1),0), CHOOSE({1,2},'[4]Lookup Tables'!$X$3:$X$129&amp;'[4]Lookup Tables'!$Y$3:$Y$129,'[4]Lookup Tables'!$AC$3:$AC$129),2,0)</f>
        <v>8053</v>
      </c>
      <c r="CH70" s="36">
        <f>(CO70*12)*0.0386</f>
        <v>9.0726772260184685</v>
      </c>
      <c r="CI70" s="36">
        <f>IF(CB70="NA", CH70*0.0022,0)</f>
        <v>1.9959889897240631E-2</v>
      </c>
      <c r="CJ70" s="36">
        <f>((3.14159*(((S70*0.039370078474)/2)^2))*Q70)*BW70</f>
        <v>651.07182694703454</v>
      </c>
      <c r="CK70" s="36">
        <f>((SQRT((CJ70/Q70)/3.14159))*2)</f>
        <v>4.4360837561530628</v>
      </c>
      <c r="CL70" s="36">
        <f>CK70/0.7827</f>
        <v>5.6676680160381538</v>
      </c>
      <c r="CM70" s="36">
        <f>(2*3.14159*(CL70/2))/12</f>
        <v>1.4837907635421086</v>
      </c>
      <c r="CN70" s="37">
        <f>ROUNDUP((Q70/3)*CM70,1)</f>
        <v>20.900000000000002</v>
      </c>
      <c r="CO70" s="37">
        <f>(CN70*ABS(COS(15)))+((6*(CM70*5))/12)</f>
        <v>19.586954287604637</v>
      </c>
      <c r="CP70" s="38" t="str">
        <f t="array" ref="CP70">VLOOKUP($S70&amp;$D70, CHOOSE({1,2}, '[4]Lookup Tables'!$O$65:$O$79&amp;'[4]Lookup Tables'!$P$65:$P$79,'[4]Lookup Tables'!$Q$65:$Q$79),2,0)</f>
        <v>NA</v>
      </c>
      <c r="CQ70" s="39">
        <f>(CA70/BW70)+(50/I70)</f>
        <v>2.1592473366822262</v>
      </c>
      <c r="CR70" s="40" t="str">
        <f>+IFERROR(VLOOKUP($J70,'[5]Codes - Revised'!$A$8:$O$12110,10,FALSE),"ERROR")</f>
        <v>48 x 44</v>
      </c>
      <c r="CS70" s="41">
        <f t="shared" si="548"/>
        <v>2176.521315375684</v>
      </c>
    </row>
    <row r="71" spans="1:97" s="10" customFormat="1">
      <c r="A71" s="11" t="s">
        <v>21</v>
      </c>
      <c r="B71" s="12">
        <v>155085</v>
      </c>
      <c r="C71" s="11" t="s">
        <v>177</v>
      </c>
      <c r="D71" s="11" t="s">
        <v>23</v>
      </c>
      <c r="E71" s="11" t="s">
        <v>34</v>
      </c>
      <c r="F71" s="11">
        <v>30</v>
      </c>
      <c r="G71" s="13">
        <f t="shared" ref="G71:G74" si="549">CA71</f>
        <v>35.475403190895456</v>
      </c>
      <c r="H71" s="14">
        <v>66</v>
      </c>
      <c r="I71" s="13">
        <f t="shared" ref="I71:I74" si="550">F71*H71</f>
        <v>1980</v>
      </c>
      <c r="J71" s="14">
        <v>12667</v>
      </c>
      <c r="K71" s="11">
        <v>10</v>
      </c>
      <c r="L71" s="15">
        <f>+IFERROR(VLOOKUP($K71,'[4]Lookup Tables'!$A$3:$B$35,2,FALSE),"ERROR")</f>
        <v>10</v>
      </c>
      <c r="M71" s="11" t="s">
        <v>45</v>
      </c>
      <c r="N71" s="15" t="str">
        <f t="array" ref="N71">VLOOKUP($M71&amp;$L71, CHOOSE({1,2}, '[4]Lookup Tables'!$I$59:$I$165&amp;'[4]Lookup Tables'!$J$59:$J$165,'[4]Lookup Tables'!$K$59:$K$165), 2,0)</f>
        <v>H10</v>
      </c>
      <c r="O71" s="15">
        <f t="array" ref="O71">VLOOKUP($M71&amp;$K71&amp;A71, CHOOSE({1,2,3}, '[4]Lookup Tables'!$I$59:$I$165&amp;'[4]Lookup Tables'!$J$59:$J$165&amp;'[4]Lookup Tables'!$H$59:$H$165,'[4]Lookup Tables'!$L$59:$L$165), 2,0)</f>
        <v>70298</v>
      </c>
      <c r="P71" s="15">
        <f>+IFERROR(VLOOKUP($A71,'[4]Lookup Tables'!$I$54:$J$55,2,FALSE),"ERROR")</f>
        <v>72036</v>
      </c>
      <c r="Q71" s="16">
        <v>22.5</v>
      </c>
      <c r="R71" s="17">
        <v>1</v>
      </c>
      <c r="S71" s="18">
        <v>23</v>
      </c>
      <c r="T71" s="19">
        <f>(VLOOKUP(S71,'[4]Lookup Tables'!$L$3:$M$11,2,FALSE))*0.039370078474</f>
        <v>0.89566928528350009</v>
      </c>
      <c r="U71" s="17">
        <f t="shared" ref="U71:U74" si="551">(3.14159*(T71/2)^2)*(Q71)</f>
        <v>14.176446900299311</v>
      </c>
      <c r="V71" s="20" t="str">
        <f>+IFERROR(VLOOKUP(L71,'[4]Lookup Tables'!$R$4:$U$22,3,FALSE),"ERROR")</f>
        <v>Red</v>
      </c>
      <c r="W71" s="21">
        <f t="shared" ref="W71:W74" si="552">B71</f>
        <v>155085</v>
      </c>
      <c r="X71" s="22" t="s">
        <v>178</v>
      </c>
      <c r="Y71" s="23" t="s">
        <v>27</v>
      </c>
      <c r="Z71" s="23" t="str">
        <f>+IFERROR(VLOOKUP(L71,'[4]Lookup Tables'!$R$4:$U$22,4,FALSE),"ERROR")</f>
        <v>Super Fast</v>
      </c>
      <c r="AA71" s="21">
        <f t="shared" ref="AA71:AA74" si="553">S71</f>
        <v>23</v>
      </c>
      <c r="AB71" s="24">
        <f t="shared" ref="AB71:AB74" si="554">R71</f>
        <v>1</v>
      </c>
      <c r="AC71" s="23" t="s">
        <v>28</v>
      </c>
      <c r="AD71" s="25">
        <v>0.75</v>
      </c>
      <c r="AE71" s="26">
        <f t="shared" ref="AE71:AE74" si="555">(($U71-(3.1459*(($AB71+0.043)/2)^2))/((3.1459*(($AB71+0.043)/2)^2)-(3.1459*(AD71/2)^2)))/12</f>
        <v>2.6866980860632306</v>
      </c>
      <c r="AF71" s="23" t="s">
        <v>29</v>
      </c>
      <c r="AG71" s="23">
        <v>0.625</v>
      </c>
      <c r="AH71" s="26">
        <f t="shared" ref="AH71:AH74" si="556">(($U71-(3.1459*(($AB71+0.043)/2)^2))/((3.1459*(($AB71+0.043)/2)^2)-(3.1459*(AG71/2)^2)))/12</f>
        <v>2.0243912326816518</v>
      </c>
      <c r="AI71" s="23" t="s">
        <v>30</v>
      </c>
      <c r="AJ71" s="23">
        <v>0.69</v>
      </c>
      <c r="AK71" s="26">
        <f t="shared" ref="AK71:AK74" si="557">(($U71-(3.1459*(($AB71+0.043)/2)^2))/((3.1459*(($AB71+0.043)/2)^2)-(3.1459*(AJ71/2)^2)))/12</f>
        <v>2.3072439069213551</v>
      </c>
      <c r="AL71" s="23" t="s">
        <v>31</v>
      </c>
      <c r="AM71" s="23">
        <v>0.80400000000000005</v>
      </c>
      <c r="AN71" s="26">
        <f t="shared" ref="AN71:AN74" si="558">(($U71-(3.1459*(($AB71+0.043)/2)^2))/((3.1459*(($AB71+0.043)/2)^2)-(3.1459*(AM71/2)^2)))/12</f>
        <v>3.1974368767519246</v>
      </c>
      <c r="AO71" s="23" t="s">
        <v>32</v>
      </c>
      <c r="AP71" s="23">
        <v>0.53</v>
      </c>
      <c r="AQ71" s="26">
        <f t="shared" ref="AQ71:AQ74" si="559">(($U71-(3.1459*(($AB71+0.043)/2)^2))/((3.1459*(($AB71+0.043)/2)^2)-(3.1459*(AP71/2)^2)))/12</f>
        <v>1.7491243595508907</v>
      </c>
      <c r="AR71" s="47">
        <f t="shared" ref="AR71:AR74" si="560">AY71</f>
        <v>22.75</v>
      </c>
      <c r="AS71" s="21">
        <f>+IFERROR(VLOOKUP(L71,'[4]Lookup Tables'!$R$4:$U$22,2,FALSE),"ERROR")</f>
        <v>15</v>
      </c>
      <c r="AT71" s="23" t="str">
        <f t="shared" ref="AT71:AT74" si="561">A71</f>
        <v>B or G</v>
      </c>
      <c r="AU71" s="21">
        <f t="shared" ref="AU71:AU74" si="562">F71</f>
        <v>30</v>
      </c>
      <c r="AV71" s="21">
        <f>+IFERROR(VLOOKUP(L71,'[4]Lookup Tables'!$R$4:$V$22,5,FALSE),"ERROR")</f>
        <v>3</v>
      </c>
      <c r="AW71" s="21">
        <v>600</v>
      </c>
      <c r="AX71" s="48">
        <f t="shared" ref="AX71:AX74" si="563">Q71</f>
        <v>22.5</v>
      </c>
      <c r="AY71" s="48">
        <f t="shared" ref="AY71:AY74" si="564">AX71+0.25</f>
        <v>22.75</v>
      </c>
      <c r="AZ71" s="48">
        <f t="shared" ref="AZ71:AZ74" si="565">AX71+1</f>
        <v>23.5</v>
      </c>
      <c r="BA71" s="29">
        <f t="array" ref="BA71">VLOOKUP($S71&amp;$M71, CHOOSE({1,2}, '[4]Lookup Tables'!$I$20:$I$49&amp;'[4]Lookup Tables'!$J$20:$J$49,'[4]Lookup Tables'!$K$20:$K$49), 2,0)</f>
        <v>4.8300000000000003E-2</v>
      </c>
      <c r="BB71" s="29">
        <f t="shared" ref="BB71:BB74" si="566">BA71*AX71</f>
        <v>1.0867500000000001</v>
      </c>
      <c r="BC71" s="30">
        <f t="shared" ref="BC71:BC74" si="567">BB71*454</f>
        <v>493.38450000000006</v>
      </c>
      <c r="BD71" s="29">
        <f t="array" ref="BD71">VLOOKUP($S71&amp;$M71, CHOOSE({1,2}, '[4]Lookup Tables'!$I$20:$I$49&amp;'[4]Lookup Tables'!$J$20:$J$49,'[4]Lookup Tables'!$L$20:$L$49), 2,0)</f>
        <v>4.9299999999999997E-2</v>
      </c>
      <c r="BE71" s="49">
        <f t="shared" ref="BE71:BE74" si="568">BD71*AY71</f>
        <v>1.121575</v>
      </c>
      <c r="BF71" s="30">
        <f t="shared" ref="BF71:BF74" si="569">BE71*454</f>
        <v>509.19504999999998</v>
      </c>
      <c r="BG71" s="29">
        <f t="array" ref="BG71">VLOOKUP($S71&amp;$M71, CHOOSE({1,2}, '[4]Lookup Tables'!$I$20:$I$49&amp;'[4]Lookup Tables'!$J$20:$J$49,'[4]Lookup Tables'!$M$20:$M$49), 2,0)</f>
        <v>5.0299999999999997E-2</v>
      </c>
      <c r="BH71" s="29">
        <f t="shared" ref="BH71:BH74" si="570">BG71*AZ71</f>
        <v>1.18205</v>
      </c>
      <c r="BI71" s="30">
        <f t="shared" ref="BI71:BI74" si="571">BH71*454</f>
        <v>536.65070000000003</v>
      </c>
      <c r="BJ71" s="30" t="str">
        <f t="shared" ref="BJ71:BJ74" si="572">N71</f>
        <v>H10</v>
      </c>
      <c r="BK71" s="31">
        <f t="shared" ref="BK71:BK74" si="573">BE71*0.7</f>
        <v>0.78510249999999993</v>
      </c>
      <c r="BL71" s="30">
        <v>72036</v>
      </c>
      <c r="BM71" s="31">
        <f t="shared" ref="BM71:BM74" si="574">BE71*0.3</f>
        <v>0.33647250000000001</v>
      </c>
      <c r="BN71" s="32">
        <v>0.3</v>
      </c>
      <c r="BO71" s="29" t="str">
        <f>'[4]Lookup Tables'!$P$58</f>
        <v>12-8 4x1.25 Universal Clip</v>
      </c>
      <c r="BP71" s="30">
        <f>VLOOKUP($BO71,'[4]Lookup Tables'!$P$58:$Q$60,2)</f>
        <v>8509</v>
      </c>
      <c r="BQ71" s="29" t="str">
        <f>VLOOKUP($S71,'[4]Lookup Tables'!$O$45:$S$53,2)</f>
        <v>40mm142 gauge</v>
      </c>
      <c r="BR71" s="33">
        <f t="shared" ref="BR71:BR74" si="575">($AY71+1.25)/12</f>
        <v>2</v>
      </c>
      <c r="BS71" s="30">
        <f>VLOOKUP($S71,'[4]Lookup Tables'!$O$45:$S$53,3)</f>
        <v>8030</v>
      </c>
      <c r="BT71" s="29" t="str">
        <f>VLOOKUP($S71,'[4]Lookup Tables'!$O$45:$S$53,4)</f>
        <v>84mm200 gauge</v>
      </c>
      <c r="BU71" s="33">
        <f t="shared" ref="BU71:BU74" si="576">($AY71+1.25)/12</f>
        <v>2</v>
      </c>
      <c r="BV71" s="30">
        <f>VLOOKUP($S71,'[4]Lookup Tables'!$O$45:$S$53,5)</f>
        <v>8032</v>
      </c>
      <c r="BW71" s="34">
        <f t="shared" ref="BW71:BW74" si="577">F71</f>
        <v>30</v>
      </c>
      <c r="BX71" s="34">
        <f t="shared" ref="BX71:BX74" si="578">BB71*BW71</f>
        <v>32.602500000000006</v>
      </c>
      <c r="BY71" s="34">
        <f t="shared" ref="BY71:BY74" si="579">BE71*BW71</f>
        <v>33.64725</v>
      </c>
      <c r="BZ71" s="34">
        <f t="shared" ref="BZ71:BZ74" si="580">BH71*BW71</f>
        <v>35.461500000000001</v>
      </c>
      <c r="CA71" s="34">
        <f t="shared" ref="CA71:CA74" si="581">BZ71+CE71+CI71</f>
        <v>35.475403190895456</v>
      </c>
      <c r="CB71" s="35" t="str">
        <f t="array" ref="CB71">VLOOKUP($E71&amp;ROUNDUP(($AZ71),0), CHOOSE({1,2},'[4]Lookup Tables'!$X$3:$X$129&amp;'[4]Lookup Tables'!$Y$3:$Y$129,'[4]Lookup Tables'!$Z$3:$Z$129),2,0)</f>
        <v>NA</v>
      </c>
      <c r="CC71" s="34" t="str">
        <f t="array" ref="CC71">VLOOKUP($E71&amp;ROUNDUP(($AZ71),0), CHOOSE({1,2},'[4]Lookup Tables'!$X$3:$X$129&amp;'[4]Lookup Tables'!$Y$3:$Y$129,'[4]Lookup Tables'!AA$3:$AA$129),2,0)</f>
        <v>NA</v>
      </c>
      <c r="CD71" s="34" t="str">
        <f t="array" ref="CD71">VLOOKUP($E71&amp;ROUNDUP(($AZ71),0), CHOOSE({1,2},'[4]Lookup Tables'!$X$3:$X$129&amp;'[4]Lookup Tables'!$Y$3:$Y$129,'[4]Lookup Tables'!$AB$3:$AB$129),2,0)</f>
        <v>NA</v>
      </c>
      <c r="CE71" s="36">
        <f t="array" ref="CE71">VLOOKUP($E71&amp;ROUNDUP(($AZ71),0), CHOOSE({1,2},'[4]Lookup Tables'!$X$3:$X$129&amp;'[4]Lookup Tables'!$Y$3:$Y$129,'[4]Lookup Tables'!$AD$3:$AD$129),2,0)</f>
        <v>0</v>
      </c>
      <c r="CF71" s="34">
        <f t="array" ref="CF71">VLOOKUP($E71&amp;ROUNDUP(($AZ71),0), CHOOSE({1,2},'[4]Lookup Tables'!$X$3:$X$129&amp;'[4]Lookup Tables'!$Y$3:$Y$129,'[4]Lookup Tables'!$AE$3:$AE$129),2,0)</f>
        <v>0</v>
      </c>
      <c r="CG71" s="34">
        <f t="array" ref="CG71">VLOOKUP($E71&amp;ROUNDUP(($AZ71+1),0), CHOOSE({1,2},'[4]Lookup Tables'!$X$3:$X$129&amp;'[4]Lookup Tables'!$Y$3:$Y$129,'[4]Lookup Tables'!$AC$3:$AC$129),2,0)</f>
        <v>8053</v>
      </c>
      <c r="CH71" s="36">
        <f t="shared" ref="CH71:CH74" si="582">(CO71*12)*0.0386</f>
        <v>6.3196322252074628</v>
      </c>
      <c r="CI71" s="36">
        <f t="shared" ref="CI71:CI82" si="583">IF(CB71="NA", CH71*0.0022,0)</f>
        <v>1.3903190895456418E-2</v>
      </c>
      <c r="CJ71" s="36">
        <f t="shared" ref="CJ71:CJ74" si="584">((3.14159*(((S71*0.039370078474)/2)^2))*Q71)*BW71</f>
        <v>434.69187259075011</v>
      </c>
      <c r="CK71" s="36">
        <f t="shared" ref="CK71:CK74" si="585">((SQRT((CJ71/Q71)/3.14159))*2)</f>
        <v>4.9596924163204248</v>
      </c>
      <c r="CL71" s="36">
        <f t="shared" ref="CL71:CL74" si="586">CK71/0.7827</f>
        <v>6.3366454788813407</v>
      </c>
      <c r="CM71" s="36">
        <f t="shared" ref="CM71:CM74" si="587">(2*3.14159*(CL71/2))/12</f>
        <v>1.6589285058332359</v>
      </c>
      <c r="CN71" s="37">
        <f t="shared" ref="CN71:CN74" si="588">ROUNDUP((Q71/3)*CM71,1)</f>
        <v>12.5</v>
      </c>
      <c r="CO71" s="37">
        <f t="shared" ref="CO71:CO74" si="589">(CN71*ABS(COS(15)))+((6*(CM71*5))/12)</f>
        <v>13.643420175318356</v>
      </c>
      <c r="CP71" s="38" t="str">
        <f t="array" ref="CP71">VLOOKUP($S71&amp;$D71, CHOOSE({1,2}, '[4]Lookup Tables'!$O$65:$O$79&amp;'[4]Lookup Tables'!$P$65:$P$79,'[4]Lookup Tables'!$Q$65:$Q$79),2,0)</f>
        <v>NA</v>
      </c>
      <c r="CQ71" s="39">
        <f t="shared" ref="CQ71:CQ82" si="590">(CA71/BW71)+(50/I71)</f>
        <v>1.2077659649490404</v>
      </c>
      <c r="CR71" s="40" t="str">
        <f>+IFERROR(VLOOKUP($J71,'[5]Codes - Revised'!$A$8:$O$12110,10,FALSE),"ERROR")</f>
        <v>48 x 44</v>
      </c>
      <c r="CS71" s="41">
        <f t="shared" si="548"/>
        <v>2391.3766105990999</v>
      </c>
    </row>
    <row r="72" spans="1:97" s="10" customFormat="1">
      <c r="A72" s="11" t="s">
        <v>21</v>
      </c>
      <c r="B72" s="12">
        <v>157020</v>
      </c>
      <c r="C72" s="11" t="s">
        <v>179</v>
      </c>
      <c r="D72" s="11" t="s">
        <v>23</v>
      </c>
      <c r="E72" s="11" t="s">
        <v>24</v>
      </c>
      <c r="F72" s="11">
        <v>25</v>
      </c>
      <c r="G72" s="13">
        <f t="shared" si="549"/>
        <v>63.033750000000005</v>
      </c>
      <c r="H72" s="14">
        <v>30</v>
      </c>
      <c r="I72" s="13">
        <f t="shared" si="550"/>
        <v>750</v>
      </c>
      <c r="J72" s="14">
        <v>12569</v>
      </c>
      <c r="K72" s="11" t="s">
        <v>35</v>
      </c>
      <c r="L72" s="15" t="str">
        <f>+IFERROR(VLOOKUP($K72,'[4]Lookup Tables'!$A$3:$B$35,2,FALSE),"ERROR")</f>
        <v>10-50</v>
      </c>
      <c r="M72" s="11" t="s">
        <v>36</v>
      </c>
      <c r="N72" s="15" t="str">
        <f t="array" ref="N72">VLOOKUP($M72&amp;$L72, CHOOSE({1,2}, '[4]Lookup Tables'!$I$59:$I$124&amp;'[4]Lookup Tables'!$J$59:$J$124,'[4]Lookup Tables'!$K$59:$K$124), 2,0)</f>
        <v>TOOSPEEDIE 10-50</v>
      </c>
      <c r="O72" s="15" t="str">
        <f t="array" ref="O72">VLOOKUP($M72&amp;$K72, CHOOSE({1,2}, '[4]Lookup Tables'!$I$59:$I$124&amp;'[4]Lookup Tables'!$J$59:$J$124,'[4]Lookup Tables'!$L$59:$L$124), 2,0)</f>
        <v>70297+70325</v>
      </c>
      <c r="P72" s="15">
        <f>+IFERROR(VLOOKUP($A72,'[4]Lookup Tables'!$I$54:$J$55,2,FALSE),"ERROR")</f>
        <v>72036</v>
      </c>
      <c r="Q72" s="16">
        <v>48.5</v>
      </c>
      <c r="R72" s="17">
        <v>1</v>
      </c>
      <c r="S72" s="18">
        <v>23</v>
      </c>
      <c r="T72" s="19">
        <f>(VLOOKUP(S72,'[4]Lookup Tables'!$L$3:$M$11,2,FALSE))*0.039370078474</f>
        <v>0.89566928528350009</v>
      </c>
      <c r="U72" s="17">
        <f t="shared" si="551"/>
        <v>30.558118873978515</v>
      </c>
      <c r="V72" s="20" t="str">
        <f>+IFERROR(VLOOKUP(L72,'[4]Lookup Tables'!$R$4:$U$22,3,FALSE),"ERROR")</f>
        <v>Red/Green</v>
      </c>
      <c r="W72" s="21">
        <f t="shared" si="552"/>
        <v>157020</v>
      </c>
      <c r="X72" s="22" t="s">
        <v>180</v>
      </c>
      <c r="Y72" s="23" t="s">
        <v>27</v>
      </c>
      <c r="Z72" s="23" t="str">
        <f>+IFERROR(VLOOKUP(L72,'[4]Lookup Tables'!$R$4:$U$22,4,FALSE),"ERROR")</f>
        <v>NA</v>
      </c>
      <c r="AA72" s="21">
        <f t="shared" si="553"/>
        <v>23</v>
      </c>
      <c r="AB72" s="24">
        <f t="shared" si="554"/>
        <v>1</v>
      </c>
      <c r="AC72" s="23" t="s">
        <v>28</v>
      </c>
      <c r="AD72" s="25">
        <v>0.75</v>
      </c>
      <c r="AE72" s="26">
        <f t="shared" si="555"/>
        <v>5.9907293440026779</v>
      </c>
      <c r="AF72" s="23" t="s">
        <v>29</v>
      </c>
      <c r="AG72" s="23">
        <v>0.625</v>
      </c>
      <c r="AH72" s="26">
        <f t="shared" si="556"/>
        <v>4.5139347901713984</v>
      </c>
      <c r="AI72" s="23" t="s">
        <v>30</v>
      </c>
      <c r="AJ72" s="23">
        <v>0.69</v>
      </c>
      <c r="AK72" s="26">
        <f t="shared" si="557"/>
        <v>5.1446323085815626</v>
      </c>
      <c r="AL72" s="23" t="s">
        <v>31</v>
      </c>
      <c r="AM72" s="23">
        <v>0.80400000000000005</v>
      </c>
      <c r="AN72" s="26">
        <f t="shared" si="558"/>
        <v>7.1295613833638711</v>
      </c>
      <c r="AO72" s="23" t="s">
        <v>32</v>
      </c>
      <c r="AP72" s="23">
        <v>0.53</v>
      </c>
      <c r="AQ72" s="26">
        <f t="shared" si="559"/>
        <v>3.9001518932949448</v>
      </c>
      <c r="AR72" s="47">
        <f t="shared" si="560"/>
        <v>48.75</v>
      </c>
      <c r="AS72" s="21" t="str">
        <f>+IFERROR(VLOOKUP(L72,'[4]Lookup Tables'!$R$4:$U$22,2,FALSE),"ERROR")</f>
        <v>NA</v>
      </c>
      <c r="AT72" s="23" t="str">
        <f t="shared" si="561"/>
        <v>B or G</v>
      </c>
      <c r="AU72" s="21">
        <f t="shared" si="562"/>
        <v>25</v>
      </c>
      <c r="AV72" s="21">
        <f>+IFERROR(VLOOKUP(L72,'[4]Lookup Tables'!$R$4:$V$22,5,FALSE),"ERROR")</f>
        <v>3</v>
      </c>
      <c r="AW72" s="21">
        <v>600</v>
      </c>
      <c r="AX72" s="48">
        <f t="shared" si="563"/>
        <v>48.5</v>
      </c>
      <c r="AY72" s="48">
        <f t="shared" si="564"/>
        <v>48.75</v>
      </c>
      <c r="AZ72" s="48">
        <f t="shared" si="565"/>
        <v>49.5</v>
      </c>
      <c r="BA72" s="29">
        <f t="array" ref="BA72">VLOOKUP($S72&amp;$M72, CHOOSE({1,2}, '[4]Lookup Tables'!$I$20:$I$49&amp;'[4]Lookup Tables'!$J$20:$J$49,'[4]Lookup Tables'!$K$20:$K$49), 2,0)</f>
        <v>4.6899999999999997E-2</v>
      </c>
      <c r="BB72" s="29">
        <f t="shared" si="566"/>
        <v>2.2746499999999998</v>
      </c>
      <c r="BC72" s="30">
        <f t="shared" si="567"/>
        <v>1032.6911</v>
      </c>
      <c r="BD72" s="29">
        <f t="array" ref="BD72">VLOOKUP($S72&amp;$M72, CHOOSE({1,2}, '[4]Lookup Tables'!$I$20:$I$49&amp;'[4]Lookup Tables'!$J$20:$J$49,'[4]Lookup Tables'!$L$20:$L$49), 2,0)</f>
        <v>4.7899999999999998E-2</v>
      </c>
      <c r="BE72" s="29">
        <f t="shared" si="568"/>
        <v>2.3351250000000001</v>
      </c>
      <c r="BF72" s="30">
        <f t="shared" si="569"/>
        <v>1060.1467500000001</v>
      </c>
      <c r="BG72" s="29">
        <f t="array" ref="BG72">VLOOKUP($S72&amp;$M72, CHOOSE({1,2}, '[4]Lookup Tables'!$I$20:$I$49&amp;'[4]Lookup Tables'!$J$20:$J$49,'[4]Lookup Tables'!$M$20:$M$49), 2,0)</f>
        <v>4.8899999999999999E-2</v>
      </c>
      <c r="BH72" s="29">
        <f t="shared" si="570"/>
        <v>2.42055</v>
      </c>
      <c r="BI72" s="30">
        <f t="shared" si="571"/>
        <v>1098.9296999999999</v>
      </c>
      <c r="BJ72" s="30" t="str">
        <f t="shared" si="572"/>
        <v>TOOSPEEDIE 10-50</v>
      </c>
      <c r="BK72" s="31">
        <f t="shared" si="573"/>
        <v>1.6345875000000001</v>
      </c>
      <c r="BL72" s="30">
        <v>72036</v>
      </c>
      <c r="BM72" s="31">
        <f t="shared" si="574"/>
        <v>0.70053750000000004</v>
      </c>
      <c r="BN72" s="32">
        <v>0.3</v>
      </c>
      <c r="BO72" s="29" t="str">
        <f>'[4]Lookup Tables'!$P$58</f>
        <v>12-8 4x1.25 Universal Clip</v>
      </c>
      <c r="BP72" s="30">
        <f>VLOOKUP($BO72,'[4]Lookup Tables'!$P$58:$Q$60,2)</f>
        <v>8509</v>
      </c>
      <c r="BQ72" s="29" t="str">
        <f>VLOOKUP($S72,'[4]Lookup Tables'!$O$45:$S$53,2)</f>
        <v>40mm142 gauge</v>
      </c>
      <c r="BR72" s="33">
        <f t="shared" si="575"/>
        <v>4.166666666666667</v>
      </c>
      <c r="BS72" s="30">
        <f>VLOOKUP($S72,'[4]Lookup Tables'!$O$45:$S$53,3)</f>
        <v>8030</v>
      </c>
      <c r="BT72" s="29" t="str">
        <f>VLOOKUP($S72,'[4]Lookup Tables'!$O$45:$S$53,4)</f>
        <v>84mm200 gauge</v>
      </c>
      <c r="BU72" s="33">
        <f t="shared" si="576"/>
        <v>4.166666666666667</v>
      </c>
      <c r="BV72" s="30">
        <f>VLOOKUP($S72,'[4]Lookup Tables'!$O$45:$S$53,5)</f>
        <v>8032</v>
      </c>
      <c r="BW72" s="34">
        <f t="shared" si="577"/>
        <v>25</v>
      </c>
      <c r="BX72" s="34">
        <f t="shared" si="578"/>
        <v>56.866249999999994</v>
      </c>
      <c r="BY72" s="34">
        <f t="shared" si="579"/>
        <v>58.378125000000004</v>
      </c>
      <c r="BZ72" s="34">
        <f t="shared" si="580"/>
        <v>60.513750000000002</v>
      </c>
      <c r="CA72" s="34">
        <f t="shared" si="581"/>
        <v>63.033750000000005</v>
      </c>
      <c r="CB72" s="35" t="str">
        <f t="array" ref="CB72">VLOOKUP($E72&amp;ROUNDUP(($AZ72),0), CHOOSE({1,2},'[4]Lookup Tables'!$X$3:$X$129&amp;'[4]Lookup Tables'!$Y$3:$Y$129,'[4]Lookup Tables'!$Z$3:$Z$129),2,0)</f>
        <v>56"-2pc</v>
      </c>
      <c r="CC72" s="34">
        <f t="array" ref="CC72">VLOOKUP($E72&amp;ROUNDUP(($AZ72),0), CHOOSE({1,2},'[4]Lookup Tables'!$X$3:$X$129&amp;'[4]Lookup Tables'!$Y$3:$Y$129,'[4]Lookup Tables'!AA$3:$AA$129),2,0)</f>
        <v>8480</v>
      </c>
      <c r="CD72" s="34">
        <f t="array" ref="CD72">VLOOKUP($E72&amp;ROUNDUP(($AZ72),0), CHOOSE({1,2},'[4]Lookup Tables'!$X$3:$X$129&amp;'[4]Lookup Tables'!$Y$3:$Y$129,'[4]Lookup Tables'!$AB$3:$AB$129),2,0)</f>
        <v>8481</v>
      </c>
      <c r="CE72" s="36">
        <f t="array" ref="CE72">VLOOKUP($E72&amp;ROUNDUP(($AZ72),0), CHOOSE({1,2},'[4]Lookup Tables'!$X$3:$X$129&amp;'[4]Lookup Tables'!$Y$3:$Y$129,'[4]Lookup Tables'!$AD$3:$AD$129),2,0)</f>
        <v>2.52</v>
      </c>
      <c r="CF72" s="34">
        <f t="array" ref="CF72">VLOOKUP($E72&amp;ROUNDUP(($AZ72),0), CHOOSE({1,2},'[4]Lookup Tables'!$X$3:$X$129&amp;'[4]Lookup Tables'!$Y$3:$Y$129,'[4]Lookup Tables'!$AE$3:$AE$129),2,0)</f>
        <v>3</v>
      </c>
      <c r="CG72" s="34" t="str">
        <f t="array" ref="CG72">VLOOKUP($E72&amp;ROUNDUP(($AZ72+1),0), CHOOSE({1,2},'[4]Lookup Tables'!$X$3:$X$129&amp;'[4]Lookup Tables'!$Y$3:$Y$129,'[4]Lookup Tables'!$AC$3:$AC$129),2,0)</f>
        <v>NA</v>
      </c>
      <c r="CH72" s="36">
        <f t="shared" si="582"/>
        <v>10.374903158678134</v>
      </c>
      <c r="CI72" s="36">
        <f t="shared" si="583"/>
        <v>0</v>
      </c>
      <c r="CJ72" s="36">
        <f t="shared" si="584"/>
        <v>780.83540076486577</v>
      </c>
      <c r="CK72" s="36">
        <f t="shared" si="585"/>
        <v>4.5275590245100004</v>
      </c>
      <c r="CL72" s="36">
        <f t="shared" si="586"/>
        <v>5.7845394461607267</v>
      </c>
      <c r="CM72" s="36">
        <f t="shared" si="587"/>
        <v>1.5143876065553397</v>
      </c>
      <c r="CN72" s="37">
        <f t="shared" si="588"/>
        <v>24.5</v>
      </c>
      <c r="CO72" s="37">
        <f t="shared" si="589"/>
        <v>22.398322881429472</v>
      </c>
      <c r="CP72" s="38" t="str">
        <f t="array" ref="CP72">VLOOKUP($S72&amp;$D72, CHOOSE({1,2}, '[4]Lookup Tables'!$O$65:$O$79&amp;'[4]Lookup Tables'!$P$65:$P$79,'[4]Lookup Tables'!$Q$65:$Q$79),2,0)</f>
        <v>NA</v>
      </c>
      <c r="CQ72" s="39">
        <f t="shared" si="590"/>
        <v>2.5880166666666669</v>
      </c>
      <c r="CR72" s="40" t="str">
        <f>+IFERROR(VLOOKUP($J72,'[5]Codes - Revised'!$A$8:$O$12110,10,FALSE),"ERROR")</f>
        <v>56 x 42</v>
      </c>
      <c r="CS72" s="41">
        <f t="shared" si="548"/>
        <v>1941.0125</v>
      </c>
    </row>
    <row r="73" spans="1:97" s="10" customFormat="1">
      <c r="A73" s="11" t="s">
        <v>21</v>
      </c>
      <c r="B73" s="12">
        <v>157024</v>
      </c>
      <c r="C73" s="11" t="s">
        <v>181</v>
      </c>
      <c r="D73" s="11" t="s">
        <v>23</v>
      </c>
      <c r="E73" s="11" t="s">
        <v>34</v>
      </c>
      <c r="F73" s="11">
        <v>20</v>
      </c>
      <c r="G73" s="13">
        <f t="shared" si="549"/>
        <v>48.431404685201265</v>
      </c>
      <c r="H73" s="14">
        <v>45</v>
      </c>
      <c r="I73" s="13">
        <f t="shared" si="550"/>
        <v>900</v>
      </c>
      <c r="J73" s="14">
        <v>12544</v>
      </c>
      <c r="K73" s="11" t="s">
        <v>182</v>
      </c>
      <c r="L73" s="15" t="str">
        <f>+IFERROR(VLOOKUP($K73,'[4]Lookup Tables'!$A$3:$B$35,2,FALSE),"ERROR")</f>
        <v>20-90</v>
      </c>
      <c r="M73" s="11" t="s">
        <v>36</v>
      </c>
      <c r="N73" s="15" t="str">
        <f t="array" ref="N73">VLOOKUP($M73&amp;$L73, CHOOSE({1,2}, '[4]Lookup Tables'!$I$59:$I$165&amp;'[4]Lookup Tables'!$J$59:$J$165,'[4]Lookup Tables'!$K$59:$K$165), 2,0)</f>
        <v>TOOSPEEDIE 20-90</v>
      </c>
      <c r="O73" s="15" t="str">
        <f t="array" ref="O73">VLOOKUP($M73&amp;$K73&amp;A73, CHOOSE({1,2,3}, '[4]Lookup Tables'!$I$59:$I$165&amp;'[4]Lookup Tables'!$J$59:$J$165&amp;'[4]Lookup Tables'!$H$59:$H$165,'[4]Lookup Tables'!$L$59:$L$165), 2,0)</f>
        <v>70292+70416</v>
      </c>
      <c r="P73" s="15">
        <f>+IFERROR(VLOOKUP($A73,'[4]Lookup Tables'!$I$54:$J$55,2,FALSE),"ERROR")</f>
        <v>72036</v>
      </c>
      <c r="Q73" s="16">
        <v>48.5</v>
      </c>
      <c r="R73" s="17">
        <v>1</v>
      </c>
      <c r="S73" s="18">
        <v>23</v>
      </c>
      <c r="T73" s="19">
        <f>(VLOOKUP(S73,'[4]Lookup Tables'!$L$3:$M$11,2,FALSE))*0.039370078474</f>
        <v>0.89566928528350009</v>
      </c>
      <c r="U73" s="17">
        <f t="shared" si="551"/>
        <v>30.558118873978515</v>
      </c>
      <c r="V73" s="20" t="str">
        <f>+IFERROR(VLOOKUP(L73,'[4]Lookup Tables'!$R$4:$U$22,3,FALSE),"ERROR")</f>
        <v>Red/Green</v>
      </c>
      <c r="W73" s="21">
        <f t="shared" si="552"/>
        <v>157024</v>
      </c>
      <c r="X73" s="22" t="s">
        <v>120</v>
      </c>
      <c r="Y73" s="23" t="s">
        <v>27</v>
      </c>
      <c r="Z73" s="23" t="str">
        <f>+IFERROR(VLOOKUP(L73,'[4]Lookup Tables'!$R$4:$U$22,4,FALSE),"ERROR")</f>
        <v>NA</v>
      </c>
      <c r="AA73" s="21">
        <f t="shared" si="553"/>
        <v>23</v>
      </c>
      <c r="AB73" s="24">
        <f t="shared" si="554"/>
        <v>1</v>
      </c>
      <c r="AC73" s="23" t="s">
        <v>28</v>
      </c>
      <c r="AD73" s="25">
        <v>0.75</v>
      </c>
      <c r="AE73" s="26">
        <f t="shared" si="555"/>
        <v>5.9907293440026779</v>
      </c>
      <c r="AF73" s="23" t="s">
        <v>29</v>
      </c>
      <c r="AG73" s="23">
        <v>0.625</v>
      </c>
      <c r="AH73" s="26">
        <f t="shared" si="556"/>
        <v>4.5139347901713984</v>
      </c>
      <c r="AI73" s="23" t="s">
        <v>30</v>
      </c>
      <c r="AJ73" s="23">
        <v>0.69</v>
      </c>
      <c r="AK73" s="26">
        <f t="shared" si="557"/>
        <v>5.1446323085815626</v>
      </c>
      <c r="AL73" s="23" t="s">
        <v>31</v>
      </c>
      <c r="AM73" s="23">
        <v>0.80400000000000005</v>
      </c>
      <c r="AN73" s="26">
        <f t="shared" si="558"/>
        <v>7.1295613833638711</v>
      </c>
      <c r="AO73" s="23" t="s">
        <v>32</v>
      </c>
      <c r="AP73" s="23">
        <v>0.53</v>
      </c>
      <c r="AQ73" s="26">
        <f t="shared" si="559"/>
        <v>3.9001518932949448</v>
      </c>
      <c r="AR73" s="47">
        <f t="shared" si="560"/>
        <v>48.75</v>
      </c>
      <c r="AS73" s="21" t="str">
        <f>+IFERROR(VLOOKUP(L73,'[4]Lookup Tables'!$R$4:$U$22,2,FALSE),"ERROR")</f>
        <v>NA</v>
      </c>
      <c r="AT73" s="23" t="str">
        <f t="shared" si="561"/>
        <v>B or G</v>
      </c>
      <c r="AU73" s="21">
        <f t="shared" si="562"/>
        <v>20</v>
      </c>
      <c r="AV73" s="21" t="str">
        <f>+IFERROR(VLOOKUP(L73,'[4]Lookup Tables'!$R$4:$V$22,5,FALSE),"ERROR")</f>
        <v>3-6</v>
      </c>
      <c r="AW73" s="21">
        <v>600</v>
      </c>
      <c r="AX73" s="48">
        <f t="shared" si="563"/>
        <v>48.5</v>
      </c>
      <c r="AY73" s="48">
        <f t="shared" si="564"/>
        <v>48.75</v>
      </c>
      <c r="AZ73" s="48">
        <f t="shared" si="565"/>
        <v>49.5</v>
      </c>
      <c r="BA73" s="29">
        <f t="array" ref="BA73">VLOOKUP($S73&amp;$M73, CHOOSE({1,2}, '[4]Lookup Tables'!$I$20:$I$49&amp;'[4]Lookup Tables'!$J$20:$J$49,'[4]Lookup Tables'!$K$20:$K$49), 2,0)</f>
        <v>4.6899999999999997E-2</v>
      </c>
      <c r="BB73" s="29">
        <f t="shared" si="566"/>
        <v>2.2746499999999998</v>
      </c>
      <c r="BC73" s="30">
        <f t="shared" si="567"/>
        <v>1032.6911</v>
      </c>
      <c r="BD73" s="29">
        <f t="array" ref="BD73">VLOOKUP($S73&amp;$M73, CHOOSE({1,2}, '[4]Lookup Tables'!$I$20:$I$49&amp;'[4]Lookup Tables'!$J$20:$J$49,'[4]Lookup Tables'!$L$20:$L$49), 2,0)</f>
        <v>4.7899999999999998E-2</v>
      </c>
      <c r="BE73" s="49">
        <f t="shared" si="568"/>
        <v>2.3351250000000001</v>
      </c>
      <c r="BF73" s="30">
        <f t="shared" si="569"/>
        <v>1060.1467500000001</v>
      </c>
      <c r="BG73" s="29">
        <f t="array" ref="BG73">VLOOKUP($S73&amp;$M73, CHOOSE({1,2}, '[4]Lookup Tables'!$I$20:$I$49&amp;'[4]Lookup Tables'!$J$20:$J$49,'[4]Lookup Tables'!$M$20:$M$49), 2,0)</f>
        <v>4.8899999999999999E-2</v>
      </c>
      <c r="BH73" s="29">
        <f t="shared" si="570"/>
        <v>2.42055</v>
      </c>
      <c r="BI73" s="30">
        <f t="shared" si="571"/>
        <v>1098.9296999999999</v>
      </c>
      <c r="BJ73" s="30" t="str">
        <f t="shared" si="572"/>
        <v>TOOSPEEDIE 20-90</v>
      </c>
      <c r="BK73" s="31">
        <f t="shared" si="573"/>
        <v>1.6345875000000001</v>
      </c>
      <c r="BL73" s="30">
        <v>72036</v>
      </c>
      <c r="BM73" s="31">
        <f t="shared" si="574"/>
        <v>0.70053750000000004</v>
      </c>
      <c r="BN73" s="32">
        <v>0.3</v>
      </c>
      <c r="BO73" s="29" t="str">
        <f>'[4]Lookup Tables'!$P$58</f>
        <v>12-8 4x1.25 Universal Clip</v>
      </c>
      <c r="BP73" s="30">
        <f>VLOOKUP($BO73,'[4]Lookup Tables'!$P$58:$Q$60,2)</f>
        <v>8509</v>
      </c>
      <c r="BQ73" s="29" t="str">
        <f>VLOOKUP($S73,'[4]Lookup Tables'!$O$45:$S$53,2)</f>
        <v>40mm142 gauge</v>
      </c>
      <c r="BR73" s="33">
        <f t="shared" si="575"/>
        <v>4.166666666666667</v>
      </c>
      <c r="BS73" s="30">
        <f>VLOOKUP($S73,'[4]Lookup Tables'!$O$45:$S$53,3)</f>
        <v>8030</v>
      </c>
      <c r="BT73" s="29" t="str">
        <f>VLOOKUP($S73,'[4]Lookup Tables'!$O$45:$S$53,4)</f>
        <v>84mm200 gauge</v>
      </c>
      <c r="BU73" s="33">
        <f t="shared" si="576"/>
        <v>4.166666666666667</v>
      </c>
      <c r="BV73" s="30">
        <f>VLOOKUP($S73,'[4]Lookup Tables'!$O$45:$S$53,5)</f>
        <v>8032</v>
      </c>
      <c r="BW73" s="34">
        <f t="shared" si="577"/>
        <v>20</v>
      </c>
      <c r="BX73" s="34">
        <f t="shared" si="578"/>
        <v>45.492999999999995</v>
      </c>
      <c r="BY73" s="34">
        <f t="shared" si="579"/>
        <v>46.702500000000001</v>
      </c>
      <c r="BZ73" s="34">
        <f t="shared" si="580"/>
        <v>48.411000000000001</v>
      </c>
      <c r="CA73" s="34">
        <f t="shared" si="581"/>
        <v>48.431404685201265</v>
      </c>
      <c r="CB73" s="35" t="str">
        <f t="array" ref="CB73">VLOOKUP($E73&amp;ROUNDUP(($AZ73),0), CHOOSE({1,2},'[4]Lookup Tables'!$X$3:$X$129&amp;'[4]Lookup Tables'!$Y$3:$Y$129,'[4]Lookup Tables'!$Z$3:$Z$129),2,0)</f>
        <v>NA</v>
      </c>
      <c r="CC73" s="34" t="str">
        <f t="array" ref="CC73">VLOOKUP($E73&amp;ROUNDUP(($AZ73),0), CHOOSE({1,2},'[4]Lookup Tables'!$X$3:$X$129&amp;'[4]Lookup Tables'!$Y$3:$Y$129,'[4]Lookup Tables'!AA$3:$AA$129),2,0)</f>
        <v>NA</v>
      </c>
      <c r="CD73" s="34" t="str">
        <f t="array" ref="CD73">VLOOKUP($E73&amp;ROUNDUP(($AZ73),0), CHOOSE({1,2},'[4]Lookup Tables'!$X$3:$X$129&amp;'[4]Lookup Tables'!$Y$3:$Y$129,'[4]Lookup Tables'!$AB$3:$AB$129),2,0)</f>
        <v>NA</v>
      </c>
      <c r="CE73" s="36">
        <f t="array" ref="CE73">VLOOKUP($E73&amp;ROUNDUP(($AZ73),0), CHOOSE({1,2},'[4]Lookup Tables'!$X$3:$X$129&amp;'[4]Lookup Tables'!$Y$3:$Y$129,'[4]Lookup Tables'!$AD$3:$AD$129),2,0)</f>
        <v>0</v>
      </c>
      <c r="CF73" s="34">
        <f t="array" ref="CF73">VLOOKUP($E73&amp;ROUNDUP(($AZ73),0), CHOOSE({1,2},'[4]Lookup Tables'!$X$3:$X$129&amp;'[4]Lookup Tables'!$Y$3:$Y$129,'[4]Lookup Tables'!$AE$3:$AE$129),2,0)</f>
        <v>0</v>
      </c>
      <c r="CG73" s="34">
        <f t="array" ref="CG73">VLOOKUP($E73&amp;ROUNDUP(($AZ73+1),0), CHOOSE({1,2},'[4]Lookup Tables'!$X$3:$X$129&amp;'[4]Lookup Tables'!$Y$3:$Y$129,'[4]Lookup Tables'!$AC$3:$AC$129),2,0)</f>
        <v>8053</v>
      </c>
      <c r="CH73" s="36">
        <f t="shared" si="582"/>
        <v>9.2748569096658784</v>
      </c>
      <c r="CI73" s="36">
        <f t="shared" si="583"/>
        <v>2.0404685201264934E-2</v>
      </c>
      <c r="CJ73" s="36">
        <f t="shared" si="584"/>
        <v>624.66832061189268</v>
      </c>
      <c r="CK73" s="36">
        <f t="shared" si="585"/>
        <v>4.0495719003787993</v>
      </c>
      <c r="CL73" s="36">
        <f t="shared" si="586"/>
        <v>5.1738493680577484</v>
      </c>
      <c r="CM73" s="36">
        <f t="shared" si="587"/>
        <v>1.3545094530163784</v>
      </c>
      <c r="CN73" s="37">
        <f t="shared" si="588"/>
        <v>21.900000000000002</v>
      </c>
      <c r="CO73" s="37">
        <f t="shared" si="589"/>
        <v>20.023438924149133</v>
      </c>
      <c r="CP73" s="38" t="str">
        <f t="array" ref="CP73">VLOOKUP($S73&amp;$D73, CHOOSE({1,2}, '[4]Lookup Tables'!$O$65:$O$79&amp;'[4]Lookup Tables'!$P$65:$P$79,'[4]Lookup Tables'!$Q$65:$Q$79),2,0)</f>
        <v>NA</v>
      </c>
      <c r="CQ73" s="39">
        <f t="shared" si="590"/>
        <v>2.4771257898156187</v>
      </c>
      <c r="CR73" s="40" t="str">
        <f>+IFERROR(VLOOKUP($J73,'[5]Codes - Revised'!$A$8:$O$12110,10,FALSE),"ERROR")</f>
        <v>56 x 42</v>
      </c>
      <c r="CS73" s="41">
        <f t="shared" si="548"/>
        <v>2229.4132108340568</v>
      </c>
    </row>
    <row r="74" spans="1:97" s="10" customFormat="1">
      <c r="A74" s="11" t="s">
        <v>21</v>
      </c>
      <c r="B74" s="12">
        <v>157026</v>
      </c>
      <c r="C74" s="11" t="s">
        <v>183</v>
      </c>
      <c r="D74" s="11" t="s">
        <v>23</v>
      </c>
      <c r="E74" s="11" t="s">
        <v>34</v>
      </c>
      <c r="F74" s="11">
        <v>20</v>
      </c>
      <c r="G74" s="13">
        <f t="shared" si="549"/>
        <v>48.431404685201265</v>
      </c>
      <c r="H74" s="14">
        <v>45</v>
      </c>
      <c r="I74" s="13">
        <f t="shared" si="550"/>
        <v>900</v>
      </c>
      <c r="J74" s="14">
        <v>12544</v>
      </c>
      <c r="K74" s="11" t="s">
        <v>35</v>
      </c>
      <c r="L74" s="15" t="str">
        <f>+IFERROR(VLOOKUP($K74,'[4]Lookup Tables'!$A$3:$B$35,2,FALSE),"ERROR")</f>
        <v>10-50</v>
      </c>
      <c r="M74" s="11" t="s">
        <v>36</v>
      </c>
      <c r="N74" s="15" t="str">
        <f t="array" ref="N74">VLOOKUP($M74&amp;$L74, CHOOSE({1,2}, '[4]Lookup Tables'!$I$59:$I$124&amp;'[4]Lookup Tables'!$J$59:$J$124,'[4]Lookup Tables'!$K$59:$K$124), 2,0)</f>
        <v>TOOSPEEDIE 10-50</v>
      </c>
      <c r="O74" s="15" t="str">
        <f t="array" ref="O74">VLOOKUP($M74&amp;$K74, CHOOSE({1,2}, '[4]Lookup Tables'!$I$59:$I$124&amp;'[4]Lookup Tables'!$J$59:$J$124,'[4]Lookup Tables'!$L$59:$L$124), 2,0)</f>
        <v>70297+70325</v>
      </c>
      <c r="P74" s="15">
        <f>+IFERROR(VLOOKUP($A74,'[4]Lookup Tables'!$I$54:$J$55,2,FALSE),"ERROR")</f>
        <v>72036</v>
      </c>
      <c r="Q74" s="16">
        <v>48.5</v>
      </c>
      <c r="R74" s="17">
        <v>1</v>
      </c>
      <c r="S74" s="18">
        <v>23</v>
      </c>
      <c r="T74" s="19">
        <f>(VLOOKUP(S74,'[4]Lookup Tables'!$L$3:$M$11,2,FALSE))*0.039370078474</f>
        <v>0.89566928528350009</v>
      </c>
      <c r="U74" s="17">
        <f t="shared" si="551"/>
        <v>30.558118873978515</v>
      </c>
      <c r="V74" s="20" t="str">
        <f>+IFERROR(VLOOKUP(L74,'[4]Lookup Tables'!$R$4:$U$22,3,FALSE),"ERROR")</f>
        <v>Red/Green</v>
      </c>
      <c r="W74" s="21">
        <f t="shared" si="552"/>
        <v>157026</v>
      </c>
      <c r="X74" s="22" t="s">
        <v>180</v>
      </c>
      <c r="Y74" s="23" t="s">
        <v>27</v>
      </c>
      <c r="Z74" s="23" t="str">
        <f>+IFERROR(VLOOKUP(L74,'[4]Lookup Tables'!$R$4:$U$22,4,FALSE),"ERROR")</f>
        <v>NA</v>
      </c>
      <c r="AA74" s="21">
        <f t="shared" si="553"/>
        <v>23</v>
      </c>
      <c r="AB74" s="24">
        <f t="shared" si="554"/>
        <v>1</v>
      </c>
      <c r="AC74" s="23" t="s">
        <v>28</v>
      </c>
      <c r="AD74" s="25">
        <v>0.75</v>
      </c>
      <c r="AE74" s="26">
        <f t="shared" si="555"/>
        <v>5.9907293440026779</v>
      </c>
      <c r="AF74" s="23" t="s">
        <v>29</v>
      </c>
      <c r="AG74" s="23">
        <v>0.625</v>
      </c>
      <c r="AH74" s="26">
        <f t="shared" si="556"/>
        <v>4.5139347901713984</v>
      </c>
      <c r="AI74" s="23" t="s">
        <v>30</v>
      </c>
      <c r="AJ74" s="23">
        <v>0.69</v>
      </c>
      <c r="AK74" s="26">
        <f t="shared" si="557"/>
        <v>5.1446323085815626</v>
      </c>
      <c r="AL74" s="23" t="s">
        <v>31</v>
      </c>
      <c r="AM74" s="23">
        <v>0.80400000000000005</v>
      </c>
      <c r="AN74" s="26">
        <f t="shared" si="558"/>
        <v>7.1295613833638711</v>
      </c>
      <c r="AO74" s="23" t="s">
        <v>32</v>
      </c>
      <c r="AP74" s="23">
        <v>0.53</v>
      </c>
      <c r="AQ74" s="26">
        <f t="shared" si="559"/>
        <v>3.9001518932949448</v>
      </c>
      <c r="AR74" s="47">
        <f t="shared" si="560"/>
        <v>48.75</v>
      </c>
      <c r="AS74" s="21" t="str">
        <f>+IFERROR(VLOOKUP(L74,'[4]Lookup Tables'!$R$4:$U$22,2,FALSE),"ERROR")</f>
        <v>NA</v>
      </c>
      <c r="AT74" s="23" t="str">
        <f t="shared" si="561"/>
        <v>B or G</v>
      </c>
      <c r="AU74" s="21">
        <f t="shared" si="562"/>
        <v>20</v>
      </c>
      <c r="AV74" s="21">
        <f>+IFERROR(VLOOKUP(L74,'[4]Lookup Tables'!$R$4:$V$22,5,FALSE),"ERROR")</f>
        <v>3</v>
      </c>
      <c r="AW74" s="21">
        <v>600</v>
      </c>
      <c r="AX74" s="48">
        <f t="shared" si="563"/>
        <v>48.5</v>
      </c>
      <c r="AY74" s="48">
        <f t="shared" si="564"/>
        <v>48.75</v>
      </c>
      <c r="AZ74" s="48">
        <f t="shared" si="565"/>
        <v>49.5</v>
      </c>
      <c r="BA74" s="29">
        <f t="array" ref="BA74">VLOOKUP($S74&amp;$M74, CHOOSE({1,2}, '[4]Lookup Tables'!$I$20:$I$49&amp;'[4]Lookup Tables'!$J$20:$J$49,'[4]Lookup Tables'!$K$20:$K$49), 2,0)</f>
        <v>4.6899999999999997E-2</v>
      </c>
      <c r="BB74" s="29">
        <f t="shared" si="566"/>
        <v>2.2746499999999998</v>
      </c>
      <c r="BC74" s="30">
        <f t="shared" si="567"/>
        <v>1032.6911</v>
      </c>
      <c r="BD74" s="29">
        <f t="array" ref="BD74">VLOOKUP($S74&amp;$M74, CHOOSE({1,2}, '[4]Lookup Tables'!$I$20:$I$49&amp;'[4]Lookup Tables'!$J$20:$J$49,'[4]Lookup Tables'!$L$20:$L$49), 2,0)</f>
        <v>4.7899999999999998E-2</v>
      </c>
      <c r="BE74" s="29">
        <f t="shared" si="568"/>
        <v>2.3351250000000001</v>
      </c>
      <c r="BF74" s="30">
        <f t="shared" si="569"/>
        <v>1060.1467500000001</v>
      </c>
      <c r="BG74" s="29">
        <f t="array" ref="BG74">VLOOKUP($S74&amp;$M74, CHOOSE({1,2}, '[4]Lookup Tables'!$I$20:$I$49&amp;'[4]Lookup Tables'!$J$20:$J$49,'[4]Lookup Tables'!$M$20:$M$49), 2,0)</f>
        <v>4.8899999999999999E-2</v>
      </c>
      <c r="BH74" s="29">
        <f t="shared" si="570"/>
        <v>2.42055</v>
      </c>
      <c r="BI74" s="30">
        <f t="shared" si="571"/>
        <v>1098.9296999999999</v>
      </c>
      <c r="BJ74" s="30" t="str">
        <f t="shared" si="572"/>
        <v>TOOSPEEDIE 10-50</v>
      </c>
      <c r="BK74" s="31">
        <f t="shared" si="573"/>
        <v>1.6345875000000001</v>
      </c>
      <c r="BL74" s="30">
        <v>72036</v>
      </c>
      <c r="BM74" s="31">
        <f t="shared" si="574"/>
        <v>0.70053750000000004</v>
      </c>
      <c r="BN74" s="32">
        <v>0.3</v>
      </c>
      <c r="BO74" s="29" t="str">
        <f>'[4]Lookup Tables'!$P$58</f>
        <v>12-8 4x1.25 Universal Clip</v>
      </c>
      <c r="BP74" s="30">
        <f>VLOOKUP($BO74,'[4]Lookup Tables'!$P$58:$Q$60,2)</f>
        <v>8509</v>
      </c>
      <c r="BQ74" s="29" t="str">
        <f>VLOOKUP($S74,'[4]Lookup Tables'!$O$45:$S$53,2)</f>
        <v>40mm142 gauge</v>
      </c>
      <c r="BR74" s="33">
        <f t="shared" si="575"/>
        <v>4.166666666666667</v>
      </c>
      <c r="BS74" s="30">
        <f>VLOOKUP($S74,'[4]Lookup Tables'!$O$45:$S$53,3)</f>
        <v>8030</v>
      </c>
      <c r="BT74" s="29" t="str">
        <f>VLOOKUP($S74,'[4]Lookup Tables'!$O$45:$S$53,4)</f>
        <v>84mm200 gauge</v>
      </c>
      <c r="BU74" s="33">
        <f t="shared" si="576"/>
        <v>4.166666666666667</v>
      </c>
      <c r="BV74" s="30">
        <f>VLOOKUP($S74,'[4]Lookup Tables'!$O$45:$S$53,5)</f>
        <v>8032</v>
      </c>
      <c r="BW74" s="34">
        <f t="shared" si="577"/>
        <v>20</v>
      </c>
      <c r="BX74" s="34">
        <f t="shared" si="578"/>
        <v>45.492999999999995</v>
      </c>
      <c r="BY74" s="34">
        <f t="shared" si="579"/>
        <v>46.702500000000001</v>
      </c>
      <c r="BZ74" s="34">
        <f t="shared" si="580"/>
        <v>48.411000000000001</v>
      </c>
      <c r="CA74" s="34">
        <f t="shared" si="581"/>
        <v>48.431404685201265</v>
      </c>
      <c r="CB74" s="35" t="str">
        <f t="array" ref="CB74">VLOOKUP($E74&amp;ROUNDUP(($AZ74+1),0), CHOOSE({1,2},'[4]Lookup Tables'!$X$3:$X$129&amp;'[4]Lookup Tables'!$Y$3:$Y$129,'[4]Lookup Tables'!$Z$3:$Z$129),2,0)</f>
        <v>NA</v>
      </c>
      <c r="CC74" s="34" t="str">
        <f t="array" ref="CC74">VLOOKUP($E74&amp;ROUNDUP(($AZ74),0), CHOOSE({1,2},'[4]Lookup Tables'!$X$3:$X$129&amp;'[4]Lookup Tables'!$Y$3:$Y$129,'[4]Lookup Tables'!AA$3:$AA$129),2,0)</f>
        <v>NA</v>
      </c>
      <c r="CD74" s="34" t="str">
        <f t="array" ref="CD74">VLOOKUP($E74&amp;ROUNDUP(($AZ74),0), CHOOSE({1,2},'[4]Lookup Tables'!$X$3:$X$129&amp;'[4]Lookup Tables'!$Y$3:$Y$129,'[4]Lookup Tables'!$AB$3:$AB$129),2,0)</f>
        <v>NA</v>
      </c>
      <c r="CE74" s="36">
        <f t="array" ref="CE74">VLOOKUP($E74&amp;ROUNDUP(($AZ74),0), CHOOSE({1,2},'[4]Lookup Tables'!$X$3:$X$129&amp;'[4]Lookup Tables'!$Y$3:$Y$129,'[4]Lookup Tables'!$AD$3:$AD$129),2,0)</f>
        <v>0</v>
      </c>
      <c r="CF74" s="34">
        <f t="array" ref="CF74">VLOOKUP($E74&amp;ROUNDUP(($AZ74),0), CHOOSE({1,2},'[4]Lookup Tables'!$X$3:$X$129&amp;'[4]Lookup Tables'!$Y$3:$Y$129,'[4]Lookup Tables'!$AE$3:$AE$129),2,0)</f>
        <v>0</v>
      </c>
      <c r="CG74" s="34">
        <f t="array" ref="CG74">VLOOKUP($E74&amp;ROUNDUP(($AZ74+1),0), CHOOSE({1,2},'[4]Lookup Tables'!$X$3:$X$129&amp;'[4]Lookup Tables'!$Y$3:$Y$129,'[4]Lookup Tables'!$AC$3:$AC$129),2,0)</f>
        <v>8053</v>
      </c>
      <c r="CH74" s="36">
        <f t="shared" si="582"/>
        <v>9.2748569096658784</v>
      </c>
      <c r="CI74" s="36">
        <f t="shared" si="583"/>
        <v>2.0404685201264934E-2</v>
      </c>
      <c r="CJ74" s="36">
        <f t="shared" si="584"/>
        <v>624.66832061189268</v>
      </c>
      <c r="CK74" s="36">
        <f t="shared" si="585"/>
        <v>4.0495719003787993</v>
      </c>
      <c r="CL74" s="36">
        <f t="shared" si="586"/>
        <v>5.1738493680577484</v>
      </c>
      <c r="CM74" s="36">
        <f t="shared" si="587"/>
        <v>1.3545094530163784</v>
      </c>
      <c r="CN74" s="37">
        <f t="shared" si="588"/>
        <v>21.900000000000002</v>
      </c>
      <c r="CO74" s="37">
        <f t="shared" si="589"/>
        <v>20.023438924149133</v>
      </c>
      <c r="CP74" s="38" t="str">
        <f t="array" ref="CP74">VLOOKUP($S74&amp;$D74, CHOOSE({1,2}, '[4]Lookup Tables'!$O$65:$O$79&amp;'[4]Lookup Tables'!$P$65:$P$79,'[4]Lookup Tables'!$Q$65:$Q$79),2,0)</f>
        <v>NA</v>
      </c>
      <c r="CQ74" s="39">
        <f t="shared" si="590"/>
        <v>2.4771257898156187</v>
      </c>
      <c r="CR74" s="40" t="str">
        <f>+IFERROR(VLOOKUP($J74,'[5]Codes - Revised'!$A$8:$O$12110,10,FALSE),"ERROR")</f>
        <v>56 x 42</v>
      </c>
      <c r="CS74" s="41">
        <f t="shared" si="548"/>
        <v>2229.4132108340568</v>
      </c>
    </row>
    <row r="75" spans="1:97" s="10" customFormat="1">
      <c r="A75" s="11" t="s">
        <v>21</v>
      </c>
      <c r="B75" s="12">
        <v>157027</v>
      </c>
      <c r="C75" s="11" t="s">
        <v>184</v>
      </c>
      <c r="D75" s="11" t="s">
        <v>23</v>
      </c>
      <c r="E75" s="11" t="s">
        <v>24</v>
      </c>
      <c r="F75" s="11">
        <v>25</v>
      </c>
      <c r="G75" s="13">
        <f>CA75</f>
        <v>63.033750000000005</v>
      </c>
      <c r="H75" s="14">
        <v>36</v>
      </c>
      <c r="I75" s="13">
        <f>F75*H75</f>
        <v>900</v>
      </c>
      <c r="J75" s="14">
        <v>12565</v>
      </c>
      <c r="K75" s="11" t="s">
        <v>35</v>
      </c>
      <c r="L75" s="15" t="str">
        <f>+IFERROR(VLOOKUP($K75,'[4]Lookup Tables'!$A$3:$B$35,2,FALSE),"ERROR")</f>
        <v>10-50</v>
      </c>
      <c r="M75" s="11" t="s">
        <v>36</v>
      </c>
      <c r="N75" s="15" t="str">
        <f t="array" ref="N75">VLOOKUP($M75&amp;$L75, CHOOSE({1,2}, '[4]Lookup Tables'!$I$59:$I$165&amp;'[4]Lookup Tables'!$J$59:$J$165,'[4]Lookup Tables'!$K$59:$K$165), 2,0)</f>
        <v>TOOSPEEDIE 10-50</v>
      </c>
      <c r="O75" s="15" t="str">
        <f t="array" ref="O75">VLOOKUP($M75&amp;$K75&amp;A75, CHOOSE({1,2,3}, '[4]Lookup Tables'!$I$59:$I$165&amp;'[4]Lookup Tables'!$J$59:$J$165&amp;'[4]Lookup Tables'!$H$59:$H$165,'[4]Lookup Tables'!$L$59:$L$165), 2,0)</f>
        <v>70297+70325</v>
      </c>
      <c r="P75" s="15">
        <f>+IFERROR(VLOOKUP($A75,'[4]Lookup Tables'!$I$54:$J$55,2,FALSE),"ERROR")</f>
        <v>72036</v>
      </c>
      <c r="Q75" s="16">
        <v>48.5</v>
      </c>
      <c r="R75" s="17">
        <v>1</v>
      </c>
      <c r="S75" s="18">
        <v>23</v>
      </c>
      <c r="T75" s="19">
        <f>(VLOOKUP(S75,'[4]Lookup Tables'!$L$3:$M$11,2,FALSE))*0.039370078474</f>
        <v>0.89566928528350009</v>
      </c>
      <c r="U75" s="17">
        <f>(3.14159*(T75/2)^2)*(Q75)</f>
        <v>30.558118873978515</v>
      </c>
      <c r="V75" s="20" t="str">
        <f>+IFERROR(VLOOKUP(L75,'[4]Lookup Tables'!$R$4:$U$22,3,FALSE),"ERROR")</f>
        <v>Red/Green</v>
      </c>
      <c r="W75" s="21">
        <f>B75</f>
        <v>157027</v>
      </c>
      <c r="X75" s="11" t="s">
        <v>180</v>
      </c>
      <c r="Y75" s="23" t="s">
        <v>27</v>
      </c>
      <c r="Z75" s="23" t="str">
        <f>+IFERROR(VLOOKUP(L75,'[4]Lookup Tables'!$R$4:$U$22,4,FALSE),"ERROR")</f>
        <v>NA</v>
      </c>
      <c r="AA75" s="21">
        <f>S75</f>
        <v>23</v>
      </c>
      <c r="AB75" s="24">
        <f>R75</f>
        <v>1</v>
      </c>
      <c r="AC75" s="23" t="s">
        <v>28</v>
      </c>
      <c r="AD75" s="25">
        <v>0.75</v>
      </c>
      <c r="AE75" s="26">
        <f>(($U75-(3.1459*(($AB75+0.043)/2)^2))/((3.1459*(($AB75+0.043)/2)^2)-(3.1459*(AD75/2)^2)))/12</f>
        <v>5.9907293440026779</v>
      </c>
      <c r="AF75" s="23" t="s">
        <v>29</v>
      </c>
      <c r="AG75" s="23">
        <v>0.625</v>
      </c>
      <c r="AH75" s="26">
        <f>(($U75-(3.1459*(($AB75+0.043)/2)^2))/((3.1459*(($AB75+0.043)/2)^2)-(3.1459*(AG75/2)^2)))/12</f>
        <v>4.5139347901713984</v>
      </c>
      <c r="AI75" s="23" t="s">
        <v>30</v>
      </c>
      <c r="AJ75" s="23">
        <v>0.69</v>
      </c>
      <c r="AK75" s="26">
        <f>(($U75-(3.1459*(($AB75+0.043)/2)^2))/((3.1459*(($AB75+0.043)/2)^2)-(3.1459*(AJ75/2)^2)))/12</f>
        <v>5.1446323085815626</v>
      </c>
      <c r="AL75" s="23" t="s">
        <v>31</v>
      </c>
      <c r="AM75" s="23">
        <v>0.80400000000000005</v>
      </c>
      <c r="AN75" s="26">
        <f>(($U75-(3.1459*(($AB75+0.043)/2)^2))/((3.1459*(($AB75+0.043)/2)^2)-(3.1459*(AM75/2)^2)))/12</f>
        <v>7.1295613833638711</v>
      </c>
      <c r="AO75" s="23" t="s">
        <v>32</v>
      </c>
      <c r="AP75" s="23">
        <v>0.53</v>
      </c>
      <c r="AQ75" s="26">
        <f>(($U75-(3.1459*(($AB75+0.043)/2)^2))/((3.1459*(($AB75+0.043)/2)^2)-(3.1459*(AP75/2)^2)))/12</f>
        <v>3.9001518932949448</v>
      </c>
      <c r="AR75" s="47">
        <f>AY75</f>
        <v>48.75</v>
      </c>
      <c r="AS75" s="21" t="str">
        <f>+IFERROR(VLOOKUP(L75,'[4]Lookup Tables'!$R$4:$U$22,2,FALSE),"ERROR")</f>
        <v>NA</v>
      </c>
      <c r="AT75" s="23" t="str">
        <f>A75</f>
        <v>B or G</v>
      </c>
      <c r="AU75" s="21">
        <f>F75</f>
        <v>25</v>
      </c>
      <c r="AV75" s="21">
        <f>+IFERROR(VLOOKUP(L75,'[4]Lookup Tables'!$R$4:$V$22,5,FALSE),"ERROR")</f>
        <v>3</v>
      </c>
      <c r="AW75" s="21">
        <v>600</v>
      </c>
      <c r="AX75" s="28">
        <f>Q75</f>
        <v>48.5</v>
      </c>
      <c r="AY75" s="48">
        <f>AX75+0.25</f>
        <v>48.75</v>
      </c>
      <c r="AZ75" s="48">
        <f>AX75+1</f>
        <v>49.5</v>
      </c>
      <c r="BA75" s="29">
        <f t="array" ref="BA75">VLOOKUP($S75&amp;$M75, CHOOSE({1,2}, '[4]Lookup Tables'!$I$20:$I$49&amp;'[4]Lookup Tables'!$J$20:$J$49,'[4]Lookup Tables'!$K$20:$K$49), 2,0)</f>
        <v>4.6899999999999997E-2</v>
      </c>
      <c r="BB75" s="29">
        <f>BA75*AX75</f>
        <v>2.2746499999999998</v>
      </c>
      <c r="BC75" s="30">
        <f>BB75*454</f>
        <v>1032.6911</v>
      </c>
      <c r="BD75" s="29">
        <f t="array" ref="BD75">VLOOKUP($S75&amp;$M75, CHOOSE({1,2}, '[4]Lookup Tables'!$I$20:$I$49&amp;'[4]Lookup Tables'!$J$20:$J$49,'[4]Lookup Tables'!$L$20:$L$49), 2,0)</f>
        <v>4.7899999999999998E-2</v>
      </c>
      <c r="BE75" s="49">
        <f>BD75*AY75</f>
        <v>2.3351250000000001</v>
      </c>
      <c r="BF75" s="30">
        <f>BE75*454</f>
        <v>1060.1467500000001</v>
      </c>
      <c r="BG75" s="29">
        <f t="array" ref="BG75">VLOOKUP($S75&amp;$M75, CHOOSE({1,2}, '[4]Lookup Tables'!$I$20:$I$49&amp;'[4]Lookup Tables'!$J$20:$J$49,'[4]Lookup Tables'!$M$20:$M$49), 2,0)</f>
        <v>4.8899999999999999E-2</v>
      </c>
      <c r="BH75" s="29">
        <f>BG75*AZ75</f>
        <v>2.42055</v>
      </c>
      <c r="BI75" s="30">
        <f>BH75*454</f>
        <v>1098.9296999999999</v>
      </c>
      <c r="BJ75" s="30" t="str">
        <f>N75</f>
        <v>TOOSPEEDIE 10-50</v>
      </c>
      <c r="BK75" s="31">
        <f>BE75*0.7</f>
        <v>1.6345875000000001</v>
      </c>
      <c r="BL75" s="30">
        <v>72036</v>
      </c>
      <c r="BM75" s="31">
        <f>BE75*0.3</f>
        <v>0.70053750000000004</v>
      </c>
      <c r="BN75" s="32">
        <v>0.3</v>
      </c>
      <c r="BO75" s="29" t="str">
        <f>'[4]Lookup Tables'!$P$58</f>
        <v>12-8 4x1.25 Universal Clip</v>
      </c>
      <c r="BP75" s="30">
        <f>VLOOKUP($BO75,'[4]Lookup Tables'!$P$58:$Q$60,2)</f>
        <v>8509</v>
      </c>
      <c r="BQ75" s="29" t="str">
        <f>VLOOKUP($S75,'[4]Lookup Tables'!$O$45:$S$53,2)</f>
        <v>40mm142 gauge</v>
      </c>
      <c r="BR75" s="33">
        <f>($AY75+1.25)/12</f>
        <v>4.166666666666667</v>
      </c>
      <c r="BS75" s="30">
        <f>VLOOKUP($S75,'[4]Lookup Tables'!$O$45:$S$53,3)</f>
        <v>8030</v>
      </c>
      <c r="BT75" s="29" t="str">
        <f>VLOOKUP($S75,'[4]Lookup Tables'!$O$45:$S$53,4)</f>
        <v>84mm200 gauge</v>
      </c>
      <c r="BU75" s="33">
        <f>($AY75+1.25)/12</f>
        <v>4.166666666666667</v>
      </c>
      <c r="BV75" s="30">
        <f>VLOOKUP($S75,'[4]Lookup Tables'!$O$45:$S$53,5)</f>
        <v>8032</v>
      </c>
      <c r="BW75" s="34">
        <f>F75</f>
        <v>25</v>
      </c>
      <c r="BX75" s="34">
        <f>BB75*BW75</f>
        <v>56.866249999999994</v>
      </c>
      <c r="BY75" s="34">
        <f>BE75*BW75</f>
        <v>58.378125000000004</v>
      </c>
      <c r="BZ75" s="34">
        <f>BH75*BW75</f>
        <v>60.513750000000002</v>
      </c>
      <c r="CA75" s="34">
        <f>BZ75+CE75+CI75</f>
        <v>63.033750000000005</v>
      </c>
      <c r="CB75" s="35" t="str">
        <f t="array" ref="CB75">VLOOKUP($E75&amp;ROUNDUP(($AZ75),0), CHOOSE({1,2},'[4]Lookup Tables'!$X$3:$X$129&amp;'[4]Lookup Tables'!$Y$3:$Y$129,'[4]Lookup Tables'!$Z$3:$Z$129),2,0)</f>
        <v>56"-2pc</v>
      </c>
      <c r="CC75" s="34">
        <f t="array" ref="CC75">VLOOKUP($E75&amp;ROUNDUP(($AZ75),0), CHOOSE({1,2},'[4]Lookup Tables'!$X$3:$X$129&amp;'[4]Lookup Tables'!$Y$3:$Y$129,'[4]Lookup Tables'!AA$3:$AA$129),2,0)</f>
        <v>8480</v>
      </c>
      <c r="CD75" s="34">
        <f t="array" ref="CD75">VLOOKUP($E75&amp;ROUNDUP(($AZ75),0), CHOOSE({1,2},'[4]Lookup Tables'!$X$3:$X$129&amp;'[4]Lookup Tables'!$Y$3:$Y$129,'[4]Lookup Tables'!$AB$3:$AB$129),2,0)</f>
        <v>8481</v>
      </c>
      <c r="CE75" s="36">
        <f t="array" ref="CE75">VLOOKUP($E75&amp;ROUNDUP(($AZ75),0), CHOOSE({1,2},'[4]Lookup Tables'!$X$3:$X$129&amp;'[4]Lookup Tables'!$Y$3:$Y$129,'[4]Lookup Tables'!$AD$3:$AD$129),2,0)</f>
        <v>2.52</v>
      </c>
      <c r="CF75" s="34">
        <f t="array" ref="CF75">VLOOKUP($E75&amp;ROUNDUP(($AZ75),0), CHOOSE({1,2},'[4]Lookup Tables'!$X$3:$X$129&amp;'[4]Lookup Tables'!$Y$3:$Y$129,'[4]Lookup Tables'!$AE$3:$AE$129),2,0)</f>
        <v>3</v>
      </c>
      <c r="CG75" s="34" t="str">
        <f t="array" ref="CG75">VLOOKUP($E75&amp;ROUNDUP(($AZ75+1),0), CHOOSE({1,2},'[4]Lookup Tables'!$X$3:$X$129&amp;'[4]Lookup Tables'!$Y$3:$Y$129,'[4]Lookup Tables'!$AC$3:$AC$129),2,0)</f>
        <v>NA</v>
      </c>
      <c r="CH75" s="36">
        <f>(CO75*12)*0.0386</f>
        <v>10.374903158678134</v>
      </c>
      <c r="CI75" s="36">
        <f t="shared" si="583"/>
        <v>0</v>
      </c>
      <c r="CJ75" s="36">
        <f>((3.14159*(((S75*0.039370078474)/2)^2))*Q75)*BW75</f>
        <v>780.83540076486577</v>
      </c>
      <c r="CK75" s="36">
        <f>((SQRT((CJ75/Q75)/3.14159))*2)</f>
        <v>4.5275590245100004</v>
      </c>
      <c r="CL75" s="36">
        <f>CK75/0.7827</f>
        <v>5.7845394461607267</v>
      </c>
      <c r="CM75" s="36">
        <f>(2*3.14159*(CL75/2))/12</f>
        <v>1.5143876065553397</v>
      </c>
      <c r="CN75" s="37">
        <f>ROUNDUP((Q75/3)*CM75,1)</f>
        <v>24.5</v>
      </c>
      <c r="CO75" s="37">
        <f>(CN75*ABS(COS(15)))+((6*(CM75*5))/12)</f>
        <v>22.398322881429472</v>
      </c>
      <c r="CP75" s="38" t="str">
        <f t="array" ref="CP75">VLOOKUP($S75&amp;$D75, CHOOSE({1,2}, '[4]Lookup Tables'!$O$65:$O$79&amp;'[4]Lookup Tables'!$P$65:$P$79,'[4]Lookup Tables'!$Q$65:$Q$79),2,0)</f>
        <v>NA</v>
      </c>
      <c r="CQ75" s="39">
        <f t="shared" si="590"/>
        <v>2.5769055555555553</v>
      </c>
      <c r="CR75" s="40" t="str">
        <f>+IFERROR(VLOOKUP($J75,'[5]Codes - Revised'!$A$8:$O$12110,10,FALSE),"ERROR")</f>
        <v>56 x 42</v>
      </c>
      <c r="CS75" s="41">
        <f t="shared" si="548"/>
        <v>2319.2149999999997</v>
      </c>
    </row>
    <row r="76" spans="1:97" s="50" customFormat="1">
      <c r="A76" s="11" t="s">
        <v>21</v>
      </c>
      <c r="B76" s="12">
        <v>157040</v>
      </c>
      <c r="C76" s="11" t="s">
        <v>185</v>
      </c>
      <c r="D76" s="11" t="s">
        <v>23</v>
      </c>
      <c r="E76" s="11" t="s">
        <v>34</v>
      </c>
      <c r="F76" s="11">
        <v>20</v>
      </c>
      <c r="G76" s="13">
        <f t="shared" ref="G76:G79" si="591">CA76</f>
        <v>48.431404685201265</v>
      </c>
      <c r="H76" s="14">
        <v>50</v>
      </c>
      <c r="I76" s="13">
        <f t="shared" ref="I76:I79" si="592">F76*H76</f>
        <v>1000</v>
      </c>
      <c r="J76" s="14">
        <v>12002</v>
      </c>
      <c r="K76" s="11">
        <v>35</v>
      </c>
      <c r="L76" s="15">
        <f>+IFERROR(VLOOKUP($K76,'[4]Lookup Tables'!$A$3:$B$29,2,FALSE),"ERROR")</f>
        <v>35</v>
      </c>
      <c r="M76" s="11" t="s">
        <v>25</v>
      </c>
      <c r="N76" s="15" t="str">
        <f t="array" ref="N76">VLOOKUP($M76&amp;$K76, CHOOSE({1,2}, '[4]Lookup Tables'!$I$59:$I$118&amp;'[4]Lookup Tables'!$J$59:$J$118,'[4]Lookup Tables'!$K$59:$K$118), 2,0)</f>
        <v>M35</v>
      </c>
      <c r="O76" s="15">
        <f t="array" ref="O76">VLOOKUP($M76&amp;$K76, CHOOSE({1,2}, '[4]Lookup Tables'!$I$59:$I$118&amp;'[4]Lookup Tables'!$J$59:$J$118,'[4]Lookup Tables'!$L$59:$L$118), 2,0)</f>
        <v>70274</v>
      </c>
      <c r="P76" s="15">
        <f>+IFERROR(VLOOKUP($A76,'[4]Lookup Tables'!$I$54:$J$55,2,FALSE),"ERROR")</f>
        <v>72036</v>
      </c>
      <c r="Q76" s="16">
        <v>48.5</v>
      </c>
      <c r="R76" s="17">
        <v>1</v>
      </c>
      <c r="S76" s="18">
        <v>23</v>
      </c>
      <c r="T76" s="19">
        <f>(VLOOKUP(S76,'[4]Lookup Tables'!$L$3:$M$11,2,FALSE))*0.039370078474</f>
        <v>0.89566928528350009</v>
      </c>
      <c r="U76" s="17">
        <f t="shared" ref="U76:U79" si="593">(3.14159*(T76/2)^2)*(Q76)</f>
        <v>30.558118873978515</v>
      </c>
      <c r="V76" s="20" t="str">
        <f>+IFERROR(VLOOKUP(L76,'[4]Lookup Tables'!$R$4:$U$16,3,FALSE),"ERROR")</f>
        <v>Blue</v>
      </c>
      <c r="W76" s="21">
        <f t="shared" ref="W76:W79" si="594">B76</f>
        <v>157040</v>
      </c>
      <c r="X76" s="22" t="s">
        <v>186</v>
      </c>
      <c r="Y76" s="23" t="s">
        <v>27</v>
      </c>
      <c r="Z76" s="23" t="str">
        <f>+IFERROR(VLOOKUP(L76,'[4]Lookup Tables'!$R$4:$U$16,4,FALSE),"ERROR")</f>
        <v>Fast</v>
      </c>
      <c r="AA76" s="21">
        <f t="shared" ref="AA76:AA79" si="595">S76</f>
        <v>23</v>
      </c>
      <c r="AB76" s="24">
        <f t="shared" ref="AB76:AB79" si="596">R76</f>
        <v>1</v>
      </c>
      <c r="AC76" s="23" t="s">
        <v>28</v>
      </c>
      <c r="AD76" s="25">
        <v>0.75</v>
      </c>
      <c r="AE76" s="26">
        <f t="shared" ref="AE76" si="597">(($U76-(3.1459*(($AB76+0.043)/2)^2))/((3.1459*(($AB76+0.043)/2)^2)-(3.1459*(AD76/2)^2)))/12</f>
        <v>5.9907293440026779</v>
      </c>
      <c r="AF76" s="23" t="s">
        <v>29</v>
      </c>
      <c r="AG76" s="23">
        <v>0.625</v>
      </c>
      <c r="AH76" s="26">
        <f t="shared" ref="AH76" si="598">(($U76-(3.1459*(($AB76+0.043)/2)^2))/((3.1459*(($AB76+0.043)/2)^2)-(3.1459*(AG76/2)^2)))/12</f>
        <v>4.5139347901713984</v>
      </c>
      <c r="AI76" s="23" t="s">
        <v>30</v>
      </c>
      <c r="AJ76" s="23">
        <v>0.69</v>
      </c>
      <c r="AK76" s="26">
        <f t="shared" ref="AK76" si="599">(($U76-(3.1459*(($AB76+0.043)/2)^2))/((3.1459*(($AB76+0.043)/2)^2)-(3.1459*(AJ76/2)^2)))/12</f>
        <v>5.1446323085815626</v>
      </c>
      <c r="AL76" s="23" t="s">
        <v>31</v>
      </c>
      <c r="AM76" s="23">
        <v>0.80400000000000005</v>
      </c>
      <c r="AN76" s="26">
        <f t="shared" ref="AN76" si="600">(($U76-(3.1459*(($AB76+0.043)/2)^2))/((3.1459*(($AB76+0.043)/2)^2)-(3.1459*(AM76/2)^2)))/12</f>
        <v>7.1295613833638711</v>
      </c>
      <c r="AO76" s="23" t="s">
        <v>32</v>
      </c>
      <c r="AP76" s="23">
        <v>0.53</v>
      </c>
      <c r="AQ76" s="26">
        <f t="shared" ref="AQ76" si="601">(($U76-(3.1459*(($AB76+0.043)/2)^2))/((3.1459*(($AB76+0.043)/2)^2)-(3.1459*(AP76/2)^2)))/12</f>
        <v>3.9001518932949448</v>
      </c>
      <c r="AR76" s="47">
        <f t="shared" ref="AR76:AR79" si="602">AY76</f>
        <v>48.75</v>
      </c>
      <c r="AS76" s="21">
        <f>+IFERROR(VLOOKUP(L76,'[4]Lookup Tables'!$R$4:$U$16,2,FALSE),"ERROR")</f>
        <v>30</v>
      </c>
      <c r="AT76" s="23" t="str">
        <f t="shared" ref="AT76:AT79" si="603">A76</f>
        <v>B or G</v>
      </c>
      <c r="AU76" s="21">
        <f t="shared" ref="AU76:AU79" si="604">F76</f>
        <v>20</v>
      </c>
      <c r="AV76" s="21" t="str">
        <f>+IFERROR(VLOOKUP(L76,'[4]Lookup Tables'!$R$4:$V$16,5,FALSE),"ERROR")</f>
        <v>5-8</v>
      </c>
      <c r="AW76" s="21">
        <v>600</v>
      </c>
      <c r="AX76" s="48">
        <f t="shared" ref="AX76:AX79" si="605">Q76</f>
        <v>48.5</v>
      </c>
      <c r="AY76" s="48">
        <f t="shared" ref="AY76:AY79" si="606">AX76+0.25</f>
        <v>48.75</v>
      </c>
      <c r="AZ76" s="48">
        <f t="shared" ref="AZ76:AZ79" si="607">AX76+1</f>
        <v>49.5</v>
      </c>
      <c r="BA76" s="29">
        <f t="array" ref="BA76">VLOOKUP($S76&amp;$M76, CHOOSE({1,2}, '[4]Lookup Tables'!$I$20:$I$48&amp;'[4]Lookup Tables'!$J$20:$J$48,'[4]Lookup Tables'!$K$20:$K$48), 2,0)</f>
        <v>4.6899999999999997E-2</v>
      </c>
      <c r="BB76" s="29">
        <f t="shared" ref="BB76:BB79" si="608">BA76*AX76</f>
        <v>2.2746499999999998</v>
      </c>
      <c r="BC76" s="30">
        <f t="shared" ref="BC76:BC79" si="609">BB76*454</f>
        <v>1032.6911</v>
      </c>
      <c r="BD76" s="29">
        <f t="array" ref="BD76">VLOOKUP($S76&amp;$M76, CHOOSE({1,2}, '[4]Lookup Tables'!$I$20:$I$48&amp;'[4]Lookup Tables'!$J$20:$J$48,'[4]Lookup Tables'!$L$20:$L$48), 2,0)</f>
        <v>4.7899999999999998E-2</v>
      </c>
      <c r="BE76" s="29">
        <f t="shared" ref="BE76:BE79" si="610">BD76*AY76</f>
        <v>2.3351250000000001</v>
      </c>
      <c r="BF76" s="30">
        <f t="shared" ref="BF76:BF79" si="611">BE76*454</f>
        <v>1060.1467500000001</v>
      </c>
      <c r="BG76" s="29">
        <f t="array" ref="BG76">VLOOKUP($S76&amp;$M76, CHOOSE({1,2}, '[4]Lookup Tables'!$I$20:$I$48&amp;'[4]Lookup Tables'!$J$20:$J$48,'[4]Lookup Tables'!$M$20:$M$48), 2,0)</f>
        <v>4.8899999999999999E-2</v>
      </c>
      <c r="BH76" s="29">
        <f t="shared" ref="BH76:BH79" si="612">BG76*AZ76</f>
        <v>2.42055</v>
      </c>
      <c r="BI76" s="30">
        <f t="shared" ref="BI76:BI79" si="613">BH76*454</f>
        <v>1098.9296999999999</v>
      </c>
      <c r="BJ76" s="30" t="str">
        <f t="shared" ref="BJ76:BJ79" si="614">N76</f>
        <v>M35</v>
      </c>
      <c r="BK76" s="31">
        <f t="shared" ref="BK76:BK79" si="615">BE76*0.7</f>
        <v>1.6345875000000001</v>
      </c>
      <c r="BL76" s="30">
        <v>72036</v>
      </c>
      <c r="BM76" s="31">
        <f t="shared" ref="BM76:BM79" si="616">BE76*0.3</f>
        <v>0.70053750000000004</v>
      </c>
      <c r="BN76" s="32">
        <v>0.3</v>
      </c>
      <c r="BO76" s="29" t="str">
        <f>'[4]Lookup Tables'!$P$58</f>
        <v>12-8 4x1.25 Universal Clip</v>
      </c>
      <c r="BP76" s="30" t="e">
        <f>VLOOKUP(#REF!,'[4]Lookup Tables'!$P$58:$Q$60,2)</f>
        <v>#REF!</v>
      </c>
      <c r="BQ76" s="29" t="str">
        <f>VLOOKUP($S76,'[4]Lookup Tables'!$O$45:$S$53,2)</f>
        <v>40mm142 gauge</v>
      </c>
      <c r="BR76" s="33">
        <f t="shared" ref="BR76" si="617">($AY76+1.25)/12</f>
        <v>4.166666666666667</v>
      </c>
      <c r="BS76" s="30">
        <f>VLOOKUP($S76,'[4]Lookup Tables'!$O$45:$S$53,3)</f>
        <v>8030</v>
      </c>
      <c r="BT76" s="29" t="str">
        <f>VLOOKUP($S76,'[4]Lookup Tables'!$O$45:$S$53,4)</f>
        <v>84mm200 gauge</v>
      </c>
      <c r="BU76" s="33">
        <f t="shared" ref="BU76" si="618">($AY76+1.25)/12</f>
        <v>4.166666666666667</v>
      </c>
      <c r="BV76" s="30">
        <f>VLOOKUP($S76,'[4]Lookup Tables'!$O$45:$S$53,5)</f>
        <v>8032</v>
      </c>
      <c r="BW76" s="34">
        <f t="shared" ref="BW76:BW79" si="619">F76</f>
        <v>20</v>
      </c>
      <c r="BX76" s="34">
        <f t="shared" ref="BX76:BX79" si="620">BB76*BW76</f>
        <v>45.492999999999995</v>
      </c>
      <c r="BY76" s="34">
        <f t="shared" ref="BY76:BY79" si="621">BE76*BW76</f>
        <v>46.702500000000001</v>
      </c>
      <c r="BZ76" s="34">
        <f t="shared" ref="BZ76:BZ79" si="622">BH76*BW76</f>
        <v>48.411000000000001</v>
      </c>
      <c r="CA76" s="34">
        <f t="shared" ref="CA76:CA79" si="623">BZ76+CE76+CI76</f>
        <v>48.431404685201265</v>
      </c>
      <c r="CB76" s="35" t="str">
        <f t="array" ref="CB76">VLOOKUP($E76&amp;ROUNDUP(($AZ76+1),0), CHOOSE({1,2},'[4]Lookup Tables'!$X$3:$X$129&amp;'[4]Lookup Tables'!$Y$3:$Y$129,'[4]Lookup Tables'!$Z$3:$Z$129),2,0)</f>
        <v>NA</v>
      </c>
      <c r="CC76" s="34" t="str">
        <f t="array" ref="CC76">VLOOKUP($E76&amp;ROUNDUP(($AZ76),0), CHOOSE({1,2},'[4]Lookup Tables'!$X$3:$X$129&amp;'[4]Lookup Tables'!$Y$3:$Y$129,'[4]Lookup Tables'!AA$3:$AA$129),2,0)</f>
        <v>NA</v>
      </c>
      <c r="CD76" s="34" t="str">
        <f t="array" ref="CD76">VLOOKUP($E76&amp;ROUNDUP(($AZ76),0), CHOOSE({1,2},'[4]Lookup Tables'!$X$3:$X$129&amp;'[4]Lookup Tables'!$Y$3:$Y$129,'[4]Lookup Tables'!$AB$3:$AB$129),2,0)</f>
        <v>NA</v>
      </c>
      <c r="CE76" s="36">
        <f t="array" ref="CE76">VLOOKUP($E76&amp;ROUNDUP(($AZ76),0), CHOOSE({1,2},'[4]Lookup Tables'!$X$3:$X$129&amp;'[4]Lookup Tables'!$Y$3:$Y$129,'[4]Lookup Tables'!$AD$3:$AD$129),2,0)</f>
        <v>0</v>
      </c>
      <c r="CF76" s="34">
        <f t="array" ref="CF76">VLOOKUP($E76&amp;ROUNDUP(($AZ76),0), CHOOSE({1,2},'[4]Lookup Tables'!$X$3:$X$129&amp;'[4]Lookup Tables'!$Y$3:$Y$129,'[4]Lookup Tables'!$AE$3:$AE$129),2,0)</f>
        <v>0</v>
      </c>
      <c r="CG76" s="34">
        <f t="array" ref="CG76">VLOOKUP($E76&amp;ROUNDUP(($AZ76+1),0), CHOOSE({1,2},'[4]Lookup Tables'!$X$3:$X$129&amp;'[4]Lookup Tables'!$Y$3:$Y$129,'[4]Lookup Tables'!$AC$3:$AC$129),2,0)</f>
        <v>8053</v>
      </c>
      <c r="CH76" s="36">
        <f t="shared" ref="CH76:CH79" si="624">(CO76*12)*0.0386</f>
        <v>9.2748569096658784</v>
      </c>
      <c r="CI76" s="36">
        <f t="shared" si="583"/>
        <v>2.0404685201264934E-2</v>
      </c>
      <c r="CJ76" s="36">
        <f t="shared" ref="CJ76:CJ79" si="625">((3.14159*(((S76*0.039370078474)/2)^2))*Q76)*BW76</f>
        <v>624.66832061189268</v>
      </c>
      <c r="CK76" s="36">
        <f t="shared" ref="CK76:CK79" si="626">((SQRT((CJ76/Q76)/3.14159))*2)</f>
        <v>4.0495719003787993</v>
      </c>
      <c r="CL76" s="36">
        <f t="shared" ref="CL76:CL79" si="627">CK76/0.7827</f>
        <v>5.1738493680577484</v>
      </c>
      <c r="CM76" s="36">
        <f t="shared" ref="CM76:CM79" si="628">(2*3.14159*(CL76/2))/12</f>
        <v>1.3545094530163784</v>
      </c>
      <c r="CN76" s="37">
        <f t="shared" ref="CN76:CN79" si="629">ROUNDUP((Q76/3)*CM76,1)</f>
        <v>21.900000000000002</v>
      </c>
      <c r="CO76" s="37">
        <f t="shared" ref="CO76:CO79" si="630">(CN76*ABS(COS(15)))+((6*(CM76*5))/12)</f>
        <v>20.023438924149133</v>
      </c>
      <c r="CP76" s="38" t="str">
        <f t="array" ref="CP76">VLOOKUP($S76&amp;$D76, CHOOSE({1,2}, '[4]Lookup Tables'!$O$65:$O$79&amp;'[4]Lookup Tables'!$P$65:$P$79,'[4]Lookup Tables'!$Q$65:$Q$79),2,0)</f>
        <v>NA</v>
      </c>
      <c r="CQ76" s="39">
        <f t="shared" si="590"/>
        <v>2.4715702342600632</v>
      </c>
      <c r="CR76" s="40" t="str">
        <f>+IFERROR(VLOOKUP($J76,'[5]Codes - Revised'!$A$8:$O$12110,10,FALSE),"ERROR")</f>
        <v>56 x 45</v>
      </c>
      <c r="CS76" s="41">
        <f t="shared" si="548"/>
        <v>2471.5702342600634</v>
      </c>
    </row>
    <row r="77" spans="1:97" s="10" customFormat="1">
      <c r="A77" s="42" t="s">
        <v>21</v>
      </c>
      <c r="B77" s="12">
        <v>157041</v>
      </c>
      <c r="C77" s="42" t="s">
        <v>187</v>
      </c>
      <c r="D77" s="42" t="s">
        <v>23</v>
      </c>
      <c r="E77" s="42" t="s">
        <v>34</v>
      </c>
      <c r="F77" s="42">
        <v>20</v>
      </c>
      <c r="G77" s="13">
        <f t="shared" si="591"/>
        <v>48.431404685201265</v>
      </c>
      <c r="H77" s="43">
        <v>45</v>
      </c>
      <c r="I77" s="13">
        <f t="shared" si="592"/>
        <v>900</v>
      </c>
      <c r="J77" s="43">
        <v>12544</v>
      </c>
      <c r="K77" s="42" t="s">
        <v>65</v>
      </c>
      <c r="L77" s="15" t="str">
        <f>+IFERROR(VLOOKUP($K77,'[4]Lookup Tables'!$A$3:$B$35,2,FALSE),"ERROR")</f>
        <v>0204</v>
      </c>
      <c r="M77" s="42" t="s">
        <v>51</v>
      </c>
      <c r="N77" s="15" t="str">
        <f t="array" ref="N77">VLOOKUP($M77&amp;$L77, CHOOSE({1,2}, '[4]Lookup Tables'!$I$59:$I$166&amp;'[4]Lookup Tables'!$J$59:$J$166,'[4]Lookup Tables'!$K$59:$K$166), 2,0)</f>
        <v>VLIF0204</v>
      </c>
      <c r="O77" s="15">
        <f t="array" ref="O77">VLOOKUP($M77&amp;$K77&amp;A77, CHOOSE({1,2,3}, '[4]Lookup Tables'!$I$59:$I$166&amp;'[4]Lookup Tables'!$J$59:$J$166&amp;'[4]Lookup Tables'!$H$59:$H$166,'[4]Lookup Tables'!$L$59:$L$166), 2,0)</f>
        <v>70348</v>
      </c>
      <c r="P77" s="15">
        <f>+IFERROR(VLOOKUP($A77,'[4]Lookup Tables'!$I$54:$J$55,2,FALSE),"ERROR")</f>
        <v>72036</v>
      </c>
      <c r="Q77" s="44">
        <v>48.5</v>
      </c>
      <c r="R77" s="17">
        <v>1</v>
      </c>
      <c r="S77" s="45">
        <v>23</v>
      </c>
      <c r="T77" s="19">
        <f>(VLOOKUP(S77,'[4]Lookup Tables'!$L$3:$M$11,2,FALSE))*0.039370078474</f>
        <v>0.89566928528350009</v>
      </c>
      <c r="U77" s="17">
        <f t="shared" si="593"/>
        <v>30.558118873978515</v>
      </c>
      <c r="V77" s="20" t="str">
        <f>+IFERROR(VLOOKUP(L77,'[4]Lookup Tables'!$R$4:$U$22,3,FALSE),"ERROR")</f>
        <v>Yellow</v>
      </c>
      <c r="W77" s="21">
        <f t="shared" si="594"/>
        <v>157041</v>
      </c>
      <c r="X77" s="46" t="s">
        <v>188</v>
      </c>
      <c r="Y77" s="23" t="s">
        <v>27</v>
      </c>
      <c r="Z77" s="23" t="str">
        <f>+IFERROR(VLOOKUP(L77,'[4]Lookup Tables'!$R$4:$U$22,4,FALSE),"ERROR")</f>
        <v>Slow</v>
      </c>
      <c r="AA77" s="21">
        <f t="shared" si="595"/>
        <v>23</v>
      </c>
      <c r="AB77" s="24">
        <f t="shared" si="596"/>
        <v>1</v>
      </c>
      <c r="AC77" s="23" t="s">
        <v>28</v>
      </c>
      <c r="AD77" s="25">
        <v>0.75</v>
      </c>
      <c r="AE77" s="26">
        <f>(($U77-(3.1459*(($AB77+0.043)/2)^2))/((3.1459*(($AB77+0.043)/2)^2)-(3.1459*(AD77/2)^2)))/12</f>
        <v>5.9907293440026779</v>
      </c>
      <c r="AF77" s="23" t="s">
        <v>29</v>
      </c>
      <c r="AG77" s="23">
        <v>0.625</v>
      </c>
      <c r="AH77" s="26">
        <f>(($U77-(3.1459*(($AB77+0.043)/2)^2))/((3.1459*(($AB77+0.043)/2)^2)-(3.1459*(AG77/2)^2)))/12</f>
        <v>4.5139347901713984</v>
      </c>
      <c r="AI77" s="23" t="s">
        <v>30</v>
      </c>
      <c r="AJ77" s="23">
        <v>0.69</v>
      </c>
      <c r="AK77" s="26">
        <f>(($U77-(3.1459*(($AB77+0.043)/2)^2))/((3.1459*(($AB77+0.043)/2)^2)-(3.1459*(AJ77/2)^2)))/12</f>
        <v>5.1446323085815626</v>
      </c>
      <c r="AL77" s="23" t="s">
        <v>31</v>
      </c>
      <c r="AM77" s="23">
        <v>0.80400000000000005</v>
      </c>
      <c r="AN77" s="26">
        <f>(($U77-(3.1459*(($AB77+0.043)/2)^2))/((3.1459*(($AB77+0.043)/2)^2)-(3.1459*(AM77/2)^2)))/12</f>
        <v>7.1295613833638711</v>
      </c>
      <c r="AO77" s="23" t="s">
        <v>32</v>
      </c>
      <c r="AP77" s="23">
        <v>0.53</v>
      </c>
      <c r="AQ77" s="26">
        <f>(($U77-(3.1459*(($AB77+0.043)/2)^2))/((3.1459*(($AB77+0.043)/2)^2)-(3.1459*(AP77/2)^2)))/12</f>
        <v>3.9001518932949448</v>
      </c>
      <c r="AR77" s="47">
        <f t="shared" si="602"/>
        <v>48.75</v>
      </c>
      <c r="AS77" s="21">
        <f>+IFERROR(VLOOKUP(L77,'[4]Lookup Tables'!$R$4:$U$22,2,FALSE),"ERROR")</f>
        <v>240</v>
      </c>
      <c r="AT77" s="23" t="str">
        <f t="shared" si="603"/>
        <v>B or G</v>
      </c>
      <c r="AU77" s="21">
        <f t="shared" si="604"/>
        <v>20</v>
      </c>
      <c r="AV77" s="21" t="str">
        <f>+IFERROR(VLOOKUP(L77,'[4]Lookup Tables'!$R$4:$V$22,5,FALSE),"ERROR")</f>
        <v>5-8</v>
      </c>
      <c r="AW77" s="21">
        <v>600</v>
      </c>
      <c r="AX77" s="48">
        <f t="shared" si="605"/>
        <v>48.5</v>
      </c>
      <c r="AY77" s="48">
        <f t="shared" si="606"/>
        <v>48.75</v>
      </c>
      <c r="AZ77" s="48">
        <f t="shared" si="607"/>
        <v>49.5</v>
      </c>
      <c r="BA77" s="29">
        <f t="array" ref="BA77">VLOOKUP($S77&amp;$M77, CHOOSE({1,2}, '[4]Lookup Tables'!$I$20:$I$49&amp;'[4]Lookup Tables'!$J$20:$J$49,'[4]Lookup Tables'!$K$20:$K$49), 2,0)</f>
        <v>4.6899999999999997E-2</v>
      </c>
      <c r="BB77" s="29">
        <f t="shared" si="608"/>
        <v>2.2746499999999998</v>
      </c>
      <c r="BC77" s="30">
        <f t="shared" si="609"/>
        <v>1032.6911</v>
      </c>
      <c r="BD77" s="29">
        <f t="array" ref="BD77">VLOOKUP($S77&amp;$M77, CHOOSE({1,2}, '[4]Lookup Tables'!$I$20:$I$49&amp;'[4]Lookup Tables'!$J$20:$J$49,'[4]Lookup Tables'!$L$20:$L$49), 2,0)</f>
        <v>4.7899999999999998E-2</v>
      </c>
      <c r="BE77" s="49">
        <f t="shared" si="610"/>
        <v>2.3351250000000001</v>
      </c>
      <c r="BF77" s="30">
        <f t="shared" si="611"/>
        <v>1060.1467500000001</v>
      </c>
      <c r="BG77" s="29">
        <f t="array" ref="BG77">VLOOKUP($S77&amp;$M77, CHOOSE({1,2}, '[4]Lookup Tables'!$I$20:$I$49&amp;'[4]Lookup Tables'!$J$20:$J$49,'[4]Lookup Tables'!$M$20:$M$49), 2,0)</f>
        <v>4.8899999999999999E-2</v>
      </c>
      <c r="BH77" s="29">
        <f t="shared" si="612"/>
        <v>2.42055</v>
      </c>
      <c r="BI77" s="30">
        <f t="shared" si="613"/>
        <v>1098.9296999999999</v>
      </c>
      <c r="BJ77" s="30" t="str">
        <f t="shared" si="614"/>
        <v>VLIF0204</v>
      </c>
      <c r="BK77" s="31">
        <f t="shared" si="615"/>
        <v>1.6345875000000001</v>
      </c>
      <c r="BL77" s="30">
        <v>72036</v>
      </c>
      <c r="BM77" s="31">
        <f t="shared" si="616"/>
        <v>0.70053750000000004</v>
      </c>
      <c r="BN77" s="32">
        <v>0.3</v>
      </c>
      <c r="BO77" s="29" t="str">
        <f>'[4]Lookup Tables'!$P$58</f>
        <v>12-8 4x1.25 Universal Clip</v>
      </c>
      <c r="BP77" s="30">
        <f>VLOOKUP($BO77,'[4]Lookup Tables'!$P$58:$Q$60,2)</f>
        <v>8509</v>
      </c>
      <c r="BQ77" s="29" t="str">
        <f>VLOOKUP($S77,'[4]Lookup Tables'!$O$45:$S$53,2)</f>
        <v>40mm142 gauge</v>
      </c>
      <c r="BR77" s="33">
        <f>($AY77+1.25)/12</f>
        <v>4.166666666666667</v>
      </c>
      <c r="BS77" s="30">
        <f>VLOOKUP($S77,'[4]Lookup Tables'!$O$45:$S$53,3)</f>
        <v>8030</v>
      </c>
      <c r="BT77" s="29" t="str">
        <f>VLOOKUP($S77,'[4]Lookup Tables'!$O$45:$S$53,4)</f>
        <v>84mm200 gauge</v>
      </c>
      <c r="BU77" s="33">
        <f>($AY77+1.25)/12</f>
        <v>4.166666666666667</v>
      </c>
      <c r="BV77" s="30">
        <f>VLOOKUP($S77,'[4]Lookup Tables'!$O$45:$S$53,5)</f>
        <v>8032</v>
      </c>
      <c r="BW77" s="34">
        <f t="shared" si="619"/>
        <v>20</v>
      </c>
      <c r="BX77" s="34">
        <f t="shared" si="620"/>
        <v>45.492999999999995</v>
      </c>
      <c r="BY77" s="34">
        <f t="shared" si="621"/>
        <v>46.702500000000001</v>
      </c>
      <c r="BZ77" s="34">
        <f t="shared" si="622"/>
        <v>48.411000000000001</v>
      </c>
      <c r="CA77" s="34">
        <f t="shared" si="623"/>
        <v>48.431404685201265</v>
      </c>
      <c r="CB77" s="35" t="str">
        <f t="array" ref="CB77">VLOOKUP($E77&amp;ROUNDUP(($AZ77),0), CHOOSE({1,2},'[4]Lookup Tables'!$X$3:$X$129&amp;'[4]Lookup Tables'!$Y$3:$Y$129,'[4]Lookup Tables'!$Z$3:$Z$129),2,0)</f>
        <v>NA</v>
      </c>
      <c r="CC77" s="34" t="str">
        <f t="array" ref="CC77">VLOOKUP($E77&amp;ROUNDUP(($AZ77),0), CHOOSE({1,2},'[4]Lookup Tables'!$X$3:$X$129&amp;'[4]Lookup Tables'!$Y$3:$Y$129,'[4]Lookup Tables'!AA$3:$AA$129),2,0)</f>
        <v>NA</v>
      </c>
      <c r="CD77" s="34" t="str">
        <f t="array" ref="CD77">VLOOKUP($E77&amp;ROUNDUP(($AZ77),0), CHOOSE({1,2},'[4]Lookup Tables'!$X$3:$X$129&amp;'[4]Lookup Tables'!$Y$3:$Y$129,'[4]Lookup Tables'!$AB$3:$AB$129),2,0)</f>
        <v>NA</v>
      </c>
      <c r="CE77" s="36">
        <f t="array" ref="CE77">VLOOKUP($E77&amp;ROUNDUP(($AZ77),0), CHOOSE({1,2},'[4]Lookup Tables'!$X$3:$X$129&amp;'[4]Lookup Tables'!$Y$3:$Y$129,'[4]Lookup Tables'!$AD$3:$AD$129),2,0)</f>
        <v>0</v>
      </c>
      <c r="CF77" s="34">
        <f t="array" ref="CF77">VLOOKUP($E77&amp;ROUNDUP(($AZ77),0), CHOOSE({1,2},'[4]Lookup Tables'!$X$3:$X$129&amp;'[4]Lookup Tables'!$Y$3:$Y$129,'[4]Lookup Tables'!$AE$3:$AE$129),2,0)</f>
        <v>0</v>
      </c>
      <c r="CG77" s="34">
        <f t="array" ref="CG77">VLOOKUP($E77&amp;ROUNDUP(($AZ77+1),0), CHOOSE({1,2},'[4]Lookup Tables'!$X$3:$X$129&amp;'[4]Lookup Tables'!$Y$3:$Y$129,'[4]Lookup Tables'!$AC$3:$AC$129),2,0)</f>
        <v>8053</v>
      </c>
      <c r="CH77" s="36">
        <f t="shared" si="624"/>
        <v>9.2748569096658784</v>
      </c>
      <c r="CI77" s="36">
        <f t="shared" si="583"/>
        <v>2.0404685201264934E-2</v>
      </c>
      <c r="CJ77" s="36">
        <f t="shared" si="625"/>
        <v>624.66832061189268</v>
      </c>
      <c r="CK77" s="36">
        <f t="shared" si="626"/>
        <v>4.0495719003787993</v>
      </c>
      <c r="CL77" s="36">
        <f t="shared" si="627"/>
        <v>5.1738493680577484</v>
      </c>
      <c r="CM77" s="36">
        <f t="shared" si="628"/>
        <v>1.3545094530163784</v>
      </c>
      <c r="CN77" s="37">
        <f t="shared" si="629"/>
        <v>21.900000000000002</v>
      </c>
      <c r="CO77" s="37">
        <f t="shared" si="630"/>
        <v>20.023438924149133</v>
      </c>
      <c r="CP77" s="38" t="str">
        <f t="array" ref="CP77">VLOOKUP($S77&amp;$D77, CHOOSE({1,2}, '[4]Lookup Tables'!$O$65:$O$79&amp;'[4]Lookup Tables'!$P$65:$P$79,'[4]Lookup Tables'!$Q$65:$Q$79),2,0)</f>
        <v>NA</v>
      </c>
      <c r="CQ77" s="39">
        <f t="shared" si="590"/>
        <v>2.4771257898156187</v>
      </c>
      <c r="CR77" s="40" t="str">
        <f>+IFERROR(VLOOKUP($J77,'[5]Codes - Revised'!$A$8:$O$12110,10,FALSE),"ERROR")</f>
        <v>56 x 42</v>
      </c>
      <c r="CS77" s="41">
        <f t="shared" si="548"/>
        <v>2229.4132108340568</v>
      </c>
    </row>
    <row r="78" spans="1:97" s="10" customFormat="1">
      <c r="A78" s="11" t="s">
        <v>21</v>
      </c>
      <c r="B78" s="12">
        <v>157073</v>
      </c>
      <c r="C78" s="11" t="s">
        <v>189</v>
      </c>
      <c r="D78" s="11" t="s">
        <v>23</v>
      </c>
      <c r="E78" s="11" t="s">
        <v>34</v>
      </c>
      <c r="F78" s="11">
        <v>20</v>
      </c>
      <c r="G78" s="13">
        <f t="shared" si="591"/>
        <v>48.431404685201265</v>
      </c>
      <c r="H78" s="14">
        <v>42</v>
      </c>
      <c r="I78" s="13">
        <f t="shared" si="592"/>
        <v>840</v>
      </c>
      <c r="J78" s="14">
        <v>12777</v>
      </c>
      <c r="K78" s="11">
        <v>35</v>
      </c>
      <c r="L78" s="15">
        <f>+IFERROR(VLOOKUP($K78,'[4]Lookup Tables'!$A$3:$B$29,2,FALSE),"ERROR")</f>
        <v>35</v>
      </c>
      <c r="M78" s="11" t="s">
        <v>25</v>
      </c>
      <c r="N78" s="15" t="str">
        <f t="array" ref="N78">VLOOKUP($M78&amp;$K78, CHOOSE({1,2}, '[4]Lookup Tables'!$I$59:$I$118&amp;'[4]Lookup Tables'!$J$59:$J$118,'[4]Lookup Tables'!$K$59:$K$118), 2,0)</f>
        <v>M35</v>
      </c>
      <c r="O78" s="15">
        <f t="array" ref="O78">VLOOKUP($M78&amp;$K78, CHOOSE({1,2}, '[4]Lookup Tables'!$I$59:$I$118&amp;'[4]Lookup Tables'!$J$59:$J$118,'[4]Lookup Tables'!$L$59:$L$118), 2,0)</f>
        <v>70274</v>
      </c>
      <c r="P78" s="15">
        <f>+IFERROR(VLOOKUP($A78,'[4]Lookup Tables'!$I$54:$J$55,2,FALSE),"ERROR")</f>
        <v>72036</v>
      </c>
      <c r="Q78" s="16">
        <v>48.5</v>
      </c>
      <c r="R78" s="17">
        <v>1</v>
      </c>
      <c r="S78" s="18">
        <v>23</v>
      </c>
      <c r="T78" s="19">
        <f>(VLOOKUP(S78,'[4]Lookup Tables'!$L$3:$M$11,2,FALSE))*0.039370078474</f>
        <v>0.89566928528350009</v>
      </c>
      <c r="U78" s="17">
        <f t="shared" si="593"/>
        <v>30.558118873978515</v>
      </c>
      <c r="V78" s="20" t="str">
        <f>+IFERROR(VLOOKUP(L78,'[4]Lookup Tables'!$R$4:$U$16,3,FALSE),"ERROR")</f>
        <v>Blue</v>
      </c>
      <c r="W78" s="21">
        <f t="shared" si="594"/>
        <v>157073</v>
      </c>
      <c r="X78" s="22" t="s">
        <v>186</v>
      </c>
      <c r="Y78" s="23" t="s">
        <v>27</v>
      </c>
      <c r="Z78" s="23" t="str">
        <f>+IFERROR(VLOOKUP(L78,'[4]Lookup Tables'!$R$4:$U$16,4,FALSE),"ERROR")</f>
        <v>Fast</v>
      </c>
      <c r="AA78" s="21">
        <f t="shared" si="595"/>
        <v>23</v>
      </c>
      <c r="AB78" s="24">
        <f t="shared" si="596"/>
        <v>1</v>
      </c>
      <c r="AC78" s="23" t="s">
        <v>28</v>
      </c>
      <c r="AD78" s="25">
        <v>0.75</v>
      </c>
      <c r="AE78" s="26">
        <f t="shared" ref="AE78:AE79" si="631">(($U78-(3.1459*(($AB78+0.043)/2)^2))/((3.1459*(($AB78+0.043)/2)^2)-(3.1459*(AD78/2)^2)))/12</f>
        <v>5.9907293440026779</v>
      </c>
      <c r="AF78" s="23" t="s">
        <v>29</v>
      </c>
      <c r="AG78" s="23">
        <v>0.625</v>
      </c>
      <c r="AH78" s="26">
        <f t="shared" ref="AH78:AH79" si="632">(($U78-(3.1459*(($AB78+0.043)/2)^2))/((3.1459*(($AB78+0.043)/2)^2)-(3.1459*(AG78/2)^2)))/12</f>
        <v>4.5139347901713984</v>
      </c>
      <c r="AI78" s="23" t="s">
        <v>30</v>
      </c>
      <c r="AJ78" s="23">
        <v>0.69</v>
      </c>
      <c r="AK78" s="26">
        <f t="shared" ref="AK78:AK79" si="633">(($U78-(3.1459*(($AB78+0.043)/2)^2))/((3.1459*(($AB78+0.043)/2)^2)-(3.1459*(AJ78/2)^2)))/12</f>
        <v>5.1446323085815626</v>
      </c>
      <c r="AL78" s="23" t="s">
        <v>31</v>
      </c>
      <c r="AM78" s="23">
        <v>0.80400000000000005</v>
      </c>
      <c r="AN78" s="26">
        <f t="shared" ref="AN78:AN79" si="634">(($U78-(3.1459*(($AB78+0.043)/2)^2))/((3.1459*(($AB78+0.043)/2)^2)-(3.1459*(AM78/2)^2)))/12</f>
        <v>7.1295613833638711</v>
      </c>
      <c r="AO78" s="23" t="s">
        <v>32</v>
      </c>
      <c r="AP78" s="23">
        <v>0.53</v>
      </c>
      <c r="AQ78" s="26">
        <f t="shared" ref="AQ78:AQ79" si="635">(($U78-(3.1459*(($AB78+0.043)/2)^2))/((3.1459*(($AB78+0.043)/2)^2)-(3.1459*(AP78/2)^2)))/12</f>
        <v>3.9001518932949448</v>
      </c>
      <c r="AR78" s="47">
        <f t="shared" si="602"/>
        <v>48.75</v>
      </c>
      <c r="AS78" s="21">
        <f>+IFERROR(VLOOKUP(L78,'[4]Lookup Tables'!$R$4:$U$16,2,FALSE),"ERROR")</f>
        <v>30</v>
      </c>
      <c r="AT78" s="23" t="str">
        <f t="shared" si="603"/>
        <v>B or G</v>
      </c>
      <c r="AU78" s="21">
        <f t="shared" si="604"/>
        <v>20</v>
      </c>
      <c r="AV78" s="21" t="str">
        <f>+IFERROR(VLOOKUP(L78,'[4]Lookup Tables'!$R$4:$V$16,5,FALSE),"ERROR")</f>
        <v>5-8</v>
      </c>
      <c r="AW78" s="21">
        <v>600</v>
      </c>
      <c r="AX78" s="48">
        <f t="shared" si="605"/>
        <v>48.5</v>
      </c>
      <c r="AY78" s="48">
        <f t="shared" si="606"/>
        <v>48.75</v>
      </c>
      <c r="AZ78" s="48">
        <f t="shared" si="607"/>
        <v>49.5</v>
      </c>
      <c r="BA78" s="29">
        <f t="array" ref="BA78">VLOOKUP($S78&amp;$M78, CHOOSE({1,2}, '[4]Lookup Tables'!$I$20:$I$48&amp;'[4]Lookup Tables'!$J$20:$J$48,'[4]Lookup Tables'!$K$20:$K$48), 2,0)</f>
        <v>4.6899999999999997E-2</v>
      </c>
      <c r="BB78" s="29">
        <f t="shared" si="608"/>
        <v>2.2746499999999998</v>
      </c>
      <c r="BC78" s="30">
        <f t="shared" si="609"/>
        <v>1032.6911</v>
      </c>
      <c r="BD78" s="29">
        <f t="array" ref="BD78">VLOOKUP($S78&amp;$M78, CHOOSE({1,2}, '[4]Lookup Tables'!$I$20:$I$48&amp;'[4]Lookup Tables'!$J$20:$J$48,'[4]Lookup Tables'!$L$20:$L$48), 2,0)</f>
        <v>4.7899999999999998E-2</v>
      </c>
      <c r="BE78" s="29">
        <f t="shared" si="610"/>
        <v>2.3351250000000001</v>
      </c>
      <c r="BF78" s="30">
        <f t="shared" si="611"/>
        <v>1060.1467500000001</v>
      </c>
      <c r="BG78" s="29">
        <f t="array" ref="BG78">VLOOKUP($S78&amp;$M78, CHOOSE({1,2}, '[4]Lookup Tables'!$I$20:$I$48&amp;'[4]Lookup Tables'!$J$20:$J$48,'[4]Lookup Tables'!$M$20:$M$48), 2,0)</f>
        <v>4.8899999999999999E-2</v>
      </c>
      <c r="BH78" s="29">
        <f t="shared" si="612"/>
        <v>2.42055</v>
      </c>
      <c r="BI78" s="30">
        <f t="shared" si="613"/>
        <v>1098.9296999999999</v>
      </c>
      <c r="BJ78" s="30" t="str">
        <f t="shared" si="614"/>
        <v>M35</v>
      </c>
      <c r="BK78" s="31">
        <f t="shared" si="615"/>
        <v>1.6345875000000001</v>
      </c>
      <c r="BL78" s="30">
        <v>72036</v>
      </c>
      <c r="BM78" s="31">
        <f t="shared" si="616"/>
        <v>0.70053750000000004</v>
      </c>
      <c r="BN78" s="32">
        <v>0.3</v>
      </c>
      <c r="BO78" s="29" t="str">
        <f>'[4]Lookup Tables'!$P$58</f>
        <v>12-8 4x1.25 Universal Clip</v>
      </c>
      <c r="BP78" s="30" t="e">
        <f>VLOOKUP(#REF!,'[4]Lookup Tables'!$P$58:$Q$60,2)</f>
        <v>#REF!</v>
      </c>
      <c r="BQ78" s="29" t="str">
        <f>VLOOKUP($S78,'[4]Lookup Tables'!$O$45:$S$53,2)</f>
        <v>40mm142 gauge</v>
      </c>
      <c r="BR78" s="33">
        <f t="shared" ref="BR78:BR79" si="636">($AY78+1.25)/12</f>
        <v>4.166666666666667</v>
      </c>
      <c r="BS78" s="30">
        <f>VLOOKUP($S78,'[4]Lookup Tables'!$O$45:$S$53,3)</f>
        <v>8030</v>
      </c>
      <c r="BT78" s="29" t="str">
        <f>VLOOKUP($S78,'[4]Lookup Tables'!$O$45:$S$53,4)</f>
        <v>84mm200 gauge</v>
      </c>
      <c r="BU78" s="33">
        <f t="shared" ref="BU78:BU79" si="637">($AY78+1.25)/12</f>
        <v>4.166666666666667</v>
      </c>
      <c r="BV78" s="30">
        <f>VLOOKUP($S78,'[4]Lookup Tables'!$O$45:$S$53,5)</f>
        <v>8032</v>
      </c>
      <c r="BW78" s="34">
        <f t="shared" si="619"/>
        <v>20</v>
      </c>
      <c r="BX78" s="34">
        <f t="shared" si="620"/>
        <v>45.492999999999995</v>
      </c>
      <c r="BY78" s="34">
        <f t="shared" si="621"/>
        <v>46.702500000000001</v>
      </c>
      <c r="BZ78" s="34">
        <f t="shared" si="622"/>
        <v>48.411000000000001</v>
      </c>
      <c r="CA78" s="34">
        <f t="shared" si="623"/>
        <v>48.431404685201265</v>
      </c>
      <c r="CB78" s="35" t="str">
        <f t="array" ref="CB78">VLOOKUP($E78&amp;ROUNDUP(($AZ78+1),0), CHOOSE({1,2},'[4]Lookup Tables'!$X$3:$X$129&amp;'[4]Lookup Tables'!$Y$3:$Y$129,'[4]Lookup Tables'!$Z$3:$Z$129),2,0)</f>
        <v>NA</v>
      </c>
      <c r="CC78" s="34" t="str">
        <f t="array" ref="CC78">VLOOKUP($E78&amp;ROUNDUP(($AZ78),0), CHOOSE({1,2},'[4]Lookup Tables'!$X$3:$X$129&amp;'[4]Lookup Tables'!$Y$3:$Y$129,'[4]Lookup Tables'!AA$3:$AA$129),2,0)</f>
        <v>NA</v>
      </c>
      <c r="CD78" s="34" t="str">
        <f t="array" ref="CD78">VLOOKUP($E78&amp;ROUNDUP(($AZ78),0), CHOOSE({1,2},'[4]Lookup Tables'!$X$3:$X$129&amp;'[4]Lookup Tables'!$Y$3:$Y$129,'[4]Lookup Tables'!$AB$3:$AB$129),2,0)</f>
        <v>NA</v>
      </c>
      <c r="CE78" s="36">
        <f t="array" ref="CE78">VLOOKUP($E78&amp;ROUNDUP(($AZ78),0), CHOOSE({1,2},'[4]Lookup Tables'!$X$3:$X$129&amp;'[4]Lookup Tables'!$Y$3:$Y$129,'[4]Lookup Tables'!$AD$3:$AD$129),2,0)</f>
        <v>0</v>
      </c>
      <c r="CF78" s="34">
        <f t="array" ref="CF78">VLOOKUP($E78&amp;ROUNDUP(($AZ78),0), CHOOSE({1,2},'[4]Lookup Tables'!$X$3:$X$129&amp;'[4]Lookup Tables'!$Y$3:$Y$129,'[4]Lookup Tables'!$AE$3:$AE$129),2,0)</f>
        <v>0</v>
      </c>
      <c r="CG78" s="34">
        <f t="array" ref="CG78">VLOOKUP($E78&amp;ROUNDUP(($AZ78+1),0), CHOOSE({1,2},'[4]Lookup Tables'!$X$3:$X$129&amp;'[4]Lookup Tables'!$Y$3:$Y$129,'[4]Lookup Tables'!$AC$3:$AC$129),2,0)</f>
        <v>8053</v>
      </c>
      <c r="CH78" s="36">
        <f t="shared" si="624"/>
        <v>9.2748569096658784</v>
      </c>
      <c r="CI78" s="36">
        <f t="shared" si="583"/>
        <v>2.0404685201264934E-2</v>
      </c>
      <c r="CJ78" s="36">
        <f t="shared" si="625"/>
        <v>624.66832061189268</v>
      </c>
      <c r="CK78" s="36">
        <f t="shared" si="626"/>
        <v>4.0495719003787993</v>
      </c>
      <c r="CL78" s="36">
        <f t="shared" si="627"/>
        <v>5.1738493680577484</v>
      </c>
      <c r="CM78" s="36">
        <f t="shared" si="628"/>
        <v>1.3545094530163784</v>
      </c>
      <c r="CN78" s="37">
        <f t="shared" si="629"/>
        <v>21.900000000000002</v>
      </c>
      <c r="CO78" s="37">
        <f t="shared" si="630"/>
        <v>20.023438924149133</v>
      </c>
      <c r="CP78" s="38" t="str">
        <f t="array" ref="CP78">VLOOKUP($S78&amp;$D78, CHOOSE({1,2}, '[4]Lookup Tables'!$O$65:$O$79&amp;'[4]Lookup Tables'!$P$65:$P$79,'[4]Lookup Tables'!$Q$65:$Q$79),2,0)</f>
        <v>NA</v>
      </c>
      <c r="CQ78" s="39">
        <f t="shared" si="590"/>
        <v>2.4810940437838727</v>
      </c>
      <c r="CR78" s="40" t="str">
        <f>+IFERROR(VLOOKUP($J78,'[5]Codes - Revised'!$A$8:$O$12110,10,FALSE),"ERROR")</f>
        <v>56 x 42</v>
      </c>
      <c r="CS78" s="41">
        <f t="shared" si="548"/>
        <v>2084.118996778453</v>
      </c>
    </row>
    <row r="79" spans="1:97" s="10" customFormat="1">
      <c r="A79" s="11" t="s">
        <v>21</v>
      </c>
      <c r="B79" s="12">
        <v>157074</v>
      </c>
      <c r="C79" s="11" t="s">
        <v>190</v>
      </c>
      <c r="D79" s="11" t="s">
        <v>23</v>
      </c>
      <c r="E79" s="11" t="s">
        <v>34</v>
      </c>
      <c r="F79" s="11">
        <v>20</v>
      </c>
      <c r="G79" s="13">
        <f t="shared" si="591"/>
        <v>48.431404685201265</v>
      </c>
      <c r="H79" s="14">
        <v>45</v>
      </c>
      <c r="I79" s="13">
        <f t="shared" si="592"/>
        <v>900</v>
      </c>
      <c r="J79" s="14">
        <v>12544</v>
      </c>
      <c r="K79" s="11">
        <v>35</v>
      </c>
      <c r="L79" s="15">
        <f>+IFERROR(VLOOKUP($K79,'[4]Lookup Tables'!$A$3:$B$29,2,FALSE),"ERROR")</f>
        <v>35</v>
      </c>
      <c r="M79" s="11" t="s">
        <v>25</v>
      </c>
      <c r="N79" s="15" t="str">
        <f t="array" ref="N79">VLOOKUP($M79&amp;$K79, CHOOSE({1,2}, '[4]Lookup Tables'!$I$59:$I$118&amp;'[4]Lookup Tables'!$J$59:$J$118,'[4]Lookup Tables'!$K$59:$K$118), 2,0)</f>
        <v>M35</v>
      </c>
      <c r="O79" s="15">
        <f t="array" ref="O79">VLOOKUP($M79&amp;$K79, CHOOSE({1,2}, '[4]Lookup Tables'!$I$59:$I$118&amp;'[4]Lookup Tables'!$J$59:$J$118,'[4]Lookup Tables'!$L$59:$L$118), 2,0)</f>
        <v>70274</v>
      </c>
      <c r="P79" s="15">
        <f>+IFERROR(VLOOKUP($A79,'[4]Lookup Tables'!$I$54:$J$55,2,FALSE),"ERROR")</f>
        <v>72036</v>
      </c>
      <c r="Q79" s="16">
        <v>48.5</v>
      </c>
      <c r="R79" s="17">
        <v>1</v>
      </c>
      <c r="S79" s="18">
        <v>23</v>
      </c>
      <c r="T79" s="19">
        <f>(VLOOKUP(S79,'[4]Lookup Tables'!$L$3:$M$11,2,FALSE))*0.039370078474</f>
        <v>0.89566928528350009</v>
      </c>
      <c r="U79" s="17">
        <f t="shared" si="593"/>
        <v>30.558118873978515</v>
      </c>
      <c r="V79" s="20" t="str">
        <f>+IFERROR(VLOOKUP(L79,'[4]Lookup Tables'!$R$4:$U$16,3,FALSE),"ERROR")</f>
        <v>Blue</v>
      </c>
      <c r="W79" s="21">
        <f t="shared" si="594"/>
        <v>157074</v>
      </c>
      <c r="X79" s="22" t="s">
        <v>191</v>
      </c>
      <c r="Y79" s="23" t="s">
        <v>27</v>
      </c>
      <c r="Z79" s="23" t="str">
        <f>+IFERROR(VLOOKUP(L79,'[4]Lookup Tables'!$R$4:$U$16,4,FALSE),"ERROR")</f>
        <v>Fast</v>
      </c>
      <c r="AA79" s="21">
        <f t="shared" si="595"/>
        <v>23</v>
      </c>
      <c r="AB79" s="24">
        <f t="shared" si="596"/>
        <v>1</v>
      </c>
      <c r="AC79" s="23" t="s">
        <v>28</v>
      </c>
      <c r="AD79" s="25">
        <v>0.75</v>
      </c>
      <c r="AE79" s="26">
        <f t="shared" si="631"/>
        <v>5.9907293440026779</v>
      </c>
      <c r="AF79" s="23" t="s">
        <v>29</v>
      </c>
      <c r="AG79" s="23">
        <v>0.625</v>
      </c>
      <c r="AH79" s="26">
        <f t="shared" si="632"/>
        <v>4.5139347901713984</v>
      </c>
      <c r="AI79" s="23" t="s">
        <v>30</v>
      </c>
      <c r="AJ79" s="23">
        <v>0.69</v>
      </c>
      <c r="AK79" s="26">
        <f t="shared" si="633"/>
        <v>5.1446323085815626</v>
      </c>
      <c r="AL79" s="23" t="s">
        <v>31</v>
      </c>
      <c r="AM79" s="23">
        <v>0.80400000000000005</v>
      </c>
      <c r="AN79" s="26">
        <f t="shared" si="634"/>
        <v>7.1295613833638711</v>
      </c>
      <c r="AO79" s="23" t="s">
        <v>32</v>
      </c>
      <c r="AP79" s="23">
        <v>0.53</v>
      </c>
      <c r="AQ79" s="26">
        <f t="shared" si="635"/>
        <v>3.9001518932949448</v>
      </c>
      <c r="AR79" s="47">
        <f t="shared" si="602"/>
        <v>48.75</v>
      </c>
      <c r="AS79" s="21">
        <f>+IFERROR(VLOOKUP(L79,'[4]Lookup Tables'!$R$4:$U$16,2,FALSE),"ERROR")</f>
        <v>30</v>
      </c>
      <c r="AT79" s="23" t="str">
        <f t="shared" si="603"/>
        <v>B or G</v>
      </c>
      <c r="AU79" s="21">
        <f t="shared" si="604"/>
        <v>20</v>
      </c>
      <c r="AV79" s="21" t="str">
        <f>+IFERROR(VLOOKUP(L79,'[4]Lookup Tables'!$R$4:$V$16,5,FALSE),"ERROR")</f>
        <v>5-8</v>
      </c>
      <c r="AW79" s="21">
        <v>600</v>
      </c>
      <c r="AX79" s="48">
        <f t="shared" si="605"/>
        <v>48.5</v>
      </c>
      <c r="AY79" s="48">
        <f t="shared" si="606"/>
        <v>48.75</v>
      </c>
      <c r="AZ79" s="48">
        <f t="shared" si="607"/>
        <v>49.5</v>
      </c>
      <c r="BA79" s="29">
        <f t="array" ref="BA79">VLOOKUP($S79&amp;$M79, CHOOSE({1,2}, '[4]Lookup Tables'!$I$20:$I$48&amp;'[4]Lookup Tables'!$J$20:$J$48,'[4]Lookup Tables'!$K$20:$K$48), 2,0)</f>
        <v>4.6899999999999997E-2</v>
      </c>
      <c r="BB79" s="29">
        <f t="shared" si="608"/>
        <v>2.2746499999999998</v>
      </c>
      <c r="BC79" s="30">
        <f t="shared" si="609"/>
        <v>1032.6911</v>
      </c>
      <c r="BD79" s="29">
        <f t="array" ref="BD79">VLOOKUP($S79&amp;$M79, CHOOSE({1,2}, '[4]Lookup Tables'!$I$20:$I$48&amp;'[4]Lookup Tables'!$J$20:$J$48,'[4]Lookup Tables'!$L$20:$L$48), 2,0)</f>
        <v>4.7899999999999998E-2</v>
      </c>
      <c r="BE79" s="29">
        <f t="shared" si="610"/>
        <v>2.3351250000000001</v>
      </c>
      <c r="BF79" s="30">
        <f t="shared" si="611"/>
        <v>1060.1467500000001</v>
      </c>
      <c r="BG79" s="29">
        <f t="array" ref="BG79">VLOOKUP($S79&amp;$M79, CHOOSE({1,2}, '[4]Lookup Tables'!$I$20:$I$48&amp;'[4]Lookup Tables'!$J$20:$J$48,'[4]Lookup Tables'!$M$20:$M$48), 2,0)</f>
        <v>4.8899999999999999E-2</v>
      </c>
      <c r="BH79" s="29">
        <f t="shared" si="612"/>
        <v>2.42055</v>
      </c>
      <c r="BI79" s="30">
        <f t="shared" si="613"/>
        <v>1098.9296999999999</v>
      </c>
      <c r="BJ79" s="30" t="str">
        <f t="shared" si="614"/>
        <v>M35</v>
      </c>
      <c r="BK79" s="31">
        <f t="shared" si="615"/>
        <v>1.6345875000000001</v>
      </c>
      <c r="BL79" s="30">
        <v>72036</v>
      </c>
      <c r="BM79" s="31">
        <f t="shared" si="616"/>
        <v>0.70053750000000004</v>
      </c>
      <c r="BN79" s="32">
        <v>0.3</v>
      </c>
      <c r="BO79" s="29" t="str">
        <f>'[4]Lookup Tables'!$P$58</f>
        <v>12-8 4x1.25 Universal Clip</v>
      </c>
      <c r="BP79" s="30" t="e">
        <f>VLOOKUP(#REF!,'[4]Lookup Tables'!$P$58:$Q$60,2)</f>
        <v>#REF!</v>
      </c>
      <c r="BQ79" s="29" t="str">
        <f>VLOOKUP($S79,'[4]Lookup Tables'!$O$45:$S$53,2)</f>
        <v>40mm142 gauge</v>
      </c>
      <c r="BR79" s="33">
        <f t="shared" si="636"/>
        <v>4.166666666666667</v>
      </c>
      <c r="BS79" s="30">
        <f>VLOOKUP($S79,'[4]Lookup Tables'!$O$45:$S$53,3)</f>
        <v>8030</v>
      </c>
      <c r="BT79" s="29" t="str">
        <f>VLOOKUP($S79,'[4]Lookup Tables'!$O$45:$S$53,4)</f>
        <v>84mm200 gauge</v>
      </c>
      <c r="BU79" s="33">
        <f t="shared" si="637"/>
        <v>4.166666666666667</v>
      </c>
      <c r="BV79" s="30">
        <f>VLOOKUP($S79,'[4]Lookup Tables'!$O$45:$S$53,5)</f>
        <v>8032</v>
      </c>
      <c r="BW79" s="34">
        <f t="shared" si="619"/>
        <v>20</v>
      </c>
      <c r="BX79" s="34">
        <f t="shared" si="620"/>
        <v>45.492999999999995</v>
      </c>
      <c r="BY79" s="34">
        <f t="shared" si="621"/>
        <v>46.702500000000001</v>
      </c>
      <c r="BZ79" s="34">
        <f t="shared" si="622"/>
        <v>48.411000000000001</v>
      </c>
      <c r="CA79" s="34">
        <f t="shared" si="623"/>
        <v>48.431404685201265</v>
      </c>
      <c r="CB79" s="35" t="str">
        <f t="array" ref="CB79">VLOOKUP($E79&amp;ROUNDUP(($AZ79+1),0), CHOOSE({1,2},'[4]Lookup Tables'!$X$3:$X$129&amp;'[4]Lookup Tables'!$Y$3:$Y$129,'[4]Lookup Tables'!$Z$3:$Z$129),2,0)</f>
        <v>NA</v>
      </c>
      <c r="CC79" s="34" t="str">
        <f t="array" ref="CC79">VLOOKUP($E79&amp;ROUNDUP(($AZ79),0), CHOOSE({1,2},'[4]Lookup Tables'!$X$3:$X$129&amp;'[4]Lookup Tables'!$Y$3:$Y$129,'[4]Lookup Tables'!AA$3:$AA$129),2,0)</f>
        <v>NA</v>
      </c>
      <c r="CD79" s="34" t="str">
        <f t="array" ref="CD79">VLOOKUP($E79&amp;ROUNDUP(($AZ79),0), CHOOSE({1,2},'[4]Lookup Tables'!$X$3:$X$129&amp;'[4]Lookup Tables'!$Y$3:$Y$129,'[4]Lookup Tables'!$AB$3:$AB$129),2,0)</f>
        <v>NA</v>
      </c>
      <c r="CE79" s="36">
        <f t="array" ref="CE79">VLOOKUP($E79&amp;ROUNDUP(($AZ79),0), CHOOSE({1,2},'[4]Lookup Tables'!$X$3:$X$129&amp;'[4]Lookup Tables'!$Y$3:$Y$129,'[4]Lookup Tables'!$AD$3:$AD$129),2,0)</f>
        <v>0</v>
      </c>
      <c r="CF79" s="34">
        <f t="array" ref="CF79">VLOOKUP($E79&amp;ROUNDUP(($AZ79),0), CHOOSE({1,2},'[4]Lookup Tables'!$X$3:$X$129&amp;'[4]Lookup Tables'!$Y$3:$Y$129,'[4]Lookup Tables'!$AE$3:$AE$129),2,0)</f>
        <v>0</v>
      </c>
      <c r="CG79" s="34">
        <f t="array" ref="CG79">VLOOKUP($E79&amp;ROUNDUP(($AZ79+1),0), CHOOSE({1,2},'[4]Lookup Tables'!$X$3:$X$129&amp;'[4]Lookup Tables'!$Y$3:$Y$129,'[4]Lookup Tables'!$AC$3:$AC$129),2,0)</f>
        <v>8053</v>
      </c>
      <c r="CH79" s="36">
        <f t="shared" si="624"/>
        <v>9.2748569096658784</v>
      </c>
      <c r="CI79" s="36">
        <f t="shared" si="583"/>
        <v>2.0404685201264934E-2</v>
      </c>
      <c r="CJ79" s="36">
        <f t="shared" si="625"/>
        <v>624.66832061189268</v>
      </c>
      <c r="CK79" s="36">
        <f t="shared" si="626"/>
        <v>4.0495719003787993</v>
      </c>
      <c r="CL79" s="36">
        <f t="shared" si="627"/>
        <v>5.1738493680577484</v>
      </c>
      <c r="CM79" s="36">
        <f t="shared" si="628"/>
        <v>1.3545094530163784</v>
      </c>
      <c r="CN79" s="37">
        <f t="shared" si="629"/>
        <v>21.900000000000002</v>
      </c>
      <c r="CO79" s="37">
        <f t="shared" si="630"/>
        <v>20.023438924149133</v>
      </c>
      <c r="CP79" s="38" t="str">
        <f t="array" ref="CP79">VLOOKUP($S79&amp;$D79, CHOOSE({1,2}, '[4]Lookup Tables'!$O$65:$O$79&amp;'[4]Lookup Tables'!$P$65:$P$79,'[4]Lookup Tables'!$Q$65:$Q$79),2,0)</f>
        <v>NA</v>
      </c>
      <c r="CQ79" s="39">
        <f t="shared" si="590"/>
        <v>2.4771257898156187</v>
      </c>
      <c r="CR79" s="40" t="str">
        <f>+IFERROR(VLOOKUP($J79,'[5]Codes - Revised'!$A$8:$O$12110,10,FALSE),"ERROR")</f>
        <v>56 x 42</v>
      </c>
      <c r="CS79" s="41">
        <f t="shared" si="548"/>
        <v>2229.4132108340568</v>
      </c>
    </row>
    <row r="80" spans="1:97" s="10" customFormat="1">
      <c r="A80" s="11" t="s">
        <v>21</v>
      </c>
      <c r="B80" s="12">
        <v>157075</v>
      </c>
      <c r="C80" s="11" t="s">
        <v>192</v>
      </c>
      <c r="D80" s="11" t="s">
        <v>23</v>
      </c>
      <c r="E80" s="11" t="s">
        <v>24</v>
      </c>
      <c r="F80" s="11">
        <v>25</v>
      </c>
      <c r="G80" s="13">
        <f>CA80</f>
        <v>63.033750000000005</v>
      </c>
      <c r="H80" s="14">
        <v>36</v>
      </c>
      <c r="I80" s="13">
        <f>F80*H80</f>
        <v>900</v>
      </c>
      <c r="J80" s="14">
        <v>12565</v>
      </c>
      <c r="K80" s="11">
        <v>45</v>
      </c>
      <c r="L80" s="15">
        <f>+IFERROR(VLOOKUP($K80,'[4]Lookup Tables'!$A$3:$B$35,2,FALSE),"ERROR")</f>
        <v>45</v>
      </c>
      <c r="M80" s="11" t="s">
        <v>25</v>
      </c>
      <c r="N80" s="15" t="str">
        <f t="array" ref="N80">VLOOKUP($M80&amp;$L80, CHOOSE({1,2}, '[4]Lookup Tables'!$I$59:$I$165&amp;'[4]Lookup Tables'!$J$59:$J$165,'[4]Lookup Tables'!$K$59:$K$165), 2,0)</f>
        <v>M45</v>
      </c>
      <c r="O80" s="15">
        <f t="array" ref="O80">VLOOKUP($M80&amp;$K80&amp;A80, CHOOSE({1,2,3}, '[4]Lookup Tables'!$I$59:$I$165&amp;'[4]Lookup Tables'!$J$59:$J$165&amp;'[4]Lookup Tables'!$H$59:$H$165,'[4]Lookup Tables'!$L$59:$L$165), 2,0)</f>
        <v>70316</v>
      </c>
      <c r="P80" s="15">
        <f>+IFERROR(VLOOKUP($A80,'[4]Lookup Tables'!$I$54:$J$55,2,FALSE),"ERROR")</f>
        <v>72036</v>
      </c>
      <c r="Q80" s="16">
        <v>48.5</v>
      </c>
      <c r="R80" s="17">
        <v>1</v>
      </c>
      <c r="S80" s="18">
        <v>23</v>
      </c>
      <c r="T80" s="19">
        <f>(VLOOKUP(S80,'[4]Lookup Tables'!$L$3:$M$11,2,FALSE))*0.039370078474</f>
        <v>0.89566928528350009</v>
      </c>
      <c r="U80" s="17">
        <f>(3.14159*(T80/2)^2)*(Q80)</f>
        <v>30.558118873978515</v>
      </c>
      <c r="V80" s="20" t="str">
        <f>+IFERROR(VLOOKUP(L80,'[4]Lookup Tables'!$R$4:$U$22,3,FALSE),"ERROR")</f>
        <v>Green</v>
      </c>
      <c r="W80" s="21">
        <f>B80</f>
        <v>157075</v>
      </c>
      <c r="X80" s="11" t="s">
        <v>193</v>
      </c>
      <c r="Y80" s="23" t="s">
        <v>27</v>
      </c>
      <c r="Z80" s="23" t="str">
        <f>+IFERROR(VLOOKUP(L80,'[4]Lookup Tables'!$R$4:$U$22,4,FALSE),"ERROR")</f>
        <v>Medium</v>
      </c>
      <c r="AA80" s="21">
        <f>S80</f>
        <v>23</v>
      </c>
      <c r="AB80" s="24">
        <f>R80</f>
        <v>1</v>
      </c>
      <c r="AC80" s="23" t="s">
        <v>28</v>
      </c>
      <c r="AD80" s="25">
        <v>0.75</v>
      </c>
      <c r="AE80" s="26">
        <f>(($U80-(3.1459*(($AB80+0.043)/2)^2))/((3.1459*(($AB80+0.043)/2)^2)-(3.1459*(AD80/2)^2)))/12</f>
        <v>5.9907293440026779</v>
      </c>
      <c r="AF80" s="23" t="s">
        <v>29</v>
      </c>
      <c r="AG80" s="23">
        <v>0.625</v>
      </c>
      <c r="AH80" s="26">
        <f>(($U80-(3.1459*(($AB80+0.043)/2)^2))/((3.1459*(($AB80+0.043)/2)^2)-(3.1459*(AG80/2)^2)))/12</f>
        <v>4.5139347901713984</v>
      </c>
      <c r="AI80" s="23" t="s">
        <v>30</v>
      </c>
      <c r="AJ80" s="23">
        <v>0.69</v>
      </c>
      <c r="AK80" s="26">
        <f>(($U80-(3.1459*(($AB80+0.043)/2)^2))/((3.1459*(($AB80+0.043)/2)^2)-(3.1459*(AJ80/2)^2)))/12</f>
        <v>5.1446323085815626</v>
      </c>
      <c r="AL80" s="23" t="s">
        <v>31</v>
      </c>
      <c r="AM80" s="23">
        <v>0.80400000000000005</v>
      </c>
      <c r="AN80" s="26">
        <f>(($U80-(3.1459*(($AB80+0.043)/2)^2))/((3.1459*(($AB80+0.043)/2)^2)-(3.1459*(AM80/2)^2)))/12</f>
        <v>7.1295613833638711</v>
      </c>
      <c r="AO80" s="23" t="s">
        <v>32</v>
      </c>
      <c r="AP80" s="23">
        <v>0.53</v>
      </c>
      <c r="AQ80" s="26">
        <f>(($U80-(3.1459*(($AB80+0.043)/2)^2))/((3.1459*(($AB80+0.043)/2)^2)-(3.1459*(AP80/2)^2)))/12</f>
        <v>3.9001518932949448</v>
      </c>
      <c r="AR80" s="47">
        <f>AY80</f>
        <v>48.75</v>
      </c>
      <c r="AS80" s="21">
        <f>+IFERROR(VLOOKUP(L80,'[4]Lookup Tables'!$R$4:$U$22,2,FALSE),"ERROR")</f>
        <v>60</v>
      </c>
      <c r="AT80" s="23" t="str">
        <f>A80</f>
        <v>B or G</v>
      </c>
      <c r="AU80" s="21">
        <f>F80</f>
        <v>25</v>
      </c>
      <c r="AV80" s="21" t="str">
        <f>+IFERROR(VLOOKUP(L80,'[4]Lookup Tables'!$R$4:$V$22,5,FALSE),"ERROR")</f>
        <v>5-8</v>
      </c>
      <c r="AW80" s="21">
        <v>600</v>
      </c>
      <c r="AX80" s="28">
        <f>Q80</f>
        <v>48.5</v>
      </c>
      <c r="AY80" s="48">
        <f>AX80+0.25</f>
        <v>48.75</v>
      </c>
      <c r="AZ80" s="48">
        <f>AX80+1</f>
        <v>49.5</v>
      </c>
      <c r="BA80" s="29">
        <f t="array" ref="BA80">VLOOKUP($S80&amp;$M80, CHOOSE({1,2}, '[4]Lookup Tables'!$I$20:$I$49&amp;'[4]Lookup Tables'!$J$20:$J$49,'[4]Lookup Tables'!$K$20:$K$49), 2,0)</f>
        <v>4.6899999999999997E-2</v>
      </c>
      <c r="BB80" s="29">
        <f>BA80*AX80</f>
        <v>2.2746499999999998</v>
      </c>
      <c r="BC80" s="30">
        <f>BB80*454</f>
        <v>1032.6911</v>
      </c>
      <c r="BD80" s="29">
        <f t="array" ref="BD80">VLOOKUP($S80&amp;$M80, CHOOSE({1,2}, '[4]Lookup Tables'!$I$20:$I$49&amp;'[4]Lookup Tables'!$J$20:$J$49,'[4]Lookup Tables'!$L$20:$L$49), 2,0)</f>
        <v>4.7899999999999998E-2</v>
      </c>
      <c r="BE80" s="49">
        <f>BD80*AY80</f>
        <v>2.3351250000000001</v>
      </c>
      <c r="BF80" s="30">
        <f>BE80*454</f>
        <v>1060.1467500000001</v>
      </c>
      <c r="BG80" s="29">
        <f t="array" ref="BG80">VLOOKUP($S80&amp;$M80, CHOOSE({1,2}, '[4]Lookup Tables'!$I$20:$I$49&amp;'[4]Lookup Tables'!$J$20:$J$49,'[4]Lookup Tables'!$M$20:$M$49), 2,0)</f>
        <v>4.8899999999999999E-2</v>
      </c>
      <c r="BH80" s="29">
        <f>BG80*AZ80</f>
        <v>2.42055</v>
      </c>
      <c r="BI80" s="30">
        <f>BH80*454</f>
        <v>1098.9296999999999</v>
      </c>
      <c r="BJ80" s="30" t="str">
        <f>N80</f>
        <v>M45</v>
      </c>
      <c r="BK80" s="31">
        <f>BE80*0.7</f>
        <v>1.6345875000000001</v>
      </c>
      <c r="BL80" s="30">
        <v>72036</v>
      </c>
      <c r="BM80" s="31">
        <f>BE80*0.3</f>
        <v>0.70053750000000004</v>
      </c>
      <c r="BN80" s="32">
        <v>0.3</v>
      </c>
      <c r="BO80" s="29" t="str">
        <f>'[4]Lookup Tables'!$P$58</f>
        <v>12-8 4x1.25 Universal Clip</v>
      </c>
      <c r="BP80" s="30">
        <f>VLOOKUP($BO80,'[4]Lookup Tables'!$P$58:$Q$60,2)</f>
        <v>8509</v>
      </c>
      <c r="BQ80" s="29" t="str">
        <f>VLOOKUP($S80,'[4]Lookup Tables'!$O$45:$S$53,2)</f>
        <v>40mm142 gauge</v>
      </c>
      <c r="BR80" s="33">
        <f>($AY80+1.25)/12</f>
        <v>4.166666666666667</v>
      </c>
      <c r="BS80" s="30">
        <f>VLOOKUP($S80,'[4]Lookup Tables'!$O$45:$S$53,3)</f>
        <v>8030</v>
      </c>
      <c r="BT80" s="29" t="str">
        <f>VLOOKUP($S80,'[4]Lookup Tables'!$O$45:$S$53,4)</f>
        <v>84mm200 gauge</v>
      </c>
      <c r="BU80" s="33">
        <f>($AY80+1.25)/12</f>
        <v>4.166666666666667</v>
      </c>
      <c r="BV80" s="30">
        <f>VLOOKUP($S80,'[4]Lookup Tables'!$O$45:$S$53,5)</f>
        <v>8032</v>
      </c>
      <c r="BW80" s="34">
        <f>F80</f>
        <v>25</v>
      </c>
      <c r="BX80" s="34">
        <f>BB80*BW80</f>
        <v>56.866249999999994</v>
      </c>
      <c r="BY80" s="34">
        <f>BE80*BW80</f>
        <v>58.378125000000004</v>
      </c>
      <c r="BZ80" s="34">
        <f>BH80*BW80</f>
        <v>60.513750000000002</v>
      </c>
      <c r="CA80" s="34">
        <f>BZ80+CE80+CI80</f>
        <v>63.033750000000005</v>
      </c>
      <c r="CB80" s="35" t="str">
        <f t="array" ref="CB80">VLOOKUP($E80&amp;ROUNDUP(($AZ80),0), CHOOSE({1,2},'[4]Lookup Tables'!$X$3:$X$129&amp;'[4]Lookup Tables'!$Y$3:$Y$129,'[4]Lookup Tables'!$Z$3:$Z$129),2,0)</f>
        <v>56"-2pc</v>
      </c>
      <c r="CC80" s="34">
        <f t="array" ref="CC80">VLOOKUP($E80&amp;ROUNDUP(($AZ80),0), CHOOSE({1,2},'[4]Lookup Tables'!$X$3:$X$129&amp;'[4]Lookup Tables'!$Y$3:$Y$129,'[4]Lookup Tables'!AA$3:$AA$129),2,0)</f>
        <v>8480</v>
      </c>
      <c r="CD80" s="34">
        <f t="array" ref="CD80">VLOOKUP($E80&amp;ROUNDUP(($AZ80),0), CHOOSE({1,2},'[4]Lookup Tables'!$X$3:$X$129&amp;'[4]Lookup Tables'!$Y$3:$Y$129,'[4]Lookup Tables'!$AB$3:$AB$129),2,0)</f>
        <v>8481</v>
      </c>
      <c r="CE80" s="36">
        <f t="array" ref="CE80">VLOOKUP($E80&amp;ROUNDUP(($AZ80),0), CHOOSE({1,2},'[4]Lookup Tables'!$X$3:$X$129&amp;'[4]Lookup Tables'!$Y$3:$Y$129,'[4]Lookup Tables'!$AD$3:$AD$129),2,0)</f>
        <v>2.52</v>
      </c>
      <c r="CF80" s="34">
        <f t="array" ref="CF80">VLOOKUP($E80&amp;ROUNDUP(($AZ80),0), CHOOSE({1,2},'[4]Lookup Tables'!$X$3:$X$129&amp;'[4]Lookup Tables'!$Y$3:$Y$129,'[4]Lookup Tables'!$AE$3:$AE$129),2,0)</f>
        <v>3</v>
      </c>
      <c r="CG80" s="34" t="str">
        <f t="array" ref="CG80">VLOOKUP($E80&amp;ROUNDUP(($AZ80+1),0), CHOOSE({1,2},'[4]Lookup Tables'!$X$3:$X$129&amp;'[4]Lookup Tables'!$Y$3:$Y$129,'[4]Lookup Tables'!$AC$3:$AC$129),2,0)</f>
        <v>NA</v>
      </c>
      <c r="CH80" s="36">
        <f>(CO80*12)*0.0386</f>
        <v>10.374903158678134</v>
      </c>
      <c r="CI80" s="36">
        <f t="shared" si="583"/>
        <v>0</v>
      </c>
      <c r="CJ80" s="36">
        <f>((3.14159*(((S80*0.039370078474)/2)^2))*Q80)*BW80</f>
        <v>780.83540076486577</v>
      </c>
      <c r="CK80" s="36">
        <f>((SQRT((CJ80/Q80)/3.14159))*2)</f>
        <v>4.5275590245100004</v>
      </c>
      <c r="CL80" s="36">
        <f>CK80/0.7827</f>
        <v>5.7845394461607267</v>
      </c>
      <c r="CM80" s="36">
        <f>(2*3.14159*(CL80/2))/12</f>
        <v>1.5143876065553397</v>
      </c>
      <c r="CN80" s="37">
        <f>ROUNDUP((Q80/3)*CM80,1)</f>
        <v>24.5</v>
      </c>
      <c r="CO80" s="37">
        <f>(CN80*ABS(COS(15)))+((6*(CM80*5))/12)</f>
        <v>22.398322881429472</v>
      </c>
      <c r="CP80" s="38" t="str">
        <f t="array" ref="CP80">VLOOKUP($S80&amp;$D80, CHOOSE({1,2}, '[4]Lookup Tables'!$O$65:$O$79&amp;'[4]Lookup Tables'!$P$65:$P$79,'[4]Lookup Tables'!$Q$65:$Q$79),2,0)</f>
        <v>NA</v>
      </c>
      <c r="CQ80" s="39">
        <f t="shared" si="590"/>
        <v>2.5769055555555553</v>
      </c>
      <c r="CR80" s="40" t="str">
        <f>+IFERROR(VLOOKUP($J80,'[5]Codes - Revised'!$A$8:$O$12110,10,FALSE),"ERROR")</f>
        <v>56 x 42</v>
      </c>
      <c r="CS80" s="41">
        <f t="shared" si="548"/>
        <v>2319.2149999999997</v>
      </c>
    </row>
    <row r="81" spans="1:97" s="10" customFormat="1">
      <c r="A81" s="11" t="s">
        <v>21</v>
      </c>
      <c r="B81" s="12">
        <v>157076</v>
      </c>
      <c r="C81" s="11" t="s">
        <v>194</v>
      </c>
      <c r="D81" s="11" t="s">
        <v>23</v>
      </c>
      <c r="E81" s="11" t="s">
        <v>34</v>
      </c>
      <c r="F81" s="11">
        <v>20</v>
      </c>
      <c r="G81" s="13">
        <f t="shared" ref="G81" si="638">CA81</f>
        <v>48.431404685201265</v>
      </c>
      <c r="H81" s="14">
        <v>45</v>
      </c>
      <c r="I81" s="13">
        <f t="shared" ref="I81" si="639">F81*H81</f>
        <v>900</v>
      </c>
      <c r="J81" s="14">
        <v>12544</v>
      </c>
      <c r="K81" s="11">
        <v>45</v>
      </c>
      <c r="L81" s="15">
        <f>+IFERROR(VLOOKUP($K81,'[4]Lookup Tables'!$A$3:$B$29,2,FALSE),"ERROR")</f>
        <v>45</v>
      </c>
      <c r="M81" s="11" t="s">
        <v>25</v>
      </c>
      <c r="N81" s="15" t="str">
        <f t="array" ref="N81">VLOOKUP($M81&amp;$K81, CHOOSE({1,2}, '[4]Lookup Tables'!$I$59:$I$118&amp;'[4]Lookup Tables'!$J$59:$J$118,'[4]Lookup Tables'!$K$59:$K$118), 2,0)</f>
        <v>M45</v>
      </c>
      <c r="O81" s="15">
        <f t="array" ref="O81">VLOOKUP($M81&amp;$K81, CHOOSE({1,2}, '[4]Lookup Tables'!$I$59:$I$118&amp;'[4]Lookup Tables'!$J$59:$J$118,'[4]Lookup Tables'!$L$59:$L$118), 2,0)</f>
        <v>70316</v>
      </c>
      <c r="P81" s="15">
        <f>+IFERROR(VLOOKUP($A81,'[4]Lookup Tables'!$I$54:$J$55,2,FALSE),"ERROR")</f>
        <v>72036</v>
      </c>
      <c r="Q81" s="16">
        <v>48.5</v>
      </c>
      <c r="R81" s="17">
        <v>1</v>
      </c>
      <c r="S81" s="18">
        <v>23</v>
      </c>
      <c r="T81" s="19">
        <f>(VLOOKUP(S81,'[4]Lookup Tables'!$L$3:$M$11,2,FALSE))*0.039370078474</f>
        <v>0.89566928528350009</v>
      </c>
      <c r="U81" s="17">
        <f t="shared" ref="U81" si="640">(3.14159*(T81/2)^2)*(Q81)</f>
        <v>30.558118873978515</v>
      </c>
      <c r="V81" s="20" t="str">
        <f>+IFERROR(VLOOKUP(L81,'[4]Lookup Tables'!$R$4:$U$16,3,FALSE),"ERROR")</f>
        <v>Green</v>
      </c>
      <c r="W81" s="21">
        <f t="shared" ref="W81" si="641">B81</f>
        <v>157076</v>
      </c>
      <c r="X81" s="22" t="s">
        <v>193</v>
      </c>
      <c r="Y81" s="23" t="s">
        <v>27</v>
      </c>
      <c r="Z81" s="23" t="str">
        <f>+IFERROR(VLOOKUP(L81,'[4]Lookup Tables'!$R$4:$U$16,4,FALSE),"ERROR")</f>
        <v>Medium</v>
      </c>
      <c r="AA81" s="21">
        <f t="shared" ref="AA81" si="642">S81</f>
        <v>23</v>
      </c>
      <c r="AB81" s="24">
        <f t="shared" ref="AB81" si="643">R81</f>
        <v>1</v>
      </c>
      <c r="AC81" s="23" t="s">
        <v>28</v>
      </c>
      <c r="AD81" s="25">
        <v>0.75</v>
      </c>
      <c r="AE81" s="26">
        <f t="shared" ref="AE81" si="644">(($U81-(3.1459*(($AB81+0.043)/2)^2))/((3.1459*(($AB81+0.043)/2)^2)-(3.1459*(AD81/2)^2)))/12</f>
        <v>5.9907293440026779</v>
      </c>
      <c r="AF81" s="23" t="s">
        <v>29</v>
      </c>
      <c r="AG81" s="23">
        <v>0.625</v>
      </c>
      <c r="AH81" s="26">
        <f t="shared" ref="AH81" si="645">(($U81-(3.1459*(($AB81+0.043)/2)^2))/((3.1459*(($AB81+0.043)/2)^2)-(3.1459*(AG81/2)^2)))/12</f>
        <v>4.5139347901713984</v>
      </c>
      <c r="AI81" s="23" t="s">
        <v>30</v>
      </c>
      <c r="AJ81" s="23">
        <v>0.69</v>
      </c>
      <c r="AK81" s="26">
        <f t="shared" ref="AK81" si="646">(($U81-(3.1459*(($AB81+0.043)/2)^2))/((3.1459*(($AB81+0.043)/2)^2)-(3.1459*(AJ81/2)^2)))/12</f>
        <v>5.1446323085815626</v>
      </c>
      <c r="AL81" s="23" t="s">
        <v>31</v>
      </c>
      <c r="AM81" s="23">
        <v>0.80400000000000005</v>
      </c>
      <c r="AN81" s="26">
        <f t="shared" ref="AN81" si="647">(($U81-(3.1459*(($AB81+0.043)/2)^2))/((3.1459*(($AB81+0.043)/2)^2)-(3.1459*(AM81/2)^2)))/12</f>
        <v>7.1295613833638711</v>
      </c>
      <c r="AO81" s="23" t="s">
        <v>32</v>
      </c>
      <c r="AP81" s="23">
        <v>0.53</v>
      </c>
      <c r="AQ81" s="26">
        <f t="shared" ref="AQ81" si="648">(($U81-(3.1459*(($AB81+0.043)/2)^2))/((3.1459*(($AB81+0.043)/2)^2)-(3.1459*(AP81/2)^2)))/12</f>
        <v>3.9001518932949448</v>
      </c>
      <c r="AR81" s="47">
        <f t="shared" ref="AR81" si="649">AY81</f>
        <v>48.75</v>
      </c>
      <c r="AS81" s="21">
        <f>+IFERROR(VLOOKUP(L81,'[4]Lookup Tables'!$R$4:$U$16,2,FALSE),"ERROR")</f>
        <v>60</v>
      </c>
      <c r="AT81" s="23" t="str">
        <f t="shared" ref="AT81" si="650">A81</f>
        <v>B or G</v>
      </c>
      <c r="AU81" s="21">
        <f t="shared" ref="AU81" si="651">F81</f>
        <v>20</v>
      </c>
      <c r="AV81" s="21" t="str">
        <f>+IFERROR(VLOOKUP(L81,'[4]Lookup Tables'!$R$4:$V$16,5,FALSE),"ERROR")</f>
        <v>5-8</v>
      </c>
      <c r="AW81" s="21">
        <v>600</v>
      </c>
      <c r="AX81" s="48">
        <f t="shared" ref="AX81" si="652">Q81</f>
        <v>48.5</v>
      </c>
      <c r="AY81" s="48">
        <f t="shared" ref="AY81" si="653">AX81+0.25</f>
        <v>48.75</v>
      </c>
      <c r="AZ81" s="48">
        <f t="shared" ref="AZ81" si="654">AX81+1</f>
        <v>49.5</v>
      </c>
      <c r="BA81" s="29">
        <f t="array" ref="BA81">VLOOKUP($S81&amp;$M81, CHOOSE({1,2}, '[4]Lookup Tables'!$I$20:$I$48&amp;'[4]Lookup Tables'!$J$20:$J$48,'[4]Lookup Tables'!$K$20:$K$48), 2,0)</f>
        <v>4.6899999999999997E-2</v>
      </c>
      <c r="BB81" s="29">
        <f t="shared" ref="BB81" si="655">BA81*AX81</f>
        <v>2.2746499999999998</v>
      </c>
      <c r="BC81" s="30">
        <f t="shared" ref="BC81" si="656">BB81*454</f>
        <v>1032.6911</v>
      </c>
      <c r="BD81" s="29">
        <f t="array" ref="BD81">VLOOKUP($S81&amp;$M81, CHOOSE({1,2}, '[4]Lookup Tables'!$I$20:$I$48&amp;'[4]Lookup Tables'!$J$20:$J$48,'[4]Lookup Tables'!$L$20:$L$48), 2,0)</f>
        <v>4.7899999999999998E-2</v>
      </c>
      <c r="BE81" s="29">
        <f t="shared" ref="BE81" si="657">BD81*AY81</f>
        <v>2.3351250000000001</v>
      </c>
      <c r="BF81" s="30">
        <f t="shared" ref="BF81" si="658">BE81*454</f>
        <v>1060.1467500000001</v>
      </c>
      <c r="BG81" s="29">
        <f t="array" ref="BG81">VLOOKUP($S81&amp;$M81, CHOOSE({1,2}, '[4]Lookup Tables'!$I$20:$I$48&amp;'[4]Lookup Tables'!$J$20:$J$48,'[4]Lookup Tables'!$M$20:$M$48), 2,0)</f>
        <v>4.8899999999999999E-2</v>
      </c>
      <c r="BH81" s="29">
        <f t="shared" ref="BH81" si="659">BG81*AZ81</f>
        <v>2.42055</v>
      </c>
      <c r="BI81" s="30">
        <f t="shared" ref="BI81" si="660">BH81*454</f>
        <v>1098.9296999999999</v>
      </c>
      <c r="BJ81" s="30" t="str">
        <f t="shared" ref="BJ81" si="661">N81</f>
        <v>M45</v>
      </c>
      <c r="BK81" s="31">
        <f t="shared" ref="BK81" si="662">BE81*0.7</f>
        <v>1.6345875000000001</v>
      </c>
      <c r="BL81" s="30">
        <v>72036</v>
      </c>
      <c r="BM81" s="31">
        <f t="shared" ref="BM81" si="663">BE81*0.3</f>
        <v>0.70053750000000004</v>
      </c>
      <c r="BN81" s="32">
        <v>0.3</v>
      </c>
      <c r="BO81" s="29" t="str">
        <f>'[4]Lookup Tables'!$P$58</f>
        <v>12-8 4x1.25 Universal Clip</v>
      </c>
      <c r="BP81" s="30" t="e">
        <f>VLOOKUP(#REF!,'[4]Lookup Tables'!$P$58:$Q$60,2)</f>
        <v>#REF!</v>
      </c>
      <c r="BQ81" s="29" t="str">
        <f>VLOOKUP($S81,'[4]Lookup Tables'!$O$45:$S$53,2)</f>
        <v>40mm142 gauge</v>
      </c>
      <c r="BR81" s="33">
        <f t="shared" ref="BR81" si="664">($AY81+1.25)/12</f>
        <v>4.166666666666667</v>
      </c>
      <c r="BS81" s="30">
        <f>VLOOKUP($S81,'[4]Lookup Tables'!$O$45:$S$53,3)</f>
        <v>8030</v>
      </c>
      <c r="BT81" s="29" t="str">
        <f>VLOOKUP($S81,'[4]Lookup Tables'!$O$45:$S$53,4)</f>
        <v>84mm200 gauge</v>
      </c>
      <c r="BU81" s="33">
        <f t="shared" ref="BU81" si="665">($AY81+1.25)/12</f>
        <v>4.166666666666667</v>
      </c>
      <c r="BV81" s="30">
        <f>VLOOKUP($S81,'[4]Lookup Tables'!$O$45:$S$53,5)</f>
        <v>8032</v>
      </c>
      <c r="BW81" s="34">
        <f t="shared" ref="BW81" si="666">F81</f>
        <v>20</v>
      </c>
      <c r="BX81" s="34">
        <f t="shared" ref="BX81" si="667">BB81*BW81</f>
        <v>45.492999999999995</v>
      </c>
      <c r="BY81" s="34">
        <f t="shared" ref="BY81" si="668">BE81*BW81</f>
        <v>46.702500000000001</v>
      </c>
      <c r="BZ81" s="34">
        <f t="shared" ref="BZ81" si="669">BH81*BW81</f>
        <v>48.411000000000001</v>
      </c>
      <c r="CA81" s="34">
        <f t="shared" ref="CA81" si="670">BZ81+CE81+CI81</f>
        <v>48.431404685201265</v>
      </c>
      <c r="CB81" s="35" t="str">
        <f t="array" ref="CB81">VLOOKUP($E81&amp;ROUNDUP(($AZ81+1),0), CHOOSE({1,2},'[4]Lookup Tables'!$X$3:$X$129&amp;'[4]Lookup Tables'!$Y$3:$Y$129,'[4]Lookup Tables'!$Z$3:$Z$129),2,0)</f>
        <v>NA</v>
      </c>
      <c r="CC81" s="34" t="str">
        <f t="array" ref="CC81">VLOOKUP($E81&amp;ROUNDUP(($AZ81),0), CHOOSE({1,2},'[4]Lookup Tables'!$X$3:$X$129&amp;'[4]Lookup Tables'!$Y$3:$Y$129,'[4]Lookup Tables'!AA$3:$AA$129),2,0)</f>
        <v>NA</v>
      </c>
      <c r="CD81" s="34" t="str">
        <f t="array" ref="CD81">VLOOKUP($E81&amp;ROUNDUP(($AZ81),0), CHOOSE({1,2},'[4]Lookup Tables'!$X$3:$X$129&amp;'[4]Lookup Tables'!$Y$3:$Y$129,'[4]Lookup Tables'!$AB$3:$AB$129),2,0)</f>
        <v>NA</v>
      </c>
      <c r="CE81" s="36">
        <f t="array" ref="CE81">VLOOKUP($E81&amp;ROUNDUP(($AZ81),0), CHOOSE({1,2},'[4]Lookup Tables'!$X$3:$X$129&amp;'[4]Lookup Tables'!$Y$3:$Y$129,'[4]Lookup Tables'!$AD$3:$AD$129),2,0)</f>
        <v>0</v>
      </c>
      <c r="CF81" s="34">
        <f t="array" ref="CF81">VLOOKUP($E81&amp;ROUNDUP(($AZ81),0), CHOOSE({1,2},'[4]Lookup Tables'!$X$3:$X$129&amp;'[4]Lookup Tables'!$Y$3:$Y$129,'[4]Lookup Tables'!$AE$3:$AE$129),2,0)</f>
        <v>0</v>
      </c>
      <c r="CG81" s="34">
        <f t="array" ref="CG81">VLOOKUP($E81&amp;ROUNDUP(($AZ81+1),0), CHOOSE({1,2},'[4]Lookup Tables'!$X$3:$X$129&amp;'[4]Lookup Tables'!$Y$3:$Y$129,'[4]Lookup Tables'!$AC$3:$AC$129),2,0)</f>
        <v>8053</v>
      </c>
      <c r="CH81" s="36">
        <f t="shared" ref="CH81" si="671">(CO81*12)*0.0386</f>
        <v>9.2748569096658784</v>
      </c>
      <c r="CI81" s="36">
        <f t="shared" si="583"/>
        <v>2.0404685201264934E-2</v>
      </c>
      <c r="CJ81" s="36">
        <f t="shared" ref="CJ81" si="672">((3.14159*(((S81*0.039370078474)/2)^2))*Q81)*BW81</f>
        <v>624.66832061189268</v>
      </c>
      <c r="CK81" s="36">
        <f t="shared" ref="CK81" si="673">((SQRT((CJ81/Q81)/3.14159))*2)</f>
        <v>4.0495719003787993</v>
      </c>
      <c r="CL81" s="36">
        <f t="shared" ref="CL81" si="674">CK81/0.7827</f>
        <v>5.1738493680577484</v>
      </c>
      <c r="CM81" s="36">
        <f t="shared" ref="CM81" si="675">(2*3.14159*(CL81/2))/12</f>
        <v>1.3545094530163784</v>
      </c>
      <c r="CN81" s="37">
        <f t="shared" ref="CN81" si="676">ROUNDUP((Q81/3)*CM81,1)</f>
        <v>21.900000000000002</v>
      </c>
      <c r="CO81" s="37">
        <f t="shared" ref="CO81" si="677">(CN81*ABS(COS(15)))+((6*(CM81*5))/12)</f>
        <v>20.023438924149133</v>
      </c>
      <c r="CP81" s="38" t="str">
        <f t="array" ref="CP81">VLOOKUP($S81&amp;$D81, CHOOSE({1,2}, '[4]Lookup Tables'!$O$65:$O$79&amp;'[4]Lookup Tables'!$P$65:$P$79,'[4]Lookup Tables'!$Q$65:$Q$79),2,0)</f>
        <v>NA</v>
      </c>
      <c r="CQ81" s="39">
        <f t="shared" si="590"/>
        <v>2.4771257898156187</v>
      </c>
      <c r="CR81" s="40" t="str">
        <f>+IFERROR(VLOOKUP($J81,'[5]Codes - Revised'!$A$8:$O$12110,10,FALSE),"ERROR")</f>
        <v>56 x 42</v>
      </c>
      <c r="CS81" s="41">
        <f t="shared" si="548"/>
        <v>2229.4132108340568</v>
      </c>
    </row>
    <row r="82" spans="1:97" s="10" customFormat="1">
      <c r="A82" s="11" t="s">
        <v>21</v>
      </c>
      <c r="B82" s="12">
        <v>157078</v>
      </c>
      <c r="C82" s="11" t="s">
        <v>195</v>
      </c>
      <c r="D82" s="11" t="s">
        <v>23</v>
      </c>
      <c r="E82" s="11" t="s">
        <v>24</v>
      </c>
      <c r="F82" s="11">
        <v>25</v>
      </c>
      <c r="G82" s="13">
        <f>CA82</f>
        <v>63.033750000000005</v>
      </c>
      <c r="H82" s="14">
        <v>36</v>
      </c>
      <c r="I82" s="13">
        <f>F82*H82</f>
        <v>900</v>
      </c>
      <c r="J82" s="14">
        <v>12565</v>
      </c>
      <c r="K82" s="11">
        <v>35</v>
      </c>
      <c r="L82" s="15">
        <f>+IFERROR(VLOOKUP($K82,'[4]Lookup Tables'!$A$3:$B$35,2,FALSE),"ERROR")</f>
        <v>35</v>
      </c>
      <c r="M82" s="11" t="s">
        <v>25</v>
      </c>
      <c r="N82" s="15" t="str">
        <f t="array" ref="N82">VLOOKUP($M82&amp;$L82, CHOOSE({1,2}, '[4]Lookup Tables'!$I$59:$I$165&amp;'[4]Lookup Tables'!$J$59:$J$165,'[4]Lookup Tables'!$K$59:$K$165), 2,0)</f>
        <v>M35</v>
      </c>
      <c r="O82" s="15">
        <f t="array" ref="O82">VLOOKUP($M82&amp;$K82&amp;A82, CHOOSE({1,2,3}, '[4]Lookup Tables'!$I$59:$I$165&amp;'[4]Lookup Tables'!$J$59:$J$165&amp;'[4]Lookup Tables'!$H$59:$H$165,'[4]Lookup Tables'!$L$59:$L$165), 2,0)</f>
        <v>70274</v>
      </c>
      <c r="P82" s="15">
        <f>+IFERROR(VLOOKUP($A82,'[4]Lookup Tables'!$I$54:$J$55,2,FALSE),"ERROR")</f>
        <v>72036</v>
      </c>
      <c r="Q82" s="16">
        <v>48.5</v>
      </c>
      <c r="R82" s="17">
        <v>1</v>
      </c>
      <c r="S82" s="18">
        <v>23</v>
      </c>
      <c r="T82" s="19">
        <f>(VLOOKUP(S82,'[4]Lookup Tables'!$L$3:$M$11,2,FALSE))*0.039370078474</f>
        <v>0.89566928528350009</v>
      </c>
      <c r="U82" s="17">
        <f>(3.14159*(T82/2)^2)*(Q82)</f>
        <v>30.558118873978515</v>
      </c>
      <c r="V82" s="20" t="str">
        <f>+IFERROR(VLOOKUP(L82,'[4]Lookup Tables'!$R$4:$U$22,3,FALSE),"ERROR")</f>
        <v>Blue</v>
      </c>
      <c r="W82" s="21">
        <f>B82</f>
        <v>157078</v>
      </c>
      <c r="X82" s="22" t="s">
        <v>186</v>
      </c>
      <c r="Y82" s="23" t="s">
        <v>27</v>
      </c>
      <c r="Z82" s="23" t="str">
        <f>+IFERROR(VLOOKUP(L82,'[4]Lookup Tables'!$R$4:$U$22,4,FALSE),"ERROR")</f>
        <v>Fast</v>
      </c>
      <c r="AA82" s="21">
        <f>S82</f>
        <v>23</v>
      </c>
      <c r="AB82" s="24">
        <f>R82</f>
        <v>1</v>
      </c>
      <c r="AC82" s="23" t="s">
        <v>28</v>
      </c>
      <c r="AD82" s="25">
        <v>0.75</v>
      </c>
      <c r="AE82" s="26">
        <f>(($U82-(3.1459*(($AB82+0.043)/2)^2))/((3.1459*(($AB82+0.043)/2)^2)-(3.1459*(AD82/2)^2)))/12</f>
        <v>5.9907293440026779</v>
      </c>
      <c r="AF82" s="23" t="s">
        <v>29</v>
      </c>
      <c r="AG82" s="23">
        <v>0.625</v>
      </c>
      <c r="AH82" s="26">
        <f>(($U82-(3.1459*(($AB82+0.043)/2)^2))/((3.1459*(($AB82+0.043)/2)^2)-(3.1459*(AG82/2)^2)))/12</f>
        <v>4.5139347901713984</v>
      </c>
      <c r="AI82" s="23" t="s">
        <v>30</v>
      </c>
      <c r="AJ82" s="23">
        <v>0.69</v>
      </c>
      <c r="AK82" s="26">
        <f>(($U82-(3.1459*(($AB82+0.043)/2)^2))/((3.1459*(($AB82+0.043)/2)^2)-(3.1459*(AJ82/2)^2)))/12</f>
        <v>5.1446323085815626</v>
      </c>
      <c r="AL82" s="23" t="s">
        <v>31</v>
      </c>
      <c r="AM82" s="23">
        <v>0.80400000000000005</v>
      </c>
      <c r="AN82" s="26">
        <f>(($U82-(3.1459*(($AB82+0.043)/2)^2))/((3.1459*(($AB82+0.043)/2)^2)-(3.1459*(AM82/2)^2)))/12</f>
        <v>7.1295613833638711</v>
      </c>
      <c r="AO82" s="23" t="s">
        <v>32</v>
      </c>
      <c r="AP82" s="23">
        <v>0.53</v>
      </c>
      <c r="AQ82" s="26">
        <f>(($U82-(3.1459*(($AB82+0.043)/2)^2))/((3.1459*(($AB82+0.043)/2)^2)-(3.1459*(AP82/2)^2)))/12</f>
        <v>3.9001518932949448</v>
      </c>
      <c r="AR82" s="47">
        <f>AY82</f>
        <v>48.75</v>
      </c>
      <c r="AS82" s="21">
        <f>+IFERROR(VLOOKUP(L82,'[4]Lookup Tables'!$R$4:$U$22,2,FALSE),"ERROR")</f>
        <v>30</v>
      </c>
      <c r="AT82" s="23" t="str">
        <f>A82</f>
        <v>B or G</v>
      </c>
      <c r="AU82" s="21">
        <f>F82</f>
        <v>25</v>
      </c>
      <c r="AV82" s="21" t="str">
        <f>+IFERROR(VLOOKUP(L82,'[4]Lookup Tables'!$R$4:$V$22,5,FALSE),"ERROR")</f>
        <v>5-8</v>
      </c>
      <c r="AW82" s="21">
        <v>600</v>
      </c>
      <c r="AX82" s="48">
        <f>Q82</f>
        <v>48.5</v>
      </c>
      <c r="AY82" s="48">
        <f>AX82+0.25</f>
        <v>48.75</v>
      </c>
      <c r="AZ82" s="48">
        <f>AX82+1</f>
        <v>49.5</v>
      </c>
      <c r="BA82" s="29">
        <f t="array" ref="BA82">VLOOKUP($S82&amp;$M82, CHOOSE({1,2}, '[4]Lookup Tables'!$I$20:$I$49&amp;'[4]Lookup Tables'!$J$20:$J$49,'[4]Lookup Tables'!$K$20:$K$49), 2,0)</f>
        <v>4.6899999999999997E-2</v>
      </c>
      <c r="BB82" s="29">
        <f>BA82*AX82</f>
        <v>2.2746499999999998</v>
      </c>
      <c r="BC82" s="30">
        <f>BB82*454</f>
        <v>1032.6911</v>
      </c>
      <c r="BD82" s="29">
        <f t="array" ref="BD82">VLOOKUP($S82&amp;$M82, CHOOSE({1,2}, '[4]Lookup Tables'!$I$20:$I$49&amp;'[4]Lookup Tables'!$J$20:$J$49,'[4]Lookup Tables'!$L$20:$L$49), 2,0)</f>
        <v>4.7899999999999998E-2</v>
      </c>
      <c r="BE82" s="29">
        <f>BD82*AY82</f>
        <v>2.3351250000000001</v>
      </c>
      <c r="BF82" s="30">
        <f>BE82*454</f>
        <v>1060.1467500000001</v>
      </c>
      <c r="BG82" s="29">
        <f t="array" ref="BG82">VLOOKUP($S82&amp;$M82, CHOOSE({1,2}, '[4]Lookup Tables'!$I$20:$I$49&amp;'[4]Lookup Tables'!$J$20:$J$49,'[4]Lookup Tables'!$M$20:$M$49), 2,0)</f>
        <v>4.8899999999999999E-2</v>
      </c>
      <c r="BH82" s="29">
        <f>BG82*AZ82</f>
        <v>2.42055</v>
      </c>
      <c r="BI82" s="30">
        <f>BH82*454</f>
        <v>1098.9296999999999</v>
      </c>
      <c r="BJ82" s="30" t="str">
        <f>N82</f>
        <v>M35</v>
      </c>
      <c r="BK82" s="31">
        <f>BE82*0.7</f>
        <v>1.6345875000000001</v>
      </c>
      <c r="BL82" s="30">
        <v>72036</v>
      </c>
      <c r="BM82" s="31">
        <f>BE82*0.3</f>
        <v>0.70053750000000004</v>
      </c>
      <c r="BN82" s="32">
        <v>0.3</v>
      </c>
      <c r="BO82" s="29" t="str">
        <f>'[4]Lookup Tables'!$P$58</f>
        <v>12-8 4x1.25 Universal Clip</v>
      </c>
      <c r="BP82" s="30">
        <f>VLOOKUP($BO82,'[4]Lookup Tables'!$P$58:$Q$60,2)</f>
        <v>8509</v>
      </c>
      <c r="BQ82" s="29" t="str">
        <f>VLOOKUP($S82,'[4]Lookup Tables'!$O$45:$S$53,2)</f>
        <v>40mm142 gauge</v>
      </c>
      <c r="BR82" s="33">
        <f>($AY82+1.25)/12</f>
        <v>4.166666666666667</v>
      </c>
      <c r="BS82" s="30">
        <f>VLOOKUP($S82,'[4]Lookup Tables'!$O$45:$S$53,3)</f>
        <v>8030</v>
      </c>
      <c r="BT82" s="29" t="str">
        <f>VLOOKUP($S82,'[4]Lookup Tables'!$O$45:$S$53,4)</f>
        <v>84mm200 gauge</v>
      </c>
      <c r="BU82" s="33">
        <f>($AY82+1.25)/12</f>
        <v>4.166666666666667</v>
      </c>
      <c r="BV82" s="30">
        <f>VLOOKUP($S82,'[4]Lookup Tables'!$O$45:$S$53,5)</f>
        <v>8032</v>
      </c>
      <c r="BW82" s="34">
        <f>F82</f>
        <v>25</v>
      </c>
      <c r="BX82" s="34">
        <f>BB82*BW82</f>
        <v>56.866249999999994</v>
      </c>
      <c r="BY82" s="34">
        <f>BE82*BW82</f>
        <v>58.378125000000004</v>
      </c>
      <c r="BZ82" s="34">
        <f>BH82*BW82</f>
        <v>60.513750000000002</v>
      </c>
      <c r="CA82" s="34">
        <f>BZ82+CE82+CI82</f>
        <v>63.033750000000005</v>
      </c>
      <c r="CB82" s="35" t="str">
        <f t="array" ref="CB82">VLOOKUP($E82&amp;ROUNDUP(($AZ82),0), CHOOSE({1,2},'[4]Lookup Tables'!$X$3:$X$129&amp;'[4]Lookup Tables'!$Y$3:$Y$129,'[4]Lookup Tables'!$Z$3:$Z$129),2,0)</f>
        <v>56"-2pc</v>
      </c>
      <c r="CC82" s="34">
        <f t="array" ref="CC82">VLOOKUP($E82&amp;ROUNDUP(($AZ82),0), CHOOSE({1,2},'[4]Lookup Tables'!$X$3:$X$129&amp;'[4]Lookup Tables'!$Y$3:$Y$129,'[4]Lookup Tables'!AA$3:$AA$129),2,0)</f>
        <v>8480</v>
      </c>
      <c r="CD82" s="34">
        <f t="array" ref="CD82">VLOOKUP($E82&amp;ROUNDUP(($AZ82),0), CHOOSE({1,2},'[4]Lookup Tables'!$X$3:$X$129&amp;'[4]Lookup Tables'!$Y$3:$Y$129,'[4]Lookup Tables'!$AB$3:$AB$129),2,0)</f>
        <v>8481</v>
      </c>
      <c r="CE82" s="36">
        <f t="array" ref="CE82">VLOOKUP($E82&amp;ROUNDUP(($AZ82),0), CHOOSE({1,2},'[4]Lookup Tables'!$X$3:$X$129&amp;'[4]Lookup Tables'!$Y$3:$Y$129,'[4]Lookup Tables'!$AD$3:$AD$129),2,0)</f>
        <v>2.52</v>
      </c>
      <c r="CF82" s="34">
        <f t="array" ref="CF82">VLOOKUP($E82&amp;ROUNDUP(($AZ82),0), CHOOSE({1,2},'[4]Lookup Tables'!$X$3:$X$129&amp;'[4]Lookup Tables'!$Y$3:$Y$129,'[4]Lookup Tables'!$AE$3:$AE$129),2,0)</f>
        <v>3</v>
      </c>
      <c r="CG82" s="34" t="str">
        <f t="array" ref="CG82">VLOOKUP($E82&amp;ROUNDUP(($AZ82+1),0), CHOOSE({1,2},'[4]Lookup Tables'!$X$3:$X$129&amp;'[4]Lookup Tables'!$Y$3:$Y$129,'[4]Lookup Tables'!$AC$3:$AC$129),2,0)</f>
        <v>NA</v>
      </c>
      <c r="CH82" s="36">
        <f>(CO82*12)*0.0386</f>
        <v>10.374903158678134</v>
      </c>
      <c r="CI82" s="36">
        <f t="shared" si="583"/>
        <v>0</v>
      </c>
      <c r="CJ82" s="36">
        <f>((3.14159*(((S82*0.039370078474)/2)^2))*Q82)*BW82</f>
        <v>780.83540076486577</v>
      </c>
      <c r="CK82" s="36">
        <f>((SQRT((CJ82/Q82)/3.14159))*2)</f>
        <v>4.5275590245100004</v>
      </c>
      <c r="CL82" s="36">
        <f>CK82/0.7827</f>
        <v>5.7845394461607267</v>
      </c>
      <c r="CM82" s="36">
        <f>(2*3.14159*(CL82/2))/12</f>
        <v>1.5143876065553397</v>
      </c>
      <c r="CN82" s="37">
        <f>ROUNDUP((Q82/3)*CM82,1)</f>
        <v>24.5</v>
      </c>
      <c r="CO82" s="37">
        <f>(CN82*ABS(COS(15)))+((6*(CM82*5))/12)</f>
        <v>22.398322881429472</v>
      </c>
      <c r="CP82" s="38" t="str">
        <f t="array" ref="CP82">VLOOKUP($S82&amp;$D82, CHOOSE({1,2}, '[4]Lookup Tables'!$O$65:$O$79&amp;'[4]Lookup Tables'!$P$65:$P$79,'[4]Lookup Tables'!$Q$65:$Q$79),2,0)</f>
        <v>NA</v>
      </c>
      <c r="CQ82" s="39">
        <f t="shared" si="590"/>
        <v>2.5769055555555553</v>
      </c>
      <c r="CR82" s="40" t="str">
        <f>+IFERROR(VLOOKUP($J82,'[5]Codes - Revised'!$A$8:$O$12110,10,FALSE),"ERROR")</f>
        <v>56 x 42</v>
      </c>
      <c r="CS82" s="41">
        <f t="shared" si="548"/>
        <v>2319.2149999999997</v>
      </c>
    </row>
    <row r="83" spans="1:97" s="10" customFormat="1">
      <c r="A83" s="11" t="s">
        <v>21</v>
      </c>
      <c r="B83" s="12">
        <v>157079</v>
      </c>
      <c r="C83" s="11" t="s">
        <v>196</v>
      </c>
      <c r="D83" s="11" t="s">
        <v>23</v>
      </c>
      <c r="E83" s="11" t="s">
        <v>24</v>
      </c>
      <c r="F83" s="11">
        <v>25</v>
      </c>
      <c r="G83" s="13">
        <f>CA83</f>
        <v>63.033750000000005</v>
      </c>
      <c r="H83" s="14">
        <v>36</v>
      </c>
      <c r="I83" s="13">
        <f>F83*H83</f>
        <v>900</v>
      </c>
      <c r="J83" s="14">
        <v>12565</v>
      </c>
      <c r="K83" s="11">
        <v>50</v>
      </c>
      <c r="L83" s="15">
        <f>+IFERROR(VLOOKUP($K83,'[4]Lookup Tables'!$A$3:$B$35,2,FALSE),"ERROR")</f>
        <v>50</v>
      </c>
      <c r="M83" s="11" t="s">
        <v>25</v>
      </c>
      <c r="N83" s="15" t="str">
        <f t="array" ref="N83">VLOOKUP($M83&amp;$L83, CHOOSE({1,2}, '[4]Lookup Tables'!$I$59:$I$165&amp;'[4]Lookup Tables'!$J$59:$J$165,'[4]Lookup Tables'!$K$59:$K$165), 2,0)</f>
        <v>M50</v>
      </c>
      <c r="O83" s="15">
        <f t="array" ref="O83">VLOOKUP($M83&amp;$K83&amp;A83, CHOOSE({1,2,3}, '[4]Lookup Tables'!$I$59:$I$165&amp;'[4]Lookup Tables'!$J$59:$J$165&amp;'[4]Lookup Tables'!$H$59:$H$165,'[4]Lookup Tables'!$L$59:$L$165), 2,0)</f>
        <v>70325</v>
      </c>
      <c r="P83" s="15">
        <f>+IFERROR(VLOOKUP($A83,'[4]Lookup Tables'!$I$54:$J$55,2,FALSE),"ERROR")</f>
        <v>72036</v>
      </c>
      <c r="Q83" s="16">
        <v>48.5</v>
      </c>
      <c r="R83" s="17">
        <v>1</v>
      </c>
      <c r="S83" s="18">
        <v>23</v>
      </c>
      <c r="T83" s="19">
        <f>(VLOOKUP(S83,'[4]Lookup Tables'!$L$3:$M$11,2,FALSE))*0.039370078474</f>
        <v>0.89566928528350009</v>
      </c>
      <c r="U83" s="17">
        <f>(3.14159*(T83/2)^2)*(Q83)</f>
        <v>30.558118873978515</v>
      </c>
      <c r="V83" s="20" t="str">
        <f>+IFERROR(VLOOKUP(L83,'[4]Lookup Tables'!$R$4:$U$22,3,FALSE),"ERROR")</f>
        <v>Green</v>
      </c>
      <c r="W83" s="21">
        <f>B83</f>
        <v>157079</v>
      </c>
      <c r="X83" s="11" t="s">
        <v>197</v>
      </c>
      <c r="Y83" s="23" t="s">
        <v>27</v>
      </c>
      <c r="Z83" s="23" t="str">
        <f>+IFERROR(VLOOKUP(L83,'[4]Lookup Tables'!$R$4:$U$22,4,FALSE),"ERROR")</f>
        <v>Medium</v>
      </c>
      <c r="AA83" s="21">
        <f>S83</f>
        <v>23</v>
      </c>
      <c r="AB83" s="24">
        <f>R83</f>
        <v>1</v>
      </c>
      <c r="AC83" s="23" t="s">
        <v>28</v>
      </c>
      <c r="AD83" s="25">
        <v>0.75</v>
      </c>
      <c r="AE83" s="26">
        <f>(($U83-(3.1459*(($AB83+0.043)/2)^2))/((3.1459*(($AB83+0.043)/2)^2)-(3.1459*(AD83/2)^2)))/12</f>
        <v>5.9907293440026779</v>
      </c>
      <c r="AF83" s="23" t="s">
        <v>29</v>
      </c>
      <c r="AG83" s="23">
        <v>0.625</v>
      </c>
      <c r="AH83" s="26">
        <f>(($U83-(3.1459*(($AB83+0.043)/2)^2))/((3.1459*(($AB83+0.043)/2)^2)-(3.1459*(AG83/2)^2)))/12</f>
        <v>4.5139347901713984</v>
      </c>
      <c r="AI83" s="23" t="s">
        <v>30</v>
      </c>
      <c r="AJ83" s="23">
        <v>0.69</v>
      </c>
      <c r="AK83" s="26">
        <f>(($U83-(3.1459*(($AB83+0.043)/2)^2))/((3.1459*(($AB83+0.043)/2)^2)-(3.1459*(AJ83/2)^2)))/12</f>
        <v>5.1446323085815626</v>
      </c>
      <c r="AL83" s="23" t="s">
        <v>31</v>
      </c>
      <c r="AM83" s="23">
        <v>0.80400000000000005</v>
      </c>
      <c r="AN83" s="26">
        <f>(($U83-(3.1459*(($AB83+0.043)/2)^2))/((3.1459*(($AB83+0.043)/2)^2)-(3.1459*(AM83/2)^2)))/12</f>
        <v>7.1295613833638711</v>
      </c>
      <c r="AO83" s="23" t="s">
        <v>32</v>
      </c>
      <c r="AP83" s="23">
        <v>0.53</v>
      </c>
      <c r="AQ83" s="26">
        <f>(($U83-(3.1459*(($AB83+0.043)/2)^2))/((3.1459*(($AB83+0.043)/2)^2)-(3.1459*(AP83/2)^2)))/12</f>
        <v>3.9001518932949448</v>
      </c>
      <c r="AR83" s="47">
        <f>AY83</f>
        <v>48.75</v>
      </c>
      <c r="AS83" s="21">
        <f>+IFERROR(VLOOKUP(L83,'[4]Lookup Tables'!$R$4:$U$22,2,FALSE),"ERROR")</f>
        <v>60</v>
      </c>
      <c r="AT83" s="23" t="str">
        <f>A83</f>
        <v>B or G</v>
      </c>
      <c r="AU83" s="21">
        <f>F83</f>
        <v>25</v>
      </c>
      <c r="AV83" s="21" t="str">
        <f>+IFERROR(VLOOKUP(L83,'[4]Lookup Tables'!$R$4:$V$22,5,FALSE),"ERROR")</f>
        <v>5-8</v>
      </c>
      <c r="AW83" s="21">
        <v>600</v>
      </c>
      <c r="AX83" s="28">
        <f>Q83</f>
        <v>48.5</v>
      </c>
      <c r="AY83" s="48">
        <f>AX83+0.25</f>
        <v>48.75</v>
      </c>
      <c r="AZ83" s="48">
        <f>AX83+1</f>
        <v>49.5</v>
      </c>
      <c r="BA83" s="29">
        <f t="array" ref="BA83">VLOOKUP($S83&amp;$M83, CHOOSE({1,2}, '[4]Lookup Tables'!$I$20:$I$49&amp;'[4]Lookup Tables'!$J$20:$J$49,'[4]Lookup Tables'!$K$20:$K$49), 2,0)</f>
        <v>4.6899999999999997E-2</v>
      </c>
      <c r="BB83" s="29">
        <f>BA83*AX83</f>
        <v>2.2746499999999998</v>
      </c>
      <c r="BC83" s="30">
        <f>BB83*454</f>
        <v>1032.6911</v>
      </c>
      <c r="BD83" s="29">
        <f t="array" ref="BD83">VLOOKUP($S83&amp;$M83, CHOOSE({1,2}, '[4]Lookup Tables'!$I$20:$I$49&amp;'[4]Lookup Tables'!$J$20:$J$49,'[4]Lookup Tables'!$L$20:$L$49), 2,0)</f>
        <v>4.7899999999999998E-2</v>
      </c>
      <c r="BE83" s="49">
        <f>BD83*AY83</f>
        <v>2.3351250000000001</v>
      </c>
      <c r="BF83" s="30">
        <f>BE83*454</f>
        <v>1060.1467500000001</v>
      </c>
      <c r="BG83" s="29">
        <f t="array" ref="BG83">VLOOKUP($S83&amp;$M83, CHOOSE({1,2}, '[4]Lookup Tables'!$I$20:$I$49&amp;'[4]Lookup Tables'!$J$20:$J$49,'[4]Lookup Tables'!$M$20:$M$49), 2,0)</f>
        <v>4.8899999999999999E-2</v>
      </c>
      <c r="BH83" s="29">
        <f>BG83*AZ83</f>
        <v>2.42055</v>
      </c>
      <c r="BI83" s="30">
        <f>BH83*454</f>
        <v>1098.9296999999999</v>
      </c>
      <c r="BJ83" s="30" t="str">
        <f>N83</f>
        <v>M50</v>
      </c>
      <c r="BK83" s="31">
        <f>BE83*0.7</f>
        <v>1.6345875000000001</v>
      </c>
      <c r="BL83" s="30">
        <v>72036</v>
      </c>
      <c r="BM83" s="31">
        <f>BE83*0.3</f>
        <v>0.70053750000000004</v>
      </c>
      <c r="BN83" s="32">
        <v>0.3</v>
      </c>
      <c r="BO83" s="29" t="str">
        <f>'[4]Lookup Tables'!$P$58</f>
        <v>12-8 4x1.25 Universal Clip</v>
      </c>
      <c r="BP83" s="30">
        <f>VLOOKUP($BO83,'[4]Lookup Tables'!$P$58:$Q$60,2)</f>
        <v>8509</v>
      </c>
      <c r="BQ83" s="29" t="str">
        <f>VLOOKUP($S83,'[4]Lookup Tables'!$O$45:$S$53,2)</f>
        <v>40mm142 gauge</v>
      </c>
      <c r="BR83" s="33">
        <f>($AY83+1.25)/12</f>
        <v>4.166666666666667</v>
      </c>
      <c r="BS83" s="30">
        <f>VLOOKUP($S83,'[4]Lookup Tables'!$O$45:$S$53,3)</f>
        <v>8030</v>
      </c>
      <c r="BT83" s="29" t="str">
        <f>VLOOKUP($S83,'[4]Lookup Tables'!$O$45:$S$53,4)</f>
        <v>84mm200 gauge</v>
      </c>
      <c r="BU83" s="33">
        <f>($AY83+1.25)/12</f>
        <v>4.166666666666667</v>
      </c>
      <c r="BV83" s="30">
        <f>VLOOKUP($S83,'[4]Lookup Tables'!$O$45:$S$53,5)</f>
        <v>8032</v>
      </c>
      <c r="BW83" s="34">
        <f>F83</f>
        <v>25</v>
      </c>
      <c r="BX83" s="34">
        <f>BB83*BW83</f>
        <v>56.866249999999994</v>
      </c>
      <c r="BY83" s="34">
        <f>BE83*BW83</f>
        <v>58.378125000000004</v>
      </c>
      <c r="BZ83" s="34">
        <f>BH83*BW83</f>
        <v>60.513750000000002</v>
      </c>
      <c r="CA83" s="34">
        <f>BZ83+CE83+CI83</f>
        <v>63.033750000000005</v>
      </c>
      <c r="CB83" s="35" t="str">
        <f t="array" ref="CB83">VLOOKUP($E83&amp;ROUNDUP(($AZ83),0), CHOOSE({1,2},'[4]Lookup Tables'!$X$3:$X$129&amp;'[4]Lookup Tables'!$Y$3:$Y$129,'[4]Lookup Tables'!$Z$3:$Z$129),2,0)</f>
        <v>56"-2pc</v>
      </c>
      <c r="CC83" s="34">
        <f t="array" ref="CC83">VLOOKUP($E83&amp;ROUNDUP(($AZ83),0), CHOOSE({1,2},'[4]Lookup Tables'!$X$3:$X$129&amp;'[4]Lookup Tables'!$Y$3:$Y$129,'[4]Lookup Tables'!AA$3:$AA$129),2,0)</f>
        <v>8480</v>
      </c>
      <c r="CD83" s="34">
        <f t="array" ref="CD83">VLOOKUP($E83&amp;ROUNDUP(($AZ83),0), CHOOSE({1,2},'[4]Lookup Tables'!$X$3:$X$129&amp;'[4]Lookup Tables'!$Y$3:$Y$129,'[4]Lookup Tables'!$AB$3:$AB$129),2,0)</f>
        <v>8481</v>
      </c>
      <c r="CE83" s="36">
        <f t="array" ref="CE83">VLOOKUP($E83&amp;ROUNDUP(($AZ83),0), CHOOSE({1,2},'[4]Lookup Tables'!$X$3:$X$129&amp;'[4]Lookup Tables'!$Y$3:$Y$129,'[4]Lookup Tables'!$AD$3:$AD$129),2,0)</f>
        <v>2.52</v>
      </c>
      <c r="CF83" s="34">
        <f t="array" ref="CF83">VLOOKUP($E83&amp;ROUNDUP(($AZ83),0), CHOOSE({1,2},'[4]Lookup Tables'!$X$3:$X$129&amp;'[4]Lookup Tables'!$Y$3:$Y$129,'[4]Lookup Tables'!$AE$3:$AE$129),2,0)</f>
        <v>3</v>
      </c>
      <c r="CG83" s="34" t="str">
        <f t="array" ref="CG83">VLOOKUP($E83&amp;ROUNDUP(($AZ83+1),0), CHOOSE({1,2},'[4]Lookup Tables'!$X$3:$X$129&amp;'[4]Lookup Tables'!$Y$3:$Y$129,'[4]Lookup Tables'!$AC$3:$AC$129),2,0)</f>
        <v>NA</v>
      </c>
      <c r="CH83" s="36">
        <f>(CO83*12)*0.0386</f>
        <v>10.374903158678134</v>
      </c>
      <c r="CI83" s="36">
        <f>IF(CB83="NA", CH83*0.0022,0)</f>
        <v>0</v>
      </c>
      <c r="CJ83" s="36">
        <f>((3.14159*(((S83*0.039370078474)/2)^2))*Q83)*BW83</f>
        <v>780.83540076486577</v>
      </c>
      <c r="CK83" s="36">
        <f>((SQRT((CJ83/Q83)/3.14159))*2)</f>
        <v>4.5275590245100004</v>
      </c>
      <c r="CL83" s="36">
        <f>CK83/0.7827</f>
        <v>5.7845394461607267</v>
      </c>
      <c r="CM83" s="36">
        <f>(2*3.14159*(CL83/2))/12</f>
        <v>1.5143876065553397</v>
      </c>
      <c r="CN83" s="37">
        <f>ROUNDUP((Q83/3)*CM83,1)</f>
        <v>24.5</v>
      </c>
      <c r="CO83" s="37">
        <f>(CN83*ABS(COS(15)))+((6*(CM83*5))/12)</f>
        <v>22.398322881429472</v>
      </c>
      <c r="CP83" s="38" t="str">
        <f t="array" ref="CP83">VLOOKUP($S83&amp;$D83, CHOOSE({1,2}, '[4]Lookup Tables'!$O$65:$O$79&amp;'[4]Lookup Tables'!$P$65:$P$79,'[4]Lookup Tables'!$Q$65:$Q$79),2,0)</f>
        <v>NA</v>
      </c>
      <c r="CQ83" s="39">
        <f>(CA83/BW83)+(50/I83)</f>
        <v>2.5769055555555553</v>
      </c>
      <c r="CR83" s="40" t="str">
        <f>+IFERROR(VLOOKUP($J83,'[5]Codes - Revised'!$A$8:$O$12110,10,FALSE),"ERROR")</f>
        <v>56 x 42</v>
      </c>
      <c r="CS83" s="41">
        <f t="shared" si="548"/>
        <v>2319.2149999999997</v>
      </c>
    </row>
    <row r="84" spans="1:97" s="10" customFormat="1">
      <c r="A84" s="11" t="s">
        <v>21</v>
      </c>
      <c r="B84" s="12">
        <v>157080</v>
      </c>
      <c r="C84" s="11" t="s">
        <v>198</v>
      </c>
      <c r="D84" s="11" t="s">
        <v>50</v>
      </c>
      <c r="E84" s="11" t="s">
        <v>34</v>
      </c>
      <c r="F84" s="11">
        <v>20</v>
      </c>
      <c r="G84" s="13">
        <f>CA84</f>
        <v>48.431404685201265</v>
      </c>
      <c r="H84" s="14">
        <v>45</v>
      </c>
      <c r="I84" s="13">
        <f>F84*H84</f>
        <v>900</v>
      </c>
      <c r="J84" s="14">
        <v>12544</v>
      </c>
      <c r="K84" s="11">
        <v>50</v>
      </c>
      <c r="L84" s="15">
        <f>+IFERROR(VLOOKUP($K84,'[4]Lookup Tables'!$A$3:$B$35,2,FALSE),"ERROR")</f>
        <v>50</v>
      </c>
      <c r="M84" s="11" t="s">
        <v>25</v>
      </c>
      <c r="N84" s="15" t="str">
        <f t="array" ref="N84">VLOOKUP($M84&amp;$L84, CHOOSE({1,2}, '[4]Lookup Tables'!$I$59:$I$124&amp;'[4]Lookup Tables'!$J$59:$J$124,'[4]Lookup Tables'!$K$59:$K$124), 2,0)</f>
        <v>M50</v>
      </c>
      <c r="O84" s="15">
        <f t="array" ref="O84">VLOOKUP($M84&amp;$K84, CHOOSE({1,2}, '[4]Lookup Tables'!$I$59:$I$124&amp;'[4]Lookup Tables'!$J$59:$J$124,'[4]Lookup Tables'!$L$59:$L$124), 2,0)</f>
        <v>70325</v>
      </c>
      <c r="P84" s="15">
        <f>+IFERROR(VLOOKUP($A84,'[4]Lookup Tables'!$I$54:$J$55,2,FALSE),"ERROR")</f>
        <v>72036</v>
      </c>
      <c r="Q84" s="16">
        <v>48.5</v>
      </c>
      <c r="R84" s="17">
        <v>1</v>
      </c>
      <c r="S84" s="18">
        <v>23</v>
      </c>
      <c r="T84" s="19">
        <f>(VLOOKUP(S84,'[4]Lookup Tables'!$L$3:$M$11,2,FALSE))*0.039370078474</f>
        <v>0.89566928528350009</v>
      </c>
      <c r="U84" s="17">
        <f>(3.14159*(T84/2)^2)*(Q84)</f>
        <v>30.558118873978515</v>
      </c>
      <c r="V84" s="20" t="str">
        <f>+IFERROR(VLOOKUP(L84,'[4]Lookup Tables'!$R$4:$U$22,3,FALSE),"ERROR")</f>
        <v>Green</v>
      </c>
      <c r="W84" s="21">
        <f>B84</f>
        <v>157080</v>
      </c>
      <c r="X84" s="22" t="s">
        <v>199</v>
      </c>
      <c r="Y84" s="23" t="s">
        <v>27</v>
      </c>
      <c r="Z84" s="23" t="str">
        <f>+IFERROR(VLOOKUP(L84,'[4]Lookup Tables'!$R$4:$U$22,4,FALSE),"ERROR")</f>
        <v>Medium</v>
      </c>
      <c r="AA84" s="21">
        <f>S84</f>
        <v>23</v>
      </c>
      <c r="AB84" s="24">
        <f>R84</f>
        <v>1</v>
      </c>
      <c r="AC84" s="23" t="s">
        <v>28</v>
      </c>
      <c r="AD84" s="25">
        <v>0.75</v>
      </c>
      <c r="AE84" s="26">
        <f>(($U84-(3.1459*(($AB84+0.043)/2)^2))/((3.1459*(($AB84+0.043)/2)^2)-(3.1459*(AD84/2)^2)))/12</f>
        <v>5.9907293440026779</v>
      </c>
      <c r="AF84" s="23" t="s">
        <v>29</v>
      </c>
      <c r="AG84" s="23">
        <v>0.625</v>
      </c>
      <c r="AH84" s="26">
        <f>(($U84-(3.1459*(($AB84+0.043)/2)^2))/((3.1459*(($AB84+0.043)/2)^2)-(3.1459*(AG84/2)^2)))/12</f>
        <v>4.5139347901713984</v>
      </c>
      <c r="AI84" s="23" t="s">
        <v>30</v>
      </c>
      <c r="AJ84" s="23">
        <v>0.69</v>
      </c>
      <c r="AK84" s="26">
        <f>(($U84-(3.1459*(($AB84+0.043)/2)^2))/((3.1459*(($AB84+0.043)/2)^2)-(3.1459*(AJ84/2)^2)))/12</f>
        <v>5.1446323085815626</v>
      </c>
      <c r="AL84" s="23" t="s">
        <v>31</v>
      </c>
      <c r="AM84" s="23">
        <v>0.80400000000000005</v>
      </c>
      <c r="AN84" s="26">
        <f>(($U84-(3.1459*(($AB84+0.043)/2)^2))/((3.1459*(($AB84+0.043)/2)^2)-(3.1459*(AM84/2)^2)))/12</f>
        <v>7.1295613833638711</v>
      </c>
      <c r="AO84" s="23" t="s">
        <v>32</v>
      </c>
      <c r="AP84" s="23">
        <v>0.53</v>
      </c>
      <c r="AQ84" s="26">
        <f>(($U84-(3.1459*(($AB84+0.043)/2)^2))/((3.1459*(($AB84+0.043)/2)^2)-(3.1459*(AP84/2)^2)))/12</f>
        <v>3.9001518932949448</v>
      </c>
      <c r="AR84" s="47">
        <f>AY84</f>
        <v>48.75</v>
      </c>
      <c r="AS84" s="21">
        <f>+IFERROR(VLOOKUP(L84,'[4]Lookup Tables'!$R$4:$U$22,2,FALSE),"ERROR")</f>
        <v>60</v>
      </c>
      <c r="AT84" s="23" t="str">
        <f>A84</f>
        <v>B or G</v>
      </c>
      <c r="AU84" s="21">
        <f>F84</f>
        <v>20</v>
      </c>
      <c r="AV84" s="21" t="str">
        <f>+IFERROR(VLOOKUP(L84,'[4]Lookup Tables'!$R$4:$V$22,5,FALSE),"ERROR")</f>
        <v>5-8</v>
      </c>
      <c r="AW84" s="21">
        <v>600</v>
      </c>
      <c r="AX84" s="48">
        <f>Q84</f>
        <v>48.5</v>
      </c>
      <c r="AY84" s="48">
        <f>AX84+0.25</f>
        <v>48.75</v>
      </c>
      <c r="AZ84" s="48">
        <f>AX84+1</f>
        <v>49.5</v>
      </c>
      <c r="BA84" s="29">
        <f t="array" ref="BA84">VLOOKUP($S84&amp;$M84, CHOOSE({1,2}, '[4]Lookup Tables'!$I$20:$I$49&amp;'[4]Lookup Tables'!$J$20:$J$49,'[4]Lookup Tables'!$K$20:$K$49), 2,0)</f>
        <v>4.6899999999999997E-2</v>
      </c>
      <c r="BB84" s="29">
        <f>BA84*AX84</f>
        <v>2.2746499999999998</v>
      </c>
      <c r="BC84" s="30">
        <f>BB84*454</f>
        <v>1032.6911</v>
      </c>
      <c r="BD84" s="29">
        <f t="array" ref="BD84">VLOOKUP($S84&amp;$M84, CHOOSE({1,2}, '[4]Lookup Tables'!$I$20:$I$49&amp;'[4]Lookup Tables'!$J$20:$J$49,'[4]Lookup Tables'!$L$20:$L$49), 2,0)</f>
        <v>4.7899999999999998E-2</v>
      </c>
      <c r="BE84" s="49">
        <f>BD84*AY84</f>
        <v>2.3351250000000001</v>
      </c>
      <c r="BF84" s="30">
        <f>BE84*454</f>
        <v>1060.1467500000001</v>
      </c>
      <c r="BG84" s="29">
        <f t="array" ref="BG84">VLOOKUP($S84&amp;$M84, CHOOSE({1,2}, '[4]Lookup Tables'!$I$20:$I$49&amp;'[4]Lookup Tables'!$J$20:$J$49,'[4]Lookup Tables'!$M$20:$M$49), 2,0)</f>
        <v>4.8899999999999999E-2</v>
      </c>
      <c r="BH84" s="29">
        <f>BG84*AZ84</f>
        <v>2.42055</v>
      </c>
      <c r="BI84" s="30">
        <f>BH84*454</f>
        <v>1098.9296999999999</v>
      </c>
      <c r="BJ84" s="30" t="str">
        <f>N84</f>
        <v>M50</v>
      </c>
      <c r="BK84" s="31">
        <f>BE84*0.7</f>
        <v>1.6345875000000001</v>
      </c>
      <c r="BL84" s="30">
        <v>72036</v>
      </c>
      <c r="BM84" s="31">
        <f>BE84*0.3</f>
        <v>0.70053750000000004</v>
      </c>
      <c r="BN84" s="32">
        <v>0.3</v>
      </c>
      <c r="BO84" s="29" t="str">
        <f>'[4]Lookup Tables'!$P$58</f>
        <v>12-8 4x1.25 Universal Clip</v>
      </c>
      <c r="BP84" s="30">
        <f>VLOOKUP($BO84,'[4]Lookup Tables'!$P$58:$Q$60,2)</f>
        <v>8509</v>
      </c>
      <c r="BQ84" s="29" t="str">
        <f>VLOOKUP($S84,'[4]Lookup Tables'!$O$45:$S$53,2)</f>
        <v>40mm142 gauge</v>
      </c>
      <c r="BR84" s="33">
        <f>($AY84+1.25)/12</f>
        <v>4.166666666666667</v>
      </c>
      <c r="BS84" s="30">
        <f>VLOOKUP($S84,'[4]Lookup Tables'!$O$45:$S$53,3)</f>
        <v>8030</v>
      </c>
      <c r="BT84" s="29" t="str">
        <f>VLOOKUP($S84,'[4]Lookup Tables'!$O$45:$S$53,4)</f>
        <v>84mm200 gauge</v>
      </c>
      <c r="BU84" s="33">
        <f>($AY84+1.25)/12</f>
        <v>4.166666666666667</v>
      </c>
      <c r="BV84" s="30">
        <f>VLOOKUP($S84,'[4]Lookup Tables'!$O$45:$S$53,5)</f>
        <v>8032</v>
      </c>
      <c r="BW84" s="34">
        <f>F84</f>
        <v>20</v>
      </c>
      <c r="BX84" s="34">
        <f>BB84*BW84</f>
        <v>45.492999999999995</v>
      </c>
      <c r="BY84" s="34">
        <f>BE84*BW84</f>
        <v>46.702500000000001</v>
      </c>
      <c r="BZ84" s="34">
        <f>BH84*BW84</f>
        <v>48.411000000000001</v>
      </c>
      <c r="CA84" s="34">
        <f>BZ84+CE84+CI84</f>
        <v>48.431404685201265</v>
      </c>
      <c r="CB84" s="35" t="str">
        <f t="array" ref="CB84">VLOOKUP($E84&amp;ROUNDUP(($AZ84+1),0), CHOOSE({1,2},'[4]Lookup Tables'!$X$3:$X$129&amp;'[4]Lookup Tables'!$Y$3:$Y$129,'[4]Lookup Tables'!$Z$3:$Z$129),2,0)</f>
        <v>NA</v>
      </c>
      <c r="CC84" s="34" t="str">
        <f t="array" ref="CC84">VLOOKUP($E84&amp;ROUNDUP(($AZ84),0), CHOOSE({1,2},'[4]Lookup Tables'!$X$3:$X$129&amp;'[4]Lookup Tables'!$Y$3:$Y$129,'[4]Lookup Tables'!AA$3:$AA$129),2,0)</f>
        <v>NA</v>
      </c>
      <c r="CD84" s="34" t="str">
        <f t="array" ref="CD84">VLOOKUP($E84&amp;ROUNDUP(($AZ84),0), CHOOSE({1,2},'[4]Lookup Tables'!$X$3:$X$129&amp;'[4]Lookup Tables'!$Y$3:$Y$129,'[4]Lookup Tables'!$AB$3:$AB$129),2,0)</f>
        <v>NA</v>
      </c>
      <c r="CE84" s="36">
        <f t="array" ref="CE84">VLOOKUP($E84&amp;ROUNDUP(($AZ84),0), CHOOSE({1,2},'[4]Lookup Tables'!$X$3:$X$129&amp;'[4]Lookup Tables'!$Y$3:$Y$129,'[4]Lookup Tables'!$AD$3:$AD$129),2,0)</f>
        <v>0</v>
      </c>
      <c r="CF84" s="34">
        <f t="array" ref="CF84">VLOOKUP($E84&amp;ROUNDUP(($AZ84),0), CHOOSE({1,2},'[4]Lookup Tables'!$X$3:$X$129&amp;'[4]Lookup Tables'!$Y$3:$Y$129,'[4]Lookup Tables'!$AE$3:$AE$129),2,0)</f>
        <v>0</v>
      </c>
      <c r="CG84" s="34">
        <f t="array" ref="CG84">VLOOKUP($E84&amp;ROUNDUP(($AZ84+1),0), CHOOSE({1,2},'[4]Lookup Tables'!$X$3:$X$129&amp;'[4]Lookup Tables'!$Y$3:$Y$129,'[4]Lookup Tables'!$AC$3:$AC$129),2,0)</f>
        <v>8053</v>
      </c>
      <c r="CH84" s="36">
        <f>(CO84*12)*0.0386</f>
        <v>9.2748569096658784</v>
      </c>
      <c r="CI84" s="36">
        <f t="shared" ref="CI84:CI91" si="678">IF(CB84="NA", CH84*0.0022,0)</f>
        <v>2.0404685201264934E-2</v>
      </c>
      <c r="CJ84" s="36">
        <f>((3.14159*(((S84*0.039370078474)/2)^2))*Q84)*BW84</f>
        <v>624.66832061189268</v>
      </c>
      <c r="CK84" s="36">
        <f>((SQRT((CJ84/Q84)/3.14159))*2)</f>
        <v>4.0495719003787993</v>
      </c>
      <c r="CL84" s="36">
        <f>CK84/0.7827</f>
        <v>5.1738493680577484</v>
      </c>
      <c r="CM84" s="36">
        <f>(2*3.14159*(CL84/2))/12</f>
        <v>1.3545094530163784</v>
      </c>
      <c r="CN84" s="37">
        <f>ROUNDUP((Q84/3)*CM84,1)</f>
        <v>21.900000000000002</v>
      </c>
      <c r="CO84" s="37">
        <f>(CN84*ABS(COS(15)))+((6*(CM84*5))/12)</f>
        <v>20.023438924149133</v>
      </c>
      <c r="CP84" s="38">
        <f t="array" ref="CP84">VLOOKUP($S84&amp;$D84, CHOOSE({1,2}, '[4]Lookup Tables'!$O$65:$O$79&amp;'[4]Lookup Tables'!$P$65:$P$79,'[4]Lookup Tables'!$Q$65:$Q$79),2,0)</f>
        <v>8508</v>
      </c>
      <c r="CQ84" s="39">
        <f t="shared" ref="CQ84:CQ91" si="679">(CA84/BW84)+(50/I84)</f>
        <v>2.4771257898156187</v>
      </c>
      <c r="CR84" s="40" t="str">
        <f>+IFERROR(VLOOKUP($J84,'[5]Codes - Revised'!$A$8:$O$12110,10,FALSE),"ERROR")</f>
        <v>56 x 42</v>
      </c>
      <c r="CS84" s="41">
        <f t="shared" si="548"/>
        <v>2229.4132108340568</v>
      </c>
    </row>
    <row r="85" spans="1:97" s="10" customFormat="1">
      <c r="A85" s="11" t="s">
        <v>21</v>
      </c>
      <c r="B85" s="12">
        <v>157085</v>
      </c>
      <c r="C85" s="11" t="s">
        <v>200</v>
      </c>
      <c r="D85" s="11" t="s">
        <v>23</v>
      </c>
      <c r="E85" s="11" t="s">
        <v>24</v>
      </c>
      <c r="F85" s="11">
        <v>28</v>
      </c>
      <c r="G85" s="13">
        <f>CA85</f>
        <v>70.295400000000001</v>
      </c>
      <c r="H85" s="14">
        <v>36</v>
      </c>
      <c r="I85" s="13">
        <f>F85*H85</f>
        <v>1008</v>
      </c>
      <c r="J85" s="14">
        <v>12565</v>
      </c>
      <c r="K85" s="11">
        <v>45</v>
      </c>
      <c r="L85" s="15">
        <f>+IFERROR(VLOOKUP($K85,'[4]Lookup Tables'!$A$3:$B$35,2,FALSE),"ERROR")</f>
        <v>45</v>
      </c>
      <c r="M85" s="11" t="s">
        <v>25</v>
      </c>
      <c r="N85" s="15" t="str">
        <f t="array" ref="N85">VLOOKUP($M85&amp;$L85, CHOOSE({1,2}, '[4]Lookup Tables'!$I$59:$I$165&amp;'[4]Lookup Tables'!$J$59:$J$165,'[4]Lookup Tables'!$K$59:$K$165), 2,0)</f>
        <v>M45</v>
      </c>
      <c r="O85" s="15">
        <f t="array" ref="O85">VLOOKUP($M85&amp;$K85&amp;A85, CHOOSE({1,2,3}, '[4]Lookup Tables'!$I$59:$I$165&amp;'[4]Lookup Tables'!$J$59:$J$165&amp;'[4]Lookup Tables'!$H$59:$H$165,'[4]Lookup Tables'!$L$59:$L$165), 2,0)</f>
        <v>70316</v>
      </c>
      <c r="P85" s="15">
        <f>+IFERROR(VLOOKUP($A85,'[4]Lookup Tables'!$I$54:$J$55,2,FALSE),"ERROR")</f>
        <v>72036</v>
      </c>
      <c r="Q85" s="16">
        <v>48.5</v>
      </c>
      <c r="R85" s="17">
        <v>1</v>
      </c>
      <c r="S85" s="18">
        <v>23</v>
      </c>
      <c r="T85" s="19">
        <f>(VLOOKUP(S85,'[4]Lookup Tables'!$L$3:$M$11,2,FALSE))*0.039370078474</f>
        <v>0.89566928528350009</v>
      </c>
      <c r="U85" s="17">
        <f>(3.14159*(T85/2)^2)*(Q85)</f>
        <v>30.558118873978515</v>
      </c>
      <c r="V85" s="20" t="str">
        <f>+IFERROR(VLOOKUP(L85,'[4]Lookup Tables'!$R$4:$U$22,3,FALSE),"ERROR")</f>
        <v>Green</v>
      </c>
      <c r="W85" s="21">
        <f>B85</f>
        <v>157085</v>
      </c>
      <c r="X85" s="22" t="s">
        <v>193</v>
      </c>
      <c r="Y85" s="23" t="s">
        <v>27</v>
      </c>
      <c r="Z85" s="23" t="str">
        <f>+IFERROR(VLOOKUP(L85,'[4]Lookup Tables'!$R$4:$U$22,4,FALSE),"ERROR")</f>
        <v>Medium</v>
      </c>
      <c r="AA85" s="21">
        <f>S85</f>
        <v>23</v>
      </c>
      <c r="AB85" s="24">
        <f>R85</f>
        <v>1</v>
      </c>
      <c r="AC85" s="23" t="s">
        <v>28</v>
      </c>
      <c r="AD85" s="25">
        <v>0.75</v>
      </c>
      <c r="AE85" s="26">
        <f>(($U85-(3.1459*(($AB85+0.043)/2)^2))/((3.1459*(($AB85+0.043)/2)^2)-(3.1459*(AD85/2)^2)))/12</f>
        <v>5.9907293440026779</v>
      </c>
      <c r="AF85" s="23" t="s">
        <v>29</v>
      </c>
      <c r="AG85" s="23">
        <v>0.625</v>
      </c>
      <c r="AH85" s="26">
        <f>(($U85-(3.1459*(($AB85+0.043)/2)^2))/((3.1459*(($AB85+0.043)/2)^2)-(3.1459*(AG85/2)^2)))/12</f>
        <v>4.5139347901713984</v>
      </c>
      <c r="AI85" s="23" t="s">
        <v>30</v>
      </c>
      <c r="AJ85" s="23">
        <v>0.69</v>
      </c>
      <c r="AK85" s="26">
        <f>(($U85-(3.1459*(($AB85+0.043)/2)^2))/((3.1459*(($AB85+0.043)/2)^2)-(3.1459*(AJ85/2)^2)))/12</f>
        <v>5.1446323085815626</v>
      </c>
      <c r="AL85" s="23" t="s">
        <v>31</v>
      </c>
      <c r="AM85" s="23">
        <v>0.80400000000000005</v>
      </c>
      <c r="AN85" s="26">
        <f>(($U85-(3.1459*(($AB85+0.043)/2)^2))/((3.1459*(($AB85+0.043)/2)^2)-(3.1459*(AM85/2)^2)))/12</f>
        <v>7.1295613833638711</v>
      </c>
      <c r="AO85" s="23" t="s">
        <v>32</v>
      </c>
      <c r="AP85" s="23">
        <v>0.53</v>
      </c>
      <c r="AQ85" s="26">
        <f>(($U85-(3.1459*(($AB85+0.043)/2)^2))/((3.1459*(($AB85+0.043)/2)^2)-(3.1459*(AP85/2)^2)))/12</f>
        <v>3.9001518932949448</v>
      </c>
      <c r="AR85" s="47">
        <f>AY85</f>
        <v>48.75</v>
      </c>
      <c r="AS85" s="21">
        <f>+IFERROR(VLOOKUP(L85,'[4]Lookup Tables'!$R$4:$U$22,2,FALSE),"ERROR")</f>
        <v>60</v>
      </c>
      <c r="AT85" s="23" t="str">
        <f>A85</f>
        <v>B or G</v>
      </c>
      <c r="AU85" s="21">
        <f>F85</f>
        <v>28</v>
      </c>
      <c r="AV85" s="21" t="str">
        <f>+IFERROR(VLOOKUP(L85,'[4]Lookup Tables'!$R$4:$V$22,5,FALSE),"ERROR")</f>
        <v>5-8</v>
      </c>
      <c r="AW85" s="21">
        <v>600</v>
      </c>
      <c r="AX85" s="48">
        <f>Q85</f>
        <v>48.5</v>
      </c>
      <c r="AY85" s="48">
        <f>AX85+0.25</f>
        <v>48.75</v>
      </c>
      <c r="AZ85" s="48">
        <f>AX85+1</f>
        <v>49.5</v>
      </c>
      <c r="BA85" s="29">
        <f t="array" ref="BA85">VLOOKUP($S85&amp;$M85, CHOOSE({1,2}, '[4]Lookup Tables'!$I$20:$I$49&amp;'[4]Lookup Tables'!$J$20:$J$49,'[4]Lookup Tables'!$K$20:$K$49), 2,0)</f>
        <v>4.6899999999999997E-2</v>
      </c>
      <c r="BB85" s="29">
        <f>BA85*AX85</f>
        <v>2.2746499999999998</v>
      </c>
      <c r="BC85" s="30">
        <f>BB85*454</f>
        <v>1032.6911</v>
      </c>
      <c r="BD85" s="29">
        <f t="array" ref="BD85">VLOOKUP($S85&amp;$M85, CHOOSE({1,2}, '[4]Lookup Tables'!$I$20:$I$49&amp;'[4]Lookup Tables'!$J$20:$J$49,'[4]Lookup Tables'!$L$20:$L$49), 2,0)</f>
        <v>4.7899999999999998E-2</v>
      </c>
      <c r="BE85" s="49">
        <f>BD85*AY85</f>
        <v>2.3351250000000001</v>
      </c>
      <c r="BF85" s="30">
        <f>BE85*454</f>
        <v>1060.1467500000001</v>
      </c>
      <c r="BG85" s="29">
        <f t="array" ref="BG85">VLOOKUP($S85&amp;$M85, CHOOSE({1,2}, '[4]Lookup Tables'!$I$20:$I$49&amp;'[4]Lookup Tables'!$J$20:$J$49,'[4]Lookup Tables'!$M$20:$M$49), 2,0)</f>
        <v>4.8899999999999999E-2</v>
      </c>
      <c r="BH85" s="29">
        <f>BG85*AZ85</f>
        <v>2.42055</v>
      </c>
      <c r="BI85" s="30">
        <f>BH85*454</f>
        <v>1098.9296999999999</v>
      </c>
      <c r="BJ85" s="30" t="str">
        <f>N85</f>
        <v>M45</v>
      </c>
      <c r="BK85" s="31">
        <f>BE85*0.7</f>
        <v>1.6345875000000001</v>
      </c>
      <c r="BL85" s="30">
        <v>72036</v>
      </c>
      <c r="BM85" s="31">
        <f>BE85*0.3</f>
        <v>0.70053750000000004</v>
      </c>
      <c r="BN85" s="32">
        <v>0.3</v>
      </c>
      <c r="BO85" s="29" t="str">
        <f>'[4]Lookup Tables'!$P$58</f>
        <v>12-8 4x1.25 Universal Clip</v>
      </c>
      <c r="BP85" s="30">
        <f>VLOOKUP($BO85,'[4]Lookup Tables'!$P$58:$Q$60,2)</f>
        <v>8509</v>
      </c>
      <c r="BQ85" s="29" t="str">
        <f>VLOOKUP($S85,'[4]Lookup Tables'!$O$45:$S$53,2)</f>
        <v>40mm142 gauge</v>
      </c>
      <c r="BR85" s="33">
        <f>($AY85+1.25)/12</f>
        <v>4.166666666666667</v>
      </c>
      <c r="BS85" s="30">
        <f>VLOOKUP($S85,'[4]Lookup Tables'!$O$45:$S$53,3)</f>
        <v>8030</v>
      </c>
      <c r="BT85" s="29" t="str">
        <f>VLOOKUP($S85,'[4]Lookup Tables'!$O$45:$S$53,4)</f>
        <v>84mm200 gauge</v>
      </c>
      <c r="BU85" s="33">
        <f>($AY85+1.25)/12</f>
        <v>4.166666666666667</v>
      </c>
      <c r="BV85" s="30">
        <f>VLOOKUP($S85,'[4]Lookup Tables'!$O$45:$S$53,5)</f>
        <v>8032</v>
      </c>
      <c r="BW85" s="34">
        <f>F85</f>
        <v>28</v>
      </c>
      <c r="BX85" s="34">
        <f>BB85*BW85</f>
        <v>63.690199999999997</v>
      </c>
      <c r="BY85" s="34">
        <f>BE85*BW85</f>
        <v>65.383499999999998</v>
      </c>
      <c r="BZ85" s="34">
        <f>BH85*BW85</f>
        <v>67.775400000000005</v>
      </c>
      <c r="CA85" s="34">
        <f>BZ85+CE85+CI85</f>
        <v>70.295400000000001</v>
      </c>
      <c r="CB85" s="35" t="str">
        <f t="array" ref="CB85">VLOOKUP($E85&amp;ROUNDUP(($AZ85),0), CHOOSE({1,2},'[4]Lookup Tables'!$X$3:$X$129&amp;'[4]Lookup Tables'!$Y$3:$Y$129,'[4]Lookup Tables'!$Z$3:$Z$129),2,0)</f>
        <v>56"-2pc</v>
      </c>
      <c r="CC85" s="34">
        <f t="array" ref="CC85">VLOOKUP($E85&amp;ROUNDUP(($AZ85),0), CHOOSE({1,2},'[4]Lookup Tables'!$X$3:$X$129&amp;'[4]Lookup Tables'!$Y$3:$Y$129,'[4]Lookup Tables'!AA$3:$AA$129),2,0)</f>
        <v>8480</v>
      </c>
      <c r="CD85" s="34">
        <f t="array" ref="CD85">VLOOKUP($E85&amp;ROUNDUP(($AZ85),0), CHOOSE({1,2},'[4]Lookup Tables'!$X$3:$X$129&amp;'[4]Lookup Tables'!$Y$3:$Y$129,'[4]Lookup Tables'!$AB$3:$AB$129),2,0)</f>
        <v>8481</v>
      </c>
      <c r="CE85" s="36">
        <f t="array" ref="CE85">VLOOKUP($E85&amp;ROUNDUP(($AZ85),0), CHOOSE({1,2},'[4]Lookup Tables'!$X$3:$X$129&amp;'[4]Lookup Tables'!$Y$3:$Y$129,'[4]Lookup Tables'!$AD$3:$AD$129),2,0)</f>
        <v>2.52</v>
      </c>
      <c r="CF85" s="34">
        <f t="array" ref="CF85">VLOOKUP($E85&amp;ROUNDUP(($AZ85),0), CHOOSE({1,2},'[4]Lookup Tables'!$X$3:$X$129&amp;'[4]Lookup Tables'!$Y$3:$Y$129,'[4]Lookup Tables'!$AE$3:$AE$129),2,0)</f>
        <v>3</v>
      </c>
      <c r="CG85" s="34" t="str">
        <f t="array" ref="CG85">VLOOKUP($E85&amp;ROUNDUP(($AZ85+1),0), CHOOSE({1,2},'[4]Lookup Tables'!$X$3:$X$129&amp;'[4]Lookup Tables'!$Y$3:$Y$129,'[4]Lookup Tables'!$AC$3:$AC$129),2,0)</f>
        <v>NA</v>
      </c>
      <c r="CH85" s="36">
        <f>(CO85*12)*0.0386</f>
        <v>11.004973667658696</v>
      </c>
      <c r="CI85" s="36">
        <f t="shared" si="678"/>
        <v>0</v>
      </c>
      <c r="CJ85" s="36">
        <f>((3.14159*(((S85*0.039370078474)/2)^2))*Q85)*BW85</f>
        <v>874.53564885664969</v>
      </c>
      <c r="CK85" s="36">
        <f>((SQRT((CJ85/Q85)/3.14159))*2)</f>
        <v>4.7915180900078607</v>
      </c>
      <c r="CL85" s="36">
        <f>CK85/0.7827</f>
        <v>6.1217811294338329</v>
      </c>
      <c r="CM85" s="36">
        <f>(2*3.14159*(CL85/2))/12</f>
        <v>1.6026771982015029</v>
      </c>
      <c r="CN85" s="37">
        <f>ROUNDUP((Q85/3)*CM85,1)</f>
        <v>26</v>
      </c>
      <c r="CO85" s="37">
        <f>(CN85*ABS(COS(15)))+((6*(CM85*5))/12)</f>
        <v>23.758578729833111</v>
      </c>
      <c r="CP85" s="38" t="str">
        <f t="array" ref="CP85">VLOOKUP($S85&amp;$D85, CHOOSE({1,2}, '[4]Lookup Tables'!$O$65:$O$79&amp;'[4]Lookup Tables'!$P$65:$P$79,'[4]Lookup Tables'!$Q$65:$Q$79),2,0)</f>
        <v>NA</v>
      </c>
      <c r="CQ85" s="39">
        <f t="shared" si="679"/>
        <v>2.5601531746031743</v>
      </c>
      <c r="CR85" s="40" t="str">
        <f>+IFERROR(VLOOKUP($J85,'[5]Codes - Revised'!$A$8:$O$12110,10,FALSE),"ERROR")</f>
        <v>56 x 42</v>
      </c>
      <c r="CS85" s="41">
        <f t="shared" si="548"/>
        <v>2580.6343999999999</v>
      </c>
    </row>
    <row r="86" spans="1:97" s="10" customFormat="1">
      <c r="A86" s="11" t="s">
        <v>21</v>
      </c>
      <c r="B86" s="12">
        <v>157086</v>
      </c>
      <c r="C86" s="11" t="s">
        <v>201</v>
      </c>
      <c r="D86" s="11" t="s">
        <v>23</v>
      </c>
      <c r="E86" s="11" t="s">
        <v>34</v>
      </c>
      <c r="F86" s="11">
        <v>20</v>
      </c>
      <c r="G86" s="13">
        <f t="shared" ref="G86:G88" si="680">CA86</f>
        <v>48.431404685201265</v>
      </c>
      <c r="H86" s="14">
        <v>50</v>
      </c>
      <c r="I86" s="13">
        <f t="shared" ref="I86:I88" si="681">F86*H86</f>
        <v>1000</v>
      </c>
      <c r="J86" s="14">
        <v>12002</v>
      </c>
      <c r="K86" s="11">
        <v>40</v>
      </c>
      <c r="L86" s="15">
        <f>+IFERROR(VLOOKUP($K86,'[4]Lookup Tables'!$A$3:$B$29,2,FALSE),"ERROR")</f>
        <v>40</v>
      </c>
      <c r="M86" s="11" t="s">
        <v>25</v>
      </c>
      <c r="N86" s="15" t="str">
        <f t="array" ref="N86">VLOOKUP($M86&amp;$K86, CHOOSE({1,2}, '[4]Lookup Tables'!$I$59:$I$118&amp;'[4]Lookup Tables'!$J$59:$J$118,'[4]Lookup Tables'!$K$59:$K$118), 2,0)</f>
        <v>M40</v>
      </c>
      <c r="O86" s="15">
        <f t="array" ref="O86">VLOOKUP($M86&amp;$K86, CHOOSE({1,2}, '[4]Lookup Tables'!$I$59:$I$118&amp;'[4]Lookup Tables'!$J$59:$J$118,'[4]Lookup Tables'!$L$59:$L$118), 2,0)</f>
        <v>70309</v>
      </c>
      <c r="P86" s="15">
        <f>+IFERROR(VLOOKUP($A86,'[4]Lookup Tables'!$I$54:$J$55,2,FALSE),"ERROR")</f>
        <v>72036</v>
      </c>
      <c r="Q86" s="16">
        <v>48.5</v>
      </c>
      <c r="R86" s="17">
        <v>1</v>
      </c>
      <c r="S86" s="18">
        <v>23</v>
      </c>
      <c r="T86" s="19">
        <f>(VLOOKUP(S86,'[4]Lookup Tables'!$L$3:$M$11,2,FALSE))*0.039370078474</f>
        <v>0.89566928528350009</v>
      </c>
      <c r="U86" s="17">
        <f t="shared" ref="U86:U88" si="682">(3.14159*(T86/2)^2)*(Q86)</f>
        <v>30.558118873978515</v>
      </c>
      <c r="V86" s="20" t="str">
        <f>+IFERROR(VLOOKUP(L86,'[4]Lookup Tables'!$R$4:$U$16,3,FALSE),"ERROR")</f>
        <v>Blue</v>
      </c>
      <c r="W86" s="21">
        <f t="shared" ref="W86:W88" si="683">B86</f>
        <v>157086</v>
      </c>
      <c r="X86" s="22" t="s">
        <v>202</v>
      </c>
      <c r="Y86" s="23" t="s">
        <v>27</v>
      </c>
      <c r="Z86" s="23" t="str">
        <f>+IFERROR(VLOOKUP(L86,'[4]Lookup Tables'!$R$4:$U$16,4,FALSE),"ERROR")</f>
        <v>Fast</v>
      </c>
      <c r="AA86" s="21">
        <f t="shared" ref="AA86:AA88" si="684">S86</f>
        <v>23</v>
      </c>
      <c r="AB86" s="24">
        <f t="shared" ref="AB86:AB88" si="685">R86</f>
        <v>1</v>
      </c>
      <c r="AC86" s="23" t="s">
        <v>28</v>
      </c>
      <c r="AD86" s="25">
        <v>0.75</v>
      </c>
      <c r="AE86" s="26">
        <f t="shared" ref="AE86:AE88" si="686">(($U86-(3.1459*(($AB86+0.043)/2)^2))/((3.1459*(($AB86+0.043)/2)^2)-(3.1459*(AD86/2)^2)))/12</f>
        <v>5.9907293440026779</v>
      </c>
      <c r="AF86" s="23" t="s">
        <v>29</v>
      </c>
      <c r="AG86" s="23">
        <v>0.625</v>
      </c>
      <c r="AH86" s="26">
        <f t="shared" ref="AH86:AH88" si="687">(($U86-(3.1459*(($AB86+0.043)/2)^2))/((3.1459*(($AB86+0.043)/2)^2)-(3.1459*(AG86/2)^2)))/12</f>
        <v>4.5139347901713984</v>
      </c>
      <c r="AI86" s="23" t="s">
        <v>30</v>
      </c>
      <c r="AJ86" s="23">
        <v>0.69</v>
      </c>
      <c r="AK86" s="26">
        <f t="shared" ref="AK86:AK88" si="688">(($U86-(3.1459*(($AB86+0.043)/2)^2))/((3.1459*(($AB86+0.043)/2)^2)-(3.1459*(AJ86/2)^2)))/12</f>
        <v>5.1446323085815626</v>
      </c>
      <c r="AL86" s="23" t="s">
        <v>31</v>
      </c>
      <c r="AM86" s="23">
        <v>0.80400000000000005</v>
      </c>
      <c r="AN86" s="26">
        <f t="shared" ref="AN86:AN88" si="689">(($U86-(3.1459*(($AB86+0.043)/2)^2))/((3.1459*(($AB86+0.043)/2)^2)-(3.1459*(AM86/2)^2)))/12</f>
        <v>7.1295613833638711</v>
      </c>
      <c r="AO86" s="23" t="s">
        <v>32</v>
      </c>
      <c r="AP86" s="23">
        <v>0.53</v>
      </c>
      <c r="AQ86" s="26">
        <f t="shared" ref="AQ86:AQ88" si="690">(($U86-(3.1459*(($AB86+0.043)/2)^2))/((3.1459*(($AB86+0.043)/2)^2)-(3.1459*(AP86/2)^2)))/12</f>
        <v>3.9001518932949448</v>
      </c>
      <c r="AR86" s="47">
        <f t="shared" ref="AR86:AR88" si="691">AY86</f>
        <v>48.75</v>
      </c>
      <c r="AS86" s="21">
        <f>+IFERROR(VLOOKUP(L86,'[4]Lookup Tables'!$R$4:$U$16,2,FALSE),"ERROR")</f>
        <v>30</v>
      </c>
      <c r="AT86" s="23" t="str">
        <f t="shared" ref="AT86:AT88" si="692">A86</f>
        <v>B or G</v>
      </c>
      <c r="AU86" s="21">
        <f t="shared" ref="AU86:AU88" si="693">F86</f>
        <v>20</v>
      </c>
      <c r="AV86" s="21" t="str">
        <f>+IFERROR(VLOOKUP(L86,'[4]Lookup Tables'!$R$4:$V$16,5,FALSE),"ERROR")</f>
        <v>5-8</v>
      </c>
      <c r="AW86" s="21">
        <v>600</v>
      </c>
      <c r="AX86" s="48">
        <f t="shared" ref="AX86:AX88" si="694">Q86</f>
        <v>48.5</v>
      </c>
      <c r="AY86" s="48">
        <f t="shared" ref="AY86:AY88" si="695">AX86+0.25</f>
        <v>48.75</v>
      </c>
      <c r="AZ86" s="48">
        <f t="shared" ref="AZ86:AZ88" si="696">AX86+1</f>
        <v>49.5</v>
      </c>
      <c r="BA86" s="29">
        <f t="array" ref="BA86">VLOOKUP($S86&amp;$M86, CHOOSE({1,2}, '[4]Lookup Tables'!$I$20:$I$48&amp;'[4]Lookup Tables'!$J$20:$J$48,'[4]Lookup Tables'!$K$20:$K$48), 2,0)</f>
        <v>4.6899999999999997E-2</v>
      </c>
      <c r="BB86" s="29">
        <f t="shared" ref="BB86:BB88" si="697">BA86*AX86</f>
        <v>2.2746499999999998</v>
      </c>
      <c r="BC86" s="30">
        <f t="shared" ref="BC86:BC88" si="698">BB86*454</f>
        <v>1032.6911</v>
      </c>
      <c r="BD86" s="29">
        <f t="array" ref="BD86">VLOOKUP($S86&amp;$M86, CHOOSE({1,2}, '[4]Lookup Tables'!$I$20:$I$48&amp;'[4]Lookup Tables'!$J$20:$J$48,'[4]Lookup Tables'!$L$20:$L$48), 2,0)</f>
        <v>4.7899999999999998E-2</v>
      </c>
      <c r="BE86" s="49">
        <f t="shared" ref="BE86:BE88" si="699">BD86*AY86</f>
        <v>2.3351250000000001</v>
      </c>
      <c r="BF86" s="30">
        <f t="shared" ref="BF86:BF88" si="700">BE86*454</f>
        <v>1060.1467500000001</v>
      </c>
      <c r="BG86" s="29">
        <f t="array" ref="BG86">VLOOKUP($S86&amp;$M86, CHOOSE({1,2}, '[4]Lookup Tables'!$I$20:$I$48&amp;'[4]Lookup Tables'!$J$20:$J$48,'[4]Lookup Tables'!$M$20:$M$48), 2,0)</f>
        <v>4.8899999999999999E-2</v>
      </c>
      <c r="BH86" s="29">
        <f t="shared" ref="BH86:BH88" si="701">BG86*AZ86</f>
        <v>2.42055</v>
      </c>
      <c r="BI86" s="30">
        <f t="shared" ref="BI86:BI88" si="702">BH86*454</f>
        <v>1098.9296999999999</v>
      </c>
      <c r="BJ86" s="30" t="str">
        <f t="shared" ref="BJ86:BJ88" si="703">N86</f>
        <v>M40</v>
      </c>
      <c r="BK86" s="31">
        <f t="shared" ref="BK86:BK88" si="704">BE86*0.7</f>
        <v>1.6345875000000001</v>
      </c>
      <c r="BL86" s="30">
        <v>72036</v>
      </c>
      <c r="BM86" s="31">
        <f t="shared" ref="BM86:BM88" si="705">BE86*0.3</f>
        <v>0.70053750000000004</v>
      </c>
      <c r="BN86" s="32">
        <v>0.3</v>
      </c>
      <c r="BO86" s="29" t="str">
        <f>'[4]Lookup Tables'!$P$58</f>
        <v>12-8 4x1.25 Universal Clip</v>
      </c>
      <c r="BP86" s="30" t="e">
        <f>VLOOKUP(#REF!,'[4]Lookup Tables'!$P$58:$Q$60,2)</f>
        <v>#REF!</v>
      </c>
      <c r="BQ86" s="29" t="str">
        <f>VLOOKUP($S86,'[4]Lookup Tables'!$O$45:$S$53,2)</f>
        <v>40mm142 gauge</v>
      </c>
      <c r="BR86" s="33">
        <f t="shared" ref="BR86:BR88" si="706">($AY86+1.25)/12</f>
        <v>4.166666666666667</v>
      </c>
      <c r="BS86" s="30">
        <f>VLOOKUP($S86,'[4]Lookup Tables'!$O$45:$S$53,3)</f>
        <v>8030</v>
      </c>
      <c r="BT86" s="29" t="str">
        <f>VLOOKUP($S86,'[4]Lookup Tables'!$O$45:$S$53,4)</f>
        <v>84mm200 gauge</v>
      </c>
      <c r="BU86" s="33">
        <f t="shared" ref="BU86:BU88" si="707">($AY86+1.25)/12</f>
        <v>4.166666666666667</v>
      </c>
      <c r="BV86" s="30">
        <f>VLOOKUP($S86,'[4]Lookup Tables'!$O$45:$S$53,5)</f>
        <v>8032</v>
      </c>
      <c r="BW86" s="34">
        <f t="shared" ref="BW86:BW88" si="708">F86</f>
        <v>20</v>
      </c>
      <c r="BX86" s="34">
        <f t="shared" ref="BX86:BX88" si="709">BB86*BW86</f>
        <v>45.492999999999995</v>
      </c>
      <c r="BY86" s="34">
        <f t="shared" ref="BY86:BY88" si="710">BE86*BW86</f>
        <v>46.702500000000001</v>
      </c>
      <c r="BZ86" s="34">
        <f t="shared" ref="BZ86:BZ88" si="711">BH86*BW86</f>
        <v>48.411000000000001</v>
      </c>
      <c r="CA86" s="34">
        <f t="shared" ref="CA86:CA88" si="712">BZ86+CE86+CI86</f>
        <v>48.431404685201265</v>
      </c>
      <c r="CB86" s="35" t="str">
        <f t="array" ref="CB86">VLOOKUP($E86&amp;ROUNDUP(($AZ86+1),0), CHOOSE({1,2},'[4]Lookup Tables'!$X$3:$X$129&amp;'[4]Lookup Tables'!$Y$3:$Y$129,'[4]Lookup Tables'!$Z$3:$Z$129),2,0)</f>
        <v>NA</v>
      </c>
      <c r="CC86" s="34" t="str">
        <f t="array" ref="CC86">VLOOKUP($E86&amp;ROUNDUP(($AZ86),0), CHOOSE({1,2},'[4]Lookup Tables'!$X$3:$X$129&amp;'[4]Lookup Tables'!$Y$3:$Y$129,'[4]Lookup Tables'!AA$3:$AA$129),2,0)</f>
        <v>NA</v>
      </c>
      <c r="CD86" s="34" t="str">
        <f t="array" ref="CD86">VLOOKUP($E86&amp;ROUNDUP(($AZ86),0), CHOOSE({1,2},'[4]Lookup Tables'!$X$3:$X$129&amp;'[4]Lookup Tables'!$Y$3:$Y$129,'[4]Lookup Tables'!$AB$3:$AB$129),2,0)</f>
        <v>NA</v>
      </c>
      <c r="CE86" s="36">
        <f t="array" ref="CE86">VLOOKUP($E86&amp;ROUNDUP(($AZ86),0), CHOOSE({1,2},'[4]Lookup Tables'!$X$3:$X$129&amp;'[4]Lookup Tables'!$Y$3:$Y$129,'[4]Lookup Tables'!$AD$3:$AD$129),2,0)</f>
        <v>0</v>
      </c>
      <c r="CF86" s="34">
        <f t="array" ref="CF86">VLOOKUP($E86&amp;ROUNDUP(($AZ86),0), CHOOSE({1,2},'[4]Lookup Tables'!$X$3:$X$129&amp;'[4]Lookup Tables'!$Y$3:$Y$129,'[4]Lookup Tables'!$AE$3:$AE$129),2,0)</f>
        <v>0</v>
      </c>
      <c r="CG86" s="34">
        <f t="array" ref="CG86">VLOOKUP($E86&amp;ROUNDUP(($AZ86+1),0), CHOOSE({1,2},'[4]Lookup Tables'!$X$3:$X$129&amp;'[4]Lookup Tables'!$Y$3:$Y$129,'[4]Lookup Tables'!$AC$3:$AC$129),2,0)</f>
        <v>8053</v>
      </c>
      <c r="CH86" s="36">
        <f t="shared" ref="CH86:CH88" si="713">(CO86*12)*0.0386</f>
        <v>9.2748569096658784</v>
      </c>
      <c r="CI86" s="36">
        <f t="shared" si="678"/>
        <v>2.0404685201264934E-2</v>
      </c>
      <c r="CJ86" s="36">
        <f t="shared" ref="CJ86:CJ88" si="714">((3.14159*(((S86*0.039370078474)/2)^2))*Q86)*BW86</f>
        <v>624.66832061189268</v>
      </c>
      <c r="CK86" s="36">
        <f t="shared" ref="CK86:CK88" si="715">((SQRT((CJ86/Q86)/3.14159))*2)</f>
        <v>4.0495719003787993</v>
      </c>
      <c r="CL86" s="36">
        <f t="shared" ref="CL86:CL88" si="716">CK86/0.7827</f>
        <v>5.1738493680577484</v>
      </c>
      <c r="CM86" s="36">
        <f t="shared" ref="CM86:CM88" si="717">(2*3.14159*(CL86/2))/12</f>
        <v>1.3545094530163784</v>
      </c>
      <c r="CN86" s="37">
        <f t="shared" ref="CN86:CN88" si="718">ROUNDUP((Q86/3)*CM86,1)</f>
        <v>21.900000000000002</v>
      </c>
      <c r="CO86" s="37">
        <f t="shared" ref="CO86:CO88" si="719">(CN86*ABS(COS(15)))+((6*(CM86*5))/12)</f>
        <v>20.023438924149133</v>
      </c>
      <c r="CP86" s="38" t="str">
        <f t="array" ref="CP86">VLOOKUP($S86&amp;$D86, CHOOSE({1,2}, '[4]Lookup Tables'!$O$65:$O$79&amp;'[4]Lookup Tables'!$P$65:$P$79,'[4]Lookup Tables'!$Q$65:$Q$79),2,0)</f>
        <v>NA</v>
      </c>
      <c r="CQ86" s="39">
        <f t="shared" si="679"/>
        <v>2.4715702342600632</v>
      </c>
      <c r="CR86" s="40" t="str">
        <f>+IFERROR(VLOOKUP($J86,'[5]Codes - Revised'!$A$8:$O$12110,10,FALSE),"ERROR")</f>
        <v>56 x 45</v>
      </c>
      <c r="CS86" s="41">
        <f t="shared" si="548"/>
        <v>2471.5702342600634</v>
      </c>
    </row>
    <row r="87" spans="1:97" s="10" customFormat="1">
      <c r="A87" s="11" t="s">
        <v>21</v>
      </c>
      <c r="B87" s="12">
        <v>157118</v>
      </c>
      <c r="C87" s="11" t="s">
        <v>203</v>
      </c>
      <c r="D87" s="11" t="s">
        <v>23</v>
      </c>
      <c r="E87" s="11" t="s">
        <v>24</v>
      </c>
      <c r="F87" s="11">
        <v>20</v>
      </c>
      <c r="G87" s="13">
        <f t="shared" si="680"/>
        <v>50.931000000000004</v>
      </c>
      <c r="H87" s="14">
        <v>36</v>
      </c>
      <c r="I87" s="13">
        <f t="shared" si="681"/>
        <v>720</v>
      </c>
      <c r="J87" s="14">
        <v>12565</v>
      </c>
      <c r="K87" s="11" t="s">
        <v>65</v>
      </c>
      <c r="L87" s="15" t="str">
        <f>+IFERROR(VLOOKUP($K87,'[4]Lookup Tables'!$A$3:$B$35,2,FALSE),"ERROR")</f>
        <v>0204</v>
      </c>
      <c r="M87" s="11" t="s">
        <v>51</v>
      </c>
      <c r="N87" s="15" t="str">
        <f t="array" ref="N87">VLOOKUP($M87&amp;$L87, CHOOSE({1,2}, '[4]Lookup Tables'!$I$59:$I$165&amp;'[4]Lookup Tables'!$J$59:$J$165,'[4]Lookup Tables'!$K$59:$K$165), 2,0)</f>
        <v>VLIF0204</v>
      </c>
      <c r="O87" s="15">
        <f t="array" ref="O87">VLOOKUP($M87&amp;$K87&amp;A87, CHOOSE({1,2,3}, '[4]Lookup Tables'!$I$59:$I$165&amp;'[4]Lookup Tables'!$J$59:$J$165&amp;'[4]Lookup Tables'!$H$59:$H$165,'[4]Lookup Tables'!$L$59:$L$165), 2,0)</f>
        <v>70348</v>
      </c>
      <c r="P87" s="15">
        <f>+IFERROR(VLOOKUP($A87,'[4]Lookup Tables'!$I$54:$J$55,2,FALSE),"ERROR")</f>
        <v>72036</v>
      </c>
      <c r="Q87" s="16">
        <v>48.5</v>
      </c>
      <c r="R87" s="17">
        <v>1</v>
      </c>
      <c r="S87" s="18">
        <v>23</v>
      </c>
      <c r="T87" s="19">
        <f>(VLOOKUP(S87,'[4]Lookup Tables'!$L$3:$M$11,2,FALSE))*0.039370078474</f>
        <v>0.89566928528350009</v>
      </c>
      <c r="U87" s="17">
        <f t="shared" si="682"/>
        <v>30.558118873978515</v>
      </c>
      <c r="V87" s="20" t="str">
        <f>+IFERROR(VLOOKUP(L87,'[4]Lookup Tables'!$R$4:$U$22,3,FALSE),"ERROR")</f>
        <v>Yellow</v>
      </c>
      <c r="W87" s="21">
        <f t="shared" si="683"/>
        <v>157118</v>
      </c>
      <c r="X87" s="22" t="s">
        <v>188</v>
      </c>
      <c r="Y87" s="23" t="s">
        <v>27</v>
      </c>
      <c r="Z87" s="23" t="str">
        <f>+IFERROR(VLOOKUP(L87,'[4]Lookup Tables'!$R$4:$U$22,4,FALSE),"ERROR")</f>
        <v>Slow</v>
      </c>
      <c r="AA87" s="21">
        <f t="shared" si="684"/>
        <v>23</v>
      </c>
      <c r="AB87" s="24">
        <f t="shared" si="685"/>
        <v>1</v>
      </c>
      <c r="AC87" s="23" t="s">
        <v>28</v>
      </c>
      <c r="AD87" s="25">
        <v>0.75</v>
      </c>
      <c r="AE87" s="26">
        <f t="shared" si="686"/>
        <v>5.9907293440026779</v>
      </c>
      <c r="AF87" s="23" t="s">
        <v>29</v>
      </c>
      <c r="AG87" s="23">
        <v>0.625</v>
      </c>
      <c r="AH87" s="26">
        <f t="shared" si="687"/>
        <v>4.5139347901713984</v>
      </c>
      <c r="AI87" s="23" t="s">
        <v>30</v>
      </c>
      <c r="AJ87" s="23">
        <v>0.69</v>
      </c>
      <c r="AK87" s="26">
        <f t="shared" si="688"/>
        <v>5.1446323085815626</v>
      </c>
      <c r="AL87" s="23" t="s">
        <v>31</v>
      </c>
      <c r="AM87" s="23">
        <v>0.80400000000000005</v>
      </c>
      <c r="AN87" s="26">
        <f t="shared" si="689"/>
        <v>7.1295613833638711</v>
      </c>
      <c r="AO87" s="23" t="s">
        <v>32</v>
      </c>
      <c r="AP87" s="23">
        <v>0.53</v>
      </c>
      <c r="AQ87" s="26">
        <f t="shared" si="690"/>
        <v>3.9001518932949448</v>
      </c>
      <c r="AR87" s="47">
        <f t="shared" si="691"/>
        <v>48.75</v>
      </c>
      <c r="AS87" s="21">
        <f>+IFERROR(VLOOKUP(L87,'[4]Lookup Tables'!$R$4:$U$22,2,FALSE),"ERROR")</f>
        <v>240</v>
      </c>
      <c r="AT87" s="23" t="str">
        <f t="shared" si="692"/>
        <v>B or G</v>
      </c>
      <c r="AU87" s="21">
        <f t="shared" si="693"/>
        <v>20</v>
      </c>
      <c r="AV87" s="21" t="str">
        <f>+IFERROR(VLOOKUP(L87,'[4]Lookup Tables'!$R$4:$V$22,5,FALSE),"ERROR")</f>
        <v>5-8</v>
      </c>
      <c r="AW87" s="21">
        <v>600</v>
      </c>
      <c r="AX87" s="48">
        <f t="shared" si="694"/>
        <v>48.5</v>
      </c>
      <c r="AY87" s="48">
        <f t="shared" si="695"/>
        <v>48.75</v>
      </c>
      <c r="AZ87" s="48">
        <f t="shared" si="696"/>
        <v>49.5</v>
      </c>
      <c r="BA87" s="29">
        <f t="array" ref="BA87">VLOOKUP($S87&amp;$M87, CHOOSE({1,2}, '[4]Lookup Tables'!$I$20:$I$49&amp;'[4]Lookup Tables'!$J$20:$J$49,'[4]Lookup Tables'!$K$20:$K$49), 2,0)</f>
        <v>4.6899999999999997E-2</v>
      </c>
      <c r="BB87" s="29">
        <f t="shared" si="697"/>
        <v>2.2746499999999998</v>
      </c>
      <c r="BC87" s="30">
        <f t="shared" si="698"/>
        <v>1032.6911</v>
      </c>
      <c r="BD87" s="29">
        <f t="array" ref="BD87">VLOOKUP($S87&amp;$M87, CHOOSE({1,2}, '[4]Lookup Tables'!$I$20:$I$49&amp;'[4]Lookup Tables'!$J$20:$J$49,'[4]Lookup Tables'!$L$20:$L$49), 2,0)</f>
        <v>4.7899999999999998E-2</v>
      </c>
      <c r="BE87" s="49">
        <f t="shared" si="699"/>
        <v>2.3351250000000001</v>
      </c>
      <c r="BF87" s="30">
        <f t="shared" si="700"/>
        <v>1060.1467500000001</v>
      </c>
      <c r="BG87" s="29">
        <f t="array" ref="BG87">VLOOKUP($S87&amp;$M87, CHOOSE({1,2}, '[4]Lookup Tables'!$I$20:$I$49&amp;'[4]Lookup Tables'!$J$20:$J$49,'[4]Lookup Tables'!$M$20:$M$49), 2,0)</f>
        <v>4.8899999999999999E-2</v>
      </c>
      <c r="BH87" s="29">
        <f t="shared" si="701"/>
        <v>2.42055</v>
      </c>
      <c r="BI87" s="30">
        <f t="shared" si="702"/>
        <v>1098.9296999999999</v>
      </c>
      <c r="BJ87" s="30" t="str">
        <f t="shared" si="703"/>
        <v>VLIF0204</v>
      </c>
      <c r="BK87" s="31">
        <f t="shared" si="704"/>
        <v>1.6345875000000001</v>
      </c>
      <c r="BL87" s="30">
        <v>72036</v>
      </c>
      <c r="BM87" s="31">
        <f t="shared" si="705"/>
        <v>0.70053750000000004</v>
      </c>
      <c r="BN87" s="32">
        <v>0.3</v>
      </c>
      <c r="BO87" s="29" t="str">
        <f>'[4]Lookup Tables'!$P$58</f>
        <v>12-8 4x1.25 Universal Clip</v>
      </c>
      <c r="BP87" s="30">
        <f>VLOOKUP($BO87,'[4]Lookup Tables'!$P$58:$Q$60,2)</f>
        <v>8509</v>
      </c>
      <c r="BQ87" s="29" t="str">
        <f>VLOOKUP($S87,'[4]Lookup Tables'!$O$45:$S$53,2)</f>
        <v>40mm142 gauge</v>
      </c>
      <c r="BR87" s="33">
        <f t="shared" si="706"/>
        <v>4.166666666666667</v>
      </c>
      <c r="BS87" s="30">
        <f>VLOOKUP($S87,'[4]Lookup Tables'!$O$45:$S$53,3)</f>
        <v>8030</v>
      </c>
      <c r="BT87" s="29" t="str">
        <f>VLOOKUP($S87,'[4]Lookup Tables'!$O$45:$S$53,4)</f>
        <v>84mm200 gauge</v>
      </c>
      <c r="BU87" s="33">
        <f t="shared" si="707"/>
        <v>4.166666666666667</v>
      </c>
      <c r="BV87" s="30">
        <f>VLOOKUP($S87,'[4]Lookup Tables'!$O$45:$S$53,5)</f>
        <v>8032</v>
      </c>
      <c r="BW87" s="34">
        <f t="shared" si="708"/>
        <v>20</v>
      </c>
      <c r="BX87" s="34">
        <f t="shared" si="709"/>
        <v>45.492999999999995</v>
      </c>
      <c r="BY87" s="34">
        <f t="shared" si="710"/>
        <v>46.702500000000001</v>
      </c>
      <c r="BZ87" s="34">
        <f t="shared" si="711"/>
        <v>48.411000000000001</v>
      </c>
      <c r="CA87" s="34">
        <f t="shared" si="712"/>
        <v>50.931000000000004</v>
      </c>
      <c r="CB87" s="35" t="str">
        <f t="array" ref="CB87">VLOOKUP($E87&amp;ROUNDUP(($AZ87),0), CHOOSE({1,2},'[4]Lookup Tables'!$X$3:$X$129&amp;'[4]Lookup Tables'!$Y$3:$Y$129,'[4]Lookup Tables'!$Z$3:$Z$129),2,0)</f>
        <v>56"-2pc</v>
      </c>
      <c r="CC87" s="34">
        <f t="array" ref="CC87">VLOOKUP($E87&amp;ROUNDUP(($AZ87),0), CHOOSE({1,2},'[4]Lookup Tables'!$X$3:$X$129&amp;'[4]Lookup Tables'!$Y$3:$Y$129,'[4]Lookup Tables'!AA$3:$AA$129),2,0)</f>
        <v>8480</v>
      </c>
      <c r="CD87" s="34">
        <f t="array" ref="CD87">VLOOKUP($E87&amp;ROUNDUP(($AZ87),0), CHOOSE({1,2},'[4]Lookup Tables'!$X$3:$X$129&amp;'[4]Lookup Tables'!$Y$3:$Y$129,'[4]Lookup Tables'!$AB$3:$AB$129),2,0)</f>
        <v>8481</v>
      </c>
      <c r="CE87" s="36">
        <f t="array" ref="CE87">VLOOKUP($E87&amp;ROUNDUP(($AZ87),0), CHOOSE({1,2},'[4]Lookup Tables'!$X$3:$X$129&amp;'[4]Lookup Tables'!$Y$3:$Y$129,'[4]Lookup Tables'!$AD$3:$AD$129),2,0)</f>
        <v>2.52</v>
      </c>
      <c r="CF87" s="34">
        <f t="array" ref="CF87">VLOOKUP($E87&amp;ROUNDUP(($AZ87),0), CHOOSE({1,2},'[4]Lookup Tables'!$X$3:$X$129&amp;'[4]Lookup Tables'!$Y$3:$Y$129,'[4]Lookup Tables'!$AE$3:$AE$129),2,0)</f>
        <v>3</v>
      </c>
      <c r="CG87" s="34" t="str">
        <f t="array" ref="CG87">VLOOKUP($E87&amp;ROUNDUP(($AZ87+1),0), CHOOSE({1,2},'[4]Lookup Tables'!$X$3:$X$129&amp;'[4]Lookup Tables'!$Y$3:$Y$129,'[4]Lookup Tables'!$AC$3:$AC$129),2,0)</f>
        <v>NA</v>
      </c>
      <c r="CH87" s="36">
        <f t="shared" si="713"/>
        <v>9.2748569096658784</v>
      </c>
      <c r="CI87" s="36">
        <f t="shared" si="678"/>
        <v>0</v>
      </c>
      <c r="CJ87" s="36">
        <f t="shared" si="714"/>
        <v>624.66832061189268</v>
      </c>
      <c r="CK87" s="36">
        <f t="shared" si="715"/>
        <v>4.0495719003787993</v>
      </c>
      <c r="CL87" s="36">
        <f t="shared" si="716"/>
        <v>5.1738493680577484</v>
      </c>
      <c r="CM87" s="36">
        <f t="shared" si="717"/>
        <v>1.3545094530163784</v>
      </c>
      <c r="CN87" s="37">
        <f t="shared" si="718"/>
        <v>21.900000000000002</v>
      </c>
      <c r="CO87" s="37">
        <f t="shared" si="719"/>
        <v>20.023438924149133</v>
      </c>
      <c r="CP87" s="38" t="str">
        <f t="array" ref="CP87">VLOOKUP($S87&amp;$D87, CHOOSE({1,2}, '[4]Lookup Tables'!$O$65:$O$79&amp;'[4]Lookup Tables'!$P$65:$P$79,'[4]Lookup Tables'!$Q$65:$Q$79),2,0)</f>
        <v>NA</v>
      </c>
      <c r="CQ87" s="39">
        <f t="shared" si="679"/>
        <v>2.615994444444445</v>
      </c>
      <c r="CR87" s="40" t="str">
        <f>+IFERROR(VLOOKUP($J87,'[5]Codes - Revised'!$A$8:$O$12110,10,FALSE),"ERROR")</f>
        <v>56 x 42</v>
      </c>
      <c r="CS87" s="41">
        <f t="shared" si="548"/>
        <v>1883.5160000000003</v>
      </c>
    </row>
    <row r="88" spans="1:97" s="10" customFormat="1">
      <c r="A88" s="11" t="s">
        <v>21</v>
      </c>
      <c r="B88" s="12">
        <v>157187</v>
      </c>
      <c r="C88" s="11" t="s">
        <v>204</v>
      </c>
      <c r="D88" s="11" t="s">
        <v>23</v>
      </c>
      <c r="E88" s="11" t="s">
        <v>24</v>
      </c>
      <c r="F88" s="11">
        <v>25</v>
      </c>
      <c r="G88" s="13">
        <f t="shared" si="680"/>
        <v>63.033750000000005</v>
      </c>
      <c r="H88" s="14">
        <v>36</v>
      </c>
      <c r="I88" s="13">
        <f t="shared" si="681"/>
        <v>900</v>
      </c>
      <c r="J88" s="14">
        <v>12565</v>
      </c>
      <c r="K88" s="11" t="s">
        <v>65</v>
      </c>
      <c r="L88" s="15" t="str">
        <f>+IFERROR(VLOOKUP($K88,'[4]Lookup Tables'!$A$3:$B$35,2,FALSE),"ERROR")</f>
        <v>0204</v>
      </c>
      <c r="M88" s="11" t="s">
        <v>56</v>
      </c>
      <c r="N88" s="15" t="str">
        <f t="array" ref="N88">VLOOKUP($M88&amp;$L88, CHOOSE({1,2}, '[4]Lookup Tables'!$I$59:$I$165&amp;'[4]Lookup Tables'!$J$59:$J$165,'[4]Lookup Tables'!$K$59:$K$165), 2,0)</f>
        <v>LIF0204</v>
      </c>
      <c r="O88" s="15">
        <f t="array" ref="O88">VLOOKUP($M88&amp;$K88&amp;A88, CHOOSE({1,2,3}, '[4]Lookup Tables'!$I$59:$I$165&amp;'[4]Lookup Tables'!$J$59:$J$165&amp;'[4]Lookup Tables'!$H$59:$H$165,'[4]Lookup Tables'!$L$59:$L$165), 2,0)</f>
        <v>70314</v>
      </c>
      <c r="P88" s="15">
        <f>+IFERROR(VLOOKUP($A88,'[4]Lookup Tables'!$I$54:$J$55,2,FALSE),"ERROR")</f>
        <v>72036</v>
      </c>
      <c r="Q88" s="16">
        <v>48.5</v>
      </c>
      <c r="R88" s="17">
        <v>1</v>
      </c>
      <c r="S88" s="18">
        <v>23</v>
      </c>
      <c r="T88" s="19">
        <f>(VLOOKUP(S88,'[4]Lookup Tables'!$L$3:$M$11,2,FALSE))*0.039370078474</f>
        <v>0.89566928528350009</v>
      </c>
      <c r="U88" s="17">
        <f t="shared" si="682"/>
        <v>30.558118873978515</v>
      </c>
      <c r="V88" s="20" t="str">
        <f>+IFERROR(VLOOKUP(L88,'[4]Lookup Tables'!$R$4:$U$22,3,FALSE),"ERROR")</f>
        <v>Yellow</v>
      </c>
      <c r="W88" s="21">
        <f t="shared" si="683"/>
        <v>157187</v>
      </c>
      <c r="X88" s="22" t="s">
        <v>205</v>
      </c>
      <c r="Y88" s="23" t="s">
        <v>27</v>
      </c>
      <c r="Z88" s="23" t="str">
        <f>+IFERROR(VLOOKUP(L88,'[4]Lookup Tables'!$R$4:$U$22,4,FALSE),"ERROR")</f>
        <v>Slow</v>
      </c>
      <c r="AA88" s="21">
        <f t="shared" si="684"/>
        <v>23</v>
      </c>
      <c r="AB88" s="24">
        <f t="shared" si="685"/>
        <v>1</v>
      </c>
      <c r="AC88" s="23" t="s">
        <v>28</v>
      </c>
      <c r="AD88" s="25">
        <v>0.75</v>
      </c>
      <c r="AE88" s="26">
        <f t="shared" si="686"/>
        <v>5.9907293440026779</v>
      </c>
      <c r="AF88" s="23" t="s">
        <v>29</v>
      </c>
      <c r="AG88" s="23">
        <v>0.625</v>
      </c>
      <c r="AH88" s="26">
        <f t="shared" si="687"/>
        <v>4.5139347901713984</v>
      </c>
      <c r="AI88" s="23" t="s">
        <v>30</v>
      </c>
      <c r="AJ88" s="23">
        <v>0.69</v>
      </c>
      <c r="AK88" s="26">
        <f t="shared" si="688"/>
        <v>5.1446323085815626</v>
      </c>
      <c r="AL88" s="23" t="s">
        <v>31</v>
      </c>
      <c r="AM88" s="23">
        <v>0.80400000000000005</v>
      </c>
      <c r="AN88" s="26">
        <f t="shared" si="689"/>
        <v>7.1295613833638711</v>
      </c>
      <c r="AO88" s="23" t="s">
        <v>32</v>
      </c>
      <c r="AP88" s="23">
        <v>0.53</v>
      </c>
      <c r="AQ88" s="26">
        <f t="shared" si="690"/>
        <v>3.9001518932949448</v>
      </c>
      <c r="AR88" s="47">
        <f t="shared" si="691"/>
        <v>48.75</v>
      </c>
      <c r="AS88" s="21">
        <f>+IFERROR(VLOOKUP(L88,'[4]Lookup Tables'!$R$4:$U$22,2,FALSE),"ERROR")</f>
        <v>240</v>
      </c>
      <c r="AT88" s="23" t="str">
        <f t="shared" si="692"/>
        <v>B or G</v>
      </c>
      <c r="AU88" s="21">
        <f t="shared" si="693"/>
        <v>25</v>
      </c>
      <c r="AV88" s="21" t="str">
        <f>+IFERROR(VLOOKUP(L88,'[4]Lookup Tables'!$R$4:$V$22,5,FALSE),"ERROR")</f>
        <v>5-8</v>
      </c>
      <c r="AW88" s="21">
        <v>600</v>
      </c>
      <c r="AX88" s="48">
        <f t="shared" si="694"/>
        <v>48.5</v>
      </c>
      <c r="AY88" s="48">
        <f t="shared" si="695"/>
        <v>48.75</v>
      </c>
      <c r="AZ88" s="48">
        <f t="shared" si="696"/>
        <v>49.5</v>
      </c>
      <c r="BA88" s="29">
        <f t="array" ref="BA88">VLOOKUP($S88&amp;$M88, CHOOSE({1,2}, '[4]Lookup Tables'!$I$20:$I$49&amp;'[4]Lookup Tables'!$J$20:$J$49,'[4]Lookup Tables'!$K$20:$K$49), 2,0)</f>
        <v>4.6899999999999997E-2</v>
      </c>
      <c r="BB88" s="29">
        <f t="shared" si="697"/>
        <v>2.2746499999999998</v>
      </c>
      <c r="BC88" s="30">
        <f t="shared" si="698"/>
        <v>1032.6911</v>
      </c>
      <c r="BD88" s="29">
        <f t="array" ref="BD88">VLOOKUP($S88&amp;$M88, CHOOSE({1,2}, '[4]Lookup Tables'!$I$20:$I$49&amp;'[4]Lookup Tables'!$J$20:$J$49,'[4]Lookup Tables'!$L$20:$L$49), 2,0)</f>
        <v>4.7899999999999998E-2</v>
      </c>
      <c r="BE88" s="49">
        <f t="shared" si="699"/>
        <v>2.3351250000000001</v>
      </c>
      <c r="BF88" s="30">
        <f t="shared" si="700"/>
        <v>1060.1467500000001</v>
      </c>
      <c r="BG88" s="29">
        <f t="array" ref="BG88">VLOOKUP($S88&amp;$M88, CHOOSE({1,2}, '[4]Lookup Tables'!$I$20:$I$49&amp;'[4]Lookup Tables'!$J$20:$J$49,'[4]Lookup Tables'!$M$20:$M$49), 2,0)</f>
        <v>4.8899999999999999E-2</v>
      </c>
      <c r="BH88" s="29">
        <f t="shared" si="701"/>
        <v>2.42055</v>
      </c>
      <c r="BI88" s="30">
        <f t="shared" si="702"/>
        <v>1098.9296999999999</v>
      </c>
      <c r="BJ88" s="30" t="str">
        <f t="shared" si="703"/>
        <v>LIF0204</v>
      </c>
      <c r="BK88" s="31">
        <f t="shared" si="704"/>
        <v>1.6345875000000001</v>
      </c>
      <c r="BL88" s="30">
        <v>72036</v>
      </c>
      <c r="BM88" s="31">
        <f t="shared" si="705"/>
        <v>0.70053750000000004</v>
      </c>
      <c r="BN88" s="32">
        <v>0.3</v>
      </c>
      <c r="BO88" s="29" t="str">
        <f>'[4]Lookup Tables'!$P$58</f>
        <v>12-8 4x1.25 Universal Clip</v>
      </c>
      <c r="BP88" s="30">
        <f>VLOOKUP($BO88,'[4]Lookup Tables'!$P$58:$Q$60,2)</f>
        <v>8509</v>
      </c>
      <c r="BQ88" s="29" t="str">
        <f>VLOOKUP($S88,'[4]Lookup Tables'!$O$45:$S$53,2)</f>
        <v>40mm142 gauge</v>
      </c>
      <c r="BR88" s="33">
        <f t="shared" si="706"/>
        <v>4.166666666666667</v>
      </c>
      <c r="BS88" s="30">
        <f>VLOOKUP($S88,'[4]Lookup Tables'!$O$45:$S$53,3)</f>
        <v>8030</v>
      </c>
      <c r="BT88" s="29" t="str">
        <f>VLOOKUP($S88,'[4]Lookup Tables'!$O$45:$S$53,4)</f>
        <v>84mm200 gauge</v>
      </c>
      <c r="BU88" s="33">
        <f t="shared" si="707"/>
        <v>4.166666666666667</v>
      </c>
      <c r="BV88" s="30">
        <f>VLOOKUP($S88,'[4]Lookup Tables'!$O$45:$S$53,5)</f>
        <v>8032</v>
      </c>
      <c r="BW88" s="34">
        <f t="shared" si="708"/>
        <v>25</v>
      </c>
      <c r="BX88" s="34">
        <f t="shared" si="709"/>
        <v>56.866249999999994</v>
      </c>
      <c r="BY88" s="34">
        <f t="shared" si="710"/>
        <v>58.378125000000004</v>
      </c>
      <c r="BZ88" s="34">
        <f t="shared" si="711"/>
        <v>60.513750000000002</v>
      </c>
      <c r="CA88" s="34">
        <f t="shared" si="712"/>
        <v>63.033750000000005</v>
      </c>
      <c r="CB88" s="35" t="str">
        <f t="array" ref="CB88">VLOOKUP($E88&amp;ROUNDUP(($AZ88),0), CHOOSE({1,2},'[4]Lookup Tables'!$X$3:$X$129&amp;'[4]Lookup Tables'!$Y$3:$Y$129,'[4]Lookup Tables'!$Z$3:$Z$129),2,0)</f>
        <v>56"-2pc</v>
      </c>
      <c r="CC88" s="34">
        <f t="array" ref="CC88">VLOOKUP($E88&amp;ROUNDUP(($AZ88),0), CHOOSE({1,2},'[4]Lookup Tables'!$X$3:$X$129&amp;'[4]Lookup Tables'!$Y$3:$Y$129,'[4]Lookup Tables'!AA$3:$AA$129),2,0)</f>
        <v>8480</v>
      </c>
      <c r="CD88" s="34">
        <f t="array" ref="CD88">VLOOKUP($E88&amp;ROUNDUP(($AZ88),0), CHOOSE({1,2},'[4]Lookup Tables'!$X$3:$X$129&amp;'[4]Lookup Tables'!$Y$3:$Y$129,'[4]Lookup Tables'!$AB$3:$AB$129),2,0)</f>
        <v>8481</v>
      </c>
      <c r="CE88" s="36">
        <f t="array" ref="CE88">VLOOKUP($E88&amp;ROUNDUP(($AZ88),0), CHOOSE({1,2},'[4]Lookup Tables'!$X$3:$X$129&amp;'[4]Lookup Tables'!$Y$3:$Y$129,'[4]Lookup Tables'!$AD$3:$AD$129),2,0)</f>
        <v>2.52</v>
      </c>
      <c r="CF88" s="34">
        <f t="array" ref="CF88">VLOOKUP($E88&amp;ROUNDUP(($AZ88),0), CHOOSE({1,2},'[4]Lookup Tables'!$X$3:$X$129&amp;'[4]Lookup Tables'!$Y$3:$Y$129,'[4]Lookup Tables'!$AE$3:$AE$129),2,0)</f>
        <v>3</v>
      </c>
      <c r="CG88" s="34" t="str">
        <f t="array" ref="CG88">VLOOKUP($E88&amp;ROUNDUP(($AZ88+1),0), CHOOSE({1,2},'[4]Lookup Tables'!$X$3:$X$129&amp;'[4]Lookup Tables'!$Y$3:$Y$129,'[4]Lookup Tables'!$AC$3:$AC$129),2,0)</f>
        <v>NA</v>
      </c>
      <c r="CH88" s="36">
        <f t="shared" si="713"/>
        <v>10.374903158678134</v>
      </c>
      <c r="CI88" s="36">
        <f t="shared" si="678"/>
        <v>0</v>
      </c>
      <c r="CJ88" s="36">
        <f t="shared" si="714"/>
        <v>780.83540076486577</v>
      </c>
      <c r="CK88" s="36">
        <f t="shared" si="715"/>
        <v>4.5275590245100004</v>
      </c>
      <c r="CL88" s="36">
        <f t="shared" si="716"/>
        <v>5.7845394461607267</v>
      </c>
      <c r="CM88" s="36">
        <f t="shared" si="717"/>
        <v>1.5143876065553397</v>
      </c>
      <c r="CN88" s="37">
        <f t="shared" si="718"/>
        <v>24.5</v>
      </c>
      <c r="CO88" s="37">
        <f t="shared" si="719"/>
        <v>22.398322881429472</v>
      </c>
      <c r="CP88" s="38" t="str">
        <f t="array" ref="CP88">VLOOKUP($S88&amp;$D88, CHOOSE({1,2}, '[4]Lookup Tables'!$O$65:$O$79&amp;'[4]Lookup Tables'!$P$65:$P$79,'[4]Lookup Tables'!$Q$65:$Q$79),2,0)</f>
        <v>NA</v>
      </c>
      <c r="CQ88" s="39">
        <f t="shared" si="679"/>
        <v>2.5769055555555553</v>
      </c>
      <c r="CR88" s="40" t="str">
        <f>+IFERROR(VLOOKUP($J88,'[5]Codes - Revised'!$A$8:$O$12110,10,FALSE),"ERROR")</f>
        <v>56 x 42</v>
      </c>
      <c r="CS88" s="41">
        <f t="shared" si="548"/>
        <v>2319.2149999999997</v>
      </c>
    </row>
    <row r="89" spans="1:97" s="10" customFormat="1">
      <c r="A89" s="11" t="s">
        <v>21</v>
      </c>
      <c r="B89" s="12">
        <v>157193</v>
      </c>
      <c r="C89" s="11" t="s">
        <v>206</v>
      </c>
      <c r="D89" s="11" t="s">
        <v>23</v>
      </c>
      <c r="E89" s="11" t="s">
        <v>34</v>
      </c>
      <c r="F89" s="11">
        <v>20</v>
      </c>
      <c r="G89" s="13">
        <f>CA89</f>
        <v>49.532119176623702</v>
      </c>
      <c r="H89" s="14">
        <v>50</v>
      </c>
      <c r="I89" s="13">
        <f>F89*H89</f>
        <v>1000</v>
      </c>
      <c r="J89" s="14">
        <v>12002</v>
      </c>
      <c r="K89" s="11">
        <v>35</v>
      </c>
      <c r="L89" s="15">
        <f>+IFERROR(VLOOKUP($K89,'[4]Lookup Tables'!$A$3:$B$35,2,FALSE),"ERROR")</f>
        <v>35</v>
      </c>
      <c r="M89" s="11" t="s">
        <v>25</v>
      </c>
      <c r="N89" s="15" t="str">
        <f t="array" ref="N89">VLOOKUP($M89&amp;$L89, CHOOSE({1,2}, '[4]Lookup Tables'!$I$59:$I$165&amp;'[4]Lookup Tables'!$J$59:$J$165,'[4]Lookup Tables'!$K$59:$K$165), 2,0)</f>
        <v>M35</v>
      </c>
      <c r="O89" s="15">
        <f t="array" ref="O89">VLOOKUP($M89&amp;$K89&amp;A89, CHOOSE({1,2,3}, '[4]Lookup Tables'!$I$59:$I$165&amp;'[4]Lookup Tables'!$J$59:$J$165&amp;'[4]Lookup Tables'!$H$59:$H$165,'[4]Lookup Tables'!$L$59:$L$165), 2,0)</f>
        <v>70274</v>
      </c>
      <c r="P89" s="15">
        <f>+IFERROR(VLOOKUP($A89,'[4]Lookup Tables'!$I$54:$J$55,2,FALSE),"ERROR")</f>
        <v>72036</v>
      </c>
      <c r="Q89" s="16">
        <v>49.625</v>
      </c>
      <c r="R89" s="17">
        <v>1</v>
      </c>
      <c r="S89" s="18">
        <v>23</v>
      </c>
      <c r="T89" s="19">
        <f>(VLOOKUP(S89,'[4]Lookup Tables'!$L$3:$M$11,2,FALSE))*0.039370078474</f>
        <v>0.89566928528350009</v>
      </c>
      <c r="U89" s="17">
        <f>(3.14159*(T89/2)^2)*(Q89)</f>
        <v>31.26694121899348</v>
      </c>
      <c r="V89" s="20" t="str">
        <f>+IFERROR(VLOOKUP(L89,'[4]Lookup Tables'!$R$4:$U$22,3,FALSE),"ERROR")</f>
        <v>Blue</v>
      </c>
      <c r="W89" s="21">
        <f>B89</f>
        <v>157193</v>
      </c>
      <c r="X89" s="22" t="s">
        <v>207</v>
      </c>
      <c r="Y89" s="23" t="s">
        <v>27</v>
      </c>
      <c r="Z89" s="23" t="str">
        <f>+IFERROR(VLOOKUP(L89,'[4]Lookup Tables'!$R$4:$U$22,4,FALSE),"ERROR")</f>
        <v>Fast</v>
      </c>
      <c r="AA89" s="21">
        <f>S89</f>
        <v>23</v>
      </c>
      <c r="AB89" s="24">
        <f>R89</f>
        <v>1</v>
      </c>
      <c r="AC89" s="23" t="s">
        <v>28</v>
      </c>
      <c r="AD89" s="25">
        <v>0.75</v>
      </c>
      <c r="AE89" s="26">
        <f>(($U89-(3.1459*(($AB89+0.043)/2)^2))/((3.1459*(($AB89+0.043)/2)^2)-(3.1459*(AD89/2)^2)))/12</f>
        <v>6.1336922349712131</v>
      </c>
      <c r="AF89" s="23" t="s">
        <v>29</v>
      </c>
      <c r="AG89" s="23">
        <v>0.625</v>
      </c>
      <c r="AH89" s="26">
        <f>(($U89-(3.1459*(($AB89+0.043)/2)^2))/((3.1459*(($AB89+0.043)/2)^2)-(3.1459*(AG89/2)^2)))/12</f>
        <v>4.6216554248704735</v>
      </c>
      <c r="AI89" s="23" t="s">
        <v>30</v>
      </c>
      <c r="AJ89" s="23">
        <v>0.69</v>
      </c>
      <c r="AK89" s="26">
        <f>(($U89-(3.1459*(($AB89+0.043)/2)^2))/((3.1459*(($AB89+0.043)/2)^2)-(3.1459*(AJ89/2)^2)))/12</f>
        <v>5.2674039221149371</v>
      </c>
      <c r="AL89" s="23" t="s">
        <v>31</v>
      </c>
      <c r="AM89" s="23">
        <v>0.80400000000000005</v>
      </c>
      <c r="AN89" s="26">
        <f>(($U89-(3.1459*(($AB89+0.043)/2)^2))/((3.1459*(($AB89+0.043)/2)^2)-(3.1459*(AM89/2)^2)))/12</f>
        <v>7.2997013860538118</v>
      </c>
      <c r="AO89" s="23" t="s">
        <v>32</v>
      </c>
      <c r="AP89" s="23">
        <v>0.53</v>
      </c>
      <c r="AQ89" s="26">
        <f>(($U89-(3.1459*(($AB89+0.043)/2)^2))/((3.1459*(($AB89+0.043)/2)^2)-(3.1459*(AP89/2)^2)))/12</f>
        <v>3.993225200043486</v>
      </c>
      <c r="AR89" s="47">
        <f>AY89</f>
        <v>49.875</v>
      </c>
      <c r="AS89" s="21">
        <f>+IFERROR(VLOOKUP(L89,'[4]Lookup Tables'!$R$4:$U$22,2,FALSE),"ERROR")</f>
        <v>30</v>
      </c>
      <c r="AT89" s="23" t="str">
        <f>A89</f>
        <v>B or G</v>
      </c>
      <c r="AU89" s="21">
        <f>F89</f>
        <v>20</v>
      </c>
      <c r="AV89" s="21" t="str">
        <f>+IFERROR(VLOOKUP(L89,'[4]Lookup Tables'!$R$4:$V$22,5,FALSE),"ERROR")</f>
        <v>5-8</v>
      </c>
      <c r="AW89" s="21">
        <v>600</v>
      </c>
      <c r="AX89" s="48">
        <f>Q89</f>
        <v>49.625</v>
      </c>
      <c r="AY89" s="48">
        <f>AX89+0.25</f>
        <v>49.875</v>
      </c>
      <c r="AZ89" s="48">
        <f>AX89+1</f>
        <v>50.625</v>
      </c>
      <c r="BA89" s="29">
        <f t="array" ref="BA89">VLOOKUP($S89&amp;$M89, CHOOSE({1,2}, '[4]Lookup Tables'!$I$20:$I$49&amp;'[4]Lookup Tables'!$J$20:$J$49,'[4]Lookup Tables'!$K$20:$K$49), 2,0)</f>
        <v>4.6899999999999997E-2</v>
      </c>
      <c r="BB89" s="29">
        <f>BA89*AX89</f>
        <v>2.3274124999999999</v>
      </c>
      <c r="BC89" s="30">
        <f>BB89*454</f>
        <v>1056.6452749999999</v>
      </c>
      <c r="BD89" s="29">
        <f t="array" ref="BD89">VLOOKUP($S89&amp;$M89, CHOOSE({1,2}, '[4]Lookup Tables'!$I$20:$I$49&amp;'[4]Lookup Tables'!$J$20:$J$49,'[4]Lookup Tables'!$L$20:$L$49), 2,0)</f>
        <v>4.7899999999999998E-2</v>
      </c>
      <c r="BE89" s="49">
        <f>BD89*AY89</f>
        <v>2.3890124999999998</v>
      </c>
      <c r="BF89" s="30">
        <f>BE89*454</f>
        <v>1084.6116749999999</v>
      </c>
      <c r="BG89" s="29">
        <f t="array" ref="BG89">VLOOKUP($S89&amp;$M89, CHOOSE({1,2}, '[4]Lookup Tables'!$I$20:$I$49&amp;'[4]Lookup Tables'!$J$20:$J$49,'[4]Lookup Tables'!$M$20:$M$49), 2,0)</f>
        <v>4.8899999999999999E-2</v>
      </c>
      <c r="BH89" s="29">
        <f>BG89*AZ89</f>
        <v>2.4755625000000001</v>
      </c>
      <c r="BI89" s="30">
        <f>BH89*454</f>
        <v>1123.905375</v>
      </c>
      <c r="BJ89" s="30" t="str">
        <f>N89</f>
        <v>M35</v>
      </c>
      <c r="BK89" s="31">
        <f>BE89*0.7</f>
        <v>1.6723087499999998</v>
      </c>
      <c r="BL89" s="30">
        <v>72036</v>
      </c>
      <c r="BM89" s="31">
        <f>BE89*0.3</f>
        <v>0.71670374999999986</v>
      </c>
      <c r="BN89" s="32">
        <v>0.3</v>
      </c>
      <c r="BO89" s="29" t="str">
        <f>'[4]Lookup Tables'!$P$58</f>
        <v>12-8 4x1.25 Universal Clip</v>
      </c>
      <c r="BP89" s="30">
        <f>VLOOKUP($BO89,'[4]Lookup Tables'!$P$58:$Q$60,2)</f>
        <v>8509</v>
      </c>
      <c r="BQ89" s="29" t="str">
        <f>VLOOKUP($S89,'[4]Lookup Tables'!$O$45:$S$53,2)</f>
        <v>40mm142 gauge</v>
      </c>
      <c r="BR89" s="33">
        <f>($AY89+1.25)/12</f>
        <v>4.260416666666667</v>
      </c>
      <c r="BS89" s="30">
        <f>VLOOKUP($S89,'[4]Lookup Tables'!$O$45:$S$53,3)</f>
        <v>8030</v>
      </c>
      <c r="BT89" s="29" t="str">
        <f>VLOOKUP($S89,'[4]Lookup Tables'!$O$45:$S$53,4)</f>
        <v>84mm200 gauge</v>
      </c>
      <c r="BU89" s="33">
        <f>($AY89+1.25)/12</f>
        <v>4.260416666666667</v>
      </c>
      <c r="BV89" s="30">
        <f>VLOOKUP($S89,'[4]Lookup Tables'!$O$45:$S$53,5)</f>
        <v>8032</v>
      </c>
      <c r="BW89" s="34">
        <f>F89</f>
        <v>20</v>
      </c>
      <c r="BX89" s="34">
        <f>BB89*BW89</f>
        <v>46.548249999999996</v>
      </c>
      <c r="BY89" s="34">
        <f>BE89*BW89</f>
        <v>47.780249999999995</v>
      </c>
      <c r="BZ89" s="34">
        <f>BH89*BW89</f>
        <v>49.511250000000004</v>
      </c>
      <c r="CA89" s="34">
        <f>BZ89+CE89+CI89</f>
        <v>49.532119176623702</v>
      </c>
      <c r="CB89" s="35" t="str">
        <f t="array" ref="CB89">VLOOKUP($E89&amp;ROUNDUP(($AZ89),0), CHOOSE({1,2},'[4]Lookup Tables'!$X$3:$X$129&amp;'[4]Lookup Tables'!$Y$3:$Y$129,'[4]Lookup Tables'!$Z$3:$Z$129),2,0)</f>
        <v>NA</v>
      </c>
      <c r="CC89" s="34" t="str">
        <f t="array" ref="CC89">VLOOKUP($E89&amp;ROUNDUP(($AZ89),0), CHOOSE({1,2},'[4]Lookup Tables'!$X$3:$X$129&amp;'[4]Lookup Tables'!$Y$3:$Y$129,'[4]Lookup Tables'!AA$3:$AA$129),2,0)</f>
        <v>NA</v>
      </c>
      <c r="CD89" s="34" t="str">
        <f t="array" ref="CD89">VLOOKUP($E89&amp;ROUNDUP(($AZ89),0), CHOOSE({1,2},'[4]Lookup Tables'!$X$3:$X$129&amp;'[4]Lookup Tables'!$Y$3:$Y$129,'[4]Lookup Tables'!$AB$3:$AB$129),2,0)</f>
        <v>NA</v>
      </c>
      <c r="CE89" s="36">
        <f t="array" ref="CE89">VLOOKUP($E89&amp;ROUNDUP(($AZ89),0), CHOOSE({1,2},'[4]Lookup Tables'!$X$3:$X$129&amp;'[4]Lookup Tables'!$Y$3:$Y$129,'[4]Lookup Tables'!$AD$3:$AD$129),2,0)</f>
        <v>0</v>
      </c>
      <c r="CF89" s="34">
        <f t="array" ref="CF89">VLOOKUP($E89&amp;ROUNDUP(($AZ89),0), CHOOSE({1,2},'[4]Lookup Tables'!$X$3:$X$129&amp;'[4]Lookup Tables'!$Y$3:$Y$129,'[4]Lookup Tables'!$AE$3:$AE$129),2,0)</f>
        <v>0</v>
      </c>
      <c r="CG89" s="34">
        <f t="array" ref="CG89">VLOOKUP($E89&amp;ROUNDUP(($AZ89+1),0), CHOOSE({1,2},'[4]Lookup Tables'!$X$3:$X$129&amp;'[4]Lookup Tables'!$Y$3:$Y$129,'[4]Lookup Tables'!$AC$3:$AC$129),2,0)</f>
        <v>8053</v>
      </c>
      <c r="CH89" s="36">
        <f>(CO89*12)*0.0386</f>
        <v>9.4859893744076018</v>
      </c>
      <c r="CI89" s="36">
        <f t="shared" si="678"/>
        <v>2.0869176623696726E-2</v>
      </c>
      <c r="CJ89" s="36">
        <f>((3.14159*(((S89*0.039370078474)/2)^2))*Q89)*BW89</f>
        <v>639.15804969825103</v>
      </c>
      <c r="CK89" s="36">
        <f>((SQRT((CJ89/Q89)/3.14159))*2)</f>
        <v>4.0495719003787993</v>
      </c>
      <c r="CL89" s="36">
        <f>CK89/0.7827</f>
        <v>5.1738493680577484</v>
      </c>
      <c r="CM89" s="36">
        <f>(2*3.14159*(CL89/2))/12</f>
        <v>1.3545094530163784</v>
      </c>
      <c r="CN89" s="37">
        <f>ROUNDUP((Q89/3)*CM89,1)</f>
        <v>22.5</v>
      </c>
      <c r="CO89" s="37">
        <f>(CN89*ABS(COS(15)))+((6*(CM89*5))/12)</f>
        <v>20.479251671864425</v>
      </c>
      <c r="CP89" s="38" t="str">
        <f t="array" ref="CP89">VLOOKUP($S89&amp;$D89, CHOOSE({1,2}, '[4]Lookup Tables'!$O$65:$O$79&amp;'[4]Lookup Tables'!$P$65:$P$79,'[4]Lookup Tables'!$Q$65:$Q$79),2,0)</f>
        <v>NA</v>
      </c>
      <c r="CQ89" s="39">
        <f t="shared" si="679"/>
        <v>2.5266059588311851</v>
      </c>
      <c r="CR89" s="40" t="str">
        <f>+IFERROR(VLOOKUP($J89,'[5]Codes - Revised'!$A$8:$O$12110,10,FALSE),"ERROR")</f>
        <v>56 x 45</v>
      </c>
      <c r="CS89" s="41">
        <f t="shared" si="548"/>
        <v>2526.605958831185</v>
      </c>
    </row>
    <row r="90" spans="1:97" s="10" customFormat="1">
      <c r="A90" s="11" t="s">
        <v>21</v>
      </c>
      <c r="B90" s="12">
        <v>157201</v>
      </c>
      <c r="C90" s="11" t="s">
        <v>208</v>
      </c>
      <c r="D90" s="11" t="s">
        <v>23</v>
      </c>
      <c r="E90" s="11" t="s">
        <v>34</v>
      </c>
      <c r="F90" s="11">
        <v>20</v>
      </c>
      <c r="G90" s="13">
        <f t="shared" ref="G90:G91" si="720">CA90</f>
        <v>49.898946591860771</v>
      </c>
      <c r="H90" s="14">
        <v>42</v>
      </c>
      <c r="I90" s="13">
        <f t="shared" ref="I90:I91" si="721">F90*H90</f>
        <v>840</v>
      </c>
      <c r="J90" s="14">
        <v>12777</v>
      </c>
      <c r="K90" s="11">
        <v>35</v>
      </c>
      <c r="L90" s="15">
        <f>+IFERROR(VLOOKUP($K90,'[4]Lookup Tables'!$A$3:$B$29,2,FALSE),"ERROR")</f>
        <v>35</v>
      </c>
      <c r="M90" s="11" t="s">
        <v>25</v>
      </c>
      <c r="N90" s="15" t="str">
        <f t="array" ref="N90">VLOOKUP($M90&amp;$K90, CHOOSE({1,2}, '[4]Lookup Tables'!$I$59:$I$118&amp;'[4]Lookup Tables'!$J$59:$J$118,'[4]Lookup Tables'!$K$59:$K$118), 2,0)</f>
        <v>M35</v>
      </c>
      <c r="O90" s="15">
        <f t="array" ref="O90">VLOOKUP($M90&amp;$K90, CHOOSE({1,2}, '[4]Lookup Tables'!$I$59:$I$118&amp;'[4]Lookup Tables'!$J$59:$J$118,'[4]Lookup Tables'!$L$59:$L$118), 2,0)</f>
        <v>70274</v>
      </c>
      <c r="P90" s="15">
        <f>+IFERROR(VLOOKUP($A90,'[4]Lookup Tables'!$I$54:$J$55,2,FALSE),"ERROR")</f>
        <v>72036</v>
      </c>
      <c r="Q90" s="16">
        <v>50</v>
      </c>
      <c r="R90" s="17">
        <v>1</v>
      </c>
      <c r="S90" s="18">
        <v>23</v>
      </c>
      <c r="T90" s="19">
        <f>(VLOOKUP(S90,'[4]Lookup Tables'!$L$3:$M$11,2,FALSE))*0.039370078474</f>
        <v>0.89566928528350009</v>
      </c>
      <c r="U90" s="17">
        <f t="shared" ref="U90:U91" si="722">(3.14159*(T90/2)^2)*(Q90)</f>
        <v>31.503215333998469</v>
      </c>
      <c r="V90" s="20" t="str">
        <f>+IFERROR(VLOOKUP(L90,'[4]Lookup Tables'!$R$4:$U$16,3,FALSE),"ERROR")</f>
        <v>Blue</v>
      </c>
      <c r="W90" s="21">
        <f t="shared" ref="W90:W91" si="723">B90</f>
        <v>157201</v>
      </c>
      <c r="X90" s="22" t="s">
        <v>209</v>
      </c>
      <c r="Y90" s="23" t="s">
        <v>27</v>
      </c>
      <c r="Z90" s="23" t="str">
        <f>+IFERROR(VLOOKUP(L90,'[4]Lookup Tables'!$R$4:$U$16,4,FALSE),"ERROR")</f>
        <v>Fast</v>
      </c>
      <c r="AA90" s="21">
        <f t="shared" ref="AA90:AA91" si="724">S90</f>
        <v>23</v>
      </c>
      <c r="AB90" s="24">
        <f t="shared" ref="AB90:AB91" si="725">R90</f>
        <v>1</v>
      </c>
      <c r="AC90" s="23" t="s">
        <v>28</v>
      </c>
      <c r="AD90" s="25">
        <v>0.75</v>
      </c>
      <c r="AE90" s="26">
        <f>(($U90-(3.1459*(($AB90+0.043)/2)^2))/((3.1459*(($AB90+0.043)/2)^2)-(3.1459*(AD90/2)^2)))/12</f>
        <v>6.1813465319607239</v>
      </c>
      <c r="AF90" s="23" t="s">
        <v>29</v>
      </c>
      <c r="AG90" s="23">
        <v>0.625</v>
      </c>
      <c r="AH90" s="26">
        <f>(($U90-(3.1459*(($AB90+0.043)/2)^2))/((3.1459*(($AB90+0.043)/2)^2)-(3.1459*(AG90/2)^2)))/12</f>
        <v>4.6575623031034992</v>
      </c>
      <c r="AI90" s="23" t="s">
        <v>30</v>
      </c>
      <c r="AJ90" s="23">
        <v>0.69</v>
      </c>
      <c r="AK90" s="26">
        <f>(($U90-(3.1459*(($AB90+0.043)/2)^2))/((3.1459*(($AB90+0.043)/2)^2)-(3.1459*(AJ90/2)^2)))/12</f>
        <v>5.3083277932927286</v>
      </c>
      <c r="AL90" s="23" t="s">
        <v>31</v>
      </c>
      <c r="AM90" s="23">
        <v>0.80400000000000005</v>
      </c>
      <c r="AN90" s="26">
        <f>(($U90-(3.1459*(($AB90+0.043)/2)^2))/((3.1459*(($AB90+0.043)/2)^2)-(3.1459*(AM90/2)^2)))/12</f>
        <v>7.3564147202837908</v>
      </c>
      <c r="AO90" s="23" t="s">
        <v>32</v>
      </c>
      <c r="AP90" s="23">
        <v>0.53</v>
      </c>
      <c r="AQ90" s="26">
        <f>(($U90-(3.1459*(($AB90+0.043)/2)^2))/((3.1459*(($AB90+0.043)/2)^2)-(3.1459*(AP90/2)^2)))/12</f>
        <v>4.0242496356263322</v>
      </c>
      <c r="AR90" s="47">
        <f t="shared" ref="AR90:AR91" si="726">AY90</f>
        <v>50.25</v>
      </c>
      <c r="AS90" s="21">
        <f>+IFERROR(VLOOKUP(L90,'[4]Lookup Tables'!$R$4:$U$16,2,FALSE),"ERROR")</f>
        <v>30</v>
      </c>
      <c r="AT90" s="23" t="str">
        <f t="shared" ref="AT90:AT91" si="727">A90</f>
        <v>B or G</v>
      </c>
      <c r="AU90" s="21">
        <f t="shared" ref="AU90:AU91" si="728">F90</f>
        <v>20</v>
      </c>
      <c r="AV90" s="21" t="str">
        <f>+IFERROR(VLOOKUP(L90,'[4]Lookup Tables'!$R$4:$V$16,5,FALSE),"ERROR")</f>
        <v>5-8</v>
      </c>
      <c r="AW90" s="21">
        <v>600</v>
      </c>
      <c r="AX90" s="48">
        <f t="shared" ref="AX90:AX91" si="729">Q90</f>
        <v>50</v>
      </c>
      <c r="AY90" s="48">
        <f t="shared" ref="AY90:AY91" si="730">AX90+0.25</f>
        <v>50.25</v>
      </c>
      <c r="AZ90" s="48">
        <f t="shared" ref="AZ90:AZ91" si="731">AX90+1</f>
        <v>51</v>
      </c>
      <c r="BA90" s="29">
        <f t="array" ref="BA90">VLOOKUP($S90&amp;$M90, CHOOSE({1,2}, '[4]Lookup Tables'!$I$20:$I$48&amp;'[4]Lookup Tables'!$J$20:$J$48,'[4]Lookup Tables'!$K$20:$K$48), 2,0)</f>
        <v>4.6899999999999997E-2</v>
      </c>
      <c r="BB90" s="29">
        <f t="shared" ref="BB90:BB91" si="732">BA90*AX90</f>
        <v>2.3449999999999998</v>
      </c>
      <c r="BC90" s="30">
        <f t="shared" ref="BC90:BC91" si="733">BB90*454</f>
        <v>1064.6299999999999</v>
      </c>
      <c r="BD90" s="29">
        <f t="array" ref="BD90">VLOOKUP($S90&amp;$M90, CHOOSE({1,2}, '[4]Lookup Tables'!$I$20:$I$48&amp;'[4]Lookup Tables'!$J$20:$J$48,'[4]Lookup Tables'!$L$20:$L$48), 2,0)</f>
        <v>4.7899999999999998E-2</v>
      </c>
      <c r="BE90" s="49">
        <f t="shared" ref="BE90:BE91" si="734">BD90*AY90</f>
        <v>2.4069750000000001</v>
      </c>
      <c r="BF90" s="30">
        <f t="shared" ref="BF90:BF91" si="735">BE90*454</f>
        <v>1092.76665</v>
      </c>
      <c r="BG90" s="29">
        <f t="array" ref="BG90">VLOOKUP($S90&amp;$M90, CHOOSE({1,2}, '[4]Lookup Tables'!$I$20:$I$48&amp;'[4]Lookup Tables'!$J$20:$J$48,'[4]Lookup Tables'!$M$20:$M$48), 2,0)</f>
        <v>4.8899999999999999E-2</v>
      </c>
      <c r="BH90" s="29">
        <f t="shared" ref="BH90:BH91" si="736">BG90*AZ90</f>
        <v>2.4939</v>
      </c>
      <c r="BI90" s="30">
        <f t="shared" ref="BI90:BI91" si="737">BH90*454</f>
        <v>1132.2306000000001</v>
      </c>
      <c r="BJ90" s="30" t="str">
        <f t="shared" ref="BJ90:BJ91" si="738">N90</f>
        <v>M35</v>
      </c>
      <c r="BK90" s="31">
        <f t="shared" ref="BK90:BK91" si="739">BE90*0.7</f>
        <v>1.6848825000000001</v>
      </c>
      <c r="BL90" s="30">
        <v>72036</v>
      </c>
      <c r="BM90" s="31">
        <f t="shared" ref="BM90:BM91" si="740">BE90*0.3</f>
        <v>0.72209250000000003</v>
      </c>
      <c r="BN90" s="32">
        <v>0.3</v>
      </c>
      <c r="BO90" s="29" t="str">
        <f>'[4]Lookup Tables'!$P$58</f>
        <v>12-8 4x1.25 Universal Clip</v>
      </c>
      <c r="BP90" s="30">
        <f>VLOOKUP($BO60,'[4]Lookup Tables'!$P$58:$Q$60,2)</f>
        <v>8509</v>
      </c>
      <c r="BQ90" s="29" t="str">
        <f>VLOOKUP($S90,'[4]Lookup Tables'!$O$45:$S$53,2)</f>
        <v>40mm142 gauge</v>
      </c>
      <c r="BR90" s="33">
        <f>($AY90+1.25)/12</f>
        <v>4.291666666666667</v>
      </c>
      <c r="BS90" s="30">
        <f>VLOOKUP($S90,'[4]Lookup Tables'!$O$45:$S$53,3)</f>
        <v>8030</v>
      </c>
      <c r="BT90" s="29" t="str">
        <f>VLOOKUP($S90,'[4]Lookup Tables'!$O$45:$S$53,4)</f>
        <v>84mm200 gauge</v>
      </c>
      <c r="BU90" s="33">
        <f>($AY90+1.25)/12</f>
        <v>4.291666666666667</v>
      </c>
      <c r="BV90" s="30">
        <f>VLOOKUP($S90,'[4]Lookup Tables'!$O$45:$S$53,5)</f>
        <v>8032</v>
      </c>
      <c r="BW90" s="34">
        <f t="shared" ref="BW90:BW91" si="741">F90</f>
        <v>20</v>
      </c>
      <c r="BX90" s="34">
        <f t="shared" ref="BX90:BX91" si="742">BB90*BW90</f>
        <v>46.899999999999991</v>
      </c>
      <c r="BY90" s="34">
        <f t="shared" ref="BY90:BY91" si="743">BE90*BW90</f>
        <v>48.139499999999998</v>
      </c>
      <c r="BZ90" s="34">
        <f t="shared" ref="BZ90:BZ91" si="744">BH90*BW90</f>
        <v>49.878</v>
      </c>
      <c r="CA90" s="34">
        <f t="shared" ref="CA90:CA91" si="745">BZ90+CE90+CI90</f>
        <v>49.898946591860771</v>
      </c>
      <c r="CB90" s="35" t="str">
        <f t="array" ref="CB90">VLOOKUP($E90&amp;ROUNDUP(($AZ90+1),0), CHOOSE({1,2},'[4]Lookup Tables'!$X$3:$X$129&amp;'[4]Lookup Tables'!$Y$3:$Y$129,'[4]Lookup Tables'!$Z$3:$Z$129),2,0)</f>
        <v>NA</v>
      </c>
      <c r="CC90" s="34" t="str">
        <f t="array" ref="CC90">VLOOKUP($E90&amp;ROUNDUP(($AZ90),0), CHOOSE({1,2},'[4]Lookup Tables'!$X$3:$X$129&amp;'[4]Lookup Tables'!$Y$3:$Y$129,'[4]Lookup Tables'!AA$3:$AA$129),2,0)</f>
        <v>NA</v>
      </c>
      <c r="CD90" s="34" t="str">
        <f t="array" ref="CD90">VLOOKUP($E90&amp;ROUNDUP(($AZ90),0), CHOOSE({1,2},'[4]Lookup Tables'!$X$3:$X$129&amp;'[4]Lookup Tables'!$Y$3:$Y$129,'[4]Lookup Tables'!$AB$3:$AB$129),2,0)</f>
        <v>NA</v>
      </c>
      <c r="CE90" s="36">
        <f t="array" ref="CE90">VLOOKUP($E90&amp;ROUNDUP(($AZ90),0), CHOOSE({1,2},'[4]Lookup Tables'!$X$3:$X$129&amp;'[4]Lookup Tables'!$Y$3:$Y$129,'[4]Lookup Tables'!$AD$3:$AD$129),2,0)</f>
        <v>0</v>
      </c>
      <c r="CF90" s="34">
        <f t="array" ref="CF90">VLOOKUP($E90&amp;ROUNDUP(($AZ90),0), CHOOSE({1,2},'[4]Lookup Tables'!$X$3:$X$129&amp;'[4]Lookup Tables'!$Y$3:$Y$129,'[4]Lookup Tables'!$AE$3:$AE$129),2,0)</f>
        <v>0</v>
      </c>
      <c r="CG90" s="34">
        <f t="array" ref="CG90">VLOOKUP($E90&amp;ROUNDUP(($AZ90+1),0), CHOOSE({1,2},'[4]Lookup Tables'!$X$3:$X$129&amp;'[4]Lookup Tables'!$Y$3:$Y$129,'[4]Lookup Tables'!$AC$3:$AC$129),2,0)</f>
        <v>8053</v>
      </c>
      <c r="CH90" s="36">
        <f t="shared" ref="CH90:CH91" si="746">(CO90*12)*0.0386</f>
        <v>9.5211781185312248</v>
      </c>
      <c r="CI90" s="36">
        <f t="shared" si="678"/>
        <v>2.0946591860768696E-2</v>
      </c>
      <c r="CJ90" s="36">
        <f t="shared" ref="CJ90:CJ91" si="747">((3.14159*(((S90*0.039370078474)/2)^2))*Q90)*BW90</f>
        <v>643.9879593937037</v>
      </c>
      <c r="CK90" s="36">
        <f t="shared" ref="CK90:CK91" si="748">((SQRT((CJ90/Q90)/3.14159))*2)</f>
        <v>4.0495719003787984</v>
      </c>
      <c r="CL90" s="36">
        <f t="shared" ref="CL90:CL91" si="749">CK90/0.7827</f>
        <v>5.1738493680577475</v>
      </c>
      <c r="CM90" s="36">
        <f t="shared" ref="CM90:CM91" si="750">(2*3.14159*(CL90/2))/12</f>
        <v>1.3545094530163782</v>
      </c>
      <c r="CN90" s="37">
        <f t="shared" ref="CN90:CN91" si="751">ROUNDUP((Q90/3)*CM90,1)</f>
        <v>22.6</v>
      </c>
      <c r="CO90" s="37">
        <f t="shared" ref="CO90:CO91" si="752">(CN90*ABS(COS(15)))+((6*(CM90*5))/12)</f>
        <v>20.555220463150309</v>
      </c>
      <c r="CP90" s="38" t="str">
        <f t="array" ref="CP90">VLOOKUP($S90&amp;$D90, CHOOSE({1,2}, '[4]Lookup Tables'!$O$65:$O$79&amp;'[4]Lookup Tables'!$P$65:$P$79,'[4]Lookup Tables'!$Q$65:$Q$79),2,0)</f>
        <v>NA</v>
      </c>
      <c r="CQ90" s="39">
        <f t="shared" si="679"/>
        <v>2.5544711391168478</v>
      </c>
      <c r="CR90" s="40" t="str">
        <f>+IFERROR(VLOOKUP($J90,'[5]Codes - Revised'!$A$8:$O$12110,10,FALSE),"ERROR")</f>
        <v>56 x 42</v>
      </c>
      <c r="CS90" s="41">
        <f t="shared" si="548"/>
        <v>2145.7557568581519</v>
      </c>
    </row>
    <row r="91" spans="1:97" s="10" customFormat="1">
      <c r="A91" s="11" t="s">
        <v>21</v>
      </c>
      <c r="B91" s="12">
        <v>157203</v>
      </c>
      <c r="C91" s="11" t="s">
        <v>210</v>
      </c>
      <c r="D91" s="11" t="s">
        <v>23</v>
      </c>
      <c r="E91" s="11" t="s">
        <v>34</v>
      </c>
      <c r="F91" s="11">
        <v>20</v>
      </c>
      <c r="G91" s="13">
        <f t="shared" si="720"/>
        <v>49.898946591860771</v>
      </c>
      <c r="H91" s="14">
        <v>42</v>
      </c>
      <c r="I91" s="13">
        <f t="shared" si="721"/>
        <v>840</v>
      </c>
      <c r="J91" s="14">
        <v>12777</v>
      </c>
      <c r="K91" s="11">
        <v>40</v>
      </c>
      <c r="L91" s="15">
        <f>+IFERROR(VLOOKUP($K91,'[4]Lookup Tables'!$A$3:$B$29,2,FALSE),"ERROR")</f>
        <v>40</v>
      </c>
      <c r="M91" s="11" t="s">
        <v>25</v>
      </c>
      <c r="N91" s="15" t="str">
        <f t="array" ref="N91">VLOOKUP($M91&amp;$K91, CHOOSE({1,2}, '[4]Lookup Tables'!$I$59:$I$118&amp;'[4]Lookup Tables'!$J$59:$J$118,'[4]Lookup Tables'!$K$59:$K$118), 2,0)</f>
        <v>M40</v>
      </c>
      <c r="O91" s="15">
        <f t="array" ref="O91">VLOOKUP($M91&amp;$K91, CHOOSE({1,2}, '[4]Lookup Tables'!$I$59:$I$118&amp;'[4]Lookup Tables'!$J$59:$J$118,'[4]Lookup Tables'!$L$59:$L$118), 2,0)</f>
        <v>70309</v>
      </c>
      <c r="P91" s="15">
        <f>+IFERROR(VLOOKUP($A91,'[4]Lookup Tables'!$I$54:$J$55,2,FALSE),"ERROR")</f>
        <v>72036</v>
      </c>
      <c r="Q91" s="16">
        <v>50</v>
      </c>
      <c r="R91" s="17">
        <v>1</v>
      </c>
      <c r="S91" s="18">
        <v>23</v>
      </c>
      <c r="T91" s="19">
        <f>(VLOOKUP(S91,'[4]Lookup Tables'!$L$3:$M$11,2,FALSE))*0.039370078474</f>
        <v>0.89566928528350009</v>
      </c>
      <c r="U91" s="17">
        <f t="shared" si="722"/>
        <v>31.503215333998469</v>
      </c>
      <c r="V91" s="20" t="str">
        <f>+IFERROR(VLOOKUP(L91,'[4]Lookup Tables'!$R$4:$U$16,3,FALSE),"ERROR")</f>
        <v>Blue</v>
      </c>
      <c r="W91" s="21">
        <f t="shared" si="723"/>
        <v>157203</v>
      </c>
      <c r="X91" s="22" t="s">
        <v>211</v>
      </c>
      <c r="Y91" s="23" t="s">
        <v>27</v>
      </c>
      <c r="Z91" s="23" t="str">
        <f>+IFERROR(VLOOKUP(L91,'[4]Lookup Tables'!$R$4:$U$16,4,FALSE),"ERROR")</f>
        <v>Fast</v>
      </c>
      <c r="AA91" s="21">
        <f t="shared" si="724"/>
        <v>23</v>
      </c>
      <c r="AB91" s="24">
        <f t="shared" si="725"/>
        <v>1</v>
      </c>
      <c r="AC91" s="23" t="s">
        <v>28</v>
      </c>
      <c r="AD91" s="25">
        <v>0.75</v>
      </c>
      <c r="AE91" s="26">
        <f t="shared" ref="AE91" si="753">(($U91-(3.1459*(($AB91+0.043)/2)^2))/((3.1459*(($AB91+0.043)/2)^2)-(3.1459*(AD91/2)^2)))/12</f>
        <v>6.1813465319607239</v>
      </c>
      <c r="AF91" s="23" t="s">
        <v>29</v>
      </c>
      <c r="AG91" s="23">
        <v>0.625</v>
      </c>
      <c r="AH91" s="26">
        <f t="shared" ref="AH91" si="754">(($U91-(3.1459*(($AB91+0.043)/2)^2))/((3.1459*(($AB91+0.043)/2)^2)-(3.1459*(AG91/2)^2)))/12</f>
        <v>4.6575623031034992</v>
      </c>
      <c r="AI91" s="23" t="s">
        <v>30</v>
      </c>
      <c r="AJ91" s="23">
        <v>0.69</v>
      </c>
      <c r="AK91" s="26">
        <f t="shared" ref="AK91" si="755">(($U91-(3.1459*(($AB91+0.043)/2)^2))/((3.1459*(($AB91+0.043)/2)^2)-(3.1459*(AJ91/2)^2)))/12</f>
        <v>5.3083277932927286</v>
      </c>
      <c r="AL91" s="23" t="s">
        <v>31</v>
      </c>
      <c r="AM91" s="23">
        <v>0.80400000000000005</v>
      </c>
      <c r="AN91" s="26">
        <f t="shared" ref="AN91" si="756">(($U91-(3.1459*(($AB91+0.043)/2)^2))/((3.1459*(($AB91+0.043)/2)^2)-(3.1459*(AM91/2)^2)))/12</f>
        <v>7.3564147202837908</v>
      </c>
      <c r="AO91" s="23" t="s">
        <v>32</v>
      </c>
      <c r="AP91" s="23">
        <v>0.53</v>
      </c>
      <c r="AQ91" s="26">
        <f t="shared" ref="AQ91" si="757">(($U91-(3.1459*(($AB91+0.043)/2)^2))/((3.1459*(($AB91+0.043)/2)^2)-(3.1459*(AP91/2)^2)))/12</f>
        <v>4.0242496356263322</v>
      </c>
      <c r="AR91" s="47">
        <f t="shared" si="726"/>
        <v>50.25</v>
      </c>
      <c r="AS91" s="21">
        <f>+IFERROR(VLOOKUP(L91,'[4]Lookup Tables'!$R$4:$U$16,2,FALSE),"ERROR")</f>
        <v>30</v>
      </c>
      <c r="AT91" s="23" t="str">
        <f t="shared" si="727"/>
        <v>B or G</v>
      </c>
      <c r="AU91" s="21">
        <f t="shared" si="728"/>
        <v>20</v>
      </c>
      <c r="AV91" s="21" t="str">
        <f>+IFERROR(VLOOKUP(L91,'[4]Lookup Tables'!$R$4:$V$16,5,FALSE),"ERROR")</f>
        <v>5-8</v>
      </c>
      <c r="AW91" s="21">
        <v>600</v>
      </c>
      <c r="AX91" s="48">
        <f t="shared" si="729"/>
        <v>50</v>
      </c>
      <c r="AY91" s="48">
        <f t="shared" si="730"/>
        <v>50.25</v>
      </c>
      <c r="AZ91" s="48">
        <f t="shared" si="731"/>
        <v>51</v>
      </c>
      <c r="BA91" s="29">
        <f t="array" ref="BA91">VLOOKUP($S91&amp;$M91, CHOOSE({1,2}, '[4]Lookup Tables'!$I$20:$I$48&amp;'[4]Lookup Tables'!$J$20:$J$48,'[4]Lookup Tables'!$K$20:$K$48), 2,0)</f>
        <v>4.6899999999999997E-2</v>
      </c>
      <c r="BB91" s="29">
        <f t="shared" si="732"/>
        <v>2.3449999999999998</v>
      </c>
      <c r="BC91" s="30">
        <f t="shared" si="733"/>
        <v>1064.6299999999999</v>
      </c>
      <c r="BD91" s="29">
        <f t="array" ref="BD91">VLOOKUP($S91&amp;$M91, CHOOSE({1,2}, '[4]Lookup Tables'!$I$20:$I$48&amp;'[4]Lookup Tables'!$J$20:$J$48,'[4]Lookup Tables'!$L$20:$L$48), 2,0)</f>
        <v>4.7899999999999998E-2</v>
      </c>
      <c r="BE91" s="49">
        <f t="shared" si="734"/>
        <v>2.4069750000000001</v>
      </c>
      <c r="BF91" s="30">
        <f t="shared" si="735"/>
        <v>1092.76665</v>
      </c>
      <c r="BG91" s="29">
        <f t="array" ref="BG91">VLOOKUP($S91&amp;$M91, CHOOSE({1,2}, '[4]Lookup Tables'!$I$20:$I$48&amp;'[4]Lookup Tables'!$J$20:$J$48,'[4]Lookup Tables'!$M$20:$M$48), 2,0)</f>
        <v>4.8899999999999999E-2</v>
      </c>
      <c r="BH91" s="29">
        <f t="shared" si="736"/>
        <v>2.4939</v>
      </c>
      <c r="BI91" s="30">
        <f t="shared" si="737"/>
        <v>1132.2306000000001</v>
      </c>
      <c r="BJ91" s="30" t="str">
        <f t="shared" si="738"/>
        <v>M40</v>
      </c>
      <c r="BK91" s="31">
        <f t="shared" si="739"/>
        <v>1.6848825000000001</v>
      </c>
      <c r="BL91" s="30">
        <v>72036</v>
      </c>
      <c r="BM91" s="31">
        <f t="shared" si="740"/>
        <v>0.72209250000000003</v>
      </c>
      <c r="BN91" s="32">
        <v>0.3</v>
      </c>
      <c r="BO91" s="29" t="str">
        <f>'[4]Lookup Tables'!$P$58</f>
        <v>12-8 4x1.25 Universal Clip</v>
      </c>
      <c r="BP91" s="30" t="e">
        <f>VLOOKUP(#REF!,'[4]Lookup Tables'!$P$58:$Q$60,2)</f>
        <v>#REF!</v>
      </c>
      <c r="BQ91" s="29" t="str">
        <f>VLOOKUP($S91,'[4]Lookup Tables'!$O$45:$S$53,2)</f>
        <v>40mm142 gauge</v>
      </c>
      <c r="BR91" s="33">
        <f t="shared" ref="BR91" si="758">($AY91+1.25)/12</f>
        <v>4.291666666666667</v>
      </c>
      <c r="BS91" s="30">
        <f>VLOOKUP($S91,'[4]Lookup Tables'!$O$45:$S$53,3)</f>
        <v>8030</v>
      </c>
      <c r="BT91" s="29" t="str">
        <f>VLOOKUP($S91,'[4]Lookup Tables'!$O$45:$S$53,4)</f>
        <v>84mm200 gauge</v>
      </c>
      <c r="BU91" s="33">
        <f t="shared" ref="BU91" si="759">($AY91+1.25)/12</f>
        <v>4.291666666666667</v>
      </c>
      <c r="BV91" s="30">
        <f>VLOOKUP($S91,'[4]Lookup Tables'!$O$45:$S$53,5)</f>
        <v>8032</v>
      </c>
      <c r="BW91" s="34">
        <f t="shared" si="741"/>
        <v>20</v>
      </c>
      <c r="BX91" s="34">
        <f t="shared" si="742"/>
        <v>46.899999999999991</v>
      </c>
      <c r="BY91" s="34">
        <f t="shared" si="743"/>
        <v>48.139499999999998</v>
      </c>
      <c r="BZ91" s="34">
        <f t="shared" si="744"/>
        <v>49.878</v>
      </c>
      <c r="CA91" s="34">
        <f t="shared" si="745"/>
        <v>49.898946591860771</v>
      </c>
      <c r="CB91" s="35" t="str">
        <f t="array" ref="CB91">VLOOKUP($E91&amp;ROUNDUP(($AZ91+1),0), CHOOSE({1,2},'[4]Lookup Tables'!$X$3:$X$129&amp;'[4]Lookup Tables'!$Y$3:$Y$129,'[4]Lookup Tables'!$Z$3:$Z$129),2,0)</f>
        <v>NA</v>
      </c>
      <c r="CC91" s="34" t="str">
        <f t="array" ref="CC91">VLOOKUP($E91&amp;ROUNDUP(($AZ91),0), CHOOSE({1,2},'[4]Lookup Tables'!$X$3:$X$129&amp;'[4]Lookup Tables'!$Y$3:$Y$129,'[4]Lookup Tables'!AA$3:$AA$129),2,0)</f>
        <v>NA</v>
      </c>
      <c r="CD91" s="34" t="str">
        <f t="array" ref="CD91">VLOOKUP($E91&amp;ROUNDUP(($AZ91),0), CHOOSE({1,2},'[4]Lookup Tables'!$X$3:$X$129&amp;'[4]Lookup Tables'!$Y$3:$Y$129,'[4]Lookup Tables'!$AB$3:$AB$129),2,0)</f>
        <v>NA</v>
      </c>
      <c r="CE91" s="36">
        <f t="array" ref="CE91">VLOOKUP($E91&amp;ROUNDUP(($AZ91),0), CHOOSE({1,2},'[4]Lookup Tables'!$X$3:$X$129&amp;'[4]Lookup Tables'!$Y$3:$Y$129,'[4]Lookup Tables'!$AD$3:$AD$129),2,0)</f>
        <v>0</v>
      </c>
      <c r="CF91" s="34">
        <f t="array" ref="CF91">VLOOKUP($E91&amp;ROUNDUP(($AZ91),0), CHOOSE({1,2},'[4]Lookup Tables'!$X$3:$X$129&amp;'[4]Lookup Tables'!$Y$3:$Y$129,'[4]Lookup Tables'!$AE$3:$AE$129),2,0)</f>
        <v>0</v>
      </c>
      <c r="CG91" s="34">
        <f t="array" ref="CG91">VLOOKUP($E91&amp;ROUNDUP(($AZ91+1),0), CHOOSE({1,2},'[4]Lookup Tables'!$X$3:$X$129&amp;'[4]Lookup Tables'!$Y$3:$Y$129,'[4]Lookup Tables'!$AC$3:$AC$129),2,0)</f>
        <v>8053</v>
      </c>
      <c r="CH91" s="36">
        <f t="shared" si="746"/>
        <v>9.5211781185312248</v>
      </c>
      <c r="CI91" s="36">
        <f t="shared" si="678"/>
        <v>2.0946591860768696E-2</v>
      </c>
      <c r="CJ91" s="36">
        <f t="shared" si="747"/>
        <v>643.9879593937037</v>
      </c>
      <c r="CK91" s="36">
        <f t="shared" si="748"/>
        <v>4.0495719003787984</v>
      </c>
      <c r="CL91" s="36">
        <f t="shared" si="749"/>
        <v>5.1738493680577475</v>
      </c>
      <c r="CM91" s="36">
        <f t="shared" si="750"/>
        <v>1.3545094530163782</v>
      </c>
      <c r="CN91" s="37">
        <f t="shared" si="751"/>
        <v>22.6</v>
      </c>
      <c r="CO91" s="37">
        <f t="shared" si="752"/>
        <v>20.555220463150309</v>
      </c>
      <c r="CP91" s="38" t="str">
        <f t="array" ref="CP91">VLOOKUP($S91&amp;$D91, CHOOSE({1,2}, '[4]Lookup Tables'!$O$65:$O$79&amp;'[4]Lookup Tables'!$P$65:$P$79,'[4]Lookup Tables'!$Q$65:$Q$79),2,0)</f>
        <v>NA</v>
      </c>
      <c r="CQ91" s="39">
        <f t="shared" si="679"/>
        <v>2.5544711391168478</v>
      </c>
      <c r="CR91" s="40" t="str">
        <f>+IFERROR(VLOOKUP($J91,'[5]Codes - Revised'!$A$8:$O$12110,10,FALSE),"ERROR")</f>
        <v>56 x 42</v>
      </c>
      <c r="CS91" s="41">
        <f t="shared" si="548"/>
        <v>2145.7557568581519</v>
      </c>
    </row>
    <row r="92" spans="1:97" s="10" customFormat="1">
      <c r="A92" s="11" t="s">
        <v>21</v>
      </c>
      <c r="B92" s="12">
        <v>157210</v>
      </c>
      <c r="C92" s="11" t="s">
        <v>212</v>
      </c>
      <c r="D92" s="11" t="s">
        <v>23</v>
      </c>
      <c r="E92" s="11" t="s">
        <v>34</v>
      </c>
      <c r="F92" s="11">
        <v>20</v>
      </c>
      <c r="G92" s="13">
        <f>CA92</f>
        <v>49.532119176623702</v>
      </c>
      <c r="H92" s="14">
        <v>50</v>
      </c>
      <c r="I92" s="13">
        <f>F92*H92</f>
        <v>1000</v>
      </c>
      <c r="J92" s="14">
        <v>12001</v>
      </c>
      <c r="K92" s="11">
        <v>40</v>
      </c>
      <c r="L92" s="15">
        <f>+IFERROR(VLOOKUP($K92,'[4]Lookup Tables'!$A$3:$B$35,2,FALSE),"ERROR")</f>
        <v>40</v>
      </c>
      <c r="M92" s="11" t="s">
        <v>25</v>
      </c>
      <c r="N92" s="15" t="str">
        <f t="array" ref="N92">VLOOKUP($M92&amp;$L92, CHOOSE({1,2}, '[4]Lookup Tables'!$I$59:$I$165&amp;'[4]Lookup Tables'!$J$59:$J$165,'[4]Lookup Tables'!$K$59:$K$165), 2,0)</f>
        <v>M40</v>
      </c>
      <c r="O92" s="15">
        <f t="array" ref="O92">VLOOKUP($M92&amp;$K92&amp;A92, CHOOSE({1,2,3}, '[4]Lookup Tables'!$I$59:$I$165&amp;'[4]Lookup Tables'!$J$59:$J$165&amp;'[4]Lookup Tables'!$H$59:$H$165,'[4]Lookup Tables'!$L$59:$L$165), 2,0)</f>
        <v>70309</v>
      </c>
      <c r="P92" s="15">
        <f>+IFERROR(VLOOKUP($A92,'[4]Lookup Tables'!$I$54:$J$55,2,FALSE),"ERROR")</f>
        <v>72036</v>
      </c>
      <c r="Q92" s="16">
        <v>49.625</v>
      </c>
      <c r="R92" s="17">
        <v>1</v>
      </c>
      <c r="S92" s="18">
        <v>23</v>
      </c>
      <c r="T92" s="19">
        <f>(VLOOKUP(S92,'[4]Lookup Tables'!$L$3:$M$11,2,FALSE))*0.039370078474</f>
        <v>0.89566928528350009</v>
      </c>
      <c r="U92" s="17">
        <f>(3.14159*(T92/2)^2)*(Q92)</f>
        <v>31.26694121899348</v>
      </c>
      <c r="V92" s="20" t="str">
        <f>+IFERROR(VLOOKUP(L92,'[4]Lookup Tables'!$R$4:$U$22,3,FALSE),"ERROR")</f>
        <v>Blue</v>
      </c>
      <c r="W92" s="21">
        <f>B92</f>
        <v>157210</v>
      </c>
      <c r="X92" s="11" t="s">
        <v>213</v>
      </c>
      <c r="Y92" s="23" t="s">
        <v>27</v>
      </c>
      <c r="Z92" s="23" t="str">
        <f>+IFERROR(VLOOKUP(L92,'[4]Lookup Tables'!$R$4:$U$22,4,FALSE),"ERROR")</f>
        <v>Fast</v>
      </c>
      <c r="AA92" s="21">
        <f>S92</f>
        <v>23</v>
      </c>
      <c r="AB92" s="24">
        <f>R92</f>
        <v>1</v>
      </c>
      <c r="AC92" s="23" t="s">
        <v>28</v>
      </c>
      <c r="AD92" s="25">
        <v>0.75</v>
      </c>
      <c r="AE92" s="26">
        <f>(($U92-(3.1459*(($AB92+0.043)/2)^2))/((3.1459*(($AB92+0.043)/2)^2)-(3.1459*(AD92/2)^2)))/12</f>
        <v>6.1336922349712131</v>
      </c>
      <c r="AF92" s="23" t="s">
        <v>29</v>
      </c>
      <c r="AG92" s="23">
        <v>0.625</v>
      </c>
      <c r="AH92" s="26">
        <f>(($U92-(3.1459*(($AB92+0.043)/2)^2))/((3.1459*(($AB92+0.043)/2)^2)-(3.1459*(AG92/2)^2)))/12</f>
        <v>4.6216554248704735</v>
      </c>
      <c r="AI92" s="23" t="s">
        <v>30</v>
      </c>
      <c r="AJ92" s="23">
        <v>0.69</v>
      </c>
      <c r="AK92" s="26">
        <f>(($U92-(3.1459*(($AB92+0.043)/2)^2))/((3.1459*(($AB92+0.043)/2)^2)-(3.1459*(AJ92/2)^2)))/12</f>
        <v>5.2674039221149371</v>
      </c>
      <c r="AL92" s="23" t="s">
        <v>31</v>
      </c>
      <c r="AM92" s="23">
        <v>0.80400000000000005</v>
      </c>
      <c r="AN92" s="26">
        <f>(($U92-(3.1459*(($AB92+0.043)/2)^2))/((3.1459*(($AB92+0.043)/2)^2)-(3.1459*(AM92/2)^2)))/12</f>
        <v>7.2997013860538118</v>
      </c>
      <c r="AO92" s="23" t="s">
        <v>32</v>
      </c>
      <c r="AP92" s="23">
        <v>0.53</v>
      </c>
      <c r="AQ92" s="26">
        <f>(($U92-(3.1459*(($AB92+0.043)/2)^2))/((3.1459*(($AB92+0.043)/2)^2)-(3.1459*(AP92/2)^2)))/12</f>
        <v>3.993225200043486</v>
      </c>
      <c r="AR92" s="47">
        <f>AY92</f>
        <v>49.875</v>
      </c>
      <c r="AS92" s="21">
        <f>+IFERROR(VLOOKUP(L92,'[4]Lookup Tables'!$R$4:$U$22,2,FALSE),"ERROR")</f>
        <v>30</v>
      </c>
      <c r="AT92" s="23" t="str">
        <f>A92</f>
        <v>B or G</v>
      </c>
      <c r="AU92" s="21">
        <f>F92</f>
        <v>20</v>
      </c>
      <c r="AV92" s="21" t="str">
        <f>+IFERROR(VLOOKUP(L92,'[4]Lookup Tables'!$R$4:$V$22,5,FALSE),"ERROR")</f>
        <v>5-8</v>
      </c>
      <c r="AW92" s="21">
        <v>600</v>
      </c>
      <c r="AX92" s="28">
        <f>Q92</f>
        <v>49.625</v>
      </c>
      <c r="AY92" s="48">
        <f>AX92+0.25</f>
        <v>49.875</v>
      </c>
      <c r="AZ92" s="48">
        <f>AX92+1</f>
        <v>50.625</v>
      </c>
      <c r="BA92" s="29">
        <f t="array" ref="BA92">VLOOKUP($S92&amp;$M92, CHOOSE({1,2}, '[4]Lookup Tables'!$I$20:$I$49&amp;'[4]Lookup Tables'!$J$20:$J$49,'[4]Lookup Tables'!$K$20:$K$49), 2,0)</f>
        <v>4.6899999999999997E-2</v>
      </c>
      <c r="BB92" s="29">
        <f>BA92*AX92</f>
        <v>2.3274124999999999</v>
      </c>
      <c r="BC92" s="30">
        <f>BB92*454</f>
        <v>1056.6452749999999</v>
      </c>
      <c r="BD92" s="29">
        <f t="array" ref="BD92">VLOOKUP($S92&amp;$M92, CHOOSE({1,2}, '[4]Lookup Tables'!$I$20:$I$49&amp;'[4]Lookup Tables'!$J$20:$J$49,'[4]Lookup Tables'!$L$20:$L$49), 2,0)</f>
        <v>4.7899999999999998E-2</v>
      </c>
      <c r="BE92" s="49">
        <f>BD92*AY92</f>
        <v>2.3890124999999998</v>
      </c>
      <c r="BF92" s="30">
        <f>BE92*454</f>
        <v>1084.6116749999999</v>
      </c>
      <c r="BG92" s="29">
        <f t="array" ref="BG92">VLOOKUP($S92&amp;$M92, CHOOSE({1,2}, '[4]Lookup Tables'!$I$20:$I$49&amp;'[4]Lookup Tables'!$J$20:$J$49,'[4]Lookup Tables'!$M$20:$M$49), 2,0)</f>
        <v>4.8899999999999999E-2</v>
      </c>
      <c r="BH92" s="29">
        <f>BG92*AZ92</f>
        <v>2.4755625000000001</v>
      </c>
      <c r="BI92" s="30">
        <f>BH92*454</f>
        <v>1123.905375</v>
      </c>
      <c r="BJ92" s="30" t="str">
        <f>N92</f>
        <v>M40</v>
      </c>
      <c r="BK92" s="31">
        <f>BE92*0.7</f>
        <v>1.6723087499999998</v>
      </c>
      <c r="BL92" s="30">
        <v>72036</v>
      </c>
      <c r="BM92" s="31">
        <f>BE92*0.3</f>
        <v>0.71670374999999986</v>
      </c>
      <c r="BN92" s="32">
        <v>0.3</v>
      </c>
      <c r="BO92" s="29" t="str">
        <f>'[4]Lookup Tables'!$P$58</f>
        <v>12-8 4x1.25 Universal Clip</v>
      </c>
      <c r="BP92" s="30">
        <f>VLOOKUP($BO92,'[4]Lookup Tables'!$P$58:$Q$60,2)</f>
        <v>8509</v>
      </c>
      <c r="BQ92" s="29" t="str">
        <f>VLOOKUP($S92,'[4]Lookup Tables'!$O$45:$S$53,2)</f>
        <v>40mm142 gauge</v>
      </c>
      <c r="BR92" s="33">
        <f>($AY92+1.25)/12</f>
        <v>4.260416666666667</v>
      </c>
      <c r="BS92" s="30">
        <f>VLOOKUP($S92,'[4]Lookup Tables'!$O$45:$S$53,3)</f>
        <v>8030</v>
      </c>
      <c r="BT92" s="29" t="str">
        <f>VLOOKUP($S92,'[4]Lookup Tables'!$O$45:$S$53,4)</f>
        <v>84mm200 gauge</v>
      </c>
      <c r="BU92" s="33">
        <f>($AY92+1.25)/12</f>
        <v>4.260416666666667</v>
      </c>
      <c r="BV92" s="30">
        <f>VLOOKUP($S92,'[4]Lookup Tables'!$O$45:$S$53,5)</f>
        <v>8032</v>
      </c>
      <c r="BW92" s="34">
        <f>F92</f>
        <v>20</v>
      </c>
      <c r="BX92" s="34">
        <f>BB92*BW92</f>
        <v>46.548249999999996</v>
      </c>
      <c r="BY92" s="34">
        <f>BE92*BW92</f>
        <v>47.780249999999995</v>
      </c>
      <c r="BZ92" s="34">
        <f>BH92*BW92</f>
        <v>49.511250000000004</v>
      </c>
      <c r="CA92" s="34">
        <f>BZ92+CE92+CI92</f>
        <v>49.532119176623702</v>
      </c>
      <c r="CB92" s="35" t="str">
        <f t="array" ref="CB92">VLOOKUP($E92&amp;ROUNDUP(($AZ92),0), CHOOSE({1,2},'[4]Lookup Tables'!$X$3:$X$129&amp;'[4]Lookup Tables'!$Y$3:$Y$129,'[4]Lookup Tables'!$Z$3:$Z$129),2,0)</f>
        <v>NA</v>
      </c>
      <c r="CC92" s="34" t="str">
        <f t="array" ref="CC92">VLOOKUP($E92&amp;ROUNDUP(($AZ92),0), CHOOSE({1,2},'[4]Lookup Tables'!$X$3:$X$129&amp;'[4]Lookup Tables'!$Y$3:$Y$129,'[4]Lookup Tables'!AA$3:$AA$129),2,0)</f>
        <v>NA</v>
      </c>
      <c r="CD92" s="34" t="str">
        <f t="array" ref="CD92">VLOOKUP($E92&amp;ROUNDUP(($AZ92),0), CHOOSE({1,2},'[4]Lookup Tables'!$X$3:$X$129&amp;'[4]Lookup Tables'!$Y$3:$Y$129,'[4]Lookup Tables'!$AB$3:$AB$129),2,0)</f>
        <v>NA</v>
      </c>
      <c r="CE92" s="36">
        <f t="array" ref="CE92">VLOOKUP($E92&amp;ROUNDUP(($AZ92),0), CHOOSE({1,2},'[4]Lookup Tables'!$X$3:$X$129&amp;'[4]Lookup Tables'!$Y$3:$Y$129,'[4]Lookup Tables'!$AD$3:$AD$129),2,0)</f>
        <v>0</v>
      </c>
      <c r="CF92" s="34">
        <f t="array" ref="CF92">VLOOKUP($E92&amp;ROUNDUP(($AZ92),0), CHOOSE({1,2},'[4]Lookup Tables'!$X$3:$X$129&amp;'[4]Lookup Tables'!$Y$3:$Y$129,'[4]Lookup Tables'!$AE$3:$AE$129),2,0)</f>
        <v>0</v>
      </c>
      <c r="CG92" s="34">
        <f t="array" ref="CG92">VLOOKUP($E92&amp;ROUNDUP(($AZ92+1),0), CHOOSE({1,2},'[4]Lookup Tables'!$X$3:$X$129&amp;'[4]Lookup Tables'!$Y$3:$Y$129,'[4]Lookup Tables'!$AC$3:$AC$129),2,0)</f>
        <v>8053</v>
      </c>
      <c r="CH92" s="36">
        <f>(CO92*12)*0.0386</f>
        <v>9.4859893744076018</v>
      </c>
      <c r="CI92" s="36">
        <f>IF(CB92="NA", CH92*0.0022,0)</f>
        <v>2.0869176623696726E-2</v>
      </c>
      <c r="CJ92" s="36">
        <f>((3.14159*(((S92*0.039370078474)/2)^2))*Q92)*BW92</f>
        <v>639.15804969825103</v>
      </c>
      <c r="CK92" s="36">
        <f>((SQRT((CJ92/Q92)/3.14159))*2)</f>
        <v>4.0495719003787993</v>
      </c>
      <c r="CL92" s="36">
        <f>CK92/0.7827</f>
        <v>5.1738493680577484</v>
      </c>
      <c r="CM92" s="36">
        <f>(2*3.14159*(CL92/2))/12</f>
        <v>1.3545094530163784</v>
      </c>
      <c r="CN92" s="37">
        <f>ROUNDUP((Q92/3)*CM92,1)</f>
        <v>22.5</v>
      </c>
      <c r="CO92" s="37">
        <f>(CN92*ABS(COS(15)))+((6*(CM92*5))/12)</f>
        <v>20.479251671864425</v>
      </c>
      <c r="CP92" s="38" t="str">
        <f t="array" ref="CP92">VLOOKUP($S92&amp;$D92, CHOOSE({1,2}, '[4]Lookup Tables'!$O$65:$O$79&amp;'[4]Lookup Tables'!$P$65:$P$79,'[4]Lookup Tables'!$Q$65:$Q$79),2,0)</f>
        <v>NA</v>
      </c>
      <c r="CQ92" s="39">
        <f>(CA92/BW92)+(50/I92)</f>
        <v>2.5266059588311851</v>
      </c>
      <c r="CR92" s="40" t="str">
        <f>+IFERROR(VLOOKUP($J92,'[5]Codes - Revised'!$A$8:$O$12110,10,FALSE),"ERROR")</f>
        <v>56 x 45</v>
      </c>
      <c r="CS92" s="41">
        <f>CQ92*F92*H92</f>
        <v>2526.605958831185</v>
      </c>
    </row>
    <row r="93" spans="1:97" s="10" customFormat="1">
      <c r="A93" s="42" t="s">
        <v>21</v>
      </c>
      <c r="B93" s="42">
        <v>168076</v>
      </c>
      <c r="C93" s="42" t="s">
        <v>214</v>
      </c>
      <c r="D93" s="42" t="s">
        <v>23</v>
      </c>
      <c r="E93" s="42" t="s">
        <v>34</v>
      </c>
      <c r="F93" s="42">
        <v>25</v>
      </c>
      <c r="G93" s="13">
        <f t="shared" ref="G93:G97" si="760">CA93</f>
        <v>38.054690508953108</v>
      </c>
      <c r="H93" s="43">
        <v>50</v>
      </c>
      <c r="I93" s="13">
        <f t="shared" ref="I93:I97" si="761">F93*H93</f>
        <v>1250</v>
      </c>
      <c r="J93" s="43">
        <v>12888</v>
      </c>
      <c r="K93" s="42">
        <v>5</v>
      </c>
      <c r="L93" s="15">
        <f>+IFERROR(VLOOKUP($K93,'[4]Lookup Tables'!$A$3:$B$35,2,FALSE),"ERROR")</f>
        <v>5</v>
      </c>
      <c r="M93" s="42" t="s">
        <v>45</v>
      </c>
      <c r="N93" s="15" t="str">
        <f t="array" ref="N93">VLOOKUP($M93&amp;$L93, CHOOSE({1,2}, '[4]Lookup Tables'!$I$59:$I$165&amp;'[4]Lookup Tables'!$J$59:$J$165,'[4]Lookup Tables'!$K$59:$K$165), 2,0)</f>
        <v>H5</v>
      </c>
      <c r="O93" s="15">
        <f t="array" ref="O93">VLOOKUP($M93&amp;$K93&amp;A93, CHOOSE({1,2,3}, '[4]Lookup Tables'!$I$59:$I$165&amp;'[4]Lookup Tables'!$J$59:$J$165&amp;'[4]Lookup Tables'!$H$59:$H$165,'[4]Lookup Tables'!$L$59:$L$165), 2,0)</f>
        <v>70295</v>
      </c>
      <c r="P93" s="15">
        <f>+IFERROR(VLOOKUP($A93,'[4]Lookup Tables'!$I$54:$J$55,2,FALSE),"ERROR")</f>
        <v>72036</v>
      </c>
      <c r="Q93" s="44">
        <v>29.25</v>
      </c>
      <c r="R93" s="17">
        <v>1</v>
      </c>
      <c r="S93" s="45">
        <v>23</v>
      </c>
      <c r="T93" s="19">
        <f>(VLOOKUP(S93,'[4]Lookup Tables'!$L$3:$M$11,2,FALSE))*0.039370078474</f>
        <v>0.89566928528350009</v>
      </c>
      <c r="U93" s="17">
        <f t="shared" ref="U93:U97" si="762">(3.14159*(T93/2)^2)*(Q93)</f>
        <v>18.429380970389104</v>
      </c>
      <c r="V93" s="20" t="str">
        <f>+IFERROR(VLOOKUP(L93,'[4]Lookup Tables'!$R$4:$U$22,3,FALSE),"ERROR")</f>
        <v>Purple</v>
      </c>
      <c r="W93" s="21">
        <f t="shared" ref="W93:W97" si="763">B93</f>
        <v>168076</v>
      </c>
      <c r="X93" s="46" t="s">
        <v>215</v>
      </c>
      <c r="Y93" s="23" t="s">
        <v>27</v>
      </c>
      <c r="Z93" s="23" t="str">
        <f>+IFERROR(VLOOKUP(L93,'[4]Lookup Tables'!$R$4:$U$22,4,FALSE),"ERROR")</f>
        <v>Ultra Fast</v>
      </c>
      <c r="AA93" s="21">
        <f t="shared" ref="AA93:AA97" si="764">S93</f>
        <v>23</v>
      </c>
      <c r="AB93" s="24">
        <f t="shared" ref="AB93:AB97" si="765">R93</f>
        <v>1</v>
      </c>
      <c r="AC93" s="23" t="s">
        <v>28</v>
      </c>
      <c r="AD93" s="25">
        <v>0.75</v>
      </c>
      <c r="AE93" s="26">
        <f t="shared" ref="AE93:AE97" si="766">(($U93-(3.1459*(($AB93+0.043)/2)^2))/((3.1459*(($AB93+0.043)/2)^2)-(3.1459*(AD93/2)^2)))/12</f>
        <v>3.5444754318744334</v>
      </c>
      <c r="AF93" s="23" t="s">
        <v>29</v>
      </c>
      <c r="AG93" s="23">
        <v>0.625</v>
      </c>
      <c r="AH93" s="26">
        <f t="shared" ref="AH93:AH97" si="767">(($U93-(3.1459*(($AB93+0.043)/2)^2))/((3.1459*(($AB93+0.043)/2)^2)-(3.1459*(AG93/2)^2)))/12</f>
        <v>2.6707150408761051</v>
      </c>
      <c r="AI93" s="23" t="s">
        <v>30</v>
      </c>
      <c r="AJ93" s="23">
        <v>0.69</v>
      </c>
      <c r="AK93" s="26">
        <f t="shared" ref="AK93:AK97" si="768">(($U93-(3.1459*(($AB93+0.043)/2)^2))/((3.1459*(($AB93+0.043)/2)^2)-(3.1459*(AJ93/2)^2)))/12</f>
        <v>3.0438735881216008</v>
      </c>
      <c r="AL93" s="23" t="s">
        <v>31</v>
      </c>
      <c r="AM93" s="23">
        <v>0.80400000000000005</v>
      </c>
      <c r="AN93" s="26">
        <f t="shared" ref="AN93:AN97" si="769">(($U93-(3.1459*(($AB93+0.043)/2)^2))/((3.1459*(($AB93+0.043)/2)^2)-(3.1459*(AM93/2)^2)))/12</f>
        <v>4.2182768928915646</v>
      </c>
      <c r="AO93" s="23" t="s">
        <v>32</v>
      </c>
      <c r="AP93" s="23">
        <v>0.53</v>
      </c>
      <c r="AQ93" s="26">
        <f t="shared" ref="AQ93:AQ97" si="770">(($U93-(3.1459*(($AB93+0.043)/2)^2))/((3.1459*(($AB93+0.043)/2)^2)-(3.1459*(AP93/2)^2)))/12</f>
        <v>2.3075642000421355</v>
      </c>
      <c r="AR93" s="47">
        <f t="shared" ref="AR93:AR97" si="771">AY93</f>
        <v>29.5</v>
      </c>
      <c r="AS93" s="21">
        <f>+IFERROR(VLOOKUP(L93,'[4]Lookup Tables'!$R$4:$U$22,2,FALSE),"ERROR")</f>
        <v>15</v>
      </c>
      <c r="AT93" s="23" t="str">
        <f t="shared" ref="AT93:AT97" si="772">A93</f>
        <v>B or G</v>
      </c>
      <c r="AU93" s="21">
        <f t="shared" ref="AU93:AU97" si="773">F93</f>
        <v>25</v>
      </c>
      <c r="AV93" s="21">
        <f>+IFERROR(VLOOKUP(L93,'[4]Lookup Tables'!$R$4:$V$22,5,FALSE),"ERROR")</f>
        <v>3</v>
      </c>
      <c r="AW93" s="21">
        <v>600</v>
      </c>
      <c r="AX93" s="48">
        <f t="shared" ref="AX93:AX97" si="774">Q93</f>
        <v>29.25</v>
      </c>
      <c r="AY93" s="48">
        <f t="shared" ref="AY93:AY97" si="775">AX93+0.25</f>
        <v>29.5</v>
      </c>
      <c r="AZ93" s="48">
        <f t="shared" ref="AZ93:AZ97" si="776">AX93+1</f>
        <v>30.25</v>
      </c>
      <c r="BA93" s="29">
        <f t="array" ref="BA93">VLOOKUP($S93&amp;$M93, CHOOSE({1,2}, '[4]Lookup Tables'!$I$20:$I$49&amp;'[4]Lookup Tables'!$J$20:$J$49,'[4]Lookup Tables'!$K$20:$K$49), 2,0)</f>
        <v>4.8300000000000003E-2</v>
      </c>
      <c r="BB93" s="29">
        <f t="shared" ref="BB93:BB97" si="777">BA93*AX93</f>
        <v>1.4127750000000001</v>
      </c>
      <c r="BC93" s="30">
        <f t="shared" ref="BC93:BC97" si="778">BB93*454</f>
        <v>641.39985000000001</v>
      </c>
      <c r="BD93" s="29">
        <f t="array" ref="BD93">VLOOKUP($S93&amp;$M93, CHOOSE({1,2}, '[4]Lookup Tables'!$I$20:$I$49&amp;'[4]Lookup Tables'!$J$20:$J$49,'[4]Lookup Tables'!$L$20:$L$49), 2,0)</f>
        <v>4.9299999999999997E-2</v>
      </c>
      <c r="BE93" s="49">
        <f t="shared" ref="BE93:BE97" si="779">BD93*AY93</f>
        <v>1.4543499999999998</v>
      </c>
      <c r="BF93" s="30">
        <f t="shared" ref="BF93:BF97" si="780">BE93*454</f>
        <v>660.27489999999989</v>
      </c>
      <c r="BG93" s="29">
        <f t="array" ref="BG93">VLOOKUP($S93&amp;$M93, CHOOSE({1,2}, '[4]Lookup Tables'!$I$20:$I$49&amp;'[4]Lookup Tables'!$J$20:$J$49,'[4]Lookup Tables'!$M$20:$M$49), 2,0)</f>
        <v>5.0299999999999997E-2</v>
      </c>
      <c r="BH93" s="29">
        <f t="shared" ref="BH93:BH97" si="781">BG93*AZ93</f>
        <v>1.5215749999999999</v>
      </c>
      <c r="BI93" s="30">
        <f t="shared" ref="BI93:BI97" si="782">BH93*454</f>
        <v>690.79504999999995</v>
      </c>
      <c r="BJ93" s="30" t="str">
        <f t="shared" ref="BJ93:BJ97" si="783">N93</f>
        <v>H5</v>
      </c>
      <c r="BK93" s="31">
        <f t="shared" ref="BK93:BK97" si="784">BE93*0.7</f>
        <v>1.0180449999999999</v>
      </c>
      <c r="BL93" s="30">
        <v>72036</v>
      </c>
      <c r="BM93" s="31">
        <f t="shared" ref="BM93:BM97" si="785">BE93*0.3</f>
        <v>0.43630499999999994</v>
      </c>
      <c r="BN93" s="32">
        <v>0.3</v>
      </c>
      <c r="BO93" s="29" t="str">
        <f>'[4]Lookup Tables'!$P$58</f>
        <v>12-8 4x1.25 Universal Clip</v>
      </c>
      <c r="BP93" s="30">
        <f>VLOOKUP($BO93,'[4]Lookup Tables'!$P$58:$Q$60,2)</f>
        <v>8509</v>
      </c>
      <c r="BQ93" s="29" t="str">
        <f>VLOOKUP($S93,'[4]Lookup Tables'!$O$45:$S$53,2)</f>
        <v>40mm142 gauge</v>
      </c>
      <c r="BR93" s="33">
        <f t="shared" ref="BR93:BR97" si="786">($AY93+1.25)/12</f>
        <v>2.5625</v>
      </c>
      <c r="BS93" s="30">
        <f>VLOOKUP($S93,'[4]Lookup Tables'!$O$45:$S$53,3)</f>
        <v>8030</v>
      </c>
      <c r="BT93" s="29" t="str">
        <f>VLOOKUP($S93,'[4]Lookup Tables'!$O$45:$S$53,4)</f>
        <v>84mm200 gauge</v>
      </c>
      <c r="BU93" s="33">
        <f t="shared" ref="BU93:BU97" si="787">($AY93+1.25)/12</f>
        <v>2.5625</v>
      </c>
      <c r="BV93" s="30">
        <f>VLOOKUP($S93,'[4]Lookup Tables'!$O$45:$S$53,5)</f>
        <v>8032</v>
      </c>
      <c r="BW93" s="34">
        <f t="shared" ref="BW93:BW97" si="788">F93</f>
        <v>25</v>
      </c>
      <c r="BX93" s="34">
        <f t="shared" ref="BX93:BX97" si="789">BB93*BW93</f>
        <v>35.319375000000001</v>
      </c>
      <c r="BY93" s="34">
        <f t="shared" ref="BY93:BY97" si="790">BE93*BW93</f>
        <v>36.358749999999993</v>
      </c>
      <c r="BZ93" s="34">
        <f t="shared" ref="BZ93:BZ97" si="791">BH93*BW93</f>
        <v>38.039375</v>
      </c>
      <c r="CA93" s="34">
        <f t="shared" ref="CA93:CA97" si="792">BZ93+CE93+CI93</f>
        <v>38.054690508953108</v>
      </c>
      <c r="CB93" s="35" t="str">
        <f t="array" ref="CB93">VLOOKUP($E93&amp;ROUNDUP(($AZ93),0), CHOOSE({1,2},'[4]Lookup Tables'!$X$3:$X$129&amp;'[4]Lookup Tables'!$Y$3:$Y$129,'[4]Lookup Tables'!$Z$3:$Z$129),2,0)</f>
        <v>NA</v>
      </c>
      <c r="CC93" s="34" t="str">
        <f t="array" ref="CC93">VLOOKUP($E93&amp;ROUNDUP(($AZ93),0), CHOOSE({1,2},'[4]Lookup Tables'!$X$3:$X$129&amp;'[4]Lookup Tables'!$Y$3:$Y$129,'[4]Lookup Tables'!AA$3:$AA$129),2,0)</f>
        <v>NA</v>
      </c>
      <c r="CD93" s="34" t="str">
        <f t="array" ref="CD93">VLOOKUP($E93&amp;ROUNDUP(($AZ93),0), CHOOSE({1,2},'[4]Lookup Tables'!$X$3:$X$129&amp;'[4]Lookup Tables'!$Y$3:$Y$129,'[4]Lookup Tables'!$AB$3:$AB$129),2,0)</f>
        <v>NA</v>
      </c>
      <c r="CE93" s="36">
        <f t="array" ref="CE93">VLOOKUP($E93&amp;ROUNDUP(($AZ93),0), CHOOSE({1,2},'[4]Lookup Tables'!$X$3:$X$129&amp;'[4]Lookup Tables'!$Y$3:$Y$129,'[4]Lookup Tables'!$AD$3:$AD$129),2,0)</f>
        <v>0</v>
      </c>
      <c r="CF93" s="34">
        <f t="array" ref="CF93">VLOOKUP($E93&amp;ROUNDUP(($AZ93),0), CHOOSE({1,2},'[4]Lookup Tables'!$X$3:$X$129&amp;'[4]Lookup Tables'!$Y$3:$Y$129,'[4]Lookup Tables'!$AE$3:$AE$129),2,0)</f>
        <v>0</v>
      </c>
      <c r="CG93" s="34">
        <f t="array" ref="CG93">VLOOKUP($E93&amp;ROUNDUP(($AZ93+1),0), CHOOSE({1,2},'[4]Lookup Tables'!$X$3:$X$129&amp;'[4]Lookup Tables'!$Y$3:$Y$129,'[4]Lookup Tables'!$AC$3:$AC$129),2,0)</f>
        <v>8053</v>
      </c>
      <c r="CH93" s="36">
        <f t="shared" ref="CH93:CH97" si="793">(CO93*12)*0.0386</f>
        <v>6.9615949786869322</v>
      </c>
      <c r="CI93" s="36">
        <f t="shared" ref="CI93:CI97" si="794">IF(CB93="NA", CH93*0.0022,0)</f>
        <v>1.5315508953111252E-2</v>
      </c>
      <c r="CJ93" s="36">
        <f t="shared" ref="CJ93:CJ97" si="795">((3.14159*(((S93*0.039370078474)/2)^2))*Q93)*BW93</f>
        <v>470.91619530664588</v>
      </c>
      <c r="CK93" s="36">
        <f t="shared" ref="CK93:CK97" si="796">((SQRT((CJ93/Q93)/3.14159))*2)</f>
        <v>4.5275590245100004</v>
      </c>
      <c r="CL93" s="36">
        <f t="shared" ref="CL93:CL97" si="797">CK93/0.7827</f>
        <v>5.7845394461607267</v>
      </c>
      <c r="CM93" s="36">
        <f t="shared" ref="CM93:CM97" si="798">(2*3.14159*(CL93/2))/12</f>
        <v>1.5143876065553397</v>
      </c>
      <c r="CN93" s="37">
        <f t="shared" ref="CN93:CN97" si="799">ROUNDUP((Q93/3)*CM93,1)</f>
        <v>14.799999999999999</v>
      </c>
      <c r="CO93" s="37">
        <f t="shared" ref="CO93:CO97" si="800">(CN93*ABS(COS(15)))+((6*(CM93*5))/12)</f>
        <v>15.029350126698903</v>
      </c>
      <c r="CP93" s="38" t="str">
        <f t="array" ref="CP93">VLOOKUP($S93&amp;$D93, CHOOSE({1,2}, '[4]Lookup Tables'!$O$65:$O$79&amp;'[4]Lookup Tables'!$P$65:$P$79,'[4]Lookup Tables'!$Q$65:$Q$79),2,0)</f>
        <v>NA</v>
      </c>
      <c r="CQ93" s="39">
        <f t="shared" ref="CQ93:CQ97" si="801">(CA93/BW93)+(50/I93)</f>
        <v>1.5621876203581244</v>
      </c>
      <c r="CR93" s="40" t="str">
        <f>+IFERROR(VLOOKUP($J93,'[5]Codes - Revised'!$A$8:$O$12110,10,FALSE),"ERROR")</f>
        <v>44 x 44</v>
      </c>
      <c r="CS93" s="41">
        <f t="shared" ref="CS93:CS114" si="802">CQ93*F93*H93</f>
        <v>1952.7345254476554</v>
      </c>
    </row>
    <row r="94" spans="1:97" s="10" customFormat="1">
      <c r="A94" s="11" t="s">
        <v>21</v>
      </c>
      <c r="B94" s="12">
        <v>160023</v>
      </c>
      <c r="C94" s="11" t="s">
        <v>216</v>
      </c>
      <c r="D94" s="11" t="s">
        <v>23</v>
      </c>
      <c r="E94" s="11" t="s">
        <v>34</v>
      </c>
      <c r="F94" s="11">
        <v>15</v>
      </c>
      <c r="G94" s="13">
        <f t="shared" si="760"/>
        <v>47.79160716017978</v>
      </c>
      <c r="H94" s="14">
        <v>45</v>
      </c>
      <c r="I94" s="13">
        <f t="shared" si="761"/>
        <v>675</v>
      </c>
      <c r="J94" s="14">
        <v>12661</v>
      </c>
      <c r="K94" s="11">
        <v>50</v>
      </c>
      <c r="L94" s="15">
        <f>+IFERROR(VLOOKUP($K94,'[4]Lookup Tables'!$A$3:$B$29,2,FALSE),"ERROR")</f>
        <v>50</v>
      </c>
      <c r="M94" s="11" t="s">
        <v>51</v>
      </c>
      <c r="N94" s="15" t="str">
        <f t="array" ref="N94">VLOOKUP($M94&amp;$K94, CHOOSE({1,2}, '[4]Lookup Tables'!$I$59:$I$118&amp;'[4]Lookup Tables'!$J$59:$J$118,'[4]Lookup Tables'!$K$59:$K$118), 2,0)</f>
        <v>VLIF50</v>
      </c>
      <c r="O94" s="15">
        <f t="array" ref="O94">VLOOKUP($M94&amp;$K94, CHOOSE({1,2}, '[4]Lookup Tables'!$I$59:$I$118&amp;'[4]Lookup Tables'!$J$59:$J$118,'[4]Lookup Tables'!$L$59:$L$118), 2,0)</f>
        <v>70344</v>
      </c>
      <c r="P94" s="15">
        <f>+IFERROR(VLOOKUP($A94,'[4]Lookup Tables'!$I$54:$J$55,2,FALSE),"ERROR")</f>
        <v>72036</v>
      </c>
      <c r="Q94" s="16">
        <v>64.125</v>
      </c>
      <c r="R94" s="17">
        <v>1</v>
      </c>
      <c r="S94" s="18">
        <v>23</v>
      </c>
      <c r="T94" s="19">
        <f>(VLOOKUP(S94,'[4]Lookup Tables'!$L$3:$M$11,2,FALSE))*0.039370078474</f>
        <v>0.89566928528350009</v>
      </c>
      <c r="U94" s="17">
        <f t="shared" si="762"/>
        <v>40.402873665853036</v>
      </c>
      <c r="V94" s="20" t="str">
        <f>+IFERROR(VLOOKUP(L94,'[4]Lookup Tables'!$R$4:$U$16,3,FALSE),"ERROR")</f>
        <v>Green</v>
      </c>
      <c r="W94" s="21">
        <f t="shared" si="763"/>
        <v>160023</v>
      </c>
      <c r="X94" s="22" t="s">
        <v>217</v>
      </c>
      <c r="Y94" s="23" t="s">
        <v>27</v>
      </c>
      <c r="Z94" s="23" t="str">
        <f>+IFERROR(VLOOKUP(L94,'[4]Lookup Tables'!$R$4:$U$16,4,FALSE),"ERROR")</f>
        <v>Medium</v>
      </c>
      <c r="AA94" s="21">
        <f t="shared" si="764"/>
        <v>23</v>
      </c>
      <c r="AB94" s="24">
        <f t="shared" si="765"/>
        <v>1</v>
      </c>
      <c r="AC94" s="23" t="s">
        <v>28</v>
      </c>
      <c r="AD94" s="25">
        <v>0.75</v>
      </c>
      <c r="AE94" s="26">
        <f t="shared" si="766"/>
        <v>7.9763250518989821</v>
      </c>
      <c r="AF94" s="23" t="s">
        <v>29</v>
      </c>
      <c r="AG94" s="23">
        <v>0.625</v>
      </c>
      <c r="AH94" s="26">
        <f t="shared" si="767"/>
        <v>6.0100547165474474</v>
      </c>
      <c r="AI94" s="23" t="s">
        <v>30</v>
      </c>
      <c r="AJ94" s="23">
        <v>0.69</v>
      </c>
      <c r="AK94" s="26">
        <f t="shared" si="768"/>
        <v>6.8497936076562072</v>
      </c>
      <c r="AL94" s="23" t="s">
        <v>31</v>
      </c>
      <c r="AM94" s="23">
        <v>0.80400000000000005</v>
      </c>
      <c r="AN94" s="26">
        <f t="shared" si="769"/>
        <v>9.4926169762797041</v>
      </c>
      <c r="AO94" s="23" t="s">
        <v>32</v>
      </c>
      <c r="AP94" s="23">
        <v>0.53</v>
      </c>
      <c r="AQ94" s="26">
        <f t="shared" si="770"/>
        <v>5.1928367092469001</v>
      </c>
      <c r="AR94" s="27">
        <f t="shared" si="771"/>
        <v>64.375</v>
      </c>
      <c r="AS94" s="21">
        <f>+IFERROR(VLOOKUP(L94,'[4]Lookup Tables'!$R$4:$U$16,2,FALSE),"ERROR")</f>
        <v>60</v>
      </c>
      <c r="AT94" s="23" t="str">
        <f t="shared" si="772"/>
        <v>B or G</v>
      </c>
      <c r="AU94" s="21">
        <f t="shared" si="773"/>
        <v>15</v>
      </c>
      <c r="AV94" s="21" t="str">
        <f>+IFERROR(VLOOKUP(L94,'[4]Lookup Tables'!$R$4:$V$16,5,FALSE),"ERROR")</f>
        <v>5-8</v>
      </c>
      <c r="AW94" s="21">
        <v>600</v>
      </c>
      <c r="AX94" s="28">
        <f t="shared" si="774"/>
        <v>64.125</v>
      </c>
      <c r="AY94" s="28">
        <f t="shared" si="775"/>
        <v>64.375</v>
      </c>
      <c r="AZ94" s="28">
        <f t="shared" si="776"/>
        <v>65.125</v>
      </c>
      <c r="BA94" s="29">
        <f t="array" ref="BA94">VLOOKUP($S94&amp;$M94, CHOOSE({1,2}, '[4]Lookup Tables'!$I$20:$I$48&amp;'[4]Lookup Tables'!$J$20:$J$48,'[4]Lookup Tables'!$K$20:$K$48), 2,0)</f>
        <v>4.6899999999999997E-2</v>
      </c>
      <c r="BB94" s="29">
        <f t="shared" si="777"/>
        <v>3.0074624999999999</v>
      </c>
      <c r="BC94" s="30">
        <f t="shared" si="778"/>
        <v>1365.3879749999999</v>
      </c>
      <c r="BD94" s="29">
        <f t="array" ref="BD94">VLOOKUP($S94&amp;$M94, CHOOSE({1,2}, '[4]Lookup Tables'!$I$20:$I$48&amp;'[4]Lookup Tables'!$J$20:$J$48,'[4]Lookup Tables'!$L$20:$L$48), 2,0)</f>
        <v>4.7899999999999998E-2</v>
      </c>
      <c r="BE94" s="49">
        <f t="shared" si="779"/>
        <v>3.0835624999999998</v>
      </c>
      <c r="BF94" s="30">
        <f t="shared" si="780"/>
        <v>1399.937375</v>
      </c>
      <c r="BG94" s="29">
        <f t="array" ref="BG94">VLOOKUP($S94&amp;$M94, CHOOSE({1,2}, '[4]Lookup Tables'!$I$20:$I$48&amp;'[4]Lookup Tables'!$J$20:$J$48,'[4]Lookup Tables'!$M$20:$M$48), 2,0)</f>
        <v>4.8899999999999999E-2</v>
      </c>
      <c r="BH94" s="29">
        <f t="shared" si="781"/>
        <v>3.1846125000000001</v>
      </c>
      <c r="BI94" s="30">
        <f t="shared" si="782"/>
        <v>1445.814075</v>
      </c>
      <c r="BJ94" s="30" t="str">
        <f t="shared" si="783"/>
        <v>VLIF50</v>
      </c>
      <c r="BK94" s="31">
        <f t="shared" si="784"/>
        <v>2.1584937499999999</v>
      </c>
      <c r="BL94" s="30">
        <v>72036</v>
      </c>
      <c r="BM94" s="31">
        <f t="shared" si="785"/>
        <v>0.92506874999999988</v>
      </c>
      <c r="BN94" s="32">
        <v>0.3</v>
      </c>
      <c r="BO94" s="29" t="str">
        <f>'[4]Lookup Tables'!$P$58</f>
        <v>12-8 4x1.25 Universal Clip</v>
      </c>
      <c r="BP94" s="30" t="e">
        <f>VLOOKUP(#REF!,'[4]Lookup Tables'!$P$58:$Q$60,2)</f>
        <v>#REF!</v>
      </c>
      <c r="BQ94" s="29" t="str">
        <f>VLOOKUP($S94,'[4]Lookup Tables'!$O$45:$S$53,2)</f>
        <v>40mm142 gauge</v>
      </c>
      <c r="BR94" s="33">
        <f t="shared" si="786"/>
        <v>5.46875</v>
      </c>
      <c r="BS94" s="30">
        <f>VLOOKUP($S94,'[4]Lookup Tables'!$O$45:$S$53,3)</f>
        <v>8030</v>
      </c>
      <c r="BT94" s="29" t="str">
        <f>VLOOKUP($S94,'[4]Lookup Tables'!$O$45:$S$53,4)</f>
        <v>84mm200 gauge</v>
      </c>
      <c r="BU94" s="33">
        <f t="shared" si="787"/>
        <v>5.46875</v>
      </c>
      <c r="BV94" s="30">
        <f>VLOOKUP($S94,'[4]Lookup Tables'!$O$45:$S$53,5)</f>
        <v>8032</v>
      </c>
      <c r="BW94" s="34">
        <f t="shared" si="788"/>
        <v>15</v>
      </c>
      <c r="BX94" s="34">
        <f t="shared" si="789"/>
        <v>45.111937499999996</v>
      </c>
      <c r="BY94" s="34">
        <f t="shared" si="790"/>
        <v>46.253437499999997</v>
      </c>
      <c r="BZ94" s="34">
        <f t="shared" si="791"/>
        <v>47.769187500000001</v>
      </c>
      <c r="CA94" s="34">
        <f t="shared" si="792"/>
        <v>47.79160716017978</v>
      </c>
      <c r="CB94" s="35" t="str">
        <f t="array" ref="CB94">VLOOKUP($E94&amp;ROUNDUP(($AZ94+1),0), CHOOSE({1,2},'[4]Lookup Tables'!$X$3:$X$129&amp;'[4]Lookup Tables'!$Y$3:$Y$129,'[4]Lookup Tables'!$Z$3:$Z$129),2,0)</f>
        <v>NA</v>
      </c>
      <c r="CC94" s="34" t="str">
        <f t="array" ref="CC94">VLOOKUP($E94&amp;ROUNDUP(($AZ94),0), CHOOSE({1,2},'[4]Lookup Tables'!$X$3:$X$129&amp;'[4]Lookup Tables'!$Y$3:$Y$129,'[4]Lookup Tables'!AA$3:$AA$129),2,0)</f>
        <v>NA</v>
      </c>
      <c r="CD94" s="34" t="str">
        <f t="array" ref="CD94">VLOOKUP($E94&amp;ROUNDUP(($AZ94),0), CHOOSE({1,2},'[4]Lookup Tables'!$X$3:$X$129&amp;'[4]Lookup Tables'!$Y$3:$Y$129,'[4]Lookup Tables'!$AB$3:$AB$129),2,0)</f>
        <v>NA</v>
      </c>
      <c r="CE94" s="36">
        <f t="array" ref="CE94">VLOOKUP($E94&amp;ROUNDUP(($AZ94),0), CHOOSE({1,2},'[4]Lookup Tables'!$X$3:$X$129&amp;'[4]Lookup Tables'!$Y$3:$Y$129,'[4]Lookup Tables'!$AD$3:$AD$129),2,0)</f>
        <v>0</v>
      </c>
      <c r="CF94" s="34">
        <f t="array" ref="CF94">VLOOKUP($E94&amp;ROUNDUP(($AZ94),0), CHOOSE({1,2},'[4]Lookup Tables'!$X$3:$X$129&amp;'[4]Lookup Tables'!$Y$3:$Y$129,'[4]Lookup Tables'!$AE$3:$AE$129),2,0)</f>
        <v>0</v>
      </c>
      <c r="CG94" s="34">
        <f t="array" ref="CG94">VLOOKUP($E94&amp;ROUNDUP(($AZ94+1),0), CHOOSE({1,2},'[4]Lookup Tables'!$X$3:$X$129&amp;'[4]Lookup Tables'!$Y$3:$Y$129,'[4]Lookup Tables'!$AC$3:$AC$129),2,0)</f>
        <v>8053</v>
      </c>
      <c r="CH94" s="36">
        <f t="shared" si="793"/>
        <v>10.1907546271717</v>
      </c>
      <c r="CI94" s="36">
        <f t="shared" si="794"/>
        <v>2.2419660179777739E-2</v>
      </c>
      <c r="CJ94" s="36">
        <f t="shared" si="795"/>
        <v>619.4359184418189</v>
      </c>
      <c r="CK94" s="36">
        <f t="shared" si="796"/>
        <v>3.5070321401796662</v>
      </c>
      <c r="CL94" s="36">
        <f t="shared" si="797"/>
        <v>4.4806849880920741</v>
      </c>
      <c r="CM94" s="36">
        <f t="shared" si="798"/>
        <v>1.1730395959783482</v>
      </c>
      <c r="CN94" s="37">
        <f t="shared" si="799"/>
        <v>25.1</v>
      </c>
      <c r="CO94" s="37">
        <f t="shared" si="800"/>
        <v>22.000765602702288</v>
      </c>
      <c r="CP94" s="38" t="str">
        <f t="array" ref="CP94">VLOOKUP($S94&amp;$D94, CHOOSE({1,2}, '[4]Lookup Tables'!$O$65:$O$79&amp;'[4]Lookup Tables'!$P$65:$P$79,'[4]Lookup Tables'!$Q$65:$Q$79),2,0)</f>
        <v>NA</v>
      </c>
      <c r="CQ94" s="39">
        <f t="shared" si="801"/>
        <v>3.2601812180860592</v>
      </c>
      <c r="CR94" s="40" t="str">
        <f>+IFERROR(VLOOKUP($J94,'[5]Codes - Revised'!$A$8:$O$12110,10,FALSE),"ERROR")</f>
        <v>66 x 42</v>
      </c>
      <c r="CS94" s="41">
        <f t="shared" si="802"/>
        <v>2200.6223222080898</v>
      </c>
    </row>
    <row r="95" spans="1:97" s="10" customFormat="1">
      <c r="A95" s="11" t="s">
        <v>21</v>
      </c>
      <c r="B95" s="12">
        <v>168075</v>
      </c>
      <c r="C95" s="11" t="s">
        <v>218</v>
      </c>
      <c r="D95" s="11" t="s">
        <v>23</v>
      </c>
      <c r="E95" s="11" t="s">
        <v>34</v>
      </c>
      <c r="F95" s="11">
        <v>25</v>
      </c>
      <c r="G95" s="13">
        <f t="shared" si="760"/>
        <v>37.954090508953108</v>
      </c>
      <c r="H95" s="14">
        <v>50</v>
      </c>
      <c r="I95" s="13">
        <f t="shared" si="761"/>
        <v>1250</v>
      </c>
      <c r="J95" s="14">
        <v>12999</v>
      </c>
      <c r="K95" s="11">
        <v>10</v>
      </c>
      <c r="L95" s="15">
        <f>+IFERROR(VLOOKUP($K95,'[4]Lookup Tables'!$A$3:$B$29,2,FALSE),"ERROR")</f>
        <v>10</v>
      </c>
      <c r="M95" s="11" t="s">
        <v>45</v>
      </c>
      <c r="N95" s="15" t="str">
        <f t="array" ref="N95">VLOOKUP($M95&amp;$K95, CHOOSE({1,2}, '[4]Lookup Tables'!$I$59:$I$118&amp;'[4]Lookup Tables'!$J$59:$J$118,'[4]Lookup Tables'!$K$59:$K$118), 2,0)</f>
        <v>H10</v>
      </c>
      <c r="O95" s="15">
        <f t="array" ref="O95">VLOOKUP($M95&amp;$K95, CHOOSE({1,2}, '[4]Lookup Tables'!$I$59:$I$118&amp;'[4]Lookup Tables'!$J$59:$J$118,'[4]Lookup Tables'!$L$59:$L$118), 2,0)</f>
        <v>70298</v>
      </c>
      <c r="P95" s="15">
        <f>+IFERROR(VLOOKUP($A95,'[4]Lookup Tables'!$I$54:$J$55,2,FALSE),"ERROR")</f>
        <v>72036</v>
      </c>
      <c r="Q95" s="16">
        <v>29.17</v>
      </c>
      <c r="R95" s="17">
        <v>1</v>
      </c>
      <c r="S95" s="18">
        <v>23</v>
      </c>
      <c r="T95" s="19">
        <f>(VLOOKUP(S95,'[4]Lookup Tables'!$L$3:$M$11,2,FALSE))*0.039370078474</f>
        <v>0.89566928528350009</v>
      </c>
      <c r="U95" s="17">
        <f t="shared" si="762"/>
        <v>18.37897582585471</v>
      </c>
      <c r="V95" s="20" t="str">
        <f>+IFERROR(VLOOKUP(L95,'[4]Lookup Tables'!$R$4:$U$16,3,FALSE),"ERROR")</f>
        <v>Red</v>
      </c>
      <c r="W95" s="21">
        <f t="shared" si="763"/>
        <v>168075</v>
      </c>
      <c r="X95" s="22" t="s">
        <v>219</v>
      </c>
      <c r="Y95" s="23" t="s">
        <v>27</v>
      </c>
      <c r="Z95" s="23" t="str">
        <f>+IFERROR(VLOOKUP(L95,'[4]Lookup Tables'!$R$4:$U$16,4,FALSE),"ERROR")</f>
        <v>Super Fast</v>
      </c>
      <c r="AA95" s="21">
        <f t="shared" si="764"/>
        <v>23</v>
      </c>
      <c r="AB95" s="24">
        <f t="shared" si="765"/>
        <v>1</v>
      </c>
      <c r="AC95" s="23" t="s">
        <v>28</v>
      </c>
      <c r="AD95" s="25">
        <v>0.75</v>
      </c>
      <c r="AE95" s="26">
        <f t="shared" si="766"/>
        <v>3.5343091818500043</v>
      </c>
      <c r="AF95" s="23" t="s">
        <v>29</v>
      </c>
      <c r="AG95" s="23">
        <v>0.625</v>
      </c>
      <c r="AH95" s="26">
        <f t="shared" si="767"/>
        <v>2.66305490685306</v>
      </c>
      <c r="AI95" s="23" t="s">
        <v>30</v>
      </c>
      <c r="AJ95" s="23">
        <v>0.69</v>
      </c>
      <c r="AK95" s="26">
        <f t="shared" si="768"/>
        <v>3.0351431622703391</v>
      </c>
      <c r="AL95" s="23" t="s">
        <v>31</v>
      </c>
      <c r="AM95" s="23">
        <v>0.80400000000000005</v>
      </c>
      <c r="AN95" s="26">
        <f t="shared" si="769"/>
        <v>4.2061780482558362</v>
      </c>
      <c r="AO95" s="23" t="s">
        <v>32</v>
      </c>
      <c r="AP95" s="23">
        <v>0.53</v>
      </c>
      <c r="AQ95" s="26">
        <f t="shared" si="770"/>
        <v>2.3009456537844621</v>
      </c>
      <c r="AR95" s="27">
        <f t="shared" si="771"/>
        <v>29.42</v>
      </c>
      <c r="AS95" s="21">
        <f>+IFERROR(VLOOKUP(L95,'[4]Lookup Tables'!$R$4:$U$16,2,FALSE),"ERROR")</f>
        <v>15</v>
      </c>
      <c r="AT95" s="23" t="str">
        <f t="shared" si="772"/>
        <v>B or G</v>
      </c>
      <c r="AU95" s="21">
        <f t="shared" si="773"/>
        <v>25</v>
      </c>
      <c r="AV95" s="21">
        <f>+IFERROR(VLOOKUP(L95,'[4]Lookup Tables'!$R$4:$V$16,5,FALSE),"ERROR")</f>
        <v>3</v>
      </c>
      <c r="AW95" s="21">
        <v>600</v>
      </c>
      <c r="AX95" s="28">
        <f t="shared" si="774"/>
        <v>29.17</v>
      </c>
      <c r="AY95" s="28">
        <f t="shared" si="775"/>
        <v>29.42</v>
      </c>
      <c r="AZ95" s="28">
        <f t="shared" si="776"/>
        <v>30.17</v>
      </c>
      <c r="BA95" s="29">
        <f t="array" ref="BA95">VLOOKUP($S95&amp;$M95, CHOOSE({1,2}, '[4]Lookup Tables'!$I$20:$I$48&amp;'[4]Lookup Tables'!$J$20:$J$48,'[4]Lookup Tables'!$K$20:$K$48), 2,0)</f>
        <v>4.8300000000000003E-2</v>
      </c>
      <c r="BB95" s="29">
        <f t="shared" si="777"/>
        <v>1.4089110000000002</v>
      </c>
      <c r="BC95" s="30">
        <f t="shared" si="778"/>
        <v>639.64559400000007</v>
      </c>
      <c r="BD95" s="29">
        <f t="array" ref="BD95">VLOOKUP($S95&amp;$M95, CHOOSE({1,2}, '[4]Lookup Tables'!$I$20:$I$48&amp;'[4]Lookup Tables'!$J$20:$J$48,'[4]Lookup Tables'!$L$20:$L$48), 2,0)</f>
        <v>4.9299999999999997E-2</v>
      </c>
      <c r="BE95" s="49">
        <f t="shared" si="779"/>
        <v>1.4504060000000001</v>
      </c>
      <c r="BF95" s="30">
        <f t="shared" si="780"/>
        <v>658.48432400000002</v>
      </c>
      <c r="BG95" s="29">
        <f t="array" ref="BG95">VLOOKUP($S95&amp;$M95, CHOOSE({1,2}, '[4]Lookup Tables'!$I$20:$I$48&amp;'[4]Lookup Tables'!$J$20:$J$48,'[4]Lookup Tables'!$M$20:$M$48), 2,0)</f>
        <v>5.0299999999999997E-2</v>
      </c>
      <c r="BH95" s="29">
        <f t="shared" si="781"/>
        <v>1.5175510000000001</v>
      </c>
      <c r="BI95" s="30">
        <f t="shared" si="782"/>
        <v>688.96815400000003</v>
      </c>
      <c r="BJ95" s="30" t="str">
        <f t="shared" si="783"/>
        <v>H10</v>
      </c>
      <c r="BK95" s="31">
        <f t="shared" si="784"/>
        <v>1.0152842</v>
      </c>
      <c r="BL95" s="30">
        <v>72036</v>
      </c>
      <c r="BM95" s="31">
        <f t="shared" si="785"/>
        <v>0.4351218</v>
      </c>
      <c r="BN95" s="32">
        <v>0.3</v>
      </c>
      <c r="BO95" s="29" t="str">
        <f>'[4]Lookup Tables'!$P$58</f>
        <v>12-8 4x1.25 Universal Clip</v>
      </c>
      <c r="BP95" s="30" t="e">
        <f>VLOOKUP(#REF!,'[4]Lookup Tables'!$P$58:$Q$60,2)</f>
        <v>#REF!</v>
      </c>
      <c r="BQ95" s="29" t="str">
        <f>VLOOKUP($S95,'[4]Lookup Tables'!$O$45:$S$53,2)</f>
        <v>40mm142 gauge</v>
      </c>
      <c r="BR95" s="33">
        <f t="shared" si="786"/>
        <v>2.5558333333333336</v>
      </c>
      <c r="BS95" s="30">
        <f>VLOOKUP($S95,'[4]Lookup Tables'!$O$45:$S$53,3)</f>
        <v>8030</v>
      </c>
      <c r="BT95" s="29" t="str">
        <f>VLOOKUP($S95,'[4]Lookup Tables'!$O$45:$S$53,4)</f>
        <v>84mm200 gauge</v>
      </c>
      <c r="BU95" s="33">
        <f t="shared" si="787"/>
        <v>2.5558333333333336</v>
      </c>
      <c r="BV95" s="30">
        <f>VLOOKUP($S95,'[4]Lookup Tables'!$O$45:$S$53,5)</f>
        <v>8032</v>
      </c>
      <c r="BW95" s="34">
        <f t="shared" si="788"/>
        <v>25</v>
      </c>
      <c r="BX95" s="34">
        <f t="shared" si="789"/>
        <v>35.222775000000006</v>
      </c>
      <c r="BY95" s="34">
        <f t="shared" si="790"/>
        <v>36.260150000000003</v>
      </c>
      <c r="BZ95" s="34">
        <f t="shared" si="791"/>
        <v>37.938775</v>
      </c>
      <c r="CA95" s="34">
        <f t="shared" si="792"/>
        <v>37.954090508953108</v>
      </c>
      <c r="CB95" s="35" t="str">
        <f t="array" ref="CB95">VLOOKUP($E95&amp;ROUNDUP(($AZ95+1),0), CHOOSE({1,2},'[4]Lookup Tables'!$X$3:$X$129&amp;'[4]Lookup Tables'!$Y$3:$Y$129,'[4]Lookup Tables'!$Z$3:$Z$129),2,0)</f>
        <v>NA</v>
      </c>
      <c r="CC95" s="34" t="str">
        <f t="array" ref="CC95">VLOOKUP($E95&amp;ROUNDUP(($AZ95),0), CHOOSE({1,2},'[4]Lookup Tables'!$X$3:$X$129&amp;'[4]Lookup Tables'!$Y$3:$Y$129,'[4]Lookup Tables'!AA$3:$AA$129),2,0)</f>
        <v>NA</v>
      </c>
      <c r="CD95" s="34" t="str">
        <f t="array" ref="CD95">VLOOKUP($E95&amp;ROUNDUP(($AZ95),0), CHOOSE({1,2},'[4]Lookup Tables'!$X$3:$X$129&amp;'[4]Lookup Tables'!$Y$3:$Y$129,'[4]Lookup Tables'!$AB$3:$AB$129),2,0)</f>
        <v>NA</v>
      </c>
      <c r="CE95" s="36">
        <f t="array" ref="CE95">VLOOKUP($E95&amp;ROUNDUP(($AZ95),0), CHOOSE({1,2},'[4]Lookup Tables'!$X$3:$X$129&amp;'[4]Lookup Tables'!$Y$3:$Y$129,'[4]Lookup Tables'!$AD$3:$AD$129),2,0)</f>
        <v>0</v>
      </c>
      <c r="CF95" s="34">
        <f t="array" ref="CF95">VLOOKUP($E95&amp;ROUNDUP(($AZ95),0), CHOOSE({1,2},'[4]Lookup Tables'!$X$3:$X$129&amp;'[4]Lookup Tables'!$Y$3:$Y$129,'[4]Lookup Tables'!$AE$3:$AE$129),2,0)</f>
        <v>0</v>
      </c>
      <c r="CG95" s="34">
        <f t="array" ref="CG95">VLOOKUP($E95&amp;ROUNDUP(($AZ95+1),0), CHOOSE({1,2},'[4]Lookup Tables'!$X$3:$X$129&amp;'[4]Lookup Tables'!$Y$3:$Y$129,'[4]Lookup Tables'!$AC$3:$AC$129),2,0)</f>
        <v>8053</v>
      </c>
      <c r="CH95" s="36">
        <f t="shared" si="793"/>
        <v>6.9615949786869322</v>
      </c>
      <c r="CI95" s="36">
        <f t="shared" si="794"/>
        <v>1.5315508953111252E-2</v>
      </c>
      <c r="CJ95" s="36">
        <f t="shared" si="795"/>
        <v>469.62821938785851</v>
      </c>
      <c r="CK95" s="36">
        <f t="shared" si="796"/>
        <v>4.5275590245100004</v>
      </c>
      <c r="CL95" s="36">
        <f t="shared" si="797"/>
        <v>5.7845394461607267</v>
      </c>
      <c r="CM95" s="36">
        <f t="shared" si="798"/>
        <v>1.5143876065553397</v>
      </c>
      <c r="CN95" s="37">
        <f t="shared" si="799"/>
        <v>14.799999999999999</v>
      </c>
      <c r="CO95" s="37">
        <f t="shared" si="800"/>
        <v>15.029350126698903</v>
      </c>
      <c r="CP95" s="38" t="str">
        <f t="array" ref="CP95">VLOOKUP($S95&amp;$D95, CHOOSE({1,2}, '[4]Lookup Tables'!$O$65:$O$79&amp;'[4]Lookup Tables'!$P$65:$P$79,'[4]Lookup Tables'!$Q$65:$Q$79),2,0)</f>
        <v>NA</v>
      </c>
      <c r="CQ95" s="39">
        <f t="shared" si="801"/>
        <v>1.5581636203581244</v>
      </c>
      <c r="CR95" s="40" t="str">
        <f>+IFERROR(VLOOKUP($J95,'[5]Codes - Revised'!$A$8:$O$12110,10,FALSE),"ERROR")</f>
        <v>44 x 44</v>
      </c>
      <c r="CS95" s="41">
        <f t="shared" si="802"/>
        <v>1947.7045254476554</v>
      </c>
    </row>
    <row r="96" spans="1:97" s="10" customFormat="1">
      <c r="A96" s="11" t="s">
        <v>21</v>
      </c>
      <c r="B96" s="12">
        <v>169039</v>
      </c>
      <c r="C96" s="11" t="s">
        <v>220</v>
      </c>
      <c r="D96" s="11" t="s">
        <v>23</v>
      </c>
      <c r="E96" s="11" t="s">
        <v>34</v>
      </c>
      <c r="F96" s="11">
        <v>30</v>
      </c>
      <c r="G96" s="13">
        <f t="shared" si="760"/>
        <v>34.909373360421313</v>
      </c>
      <c r="H96" s="14">
        <v>60</v>
      </c>
      <c r="I96" s="13">
        <f t="shared" si="761"/>
        <v>1800</v>
      </c>
      <c r="J96" s="14">
        <v>12605</v>
      </c>
      <c r="K96" s="11">
        <v>10</v>
      </c>
      <c r="L96" s="15">
        <f>+IFERROR(VLOOKUP($K96,'[4]Lookup Tables'!$A$3:$B$35,2,FALSE),"ERROR")</f>
        <v>10</v>
      </c>
      <c r="M96" s="11" t="s">
        <v>45</v>
      </c>
      <c r="N96" s="15" t="str">
        <f t="array" ref="N96">VLOOKUP($M96&amp;$L96, CHOOSE({1,2}, '[4]Lookup Tables'!$I$59:$I$165&amp;'[4]Lookup Tables'!$J$59:$J$165,'[4]Lookup Tables'!$K$59:$K$165), 2,0)</f>
        <v>H10</v>
      </c>
      <c r="O96" s="15">
        <f t="array" ref="O96">VLOOKUP($M96&amp;$K96&amp;A96, CHOOSE({1,2,3}, '[4]Lookup Tables'!$I$59:$I$165&amp;'[4]Lookup Tables'!$J$59:$J$165&amp;'[4]Lookup Tables'!$H$59:$H$165,'[4]Lookup Tables'!$L$59:$L$165), 2,0)</f>
        <v>70298</v>
      </c>
      <c r="P96" s="15">
        <f>+IFERROR(VLOOKUP($A96,'[4]Lookup Tables'!$I$54:$J$55,2,FALSE),"ERROR")</f>
        <v>72036</v>
      </c>
      <c r="Q96" s="16">
        <v>22.125</v>
      </c>
      <c r="R96" s="17">
        <v>1</v>
      </c>
      <c r="S96" s="18">
        <v>23</v>
      </c>
      <c r="T96" s="19">
        <f>(VLOOKUP(S96,'[4]Lookup Tables'!$L$3:$M$11,2,FALSE))*0.039370078474</f>
        <v>0.89566928528350009</v>
      </c>
      <c r="U96" s="17">
        <f t="shared" si="762"/>
        <v>13.940172785294322</v>
      </c>
      <c r="V96" s="20" t="str">
        <f>+IFERROR(VLOOKUP(L96,'[4]Lookup Tables'!$R$4:$U$22,3,FALSE),"ERROR")</f>
        <v>Red</v>
      </c>
      <c r="W96" s="21">
        <f t="shared" si="763"/>
        <v>169039</v>
      </c>
      <c r="X96" s="22" t="s">
        <v>221</v>
      </c>
      <c r="Y96" s="23" t="s">
        <v>27</v>
      </c>
      <c r="Z96" s="23" t="str">
        <f>+IFERROR(VLOOKUP(L96,'[4]Lookup Tables'!$R$4:$U$22,4,FALSE),"ERROR")</f>
        <v>Super Fast</v>
      </c>
      <c r="AA96" s="21">
        <f t="shared" si="764"/>
        <v>23</v>
      </c>
      <c r="AB96" s="24">
        <f t="shared" si="765"/>
        <v>1</v>
      </c>
      <c r="AC96" s="23" t="s">
        <v>28</v>
      </c>
      <c r="AD96" s="25">
        <v>0.75</v>
      </c>
      <c r="AE96" s="26">
        <f t="shared" si="766"/>
        <v>2.6390437890737193</v>
      </c>
      <c r="AF96" s="23" t="s">
        <v>29</v>
      </c>
      <c r="AG96" s="23">
        <v>0.625</v>
      </c>
      <c r="AH96" s="26">
        <f t="shared" si="767"/>
        <v>1.9884843544486266</v>
      </c>
      <c r="AI96" s="23" t="s">
        <v>30</v>
      </c>
      <c r="AJ96" s="23">
        <v>0.69</v>
      </c>
      <c r="AK96" s="26">
        <f t="shared" si="768"/>
        <v>2.2663200357435636</v>
      </c>
      <c r="AL96" s="23" t="s">
        <v>31</v>
      </c>
      <c r="AM96" s="23">
        <v>0.80400000000000005</v>
      </c>
      <c r="AN96" s="26">
        <f t="shared" si="769"/>
        <v>3.1407235425219451</v>
      </c>
      <c r="AO96" s="23" t="s">
        <v>32</v>
      </c>
      <c r="AP96" s="23">
        <v>0.53</v>
      </c>
      <c r="AQ96" s="26">
        <f t="shared" si="770"/>
        <v>1.7180999239680439</v>
      </c>
      <c r="AR96" s="47">
        <f t="shared" si="771"/>
        <v>22.375</v>
      </c>
      <c r="AS96" s="21">
        <f>+IFERROR(VLOOKUP(L96,'[4]Lookup Tables'!$R$4:$U$22,2,FALSE),"ERROR")</f>
        <v>15</v>
      </c>
      <c r="AT96" s="23" t="str">
        <f t="shared" si="772"/>
        <v>B or G</v>
      </c>
      <c r="AU96" s="21">
        <f t="shared" si="773"/>
        <v>30</v>
      </c>
      <c r="AV96" s="21">
        <f>+IFERROR(VLOOKUP(L96,'[4]Lookup Tables'!$R$4:$V$22,5,FALSE),"ERROR")</f>
        <v>3</v>
      </c>
      <c r="AW96" s="21">
        <v>600</v>
      </c>
      <c r="AX96" s="48">
        <f t="shared" si="774"/>
        <v>22.125</v>
      </c>
      <c r="AY96" s="48">
        <f t="shared" si="775"/>
        <v>22.375</v>
      </c>
      <c r="AZ96" s="48">
        <f t="shared" si="776"/>
        <v>23.125</v>
      </c>
      <c r="BA96" s="29">
        <f t="array" ref="BA96">VLOOKUP($S96&amp;$M96, CHOOSE({1,2}, '[4]Lookup Tables'!$I$20:$I$49&amp;'[4]Lookup Tables'!$J$20:$J$49,'[4]Lookup Tables'!$K$20:$K$49), 2,0)</f>
        <v>4.8300000000000003E-2</v>
      </c>
      <c r="BB96" s="29">
        <f t="shared" si="777"/>
        <v>1.0686375000000001</v>
      </c>
      <c r="BC96" s="30">
        <f t="shared" si="778"/>
        <v>485.16142500000007</v>
      </c>
      <c r="BD96" s="29">
        <f t="array" ref="BD96">VLOOKUP($S96&amp;$M96, CHOOSE({1,2}, '[4]Lookup Tables'!$I$20:$I$49&amp;'[4]Lookup Tables'!$J$20:$J$49,'[4]Lookup Tables'!$L$20:$L$49), 2,0)</f>
        <v>4.9299999999999997E-2</v>
      </c>
      <c r="BE96" s="49">
        <f t="shared" si="779"/>
        <v>1.1030875</v>
      </c>
      <c r="BF96" s="30">
        <f t="shared" si="780"/>
        <v>500.80172499999998</v>
      </c>
      <c r="BG96" s="29">
        <f t="array" ref="BG96">VLOOKUP($S96&amp;$M96, CHOOSE({1,2}, '[4]Lookup Tables'!$I$20:$I$49&amp;'[4]Lookup Tables'!$J$20:$J$49,'[4]Lookup Tables'!$M$20:$M$49), 2,0)</f>
        <v>5.0299999999999997E-2</v>
      </c>
      <c r="BH96" s="29">
        <f t="shared" si="781"/>
        <v>1.1631875</v>
      </c>
      <c r="BI96" s="30">
        <f t="shared" si="782"/>
        <v>528.08712500000001</v>
      </c>
      <c r="BJ96" s="30" t="str">
        <f t="shared" si="783"/>
        <v>H10</v>
      </c>
      <c r="BK96" s="31">
        <f t="shared" si="784"/>
        <v>0.77216124999999991</v>
      </c>
      <c r="BL96" s="30">
        <v>72036</v>
      </c>
      <c r="BM96" s="31">
        <f t="shared" si="785"/>
        <v>0.33092624999999998</v>
      </c>
      <c r="BN96" s="32">
        <v>0.3</v>
      </c>
      <c r="BO96" s="29" t="str">
        <f>'[4]Lookup Tables'!$P$58</f>
        <v>12-8 4x1.25 Universal Clip</v>
      </c>
      <c r="BP96" s="30">
        <f>VLOOKUP($BO96,'[4]Lookup Tables'!$P$58:$Q$60,2)</f>
        <v>8509</v>
      </c>
      <c r="BQ96" s="29" t="str">
        <f>VLOOKUP($S96,'[4]Lookup Tables'!$O$45:$S$53,2)</f>
        <v>40mm142 gauge</v>
      </c>
      <c r="BR96" s="33">
        <f t="shared" si="786"/>
        <v>1.96875</v>
      </c>
      <c r="BS96" s="30">
        <f>VLOOKUP($S96,'[4]Lookup Tables'!$O$45:$S$53,3)</f>
        <v>8030</v>
      </c>
      <c r="BT96" s="29" t="str">
        <f>VLOOKUP($S96,'[4]Lookup Tables'!$O$45:$S$53,4)</f>
        <v>84mm200 gauge</v>
      </c>
      <c r="BU96" s="33">
        <f t="shared" si="787"/>
        <v>1.96875</v>
      </c>
      <c r="BV96" s="30">
        <f>VLOOKUP($S96,'[4]Lookup Tables'!$O$45:$S$53,5)</f>
        <v>8032</v>
      </c>
      <c r="BW96" s="34">
        <f t="shared" si="788"/>
        <v>30</v>
      </c>
      <c r="BX96" s="34">
        <f t="shared" si="789"/>
        <v>32.059125000000002</v>
      </c>
      <c r="BY96" s="34">
        <f t="shared" si="790"/>
        <v>33.092624999999998</v>
      </c>
      <c r="BZ96" s="34">
        <f t="shared" si="791"/>
        <v>34.895625000000003</v>
      </c>
      <c r="CA96" s="34">
        <f t="shared" si="792"/>
        <v>34.909373360421313</v>
      </c>
      <c r="CB96" s="35" t="str">
        <f t="array" ref="CB96">VLOOKUP($E96&amp;ROUNDUP(($AZ96),0), CHOOSE({1,2},'[4]Lookup Tables'!$X$3:$X$129&amp;'[4]Lookup Tables'!$Y$3:$Y$129,'[4]Lookup Tables'!$Z$3:$Z$129),2,0)</f>
        <v>NA</v>
      </c>
      <c r="CC96" s="34" t="str">
        <f t="array" ref="CC96">VLOOKUP($E96&amp;ROUNDUP(($AZ96),0), CHOOSE({1,2},'[4]Lookup Tables'!$X$3:$X$129&amp;'[4]Lookup Tables'!$Y$3:$Y$129,'[4]Lookup Tables'!AA$3:$AA$129),2,0)</f>
        <v>NA</v>
      </c>
      <c r="CD96" s="34" t="str">
        <f t="array" ref="CD96">VLOOKUP($E96&amp;ROUNDUP(($AZ96),0), CHOOSE({1,2},'[4]Lookup Tables'!$X$3:$X$129&amp;'[4]Lookup Tables'!$Y$3:$Y$129,'[4]Lookup Tables'!$AB$3:$AB$129),2,0)</f>
        <v>NA</v>
      </c>
      <c r="CE96" s="36">
        <f t="array" ref="CE96">VLOOKUP($E96&amp;ROUNDUP(($AZ96),0), CHOOSE({1,2},'[4]Lookup Tables'!$X$3:$X$129&amp;'[4]Lookup Tables'!$Y$3:$Y$129,'[4]Lookup Tables'!$AD$3:$AD$129),2,0)</f>
        <v>0</v>
      </c>
      <c r="CF96" s="34">
        <f t="array" ref="CF96">VLOOKUP($E96&amp;ROUNDUP(($AZ96),0), CHOOSE({1,2},'[4]Lookup Tables'!$X$3:$X$129&amp;'[4]Lookup Tables'!$Y$3:$Y$129,'[4]Lookup Tables'!$AE$3:$AE$129),2,0)</f>
        <v>0</v>
      </c>
      <c r="CG96" s="34">
        <f t="array" ref="CG96">VLOOKUP($E96&amp;ROUNDUP(($AZ96+1),0), CHOOSE({1,2},'[4]Lookup Tables'!$X$3:$X$129&amp;'[4]Lookup Tables'!$Y$3:$Y$129,'[4]Lookup Tables'!$AC$3:$AC$129),2,0)</f>
        <v>8053</v>
      </c>
      <c r="CH96" s="36">
        <f t="shared" si="793"/>
        <v>6.2492547369602214</v>
      </c>
      <c r="CI96" s="36">
        <f t="shared" si="794"/>
        <v>1.3748360421312488E-2</v>
      </c>
      <c r="CJ96" s="36">
        <f t="shared" si="795"/>
        <v>427.44700804757088</v>
      </c>
      <c r="CK96" s="36">
        <f t="shared" si="796"/>
        <v>4.9596924163204248</v>
      </c>
      <c r="CL96" s="36">
        <f t="shared" si="797"/>
        <v>6.3366454788813407</v>
      </c>
      <c r="CM96" s="36">
        <f t="shared" si="798"/>
        <v>1.6589285058332359</v>
      </c>
      <c r="CN96" s="37">
        <f t="shared" si="799"/>
        <v>12.299999999999999</v>
      </c>
      <c r="CO96" s="37">
        <f t="shared" si="800"/>
        <v>13.491482592746591</v>
      </c>
      <c r="CP96" s="38" t="str">
        <f t="array" ref="CP96">VLOOKUP($S96&amp;$D96, CHOOSE({1,2}, '[4]Lookup Tables'!$O$65:$O$79&amp;'[4]Lookup Tables'!$P$65:$P$79,'[4]Lookup Tables'!$Q$65:$Q$79),2,0)</f>
        <v>NA</v>
      </c>
      <c r="CQ96" s="39">
        <f t="shared" si="801"/>
        <v>1.1914235564584881</v>
      </c>
      <c r="CR96" s="40" t="str">
        <f>+IFERROR(VLOOKUP($J96,'[5]Codes - Revised'!$A$8:$O$12110,10,FALSE),"ERROR")</f>
        <v>48 x 44</v>
      </c>
      <c r="CS96" s="41">
        <f t="shared" si="802"/>
        <v>2144.5624016252787</v>
      </c>
    </row>
    <row r="97" spans="1:97" s="10" customFormat="1">
      <c r="A97" s="42" t="s">
        <v>21</v>
      </c>
      <c r="B97" s="12">
        <v>169040</v>
      </c>
      <c r="C97" s="42" t="s">
        <v>222</v>
      </c>
      <c r="D97" s="42" t="s">
        <v>23</v>
      </c>
      <c r="E97" s="42" t="s">
        <v>24</v>
      </c>
      <c r="F97" s="42">
        <v>50</v>
      </c>
      <c r="G97" s="13">
        <f t="shared" si="760"/>
        <v>60.219375000000007</v>
      </c>
      <c r="H97" s="43">
        <v>48</v>
      </c>
      <c r="I97" s="13">
        <f t="shared" si="761"/>
        <v>2400</v>
      </c>
      <c r="J97" s="43">
        <v>12255</v>
      </c>
      <c r="K97" s="42">
        <v>10</v>
      </c>
      <c r="L97" s="15">
        <f>+IFERROR(VLOOKUP($K97,'[4]Lookup Tables'!$A$3:$B$35,2,FALSE),"ERROR")</f>
        <v>10</v>
      </c>
      <c r="M97" s="42" t="s">
        <v>45</v>
      </c>
      <c r="N97" s="15" t="str">
        <f t="array" ref="N97">VLOOKUP($M97&amp;$L97, CHOOSE({1,2}, '[4]Lookup Tables'!$I$59:$I$165&amp;'[4]Lookup Tables'!$J$59:$J$165,'[4]Lookup Tables'!$K$59:$K$165), 2,0)</f>
        <v>H10</v>
      </c>
      <c r="O97" s="15">
        <f t="array" ref="O97">VLOOKUP($M97&amp;$K97&amp;A97, CHOOSE({1,2,3}, '[4]Lookup Tables'!$I$59:$I$165&amp;'[4]Lookup Tables'!$J$59:$J$165&amp;'[4]Lookup Tables'!$H$59:$H$165,'[4]Lookup Tables'!$L$59:$L$165), 2,0)</f>
        <v>70298</v>
      </c>
      <c r="P97" s="15">
        <f>+IFERROR(VLOOKUP($A97,'[4]Lookup Tables'!$I$54:$J$55,2,FALSE),"ERROR")</f>
        <v>72036</v>
      </c>
      <c r="Q97" s="44">
        <v>22.125</v>
      </c>
      <c r="R97" s="17">
        <v>1</v>
      </c>
      <c r="S97" s="45">
        <v>23</v>
      </c>
      <c r="T97" s="19">
        <f>(VLOOKUP(S97,'[4]Lookup Tables'!$L$3:$M$11,2,FALSE))*0.039370078474</f>
        <v>0.89566928528350009</v>
      </c>
      <c r="U97" s="17">
        <f t="shared" si="762"/>
        <v>13.940172785294322</v>
      </c>
      <c r="V97" s="20" t="str">
        <f>+IFERROR(VLOOKUP(L97,'[4]Lookup Tables'!$R$4:$U$22,3,FALSE),"ERROR")</f>
        <v>Red</v>
      </c>
      <c r="W97" s="21">
        <f t="shared" si="763"/>
        <v>169040</v>
      </c>
      <c r="X97" s="46" t="s">
        <v>221</v>
      </c>
      <c r="Y97" s="23" t="s">
        <v>27</v>
      </c>
      <c r="Z97" s="23" t="str">
        <f>+IFERROR(VLOOKUP(L97,'[4]Lookup Tables'!$R$4:$U$22,4,FALSE),"ERROR")</f>
        <v>Super Fast</v>
      </c>
      <c r="AA97" s="21">
        <f t="shared" si="764"/>
        <v>23</v>
      </c>
      <c r="AB97" s="24">
        <f t="shared" si="765"/>
        <v>1</v>
      </c>
      <c r="AC97" s="23" t="s">
        <v>28</v>
      </c>
      <c r="AD97" s="25">
        <v>0.75</v>
      </c>
      <c r="AE97" s="26">
        <f t="shared" si="766"/>
        <v>2.6390437890737193</v>
      </c>
      <c r="AF97" s="23" t="s">
        <v>29</v>
      </c>
      <c r="AG97" s="23">
        <v>0.625</v>
      </c>
      <c r="AH97" s="26">
        <f t="shared" si="767"/>
        <v>1.9884843544486266</v>
      </c>
      <c r="AI97" s="23" t="s">
        <v>30</v>
      </c>
      <c r="AJ97" s="23">
        <v>0.69</v>
      </c>
      <c r="AK97" s="26">
        <f t="shared" si="768"/>
        <v>2.2663200357435636</v>
      </c>
      <c r="AL97" s="23" t="s">
        <v>31</v>
      </c>
      <c r="AM97" s="23">
        <v>0.80400000000000005</v>
      </c>
      <c r="AN97" s="26">
        <f t="shared" si="769"/>
        <v>3.1407235425219451</v>
      </c>
      <c r="AO97" s="23" t="s">
        <v>32</v>
      </c>
      <c r="AP97" s="23">
        <v>0.53</v>
      </c>
      <c r="AQ97" s="26">
        <f t="shared" si="770"/>
        <v>1.7180999239680439</v>
      </c>
      <c r="AR97" s="47">
        <f t="shared" si="771"/>
        <v>22.375</v>
      </c>
      <c r="AS97" s="21">
        <f>+IFERROR(VLOOKUP(L97,'[4]Lookup Tables'!$R$4:$U$22,2,FALSE),"ERROR")</f>
        <v>15</v>
      </c>
      <c r="AT97" s="23" t="str">
        <f t="shared" si="772"/>
        <v>B or G</v>
      </c>
      <c r="AU97" s="21">
        <f t="shared" si="773"/>
        <v>50</v>
      </c>
      <c r="AV97" s="21">
        <f>+IFERROR(VLOOKUP(L97,'[4]Lookup Tables'!$R$4:$V$22,5,FALSE),"ERROR")</f>
        <v>3</v>
      </c>
      <c r="AW97" s="21">
        <v>600</v>
      </c>
      <c r="AX97" s="48">
        <f t="shared" si="774"/>
        <v>22.125</v>
      </c>
      <c r="AY97" s="48">
        <f t="shared" si="775"/>
        <v>22.375</v>
      </c>
      <c r="AZ97" s="48">
        <f t="shared" si="776"/>
        <v>23.125</v>
      </c>
      <c r="BA97" s="29">
        <f t="array" ref="BA97">VLOOKUP($S97&amp;$M97, CHOOSE({1,2}, '[4]Lookup Tables'!$I$20:$I$49&amp;'[4]Lookup Tables'!$J$20:$J$49,'[4]Lookup Tables'!$K$20:$K$49), 2,0)</f>
        <v>4.8300000000000003E-2</v>
      </c>
      <c r="BB97" s="29">
        <f t="shared" si="777"/>
        <v>1.0686375000000001</v>
      </c>
      <c r="BC97" s="30">
        <f t="shared" si="778"/>
        <v>485.16142500000007</v>
      </c>
      <c r="BD97" s="29">
        <f t="array" ref="BD97">VLOOKUP($S97&amp;$M97, CHOOSE({1,2}, '[4]Lookup Tables'!$I$20:$I$49&amp;'[4]Lookup Tables'!$J$20:$J$49,'[4]Lookup Tables'!$L$20:$L$49), 2,0)</f>
        <v>4.9299999999999997E-2</v>
      </c>
      <c r="BE97" s="49">
        <f t="shared" si="779"/>
        <v>1.1030875</v>
      </c>
      <c r="BF97" s="30">
        <f t="shared" si="780"/>
        <v>500.80172499999998</v>
      </c>
      <c r="BG97" s="29">
        <f t="array" ref="BG97">VLOOKUP($S97&amp;$M97, CHOOSE({1,2}, '[4]Lookup Tables'!$I$20:$I$49&amp;'[4]Lookup Tables'!$J$20:$J$49,'[4]Lookup Tables'!$M$20:$M$49), 2,0)</f>
        <v>5.0299999999999997E-2</v>
      </c>
      <c r="BH97" s="29">
        <f t="shared" si="781"/>
        <v>1.1631875</v>
      </c>
      <c r="BI97" s="30">
        <f t="shared" si="782"/>
        <v>528.08712500000001</v>
      </c>
      <c r="BJ97" s="30" t="str">
        <f t="shared" si="783"/>
        <v>H10</v>
      </c>
      <c r="BK97" s="31">
        <f t="shared" si="784"/>
        <v>0.77216124999999991</v>
      </c>
      <c r="BL97" s="30">
        <v>72036</v>
      </c>
      <c r="BM97" s="31">
        <f t="shared" si="785"/>
        <v>0.33092624999999998</v>
      </c>
      <c r="BN97" s="32">
        <v>0.3</v>
      </c>
      <c r="BO97" s="29" t="str">
        <f>'[4]Lookup Tables'!$P$58</f>
        <v>12-8 4x1.25 Universal Clip</v>
      </c>
      <c r="BP97" s="30">
        <f>VLOOKUP($BO97,'[4]Lookup Tables'!$P$58:$Q$60,2)</f>
        <v>8509</v>
      </c>
      <c r="BQ97" s="29" t="str">
        <f>VLOOKUP($S97,'[4]Lookup Tables'!$O$45:$S$53,2)</f>
        <v>40mm142 gauge</v>
      </c>
      <c r="BR97" s="33">
        <f t="shared" si="786"/>
        <v>1.96875</v>
      </c>
      <c r="BS97" s="30">
        <f>VLOOKUP($S97,'[4]Lookup Tables'!$O$45:$S$53,3)</f>
        <v>8030</v>
      </c>
      <c r="BT97" s="29" t="str">
        <f>VLOOKUP($S97,'[4]Lookup Tables'!$O$45:$S$53,4)</f>
        <v>84mm200 gauge</v>
      </c>
      <c r="BU97" s="33">
        <f t="shared" si="787"/>
        <v>1.96875</v>
      </c>
      <c r="BV97" s="30">
        <f>VLOOKUP($S97,'[4]Lookup Tables'!$O$45:$S$53,5)</f>
        <v>8032</v>
      </c>
      <c r="BW97" s="34">
        <f t="shared" si="788"/>
        <v>50</v>
      </c>
      <c r="BX97" s="34">
        <f t="shared" si="789"/>
        <v>53.431875000000005</v>
      </c>
      <c r="BY97" s="34">
        <f t="shared" si="790"/>
        <v>55.154375000000002</v>
      </c>
      <c r="BZ97" s="34">
        <f t="shared" si="791"/>
        <v>58.159375000000004</v>
      </c>
      <c r="CA97" s="34">
        <f t="shared" si="792"/>
        <v>60.219375000000007</v>
      </c>
      <c r="CB97" s="35" t="str">
        <f t="array" ref="CB97">VLOOKUP($E97&amp;ROUNDUP(($AZ97),0), CHOOSE({1,2},'[4]Lookup Tables'!$X$3:$X$129&amp;'[4]Lookup Tables'!$Y$3:$Y$129,'[4]Lookup Tables'!$Z$3:$Z$129),2,0)</f>
        <v>25"-2pc</v>
      </c>
      <c r="CC97" s="34">
        <f t="array" ref="CC97">VLOOKUP($E97&amp;ROUNDUP(($AZ97),0), CHOOSE({1,2},'[4]Lookup Tables'!$X$3:$X$129&amp;'[4]Lookup Tables'!$Y$3:$Y$129,'[4]Lookup Tables'!AA$3:$AA$129),2,0)</f>
        <v>8427</v>
      </c>
      <c r="CD97" s="34">
        <f t="array" ref="CD97">VLOOKUP($E97&amp;ROUNDUP(($AZ97),0), CHOOSE({1,2},'[4]Lookup Tables'!$X$3:$X$129&amp;'[4]Lookup Tables'!$Y$3:$Y$129,'[4]Lookup Tables'!$AB$3:$AB$129),2,0)</f>
        <v>8428</v>
      </c>
      <c r="CE97" s="36">
        <f t="array" ref="CE97">VLOOKUP($E97&amp;ROUNDUP(($AZ97),0), CHOOSE({1,2},'[4]Lookup Tables'!$X$3:$X$129&amp;'[4]Lookup Tables'!$Y$3:$Y$129,'[4]Lookup Tables'!$AD$3:$AD$129),2,0)</f>
        <v>2.06</v>
      </c>
      <c r="CF97" s="34">
        <f t="array" ref="CF97">VLOOKUP($E97&amp;ROUNDUP(($AZ97),0), CHOOSE({1,2},'[4]Lookup Tables'!$X$3:$X$129&amp;'[4]Lookup Tables'!$Y$3:$Y$129,'[4]Lookup Tables'!$AE$3:$AE$129),2,0)</f>
        <v>2</v>
      </c>
      <c r="CG97" s="34" t="str">
        <f t="array" ref="CG97">VLOOKUP($E97&amp;ROUNDUP(($AZ97+1),0), CHOOSE({1,2},'[4]Lookup Tables'!$X$3:$X$129&amp;'[4]Lookup Tables'!$Y$3:$Y$129,'[4]Lookup Tables'!$AC$3:$AC$129),2,0)</f>
        <v>NA</v>
      </c>
      <c r="CH97" s="36">
        <f t="shared" si="793"/>
        <v>8.0398725271294325</v>
      </c>
      <c r="CI97" s="36">
        <f t="shared" si="794"/>
        <v>0</v>
      </c>
      <c r="CJ97" s="36">
        <f t="shared" si="795"/>
        <v>712.41168007928479</v>
      </c>
      <c r="CK97" s="36">
        <f t="shared" si="796"/>
        <v>6.4029353769067425</v>
      </c>
      <c r="CL97" s="36">
        <f t="shared" si="797"/>
        <v>8.180574136842651</v>
      </c>
      <c r="CM97" s="36">
        <f t="shared" si="798"/>
        <v>2.141667491880292</v>
      </c>
      <c r="CN97" s="37">
        <f t="shared" si="799"/>
        <v>15.799999999999999</v>
      </c>
      <c r="CO97" s="37">
        <f t="shared" si="800"/>
        <v>17.357237752870105</v>
      </c>
      <c r="CP97" s="38" t="str">
        <f t="array" ref="CP97">VLOOKUP($S97&amp;$D97, CHOOSE({1,2}, '[4]Lookup Tables'!$O$65:$O$79&amp;'[4]Lookup Tables'!$P$65:$P$79,'[4]Lookup Tables'!$Q$65:$Q$79),2,0)</f>
        <v>NA</v>
      </c>
      <c r="CQ97" s="39">
        <f t="shared" si="801"/>
        <v>1.2252208333333334</v>
      </c>
      <c r="CR97" s="40" t="str">
        <f>+IFERROR(VLOOKUP($J97,'[5]Codes - Revised'!$A$8:$O$12110,10,FALSE),"ERROR")</f>
        <v>44 x 44</v>
      </c>
      <c r="CS97" s="41">
        <f t="shared" si="802"/>
        <v>2940.53</v>
      </c>
    </row>
    <row r="98" spans="1:97" s="10" customFormat="1">
      <c r="A98" s="11" t="s">
        <v>21</v>
      </c>
      <c r="B98" s="12">
        <v>169041</v>
      </c>
      <c r="C98" s="11" t="s">
        <v>223</v>
      </c>
      <c r="D98" s="11" t="s">
        <v>23</v>
      </c>
      <c r="E98" s="11" t="s">
        <v>24</v>
      </c>
      <c r="F98" s="11">
        <v>50</v>
      </c>
      <c r="G98" s="13">
        <f>CA98</f>
        <v>60.219375000000007</v>
      </c>
      <c r="H98" s="14">
        <v>48</v>
      </c>
      <c r="I98" s="13">
        <f>F98*H98</f>
        <v>2400</v>
      </c>
      <c r="J98" s="14">
        <v>12255</v>
      </c>
      <c r="K98" s="11">
        <v>5</v>
      </c>
      <c r="L98" s="15">
        <f>+IFERROR(VLOOKUP($K98,'[4]Lookup Tables'!$A$3:$B$35,2,FALSE),"ERROR")</f>
        <v>5</v>
      </c>
      <c r="M98" s="11" t="s">
        <v>45</v>
      </c>
      <c r="N98" s="15" t="str">
        <f t="array" ref="N98">VLOOKUP($M98&amp;$L98, CHOOSE({1,2}, '[4]Lookup Tables'!$I$59:$I$165&amp;'[4]Lookup Tables'!$J$59:$J$165,'[4]Lookup Tables'!$K$59:$K$165), 2,0)</f>
        <v>H5</v>
      </c>
      <c r="O98" s="15">
        <f t="array" ref="O98">VLOOKUP($M98&amp;$K98&amp;A98, CHOOSE({1,2,3}, '[4]Lookup Tables'!$I$59:$I$165&amp;'[4]Lookup Tables'!$J$59:$J$165&amp;'[4]Lookup Tables'!$H$59:$H$165,'[4]Lookup Tables'!$L$59:$L$165), 2,0)</f>
        <v>70295</v>
      </c>
      <c r="P98" s="15">
        <f>+IFERROR(VLOOKUP($A98,'[4]Lookup Tables'!$I$54:$J$55,2,FALSE),"ERROR")</f>
        <v>72036</v>
      </c>
      <c r="Q98" s="16">
        <v>22.125</v>
      </c>
      <c r="R98" s="17">
        <v>1</v>
      </c>
      <c r="S98" s="18">
        <v>23</v>
      </c>
      <c r="T98" s="19">
        <f>(VLOOKUP(S98,'[4]Lookup Tables'!$L$3:$M$11,2,FALSE))*0.039370078474</f>
        <v>0.89566928528350009</v>
      </c>
      <c r="U98" s="17">
        <f>(3.14159*(T98/2)^2)*(Q98)</f>
        <v>13.940172785294322</v>
      </c>
      <c r="V98" s="20" t="str">
        <f>+IFERROR(VLOOKUP(L98,'[4]Lookup Tables'!$R$4:$U$22,3,FALSE),"ERROR")</f>
        <v>Purple</v>
      </c>
      <c r="W98" s="21">
        <f>B98</f>
        <v>169041</v>
      </c>
      <c r="X98" s="11" t="s">
        <v>224</v>
      </c>
      <c r="Y98" s="23" t="s">
        <v>27</v>
      </c>
      <c r="Z98" s="23" t="str">
        <f>+IFERROR(VLOOKUP(L98,'[4]Lookup Tables'!$R$4:$U$22,4,FALSE),"ERROR")</f>
        <v>Ultra Fast</v>
      </c>
      <c r="AA98" s="21">
        <f>S98</f>
        <v>23</v>
      </c>
      <c r="AB98" s="24">
        <f>R98</f>
        <v>1</v>
      </c>
      <c r="AC98" s="23" t="s">
        <v>28</v>
      </c>
      <c r="AD98" s="25">
        <v>0.75</v>
      </c>
      <c r="AE98" s="26">
        <f>(($U98-(3.1459*(($AB98+0.043)/2)^2))/((3.1459*(($AB98+0.043)/2)^2)-(3.1459*(AD98/2)^2)))/12</f>
        <v>2.6390437890737193</v>
      </c>
      <c r="AF98" s="23" t="s">
        <v>29</v>
      </c>
      <c r="AG98" s="23">
        <v>0.625</v>
      </c>
      <c r="AH98" s="26">
        <f>(($U98-(3.1459*(($AB98+0.043)/2)^2))/((3.1459*(($AB98+0.043)/2)^2)-(3.1459*(AG98/2)^2)))/12</f>
        <v>1.9884843544486266</v>
      </c>
      <c r="AI98" s="23" t="s">
        <v>30</v>
      </c>
      <c r="AJ98" s="23">
        <v>0.69</v>
      </c>
      <c r="AK98" s="26">
        <f>(($U98-(3.1459*(($AB98+0.043)/2)^2))/((3.1459*(($AB98+0.043)/2)^2)-(3.1459*(AJ98/2)^2)))/12</f>
        <v>2.2663200357435636</v>
      </c>
      <c r="AL98" s="23" t="s">
        <v>31</v>
      </c>
      <c r="AM98" s="23">
        <v>0.80400000000000005</v>
      </c>
      <c r="AN98" s="26">
        <f>(($U98-(3.1459*(($AB98+0.043)/2)^2))/((3.1459*(($AB98+0.043)/2)^2)-(3.1459*(AM98/2)^2)))/12</f>
        <v>3.1407235425219451</v>
      </c>
      <c r="AO98" s="23" t="s">
        <v>32</v>
      </c>
      <c r="AP98" s="23">
        <v>0.53</v>
      </c>
      <c r="AQ98" s="26">
        <f>(($U98-(3.1459*(($AB98+0.043)/2)^2))/((3.1459*(($AB98+0.043)/2)^2)-(3.1459*(AP98/2)^2)))/12</f>
        <v>1.7180999239680439</v>
      </c>
      <c r="AR98" s="47">
        <f>AY98</f>
        <v>22.375</v>
      </c>
      <c r="AS98" s="21">
        <f>+IFERROR(VLOOKUP(L98,'[4]Lookup Tables'!$R$4:$U$22,2,FALSE),"ERROR")</f>
        <v>15</v>
      </c>
      <c r="AT98" s="23" t="str">
        <f>A98</f>
        <v>B or G</v>
      </c>
      <c r="AU98" s="21">
        <f>F98</f>
        <v>50</v>
      </c>
      <c r="AV98" s="21">
        <f>+IFERROR(VLOOKUP(L98,'[4]Lookup Tables'!$R$4:$V$22,5,FALSE),"ERROR")</f>
        <v>3</v>
      </c>
      <c r="AW98" s="21">
        <v>600</v>
      </c>
      <c r="AX98" s="28">
        <f>Q98</f>
        <v>22.125</v>
      </c>
      <c r="AY98" s="48">
        <f>AX98+0.25</f>
        <v>22.375</v>
      </c>
      <c r="AZ98" s="48">
        <f>AX98+1</f>
        <v>23.125</v>
      </c>
      <c r="BA98" s="29">
        <f t="array" ref="BA98">VLOOKUP($S98&amp;$M98, CHOOSE({1,2}, '[4]Lookup Tables'!$I$20:$I$49&amp;'[4]Lookup Tables'!$J$20:$J$49,'[4]Lookup Tables'!$K$20:$K$49), 2,0)</f>
        <v>4.8300000000000003E-2</v>
      </c>
      <c r="BB98" s="29">
        <f>BA98*AX98</f>
        <v>1.0686375000000001</v>
      </c>
      <c r="BC98" s="30">
        <f>BB98*454</f>
        <v>485.16142500000007</v>
      </c>
      <c r="BD98" s="29">
        <f t="array" ref="BD98">VLOOKUP($S98&amp;$M98, CHOOSE({1,2}, '[4]Lookup Tables'!$I$20:$I$49&amp;'[4]Lookup Tables'!$J$20:$J$49,'[4]Lookup Tables'!$L$20:$L$49), 2,0)</f>
        <v>4.9299999999999997E-2</v>
      </c>
      <c r="BE98" s="49">
        <f>BD98*AY98</f>
        <v>1.1030875</v>
      </c>
      <c r="BF98" s="30">
        <f>BE98*454</f>
        <v>500.80172499999998</v>
      </c>
      <c r="BG98" s="29">
        <f t="array" ref="BG98">VLOOKUP($S98&amp;$M98, CHOOSE({1,2}, '[4]Lookup Tables'!$I$20:$I$49&amp;'[4]Lookup Tables'!$J$20:$J$49,'[4]Lookup Tables'!$M$20:$M$49), 2,0)</f>
        <v>5.0299999999999997E-2</v>
      </c>
      <c r="BH98" s="29">
        <f>BG98*AZ98</f>
        <v>1.1631875</v>
      </c>
      <c r="BI98" s="30">
        <f>BH98*454</f>
        <v>528.08712500000001</v>
      </c>
      <c r="BJ98" s="30" t="str">
        <f>N98</f>
        <v>H5</v>
      </c>
      <c r="BK98" s="31">
        <f>BE98*0.7</f>
        <v>0.77216124999999991</v>
      </c>
      <c r="BL98" s="30">
        <v>72036</v>
      </c>
      <c r="BM98" s="31">
        <f>BE98*0.3</f>
        <v>0.33092624999999998</v>
      </c>
      <c r="BN98" s="32">
        <v>0.3</v>
      </c>
      <c r="BO98" s="29" t="str">
        <f>'[4]Lookup Tables'!$P$58</f>
        <v>12-8 4x1.25 Universal Clip</v>
      </c>
      <c r="BP98" s="30">
        <f>VLOOKUP($BO98,'[4]Lookup Tables'!$P$58:$Q$60,2)</f>
        <v>8509</v>
      </c>
      <c r="BQ98" s="29" t="str">
        <f>VLOOKUP($S98,'[4]Lookup Tables'!$O$45:$S$53,2)</f>
        <v>40mm142 gauge</v>
      </c>
      <c r="BR98" s="33">
        <f>($AY98+1.25)/12</f>
        <v>1.96875</v>
      </c>
      <c r="BS98" s="30">
        <f>VLOOKUP($S98,'[4]Lookup Tables'!$O$45:$S$53,3)</f>
        <v>8030</v>
      </c>
      <c r="BT98" s="29" t="str">
        <f>VLOOKUP($S98,'[4]Lookup Tables'!$O$45:$S$53,4)</f>
        <v>84mm200 gauge</v>
      </c>
      <c r="BU98" s="33">
        <f>($AY98+1.25)/12</f>
        <v>1.96875</v>
      </c>
      <c r="BV98" s="30">
        <f>VLOOKUP($S98,'[4]Lookup Tables'!$O$45:$S$53,5)</f>
        <v>8032</v>
      </c>
      <c r="BW98" s="34">
        <f>F98</f>
        <v>50</v>
      </c>
      <c r="BX98" s="34">
        <f>BB98*BW98</f>
        <v>53.431875000000005</v>
      </c>
      <c r="BY98" s="34">
        <f>BE98*BW98</f>
        <v>55.154375000000002</v>
      </c>
      <c r="BZ98" s="34">
        <f>BH98*BW98</f>
        <v>58.159375000000004</v>
      </c>
      <c r="CA98" s="34">
        <f>BZ98+CE98+CI98</f>
        <v>60.219375000000007</v>
      </c>
      <c r="CB98" s="35" t="str">
        <f t="array" ref="CB98">VLOOKUP($E98&amp;ROUNDUP(($AZ98),0), CHOOSE({1,2},'[4]Lookup Tables'!$X$3:$X$129&amp;'[4]Lookup Tables'!$Y$3:$Y$129,'[4]Lookup Tables'!$Z$3:$Z$129),2,0)</f>
        <v>25"-2pc</v>
      </c>
      <c r="CC98" s="34">
        <f t="array" ref="CC98">VLOOKUP($E98&amp;ROUNDUP(($AZ98),0), CHOOSE({1,2},'[4]Lookup Tables'!$X$3:$X$129&amp;'[4]Lookup Tables'!$Y$3:$Y$129,'[4]Lookup Tables'!AA$3:$AA$129),2,0)</f>
        <v>8427</v>
      </c>
      <c r="CD98" s="34">
        <f t="array" ref="CD98">VLOOKUP($E98&amp;ROUNDUP(($AZ98),0), CHOOSE({1,2},'[4]Lookup Tables'!$X$3:$X$129&amp;'[4]Lookup Tables'!$Y$3:$Y$129,'[4]Lookup Tables'!$AB$3:$AB$129),2,0)</f>
        <v>8428</v>
      </c>
      <c r="CE98" s="36">
        <f t="array" ref="CE98">VLOOKUP($E98&amp;ROUNDUP(($AZ98),0), CHOOSE({1,2},'[4]Lookup Tables'!$X$3:$X$129&amp;'[4]Lookup Tables'!$Y$3:$Y$129,'[4]Lookup Tables'!$AD$3:$AD$129),2,0)</f>
        <v>2.06</v>
      </c>
      <c r="CF98" s="34">
        <f t="array" ref="CF98">VLOOKUP($E98&amp;ROUNDUP(($AZ98),0), CHOOSE({1,2},'[4]Lookup Tables'!$X$3:$X$129&amp;'[4]Lookup Tables'!$Y$3:$Y$129,'[4]Lookup Tables'!$AE$3:$AE$129),2,0)</f>
        <v>2</v>
      </c>
      <c r="CG98" s="34" t="str">
        <f t="array" ref="CG98">VLOOKUP($E98&amp;ROUNDUP(($AZ98+1),0), CHOOSE({1,2},'[4]Lookup Tables'!$X$3:$X$129&amp;'[4]Lookup Tables'!$Y$3:$Y$129,'[4]Lookup Tables'!$AC$3:$AC$129),2,0)</f>
        <v>NA</v>
      </c>
      <c r="CH98" s="36">
        <f>(CO98*12)*0.0386</f>
        <v>8.0398725271294325</v>
      </c>
      <c r="CI98" s="36">
        <f>IF(CB98="NA", CH98*0.0022,0)</f>
        <v>0</v>
      </c>
      <c r="CJ98" s="36">
        <f>((3.14159*(((S98*0.039370078474)/2)^2))*Q98)*BW98</f>
        <v>712.41168007928479</v>
      </c>
      <c r="CK98" s="36">
        <f>((SQRT((CJ98/Q98)/3.14159))*2)</f>
        <v>6.4029353769067425</v>
      </c>
      <c r="CL98" s="36">
        <f>CK98/0.7827</f>
        <v>8.180574136842651</v>
      </c>
      <c r="CM98" s="36">
        <f>(2*3.14159*(CL98/2))/12</f>
        <v>2.141667491880292</v>
      </c>
      <c r="CN98" s="37">
        <f>ROUNDUP((Q98/3)*CM98,1)</f>
        <v>15.799999999999999</v>
      </c>
      <c r="CO98" s="37">
        <f>(CN98*ABS(COS(15)))+((6*(CM98*5))/12)</f>
        <v>17.357237752870105</v>
      </c>
      <c r="CP98" s="38" t="str">
        <f t="array" ref="CP98">VLOOKUP($S98&amp;$D98, CHOOSE({1,2}, '[4]Lookup Tables'!$O$65:$O$79&amp;'[4]Lookup Tables'!$P$65:$P$79,'[4]Lookup Tables'!$Q$65:$Q$79),2,0)</f>
        <v>NA</v>
      </c>
      <c r="CQ98" s="39">
        <f>(CA98/BW98)+(50/I98)</f>
        <v>1.2252208333333334</v>
      </c>
      <c r="CR98" s="40" t="str">
        <f>+IFERROR(VLOOKUP($J98,'[5]Codes - Revised'!$A$8:$O$12110,10,FALSE),"ERROR")</f>
        <v>44 x 44</v>
      </c>
      <c r="CS98" s="41">
        <f t="shared" si="802"/>
        <v>2940.53</v>
      </c>
    </row>
    <row r="99" spans="1:97" s="10" customFormat="1">
      <c r="A99" s="11" t="s">
        <v>21</v>
      </c>
      <c r="B99" s="12">
        <v>169046</v>
      </c>
      <c r="C99" s="11" t="s">
        <v>225</v>
      </c>
      <c r="D99" s="11" t="s">
        <v>23</v>
      </c>
      <c r="E99" s="11" t="s">
        <v>34</v>
      </c>
      <c r="F99" s="11">
        <v>25</v>
      </c>
      <c r="G99" s="13">
        <f t="shared" ref="G99" si="803">CA99</f>
        <v>42.30006906798333</v>
      </c>
      <c r="H99" s="14">
        <v>50</v>
      </c>
      <c r="I99" s="13">
        <f t="shared" ref="I99" si="804">F99*H99</f>
        <v>1250</v>
      </c>
      <c r="J99" s="14">
        <v>12551</v>
      </c>
      <c r="K99" s="11">
        <v>5</v>
      </c>
      <c r="L99" s="15">
        <f>+IFERROR(VLOOKUP($K99,'[4]Lookup Tables'!$A$3:$B$29,2,FALSE),"ERROR")</f>
        <v>5</v>
      </c>
      <c r="M99" s="11" t="s">
        <v>45</v>
      </c>
      <c r="N99" s="15" t="str">
        <f t="array" ref="N99">VLOOKUP($M99&amp;$K99, CHOOSE({1,2}, '[4]Lookup Tables'!$I$59:$I$118&amp;'[4]Lookup Tables'!$J$59:$J$118,'[4]Lookup Tables'!$K$59:$K$118), 2,0)</f>
        <v>H5</v>
      </c>
      <c r="O99" s="15">
        <f t="array" ref="O99">VLOOKUP($M99&amp;$K99, CHOOSE({1,2}, '[4]Lookup Tables'!$I$59:$I$118&amp;'[4]Lookup Tables'!$J$59:$J$118,'[4]Lookup Tables'!$L$59:$L$118), 2,0)</f>
        <v>70295</v>
      </c>
      <c r="P99" s="15">
        <f>+IFERROR(VLOOKUP($A99,'[4]Lookup Tables'!$I$54:$J$55,2,FALSE),"ERROR")</f>
        <v>72036</v>
      </c>
      <c r="Q99" s="16">
        <v>32.625</v>
      </c>
      <c r="R99" s="17">
        <v>1</v>
      </c>
      <c r="S99" s="18">
        <v>23</v>
      </c>
      <c r="T99" s="19">
        <f>(VLOOKUP(S99,'[4]Lookup Tables'!$L$3:$M$11,2,FALSE))*0.039370078474</f>
        <v>0.89566928528350009</v>
      </c>
      <c r="U99" s="17">
        <f t="shared" ref="U99" si="805">(3.14159*(T99/2)^2)*(Q99)</f>
        <v>20.555848005434001</v>
      </c>
      <c r="V99" s="20" t="str">
        <f>+IFERROR(VLOOKUP(L99,'[4]Lookup Tables'!$R$4:$U$16,3,FALSE),"ERROR")</f>
        <v>Purple</v>
      </c>
      <c r="W99" s="21">
        <f t="shared" ref="W99" si="806">B99</f>
        <v>169046</v>
      </c>
      <c r="X99" s="22" t="s">
        <v>226</v>
      </c>
      <c r="Y99" s="23" t="s">
        <v>27</v>
      </c>
      <c r="Z99" s="23" t="str">
        <f>+IFERROR(VLOOKUP(L99,'[4]Lookup Tables'!$R$4:$U$16,4,FALSE),"ERROR")</f>
        <v>Ultra Fast</v>
      </c>
      <c r="AA99" s="21">
        <f t="shared" ref="AA99" si="807">S99</f>
        <v>23</v>
      </c>
      <c r="AB99" s="24">
        <f t="shared" ref="AB99" si="808">R99</f>
        <v>1</v>
      </c>
      <c r="AC99" s="23" t="s">
        <v>28</v>
      </c>
      <c r="AD99" s="25">
        <v>0.75</v>
      </c>
      <c r="AE99" s="26">
        <f t="shared" ref="AE99" si="809">(($U99-(3.1459*(($AB99+0.043)/2)^2))/((3.1459*(($AB99+0.043)/2)^2)-(3.1459*(AD99/2)^2)))/12</f>
        <v>3.973364104780035</v>
      </c>
      <c r="AF99" s="23" t="s">
        <v>29</v>
      </c>
      <c r="AG99" s="23">
        <v>0.625</v>
      </c>
      <c r="AH99" s="26">
        <f t="shared" ref="AH99" si="810">(($U99-(3.1459*(($AB99+0.043)/2)^2))/((3.1459*(($AB99+0.043)/2)^2)-(3.1459*(AG99/2)^2)))/12</f>
        <v>2.9938769449733318</v>
      </c>
      <c r="AI99" s="23" t="s">
        <v>30</v>
      </c>
      <c r="AJ99" s="23">
        <v>0.69</v>
      </c>
      <c r="AK99" s="26">
        <f t="shared" ref="AK99" si="811">(($U99-(3.1459*(($AB99+0.043)/2)^2))/((3.1459*(($AB99+0.043)/2)^2)-(3.1459*(AJ99/2)^2)))/12</f>
        <v>3.4121884287217239</v>
      </c>
      <c r="AL99" s="23" t="s">
        <v>31</v>
      </c>
      <c r="AM99" s="23">
        <v>0.80400000000000005</v>
      </c>
      <c r="AN99" s="26">
        <f t="shared" ref="AN99" si="812">(($U99-(3.1459*(($AB99+0.043)/2)^2))/((3.1459*(($AB99+0.043)/2)^2)-(3.1459*(AM99/2)^2)))/12</f>
        <v>4.728696900961384</v>
      </c>
      <c r="AO99" s="23" t="s">
        <v>32</v>
      </c>
      <c r="AP99" s="23">
        <v>0.53</v>
      </c>
      <c r="AQ99" s="26">
        <f t="shared" ref="AQ99" si="813">(($U99-(3.1459*(($AB99+0.043)/2)^2))/((3.1459*(($AB99+0.043)/2)^2)-(3.1459*(AP99/2)^2)))/12</f>
        <v>2.5867841202877577</v>
      </c>
      <c r="AR99" s="27">
        <f t="shared" ref="AR99" si="814">AY99</f>
        <v>32.875</v>
      </c>
      <c r="AS99" s="21">
        <f>+IFERROR(VLOOKUP(L99,'[4]Lookup Tables'!$R$4:$U$16,2,FALSE),"ERROR")</f>
        <v>15</v>
      </c>
      <c r="AT99" s="23" t="str">
        <f t="shared" ref="AT99" si="815">A99</f>
        <v>B or G</v>
      </c>
      <c r="AU99" s="21">
        <f t="shared" ref="AU99" si="816">F99</f>
        <v>25</v>
      </c>
      <c r="AV99" s="21">
        <f>+IFERROR(VLOOKUP(L99,'[4]Lookup Tables'!$R$4:$V$16,5,FALSE),"ERROR")</f>
        <v>3</v>
      </c>
      <c r="AW99" s="21">
        <v>600</v>
      </c>
      <c r="AX99" s="28">
        <f t="shared" ref="AX99" si="817">Q99</f>
        <v>32.625</v>
      </c>
      <c r="AY99" s="28">
        <f t="shared" ref="AY99" si="818">AX99+0.25</f>
        <v>32.875</v>
      </c>
      <c r="AZ99" s="28">
        <f t="shared" ref="AZ99" si="819">AX99+1</f>
        <v>33.625</v>
      </c>
      <c r="BA99" s="29">
        <f t="array" ref="BA99">VLOOKUP($S99&amp;$M99, CHOOSE({1,2}, '[4]Lookup Tables'!$I$20:$I$48&amp;'[4]Lookup Tables'!$J$20:$J$48,'[4]Lookup Tables'!$K$20:$K$48), 2,0)</f>
        <v>4.8300000000000003E-2</v>
      </c>
      <c r="BB99" s="29">
        <f t="shared" ref="BB99" si="820">BA99*AX99</f>
        <v>1.5757875000000001</v>
      </c>
      <c r="BC99" s="30">
        <f t="shared" ref="BC99" si="821">BB99*454</f>
        <v>715.40752500000008</v>
      </c>
      <c r="BD99" s="29">
        <f t="array" ref="BD99">VLOOKUP($S99&amp;$M99, CHOOSE({1,2}, '[4]Lookup Tables'!$I$20:$I$48&amp;'[4]Lookup Tables'!$J$20:$J$48,'[4]Lookup Tables'!$L$20:$L$48), 2,0)</f>
        <v>4.9299999999999997E-2</v>
      </c>
      <c r="BE99" s="49">
        <f t="shared" ref="BE99" si="822">BD99*AY99</f>
        <v>1.6207374999999999</v>
      </c>
      <c r="BF99" s="30">
        <f t="shared" ref="BF99" si="823">BE99*454</f>
        <v>735.81482499999993</v>
      </c>
      <c r="BG99" s="29">
        <f t="array" ref="BG99">VLOOKUP($S99&amp;$M99, CHOOSE({1,2}, '[4]Lookup Tables'!$I$20:$I$48&amp;'[4]Lookup Tables'!$J$20:$J$48,'[4]Lookup Tables'!$M$20:$M$48), 2,0)</f>
        <v>5.0299999999999997E-2</v>
      </c>
      <c r="BH99" s="29">
        <f t="shared" ref="BH99" si="824">BG99*AZ99</f>
        <v>1.6913374999999999</v>
      </c>
      <c r="BI99" s="30">
        <f t="shared" ref="BI99" si="825">BH99*454</f>
        <v>767.86722499999996</v>
      </c>
      <c r="BJ99" s="30" t="str">
        <f t="shared" ref="BJ99" si="826">N99</f>
        <v>H5</v>
      </c>
      <c r="BK99" s="31">
        <f t="shared" ref="BK99" si="827">BE99*0.7</f>
        <v>1.1345162499999999</v>
      </c>
      <c r="BL99" s="30">
        <v>72036</v>
      </c>
      <c r="BM99" s="31">
        <f t="shared" ref="BM99" si="828">BE99*0.3</f>
        <v>0.48622124999999994</v>
      </c>
      <c r="BN99" s="32">
        <v>0.3</v>
      </c>
      <c r="BO99" s="29" t="str">
        <f>'[4]Lookup Tables'!$P$58</f>
        <v>12-8 4x1.25 Universal Clip</v>
      </c>
      <c r="BP99" s="30" t="e">
        <f>VLOOKUP(#REF!,'[4]Lookup Tables'!$P$58:$Q$60,2)</f>
        <v>#REF!</v>
      </c>
      <c r="BQ99" s="29" t="str">
        <f>VLOOKUP($S99,'[4]Lookup Tables'!$O$45:$S$53,2)</f>
        <v>40mm142 gauge</v>
      </c>
      <c r="BR99" s="33">
        <f t="shared" ref="BR99" si="829">($AY99+1.25)/12</f>
        <v>2.84375</v>
      </c>
      <c r="BS99" s="30">
        <f>VLOOKUP($S99,'[4]Lookup Tables'!$O$45:$S$53,3)</f>
        <v>8030</v>
      </c>
      <c r="BT99" s="29" t="str">
        <f>VLOOKUP($S99,'[4]Lookup Tables'!$O$45:$S$53,4)</f>
        <v>84mm200 gauge</v>
      </c>
      <c r="BU99" s="33">
        <f t="shared" ref="BU99" si="830">($AY99+1.25)/12</f>
        <v>2.84375</v>
      </c>
      <c r="BV99" s="30">
        <f>VLOOKUP($S99,'[4]Lookup Tables'!$O$45:$S$53,5)</f>
        <v>8032</v>
      </c>
      <c r="BW99" s="34">
        <f t="shared" ref="BW99" si="831">F99</f>
        <v>25</v>
      </c>
      <c r="BX99" s="34">
        <f t="shared" ref="BX99" si="832">BB99*BW99</f>
        <v>39.394687500000003</v>
      </c>
      <c r="BY99" s="34">
        <f t="shared" ref="BY99" si="833">BE99*BW99</f>
        <v>40.518437499999997</v>
      </c>
      <c r="BZ99" s="34">
        <f t="shared" ref="BZ99" si="834">BH99*BW99</f>
        <v>42.283437499999998</v>
      </c>
      <c r="CA99" s="34">
        <f t="shared" ref="CA99" si="835">BZ99+CE99+CI99</f>
        <v>42.30006906798333</v>
      </c>
      <c r="CB99" s="35" t="str">
        <f t="array" ref="CB99">VLOOKUP($E99&amp;ROUNDUP(($AZ99+1),0), CHOOSE({1,2},'[4]Lookup Tables'!$X$3:$X$129&amp;'[4]Lookup Tables'!$Y$3:$Y$129,'[4]Lookup Tables'!$Z$3:$Z$129),2,0)</f>
        <v>NA</v>
      </c>
      <c r="CC99" s="34" t="str">
        <f t="array" ref="CC99">VLOOKUP($E99&amp;ROUNDUP(($AZ99),0), CHOOSE({1,2},'[4]Lookup Tables'!$X$3:$X$129&amp;'[4]Lookup Tables'!$Y$3:$Y$129,'[4]Lookup Tables'!AA$3:$AA$129),2,0)</f>
        <v>NA</v>
      </c>
      <c r="CD99" s="34" t="str">
        <f t="array" ref="CD99">VLOOKUP($E99&amp;ROUNDUP(($AZ99),0), CHOOSE({1,2},'[4]Lookup Tables'!$X$3:$X$129&amp;'[4]Lookup Tables'!$Y$3:$Y$129,'[4]Lookup Tables'!$AB$3:$AB$129),2,0)</f>
        <v>NA</v>
      </c>
      <c r="CE99" s="36">
        <f t="array" ref="CE99">VLOOKUP($E99&amp;ROUNDUP(($AZ99),0), CHOOSE({1,2},'[4]Lookup Tables'!$X$3:$X$129&amp;'[4]Lookup Tables'!$Y$3:$Y$129,'[4]Lookup Tables'!$AD$3:$AD$129),2,0)</f>
        <v>0</v>
      </c>
      <c r="CF99" s="34">
        <f t="array" ref="CF99">VLOOKUP($E99&amp;ROUNDUP(($AZ99),0), CHOOSE({1,2},'[4]Lookup Tables'!$X$3:$X$129&amp;'[4]Lookup Tables'!$Y$3:$Y$129,'[4]Lookup Tables'!$AE$3:$AE$129),2,0)</f>
        <v>0</v>
      </c>
      <c r="CG99" s="34">
        <f t="array" ref="CG99">VLOOKUP($E99&amp;ROUNDUP(($AZ99+1),0), CHOOSE({1,2},'[4]Lookup Tables'!$X$3:$X$129&amp;'[4]Lookup Tables'!$Y$3:$Y$129,'[4]Lookup Tables'!$AC$3:$AC$129),2,0)</f>
        <v>8053</v>
      </c>
      <c r="CH99" s="36">
        <f t="shared" ref="CH99" si="836">(CO99*12)*0.0386</f>
        <v>7.559803628788484</v>
      </c>
      <c r="CI99" s="36">
        <f t="shared" ref="CI99" si="837">IF(CB99="NA", CH99*0.0022,0)</f>
        <v>1.6631567983334667E-2</v>
      </c>
      <c r="CJ99" s="36">
        <f t="shared" ref="CJ99" si="838">((3.14159*(((S99*0.039370078474)/2)^2))*Q99)*BW99</f>
        <v>525.25267938048967</v>
      </c>
      <c r="CK99" s="36">
        <f t="shared" ref="CK99" si="839">((SQRT((CJ99/Q99)/3.14159))*2)</f>
        <v>4.5275590245100004</v>
      </c>
      <c r="CL99" s="36">
        <f t="shared" ref="CL99" si="840">CK99/0.7827</f>
        <v>5.7845394461607267</v>
      </c>
      <c r="CM99" s="36">
        <f t="shared" ref="CM99" si="841">(2*3.14159*(CL99/2))/12</f>
        <v>1.5143876065553397</v>
      </c>
      <c r="CN99" s="37">
        <f t="shared" ref="CN99" si="842">ROUNDUP((Q99/3)*CM99,1)</f>
        <v>16.5</v>
      </c>
      <c r="CO99" s="37">
        <f t="shared" ref="CO99" si="843">(CN99*ABS(COS(15)))+((6*(CM99*5))/12)</f>
        <v>16.320819578558901</v>
      </c>
      <c r="CP99" s="38" t="str">
        <f t="array" ref="CP99">VLOOKUP($S99&amp;$D99, CHOOSE({1,2}, '[4]Lookup Tables'!$O$65:$O$79&amp;'[4]Lookup Tables'!$P$65:$P$79,'[4]Lookup Tables'!$Q$65:$Q$79),2,0)</f>
        <v>NA</v>
      </c>
      <c r="CQ99" s="39">
        <f t="shared" ref="CQ99" si="844">(CA99/BW99)+(50/I99)</f>
        <v>1.7320027627193333</v>
      </c>
      <c r="CR99" s="40" t="str">
        <f>+IFERROR(VLOOKUP($J99,'[5]Codes - Revised'!$A$8:$O$12110,10,FALSE),"ERROR")</f>
        <v>48 x 44</v>
      </c>
      <c r="CS99" s="41">
        <f t="shared" si="802"/>
        <v>2165.0034533991666</v>
      </c>
    </row>
    <row r="100" spans="1:97" s="10" customFormat="1">
      <c r="A100" s="11" t="s">
        <v>21</v>
      </c>
      <c r="B100" s="12">
        <v>169050</v>
      </c>
      <c r="C100" s="11" t="s">
        <v>227</v>
      </c>
      <c r="D100" s="11" t="s">
        <v>23</v>
      </c>
      <c r="E100" s="11" t="s">
        <v>24</v>
      </c>
      <c r="F100" s="11">
        <v>40</v>
      </c>
      <c r="G100" s="13">
        <f>CA100</f>
        <v>70.233499999999992</v>
      </c>
      <c r="H100" s="14">
        <v>36</v>
      </c>
      <c r="I100" s="13">
        <f>F100*H100</f>
        <v>1440</v>
      </c>
      <c r="J100" s="14">
        <v>12939</v>
      </c>
      <c r="K100" s="11">
        <v>10</v>
      </c>
      <c r="L100" s="15">
        <f>+IFERROR(VLOOKUP($K100,'[4]Lookup Tables'!$A$3:$B$35,2,FALSE),"ERROR")</f>
        <v>10</v>
      </c>
      <c r="M100" s="11" t="s">
        <v>45</v>
      </c>
      <c r="N100" s="15" t="str">
        <f t="array" ref="N100">VLOOKUP($M100&amp;$L100, CHOOSE({1,2}, '[4]Lookup Tables'!$I$59:$I$165&amp;'[4]Lookup Tables'!$J$59:$J$165,'[4]Lookup Tables'!$K$59:$K$165), 2,0)</f>
        <v>H10</v>
      </c>
      <c r="O100" s="15">
        <f t="array" ref="O100">VLOOKUP($M100&amp;$K100&amp;A100, CHOOSE({1,2,3}, '[4]Lookup Tables'!$I$59:$I$165&amp;'[4]Lookup Tables'!$J$59:$J$165&amp;'[4]Lookup Tables'!$H$59:$H$165,'[4]Lookup Tables'!$L$59:$L$165), 2,0)</f>
        <v>70298</v>
      </c>
      <c r="P100" s="15">
        <f>+IFERROR(VLOOKUP($A100,'[4]Lookup Tables'!$I$54:$J$55,2,FALSE),"ERROR")</f>
        <v>72036</v>
      </c>
      <c r="Q100" s="16">
        <v>32.625</v>
      </c>
      <c r="R100" s="17">
        <v>1</v>
      </c>
      <c r="S100" s="18">
        <v>23</v>
      </c>
      <c r="T100" s="19">
        <f>(VLOOKUP(S100,'[4]Lookup Tables'!$L$3:$M$11,2,FALSE))*0.039370078474</f>
        <v>0.89566928528350009</v>
      </c>
      <c r="U100" s="17">
        <f>(3.14159*(T100/2)^2)*(Q100)</f>
        <v>20.555848005434001</v>
      </c>
      <c r="V100" s="20" t="str">
        <f>+IFERROR(VLOOKUP(L100,'[4]Lookup Tables'!$R$4:$U$22,3,FALSE),"ERROR")</f>
        <v>Red</v>
      </c>
      <c r="W100" s="21">
        <f>B100</f>
        <v>169050</v>
      </c>
      <c r="X100" s="11" t="s">
        <v>228</v>
      </c>
      <c r="Y100" s="23" t="s">
        <v>27</v>
      </c>
      <c r="Z100" s="23" t="str">
        <f>+IFERROR(VLOOKUP(L100,'[4]Lookup Tables'!$R$4:$U$22,4,FALSE),"ERROR")</f>
        <v>Super Fast</v>
      </c>
      <c r="AA100" s="21">
        <f>S100</f>
        <v>23</v>
      </c>
      <c r="AB100" s="24">
        <f>R100</f>
        <v>1</v>
      </c>
      <c r="AC100" s="23" t="s">
        <v>28</v>
      </c>
      <c r="AD100" s="25">
        <v>0.75</v>
      </c>
      <c r="AE100" s="26">
        <f>(($U100-(3.1459*(($AB100+0.043)/2)^2))/((3.1459*(($AB100+0.043)/2)^2)-(3.1459*(AD100/2)^2)))/12</f>
        <v>3.973364104780035</v>
      </c>
      <c r="AF100" s="23" t="s">
        <v>29</v>
      </c>
      <c r="AG100" s="23">
        <v>0.625</v>
      </c>
      <c r="AH100" s="26">
        <f>(($U100-(3.1459*(($AB100+0.043)/2)^2))/((3.1459*(($AB100+0.043)/2)^2)-(3.1459*(AG100/2)^2)))/12</f>
        <v>2.9938769449733318</v>
      </c>
      <c r="AI100" s="23" t="s">
        <v>30</v>
      </c>
      <c r="AJ100" s="23">
        <v>0.69</v>
      </c>
      <c r="AK100" s="26">
        <f>(($U100-(3.1459*(($AB100+0.043)/2)^2))/((3.1459*(($AB100+0.043)/2)^2)-(3.1459*(AJ100/2)^2)))/12</f>
        <v>3.4121884287217239</v>
      </c>
      <c r="AL100" s="23" t="s">
        <v>31</v>
      </c>
      <c r="AM100" s="23">
        <v>0.80400000000000005</v>
      </c>
      <c r="AN100" s="26">
        <f>(($U100-(3.1459*(($AB100+0.043)/2)^2))/((3.1459*(($AB100+0.043)/2)^2)-(3.1459*(AM100/2)^2)))/12</f>
        <v>4.728696900961384</v>
      </c>
      <c r="AO100" s="23" t="s">
        <v>32</v>
      </c>
      <c r="AP100" s="23">
        <v>0.53</v>
      </c>
      <c r="AQ100" s="26">
        <f>(($U100-(3.1459*(($AB100+0.043)/2)^2))/((3.1459*(($AB100+0.043)/2)^2)-(3.1459*(AP100/2)^2)))/12</f>
        <v>2.5867841202877577</v>
      </c>
      <c r="AR100" s="47">
        <f>AY100</f>
        <v>32.875</v>
      </c>
      <c r="AS100" s="21">
        <f>+IFERROR(VLOOKUP(L100,'[4]Lookup Tables'!$R$4:$U$22,2,FALSE),"ERROR")</f>
        <v>15</v>
      </c>
      <c r="AT100" s="23" t="str">
        <f>A100</f>
        <v>B or G</v>
      </c>
      <c r="AU100" s="21">
        <f>F100</f>
        <v>40</v>
      </c>
      <c r="AV100" s="21">
        <f>+IFERROR(VLOOKUP(L100,'[4]Lookup Tables'!$R$4:$V$22,5,FALSE),"ERROR")</f>
        <v>3</v>
      </c>
      <c r="AW100" s="21">
        <v>600</v>
      </c>
      <c r="AX100" s="28">
        <f>Q100</f>
        <v>32.625</v>
      </c>
      <c r="AY100" s="48">
        <f>AX100+0.25</f>
        <v>32.875</v>
      </c>
      <c r="AZ100" s="48">
        <f>AX100+1</f>
        <v>33.625</v>
      </c>
      <c r="BA100" s="29">
        <f t="array" ref="BA100">VLOOKUP($S100&amp;$M100, CHOOSE({1,2}, '[4]Lookup Tables'!$I$20:$I$49&amp;'[4]Lookup Tables'!$J$20:$J$49,'[4]Lookup Tables'!$K$20:$K$49), 2,0)</f>
        <v>4.8300000000000003E-2</v>
      </c>
      <c r="BB100" s="29">
        <f>BA100*AX100</f>
        <v>1.5757875000000001</v>
      </c>
      <c r="BC100" s="30">
        <f>BB100*454</f>
        <v>715.40752500000008</v>
      </c>
      <c r="BD100" s="29">
        <f t="array" ref="BD100">VLOOKUP($S100&amp;$M100, CHOOSE({1,2}, '[4]Lookup Tables'!$I$20:$I$49&amp;'[4]Lookup Tables'!$J$20:$J$49,'[4]Lookup Tables'!$L$20:$L$49), 2,0)</f>
        <v>4.9299999999999997E-2</v>
      </c>
      <c r="BE100" s="49">
        <f>BD100*AY100</f>
        <v>1.6207374999999999</v>
      </c>
      <c r="BF100" s="30">
        <f>BE100*454</f>
        <v>735.81482499999993</v>
      </c>
      <c r="BG100" s="29">
        <f t="array" ref="BG100">VLOOKUP($S100&amp;$M100, CHOOSE({1,2}, '[4]Lookup Tables'!$I$20:$I$49&amp;'[4]Lookup Tables'!$J$20:$J$49,'[4]Lookup Tables'!$M$20:$M$49), 2,0)</f>
        <v>5.0299999999999997E-2</v>
      </c>
      <c r="BH100" s="29">
        <f>BG100*AZ100</f>
        <v>1.6913374999999999</v>
      </c>
      <c r="BI100" s="30">
        <f>BH100*454</f>
        <v>767.86722499999996</v>
      </c>
      <c r="BJ100" s="30" t="str">
        <f>N100</f>
        <v>H10</v>
      </c>
      <c r="BK100" s="31">
        <f>BE100*0.7</f>
        <v>1.1345162499999999</v>
      </c>
      <c r="BL100" s="30">
        <v>72036</v>
      </c>
      <c r="BM100" s="31">
        <f>BE100*0.3</f>
        <v>0.48622124999999994</v>
      </c>
      <c r="BN100" s="32">
        <v>0.3</v>
      </c>
      <c r="BO100" s="29" t="str">
        <f>'[4]Lookup Tables'!$P$58</f>
        <v>12-8 4x1.25 Universal Clip</v>
      </c>
      <c r="BP100" s="30">
        <f>VLOOKUP($BO100,'[4]Lookup Tables'!$P$58:$Q$60,2)</f>
        <v>8509</v>
      </c>
      <c r="BQ100" s="29" t="str">
        <f>VLOOKUP($S100,'[4]Lookup Tables'!$O$45:$S$53,2)</f>
        <v>40mm142 gauge</v>
      </c>
      <c r="BR100" s="33">
        <f>($AY100+1.25)/12</f>
        <v>2.84375</v>
      </c>
      <c r="BS100" s="30">
        <f>VLOOKUP($S100,'[4]Lookup Tables'!$O$45:$S$53,3)</f>
        <v>8030</v>
      </c>
      <c r="BT100" s="29" t="str">
        <f>VLOOKUP($S100,'[4]Lookup Tables'!$O$45:$S$53,4)</f>
        <v>84mm200 gauge</v>
      </c>
      <c r="BU100" s="33">
        <f>($AY100+1.25)/12</f>
        <v>2.84375</v>
      </c>
      <c r="BV100" s="30">
        <f>VLOOKUP($S100,'[4]Lookup Tables'!$O$45:$S$53,5)</f>
        <v>8032</v>
      </c>
      <c r="BW100" s="34">
        <f>F100</f>
        <v>40</v>
      </c>
      <c r="BX100" s="34">
        <f>BB100*BW100</f>
        <v>63.031500000000008</v>
      </c>
      <c r="BY100" s="34">
        <f>BE100*BW100</f>
        <v>64.829499999999996</v>
      </c>
      <c r="BZ100" s="34">
        <f>BH100*BW100</f>
        <v>67.653499999999994</v>
      </c>
      <c r="CA100" s="34">
        <f>BZ100+CE100+CI100</f>
        <v>70.233499999999992</v>
      </c>
      <c r="CB100" s="35" t="str">
        <f t="array" ref="CB100">VLOOKUP($E100&amp;ROUNDUP(($AZ100),0), CHOOSE({1,2},'[4]Lookup Tables'!$X$3:$X$129&amp;'[4]Lookup Tables'!$Y$3:$Y$129,'[4]Lookup Tables'!$Z$3:$Z$129),2,0)</f>
        <v>39"-2pc</v>
      </c>
      <c r="CC100" s="34">
        <f t="array" ref="CC100">VLOOKUP($E100&amp;ROUNDUP(($AZ100),0), CHOOSE({1,2},'[4]Lookup Tables'!$X$3:$X$129&amp;'[4]Lookup Tables'!$Y$3:$Y$129,'[4]Lookup Tables'!AA$3:$AA$129),2,0)</f>
        <v>8465</v>
      </c>
      <c r="CD100" s="34">
        <f t="array" ref="CD100">VLOOKUP($E100&amp;ROUNDUP(($AZ100),0), CHOOSE({1,2},'[4]Lookup Tables'!$X$3:$X$129&amp;'[4]Lookup Tables'!$Y$3:$Y$129,'[4]Lookup Tables'!$AB$3:$AB$129),2,0)</f>
        <v>8466</v>
      </c>
      <c r="CE100" s="36">
        <f t="array" ref="CE100">VLOOKUP($E100&amp;ROUNDUP(($AZ100),0), CHOOSE({1,2},'[4]Lookup Tables'!$X$3:$X$129&amp;'[4]Lookup Tables'!$Y$3:$Y$129,'[4]Lookup Tables'!$AD$3:$AD$129),2,0)</f>
        <v>2.58</v>
      </c>
      <c r="CF100" s="34">
        <f t="array" ref="CF100">VLOOKUP($E100&amp;ROUNDUP(($AZ100),0), CHOOSE({1,2},'[4]Lookup Tables'!$X$3:$X$129&amp;'[4]Lookup Tables'!$Y$3:$Y$129,'[4]Lookup Tables'!$AE$3:$AE$129),2,0)</f>
        <v>2</v>
      </c>
      <c r="CG100" s="34" t="str">
        <f t="array" ref="CG100">VLOOKUP($E100&amp;ROUNDUP(($AZ100+1),0), CHOOSE({1,2},'[4]Lookup Tables'!$X$3:$X$129&amp;'[4]Lookup Tables'!$Y$3:$Y$129,'[4]Lookup Tables'!$AC$3:$AC$129),2,0)</f>
        <v>NA</v>
      </c>
      <c r="CH100" s="36">
        <f>(CO100*12)*0.0386</f>
        <v>9.5726725315883279</v>
      </c>
      <c r="CI100" s="36">
        <f>IF(CB100="NA", CH100*0.0022,0)</f>
        <v>0</v>
      </c>
      <c r="CJ100" s="36">
        <f>((3.14159*(((S100*0.039370078474)/2)^2))*Q100)*BW100</f>
        <v>840.40428700878351</v>
      </c>
      <c r="CK100" s="36">
        <f>((SQRT((CJ100/Q100)/3.14159))*2)</f>
        <v>5.7269595033206855</v>
      </c>
      <c r="CL100" s="36">
        <f>CK100/0.7827</f>
        <v>7.3169279459827337</v>
      </c>
      <c r="CM100" s="36">
        <f>(2*3.14159*(CL100/2))/12</f>
        <v>1.9155656388183246</v>
      </c>
      <c r="CN100" s="37">
        <f>ROUNDUP((Q100/3)*CM100,1)</f>
        <v>20.900000000000002</v>
      </c>
      <c r="CO100" s="37">
        <f>(CN100*ABS(COS(15)))+((6*(CM100*5))/12)</f>
        <v>20.66639147579518</v>
      </c>
      <c r="CP100" s="38" t="str">
        <f t="array" ref="CP100">VLOOKUP($S100&amp;$D100, CHOOSE({1,2}, '[4]Lookup Tables'!$O$65:$O$79&amp;'[4]Lookup Tables'!$P$65:$P$79,'[4]Lookup Tables'!$Q$65:$Q$79),2,0)</f>
        <v>NA</v>
      </c>
      <c r="CQ100" s="39">
        <f>(CA100/BW100)+(50/I100)</f>
        <v>1.790559722222222</v>
      </c>
      <c r="CR100" s="40" t="str">
        <f>+IFERROR(VLOOKUP($J100,'[5]Codes - Revised'!$A$8:$O$12110,10,FALSE),"ERROR")</f>
        <v>48 x 44</v>
      </c>
      <c r="CS100" s="41">
        <f t="shared" si="802"/>
        <v>2578.4059999999995</v>
      </c>
    </row>
    <row r="101" spans="1:97" s="10" customFormat="1">
      <c r="A101" s="11" t="s">
        <v>21</v>
      </c>
      <c r="B101" s="12">
        <v>169067</v>
      </c>
      <c r="C101" s="11" t="s">
        <v>229</v>
      </c>
      <c r="D101" s="11" t="s">
        <v>23</v>
      </c>
      <c r="E101" s="11" t="s">
        <v>34</v>
      </c>
      <c r="F101" s="11">
        <v>25</v>
      </c>
      <c r="G101" s="13">
        <f t="shared" ref="G101:G103" si="845">CA101</f>
        <v>41.123194067983327</v>
      </c>
      <c r="H101" s="14">
        <v>50</v>
      </c>
      <c r="I101" s="13">
        <f t="shared" ref="I101:I103" si="846">F101*H101</f>
        <v>1250</v>
      </c>
      <c r="J101" s="14">
        <v>12551</v>
      </c>
      <c r="K101" s="11">
        <v>35</v>
      </c>
      <c r="L101" s="15">
        <f>+IFERROR(VLOOKUP($K101,'[4]Lookup Tables'!$A$3:$B$35,2,FALSE),"ERROR")</f>
        <v>35</v>
      </c>
      <c r="M101" s="11" t="s">
        <v>56</v>
      </c>
      <c r="N101" s="15" t="str">
        <f t="array" ref="N101">VLOOKUP($M101&amp;$L101, CHOOSE({1,2}, '[4]Lookup Tables'!$I$59:$I$165&amp;'[4]Lookup Tables'!$J$59:$J$165,'[4]Lookup Tables'!$K$59:$K$165), 2,0)</f>
        <v>LIF35</v>
      </c>
      <c r="O101" s="15">
        <f t="array" ref="O101">VLOOKUP($M101&amp;$K101&amp;A101, CHOOSE({1,2,3}, '[4]Lookup Tables'!$I$59:$I$165&amp;'[4]Lookup Tables'!$J$59:$J$165&amp;'[4]Lookup Tables'!$H$59:$H$165,'[4]Lookup Tables'!$L$59:$L$165), 2,0)</f>
        <v>70311</v>
      </c>
      <c r="P101" s="15">
        <f>+IFERROR(VLOOKUP($A101,'[4]Lookup Tables'!$I$54:$J$55,2,FALSE),"ERROR")</f>
        <v>72036</v>
      </c>
      <c r="Q101" s="16">
        <v>32.625</v>
      </c>
      <c r="R101" s="17">
        <v>1</v>
      </c>
      <c r="S101" s="18">
        <v>23</v>
      </c>
      <c r="T101" s="19">
        <f>(VLOOKUP(S101,'[4]Lookup Tables'!$L$3:$M$11,2,FALSE))*0.039370078474</f>
        <v>0.89566928528350009</v>
      </c>
      <c r="U101" s="17">
        <f t="shared" ref="U101:U103" si="847">(3.14159*(T101/2)^2)*(Q101)</f>
        <v>20.555848005434001</v>
      </c>
      <c r="V101" s="20" t="str">
        <f>+IFERROR(VLOOKUP(L101,'[4]Lookup Tables'!$R$4:$U$22,3,FALSE),"ERROR")</f>
        <v>Blue</v>
      </c>
      <c r="W101" s="21">
        <f t="shared" ref="W101:W103" si="848">B101</f>
        <v>169067</v>
      </c>
      <c r="X101" s="22" t="s">
        <v>230</v>
      </c>
      <c r="Y101" s="23" t="s">
        <v>27</v>
      </c>
      <c r="Z101" s="23" t="str">
        <f>+IFERROR(VLOOKUP(L101,'[4]Lookup Tables'!$R$4:$U$22,4,FALSE),"ERROR")</f>
        <v>Fast</v>
      </c>
      <c r="AA101" s="21">
        <f t="shared" ref="AA101:AA103" si="849">S101</f>
        <v>23</v>
      </c>
      <c r="AB101" s="24">
        <f t="shared" ref="AB101:AB103" si="850">R101</f>
        <v>1</v>
      </c>
      <c r="AC101" s="23" t="s">
        <v>28</v>
      </c>
      <c r="AD101" s="25">
        <v>0.75</v>
      </c>
      <c r="AE101" s="26">
        <f t="shared" ref="AE101:AE103" si="851">(($U101-(3.1459*(($AB101+0.043)/2)^2))/((3.1459*(($AB101+0.043)/2)^2)-(3.1459*(AD101/2)^2)))/12</f>
        <v>3.973364104780035</v>
      </c>
      <c r="AF101" s="23" t="s">
        <v>29</v>
      </c>
      <c r="AG101" s="23">
        <v>0.625</v>
      </c>
      <c r="AH101" s="26">
        <f t="shared" ref="AH101:AH103" si="852">(($U101-(3.1459*(($AB101+0.043)/2)^2))/((3.1459*(($AB101+0.043)/2)^2)-(3.1459*(AG101/2)^2)))/12</f>
        <v>2.9938769449733318</v>
      </c>
      <c r="AI101" s="23" t="s">
        <v>30</v>
      </c>
      <c r="AJ101" s="23">
        <v>0.69</v>
      </c>
      <c r="AK101" s="26">
        <f t="shared" ref="AK101:AK103" si="853">(($U101-(3.1459*(($AB101+0.043)/2)^2))/((3.1459*(($AB101+0.043)/2)^2)-(3.1459*(AJ101/2)^2)))/12</f>
        <v>3.4121884287217239</v>
      </c>
      <c r="AL101" s="23" t="s">
        <v>31</v>
      </c>
      <c r="AM101" s="23">
        <v>0.80400000000000005</v>
      </c>
      <c r="AN101" s="26">
        <f t="shared" ref="AN101:AN103" si="854">(($U101-(3.1459*(($AB101+0.043)/2)^2))/((3.1459*(($AB101+0.043)/2)^2)-(3.1459*(AM101/2)^2)))/12</f>
        <v>4.728696900961384</v>
      </c>
      <c r="AO101" s="23" t="s">
        <v>32</v>
      </c>
      <c r="AP101" s="23">
        <v>0.53</v>
      </c>
      <c r="AQ101" s="26">
        <f t="shared" ref="AQ101:AQ103" si="855">(($U101-(3.1459*(($AB101+0.043)/2)^2))/((3.1459*(($AB101+0.043)/2)^2)-(3.1459*(AP101/2)^2)))/12</f>
        <v>2.5867841202877577</v>
      </c>
      <c r="AR101" s="47">
        <f t="shared" ref="AR101:AR103" si="856">AY101</f>
        <v>32.875</v>
      </c>
      <c r="AS101" s="21">
        <f>+IFERROR(VLOOKUP(L101,'[4]Lookup Tables'!$R$4:$U$22,2,FALSE),"ERROR")</f>
        <v>30</v>
      </c>
      <c r="AT101" s="23" t="str">
        <f t="shared" ref="AT101:AT103" si="857">A101</f>
        <v>B or G</v>
      </c>
      <c r="AU101" s="21">
        <f t="shared" ref="AU101:AU103" si="858">F101</f>
        <v>25</v>
      </c>
      <c r="AV101" s="21" t="str">
        <f>+IFERROR(VLOOKUP(L101,'[4]Lookup Tables'!$R$4:$V$22,5,FALSE),"ERROR")</f>
        <v>5-8</v>
      </c>
      <c r="AW101" s="21">
        <v>600</v>
      </c>
      <c r="AX101" s="48">
        <f t="shared" ref="AX101:AX103" si="859">Q101</f>
        <v>32.625</v>
      </c>
      <c r="AY101" s="48">
        <f t="shared" ref="AY101:AY103" si="860">AX101+0.25</f>
        <v>32.875</v>
      </c>
      <c r="AZ101" s="48">
        <f t="shared" ref="AZ101:AZ103" si="861">AX101+1</f>
        <v>33.625</v>
      </c>
      <c r="BA101" s="29">
        <f t="array" ref="BA101">VLOOKUP($S101&amp;$M101, CHOOSE({1,2}, '[4]Lookup Tables'!$I$20:$I$49&amp;'[4]Lookup Tables'!$J$20:$J$49,'[4]Lookup Tables'!$K$20:$K$49), 2,0)</f>
        <v>4.6899999999999997E-2</v>
      </c>
      <c r="BB101" s="29">
        <f t="shared" ref="BB101:BB103" si="862">BA101*AX101</f>
        <v>1.5301125</v>
      </c>
      <c r="BC101" s="30">
        <f t="shared" ref="BC101:BC103" si="863">BB101*454</f>
        <v>694.67107499999997</v>
      </c>
      <c r="BD101" s="29">
        <f t="array" ref="BD101">VLOOKUP($S101&amp;$M101, CHOOSE({1,2}, '[4]Lookup Tables'!$I$20:$I$49&amp;'[4]Lookup Tables'!$J$20:$J$49,'[4]Lookup Tables'!$L$20:$L$49), 2,0)</f>
        <v>4.7899999999999998E-2</v>
      </c>
      <c r="BE101" s="49">
        <f t="shared" ref="BE101" si="864">BD101*AY101</f>
        <v>1.5747125</v>
      </c>
      <c r="BF101" s="30">
        <f t="shared" ref="BF101:BF103" si="865">BE101*454</f>
        <v>714.91947500000003</v>
      </c>
      <c r="BG101" s="29">
        <f t="array" ref="BG101">VLOOKUP($S101&amp;$M101, CHOOSE({1,2}, '[4]Lookup Tables'!$I$20:$I$49&amp;'[4]Lookup Tables'!$J$20:$J$49,'[4]Lookup Tables'!$M$20:$M$49), 2,0)</f>
        <v>4.8899999999999999E-2</v>
      </c>
      <c r="BH101" s="29">
        <f t="shared" ref="BH101:BH103" si="866">BG101*AZ101</f>
        <v>1.6442625</v>
      </c>
      <c r="BI101" s="30">
        <f t="shared" ref="BI101:BI103" si="867">BH101*454</f>
        <v>746.49517500000002</v>
      </c>
      <c r="BJ101" s="30" t="str">
        <f t="shared" ref="BJ101:BJ103" si="868">N101</f>
        <v>LIF35</v>
      </c>
      <c r="BK101" s="31">
        <f t="shared" ref="BK101:BK103" si="869">BE101*0.7</f>
        <v>1.1022987499999999</v>
      </c>
      <c r="BL101" s="30">
        <v>72036</v>
      </c>
      <c r="BM101" s="31">
        <f t="shared" ref="BM101:BM103" si="870">BE101*0.3</f>
        <v>0.47241374999999997</v>
      </c>
      <c r="BN101" s="32">
        <v>0.3</v>
      </c>
      <c r="BO101" s="29" t="str">
        <f>'[4]Lookup Tables'!$P$58</f>
        <v>12-8 4x1.25 Universal Clip</v>
      </c>
      <c r="BP101" s="30">
        <f>VLOOKUP($BO101,'[4]Lookup Tables'!$P$58:$Q$60,2)</f>
        <v>8509</v>
      </c>
      <c r="BQ101" s="29" t="str">
        <f>VLOOKUP($S101,'[4]Lookup Tables'!$O$45:$S$53,2)</f>
        <v>40mm142 gauge</v>
      </c>
      <c r="BR101" s="33">
        <f t="shared" ref="BR101:BR103" si="871">($AY101+1.25)/12</f>
        <v>2.84375</v>
      </c>
      <c r="BS101" s="30">
        <f>VLOOKUP($S101,'[4]Lookup Tables'!$O$45:$S$53,3)</f>
        <v>8030</v>
      </c>
      <c r="BT101" s="29" t="str">
        <f>VLOOKUP($S101,'[4]Lookup Tables'!$O$45:$S$53,4)</f>
        <v>84mm200 gauge</v>
      </c>
      <c r="BU101" s="33">
        <f t="shared" ref="BU101:BU103" si="872">($AY101+1.25)/12</f>
        <v>2.84375</v>
      </c>
      <c r="BV101" s="30">
        <f>VLOOKUP($S101,'[4]Lookup Tables'!$O$45:$S$53,5)</f>
        <v>8032</v>
      </c>
      <c r="BW101" s="34">
        <f t="shared" ref="BW101:BW103" si="873">F101</f>
        <v>25</v>
      </c>
      <c r="BX101" s="34">
        <f t="shared" ref="BX101:BX103" si="874">BB101*BW101</f>
        <v>38.252812499999997</v>
      </c>
      <c r="BY101" s="34">
        <f t="shared" ref="BY101:BY103" si="875">BE101*BW101</f>
        <v>39.367812499999999</v>
      </c>
      <c r="BZ101" s="34">
        <f t="shared" ref="BZ101:BZ103" si="876">BH101*BW101</f>
        <v>41.106562499999995</v>
      </c>
      <c r="CA101" s="34">
        <f t="shared" ref="CA101:CA103" si="877">BZ101+CE101+CI101</f>
        <v>41.123194067983327</v>
      </c>
      <c r="CB101" s="35" t="str">
        <f t="array" ref="CB101">VLOOKUP($E101&amp;ROUNDUP(($AZ101),0), CHOOSE({1,2},'[4]Lookup Tables'!$X$3:$X$129&amp;'[4]Lookup Tables'!$Y$3:$Y$129,'[4]Lookup Tables'!$Z$3:$Z$129),2,0)</f>
        <v>NA</v>
      </c>
      <c r="CC101" s="34" t="str">
        <f t="array" ref="CC101">VLOOKUP($E101&amp;ROUNDUP(($AZ101),0), CHOOSE({1,2},'[4]Lookup Tables'!$X$3:$X$129&amp;'[4]Lookup Tables'!$Y$3:$Y$129,'[4]Lookup Tables'!AA$3:$AA$129),2,0)</f>
        <v>NA</v>
      </c>
      <c r="CD101" s="34" t="str">
        <f t="array" ref="CD101">VLOOKUP($E101&amp;ROUNDUP(($AZ101),0), CHOOSE({1,2},'[4]Lookup Tables'!$X$3:$X$129&amp;'[4]Lookup Tables'!$Y$3:$Y$129,'[4]Lookup Tables'!$AB$3:$AB$129),2,0)</f>
        <v>NA</v>
      </c>
      <c r="CE101" s="36">
        <f t="array" ref="CE101">VLOOKUP($E101&amp;ROUNDUP(($AZ101),0), CHOOSE({1,2},'[4]Lookup Tables'!$X$3:$X$129&amp;'[4]Lookup Tables'!$Y$3:$Y$129,'[4]Lookup Tables'!$AD$3:$AD$129),2,0)</f>
        <v>0</v>
      </c>
      <c r="CF101" s="34">
        <f t="array" ref="CF101">VLOOKUP($E101&amp;ROUNDUP(($AZ101),0), CHOOSE({1,2},'[4]Lookup Tables'!$X$3:$X$129&amp;'[4]Lookup Tables'!$Y$3:$Y$129,'[4]Lookup Tables'!$AE$3:$AE$129),2,0)</f>
        <v>0</v>
      </c>
      <c r="CG101" s="34">
        <f t="array" ref="CG101">VLOOKUP($E101&amp;ROUNDUP(($AZ101+1),0), CHOOSE({1,2},'[4]Lookup Tables'!$X$3:$X$129&amp;'[4]Lookup Tables'!$Y$3:$Y$129,'[4]Lookup Tables'!$AC$3:$AC$129),2,0)</f>
        <v>8053</v>
      </c>
      <c r="CH101" s="36">
        <f t="shared" ref="CH101:CH103" si="878">(CO101*12)*0.0386</f>
        <v>7.559803628788484</v>
      </c>
      <c r="CI101" s="36">
        <f t="shared" ref="CI101:CI114" si="879">IF(CB101="NA", CH101*0.0022,0)</f>
        <v>1.6631567983334667E-2</v>
      </c>
      <c r="CJ101" s="36">
        <f t="shared" ref="CJ101:CJ103" si="880">((3.14159*(((S101*0.039370078474)/2)^2))*Q101)*BW101</f>
        <v>525.25267938048967</v>
      </c>
      <c r="CK101" s="36">
        <f t="shared" ref="CK101:CK103" si="881">((SQRT((CJ101/Q101)/3.14159))*2)</f>
        <v>4.5275590245100004</v>
      </c>
      <c r="CL101" s="36">
        <f t="shared" ref="CL101:CL103" si="882">CK101/0.7827</f>
        <v>5.7845394461607267</v>
      </c>
      <c r="CM101" s="36">
        <f t="shared" ref="CM101:CM103" si="883">(2*3.14159*(CL101/2))/12</f>
        <v>1.5143876065553397</v>
      </c>
      <c r="CN101" s="37">
        <f t="shared" ref="CN101:CN103" si="884">ROUNDUP((Q101/3)*CM101,1)</f>
        <v>16.5</v>
      </c>
      <c r="CO101" s="37">
        <f t="shared" ref="CO101:CO103" si="885">(CN101*ABS(COS(15)))+((6*(CM101*5))/12)</f>
        <v>16.320819578558901</v>
      </c>
      <c r="CP101" s="38" t="str">
        <f t="array" ref="CP101">VLOOKUP($S101&amp;$D101, CHOOSE({1,2}, '[4]Lookup Tables'!$O$65:$O$79&amp;'[4]Lookup Tables'!$P$65:$P$79,'[4]Lookup Tables'!$Q$65:$Q$79),2,0)</f>
        <v>NA</v>
      </c>
      <c r="CQ101" s="39">
        <f t="shared" ref="CQ101:CQ114" si="886">(CA101/BW101)+(50/I101)</f>
        <v>1.6849277627193331</v>
      </c>
      <c r="CR101" s="40" t="str">
        <f>+IFERROR(VLOOKUP($J101,'[5]Codes - Revised'!$A$8:$O$12110,10,FALSE),"ERROR")</f>
        <v>48 x 44</v>
      </c>
      <c r="CS101" s="41">
        <f t="shared" si="802"/>
        <v>2106.1597033991666</v>
      </c>
    </row>
    <row r="102" spans="1:97" s="10" customFormat="1">
      <c r="A102" s="11" t="s">
        <v>21</v>
      </c>
      <c r="B102" s="12">
        <v>172050</v>
      </c>
      <c r="C102" s="11" t="s">
        <v>231</v>
      </c>
      <c r="D102" s="11" t="s">
        <v>23</v>
      </c>
      <c r="E102" s="11" t="s">
        <v>24</v>
      </c>
      <c r="F102" s="11">
        <v>40</v>
      </c>
      <c r="G102" s="13">
        <f t="shared" si="845"/>
        <v>80.545000000000002</v>
      </c>
      <c r="H102" s="14">
        <v>36</v>
      </c>
      <c r="I102" s="13">
        <f t="shared" si="846"/>
        <v>1440</v>
      </c>
      <c r="J102" s="14">
        <v>12939</v>
      </c>
      <c r="K102" s="11">
        <v>10</v>
      </c>
      <c r="L102" s="15">
        <f>+IFERROR(VLOOKUP($K102,'[4]Lookup Tables'!$A$3:$B$29,2,FALSE),"ERROR")</f>
        <v>10</v>
      </c>
      <c r="M102" s="11" t="s">
        <v>45</v>
      </c>
      <c r="N102" s="15" t="str">
        <f t="array" ref="N102">VLOOKUP($M102&amp;$K102, CHOOSE({1,2}, '[4]Lookup Tables'!$I$59:$I$118&amp;'[4]Lookup Tables'!$J$59:$J$118,'[4]Lookup Tables'!$K$59:$K$118), 2,0)</f>
        <v>H10</v>
      </c>
      <c r="O102" s="15">
        <f t="array" ref="O102">VLOOKUP($M102&amp;$K102, CHOOSE({1,2}, '[4]Lookup Tables'!$I$59:$I$118&amp;'[4]Lookup Tables'!$J$59:$J$118,'[4]Lookup Tables'!$L$59:$L$118), 2,0)</f>
        <v>70298</v>
      </c>
      <c r="P102" s="15">
        <f>+IFERROR(VLOOKUP($A102,'[4]Lookup Tables'!$I$54:$J$55,2,FALSE),"ERROR")</f>
        <v>72036</v>
      </c>
      <c r="Q102" s="16">
        <v>37.75</v>
      </c>
      <c r="R102" s="17">
        <v>1</v>
      </c>
      <c r="S102" s="18">
        <v>23</v>
      </c>
      <c r="T102" s="19">
        <f>(VLOOKUP(S102,'[4]Lookup Tables'!$L$3:$M$11,2,FALSE))*0.039370078474</f>
        <v>0.89566928528350009</v>
      </c>
      <c r="U102" s="17">
        <f t="shared" si="847"/>
        <v>23.784927577168844</v>
      </c>
      <c r="V102" s="20" t="str">
        <f>+IFERROR(VLOOKUP(L102,'[4]Lookup Tables'!$R$4:$U$16,3,FALSE),"ERROR")</f>
        <v>Red</v>
      </c>
      <c r="W102" s="21">
        <f t="shared" si="848"/>
        <v>172050</v>
      </c>
      <c r="X102" s="22" t="s">
        <v>232</v>
      </c>
      <c r="Y102" s="23" t="s">
        <v>27</v>
      </c>
      <c r="Z102" s="23" t="str">
        <f>+IFERROR(VLOOKUP(L102,'[4]Lookup Tables'!$R$4:$U$16,4,FALSE),"ERROR")</f>
        <v>Super Fast</v>
      </c>
      <c r="AA102" s="21">
        <f t="shared" si="849"/>
        <v>23</v>
      </c>
      <c r="AB102" s="24">
        <f t="shared" si="850"/>
        <v>1</v>
      </c>
      <c r="AC102" s="23" t="s">
        <v>28</v>
      </c>
      <c r="AD102" s="25">
        <v>0.75</v>
      </c>
      <c r="AE102" s="26">
        <f t="shared" si="851"/>
        <v>4.6246394969700217</v>
      </c>
      <c r="AF102" s="23" t="s">
        <v>29</v>
      </c>
      <c r="AG102" s="23">
        <v>0.625</v>
      </c>
      <c r="AH102" s="26">
        <f t="shared" si="852"/>
        <v>3.484604280824676</v>
      </c>
      <c r="AI102" s="23" t="s">
        <v>30</v>
      </c>
      <c r="AJ102" s="23">
        <v>0.69</v>
      </c>
      <c r="AK102" s="26">
        <f t="shared" si="853"/>
        <v>3.9714813348182076</v>
      </c>
      <c r="AL102" s="23" t="s">
        <v>31</v>
      </c>
      <c r="AM102" s="23">
        <v>0.80400000000000005</v>
      </c>
      <c r="AN102" s="26">
        <f t="shared" si="854"/>
        <v>5.5037791354377781</v>
      </c>
      <c r="AO102" s="23" t="s">
        <v>32</v>
      </c>
      <c r="AP102" s="23">
        <v>0.53</v>
      </c>
      <c r="AQ102" s="26">
        <f t="shared" si="855"/>
        <v>3.0107847399199996</v>
      </c>
      <c r="AR102" s="47">
        <f t="shared" si="856"/>
        <v>38</v>
      </c>
      <c r="AS102" s="21">
        <f>+IFERROR(VLOOKUP(L102,'[4]Lookup Tables'!$R$4:$U$16,2,FALSE),"ERROR")</f>
        <v>15</v>
      </c>
      <c r="AT102" s="23" t="str">
        <f t="shared" si="857"/>
        <v>B or G</v>
      </c>
      <c r="AU102" s="21">
        <f t="shared" si="858"/>
        <v>40</v>
      </c>
      <c r="AV102" s="21">
        <f>+IFERROR(VLOOKUP(L102,'[4]Lookup Tables'!$R$4:$V$16,5,FALSE),"ERROR")</f>
        <v>3</v>
      </c>
      <c r="AW102" s="21">
        <v>600</v>
      </c>
      <c r="AX102" s="48">
        <f t="shared" si="859"/>
        <v>37.75</v>
      </c>
      <c r="AY102" s="48">
        <f t="shared" si="860"/>
        <v>38</v>
      </c>
      <c r="AZ102" s="48">
        <f t="shared" si="861"/>
        <v>38.75</v>
      </c>
      <c r="BA102" s="29">
        <f t="array" ref="BA102">VLOOKUP($S102&amp;$M102, CHOOSE({1,2}, '[4]Lookup Tables'!$I$20:$I$48&amp;'[4]Lookup Tables'!$J$20:$J$48,'[4]Lookup Tables'!$K$20:$K$48), 2,0)</f>
        <v>4.8300000000000003E-2</v>
      </c>
      <c r="BB102" s="29">
        <f t="shared" si="862"/>
        <v>1.8233250000000001</v>
      </c>
      <c r="BC102" s="30">
        <f t="shared" si="863"/>
        <v>827.78955000000008</v>
      </c>
      <c r="BD102" s="29">
        <f t="array" ref="BD102">VLOOKUP($S102&amp;$M102, CHOOSE({1,2}, '[4]Lookup Tables'!$I$20:$I$48&amp;'[4]Lookup Tables'!$J$20:$J$48,'[4]Lookup Tables'!$L$20:$L$48), 2,0)</f>
        <v>4.9299999999999997E-2</v>
      </c>
      <c r="BE102" s="49">
        <f>BD102*AY102</f>
        <v>1.8734</v>
      </c>
      <c r="BF102" s="30">
        <f t="shared" si="865"/>
        <v>850.52359999999999</v>
      </c>
      <c r="BG102" s="29">
        <f t="array" ref="BG102">VLOOKUP($S102&amp;$M102, CHOOSE({1,2}, '[4]Lookup Tables'!$I$20:$I$48&amp;'[4]Lookup Tables'!$J$20:$J$48,'[4]Lookup Tables'!$M$20:$M$48), 2,0)</f>
        <v>5.0299999999999997E-2</v>
      </c>
      <c r="BH102" s="29">
        <f t="shared" si="866"/>
        <v>1.949125</v>
      </c>
      <c r="BI102" s="30">
        <f t="shared" si="867"/>
        <v>884.90274999999997</v>
      </c>
      <c r="BJ102" s="30" t="str">
        <f t="shared" si="868"/>
        <v>H10</v>
      </c>
      <c r="BK102" s="31">
        <f t="shared" si="869"/>
        <v>1.31138</v>
      </c>
      <c r="BL102" s="30">
        <v>72036</v>
      </c>
      <c r="BM102" s="31">
        <f t="shared" si="870"/>
        <v>0.56201999999999996</v>
      </c>
      <c r="BN102" s="32">
        <v>0.3</v>
      </c>
      <c r="BO102" s="29" t="str">
        <f>'[4]Lookup Tables'!$P$58</f>
        <v>12-8 4x1.25 Universal Clip</v>
      </c>
      <c r="BP102" s="30" t="e">
        <f>VLOOKUP(#REF!,'[4]Lookup Tables'!$P$58:$Q$60,2)</f>
        <v>#REF!</v>
      </c>
      <c r="BQ102" s="29" t="str">
        <f>VLOOKUP($S102,'[4]Lookup Tables'!$O$45:$S$53,2)</f>
        <v>40mm142 gauge</v>
      </c>
      <c r="BR102" s="33">
        <f t="shared" si="871"/>
        <v>3.2708333333333335</v>
      </c>
      <c r="BS102" s="30">
        <f>VLOOKUP($S102,'[4]Lookup Tables'!$O$45:$S$53,3)</f>
        <v>8030</v>
      </c>
      <c r="BT102" s="29" t="str">
        <f>VLOOKUP($S102,'[4]Lookup Tables'!$O$45:$S$53,4)</f>
        <v>84mm200 gauge</v>
      </c>
      <c r="BU102" s="33">
        <f t="shared" si="872"/>
        <v>3.2708333333333335</v>
      </c>
      <c r="BV102" s="30">
        <f>VLOOKUP($S102,'[4]Lookup Tables'!$O$45:$S$53,5)</f>
        <v>8032</v>
      </c>
      <c r="BW102" s="34">
        <f t="shared" si="873"/>
        <v>40</v>
      </c>
      <c r="BX102" s="34">
        <f t="shared" si="874"/>
        <v>72.933000000000007</v>
      </c>
      <c r="BY102" s="34">
        <f t="shared" si="875"/>
        <v>74.935999999999993</v>
      </c>
      <c r="BZ102" s="34">
        <f t="shared" si="876"/>
        <v>77.965000000000003</v>
      </c>
      <c r="CA102" s="34">
        <f t="shared" si="877"/>
        <v>80.545000000000002</v>
      </c>
      <c r="CB102" s="35" t="str">
        <f t="array" ref="CB102">VLOOKUP($E102&amp;ROUNDUP(($AZ102),0), CHOOSE({1,2},'[4]Lookup Tables'!$X$3:$X$129&amp;'[4]Lookup Tables'!$Y$3:$Y$129,'[4]Lookup Tables'!$Z$3:$Z$129),2,0)</f>
        <v>39"-2pc</v>
      </c>
      <c r="CC102" s="34">
        <f t="array" ref="CC102">VLOOKUP($E102&amp;ROUNDUP(($AZ102),0), CHOOSE({1,2},'[4]Lookup Tables'!$X$3:$X$129&amp;'[4]Lookup Tables'!$Y$3:$Y$129,'[4]Lookup Tables'!AA$3:$AA$129),2,0)</f>
        <v>8465</v>
      </c>
      <c r="CD102" s="34">
        <f t="array" ref="CD102">VLOOKUP($E102&amp;ROUNDUP(($AZ102),0), CHOOSE({1,2},'[4]Lookup Tables'!$X$3:$X$129&amp;'[4]Lookup Tables'!$Y$3:$Y$129,'[4]Lookup Tables'!$AB$3:$AB$129),2,0)</f>
        <v>8466</v>
      </c>
      <c r="CE102" s="36">
        <f t="array" ref="CE102">VLOOKUP($E102&amp;ROUNDUP(($AZ102),0), CHOOSE({1,2},'[4]Lookup Tables'!$X$3:$X$129&amp;'[4]Lookup Tables'!$Y$3:$Y$129,'[4]Lookup Tables'!$AD$3:$AD$129),2,0)</f>
        <v>2.58</v>
      </c>
      <c r="CF102" s="34">
        <f t="array" ref="CF102">VLOOKUP($E102&amp;ROUNDUP(($AZ102),0), CHOOSE({1,2},'[4]Lookup Tables'!$X$3:$X$129&amp;'[4]Lookup Tables'!$Y$3:$Y$129,'[4]Lookup Tables'!$AE$3:$AE$129),2,0)</f>
        <v>2</v>
      </c>
      <c r="CG102" s="34" t="str">
        <f t="array" ref="CG102">VLOOKUP($E102&amp;ROUNDUP(($AZ102+1),0), CHOOSE({1,2},'[4]Lookup Tables'!$X$3:$X$129&amp;'[4]Lookup Tables'!$Y$3:$Y$129,'[4]Lookup Tables'!$AC$3:$AC$129),2,0)</f>
        <v>NA</v>
      </c>
      <c r="CH102" s="36">
        <f t="shared" si="878"/>
        <v>10.733901087667808</v>
      </c>
      <c r="CI102" s="36">
        <f t="shared" si="879"/>
        <v>0</v>
      </c>
      <c r="CJ102" s="36">
        <f t="shared" si="880"/>
        <v>972.42181868449279</v>
      </c>
      <c r="CK102" s="36">
        <f t="shared" si="881"/>
        <v>5.7269595033206855</v>
      </c>
      <c r="CL102" s="36">
        <f t="shared" si="882"/>
        <v>7.3169279459827337</v>
      </c>
      <c r="CM102" s="36">
        <f t="shared" si="883"/>
        <v>1.9155656388183246</v>
      </c>
      <c r="CN102" s="37">
        <f t="shared" si="884"/>
        <v>24.200000000000003</v>
      </c>
      <c r="CO102" s="37">
        <f t="shared" si="885"/>
        <v>23.173361588229291</v>
      </c>
      <c r="CP102" s="38" t="str">
        <f t="array" ref="CP102">VLOOKUP($S102&amp;$D102, CHOOSE({1,2}, '[4]Lookup Tables'!$O$65:$O$79&amp;'[4]Lookup Tables'!$P$65:$P$79,'[4]Lookup Tables'!$Q$65:$Q$79),2,0)</f>
        <v>NA</v>
      </c>
      <c r="CQ102" s="39">
        <f t="shared" si="886"/>
        <v>2.0483472222222225</v>
      </c>
      <c r="CR102" s="40" t="str">
        <f>+IFERROR(VLOOKUP($J102,'[5]Codes - Revised'!$A$8:$O$12110,10,FALSE),"ERROR")</f>
        <v>48 x 44</v>
      </c>
      <c r="CS102" s="41">
        <f t="shared" si="802"/>
        <v>2949.6200000000003</v>
      </c>
    </row>
    <row r="103" spans="1:97" s="10" customFormat="1">
      <c r="A103" s="11" t="s">
        <v>21</v>
      </c>
      <c r="B103" s="12">
        <v>172054</v>
      </c>
      <c r="C103" s="11" t="s">
        <v>233</v>
      </c>
      <c r="D103" s="11" t="s">
        <v>23</v>
      </c>
      <c r="E103" s="11" t="s">
        <v>24</v>
      </c>
      <c r="F103" s="11">
        <v>25</v>
      </c>
      <c r="G103" s="13">
        <f t="shared" si="845"/>
        <v>51.308124999999997</v>
      </c>
      <c r="H103" s="14">
        <v>36</v>
      </c>
      <c r="I103" s="13">
        <f t="shared" si="846"/>
        <v>900</v>
      </c>
      <c r="J103" s="14">
        <v>12939</v>
      </c>
      <c r="K103" s="11">
        <v>10</v>
      </c>
      <c r="L103" s="15">
        <f>+IFERROR(VLOOKUP($K103,'[4]Lookup Tables'!$A$3:$B$29,2,FALSE),"ERROR")</f>
        <v>10</v>
      </c>
      <c r="M103" s="11" t="s">
        <v>45</v>
      </c>
      <c r="N103" s="15" t="str">
        <f t="array" ref="N103">VLOOKUP($M103&amp;$K103, CHOOSE({1,2}, '[4]Lookup Tables'!$I$59:$I$118&amp;'[4]Lookup Tables'!$J$59:$J$118,'[4]Lookup Tables'!$K$59:$K$118), 2,0)</f>
        <v>H10</v>
      </c>
      <c r="O103" s="15">
        <f t="array" ref="O103">VLOOKUP($M103&amp;$K103, CHOOSE({1,2}, '[4]Lookup Tables'!$I$59:$I$118&amp;'[4]Lookup Tables'!$J$59:$J$118,'[4]Lookup Tables'!$L$59:$L$118), 2,0)</f>
        <v>70298</v>
      </c>
      <c r="P103" s="15">
        <f>+IFERROR(VLOOKUP($A103,'[4]Lookup Tables'!$I$54:$J$55,2,FALSE),"ERROR")</f>
        <v>72036</v>
      </c>
      <c r="Q103" s="16">
        <v>37.75</v>
      </c>
      <c r="R103" s="17">
        <v>1</v>
      </c>
      <c r="S103" s="18">
        <v>23</v>
      </c>
      <c r="T103" s="19">
        <f>(VLOOKUP(S103,'[4]Lookup Tables'!$L$3:$M$11,2,FALSE))*0.039370078474</f>
        <v>0.89566928528350009</v>
      </c>
      <c r="U103" s="17">
        <f t="shared" si="847"/>
        <v>23.784927577168844</v>
      </c>
      <c r="V103" s="20" t="str">
        <f>+IFERROR(VLOOKUP(L103,'[4]Lookup Tables'!$R$4:$U$16,3,FALSE),"ERROR")</f>
        <v>Red</v>
      </c>
      <c r="W103" s="21">
        <f t="shared" si="848"/>
        <v>172054</v>
      </c>
      <c r="X103" s="22" t="s">
        <v>232</v>
      </c>
      <c r="Y103" s="23" t="s">
        <v>27</v>
      </c>
      <c r="Z103" s="23" t="str">
        <f>+IFERROR(VLOOKUP(L103,'[4]Lookup Tables'!$R$4:$U$16,4,FALSE),"ERROR")</f>
        <v>Super Fast</v>
      </c>
      <c r="AA103" s="21">
        <f t="shared" si="849"/>
        <v>23</v>
      </c>
      <c r="AB103" s="24">
        <f t="shared" si="850"/>
        <v>1</v>
      </c>
      <c r="AC103" s="23" t="s">
        <v>28</v>
      </c>
      <c r="AD103" s="25">
        <v>0.75</v>
      </c>
      <c r="AE103" s="26">
        <f t="shared" si="851"/>
        <v>4.6246394969700217</v>
      </c>
      <c r="AF103" s="23" t="s">
        <v>29</v>
      </c>
      <c r="AG103" s="23">
        <v>0.625</v>
      </c>
      <c r="AH103" s="26">
        <f t="shared" si="852"/>
        <v>3.484604280824676</v>
      </c>
      <c r="AI103" s="23" t="s">
        <v>30</v>
      </c>
      <c r="AJ103" s="23">
        <v>0.69</v>
      </c>
      <c r="AK103" s="26">
        <f t="shared" si="853"/>
        <v>3.9714813348182076</v>
      </c>
      <c r="AL103" s="23" t="s">
        <v>31</v>
      </c>
      <c r="AM103" s="23">
        <v>0.80400000000000005</v>
      </c>
      <c r="AN103" s="26">
        <f t="shared" si="854"/>
        <v>5.5037791354377781</v>
      </c>
      <c r="AO103" s="23" t="s">
        <v>32</v>
      </c>
      <c r="AP103" s="23">
        <v>0.53</v>
      </c>
      <c r="AQ103" s="26">
        <f t="shared" si="855"/>
        <v>3.0107847399199996</v>
      </c>
      <c r="AR103" s="47">
        <f t="shared" si="856"/>
        <v>38</v>
      </c>
      <c r="AS103" s="21">
        <f>+IFERROR(VLOOKUP(L103,'[4]Lookup Tables'!$R$4:$U$16,2,FALSE),"ERROR")</f>
        <v>15</v>
      </c>
      <c r="AT103" s="23" t="str">
        <f t="shared" si="857"/>
        <v>B or G</v>
      </c>
      <c r="AU103" s="21">
        <f t="shared" si="858"/>
        <v>25</v>
      </c>
      <c r="AV103" s="21">
        <f>+IFERROR(VLOOKUP(L103,'[4]Lookup Tables'!$R$4:$V$16,5,FALSE),"ERROR")</f>
        <v>3</v>
      </c>
      <c r="AW103" s="21">
        <v>600</v>
      </c>
      <c r="AX103" s="48">
        <f t="shared" si="859"/>
        <v>37.75</v>
      </c>
      <c r="AY103" s="48">
        <f t="shared" si="860"/>
        <v>38</v>
      </c>
      <c r="AZ103" s="48">
        <f t="shared" si="861"/>
        <v>38.75</v>
      </c>
      <c r="BA103" s="29">
        <f t="array" ref="BA103">VLOOKUP($S103&amp;$M103, CHOOSE({1,2}, '[4]Lookup Tables'!$I$20:$I$48&amp;'[4]Lookup Tables'!$J$20:$J$48,'[4]Lookup Tables'!$K$20:$K$48), 2,0)</f>
        <v>4.8300000000000003E-2</v>
      </c>
      <c r="BB103" s="29">
        <f t="shared" si="862"/>
        <v>1.8233250000000001</v>
      </c>
      <c r="BC103" s="30">
        <f t="shared" si="863"/>
        <v>827.78955000000008</v>
      </c>
      <c r="BD103" s="29">
        <f t="array" ref="BD103">VLOOKUP($S103&amp;$M103, CHOOSE({1,2}, '[4]Lookup Tables'!$I$20:$I$48&amp;'[4]Lookup Tables'!$J$20:$J$48,'[4]Lookup Tables'!$L$20:$L$48), 2,0)</f>
        <v>4.9299999999999997E-2</v>
      </c>
      <c r="BE103" s="49">
        <f t="shared" ref="BE103" si="887">BD103*AY103</f>
        <v>1.8734</v>
      </c>
      <c r="BF103" s="30">
        <f t="shared" si="865"/>
        <v>850.52359999999999</v>
      </c>
      <c r="BG103" s="29">
        <f t="array" ref="BG103">VLOOKUP($S103&amp;$M103, CHOOSE({1,2}, '[4]Lookup Tables'!$I$20:$I$48&amp;'[4]Lookup Tables'!$J$20:$J$48,'[4]Lookup Tables'!$M$20:$M$48), 2,0)</f>
        <v>5.0299999999999997E-2</v>
      </c>
      <c r="BH103" s="29">
        <f t="shared" si="866"/>
        <v>1.949125</v>
      </c>
      <c r="BI103" s="30">
        <f t="shared" si="867"/>
        <v>884.90274999999997</v>
      </c>
      <c r="BJ103" s="30" t="str">
        <f t="shared" si="868"/>
        <v>H10</v>
      </c>
      <c r="BK103" s="31">
        <f t="shared" si="869"/>
        <v>1.31138</v>
      </c>
      <c r="BL103" s="30">
        <v>72036</v>
      </c>
      <c r="BM103" s="31">
        <f t="shared" si="870"/>
        <v>0.56201999999999996</v>
      </c>
      <c r="BN103" s="32">
        <v>0.3</v>
      </c>
      <c r="BO103" s="29" t="str">
        <f>'[4]Lookup Tables'!$P$58</f>
        <v>12-8 4x1.25 Universal Clip</v>
      </c>
      <c r="BP103" s="30" t="e">
        <f>VLOOKUP(#REF!,'[4]Lookup Tables'!$P$58:$Q$60,2)</f>
        <v>#REF!</v>
      </c>
      <c r="BQ103" s="29" t="str">
        <f>VLOOKUP($S103,'[4]Lookup Tables'!$O$45:$S$53,2)</f>
        <v>40mm142 gauge</v>
      </c>
      <c r="BR103" s="33">
        <f t="shared" si="871"/>
        <v>3.2708333333333335</v>
      </c>
      <c r="BS103" s="30">
        <f>VLOOKUP($S103,'[4]Lookup Tables'!$O$45:$S$53,3)</f>
        <v>8030</v>
      </c>
      <c r="BT103" s="29" t="str">
        <f>VLOOKUP($S103,'[4]Lookup Tables'!$O$45:$S$53,4)</f>
        <v>84mm200 gauge</v>
      </c>
      <c r="BU103" s="33">
        <f t="shared" si="872"/>
        <v>3.2708333333333335</v>
      </c>
      <c r="BV103" s="30">
        <f>VLOOKUP($S103,'[4]Lookup Tables'!$O$45:$S$53,5)</f>
        <v>8032</v>
      </c>
      <c r="BW103" s="34">
        <f t="shared" si="873"/>
        <v>25</v>
      </c>
      <c r="BX103" s="34">
        <f t="shared" si="874"/>
        <v>45.583125000000003</v>
      </c>
      <c r="BY103" s="34">
        <f t="shared" si="875"/>
        <v>46.835000000000001</v>
      </c>
      <c r="BZ103" s="34">
        <f t="shared" si="876"/>
        <v>48.728124999999999</v>
      </c>
      <c r="CA103" s="34">
        <f t="shared" si="877"/>
        <v>51.308124999999997</v>
      </c>
      <c r="CB103" s="35" t="str">
        <f t="array" ref="CB103">VLOOKUP($E103&amp;ROUNDUP(($AZ103),0), CHOOSE({1,2},'[4]Lookup Tables'!$X$3:$X$129&amp;'[4]Lookup Tables'!$Y$3:$Y$129,'[4]Lookup Tables'!$Z$3:$Z$129),2,0)</f>
        <v>39"-2pc</v>
      </c>
      <c r="CC103" s="34">
        <f t="array" ref="CC103">VLOOKUP($E103&amp;ROUNDUP(($AZ103),0), CHOOSE({1,2},'[4]Lookup Tables'!$X$3:$X$129&amp;'[4]Lookup Tables'!$Y$3:$Y$129,'[4]Lookup Tables'!AA$3:$AA$129),2,0)</f>
        <v>8465</v>
      </c>
      <c r="CD103" s="34">
        <f t="array" ref="CD103">VLOOKUP($E103&amp;ROUNDUP(($AZ103),0), CHOOSE({1,2},'[4]Lookup Tables'!$X$3:$X$129&amp;'[4]Lookup Tables'!$Y$3:$Y$129,'[4]Lookup Tables'!$AB$3:$AB$129),2,0)</f>
        <v>8466</v>
      </c>
      <c r="CE103" s="36">
        <f t="array" ref="CE103">VLOOKUP($E103&amp;ROUNDUP(($AZ103),0), CHOOSE({1,2},'[4]Lookup Tables'!$X$3:$X$129&amp;'[4]Lookup Tables'!$Y$3:$Y$129,'[4]Lookup Tables'!$AD$3:$AD$129),2,0)</f>
        <v>2.58</v>
      </c>
      <c r="CF103" s="34">
        <f t="array" ref="CF103">VLOOKUP($E103&amp;ROUNDUP(($AZ103),0), CHOOSE({1,2},'[4]Lookup Tables'!$X$3:$X$129&amp;'[4]Lookup Tables'!$Y$3:$Y$129,'[4]Lookup Tables'!$AE$3:$AE$129),2,0)</f>
        <v>2</v>
      </c>
      <c r="CG103" s="34" t="str">
        <f t="array" ref="CG103">VLOOKUP($E103&amp;ROUNDUP(($AZ103+1),0), CHOOSE({1,2},'[4]Lookup Tables'!$X$3:$X$129&amp;'[4]Lookup Tables'!$Y$3:$Y$129,'[4]Lookup Tables'!$AC$3:$AC$129),2,0)</f>
        <v>NA</v>
      </c>
      <c r="CH103" s="36">
        <f t="shared" si="878"/>
        <v>8.4747109760026191</v>
      </c>
      <c r="CI103" s="36">
        <f t="shared" si="879"/>
        <v>0</v>
      </c>
      <c r="CJ103" s="36">
        <f t="shared" si="880"/>
        <v>607.76363667780799</v>
      </c>
      <c r="CK103" s="36">
        <f t="shared" si="881"/>
        <v>4.5275590245100004</v>
      </c>
      <c r="CL103" s="36">
        <f t="shared" si="882"/>
        <v>5.7845394461607267</v>
      </c>
      <c r="CM103" s="36">
        <f t="shared" si="883"/>
        <v>1.5143876065553397</v>
      </c>
      <c r="CN103" s="37">
        <f t="shared" si="884"/>
        <v>19.100000000000001</v>
      </c>
      <c r="CO103" s="37">
        <f t="shared" si="885"/>
        <v>18.296008151991838</v>
      </c>
      <c r="CP103" s="38" t="str">
        <f t="array" ref="CP103">VLOOKUP($S103&amp;$D103, CHOOSE({1,2}, '[4]Lookup Tables'!$O$65:$O$79&amp;'[4]Lookup Tables'!$P$65:$P$79,'[4]Lookup Tables'!$Q$65:$Q$79),2,0)</f>
        <v>NA</v>
      </c>
      <c r="CQ103" s="39">
        <f t="shared" si="886"/>
        <v>2.1078805555555551</v>
      </c>
      <c r="CR103" s="40" t="str">
        <f>+IFERROR(VLOOKUP($J103,'[5]Codes - Revised'!$A$8:$O$12110,10,FALSE),"ERROR")</f>
        <v>48 x 44</v>
      </c>
      <c r="CS103" s="41">
        <f t="shared" si="802"/>
        <v>1897.0924999999995</v>
      </c>
    </row>
    <row r="104" spans="1:97" s="10" customFormat="1">
      <c r="A104" s="11" t="s">
        <v>21</v>
      </c>
      <c r="B104" s="12">
        <v>175049</v>
      </c>
      <c r="C104" s="11" t="s">
        <v>234</v>
      </c>
      <c r="D104" s="11" t="s">
        <v>23</v>
      </c>
      <c r="E104" s="11" t="s">
        <v>24</v>
      </c>
      <c r="F104" s="11">
        <v>20</v>
      </c>
      <c r="G104" s="13">
        <f>CA104</f>
        <v>46.764000000000003</v>
      </c>
      <c r="H104" s="14">
        <v>42</v>
      </c>
      <c r="I104" s="13">
        <f>F104*H104</f>
        <v>840</v>
      </c>
      <c r="J104" s="14">
        <v>12475</v>
      </c>
      <c r="K104" s="11">
        <v>10</v>
      </c>
      <c r="L104" s="15">
        <f>+IFERROR(VLOOKUP($K104,'[4]Lookup Tables'!$A$3:$B$35,2,FALSE),"ERROR")</f>
        <v>10</v>
      </c>
      <c r="M104" s="11" t="s">
        <v>45</v>
      </c>
      <c r="N104" s="15" t="str">
        <f t="array" ref="N104">VLOOKUP($M104&amp;$L104, CHOOSE({1,2}, '[4]Lookup Tables'!$I$59:$I$124&amp;'[4]Lookup Tables'!$J$59:$J$124,'[4]Lookup Tables'!$K$59:$K$124), 2,0)</f>
        <v>H10</v>
      </c>
      <c r="O104" s="15">
        <f t="array" ref="O104">VLOOKUP($M104&amp;$K104, CHOOSE({1,2}, '[4]Lookup Tables'!$I$59:$I$124&amp;'[4]Lookup Tables'!$J$59:$J$124,'[4]Lookup Tables'!$L$59:$L$124), 2,0)</f>
        <v>70298</v>
      </c>
      <c r="P104" s="15">
        <f>+IFERROR(VLOOKUP($A104,'[4]Lookup Tables'!$I$54:$J$55,2,FALSE),"ERROR")</f>
        <v>72036</v>
      </c>
      <c r="Q104" s="16">
        <v>43</v>
      </c>
      <c r="R104" s="17">
        <v>1</v>
      </c>
      <c r="S104" s="18">
        <v>23</v>
      </c>
      <c r="T104" s="19">
        <f>(VLOOKUP(S104,'[4]Lookup Tables'!$L$3:$M$11,2,FALSE))*0.039370078474</f>
        <v>0.89566928528350009</v>
      </c>
      <c r="U104" s="17">
        <f>(3.14159*(T104/2)^2)*(Q104)</f>
        <v>27.092765187238683</v>
      </c>
      <c r="V104" s="20" t="str">
        <f>+IFERROR(VLOOKUP(L104,'[4]Lookup Tables'!$R$4:$U$22,3,FALSE),"ERROR")</f>
        <v>Red</v>
      </c>
      <c r="W104" s="21">
        <f>B104</f>
        <v>175049</v>
      </c>
      <c r="X104" s="22" t="s">
        <v>235</v>
      </c>
      <c r="Y104" s="23" t="s">
        <v>27</v>
      </c>
      <c r="Z104" s="23" t="str">
        <f>+IFERROR(VLOOKUP(L104,'[4]Lookup Tables'!$R$4:$U$22,4,FALSE),"ERROR")</f>
        <v>Super Fast</v>
      </c>
      <c r="AA104" s="21">
        <f>S104</f>
        <v>23</v>
      </c>
      <c r="AB104" s="24">
        <f>R104</f>
        <v>1</v>
      </c>
      <c r="AC104" s="23" t="s">
        <v>28</v>
      </c>
      <c r="AD104" s="25">
        <v>0.75</v>
      </c>
      <c r="AE104" s="26">
        <f>(($U104-(3.1459*(($AB104+0.043)/2)^2))/((3.1459*(($AB104+0.043)/2)^2)-(3.1459*(AD104/2)^2)))/12</f>
        <v>5.2917996548231798</v>
      </c>
      <c r="AF104" s="23" t="s">
        <v>29</v>
      </c>
      <c r="AG104" s="23">
        <v>0.625</v>
      </c>
      <c r="AH104" s="26">
        <f>(($U104-(3.1459*(($AB104+0.043)/2)^2))/((3.1459*(($AB104+0.043)/2)^2)-(3.1459*(AG104/2)^2)))/12</f>
        <v>3.9873005760870286</v>
      </c>
      <c r="AI104" s="23" t="s">
        <v>30</v>
      </c>
      <c r="AJ104" s="23">
        <v>0.69</v>
      </c>
      <c r="AK104" s="26">
        <f>(($U104-(3.1459*(($AB104+0.043)/2)^2))/((3.1459*(($AB104+0.043)/2)^2)-(3.1459*(AJ104/2)^2)))/12</f>
        <v>4.5444155313072878</v>
      </c>
      <c r="AL104" s="23" t="s">
        <v>31</v>
      </c>
      <c r="AM104" s="23">
        <v>0.80400000000000005</v>
      </c>
      <c r="AN104" s="26">
        <f>(($U104-(3.1459*(($AB104+0.043)/2)^2))/((3.1459*(($AB104+0.043)/2)^2)-(3.1459*(AM104/2)^2)))/12</f>
        <v>6.297765814657498</v>
      </c>
      <c r="AO104" s="23" t="s">
        <v>32</v>
      </c>
      <c r="AP104" s="23">
        <v>0.53</v>
      </c>
      <c r="AQ104" s="26">
        <f>(($U104-(3.1459*(($AB104+0.043)/2)^2))/((3.1459*(($AB104+0.043)/2)^2)-(3.1459*(AP104/2)^2)))/12</f>
        <v>3.4451268380798563</v>
      </c>
      <c r="AR104" s="47">
        <f>AY104</f>
        <v>43.25</v>
      </c>
      <c r="AS104" s="21">
        <f>+IFERROR(VLOOKUP(L104,'[4]Lookup Tables'!$R$4:$U$22,2,FALSE),"ERROR")</f>
        <v>15</v>
      </c>
      <c r="AT104" s="23" t="str">
        <f>A104</f>
        <v>B or G</v>
      </c>
      <c r="AU104" s="21">
        <f>F104</f>
        <v>20</v>
      </c>
      <c r="AV104" s="21">
        <f>+IFERROR(VLOOKUP(L104,'[4]Lookup Tables'!$R$4:$V$22,5,FALSE),"ERROR")</f>
        <v>3</v>
      </c>
      <c r="AW104" s="21">
        <v>600</v>
      </c>
      <c r="AX104" s="48">
        <f>Q104</f>
        <v>43</v>
      </c>
      <c r="AY104" s="48">
        <f>AX104+0.25</f>
        <v>43.25</v>
      </c>
      <c r="AZ104" s="48">
        <f>AX104+1</f>
        <v>44</v>
      </c>
      <c r="BA104" s="29">
        <f t="array" ref="BA104">VLOOKUP($S104&amp;$M104, CHOOSE({1,2}, '[4]Lookup Tables'!$I$20:$I$49&amp;'[4]Lookup Tables'!$J$20:$J$49,'[4]Lookup Tables'!$K$20:$K$49), 2,0)</f>
        <v>4.8300000000000003E-2</v>
      </c>
      <c r="BB104" s="29">
        <f>BA104*AX104</f>
        <v>2.0769000000000002</v>
      </c>
      <c r="BC104" s="30">
        <f>BB104*454</f>
        <v>942.91260000000011</v>
      </c>
      <c r="BD104" s="29">
        <f t="array" ref="BD104">VLOOKUP($S104&amp;$M104, CHOOSE({1,2}, '[4]Lookup Tables'!$I$20:$I$49&amp;'[4]Lookup Tables'!$J$20:$J$49,'[4]Lookup Tables'!$L$20:$L$49), 2,0)</f>
        <v>4.9299999999999997E-2</v>
      </c>
      <c r="BE104" s="49">
        <f>BD104*AY104</f>
        <v>2.132225</v>
      </c>
      <c r="BF104" s="30">
        <f>BE104*454</f>
        <v>968.03015000000005</v>
      </c>
      <c r="BG104" s="29">
        <f t="array" ref="BG104">VLOOKUP($S104&amp;$M104, CHOOSE({1,2}, '[4]Lookup Tables'!$I$20:$I$49&amp;'[4]Lookup Tables'!$J$20:$J$49,'[4]Lookup Tables'!$M$20:$M$49), 2,0)</f>
        <v>5.0299999999999997E-2</v>
      </c>
      <c r="BH104" s="29">
        <f>BG104*AZ104</f>
        <v>2.2132000000000001</v>
      </c>
      <c r="BI104" s="30">
        <f>BH104*454</f>
        <v>1004.7928000000001</v>
      </c>
      <c r="BJ104" s="30" t="str">
        <f>N104</f>
        <v>H10</v>
      </c>
      <c r="BK104" s="31">
        <f>BE104*0.7</f>
        <v>1.4925575</v>
      </c>
      <c r="BL104" s="30">
        <v>72036</v>
      </c>
      <c r="BM104" s="31">
        <f>BE104*0.3</f>
        <v>0.63966749999999994</v>
      </c>
      <c r="BN104" s="32">
        <v>0.3</v>
      </c>
      <c r="BO104" s="29" t="str">
        <f>'[4]Lookup Tables'!$P$58</f>
        <v>12-8 4x1.25 Universal Clip</v>
      </c>
      <c r="BP104" s="30">
        <f>VLOOKUP($BO104,'[4]Lookup Tables'!$P$58:$Q$60,2)</f>
        <v>8509</v>
      </c>
      <c r="BQ104" s="29" t="str">
        <f>VLOOKUP($S104,'[4]Lookup Tables'!$O$45:$S$53,2)</f>
        <v>40mm142 gauge</v>
      </c>
      <c r="BR104" s="33">
        <f>($AY104+1.25)/12</f>
        <v>3.7083333333333335</v>
      </c>
      <c r="BS104" s="30">
        <f>VLOOKUP($S104,'[4]Lookup Tables'!$O$45:$S$53,3)</f>
        <v>8030</v>
      </c>
      <c r="BT104" s="29" t="str">
        <f>VLOOKUP($S104,'[4]Lookup Tables'!$O$45:$S$53,4)</f>
        <v>84mm200 gauge</v>
      </c>
      <c r="BU104" s="33">
        <f>($AY104+1.25)/12</f>
        <v>3.7083333333333335</v>
      </c>
      <c r="BV104" s="30">
        <f>VLOOKUP($S104,'[4]Lookup Tables'!$O$45:$S$53,5)</f>
        <v>8032</v>
      </c>
      <c r="BW104" s="34">
        <f>F104</f>
        <v>20</v>
      </c>
      <c r="BX104" s="34">
        <f>BB104*BW104</f>
        <v>41.538000000000004</v>
      </c>
      <c r="BY104" s="34">
        <f>BE104*BW104</f>
        <v>42.644500000000001</v>
      </c>
      <c r="BZ104" s="34">
        <f>BH104*BW104</f>
        <v>44.264000000000003</v>
      </c>
      <c r="CA104" s="34">
        <f>BZ104+CE104+CI104</f>
        <v>46.764000000000003</v>
      </c>
      <c r="CB104" s="35" t="str">
        <f t="array" ref="CB104">VLOOKUP($E104&amp;ROUNDUP(($AZ104),0), CHOOSE({1,2},'[4]Lookup Tables'!$X$3:$X$129&amp;'[4]Lookup Tables'!$Y$3:$Y$129,'[4]Lookup Tables'!$Z$3:$Z$129),2,0)</f>
        <v>47"-2pc</v>
      </c>
      <c r="CC104" s="34">
        <f t="array" ref="CC104">VLOOKUP($E104&amp;ROUNDUP(($AZ104),0), CHOOSE({1,2},'[4]Lookup Tables'!$X$3:$X$129&amp;'[4]Lookup Tables'!$Y$3:$Y$129,'[4]Lookup Tables'!AA$3:$AA$129),2,0)</f>
        <v>8470</v>
      </c>
      <c r="CD104" s="34">
        <f t="array" ref="CD104">VLOOKUP($E104&amp;ROUNDUP(($AZ104),0), CHOOSE({1,2},'[4]Lookup Tables'!$X$3:$X$129&amp;'[4]Lookup Tables'!$Y$3:$Y$129,'[4]Lookup Tables'!$AB$3:$AB$129),2,0)</f>
        <v>8471</v>
      </c>
      <c r="CE104" s="36">
        <f t="array" ref="CE104">VLOOKUP($E104&amp;ROUNDUP(($AZ104),0), CHOOSE({1,2},'[4]Lookup Tables'!$X$3:$X$129&amp;'[4]Lookup Tables'!$Y$3:$Y$129,'[4]Lookup Tables'!$AD$3:$AD$129),2,0)</f>
        <v>2.5</v>
      </c>
      <c r="CF104" s="34">
        <f t="array" ref="CF104">VLOOKUP($E104&amp;ROUNDUP(($AZ104),0), CHOOSE({1,2},'[4]Lookup Tables'!$X$3:$X$129&amp;'[4]Lookup Tables'!$Y$3:$Y$129,'[4]Lookup Tables'!$AE$3:$AE$129),2,0)</f>
        <v>2</v>
      </c>
      <c r="CG104" s="34" t="str">
        <f t="array" ref="CG104">VLOOKUP($E104&amp;ROUNDUP(($AZ104+1),0), CHOOSE({1,2},'[4]Lookup Tables'!$X$3:$X$129&amp;'[4]Lookup Tables'!$Y$3:$Y$129,'[4]Lookup Tables'!$AC$3:$AC$129),2,0)</f>
        <v>NA</v>
      </c>
      <c r="CH104" s="36">
        <f>(CO104*12)*0.0386</f>
        <v>8.4303270506989829</v>
      </c>
      <c r="CI104" s="36">
        <f t="shared" si="879"/>
        <v>0</v>
      </c>
      <c r="CJ104" s="36">
        <f>((3.14159*(((S104*0.039370078474)/2)^2))*Q104)*BW104</f>
        <v>553.82964507858526</v>
      </c>
      <c r="CK104" s="36">
        <f>((SQRT((CJ104/Q104)/3.14159))*2)</f>
        <v>4.0495719003787993</v>
      </c>
      <c r="CL104" s="36">
        <f>CK104/0.7827</f>
        <v>5.1738493680577484</v>
      </c>
      <c r="CM104" s="36">
        <f>(2*3.14159*(CL104/2))/12</f>
        <v>1.3545094530163784</v>
      </c>
      <c r="CN104" s="37">
        <f>ROUNDUP((Q104/3)*CM104,1)</f>
        <v>19.5</v>
      </c>
      <c r="CO104" s="37">
        <f>(CN104*ABS(COS(15)))+((6*(CM104*5))/12)</f>
        <v>18.20018793328796</v>
      </c>
      <c r="CP104" s="38" t="str">
        <f t="array" ref="CP104">VLOOKUP($S104&amp;$D104, CHOOSE({1,2}, '[4]Lookup Tables'!$O$65:$O$79&amp;'[4]Lookup Tables'!$P$65:$P$79,'[4]Lookup Tables'!$Q$65:$Q$79),2,0)</f>
        <v>NA</v>
      </c>
      <c r="CQ104" s="39">
        <f t="shared" si="886"/>
        <v>2.3977238095238094</v>
      </c>
      <c r="CR104" s="40" t="str">
        <f>+IFERROR(VLOOKUP($J104,'[5]Codes - Revised'!$A$8:$O$12110,10,FALSE),"ERROR")</f>
        <v>48 x 44</v>
      </c>
      <c r="CS104" s="41">
        <f t="shared" si="802"/>
        <v>2014.0879999999997</v>
      </c>
    </row>
    <row r="105" spans="1:97" s="10" customFormat="1">
      <c r="A105" s="11" t="s">
        <v>21</v>
      </c>
      <c r="B105" s="12">
        <v>175050</v>
      </c>
      <c r="C105" s="11" t="s">
        <v>236</v>
      </c>
      <c r="D105" s="11" t="s">
        <v>23</v>
      </c>
      <c r="E105" s="11" t="s">
        <v>24</v>
      </c>
      <c r="F105" s="11">
        <v>25</v>
      </c>
      <c r="G105" s="13">
        <f t="shared" ref="G105:G106" si="888">CA105</f>
        <v>57.83</v>
      </c>
      <c r="H105" s="14">
        <v>42</v>
      </c>
      <c r="I105" s="13">
        <f t="shared" ref="I105:I106" si="889">F105*H105</f>
        <v>1050</v>
      </c>
      <c r="J105" s="14">
        <v>12475</v>
      </c>
      <c r="K105" s="11">
        <v>10</v>
      </c>
      <c r="L105" s="15">
        <f>+IFERROR(VLOOKUP($K105,'[4]Lookup Tables'!$A$3:$B$29,2,FALSE),"ERROR")</f>
        <v>10</v>
      </c>
      <c r="M105" s="11" t="s">
        <v>45</v>
      </c>
      <c r="N105" s="15" t="str">
        <f t="array" ref="N105">VLOOKUP($M105&amp;$K105, CHOOSE({1,2}, '[4]Lookup Tables'!$I$59:$I$118&amp;'[4]Lookup Tables'!$J$59:$J$118,'[4]Lookup Tables'!$K$59:$K$118), 2,0)</f>
        <v>H10</v>
      </c>
      <c r="O105" s="15">
        <f t="array" ref="O105">VLOOKUP($M105&amp;$K105, CHOOSE({1,2}, '[4]Lookup Tables'!$I$59:$I$118&amp;'[4]Lookup Tables'!$J$59:$J$118,'[4]Lookup Tables'!$L$59:$L$118), 2,0)</f>
        <v>70298</v>
      </c>
      <c r="P105" s="15">
        <f>+IFERROR(VLOOKUP($A105,'[4]Lookup Tables'!$I$54:$J$55,2,FALSE),"ERROR")</f>
        <v>72036</v>
      </c>
      <c r="Q105" s="16">
        <v>43</v>
      </c>
      <c r="R105" s="17">
        <v>1</v>
      </c>
      <c r="S105" s="18">
        <v>23</v>
      </c>
      <c r="T105" s="19">
        <f>(VLOOKUP(S105,'[4]Lookup Tables'!$L$3:$M$11,2,FALSE))*0.039370078474</f>
        <v>0.89566928528350009</v>
      </c>
      <c r="U105" s="17">
        <f t="shared" ref="U105:U106" si="890">(3.14159*(T105/2)^2)*(Q105)</f>
        <v>27.092765187238683</v>
      </c>
      <c r="V105" s="20" t="str">
        <f>+IFERROR(VLOOKUP(L105,'[4]Lookup Tables'!$R$4:$U$16,3,FALSE),"ERROR")</f>
        <v>Red</v>
      </c>
      <c r="W105" s="21">
        <f t="shared" ref="W105:W106" si="891">B105</f>
        <v>175050</v>
      </c>
      <c r="X105" s="22" t="s">
        <v>235</v>
      </c>
      <c r="Y105" s="23" t="s">
        <v>27</v>
      </c>
      <c r="Z105" s="23" t="str">
        <f>+IFERROR(VLOOKUP(L105,'[4]Lookup Tables'!$R$4:$U$16,4,FALSE),"ERROR")</f>
        <v>Super Fast</v>
      </c>
      <c r="AA105" s="21">
        <f t="shared" ref="AA105:AA106" si="892">S105</f>
        <v>23</v>
      </c>
      <c r="AB105" s="24">
        <f t="shared" ref="AB105:AB106" si="893">R105</f>
        <v>1</v>
      </c>
      <c r="AC105" s="23" t="s">
        <v>28</v>
      </c>
      <c r="AD105" s="25">
        <v>0.75</v>
      </c>
      <c r="AE105" s="26">
        <f t="shared" ref="AE105:AE106" si="894">(($U105-(3.1459*(($AB105+0.043)/2)^2))/((3.1459*(($AB105+0.043)/2)^2)-(3.1459*(AD105/2)^2)))/12</f>
        <v>5.2917996548231798</v>
      </c>
      <c r="AF105" s="23" t="s">
        <v>29</v>
      </c>
      <c r="AG105" s="23">
        <v>0.625</v>
      </c>
      <c r="AH105" s="26">
        <f t="shared" ref="AH105:AH106" si="895">(($U105-(3.1459*(($AB105+0.043)/2)^2))/((3.1459*(($AB105+0.043)/2)^2)-(3.1459*(AG105/2)^2)))/12</f>
        <v>3.9873005760870286</v>
      </c>
      <c r="AI105" s="23" t="s">
        <v>30</v>
      </c>
      <c r="AJ105" s="23">
        <v>0.69</v>
      </c>
      <c r="AK105" s="26">
        <f t="shared" ref="AK105:AK106" si="896">(($U105-(3.1459*(($AB105+0.043)/2)^2))/((3.1459*(($AB105+0.043)/2)^2)-(3.1459*(AJ105/2)^2)))/12</f>
        <v>4.5444155313072878</v>
      </c>
      <c r="AL105" s="23" t="s">
        <v>31</v>
      </c>
      <c r="AM105" s="23">
        <v>0.80400000000000005</v>
      </c>
      <c r="AN105" s="26">
        <f t="shared" ref="AN105:AN106" si="897">(($U105-(3.1459*(($AB105+0.043)/2)^2))/((3.1459*(($AB105+0.043)/2)^2)-(3.1459*(AM105/2)^2)))/12</f>
        <v>6.297765814657498</v>
      </c>
      <c r="AO105" s="23" t="s">
        <v>32</v>
      </c>
      <c r="AP105" s="23">
        <v>0.53</v>
      </c>
      <c r="AQ105" s="26">
        <f t="shared" ref="AQ105:AQ106" si="898">(($U105-(3.1459*(($AB105+0.043)/2)^2))/((3.1459*(($AB105+0.043)/2)^2)-(3.1459*(AP105/2)^2)))/12</f>
        <v>3.4451268380798563</v>
      </c>
      <c r="AR105" s="47">
        <f t="shared" ref="AR105:AR106" si="899">AY105</f>
        <v>43.25</v>
      </c>
      <c r="AS105" s="21">
        <f>+IFERROR(VLOOKUP(L105,'[4]Lookup Tables'!$R$4:$U$16,2,FALSE),"ERROR")</f>
        <v>15</v>
      </c>
      <c r="AT105" s="23" t="str">
        <f t="shared" ref="AT105:AT106" si="900">A105</f>
        <v>B or G</v>
      </c>
      <c r="AU105" s="21">
        <f t="shared" ref="AU105:AU106" si="901">F105</f>
        <v>25</v>
      </c>
      <c r="AV105" s="21">
        <f>+IFERROR(VLOOKUP(L105,'[4]Lookup Tables'!$R$4:$V$16,5,FALSE),"ERROR")</f>
        <v>3</v>
      </c>
      <c r="AW105" s="21">
        <v>600</v>
      </c>
      <c r="AX105" s="48">
        <f t="shared" ref="AX105:AX106" si="902">Q105</f>
        <v>43</v>
      </c>
      <c r="AY105" s="48">
        <f t="shared" ref="AY105:AY106" si="903">AX105+0.25</f>
        <v>43.25</v>
      </c>
      <c r="AZ105" s="48">
        <f t="shared" ref="AZ105:AZ106" si="904">AX105+1</f>
        <v>44</v>
      </c>
      <c r="BA105" s="29">
        <f t="array" ref="BA105">VLOOKUP($S105&amp;$M105, CHOOSE({1,2}, '[4]Lookup Tables'!$I$20:$I$48&amp;'[4]Lookup Tables'!$J$20:$J$48,'[4]Lookup Tables'!$K$20:$K$48), 2,0)</f>
        <v>4.8300000000000003E-2</v>
      </c>
      <c r="BB105" s="29">
        <f t="shared" ref="BB105:BB106" si="905">BA105*AX105</f>
        <v>2.0769000000000002</v>
      </c>
      <c r="BC105" s="30">
        <f t="shared" ref="BC105:BC106" si="906">BB105*454</f>
        <v>942.91260000000011</v>
      </c>
      <c r="BD105" s="29">
        <f t="array" ref="BD105">VLOOKUP($S105&amp;$M105, CHOOSE({1,2}, '[4]Lookup Tables'!$I$20:$I$48&amp;'[4]Lookup Tables'!$J$20:$J$48,'[4]Lookup Tables'!$L$20:$L$48), 2,0)</f>
        <v>4.9299999999999997E-2</v>
      </c>
      <c r="BE105" s="49">
        <f t="shared" ref="BE105:BE106" si="907">BD105*AY105</f>
        <v>2.132225</v>
      </c>
      <c r="BF105" s="30">
        <f t="shared" ref="BF105:BF106" si="908">BE105*454</f>
        <v>968.03015000000005</v>
      </c>
      <c r="BG105" s="29">
        <f t="array" ref="BG105">VLOOKUP($S105&amp;$M105, CHOOSE({1,2}, '[4]Lookup Tables'!$I$20:$I$48&amp;'[4]Lookup Tables'!$J$20:$J$48,'[4]Lookup Tables'!$M$20:$M$48), 2,0)</f>
        <v>5.0299999999999997E-2</v>
      </c>
      <c r="BH105" s="29">
        <f t="shared" ref="BH105:BH106" si="909">BG105*AZ105</f>
        <v>2.2132000000000001</v>
      </c>
      <c r="BI105" s="30">
        <f t="shared" ref="BI105:BI106" si="910">BH105*454</f>
        <v>1004.7928000000001</v>
      </c>
      <c r="BJ105" s="30" t="str">
        <f t="shared" ref="BJ105:BJ106" si="911">N105</f>
        <v>H10</v>
      </c>
      <c r="BK105" s="31">
        <f t="shared" ref="BK105:BK106" si="912">BE105*0.7</f>
        <v>1.4925575</v>
      </c>
      <c r="BL105" s="30">
        <v>72036</v>
      </c>
      <c r="BM105" s="31">
        <f t="shared" ref="BM105:BM106" si="913">BE105*0.3</f>
        <v>0.63966749999999994</v>
      </c>
      <c r="BN105" s="32">
        <v>0.3</v>
      </c>
      <c r="BO105" s="29" t="str">
        <f>'[4]Lookup Tables'!$P$58</f>
        <v>12-8 4x1.25 Universal Clip</v>
      </c>
      <c r="BP105" s="30" t="e">
        <f>VLOOKUP(#REF!,'[4]Lookup Tables'!$P$58:$Q$60,2)</f>
        <v>#REF!</v>
      </c>
      <c r="BQ105" s="29" t="str">
        <f>VLOOKUP($S105,'[4]Lookup Tables'!$O$45:$S$53,2)</f>
        <v>40mm142 gauge</v>
      </c>
      <c r="BR105" s="33">
        <f t="shared" ref="BR105:BR106" si="914">($AY105+1.25)/12</f>
        <v>3.7083333333333335</v>
      </c>
      <c r="BS105" s="30">
        <f>VLOOKUP($S105,'[4]Lookup Tables'!$O$45:$S$53,3)</f>
        <v>8030</v>
      </c>
      <c r="BT105" s="29" t="str">
        <f>VLOOKUP($S105,'[4]Lookup Tables'!$O$45:$S$53,4)</f>
        <v>84mm200 gauge</v>
      </c>
      <c r="BU105" s="33">
        <f t="shared" ref="BU105:BU106" si="915">($AY105+1.25)/12</f>
        <v>3.7083333333333335</v>
      </c>
      <c r="BV105" s="30">
        <f>VLOOKUP($S105,'[4]Lookup Tables'!$O$45:$S$53,5)</f>
        <v>8032</v>
      </c>
      <c r="BW105" s="34">
        <f t="shared" ref="BW105:BW106" si="916">F105</f>
        <v>25</v>
      </c>
      <c r="BX105" s="34">
        <f t="shared" ref="BX105:BX106" si="917">BB105*BW105</f>
        <v>51.922500000000007</v>
      </c>
      <c r="BY105" s="34">
        <f t="shared" ref="BY105:BY106" si="918">BE105*BW105</f>
        <v>53.305624999999999</v>
      </c>
      <c r="BZ105" s="34">
        <f t="shared" ref="BZ105:BZ106" si="919">BH105*BW105</f>
        <v>55.33</v>
      </c>
      <c r="CA105" s="34">
        <f t="shared" ref="CA105:CA106" si="920">BZ105+CE105+CI105</f>
        <v>57.83</v>
      </c>
      <c r="CB105" s="35" t="str">
        <f t="array" ref="CB105">VLOOKUP($E105&amp;ROUNDUP(($AZ105),0), CHOOSE({1,2},'[4]Lookup Tables'!$X$3:$X$129&amp;'[4]Lookup Tables'!$Y$3:$Y$129,'[4]Lookup Tables'!$Z$3:$Z$129),2,0)</f>
        <v>47"-2pc</v>
      </c>
      <c r="CC105" s="34">
        <f t="array" ref="CC105">VLOOKUP($E105&amp;ROUNDUP(($AZ105),0), CHOOSE({1,2},'[4]Lookup Tables'!$X$3:$X$129&amp;'[4]Lookup Tables'!$Y$3:$Y$129,'[4]Lookup Tables'!AA$3:$AA$129),2,0)</f>
        <v>8470</v>
      </c>
      <c r="CD105" s="34">
        <f t="array" ref="CD105">VLOOKUP($E105&amp;ROUNDUP(($AZ105),0), CHOOSE({1,2},'[4]Lookup Tables'!$X$3:$X$129&amp;'[4]Lookup Tables'!$Y$3:$Y$129,'[4]Lookup Tables'!$AB$3:$AB$129),2,0)</f>
        <v>8471</v>
      </c>
      <c r="CE105" s="36">
        <f t="array" ref="CE105">VLOOKUP($E105&amp;ROUNDUP(($AZ105),0), CHOOSE({1,2},'[4]Lookup Tables'!$X$3:$X$129&amp;'[4]Lookup Tables'!$Y$3:$Y$129,'[4]Lookup Tables'!$AD$3:$AD$129),2,0)</f>
        <v>2.5</v>
      </c>
      <c r="CF105" s="34">
        <f t="array" ref="CF105">VLOOKUP($E105&amp;ROUNDUP(($AZ105),0), CHOOSE({1,2},'[4]Lookup Tables'!$X$3:$X$129&amp;'[4]Lookup Tables'!$Y$3:$Y$129,'[4]Lookup Tables'!$AE$3:$AE$129),2,0)</f>
        <v>2</v>
      </c>
      <c r="CG105" s="34" t="str">
        <f t="array" ref="CG105">VLOOKUP($E105&amp;ROUNDUP(($AZ105+1),0), CHOOSE({1,2},'[4]Lookup Tables'!$X$3:$X$129&amp;'[4]Lookup Tables'!$Y$3:$Y$129,'[4]Lookup Tables'!$AC$3:$AC$129),2,0)</f>
        <v>NA</v>
      </c>
      <c r="CH105" s="36">
        <f t="shared" ref="CH105:CH106" si="921">(CO105*12)*0.0386</f>
        <v>9.4248070673403745</v>
      </c>
      <c r="CI105" s="36">
        <f t="shared" si="879"/>
        <v>0</v>
      </c>
      <c r="CJ105" s="36">
        <f t="shared" ref="CJ105:CJ106" si="922">((3.14159*(((S105*0.039370078474)/2)^2))*Q105)*BW105</f>
        <v>692.28705634823154</v>
      </c>
      <c r="CK105" s="36">
        <f t="shared" ref="CK105:CK106" si="923">((SQRT((CJ105/Q105)/3.14159))*2)</f>
        <v>4.5275590245100004</v>
      </c>
      <c r="CL105" s="36">
        <f t="shared" ref="CL105:CL106" si="924">CK105/0.7827</f>
        <v>5.7845394461607267</v>
      </c>
      <c r="CM105" s="36">
        <f t="shared" ref="CM105:CM106" si="925">(2*3.14159*(CL105/2))/12</f>
        <v>1.5143876065553397</v>
      </c>
      <c r="CN105" s="37">
        <f t="shared" ref="CN105:CN106" si="926">ROUNDUP((Q105/3)*CM105,1)</f>
        <v>21.8</v>
      </c>
      <c r="CO105" s="37">
        <f t="shared" ref="CO105:CO106" si="927">(CN105*ABS(COS(15)))+((6*(CM105*5))/12)</f>
        <v>20.347165516710653</v>
      </c>
      <c r="CP105" s="38" t="str">
        <f t="array" ref="CP105">VLOOKUP($S105&amp;$D105, CHOOSE({1,2}, '[4]Lookup Tables'!$O$65:$O$79&amp;'[4]Lookup Tables'!$P$65:$P$79,'[4]Lookup Tables'!$Q$65:$Q$79),2,0)</f>
        <v>NA</v>
      </c>
      <c r="CQ105" s="39">
        <f t="shared" si="886"/>
        <v>2.3608190476190476</v>
      </c>
      <c r="CR105" s="40" t="str">
        <f>+IFERROR(VLOOKUP($J105,'[5]Codes - Revised'!$A$8:$O$12110,10,FALSE),"ERROR")</f>
        <v>48 x 44</v>
      </c>
      <c r="CS105" s="41">
        <f t="shared" si="802"/>
        <v>2478.8599999999997</v>
      </c>
    </row>
    <row r="106" spans="1:97" s="10" customFormat="1">
      <c r="A106" s="11" t="s">
        <v>21</v>
      </c>
      <c r="B106" s="12">
        <v>175052</v>
      </c>
      <c r="C106" s="11" t="s">
        <v>237</v>
      </c>
      <c r="D106" s="11" t="s">
        <v>23</v>
      </c>
      <c r="E106" s="11" t="s">
        <v>34</v>
      </c>
      <c r="F106" s="11">
        <v>20</v>
      </c>
      <c r="G106" s="13">
        <f t="shared" si="888"/>
        <v>44.282546719511544</v>
      </c>
      <c r="H106" s="14">
        <v>54</v>
      </c>
      <c r="I106" s="13">
        <f t="shared" si="889"/>
        <v>1080</v>
      </c>
      <c r="J106" s="14">
        <v>12545</v>
      </c>
      <c r="K106" s="11">
        <v>10</v>
      </c>
      <c r="L106" s="15">
        <f>+IFERROR(VLOOKUP($K106,'[4]Lookup Tables'!$A$3:$B$29,2,FALSE),"ERROR")</f>
        <v>10</v>
      </c>
      <c r="M106" s="11" t="s">
        <v>45</v>
      </c>
      <c r="N106" s="15" t="str">
        <f t="array" ref="N106">VLOOKUP($M106&amp;$K106, CHOOSE({1,2}, '[4]Lookup Tables'!$I$59:$I$118&amp;'[4]Lookup Tables'!$J$59:$J$118,'[4]Lookup Tables'!$K$59:$K$118), 2,0)</f>
        <v>H10</v>
      </c>
      <c r="O106" s="15">
        <f t="array" ref="O106">VLOOKUP($M106&amp;$K106, CHOOSE({1,2}, '[4]Lookup Tables'!$I$59:$I$118&amp;'[4]Lookup Tables'!$J$59:$J$118,'[4]Lookup Tables'!$L$59:$L$118), 2,0)</f>
        <v>70298</v>
      </c>
      <c r="P106" s="15">
        <f>+IFERROR(VLOOKUP($A106,'[4]Lookup Tables'!$I$54:$J$55,2,FALSE),"ERROR")</f>
        <v>72036</v>
      </c>
      <c r="Q106" s="16">
        <v>43</v>
      </c>
      <c r="R106" s="17">
        <v>1</v>
      </c>
      <c r="S106" s="18">
        <v>23</v>
      </c>
      <c r="T106" s="19">
        <f>(VLOOKUP(S106,'[4]Lookup Tables'!$L$3:$M$11,2,FALSE))*0.039370078474</f>
        <v>0.89566928528350009</v>
      </c>
      <c r="U106" s="17">
        <f t="shared" si="890"/>
        <v>27.092765187238683</v>
      </c>
      <c r="V106" s="20" t="str">
        <f>+IFERROR(VLOOKUP(L106,'[4]Lookup Tables'!$R$4:$U$16,3,FALSE),"ERROR")</f>
        <v>Red</v>
      </c>
      <c r="W106" s="21">
        <f t="shared" si="891"/>
        <v>175052</v>
      </c>
      <c r="X106" s="22" t="s">
        <v>235</v>
      </c>
      <c r="Y106" s="23" t="s">
        <v>27</v>
      </c>
      <c r="Z106" s="23" t="str">
        <f>+IFERROR(VLOOKUP(L106,'[4]Lookup Tables'!$R$4:$U$16,4,FALSE),"ERROR")</f>
        <v>Super Fast</v>
      </c>
      <c r="AA106" s="21">
        <f t="shared" si="892"/>
        <v>23</v>
      </c>
      <c r="AB106" s="24">
        <f t="shared" si="893"/>
        <v>1</v>
      </c>
      <c r="AC106" s="23" t="s">
        <v>28</v>
      </c>
      <c r="AD106" s="25">
        <v>0.75</v>
      </c>
      <c r="AE106" s="26">
        <f t="shared" si="894"/>
        <v>5.2917996548231798</v>
      </c>
      <c r="AF106" s="23" t="s">
        <v>29</v>
      </c>
      <c r="AG106" s="23">
        <v>0.625</v>
      </c>
      <c r="AH106" s="26">
        <f t="shared" si="895"/>
        <v>3.9873005760870286</v>
      </c>
      <c r="AI106" s="23" t="s">
        <v>30</v>
      </c>
      <c r="AJ106" s="23">
        <v>0.69</v>
      </c>
      <c r="AK106" s="26">
        <f t="shared" si="896"/>
        <v>4.5444155313072878</v>
      </c>
      <c r="AL106" s="23" t="s">
        <v>31</v>
      </c>
      <c r="AM106" s="23">
        <v>0.80400000000000005</v>
      </c>
      <c r="AN106" s="26">
        <f t="shared" si="897"/>
        <v>6.297765814657498</v>
      </c>
      <c r="AO106" s="23" t="s">
        <v>32</v>
      </c>
      <c r="AP106" s="23">
        <v>0.53</v>
      </c>
      <c r="AQ106" s="26">
        <f t="shared" si="898"/>
        <v>3.4451268380798563</v>
      </c>
      <c r="AR106" s="47">
        <f t="shared" si="899"/>
        <v>43.25</v>
      </c>
      <c r="AS106" s="21">
        <f>+IFERROR(VLOOKUP(L106,'[4]Lookup Tables'!$R$4:$U$16,2,FALSE),"ERROR")</f>
        <v>15</v>
      </c>
      <c r="AT106" s="23" t="str">
        <f t="shared" si="900"/>
        <v>B or G</v>
      </c>
      <c r="AU106" s="21">
        <f t="shared" si="901"/>
        <v>20</v>
      </c>
      <c r="AV106" s="21">
        <f>+IFERROR(VLOOKUP(L106,'[4]Lookup Tables'!$R$4:$V$16,5,FALSE),"ERROR")</f>
        <v>3</v>
      </c>
      <c r="AW106" s="21">
        <v>600</v>
      </c>
      <c r="AX106" s="48">
        <f t="shared" si="902"/>
        <v>43</v>
      </c>
      <c r="AY106" s="48">
        <f t="shared" si="903"/>
        <v>43.25</v>
      </c>
      <c r="AZ106" s="48">
        <f t="shared" si="904"/>
        <v>44</v>
      </c>
      <c r="BA106" s="29">
        <f t="array" ref="BA106">VLOOKUP($S106&amp;$M106, CHOOSE({1,2}, '[4]Lookup Tables'!$I$20:$I$48&amp;'[4]Lookup Tables'!$J$20:$J$48,'[4]Lookup Tables'!$K$20:$K$48), 2,0)</f>
        <v>4.8300000000000003E-2</v>
      </c>
      <c r="BB106" s="29">
        <f t="shared" si="905"/>
        <v>2.0769000000000002</v>
      </c>
      <c r="BC106" s="30">
        <f t="shared" si="906"/>
        <v>942.91260000000011</v>
      </c>
      <c r="BD106" s="29">
        <f t="array" ref="BD106">VLOOKUP($S106&amp;$M106, CHOOSE({1,2}, '[4]Lookup Tables'!$I$20:$I$48&amp;'[4]Lookup Tables'!$J$20:$J$48,'[4]Lookup Tables'!$L$20:$L$48), 2,0)</f>
        <v>4.9299999999999997E-2</v>
      </c>
      <c r="BE106" s="49">
        <f t="shared" si="907"/>
        <v>2.132225</v>
      </c>
      <c r="BF106" s="30">
        <f t="shared" si="908"/>
        <v>968.03015000000005</v>
      </c>
      <c r="BG106" s="29">
        <f t="array" ref="BG106">VLOOKUP($S106&amp;$M106, CHOOSE({1,2}, '[4]Lookup Tables'!$I$20:$I$48&amp;'[4]Lookup Tables'!$J$20:$J$48,'[4]Lookup Tables'!$M$20:$M$48), 2,0)</f>
        <v>5.0299999999999997E-2</v>
      </c>
      <c r="BH106" s="29">
        <f t="shared" si="909"/>
        <v>2.2132000000000001</v>
      </c>
      <c r="BI106" s="30">
        <f t="shared" si="910"/>
        <v>1004.7928000000001</v>
      </c>
      <c r="BJ106" s="30" t="str">
        <f t="shared" si="911"/>
        <v>H10</v>
      </c>
      <c r="BK106" s="31">
        <f t="shared" si="912"/>
        <v>1.4925575</v>
      </c>
      <c r="BL106" s="30">
        <v>72036</v>
      </c>
      <c r="BM106" s="31">
        <f t="shared" si="913"/>
        <v>0.63966749999999994</v>
      </c>
      <c r="BN106" s="32">
        <v>0.3</v>
      </c>
      <c r="BO106" s="29" t="str">
        <f>'[4]Lookup Tables'!$P$58</f>
        <v>12-8 4x1.25 Universal Clip</v>
      </c>
      <c r="BP106" s="30" t="e">
        <f>VLOOKUP(#REF!,'[4]Lookup Tables'!$P$58:$Q$60,2)</f>
        <v>#REF!</v>
      </c>
      <c r="BQ106" s="29" t="str">
        <f>VLOOKUP($S106,'[4]Lookup Tables'!$O$45:$S$53,2)</f>
        <v>40mm142 gauge</v>
      </c>
      <c r="BR106" s="33">
        <f t="shared" si="914"/>
        <v>3.7083333333333335</v>
      </c>
      <c r="BS106" s="30">
        <f>VLOOKUP($S106,'[4]Lookup Tables'!$O$45:$S$53,3)</f>
        <v>8030</v>
      </c>
      <c r="BT106" s="29" t="str">
        <f>VLOOKUP($S106,'[4]Lookup Tables'!$O$45:$S$53,4)</f>
        <v>84mm200 gauge</v>
      </c>
      <c r="BU106" s="33">
        <f t="shared" si="915"/>
        <v>3.7083333333333335</v>
      </c>
      <c r="BV106" s="30">
        <f>VLOOKUP($S106,'[4]Lookup Tables'!$O$45:$S$53,5)</f>
        <v>8032</v>
      </c>
      <c r="BW106" s="34">
        <f t="shared" si="916"/>
        <v>20</v>
      </c>
      <c r="BX106" s="34">
        <f t="shared" si="917"/>
        <v>41.538000000000004</v>
      </c>
      <c r="BY106" s="34">
        <f t="shared" si="918"/>
        <v>42.644500000000001</v>
      </c>
      <c r="BZ106" s="34">
        <f t="shared" si="919"/>
        <v>44.264000000000003</v>
      </c>
      <c r="CA106" s="34">
        <f t="shared" si="920"/>
        <v>44.282546719511544</v>
      </c>
      <c r="CB106" s="35" t="str">
        <f t="array" ref="CB106">VLOOKUP($E106&amp;ROUNDUP(($AZ106+1),0), CHOOSE({1,2},'[4]Lookup Tables'!$X$3:$X$129&amp;'[4]Lookup Tables'!$Y$3:$Y$129,'[4]Lookup Tables'!$Z$3:$Z$129),2,0)</f>
        <v>NA</v>
      </c>
      <c r="CC106" s="34" t="str">
        <f t="array" ref="CC106">VLOOKUP($E106&amp;ROUNDUP(($AZ106),0), CHOOSE({1,2},'[4]Lookup Tables'!$X$3:$X$129&amp;'[4]Lookup Tables'!$Y$3:$Y$129,'[4]Lookup Tables'!AA$3:$AA$129),2,0)</f>
        <v>NA</v>
      </c>
      <c r="CD106" s="34" t="str">
        <f t="array" ref="CD106">VLOOKUP($E106&amp;ROUNDUP(($AZ106),0), CHOOSE({1,2},'[4]Lookup Tables'!$X$3:$X$129&amp;'[4]Lookup Tables'!$Y$3:$Y$129,'[4]Lookup Tables'!$AB$3:$AB$129),2,0)</f>
        <v>NA</v>
      </c>
      <c r="CE106" s="36">
        <f t="array" ref="CE106">VLOOKUP($E106&amp;ROUNDUP(($AZ106),0), CHOOSE({1,2},'[4]Lookup Tables'!$X$3:$X$129&amp;'[4]Lookup Tables'!$Y$3:$Y$129,'[4]Lookup Tables'!$AD$3:$AD$129),2,0)</f>
        <v>0</v>
      </c>
      <c r="CF106" s="34">
        <f t="array" ref="CF106">VLOOKUP($E106&amp;ROUNDUP(($AZ106),0), CHOOSE({1,2},'[4]Lookup Tables'!$X$3:$X$129&amp;'[4]Lookup Tables'!$Y$3:$Y$129,'[4]Lookup Tables'!$AE$3:$AE$129),2,0)</f>
        <v>0</v>
      </c>
      <c r="CG106" s="34">
        <f t="array" ref="CG106">VLOOKUP($E106&amp;ROUNDUP(($AZ106+1),0), CHOOSE({1,2},'[4]Lookup Tables'!$X$3:$X$129&amp;'[4]Lookup Tables'!$Y$3:$Y$129,'[4]Lookup Tables'!$AC$3:$AC$129),2,0)</f>
        <v>8053</v>
      </c>
      <c r="CH106" s="36">
        <f t="shared" si="921"/>
        <v>8.4303270506989829</v>
      </c>
      <c r="CI106" s="36">
        <f t="shared" si="879"/>
        <v>1.8546719511537763E-2</v>
      </c>
      <c r="CJ106" s="36">
        <f t="shared" si="922"/>
        <v>553.82964507858526</v>
      </c>
      <c r="CK106" s="36">
        <f t="shared" si="923"/>
        <v>4.0495719003787993</v>
      </c>
      <c r="CL106" s="36">
        <f t="shared" si="924"/>
        <v>5.1738493680577484</v>
      </c>
      <c r="CM106" s="36">
        <f t="shared" si="925"/>
        <v>1.3545094530163784</v>
      </c>
      <c r="CN106" s="37">
        <f t="shared" si="926"/>
        <v>19.5</v>
      </c>
      <c r="CO106" s="37">
        <f t="shared" si="927"/>
        <v>18.20018793328796</v>
      </c>
      <c r="CP106" s="38" t="str">
        <f t="array" ref="CP106">VLOOKUP($S106&amp;$D106, CHOOSE({1,2}, '[4]Lookup Tables'!$O$65:$O$79&amp;'[4]Lookup Tables'!$P$65:$P$79,'[4]Lookup Tables'!$Q$65:$Q$79),2,0)</f>
        <v>NA</v>
      </c>
      <c r="CQ106" s="39">
        <f t="shared" si="886"/>
        <v>2.2604236322718734</v>
      </c>
      <c r="CR106" s="40" t="str">
        <f>+IFERROR(VLOOKUP($J106,'[5]Codes - Revised'!$A$8:$O$12110,10,FALSE),"ERROR")</f>
        <v>44 x 44</v>
      </c>
      <c r="CS106" s="41">
        <f t="shared" si="802"/>
        <v>2441.2575228536234</v>
      </c>
    </row>
    <row r="107" spans="1:97" s="10" customFormat="1">
      <c r="A107" s="11" t="s">
        <v>21</v>
      </c>
      <c r="B107" s="12">
        <v>175053</v>
      </c>
      <c r="C107" s="11" t="s">
        <v>238</v>
      </c>
      <c r="D107" s="11" t="s">
        <v>23</v>
      </c>
      <c r="E107" s="11" t="s">
        <v>34</v>
      </c>
      <c r="F107" s="11">
        <v>20</v>
      </c>
      <c r="G107" s="13">
        <f>CA107</f>
        <v>44.282546719511544</v>
      </c>
      <c r="H107" s="14">
        <v>54</v>
      </c>
      <c r="I107" s="13">
        <f>F107*H107</f>
        <v>1080</v>
      </c>
      <c r="J107" s="14">
        <v>12545</v>
      </c>
      <c r="K107" s="11">
        <v>10</v>
      </c>
      <c r="L107" s="15">
        <f>+IFERROR(VLOOKUP($K107,'[4]Lookup Tables'!$A$3:$B$35,2,FALSE),"ERROR")</f>
        <v>10</v>
      </c>
      <c r="M107" s="11" t="s">
        <v>45</v>
      </c>
      <c r="N107" s="15" t="str">
        <f t="array" ref="N107">VLOOKUP($M107&amp;$L107, CHOOSE({1,2}, '[4]Lookup Tables'!$I$59:$I$124&amp;'[4]Lookup Tables'!$J$59:$J$124,'[4]Lookup Tables'!$K$59:$K$124), 2,0)</f>
        <v>H10</v>
      </c>
      <c r="O107" s="15">
        <f t="array" ref="O107">VLOOKUP($M107&amp;$K107, CHOOSE({1,2}, '[4]Lookup Tables'!$I$59:$I$124&amp;'[4]Lookup Tables'!$J$59:$J$124,'[4]Lookup Tables'!$L$59:$L$124), 2,0)</f>
        <v>70298</v>
      </c>
      <c r="P107" s="15">
        <f>+IFERROR(VLOOKUP($A107,'[4]Lookup Tables'!$I$54:$J$55,2,FALSE),"ERROR")</f>
        <v>72036</v>
      </c>
      <c r="Q107" s="16">
        <v>43</v>
      </c>
      <c r="R107" s="17">
        <v>1</v>
      </c>
      <c r="S107" s="18">
        <v>23</v>
      </c>
      <c r="T107" s="19">
        <f>(VLOOKUP(S107,'[4]Lookup Tables'!$L$3:$M$11,2,FALSE))*0.039370078474</f>
        <v>0.89566928528350009</v>
      </c>
      <c r="U107" s="17">
        <f>(3.14159*(T107/2)^2)*(Q107)</f>
        <v>27.092765187238683</v>
      </c>
      <c r="V107" s="20" t="str">
        <f>+IFERROR(VLOOKUP(L107,'[4]Lookup Tables'!$R$4:$U$22,3,FALSE),"ERROR")</f>
        <v>Red</v>
      </c>
      <c r="W107" s="21">
        <f>B107</f>
        <v>175053</v>
      </c>
      <c r="X107" s="22" t="s">
        <v>239</v>
      </c>
      <c r="Y107" s="23" t="s">
        <v>27</v>
      </c>
      <c r="Z107" s="23" t="str">
        <f>+IFERROR(VLOOKUP(L107,'[4]Lookup Tables'!$R$4:$U$22,4,FALSE),"ERROR")</f>
        <v>Super Fast</v>
      </c>
      <c r="AA107" s="21">
        <f>S107</f>
        <v>23</v>
      </c>
      <c r="AB107" s="24">
        <f>R107</f>
        <v>1</v>
      </c>
      <c r="AC107" s="23" t="s">
        <v>28</v>
      </c>
      <c r="AD107" s="25">
        <v>0.75</v>
      </c>
      <c r="AE107" s="26">
        <f>(($U107-(3.1459*(($AB107+0.043)/2)^2))/((3.1459*(($AB107+0.043)/2)^2)-(3.1459*(AD107/2)^2)))/12</f>
        <v>5.2917996548231798</v>
      </c>
      <c r="AF107" s="23" t="s">
        <v>29</v>
      </c>
      <c r="AG107" s="23">
        <v>0.625</v>
      </c>
      <c r="AH107" s="26">
        <f>(($U107-(3.1459*(($AB107+0.043)/2)^2))/((3.1459*(($AB107+0.043)/2)^2)-(3.1459*(AG107/2)^2)))/12</f>
        <v>3.9873005760870286</v>
      </c>
      <c r="AI107" s="23" t="s">
        <v>30</v>
      </c>
      <c r="AJ107" s="23">
        <v>0.69</v>
      </c>
      <c r="AK107" s="26">
        <f>(($U107-(3.1459*(($AB107+0.043)/2)^2))/((3.1459*(($AB107+0.043)/2)^2)-(3.1459*(AJ107/2)^2)))/12</f>
        <v>4.5444155313072878</v>
      </c>
      <c r="AL107" s="23" t="s">
        <v>31</v>
      </c>
      <c r="AM107" s="23">
        <v>0.80400000000000005</v>
      </c>
      <c r="AN107" s="26">
        <f>(($U107-(3.1459*(($AB107+0.043)/2)^2))/((3.1459*(($AB107+0.043)/2)^2)-(3.1459*(AM107/2)^2)))/12</f>
        <v>6.297765814657498</v>
      </c>
      <c r="AO107" s="23" t="s">
        <v>32</v>
      </c>
      <c r="AP107" s="23">
        <v>0.53</v>
      </c>
      <c r="AQ107" s="26">
        <f>(($U107-(3.1459*(($AB107+0.043)/2)^2))/((3.1459*(($AB107+0.043)/2)^2)-(3.1459*(AP107/2)^2)))/12</f>
        <v>3.4451268380798563</v>
      </c>
      <c r="AR107" s="47">
        <f>AY107</f>
        <v>43.25</v>
      </c>
      <c r="AS107" s="21">
        <f>+IFERROR(VLOOKUP(L107,'[4]Lookup Tables'!$R$4:$U$22,2,FALSE),"ERROR")</f>
        <v>15</v>
      </c>
      <c r="AT107" s="23" t="str">
        <f>A107</f>
        <v>B or G</v>
      </c>
      <c r="AU107" s="21">
        <f>F107</f>
        <v>20</v>
      </c>
      <c r="AV107" s="21">
        <f>+IFERROR(VLOOKUP(L107,'[4]Lookup Tables'!$R$4:$V$22,5,FALSE),"ERROR")</f>
        <v>3</v>
      </c>
      <c r="AW107" s="21">
        <v>600</v>
      </c>
      <c r="AX107" s="48">
        <f>Q107</f>
        <v>43</v>
      </c>
      <c r="AY107" s="48">
        <f>AX107+0.25</f>
        <v>43.25</v>
      </c>
      <c r="AZ107" s="48">
        <f>AX107+1</f>
        <v>44</v>
      </c>
      <c r="BA107" s="29">
        <f t="array" ref="BA107">VLOOKUP($S107&amp;$M107, CHOOSE({1,2}, '[4]Lookup Tables'!$I$20:$I$49&amp;'[4]Lookup Tables'!$J$20:$J$49,'[4]Lookup Tables'!$K$20:$K$49), 2,0)</f>
        <v>4.8300000000000003E-2</v>
      </c>
      <c r="BB107" s="29">
        <f>BA107*AX107</f>
        <v>2.0769000000000002</v>
      </c>
      <c r="BC107" s="30">
        <f>BB107*454</f>
        <v>942.91260000000011</v>
      </c>
      <c r="BD107" s="29">
        <f t="array" ref="BD107">VLOOKUP($S107&amp;$M107, CHOOSE({1,2}, '[4]Lookup Tables'!$I$20:$I$49&amp;'[4]Lookup Tables'!$J$20:$J$49,'[4]Lookup Tables'!$L$20:$L$49), 2,0)</f>
        <v>4.9299999999999997E-2</v>
      </c>
      <c r="BE107" s="49">
        <f>BD107*AY107</f>
        <v>2.132225</v>
      </c>
      <c r="BF107" s="30">
        <f>BE107*454</f>
        <v>968.03015000000005</v>
      </c>
      <c r="BG107" s="29">
        <f t="array" ref="BG107">VLOOKUP($S107&amp;$M107, CHOOSE({1,2}, '[4]Lookup Tables'!$I$20:$I$49&amp;'[4]Lookup Tables'!$J$20:$J$49,'[4]Lookup Tables'!$M$20:$M$49), 2,0)</f>
        <v>5.0299999999999997E-2</v>
      </c>
      <c r="BH107" s="29">
        <f>BG107*AZ107</f>
        <v>2.2132000000000001</v>
      </c>
      <c r="BI107" s="30">
        <f>BH107*454</f>
        <v>1004.7928000000001</v>
      </c>
      <c r="BJ107" s="30" t="str">
        <f>N107</f>
        <v>H10</v>
      </c>
      <c r="BK107" s="31">
        <f>BE107*0.7</f>
        <v>1.4925575</v>
      </c>
      <c r="BL107" s="30">
        <v>72036</v>
      </c>
      <c r="BM107" s="31">
        <f>BE107*0.3</f>
        <v>0.63966749999999994</v>
      </c>
      <c r="BN107" s="32">
        <v>0.3</v>
      </c>
      <c r="BO107" s="29" t="str">
        <f>'[4]Lookup Tables'!$P$58</f>
        <v>12-8 4x1.25 Universal Clip</v>
      </c>
      <c r="BP107" s="30">
        <f>VLOOKUP($BO107,'[4]Lookup Tables'!$P$58:$Q$60,2)</f>
        <v>8509</v>
      </c>
      <c r="BQ107" s="29" t="str">
        <f>VLOOKUP($S107,'[4]Lookup Tables'!$O$45:$S$53,2)</f>
        <v>40mm142 gauge</v>
      </c>
      <c r="BR107" s="33">
        <f>($AY107+1.25)/12</f>
        <v>3.7083333333333335</v>
      </c>
      <c r="BS107" s="30">
        <f>VLOOKUP($S107,'[4]Lookup Tables'!$O$45:$S$53,3)</f>
        <v>8030</v>
      </c>
      <c r="BT107" s="29" t="str">
        <f>VLOOKUP($S107,'[4]Lookup Tables'!$O$45:$S$53,4)</f>
        <v>84mm200 gauge</v>
      </c>
      <c r="BU107" s="33">
        <f>($AY107+1.25)/12</f>
        <v>3.7083333333333335</v>
      </c>
      <c r="BV107" s="30">
        <f>VLOOKUP($S107,'[4]Lookup Tables'!$O$45:$S$53,5)</f>
        <v>8032</v>
      </c>
      <c r="BW107" s="34">
        <f>F107</f>
        <v>20</v>
      </c>
      <c r="BX107" s="34">
        <f>BB107*BW107</f>
        <v>41.538000000000004</v>
      </c>
      <c r="BY107" s="34">
        <f>BE107*BW107</f>
        <v>42.644500000000001</v>
      </c>
      <c r="BZ107" s="34">
        <f>BH107*BW107</f>
        <v>44.264000000000003</v>
      </c>
      <c r="CA107" s="34">
        <f>BZ107+CE107+CI107</f>
        <v>44.282546719511544</v>
      </c>
      <c r="CB107" s="35" t="str">
        <f t="array" ref="CB107">VLOOKUP($E107&amp;ROUNDUP(($AZ107+1),0), CHOOSE({1,2},'[4]Lookup Tables'!$X$3:$X$129&amp;'[4]Lookup Tables'!$Y$3:$Y$129,'[4]Lookup Tables'!$Z$3:$Z$129),2,0)</f>
        <v>NA</v>
      </c>
      <c r="CC107" s="34" t="str">
        <f t="array" ref="CC107">VLOOKUP($E107&amp;ROUNDUP(($AZ107),0), CHOOSE({1,2},'[4]Lookup Tables'!$X$3:$X$129&amp;'[4]Lookup Tables'!$Y$3:$Y$129,'[4]Lookup Tables'!AA$3:$AA$129),2,0)</f>
        <v>NA</v>
      </c>
      <c r="CD107" s="34" t="str">
        <f t="array" ref="CD107">VLOOKUP($E107&amp;ROUNDUP(($AZ107),0), CHOOSE({1,2},'[4]Lookup Tables'!$X$3:$X$129&amp;'[4]Lookup Tables'!$Y$3:$Y$129,'[4]Lookup Tables'!$AB$3:$AB$129),2,0)</f>
        <v>NA</v>
      </c>
      <c r="CE107" s="36">
        <f t="array" ref="CE107">VLOOKUP($E107&amp;ROUNDUP(($AZ107),0), CHOOSE({1,2},'[4]Lookup Tables'!$X$3:$X$129&amp;'[4]Lookup Tables'!$Y$3:$Y$129,'[4]Lookup Tables'!$AD$3:$AD$129),2,0)</f>
        <v>0</v>
      </c>
      <c r="CF107" s="34">
        <f t="array" ref="CF107">VLOOKUP($E107&amp;ROUNDUP(($AZ107),0), CHOOSE({1,2},'[4]Lookup Tables'!$X$3:$X$129&amp;'[4]Lookup Tables'!$Y$3:$Y$129,'[4]Lookup Tables'!$AE$3:$AE$129),2,0)</f>
        <v>0</v>
      </c>
      <c r="CG107" s="34">
        <f t="array" ref="CG107">VLOOKUP($E107&amp;ROUNDUP(($AZ107+1),0), CHOOSE({1,2},'[4]Lookup Tables'!$X$3:$X$129&amp;'[4]Lookup Tables'!$Y$3:$Y$129,'[4]Lookup Tables'!$AC$3:$AC$129),2,0)</f>
        <v>8053</v>
      </c>
      <c r="CH107" s="36">
        <f>(CO107*12)*0.0386</f>
        <v>8.4303270506989829</v>
      </c>
      <c r="CI107" s="36">
        <f t="shared" si="879"/>
        <v>1.8546719511537763E-2</v>
      </c>
      <c r="CJ107" s="36">
        <f>((3.14159*(((S107*0.039370078474)/2)^2))*Q107)*BW107</f>
        <v>553.82964507858526</v>
      </c>
      <c r="CK107" s="36">
        <f>((SQRT((CJ107/Q107)/3.14159))*2)</f>
        <v>4.0495719003787993</v>
      </c>
      <c r="CL107" s="36">
        <f>CK107/0.7827</f>
        <v>5.1738493680577484</v>
      </c>
      <c r="CM107" s="36">
        <f>(2*3.14159*(CL107/2))/12</f>
        <v>1.3545094530163784</v>
      </c>
      <c r="CN107" s="37">
        <f>ROUNDUP((Q107/3)*CM107,1)</f>
        <v>19.5</v>
      </c>
      <c r="CO107" s="37">
        <f>(CN107*ABS(COS(15)))+((6*(CM107*5))/12)</f>
        <v>18.20018793328796</v>
      </c>
      <c r="CP107" s="38" t="str">
        <f t="array" ref="CP107">VLOOKUP($S107&amp;$D107, CHOOSE({1,2}, '[4]Lookup Tables'!$O$65:$O$79&amp;'[4]Lookup Tables'!$P$65:$P$79,'[4]Lookup Tables'!$Q$65:$Q$79),2,0)</f>
        <v>NA</v>
      </c>
      <c r="CQ107" s="39">
        <f t="shared" si="886"/>
        <v>2.2604236322718734</v>
      </c>
      <c r="CR107" s="40" t="str">
        <f>+IFERROR(VLOOKUP($J107,'[5]Codes - Revised'!$A$8:$O$12110,10,FALSE),"ERROR")</f>
        <v>44 x 44</v>
      </c>
      <c r="CS107" s="41">
        <f t="shared" si="802"/>
        <v>2441.2575228536234</v>
      </c>
    </row>
    <row r="108" spans="1:97" s="10" customFormat="1">
      <c r="A108" s="11" t="s">
        <v>21</v>
      </c>
      <c r="B108" s="12">
        <v>175058</v>
      </c>
      <c r="C108" s="11" t="s">
        <v>240</v>
      </c>
      <c r="D108" s="11" t="s">
        <v>23</v>
      </c>
      <c r="E108" s="11" t="s">
        <v>34</v>
      </c>
      <c r="F108" s="11">
        <v>20</v>
      </c>
      <c r="G108" s="13">
        <f>CA108</f>
        <v>44.282546719511544</v>
      </c>
      <c r="H108" s="14">
        <v>54</v>
      </c>
      <c r="I108" s="13">
        <f>F108*H108</f>
        <v>1080</v>
      </c>
      <c r="J108" s="14">
        <v>12545</v>
      </c>
      <c r="K108" s="11">
        <v>20</v>
      </c>
      <c r="L108" s="15">
        <f>+IFERROR(VLOOKUP($K108,'[4]Lookup Tables'!$A$3:$B$35,2,FALSE),"ERROR")</f>
        <v>20</v>
      </c>
      <c r="M108" s="11" t="s">
        <v>45</v>
      </c>
      <c r="N108" s="15" t="str">
        <f t="array" ref="N108">VLOOKUP($M108&amp;$L108, CHOOSE({1,2}, '[4]Lookup Tables'!$I$59:$I$165&amp;'[4]Lookup Tables'!$J$59:$J$165,'[4]Lookup Tables'!$K$59:$K$165), 2,0)</f>
        <v>H20</v>
      </c>
      <c r="O108" s="15">
        <f t="array" ref="O108">VLOOKUP($M108&amp;$K108&amp;A108, CHOOSE({1,2,3}, '[4]Lookup Tables'!$I$59:$I$165&amp;'[4]Lookup Tables'!$J$59:$J$165&amp;'[4]Lookup Tables'!$H$59:$H$165,'[4]Lookup Tables'!$L$59:$L$165), 2,0)</f>
        <v>70301</v>
      </c>
      <c r="P108" s="15">
        <f>+IFERROR(VLOOKUP($A108,'[4]Lookup Tables'!$I$54:$J$55,2,FALSE),"ERROR")</f>
        <v>72036</v>
      </c>
      <c r="Q108" s="16">
        <v>43</v>
      </c>
      <c r="R108" s="17">
        <v>1</v>
      </c>
      <c r="S108" s="18">
        <v>23</v>
      </c>
      <c r="T108" s="19">
        <f>(VLOOKUP(S108,'[4]Lookup Tables'!$L$3:$M$11,2,FALSE))*0.039370078474</f>
        <v>0.89566928528350009</v>
      </c>
      <c r="U108" s="17">
        <f>(3.14159*(T108/2)^2)*(Q108)</f>
        <v>27.092765187238683</v>
      </c>
      <c r="V108" s="20" t="str">
        <f>+IFERROR(VLOOKUP(L108,'[4]Lookup Tables'!$R$4:$U$22,3,FALSE),"ERROR")</f>
        <v>Orange</v>
      </c>
      <c r="W108" s="21">
        <f>B108</f>
        <v>175058</v>
      </c>
      <c r="X108" s="22" t="s">
        <v>241</v>
      </c>
      <c r="Y108" s="23" t="s">
        <v>27</v>
      </c>
      <c r="Z108" s="23" t="str">
        <f>+IFERROR(VLOOKUP(L108,'[4]Lookup Tables'!$R$4:$U$22,4,FALSE),"ERROR")</f>
        <v>x-Fast</v>
      </c>
      <c r="AA108" s="21">
        <f>S108</f>
        <v>23</v>
      </c>
      <c r="AB108" s="24">
        <f>R108</f>
        <v>1</v>
      </c>
      <c r="AC108" s="23" t="s">
        <v>28</v>
      </c>
      <c r="AD108" s="25">
        <v>0.75</v>
      </c>
      <c r="AE108" s="26">
        <f>(($U108-(3.1459*(($AB108+0.043)/2)^2))/((3.1459*(($AB108+0.043)/2)^2)-(3.1459*(AD108/2)^2)))/12</f>
        <v>5.2917996548231798</v>
      </c>
      <c r="AF108" s="23" t="s">
        <v>29</v>
      </c>
      <c r="AG108" s="23">
        <v>0.625</v>
      </c>
      <c r="AH108" s="26">
        <f>(($U108-(3.1459*(($AB108+0.043)/2)^2))/((3.1459*(($AB108+0.043)/2)^2)-(3.1459*(AG108/2)^2)))/12</f>
        <v>3.9873005760870286</v>
      </c>
      <c r="AI108" s="23" t="s">
        <v>30</v>
      </c>
      <c r="AJ108" s="23">
        <v>0.69</v>
      </c>
      <c r="AK108" s="26">
        <f>(($U108-(3.1459*(($AB108+0.043)/2)^2))/((3.1459*(($AB108+0.043)/2)^2)-(3.1459*(AJ108/2)^2)))/12</f>
        <v>4.5444155313072878</v>
      </c>
      <c r="AL108" s="23" t="s">
        <v>31</v>
      </c>
      <c r="AM108" s="23">
        <v>0.80400000000000005</v>
      </c>
      <c r="AN108" s="26">
        <f>(($U108-(3.1459*(($AB108+0.043)/2)^2))/((3.1459*(($AB108+0.043)/2)^2)-(3.1459*(AM108/2)^2)))/12</f>
        <v>6.297765814657498</v>
      </c>
      <c r="AO108" s="23" t="s">
        <v>32</v>
      </c>
      <c r="AP108" s="23">
        <v>0.53</v>
      </c>
      <c r="AQ108" s="26">
        <f>(($U108-(3.1459*(($AB108+0.043)/2)^2))/((3.1459*(($AB108+0.043)/2)^2)-(3.1459*(AP108/2)^2)))/12</f>
        <v>3.4451268380798563</v>
      </c>
      <c r="AR108" s="47">
        <f>AY108</f>
        <v>43.25</v>
      </c>
      <c r="AS108" s="21">
        <f>+IFERROR(VLOOKUP(L108,'[4]Lookup Tables'!$R$4:$U$22,2,FALSE),"ERROR")</f>
        <v>15</v>
      </c>
      <c r="AT108" s="23" t="str">
        <f>A108</f>
        <v>B or G</v>
      </c>
      <c r="AU108" s="21">
        <f>F108</f>
        <v>20</v>
      </c>
      <c r="AV108" s="21" t="str">
        <f>+IFERROR(VLOOKUP(L108,'[4]Lookup Tables'!$R$4:$V$22,5,FALSE),"ERROR")</f>
        <v>3-6</v>
      </c>
      <c r="AW108" s="21">
        <v>600</v>
      </c>
      <c r="AX108" s="48">
        <f>Q108</f>
        <v>43</v>
      </c>
      <c r="AY108" s="48">
        <f>AX108+0.25</f>
        <v>43.25</v>
      </c>
      <c r="AZ108" s="48">
        <f>AX108+1</f>
        <v>44</v>
      </c>
      <c r="BA108" s="29">
        <f t="array" ref="BA108">VLOOKUP($S108&amp;$M108, CHOOSE({1,2}, '[4]Lookup Tables'!$I$20:$I$49&amp;'[4]Lookup Tables'!$J$20:$J$49,'[4]Lookup Tables'!$K$20:$K$49), 2,0)</f>
        <v>4.8300000000000003E-2</v>
      </c>
      <c r="BB108" s="29">
        <f>BA108*AX108</f>
        <v>2.0769000000000002</v>
      </c>
      <c r="BC108" s="30">
        <f>BB108*454</f>
        <v>942.91260000000011</v>
      </c>
      <c r="BD108" s="29">
        <f t="array" ref="BD108">VLOOKUP($S108&amp;$M108, CHOOSE({1,2}, '[4]Lookup Tables'!$I$20:$I$49&amp;'[4]Lookup Tables'!$J$20:$J$49,'[4]Lookup Tables'!$L$20:$L$49), 2,0)</f>
        <v>4.9299999999999997E-2</v>
      </c>
      <c r="BE108" s="49">
        <f>BD108*AY108</f>
        <v>2.132225</v>
      </c>
      <c r="BF108" s="30">
        <f>BE108*454</f>
        <v>968.03015000000005</v>
      </c>
      <c r="BG108" s="29">
        <f t="array" ref="BG108">VLOOKUP($S108&amp;$M108, CHOOSE({1,2}, '[4]Lookup Tables'!$I$20:$I$49&amp;'[4]Lookup Tables'!$J$20:$J$49,'[4]Lookup Tables'!$M$20:$M$49), 2,0)</f>
        <v>5.0299999999999997E-2</v>
      </c>
      <c r="BH108" s="29">
        <f>BG108*AZ108</f>
        <v>2.2132000000000001</v>
      </c>
      <c r="BI108" s="30">
        <f>BH108*454</f>
        <v>1004.7928000000001</v>
      </c>
      <c r="BJ108" s="30" t="str">
        <f>N108</f>
        <v>H20</v>
      </c>
      <c r="BK108" s="31">
        <f>BE108*0.7</f>
        <v>1.4925575</v>
      </c>
      <c r="BL108" s="30">
        <v>72036</v>
      </c>
      <c r="BM108" s="31">
        <f>BE108*0.3</f>
        <v>0.63966749999999994</v>
      </c>
      <c r="BN108" s="32">
        <v>0.3</v>
      </c>
      <c r="BO108" s="29" t="str">
        <f>'[4]Lookup Tables'!$P$58</f>
        <v>12-8 4x1.25 Universal Clip</v>
      </c>
      <c r="BP108" s="30">
        <f>VLOOKUP($BO108,'[4]Lookup Tables'!$P$58:$Q$60,2)</f>
        <v>8509</v>
      </c>
      <c r="BQ108" s="29" t="str">
        <f>VLOOKUP($S108,'[4]Lookup Tables'!$O$45:$S$53,2)</f>
        <v>40mm142 gauge</v>
      </c>
      <c r="BR108" s="33">
        <f>($AY108+1.25)/12</f>
        <v>3.7083333333333335</v>
      </c>
      <c r="BS108" s="30">
        <f>VLOOKUP($S108,'[4]Lookup Tables'!$O$45:$S$53,3)</f>
        <v>8030</v>
      </c>
      <c r="BT108" s="29" t="str">
        <f>VLOOKUP($S108,'[4]Lookup Tables'!$O$45:$S$53,4)</f>
        <v>84mm200 gauge</v>
      </c>
      <c r="BU108" s="33">
        <f>($AY108+1.25)/12</f>
        <v>3.7083333333333335</v>
      </c>
      <c r="BV108" s="30">
        <f>VLOOKUP($S108,'[4]Lookup Tables'!$O$45:$S$53,5)</f>
        <v>8032</v>
      </c>
      <c r="BW108" s="34">
        <f>F108</f>
        <v>20</v>
      </c>
      <c r="BX108" s="34">
        <f>BB108*BW108</f>
        <v>41.538000000000004</v>
      </c>
      <c r="BY108" s="34">
        <f>BE108*BW108</f>
        <v>42.644500000000001</v>
      </c>
      <c r="BZ108" s="34">
        <f>BH108*BW108</f>
        <v>44.264000000000003</v>
      </c>
      <c r="CA108" s="34">
        <f>BZ108+CE108+CI108</f>
        <v>44.282546719511544</v>
      </c>
      <c r="CB108" s="35" t="str">
        <f t="array" ref="CB108">VLOOKUP($E108&amp;ROUNDUP(($AZ108),0), CHOOSE({1,2},'[4]Lookup Tables'!$X$3:$X$129&amp;'[4]Lookup Tables'!$Y$3:$Y$129,'[4]Lookup Tables'!$Z$3:$Z$129),2,0)</f>
        <v>NA</v>
      </c>
      <c r="CC108" s="34" t="str">
        <f t="array" ref="CC108">VLOOKUP($E108&amp;ROUNDUP(($AZ108),0), CHOOSE({1,2},'[4]Lookup Tables'!$X$3:$X$129&amp;'[4]Lookup Tables'!$Y$3:$Y$129,'[4]Lookup Tables'!AA$3:$AA$129),2,0)</f>
        <v>NA</v>
      </c>
      <c r="CD108" s="34" t="str">
        <f t="array" ref="CD108">VLOOKUP($E108&amp;ROUNDUP(($AZ108),0), CHOOSE({1,2},'[4]Lookup Tables'!$X$3:$X$129&amp;'[4]Lookup Tables'!$Y$3:$Y$129,'[4]Lookup Tables'!$AB$3:$AB$129),2,0)</f>
        <v>NA</v>
      </c>
      <c r="CE108" s="36">
        <f t="array" ref="CE108">VLOOKUP($E108&amp;ROUNDUP(($AZ108),0), CHOOSE({1,2},'[4]Lookup Tables'!$X$3:$X$129&amp;'[4]Lookup Tables'!$Y$3:$Y$129,'[4]Lookup Tables'!$AD$3:$AD$129),2,0)</f>
        <v>0</v>
      </c>
      <c r="CF108" s="34">
        <f t="array" ref="CF108">VLOOKUP($E108&amp;ROUNDUP(($AZ108),0), CHOOSE({1,2},'[4]Lookup Tables'!$X$3:$X$129&amp;'[4]Lookup Tables'!$Y$3:$Y$129,'[4]Lookup Tables'!$AE$3:$AE$129),2,0)</f>
        <v>0</v>
      </c>
      <c r="CG108" s="34">
        <f t="array" ref="CG108">VLOOKUP($E108&amp;ROUNDUP(($AZ108+1),0), CHOOSE({1,2},'[4]Lookup Tables'!$X$3:$X$129&amp;'[4]Lookup Tables'!$Y$3:$Y$129,'[4]Lookup Tables'!$AC$3:$AC$129),2,0)</f>
        <v>8053</v>
      </c>
      <c r="CH108" s="36">
        <f>(CO108*12)*0.0386</f>
        <v>8.4303270506989829</v>
      </c>
      <c r="CI108" s="36">
        <f t="shared" si="879"/>
        <v>1.8546719511537763E-2</v>
      </c>
      <c r="CJ108" s="36">
        <f>((3.14159*(((S108*0.039370078474)/2)^2))*Q108)*BW108</f>
        <v>553.82964507858526</v>
      </c>
      <c r="CK108" s="36">
        <f>((SQRT((CJ108/Q108)/3.14159))*2)</f>
        <v>4.0495719003787993</v>
      </c>
      <c r="CL108" s="36">
        <f>CK108/0.7827</f>
        <v>5.1738493680577484</v>
      </c>
      <c r="CM108" s="36">
        <f>(2*3.14159*(CL108/2))/12</f>
        <v>1.3545094530163784</v>
      </c>
      <c r="CN108" s="37">
        <f>ROUNDUP((Q108/3)*CM108,1)</f>
        <v>19.5</v>
      </c>
      <c r="CO108" s="37">
        <f>(CN108*ABS(COS(15)))+((6*(CM108*5))/12)</f>
        <v>18.20018793328796</v>
      </c>
      <c r="CP108" s="38" t="str">
        <f t="array" ref="CP108">VLOOKUP($S108&amp;$D108, CHOOSE({1,2}, '[4]Lookup Tables'!$O$65:$O$79&amp;'[4]Lookup Tables'!$P$65:$P$79,'[4]Lookup Tables'!$Q$65:$Q$79),2,0)</f>
        <v>NA</v>
      </c>
      <c r="CQ108" s="39">
        <f t="shared" si="886"/>
        <v>2.2604236322718734</v>
      </c>
      <c r="CR108" s="40" t="str">
        <f>+IFERROR(VLOOKUP($J108,'[5]Codes - Revised'!$A$8:$O$12110,10,FALSE),"ERROR")</f>
        <v>44 x 44</v>
      </c>
      <c r="CS108" s="41">
        <f t="shared" si="802"/>
        <v>2441.2575228536234</v>
      </c>
    </row>
    <row r="109" spans="1:97" s="10" customFormat="1">
      <c r="A109" s="11" t="s">
        <v>21</v>
      </c>
      <c r="B109" s="12">
        <v>175060</v>
      </c>
      <c r="C109" s="11" t="s">
        <v>242</v>
      </c>
      <c r="D109" s="11" t="s">
        <v>23</v>
      </c>
      <c r="E109" s="11" t="s">
        <v>24</v>
      </c>
      <c r="F109" s="11">
        <v>25</v>
      </c>
      <c r="G109" s="13">
        <f>CA109</f>
        <v>57.83</v>
      </c>
      <c r="H109" s="14">
        <v>42</v>
      </c>
      <c r="I109" s="13">
        <f>F109*H109</f>
        <v>1050</v>
      </c>
      <c r="J109" s="14">
        <v>12475</v>
      </c>
      <c r="K109" s="11">
        <v>20</v>
      </c>
      <c r="L109" s="15">
        <f>+IFERROR(VLOOKUP($K109,'[4]Lookup Tables'!$A$3:$B$35,2,FALSE),"ERROR")</f>
        <v>20</v>
      </c>
      <c r="M109" s="11" t="s">
        <v>45</v>
      </c>
      <c r="N109" s="15" t="str">
        <f t="array" ref="N109">VLOOKUP($M109&amp;$L109, CHOOSE({1,2}, '[4]Lookup Tables'!$I$59:$I$165&amp;'[4]Lookup Tables'!$J$59:$J$165,'[4]Lookup Tables'!$K$59:$K$165), 2,0)</f>
        <v>H20</v>
      </c>
      <c r="O109" s="15">
        <f t="array" ref="O109">VLOOKUP($M109&amp;$K109&amp;A109, CHOOSE({1,2,3}, '[4]Lookup Tables'!$I$59:$I$165&amp;'[4]Lookup Tables'!$J$59:$J$165&amp;'[4]Lookup Tables'!$H$59:$H$165,'[4]Lookup Tables'!$L$59:$L$165), 2,0)</f>
        <v>70301</v>
      </c>
      <c r="P109" s="15">
        <f>+IFERROR(VLOOKUP($A109,'[4]Lookup Tables'!$I$54:$J$55,2,FALSE),"ERROR")</f>
        <v>72036</v>
      </c>
      <c r="Q109" s="16">
        <v>43</v>
      </c>
      <c r="R109" s="17">
        <v>1</v>
      </c>
      <c r="S109" s="18">
        <v>23</v>
      </c>
      <c r="T109" s="19">
        <f>(VLOOKUP(S109,'[4]Lookup Tables'!$L$3:$M$11,2,FALSE))*0.039370078474</f>
        <v>0.89566928528350009</v>
      </c>
      <c r="U109" s="17">
        <f>(3.14159*(T109/2)^2)*(Q109)</f>
        <v>27.092765187238683</v>
      </c>
      <c r="V109" s="20" t="str">
        <f>+IFERROR(VLOOKUP(L109,'[4]Lookup Tables'!$R$4:$U$22,3,FALSE),"ERROR")</f>
        <v>Orange</v>
      </c>
      <c r="W109" s="21">
        <f>B109</f>
        <v>175060</v>
      </c>
      <c r="X109" s="11" t="s">
        <v>241</v>
      </c>
      <c r="Y109" s="23" t="s">
        <v>27</v>
      </c>
      <c r="Z109" s="23" t="str">
        <f>+IFERROR(VLOOKUP(L109,'[4]Lookup Tables'!$R$4:$U$22,4,FALSE),"ERROR")</f>
        <v>x-Fast</v>
      </c>
      <c r="AA109" s="21">
        <f>S109</f>
        <v>23</v>
      </c>
      <c r="AB109" s="24">
        <f>R109</f>
        <v>1</v>
      </c>
      <c r="AC109" s="23" t="s">
        <v>28</v>
      </c>
      <c r="AD109" s="25">
        <v>0.75</v>
      </c>
      <c r="AE109" s="26">
        <f>(($U109-(3.1459*(($AB109+0.043)/2)^2))/((3.1459*(($AB109+0.043)/2)^2)-(3.1459*(AD109/2)^2)))/12</f>
        <v>5.2917996548231798</v>
      </c>
      <c r="AF109" s="23" t="s">
        <v>29</v>
      </c>
      <c r="AG109" s="23">
        <v>0.625</v>
      </c>
      <c r="AH109" s="26">
        <f>(($U109-(3.1459*(($AB109+0.043)/2)^2))/((3.1459*(($AB109+0.043)/2)^2)-(3.1459*(AG109/2)^2)))/12</f>
        <v>3.9873005760870286</v>
      </c>
      <c r="AI109" s="23" t="s">
        <v>30</v>
      </c>
      <c r="AJ109" s="23">
        <v>0.69</v>
      </c>
      <c r="AK109" s="26">
        <f>(($U109-(3.1459*(($AB109+0.043)/2)^2))/((3.1459*(($AB109+0.043)/2)^2)-(3.1459*(AJ109/2)^2)))/12</f>
        <v>4.5444155313072878</v>
      </c>
      <c r="AL109" s="23" t="s">
        <v>31</v>
      </c>
      <c r="AM109" s="23">
        <v>0.80400000000000005</v>
      </c>
      <c r="AN109" s="26">
        <f>(($U109-(3.1459*(($AB109+0.043)/2)^2))/((3.1459*(($AB109+0.043)/2)^2)-(3.1459*(AM109/2)^2)))/12</f>
        <v>6.297765814657498</v>
      </c>
      <c r="AO109" s="23" t="s">
        <v>32</v>
      </c>
      <c r="AP109" s="23">
        <v>0.53</v>
      </c>
      <c r="AQ109" s="26">
        <f>(($U109-(3.1459*(($AB109+0.043)/2)^2))/((3.1459*(($AB109+0.043)/2)^2)-(3.1459*(AP109/2)^2)))/12</f>
        <v>3.4451268380798563</v>
      </c>
      <c r="AR109" s="47">
        <f>AY109</f>
        <v>43.25</v>
      </c>
      <c r="AS109" s="21">
        <f>+IFERROR(VLOOKUP(L109,'[4]Lookup Tables'!$R$4:$U$22,2,FALSE),"ERROR")</f>
        <v>15</v>
      </c>
      <c r="AT109" s="23" t="str">
        <f>A109</f>
        <v>B or G</v>
      </c>
      <c r="AU109" s="21">
        <f>F109</f>
        <v>25</v>
      </c>
      <c r="AV109" s="21" t="str">
        <f>+IFERROR(VLOOKUP(L109,'[4]Lookup Tables'!$R$4:$V$22,5,FALSE),"ERROR")</f>
        <v>3-6</v>
      </c>
      <c r="AW109" s="21">
        <v>600</v>
      </c>
      <c r="AX109" s="28">
        <f>Q109</f>
        <v>43</v>
      </c>
      <c r="AY109" s="48">
        <f>AX109+0.25</f>
        <v>43.25</v>
      </c>
      <c r="AZ109" s="48">
        <f>AX109+1</f>
        <v>44</v>
      </c>
      <c r="BA109" s="29">
        <f t="array" ref="BA109">VLOOKUP($S109&amp;$M109, CHOOSE({1,2}, '[4]Lookup Tables'!$I$20:$I$49&amp;'[4]Lookup Tables'!$J$20:$J$49,'[4]Lookup Tables'!$K$20:$K$49), 2,0)</f>
        <v>4.8300000000000003E-2</v>
      </c>
      <c r="BB109" s="29">
        <f>BA109*AX109</f>
        <v>2.0769000000000002</v>
      </c>
      <c r="BC109" s="30">
        <f>BB109*454</f>
        <v>942.91260000000011</v>
      </c>
      <c r="BD109" s="29">
        <f t="array" ref="BD109">VLOOKUP($S109&amp;$M109, CHOOSE({1,2}, '[4]Lookup Tables'!$I$20:$I$49&amp;'[4]Lookup Tables'!$J$20:$J$49,'[4]Lookup Tables'!$L$20:$L$49), 2,0)</f>
        <v>4.9299999999999997E-2</v>
      </c>
      <c r="BE109" s="49">
        <f>BD109*AY109</f>
        <v>2.132225</v>
      </c>
      <c r="BF109" s="30">
        <f>BE109*454</f>
        <v>968.03015000000005</v>
      </c>
      <c r="BG109" s="29">
        <f t="array" ref="BG109">VLOOKUP($S109&amp;$M109, CHOOSE({1,2}, '[4]Lookup Tables'!$I$20:$I$49&amp;'[4]Lookup Tables'!$J$20:$J$49,'[4]Lookup Tables'!$M$20:$M$49), 2,0)</f>
        <v>5.0299999999999997E-2</v>
      </c>
      <c r="BH109" s="29">
        <f>BG109*AZ109</f>
        <v>2.2132000000000001</v>
      </c>
      <c r="BI109" s="30">
        <f>BH109*454</f>
        <v>1004.7928000000001</v>
      </c>
      <c r="BJ109" s="30" t="str">
        <f>N109</f>
        <v>H20</v>
      </c>
      <c r="BK109" s="31">
        <f>BE109*0.7</f>
        <v>1.4925575</v>
      </c>
      <c r="BL109" s="30">
        <v>72036</v>
      </c>
      <c r="BM109" s="31">
        <f>BE109*0.3</f>
        <v>0.63966749999999994</v>
      </c>
      <c r="BN109" s="32">
        <v>0.3</v>
      </c>
      <c r="BO109" s="29" t="str">
        <f>'[4]Lookup Tables'!$P$58</f>
        <v>12-8 4x1.25 Universal Clip</v>
      </c>
      <c r="BP109" s="30">
        <f>VLOOKUP($BO109,'[4]Lookup Tables'!$P$58:$Q$60,2)</f>
        <v>8509</v>
      </c>
      <c r="BQ109" s="29" t="str">
        <f>VLOOKUP($S109,'[4]Lookup Tables'!$O$45:$S$53,2)</f>
        <v>40mm142 gauge</v>
      </c>
      <c r="BR109" s="33">
        <f>($AY109+1.25)/12</f>
        <v>3.7083333333333335</v>
      </c>
      <c r="BS109" s="30">
        <f>VLOOKUP($S109,'[4]Lookup Tables'!$O$45:$S$53,3)</f>
        <v>8030</v>
      </c>
      <c r="BT109" s="29" t="str">
        <f>VLOOKUP($S109,'[4]Lookup Tables'!$O$45:$S$53,4)</f>
        <v>84mm200 gauge</v>
      </c>
      <c r="BU109" s="33">
        <f>($AY109+1.25)/12</f>
        <v>3.7083333333333335</v>
      </c>
      <c r="BV109" s="30">
        <f>VLOOKUP($S109,'[4]Lookup Tables'!$O$45:$S$53,5)</f>
        <v>8032</v>
      </c>
      <c r="BW109" s="34">
        <f>F109</f>
        <v>25</v>
      </c>
      <c r="BX109" s="34">
        <f>BB109*BW109</f>
        <v>51.922500000000007</v>
      </c>
      <c r="BY109" s="34">
        <f>BE109*BW109</f>
        <v>53.305624999999999</v>
      </c>
      <c r="BZ109" s="34">
        <f>BH109*BW109</f>
        <v>55.33</v>
      </c>
      <c r="CA109" s="34">
        <f>BZ109+CE109+CI109</f>
        <v>57.83</v>
      </c>
      <c r="CB109" s="35" t="str">
        <f t="array" ref="CB109">VLOOKUP($E109&amp;ROUNDUP(($AZ109),0), CHOOSE({1,2},'[4]Lookup Tables'!$X$3:$X$129&amp;'[4]Lookup Tables'!$Y$3:$Y$129,'[4]Lookup Tables'!$Z$3:$Z$129),2,0)</f>
        <v>47"-2pc</v>
      </c>
      <c r="CC109" s="34">
        <f t="array" ref="CC109">VLOOKUP($E109&amp;ROUNDUP(($AZ109),0), CHOOSE({1,2},'[4]Lookup Tables'!$X$3:$X$129&amp;'[4]Lookup Tables'!$Y$3:$Y$129,'[4]Lookup Tables'!AA$3:$AA$129),2,0)</f>
        <v>8470</v>
      </c>
      <c r="CD109" s="34">
        <f t="array" ref="CD109">VLOOKUP($E109&amp;ROUNDUP(($AZ109),0), CHOOSE({1,2},'[4]Lookup Tables'!$X$3:$X$129&amp;'[4]Lookup Tables'!$Y$3:$Y$129,'[4]Lookup Tables'!$AB$3:$AB$129),2,0)</f>
        <v>8471</v>
      </c>
      <c r="CE109" s="36">
        <f t="array" ref="CE109">VLOOKUP($E109&amp;ROUNDUP(($AZ109),0), CHOOSE({1,2},'[4]Lookup Tables'!$X$3:$X$129&amp;'[4]Lookup Tables'!$Y$3:$Y$129,'[4]Lookup Tables'!$AD$3:$AD$129),2,0)</f>
        <v>2.5</v>
      </c>
      <c r="CF109" s="34">
        <f t="array" ref="CF109">VLOOKUP($E109&amp;ROUNDUP(($AZ109),0), CHOOSE({1,2},'[4]Lookup Tables'!$X$3:$X$129&amp;'[4]Lookup Tables'!$Y$3:$Y$129,'[4]Lookup Tables'!$AE$3:$AE$129),2,0)</f>
        <v>2</v>
      </c>
      <c r="CG109" s="34" t="str">
        <f t="array" ref="CG109">VLOOKUP($E109&amp;ROUNDUP(($AZ109+1),0), CHOOSE({1,2},'[4]Lookup Tables'!$X$3:$X$129&amp;'[4]Lookup Tables'!$Y$3:$Y$129,'[4]Lookup Tables'!$AC$3:$AC$129),2,0)</f>
        <v>NA</v>
      </c>
      <c r="CH109" s="36">
        <f>(CO109*12)*0.0386</f>
        <v>9.4248070673403745</v>
      </c>
      <c r="CI109" s="36">
        <f t="shared" si="879"/>
        <v>0</v>
      </c>
      <c r="CJ109" s="36">
        <f>((3.14159*(((S109*0.039370078474)/2)^2))*Q109)*BW109</f>
        <v>692.28705634823154</v>
      </c>
      <c r="CK109" s="36">
        <f>((SQRT((CJ109/Q109)/3.14159))*2)</f>
        <v>4.5275590245100004</v>
      </c>
      <c r="CL109" s="36">
        <f>CK109/0.7827</f>
        <v>5.7845394461607267</v>
      </c>
      <c r="CM109" s="36">
        <f>(2*3.14159*(CL109/2))/12</f>
        <v>1.5143876065553397</v>
      </c>
      <c r="CN109" s="37">
        <f>ROUNDUP((Q109/3)*CM109,1)</f>
        <v>21.8</v>
      </c>
      <c r="CO109" s="37">
        <f>(CN109*ABS(COS(15)))+((6*(CM109*5))/12)</f>
        <v>20.347165516710653</v>
      </c>
      <c r="CP109" s="38" t="str">
        <f t="array" ref="CP109">VLOOKUP($S109&amp;$D109, CHOOSE({1,2}, '[4]Lookup Tables'!$O$65:$O$79&amp;'[4]Lookup Tables'!$P$65:$P$79,'[4]Lookup Tables'!$Q$65:$Q$79),2,0)</f>
        <v>NA</v>
      </c>
      <c r="CQ109" s="39">
        <f t="shared" si="886"/>
        <v>2.3608190476190476</v>
      </c>
      <c r="CR109" s="40" t="str">
        <f>+IFERROR(VLOOKUP($J109,'[5]Codes - Revised'!$A$8:$O$12110,10,FALSE),"ERROR")</f>
        <v>48 x 44</v>
      </c>
      <c r="CS109" s="41">
        <f t="shared" si="802"/>
        <v>2478.8599999999997</v>
      </c>
    </row>
    <row r="110" spans="1:97" s="10" customFormat="1">
      <c r="A110" s="11" t="s">
        <v>21</v>
      </c>
      <c r="B110" s="11">
        <v>175062</v>
      </c>
      <c r="C110" s="11" t="s">
        <v>243</v>
      </c>
      <c r="D110" s="11" t="s">
        <v>23</v>
      </c>
      <c r="E110" s="11" t="s">
        <v>24</v>
      </c>
      <c r="F110" s="11">
        <v>25</v>
      </c>
      <c r="G110" s="13">
        <f t="shared" ref="G110:G114" si="928">CA110</f>
        <v>57.83</v>
      </c>
      <c r="H110" s="14">
        <v>42</v>
      </c>
      <c r="I110" s="13">
        <f t="shared" ref="I110:I114" si="929">F110*H110</f>
        <v>1050</v>
      </c>
      <c r="J110" s="14">
        <v>12475</v>
      </c>
      <c r="K110" s="11">
        <v>35</v>
      </c>
      <c r="L110" s="15">
        <f>+IFERROR(VLOOKUP($K110,'[4]Lookup Tables'!$A$3:$B$35,2,FALSE),"ERROR")</f>
        <v>35</v>
      </c>
      <c r="M110" s="11" t="s">
        <v>45</v>
      </c>
      <c r="N110" s="15" t="str">
        <f t="array" ref="N110">VLOOKUP($M110&amp;$L110, CHOOSE({1,2}, '[4]Lookup Tables'!$I$59:$I$165&amp;'[4]Lookup Tables'!$J$59:$J$165,'[4]Lookup Tables'!$K$59:$K$165), 2,0)</f>
        <v>H35</v>
      </c>
      <c r="O110" s="15">
        <f t="array" ref="O110">VLOOKUP($M110&amp;$K110&amp;A110, CHOOSE({1,2,3}, '[4]Lookup Tables'!$I$59:$I$165&amp;'[4]Lookup Tables'!$J$59:$J$165&amp;'[4]Lookup Tables'!$H$59:$H$165,'[4]Lookup Tables'!$L$59:$L$165), 2,0)</f>
        <v>70300</v>
      </c>
      <c r="P110" s="15">
        <f>+IFERROR(VLOOKUP($A110,'[4]Lookup Tables'!$I$54:$J$55,2,FALSE),"ERROR")</f>
        <v>72036</v>
      </c>
      <c r="Q110" s="16">
        <v>43</v>
      </c>
      <c r="R110" s="17">
        <v>1</v>
      </c>
      <c r="S110" s="18">
        <v>23</v>
      </c>
      <c r="T110" s="19">
        <f>(VLOOKUP(S110,'[4]Lookup Tables'!$L$3:$M$11,2,FALSE))*0.039370078474</f>
        <v>0.89566928528350009</v>
      </c>
      <c r="U110" s="17">
        <f t="shared" ref="U110:U114" si="930">(3.14159*(T110/2)^2)*(Q110)</f>
        <v>27.092765187238683</v>
      </c>
      <c r="V110" s="20" t="str">
        <f>+IFERROR(VLOOKUP(L110,'[4]Lookup Tables'!$R$4:$U$22,3,FALSE),"ERROR")</f>
        <v>Blue</v>
      </c>
      <c r="W110" s="21">
        <f t="shared" ref="W110:W114" si="931">B110</f>
        <v>175062</v>
      </c>
      <c r="X110" s="22" t="s">
        <v>244</v>
      </c>
      <c r="Y110" s="23" t="s">
        <v>27</v>
      </c>
      <c r="Z110" s="23" t="str">
        <f>+IFERROR(VLOOKUP(L110,'[4]Lookup Tables'!$R$4:$U$22,4,FALSE),"ERROR")</f>
        <v>Fast</v>
      </c>
      <c r="AA110" s="21">
        <f t="shared" ref="AA110:AA114" si="932">S110</f>
        <v>23</v>
      </c>
      <c r="AB110" s="24">
        <f t="shared" ref="AB110:AB114" si="933">R110</f>
        <v>1</v>
      </c>
      <c r="AC110" s="23" t="s">
        <v>28</v>
      </c>
      <c r="AD110" s="25">
        <v>0.75</v>
      </c>
      <c r="AE110" s="26">
        <f t="shared" ref="AE110:AE114" si="934">(($U110-(3.1459*(($AB110+0.043)/2)^2))/((3.1459*(($AB110+0.043)/2)^2)-(3.1459*(AD110/2)^2)))/12</f>
        <v>5.2917996548231798</v>
      </c>
      <c r="AF110" s="23" t="s">
        <v>29</v>
      </c>
      <c r="AG110" s="23">
        <v>0.625</v>
      </c>
      <c r="AH110" s="26">
        <f t="shared" ref="AH110:AH114" si="935">(($U110-(3.1459*(($AB110+0.043)/2)^2))/((3.1459*(($AB110+0.043)/2)^2)-(3.1459*(AG110/2)^2)))/12</f>
        <v>3.9873005760870286</v>
      </c>
      <c r="AI110" s="23" t="s">
        <v>30</v>
      </c>
      <c r="AJ110" s="23">
        <v>0.69</v>
      </c>
      <c r="AK110" s="26">
        <f t="shared" ref="AK110:AK114" si="936">(($U110-(3.1459*(($AB110+0.043)/2)^2))/((3.1459*(($AB110+0.043)/2)^2)-(3.1459*(AJ110/2)^2)))/12</f>
        <v>4.5444155313072878</v>
      </c>
      <c r="AL110" s="23" t="s">
        <v>31</v>
      </c>
      <c r="AM110" s="23">
        <v>0.80400000000000005</v>
      </c>
      <c r="AN110" s="26">
        <f t="shared" ref="AN110:AN114" si="937">(($U110-(3.1459*(($AB110+0.043)/2)^2))/((3.1459*(($AB110+0.043)/2)^2)-(3.1459*(AM110/2)^2)))/12</f>
        <v>6.297765814657498</v>
      </c>
      <c r="AO110" s="23" t="s">
        <v>32</v>
      </c>
      <c r="AP110" s="23">
        <v>0.53</v>
      </c>
      <c r="AQ110" s="26">
        <f t="shared" ref="AQ110:AQ114" si="938">(($U110-(3.1459*(($AB110+0.043)/2)^2))/((3.1459*(($AB110+0.043)/2)^2)-(3.1459*(AP110/2)^2)))/12</f>
        <v>3.4451268380798563</v>
      </c>
      <c r="AR110" s="47">
        <f t="shared" ref="AR110:AR114" si="939">AY110</f>
        <v>43.25</v>
      </c>
      <c r="AS110" s="21">
        <f>+IFERROR(VLOOKUP(L110,'[4]Lookup Tables'!$R$4:$U$22,2,FALSE),"ERROR")</f>
        <v>30</v>
      </c>
      <c r="AT110" s="23" t="str">
        <f t="shared" ref="AT110:AT114" si="940">A110</f>
        <v>B or G</v>
      </c>
      <c r="AU110" s="21">
        <f t="shared" ref="AU110:AU114" si="941">F110</f>
        <v>25</v>
      </c>
      <c r="AV110" s="21" t="str">
        <f>+IFERROR(VLOOKUP(L110,'[4]Lookup Tables'!$R$4:$V$22,5,FALSE),"ERROR")</f>
        <v>5-8</v>
      </c>
      <c r="AW110" s="21">
        <v>600</v>
      </c>
      <c r="AX110" s="48">
        <f t="shared" ref="AX110:AX114" si="942">Q110</f>
        <v>43</v>
      </c>
      <c r="AY110" s="48">
        <f t="shared" ref="AY110:AY114" si="943">AX110+0.25</f>
        <v>43.25</v>
      </c>
      <c r="AZ110" s="48">
        <f t="shared" ref="AZ110:AZ114" si="944">AX110+1</f>
        <v>44</v>
      </c>
      <c r="BA110" s="29">
        <f t="array" ref="BA110">VLOOKUP($S110&amp;$M110, CHOOSE({1,2}, '[4]Lookup Tables'!$I$20:$I$49&amp;'[4]Lookup Tables'!$J$20:$J$49,'[4]Lookup Tables'!$K$20:$K$49), 2,0)</f>
        <v>4.8300000000000003E-2</v>
      </c>
      <c r="BB110" s="29">
        <f t="shared" ref="BB110:BB114" si="945">BA110*AX110</f>
        <v>2.0769000000000002</v>
      </c>
      <c r="BC110" s="30">
        <f t="shared" ref="BC110:BC114" si="946">BB110*454</f>
        <v>942.91260000000011</v>
      </c>
      <c r="BD110" s="29">
        <f t="array" ref="BD110">VLOOKUP($S110&amp;$M110, CHOOSE({1,2}, '[4]Lookup Tables'!$I$20:$I$49&amp;'[4]Lookup Tables'!$J$20:$J$49,'[4]Lookup Tables'!$L$20:$L$49), 2,0)</f>
        <v>4.9299999999999997E-2</v>
      </c>
      <c r="BE110" s="49">
        <f t="shared" ref="BE110:BE114" si="947">BD110*AY110</f>
        <v>2.132225</v>
      </c>
      <c r="BF110" s="30">
        <f t="shared" ref="BF110:BF114" si="948">BE110*454</f>
        <v>968.03015000000005</v>
      </c>
      <c r="BG110" s="29">
        <f t="array" ref="BG110">VLOOKUP($S110&amp;$M110, CHOOSE({1,2}, '[4]Lookup Tables'!$I$20:$I$49&amp;'[4]Lookup Tables'!$J$20:$J$49,'[4]Lookup Tables'!$M$20:$M$49), 2,0)</f>
        <v>5.0299999999999997E-2</v>
      </c>
      <c r="BH110" s="29">
        <f t="shared" ref="BH110:BH114" si="949">BG110*AZ110</f>
        <v>2.2132000000000001</v>
      </c>
      <c r="BI110" s="30">
        <f t="shared" ref="BI110:BI114" si="950">BH110*454</f>
        <v>1004.7928000000001</v>
      </c>
      <c r="BJ110" s="30" t="str">
        <f t="shared" ref="BJ110:BJ114" si="951">N110</f>
        <v>H35</v>
      </c>
      <c r="BK110" s="31">
        <f t="shared" ref="BK110:BK114" si="952">BE110*0.7</f>
        <v>1.4925575</v>
      </c>
      <c r="BL110" s="30">
        <v>72036</v>
      </c>
      <c r="BM110" s="31">
        <f t="shared" ref="BM110:BM114" si="953">BE110*0.3</f>
        <v>0.63966749999999994</v>
      </c>
      <c r="BN110" s="32">
        <v>0.3</v>
      </c>
      <c r="BO110" s="29" t="str">
        <f>'[4]Lookup Tables'!$P$58</f>
        <v>12-8 4x1.25 Universal Clip</v>
      </c>
      <c r="BP110" s="30">
        <f>VLOOKUP($BO110,'[4]Lookup Tables'!$P$58:$Q$60,2)</f>
        <v>8509</v>
      </c>
      <c r="BQ110" s="29" t="str">
        <f>VLOOKUP($S110,'[4]Lookup Tables'!$O$45:$S$53,2)</f>
        <v>40mm142 gauge</v>
      </c>
      <c r="BR110" s="33">
        <f t="shared" ref="BR110:BR114" si="954">($AY110+1.25)/12</f>
        <v>3.7083333333333335</v>
      </c>
      <c r="BS110" s="30">
        <f>VLOOKUP($S110,'[4]Lookup Tables'!$O$45:$S$53,3)</f>
        <v>8030</v>
      </c>
      <c r="BT110" s="29" t="str">
        <f>VLOOKUP($S110,'[4]Lookup Tables'!$O$45:$S$53,4)</f>
        <v>84mm200 gauge</v>
      </c>
      <c r="BU110" s="33">
        <f t="shared" ref="BU110:BU114" si="955">($AY110+1.25)/12</f>
        <v>3.7083333333333335</v>
      </c>
      <c r="BV110" s="30">
        <f>VLOOKUP($S110,'[4]Lookup Tables'!$O$45:$S$53,5)</f>
        <v>8032</v>
      </c>
      <c r="BW110" s="34">
        <f t="shared" ref="BW110:BW114" si="956">F110</f>
        <v>25</v>
      </c>
      <c r="BX110" s="34">
        <f t="shared" ref="BX110:BX114" si="957">BB110*BW110</f>
        <v>51.922500000000007</v>
      </c>
      <c r="BY110" s="34">
        <f t="shared" ref="BY110:BY114" si="958">BE110*BW110</f>
        <v>53.305624999999999</v>
      </c>
      <c r="BZ110" s="34">
        <f t="shared" ref="BZ110:BZ114" si="959">BH110*BW110</f>
        <v>55.33</v>
      </c>
      <c r="CA110" s="34">
        <f t="shared" ref="CA110:CA114" si="960">BZ110+CE110+CI110</f>
        <v>57.83</v>
      </c>
      <c r="CB110" s="35" t="str">
        <f t="array" ref="CB110">VLOOKUP($E110&amp;ROUNDUP(($AZ110),0), CHOOSE({1,2},'[4]Lookup Tables'!$X$3:$X$129&amp;'[4]Lookup Tables'!$Y$3:$Y$129,'[4]Lookup Tables'!$Z$3:$Z$129),2,0)</f>
        <v>47"-2pc</v>
      </c>
      <c r="CC110" s="34">
        <f t="array" ref="CC110">VLOOKUP($E110&amp;ROUNDUP(($AZ110),0), CHOOSE({1,2},'[4]Lookup Tables'!$X$3:$X$129&amp;'[4]Lookup Tables'!$Y$3:$Y$129,'[4]Lookup Tables'!AA$3:$AA$129),2,0)</f>
        <v>8470</v>
      </c>
      <c r="CD110" s="34">
        <f t="array" ref="CD110">VLOOKUP($E110&amp;ROUNDUP(($AZ110),0), CHOOSE({1,2},'[4]Lookup Tables'!$X$3:$X$129&amp;'[4]Lookup Tables'!$Y$3:$Y$129,'[4]Lookup Tables'!$AB$3:$AB$129),2,0)</f>
        <v>8471</v>
      </c>
      <c r="CE110" s="36">
        <f t="array" ref="CE110">VLOOKUP($E110&amp;ROUNDUP(($AZ110),0), CHOOSE({1,2},'[4]Lookup Tables'!$X$3:$X$129&amp;'[4]Lookup Tables'!$Y$3:$Y$129,'[4]Lookup Tables'!$AD$3:$AD$129),2,0)</f>
        <v>2.5</v>
      </c>
      <c r="CF110" s="34">
        <f t="array" ref="CF110">VLOOKUP($E110&amp;ROUNDUP(($AZ110),0), CHOOSE({1,2},'[4]Lookup Tables'!$X$3:$X$129&amp;'[4]Lookup Tables'!$Y$3:$Y$129,'[4]Lookup Tables'!$AE$3:$AE$129),2,0)</f>
        <v>2</v>
      </c>
      <c r="CG110" s="34" t="str">
        <f t="array" ref="CG110">VLOOKUP($E110&amp;ROUNDUP(($AZ110+1),0), CHOOSE({1,2},'[4]Lookup Tables'!$X$3:$X$129&amp;'[4]Lookup Tables'!$Y$3:$Y$129,'[4]Lookup Tables'!$AC$3:$AC$129),2,0)</f>
        <v>NA</v>
      </c>
      <c r="CH110" s="36">
        <f t="shared" ref="CH110:CH114" si="961">(CO110*12)*0.0386</f>
        <v>9.4248070673403745</v>
      </c>
      <c r="CI110" s="36">
        <f t="shared" si="879"/>
        <v>0</v>
      </c>
      <c r="CJ110" s="36">
        <f t="shared" ref="CJ110:CJ114" si="962">((3.14159*(((S110*0.039370078474)/2)^2))*Q110)*BW110</f>
        <v>692.28705634823154</v>
      </c>
      <c r="CK110" s="36">
        <f t="shared" ref="CK110:CK114" si="963">((SQRT((CJ110/Q110)/3.14159))*2)</f>
        <v>4.5275590245100004</v>
      </c>
      <c r="CL110" s="36">
        <f t="shared" ref="CL110:CL114" si="964">CK110/0.7827</f>
        <v>5.7845394461607267</v>
      </c>
      <c r="CM110" s="36">
        <f t="shared" ref="CM110:CM114" si="965">(2*3.14159*(CL110/2))/12</f>
        <v>1.5143876065553397</v>
      </c>
      <c r="CN110" s="37">
        <f t="shared" ref="CN110:CN114" si="966">ROUNDUP((Q110/3)*CM110,1)</f>
        <v>21.8</v>
      </c>
      <c r="CO110" s="37">
        <f t="shared" ref="CO110:CO114" si="967">(CN110*ABS(COS(15)))+((6*(CM110*5))/12)</f>
        <v>20.347165516710653</v>
      </c>
      <c r="CP110" s="38" t="str">
        <f t="array" ref="CP110">VLOOKUP($S110&amp;$D110, CHOOSE({1,2}, '[4]Lookup Tables'!$O$65:$O$79&amp;'[4]Lookup Tables'!$P$65:$P$79,'[4]Lookup Tables'!$Q$65:$Q$79),2,0)</f>
        <v>NA</v>
      </c>
      <c r="CQ110" s="39">
        <f t="shared" si="886"/>
        <v>2.3608190476190476</v>
      </c>
      <c r="CR110" s="40" t="str">
        <f>+IFERROR(VLOOKUP($J110,'[5]Codes - Revised'!$A$8:$O$12110,10,FALSE),"ERROR")</f>
        <v>48 x 44</v>
      </c>
      <c r="CS110" s="41">
        <f t="shared" si="802"/>
        <v>2478.8599999999997</v>
      </c>
    </row>
    <row r="111" spans="1:97" s="10" customFormat="1">
      <c r="A111" s="42" t="s">
        <v>21</v>
      </c>
      <c r="B111" s="42">
        <v>175067</v>
      </c>
      <c r="C111" s="42" t="s">
        <v>245</v>
      </c>
      <c r="D111" s="42" t="s">
        <v>23</v>
      </c>
      <c r="E111" s="42" t="s">
        <v>34</v>
      </c>
      <c r="F111" s="42">
        <v>20</v>
      </c>
      <c r="G111" s="13">
        <f t="shared" si="928"/>
        <v>44.282546719511544</v>
      </c>
      <c r="H111" s="43">
        <v>54</v>
      </c>
      <c r="I111" s="13">
        <f t="shared" si="929"/>
        <v>1080</v>
      </c>
      <c r="J111" s="43">
        <v>12545</v>
      </c>
      <c r="K111" s="42">
        <v>35</v>
      </c>
      <c r="L111" s="15">
        <f>+IFERROR(VLOOKUP($K111,'[4]Lookup Tables'!$A$3:$B$35,2,FALSE),"ERROR")</f>
        <v>35</v>
      </c>
      <c r="M111" s="42" t="s">
        <v>45</v>
      </c>
      <c r="N111" s="15" t="str">
        <f t="array" ref="N111">VLOOKUP($M111&amp;$L111, CHOOSE({1,2}, '[4]Lookup Tables'!$I$59:$I$165&amp;'[4]Lookup Tables'!$J$59:$J$165,'[4]Lookup Tables'!$K$59:$K$165), 2,0)</f>
        <v>H35</v>
      </c>
      <c r="O111" s="15">
        <f t="array" ref="O111">VLOOKUP($M111&amp;$K111&amp;A111, CHOOSE({1,2,3}, '[4]Lookup Tables'!$I$59:$I$165&amp;'[4]Lookup Tables'!$J$59:$J$165&amp;'[4]Lookup Tables'!$H$59:$H$165,'[4]Lookup Tables'!$L$59:$L$165), 2,0)</f>
        <v>70300</v>
      </c>
      <c r="P111" s="15">
        <f>+IFERROR(VLOOKUP($A111,'[4]Lookup Tables'!$I$54:$J$55,2,FALSE),"ERROR")</f>
        <v>72036</v>
      </c>
      <c r="Q111" s="44">
        <v>43</v>
      </c>
      <c r="R111" s="17">
        <v>1</v>
      </c>
      <c r="S111" s="45">
        <v>23</v>
      </c>
      <c r="T111" s="19">
        <f>(VLOOKUP(S111,'[4]Lookup Tables'!$L$3:$M$11,2,FALSE))*0.039370078474</f>
        <v>0.89566928528350009</v>
      </c>
      <c r="U111" s="17">
        <f t="shared" si="930"/>
        <v>27.092765187238683</v>
      </c>
      <c r="V111" s="20" t="str">
        <f>+IFERROR(VLOOKUP(L111,'[4]Lookup Tables'!$R$4:$U$22,3,FALSE),"ERROR")</f>
        <v>Blue</v>
      </c>
      <c r="W111" s="21">
        <f t="shared" si="931"/>
        <v>175067</v>
      </c>
      <c r="X111" s="46" t="s">
        <v>244</v>
      </c>
      <c r="Y111" s="23" t="s">
        <v>27</v>
      </c>
      <c r="Z111" s="23" t="str">
        <f>+IFERROR(VLOOKUP(L111,'[4]Lookup Tables'!$R$4:$U$22,4,FALSE),"ERROR")</f>
        <v>Fast</v>
      </c>
      <c r="AA111" s="21">
        <f t="shared" si="932"/>
        <v>23</v>
      </c>
      <c r="AB111" s="24">
        <f t="shared" si="933"/>
        <v>1</v>
      </c>
      <c r="AC111" s="23" t="s">
        <v>28</v>
      </c>
      <c r="AD111" s="25">
        <v>0.75</v>
      </c>
      <c r="AE111" s="26">
        <f t="shared" si="934"/>
        <v>5.2917996548231798</v>
      </c>
      <c r="AF111" s="23" t="s">
        <v>29</v>
      </c>
      <c r="AG111" s="23">
        <v>0.625</v>
      </c>
      <c r="AH111" s="26">
        <f t="shared" si="935"/>
        <v>3.9873005760870286</v>
      </c>
      <c r="AI111" s="23" t="s">
        <v>30</v>
      </c>
      <c r="AJ111" s="23">
        <v>0.69</v>
      </c>
      <c r="AK111" s="26">
        <f t="shared" si="936"/>
        <v>4.5444155313072878</v>
      </c>
      <c r="AL111" s="23" t="s">
        <v>31</v>
      </c>
      <c r="AM111" s="23">
        <v>0.80400000000000005</v>
      </c>
      <c r="AN111" s="26">
        <f t="shared" si="937"/>
        <v>6.297765814657498</v>
      </c>
      <c r="AO111" s="23" t="s">
        <v>32</v>
      </c>
      <c r="AP111" s="23">
        <v>0.53</v>
      </c>
      <c r="AQ111" s="26">
        <f t="shared" si="938"/>
        <v>3.4451268380798563</v>
      </c>
      <c r="AR111" s="47">
        <f t="shared" si="939"/>
        <v>43.25</v>
      </c>
      <c r="AS111" s="21">
        <f>+IFERROR(VLOOKUP(L111,'[4]Lookup Tables'!$R$4:$U$22,2,FALSE),"ERROR")</f>
        <v>30</v>
      </c>
      <c r="AT111" s="23" t="str">
        <f t="shared" si="940"/>
        <v>B or G</v>
      </c>
      <c r="AU111" s="21">
        <f t="shared" si="941"/>
        <v>20</v>
      </c>
      <c r="AV111" s="21" t="str">
        <f>+IFERROR(VLOOKUP(L111,'[4]Lookup Tables'!$R$4:$V$22,5,FALSE),"ERROR")</f>
        <v>5-8</v>
      </c>
      <c r="AW111" s="21">
        <v>600</v>
      </c>
      <c r="AX111" s="48">
        <f t="shared" si="942"/>
        <v>43</v>
      </c>
      <c r="AY111" s="48">
        <f t="shared" si="943"/>
        <v>43.25</v>
      </c>
      <c r="AZ111" s="48">
        <f t="shared" si="944"/>
        <v>44</v>
      </c>
      <c r="BA111" s="29">
        <f t="array" ref="BA111">VLOOKUP($S111&amp;$M111, CHOOSE({1,2}, '[4]Lookup Tables'!$I$20:$I$49&amp;'[4]Lookup Tables'!$J$20:$J$49,'[4]Lookup Tables'!$K$20:$K$49), 2,0)</f>
        <v>4.8300000000000003E-2</v>
      </c>
      <c r="BB111" s="29">
        <f t="shared" si="945"/>
        <v>2.0769000000000002</v>
      </c>
      <c r="BC111" s="30">
        <f t="shared" si="946"/>
        <v>942.91260000000011</v>
      </c>
      <c r="BD111" s="29">
        <f t="array" ref="BD111">VLOOKUP($S111&amp;$M111, CHOOSE({1,2}, '[4]Lookup Tables'!$I$20:$I$49&amp;'[4]Lookup Tables'!$J$20:$J$49,'[4]Lookup Tables'!$L$20:$L$49), 2,0)</f>
        <v>4.9299999999999997E-2</v>
      </c>
      <c r="BE111" s="49">
        <f t="shared" si="947"/>
        <v>2.132225</v>
      </c>
      <c r="BF111" s="30">
        <f t="shared" si="948"/>
        <v>968.03015000000005</v>
      </c>
      <c r="BG111" s="29">
        <f t="array" ref="BG111">VLOOKUP($S111&amp;$M111, CHOOSE({1,2}, '[4]Lookup Tables'!$I$20:$I$49&amp;'[4]Lookup Tables'!$J$20:$J$49,'[4]Lookup Tables'!$M$20:$M$49), 2,0)</f>
        <v>5.0299999999999997E-2</v>
      </c>
      <c r="BH111" s="29">
        <f t="shared" si="949"/>
        <v>2.2132000000000001</v>
      </c>
      <c r="BI111" s="30">
        <f t="shared" si="950"/>
        <v>1004.7928000000001</v>
      </c>
      <c r="BJ111" s="30" t="str">
        <f t="shared" si="951"/>
        <v>H35</v>
      </c>
      <c r="BK111" s="31">
        <f t="shared" si="952"/>
        <v>1.4925575</v>
      </c>
      <c r="BL111" s="30">
        <v>72036</v>
      </c>
      <c r="BM111" s="31">
        <f t="shared" si="953"/>
        <v>0.63966749999999994</v>
      </c>
      <c r="BN111" s="32">
        <v>0.3</v>
      </c>
      <c r="BO111" s="29" t="str">
        <f>'[4]Lookup Tables'!$P$58</f>
        <v>12-8 4x1.25 Universal Clip</v>
      </c>
      <c r="BP111" s="30">
        <f>VLOOKUP($BO111,'[4]Lookup Tables'!$P$58:$Q$60,2)</f>
        <v>8509</v>
      </c>
      <c r="BQ111" s="29" t="str">
        <f>VLOOKUP($S111,'[4]Lookup Tables'!$O$45:$S$53,2)</f>
        <v>40mm142 gauge</v>
      </c>
      <c r="BR111" s="33">
        <f t="shared" si="954"/>
        <v>3.7083333333333335</v>
      </c>
      <c r="BS111" s="30">
        <f>VLOOKUP($S111,'[4]Lookup Tables'!$O$45:$S$53,3)</f>
        <v>8030</v>
      </c>
      <c r="BT111" s="29" t="str">
        <f>VLOOKUP($S111,'[4]Lookup Tables'!$O$45:$S$53,4)</f>
        <v>84mm200 gauge</v>
      </c>
      <c r="BU111" s="33">
        <f t="shared" si="955"/>
        <v>3.7083333333333335</v>
      </c>
      <c r="BV111" s="30">
        <f>VLOOKUP($S111,'[4]Lookup Tables'!$O$45:$S$53,5)</f>
        <v>8032</v>
      </c>
      <c r="BW111" s="34">
        <f t="shared" si="956"/>
        <v>20</v>
      </c>
      <c r="BX111" s="34">
        <f t="shared" si="957"/>
        <v>41.538000000000004</v>
      </c>
      <c r="BY111" s="34">
        <f t="shared" si="958"/>
        <v>42.644500000000001</v>
      </c>
      <c r="BZ111" s="34">
        <f t="shared" si="959"/>
        <v>44.264000000000003</v>
      </c>
      <c r="CA111" s="34">
        <f t="shared" si="960"/>
        <v>44.282546719511544</v>
      </c>
      <c r="CB111" s="35" t="str">
        <f t="array" ref="CB111">VLOOKUP($E111&amp;ROUNDUP(($AZ111),0), CHOOSE({1,2},'[4]Lookup Tables'!$X$3:$X$129&amp;'[4]Lookup Tables'!$Y$3:$Y$129,'[4]Lookup Tables'!$Z$3:$Z$129),2,0)</f>
        <v>NA</v>
      </c>
      <c r="CC111" s="34" t="str">
        <f t="array" ref="CC111">VLOOKUP($E111&amp;ROUNDUP(($AZ111),0), CHOOSE({1,2},'[4]Lookup Tables'!$X$3:$X$129&amp;'[4]Lookup Tables'!$Y$3:$Y$129,'[4]Lookup Tables'!AA$3:$AA$129),2,0)</f>
        <v>NA</v>
      </c>
      <c r="CD111" s="34" t="str">
        <f t="array" ref="CD111">VLOOKUP($E111&amp;ROUNDUP(($AZ111),0), CHOOSE({1,2},'[4]Lookup Tables'!$X$3:$X$129&amp;'[4]Lookup Tables'!$Y$3:$Y$129,'[4]Lookup Tables'!$AB$3:$AB$129),2,0)</f>
        <v>NA</v>
      </c>
      <c r="CE111" s="36">
        <f t="array" ref="CE111">VLOOKUP($E111&amp;ROUNDUP(($AZ111),0), CHOOSE({1,2},'[4]Lookup Tables'!$X$3:$X$129&amp;'[4]Lookup Tables'!$Y$3:$Y$129,'[4]Lookup Tables'!$AD$3:$AD$129),2,0)</f>
        <v>0</v>
      </c>
      <c r="CF111" s="34">
        <f t="array" ref="CF111">VLOOKUP($E111&amp;ROUNDUP(($AZ111),0), CHOOSE({1,2},'[4]Lookup Tables'!$X$3:$X$129&amp;'[4]Lookup Tables'!$Y$3:$Y$129,'[4]Lookup Tables'!$AE$3:$AE$129),2,0)</f>
        <v>0</v>
      </c>
      <c r="CG111" s="34">
        <f t="array" ref="CG111">VLOOKUP($E111&amp;ROUNDUP(($AZ111+1),0), CHOOSE({1,2},'[4]Lookup Tables'!$X$3:$X$129&amp;'[4]Lookup Tables'!$Y$3:$Y$129,'[4]Lookup Tables'!$AC$3:$AC$129),2,0)</f>
        <v>8053</v>
      </c>
      <c r="CH111" s="36">
        <f t="shared" si="961"/>
        <v>8.4303270506989829</v>
      </c>
      <c r="CI111" s="36">
        <f t="shared" si="879"/>
        <v>1.8546719511537763E-2</v>
      </c>
      <c r="CJ111" s="36">
        <f t="shared" si="962"/>
        <v>553.82964507858526</v>
      </c>
      <c r="CK111" s="36">
        <f t="shared" si="963"/>
        <v>4.0495719003787993</v>
      </c>
      <c r="CL111" s="36">
        <f t="shared" si="964"/>
        <v>5.1738493680577484</v>
      </c>
      <c r="CM111" s="36">
        <f t="shared" si="965"/>
        <v>1.3545094530163784</v>
      </c>
      <c r="CN111" s="37">
        <f t="shared" si="966"/>
        <v>19.5</v>
      </c>
      <c r="CO111" s="37">
        <f t="shared" si="967"/>
        <v>18.20018793328796</v>
      </c>
      <c r="CP111" s="38" t="str">
        <f t="array" ref="CP111">VLOOKUP($S111&amp;$D111, CHOOSE({1,2}, '[4]Lookup Tables'!$O$65:$O$79&amp;'[4]Lookup Tables'!$P$65:$P$79,'[4]Lookup Tables'!$Q$65:$Q$79),2,0)</f>
        <v>NA</v>
      </c>
      <c r="CQ111" s="39">
        <f t="shared" si="886"/>
        <v>2.2604236322718734</v>
      </c>
      <c r="CR111" s="40" t="str">
        <f>+IFERROR(VLOOKUP($J111,'[5]Codes - Revised'!$A$8:$O$12110,10,FALSE),"ERROR")</f>
        <v>44 x 44</v>
      </c>
      <c r="CS111" s="41">
        <f t="shared" si="802"/>
        <v>2441.2575228536234</v>
      </c>
    </row>
    <row r="112" spans="1:97" s="10" customFormat="1">
      <c r="A112" s="42" t="s">
        <v>21</v>
      </c>
      <c r="B112" s="42">
        <v>175073</v>
      </c>
      <c r="C112" s="42" t="s">
        <v>246</v>
      </c>
      <c r="D112" s="42" t="s">
        <v>23</v>
      </c>
      <c r="E112" s="42" t="s">
        <v>24</v>
      </c>
      <c r="F112" s="42">
        <v>25</v>
      </c>
      <c r="G112" s="13">
        <f t="shared" si="928"/>
        <v>56.290000000000006</v>
      </c>
      <c r="H112" s="43">
        <v>42</v>
      </c>
      <c r="I112" s="13">
        <f t="shared" si="929"/>
        <v>1050</v>
      </c>
      <c r="J112" s="43">
        <v>12475</v>
      </c>
      <c r="K112" s="42">
        <v>90</v>
      </c>
      <c r="L112" s="15">
        <f>+IFERROR(VLOOKUP($K112,'[4]Lookup Tables'!$A$3:$B$35,2,FALSE),"ERROR")</f>
        <v>90</v>
      </c>
      <c r="M112" s="42" t="s">
        <v>56</v>
      </c>
      <c r="N112" s="15" t="str">
        <f t="array" ref="N112">VLOOKUP($M112&amp;$L112, CHOOSE({1,2}, '[4]Lookup Tables'!$I$59:$I$165&amp;'[4]Lookup Tables'!$J$59:$J$165,'[4]Lookup Tables'!$K$59:$K$165), 2,0)</f>
        <v>LIF90</v>
      </c>
      <c r="O112" s="15">
        <f t="array" ref="O112">VLOOKUP($M112&amp;$K112&amp;A112, CHOOSE({1,2,3}, '[4]Lookup Tables'!$I$59:$I$165&amp;'[4]Lookup Tables'!$J$59:$J$165&amp;'[4]Lookup Tables'!$H$59:$H$165,'[4]Lookup Tables'!$L$59:$L$165), 2,0)</f>
        <v>70416</v>
      </c>
      <c r="P112" s="15">
        <f>+IFERROR(VLOOKUP($A112,'[4]Lookup Tables'!$I$54:$J$55,2,FALSE),"ERROR")</f>
        <v>72036</v>
      </c>
      <c r="Q112" s="44">
        <v>43</v>
      </c>
      <c r="R112" s="17">
        <v>1</v>
      </c>
      <c r="S112" s="45">
        <v>23</v>
      </c>
      <c r="T112" s="19">
        <f>(VLOOKUP(S112,'[4]Lookup Tables'!$L$3:$M$11,2,FALSE))*0.039370078474</f>
        <v>0.89566928528350009</v>
      </c>
      <c r="U112" s="17">
        <f t="shared" si="930"/>
        <v>27.092765187238683</v>
      </c>
      <c r="V112" s="20" t="str">
        <f>+IFERROR(VLOOKUP(L112,'[4]Lookup Tables'!$R$4:$U$22,3,FALSE),"ERROR")</f>
        <v>Yellow</v>
      </c>
      <c r="W112" s="21">
        <f t="shared" si="931"/>
        <v>175073</v>
      </c>
      <c r="X112" s="46" t="s">
        <v>247</v>
      </c>
      <c r="Y112" s="23" t="s">
        <v>27</v>
      </c>
      <c r="Z112" s="23" t="str">
        <f>+IFERROR(VLOOKUP(L112,'[4]Lookup Tables'!$R$4:$U$22,4,FALSE),"ERROR")</f>
        <v>Slow</v>
      </c>
      <c r="AA112" s="21">
        <f t="shared" si="932"/>
        <v>23</v>
      </c>
      <c r="AB112" s="24">
        <f t="shared" si="933"/>
        <v>1</v>
      </c>
      <c r="AC112" s="23" t="s">
        <v>28</v>
      </c>
      <c r="AD112" s="25">
        <v>0.75</v>
      </c>
      <c r="AE112" s="26">
        <f t="shared" si="934"/>
        <v>5.2917996548231798</v>
      </c>
      <c r="AF112" s="23" t="s">
        <v>29</v>
      </c>
      <c r="AG112" s="23">
        <v>0.625</v>
      </c>
      <c r="AH112" s="26">
        <f t="shared" si="935"/>
        <v>3.9873005760870286</v>
      </c>
      <c r="AI112" s="23" t="s">
        <v>30</v>
      </c>
      <c r="AJ112" s="23">
        <v>0.69</v>
      </c>
      <c r="AK112" s="26">
        <f t="shared" si="936"/>
        <v>4.5444155313072878</v>
      </c>
      <c r="AL112" s="23" t="s">
        <v>31</v>
      </c>
      <c r="AM112" s="23">
        <v>0.80400000000000005</v>
      </c>
      <c r="AN112" s="26">
        <f t="shared" si="937"/>
        <v>6.297765814657498</v>
      </c>
      <c r="AO112" s="23" t="s">
        <v>32</v>
      </c>
      <c r="AP112" s="23">
        <v>0.53</v>
      </c>
      <c r="AQ112" s="26">
        <f t="shared" si="938"/>
        <v>3.4451268380798563</v>
      </c>
      <c r="AR112" s="47">
        <f t="shared" si="939"/>
        <v>43.25</v>
      </c>
      <c r="AS112" s="21">
        <f>+IFERROR(VLOOKUP(L112,'[4]Lookup Tables'!$R$4:$U$22,2,FALSE),"ERROR")</f>
        <v>240</v>
      </c>
      <c r="AT112" s="23" t="str">
        <f t="shared" si="940"/>
        <v>B or G</v>
      </c>
      <c r="AU112" s="21">
        <f t="shared" si="941"/>
        <v>25</v>
      </c>
      <c r="AV112" s="21" t="str">
        <f>+IFERROR(VLOOKUP(L112,'[4]Lookup Tables'!$R$4:$V$22,5,FALSE),"ERROR")</f>
        <v>5-8</v>
      </c>
      <c r="AW112" s="21">
        <v>600</v>
      </c>
      <c r="AX112" s="48">
        <f t="shared" si="942"/>
        <v>43</v>
      </c>
      <c r="AY112" s="48">
        <f t="shared" si="943"/>
        <v>43.25</v>
      </c>
      <c r="AZ112" s="48">
        <f t="shared" si="944"/>
        <v>44</v>
      </c>
      <c r="BA112" s="29">
        <f t="array" ref="BA112">VLOOKUP($S112&amp;$M112, CHOOSE({1,2}, '[4]Lookup Tables'!$I$20:$I$49&amp;'[4]Lookup Tables'!$J$20:$J$49,'[4]Lookup Tables'!$K$20:$K$49), 2,0)</f>
        <v>4.6899999999999997E-2</v>
      </c>
      <c r="BB112" s="29">
        <f t="shared" si="945"/>
        <v>2.0166999999999997</v>
      </c>
      <c r="BC112" s="30">
        <f t="shared" si="946"/>
        <v>915.58179999999982</v>
      </c>
      <c r="BD112" s="29">
        <f t="array" ref="BD112">VLOOKUP($S112&amp;$M112, CHOOSE({1,2}, '[4]Lookup Tables'!$I$20:$I$49&amp;'[4]Lookup Tables'!$J$20:$J$49,'[4]Lookup Tables'!$L$20:$L$49), 2,0)</f>
        <v>4.7899999999999998E-2</v>
      </c>
      <c r="BE112" s="49">
        <f t="shared" si="947"/>
        <v>2.0716749999999999</v>
      </c>
      <c r="BF112" s="30">
        <f t="shared" si="948"/>
        <v>940.54044999999996</v>
      </c>
      <c r="BG112" s="29">
        <f t="array" ref="BG112">VLOOKUP($S112&amp;$M112, CHOOSE({1,2}, '[4]Lookup Tables'!$I$20:$I$49&amp;'[4]Lookup Tables'!$J$20:$J$49,'[4]Lookup Tables'!$M$20:$M$49), 2,0)</f>
        <v>4.8899999999999999E-2</v>
      </c>
      <c r="BH112" s="29">
        <f t="shared" si="949"/>
        <v>2.1516000000000002</v>
      </c>
      <c r="BI112" s="30">
        <f t="shared" si="950"/>
        <v>976.82640000000004</v>
      </c>
      <c r="BJ112" s="30" t="str">
        <f t="shared" si="951"/>
        <v>LIF90</v>
      </c>
      <c r="BK112" s="31">
        <f t="shared" si="952"/>
        <v>1.4501724999999999</v>
      </c>
      <c r="BL112" s="30">
        <v>72036</v>
      </c>
      <c r="BM112" s="31">
        <f t="shared" si="953"/>
        <v>0.62150249999999996</v>
      </c>
      <c r="BN112" s="32">
        <v>0.3</v>
      </c>
      <c r="BO112" s="29" t="str">
        <f>'[4]Lookup Tables'!$P$58</f>
        <v>12-8 4x1.25 Universal Clip</v>
      </c>
      <c r="BP112" s="30">
        <f>VLOOKUP($BO112,'[4]Lookup Tables'!$P$58:$Q$60,2)</f>
        <v>8509</v>
      </c>
      <c r="BQ112" s="29" t="str">
        <f>VLOOKUP($S112,'[4]Lookup Tables'!$O$45:$S$53,2)</f>
        <v>40mm142 gauge</v>
      </c>
      <c r="BR112" s="33">
        <f t="shared" si="954"/>
        <v>3.7083333333333335</v>
      </c>
      <c r="BS112" s="30">
        <f>VLOOKUP($S112,'[4]Lookup Tables'!$O$45:$S$53,3)</f>
        <v>8030</v>
      </c>
      <c r="BT112" s="29" t="str">
        <f>VLOOKUP($S112,'[4]Lookup Tables'!$O$45:$S$53,4)</f>
        <v>84mm200 gauge</v>
      </c>
      <c r="BU112" s="33">
        <f t="shared" si="955"/>
        <v>3.7083333333333335</v>
      </c>
      <c r="BV112" s="30">
        <f>VLOOKUP($S112,'[4]Lookup Tables'!$O$45:$S$53,5)</f>
        <v>8032</v>
      </c>
      <c r="BW112" s="34">
        <f t="shared" si="956"/>
        <v>25</v>
      </c>
      <c r="BX112" s="34">
        <f t="shared" si="957"/>
        <v>50.41749999999999</v>
      </c>
      <c r="BY112" s="34">
        <f t="shared" si="958"/>
        <v>51.791874999999997</v>
      </c>
      <c r="BZ112" s="34">
        <f t="shared" si="959"/>
        <v>53.790000000000006</v>
      </c>
      <c r="CA112" s="34">
        <f t="shared" si="960"/>
        <v>56.290000000000006</v>
      </c>
      <c r="CB112" s="35" t="str">
        <f t="array" ref="CB112">VLOOKUP($E112&amp;ROUNDUP(($AZ112),0), CHOOSE({1,2},'[4]Lookup Tables'!$X$3:$X$129&amp;'[4]Lookup Tables'!$Y$3:$Y$129,'[4]Lookup Tables'!$Z$3:$Z$129),2,0)</f>
        <v>47"-2pc</v>
      </c>
      <c r="CC112" s="34">
        <f t="array" ref="CC112">VLOOKUP($E112&amp;ROUNDUP(($AZ112),0), CHOOSE({1,2},'[4]Lookup Tables'!$X$3:$X$129&amp;'[4]Lookup Tables'!$Y$3:$Y$129,'[4]Lookup Tables'!AA$3:$AA$129),2,0)</f>
        <v>8470</v>
      </c>
      <c r="CD112" s="34">
        <f t="array" ref="CD112">VLOOKUP($E112&amp;ROUNDUP(($AZ112),0), CHOOSE({1,2},'[4]Lookup Tables'!$X$3:$X$129&amp;'[4]Lookup Tables'!$Y$3:$Y$129,'[4]Lookup Tables'!$AB$3:$AB$129),2,0)</f>
        <v>8471</v>
      </c>
      <c r="CE112" s="36">
        <f t="array" ref="CE112">VLOOKUP($E112&amp;ROUNDUP(($AZ112),0), CHOOSE({1,2},'[4]Lookup Tables'!$X$3:$X$129&amp;'[4]Lookup Tables'!$Y$3:$Y$129,'[4]Lookup Tables'!$AD$3:$AD$129),2,0)</f>
        <v>2.5</v>
      </c>
      <c r="CF112" s="34">
        <f t="array" ref="CF112">VLOOKUP($E112&amp;ROUNDUP(($AZ112),0), CHOOSE({1,2},'[4]Lookup Tables'!$X$3:$X$129&amp;'[4]Lookup Tables'!$Y$3:$Y$129,'[4]Lookup Tables'!$AE$3:$AE$129),2,0)</f>
        <v>2</v>
      </c>
      <c r="CG112" s="34" t="str">
        <f t="array" ref="CG112">VLOOKUP($E112&amp;ROUNDUP(($AZ112+1),0), CHOOSE({1,2},'[4]Lookup Tables'!$X$3:$X$129&amp;'[4]Lookup Tables'!$Y$3:$Y$129,'[4]Lookup Tables'!$AC$3:$AC$129),2,0)</f>
        <v>NA</v>
      </c>
      <c r="CH112" s="36">
        <f t="shared" si="961"/>
        <v>9.4248070673403745</v>
      </c>
      <c r="CI112" s="36">
        <f t="shared" si="879"/>
        <v>0</v>
      </c>
      <c r="CJ112" s="36">
        <f t="shared" si="962"/>
        <v>692.28705634823154</v>
      </c>
      <c r="CK112" s="36">
        <f t="shared" si="963"/>
        <v>4.5275590245100004</v>
      </c>
      <c r="CL112" s="36">
        <f t="shared" si="964"/>
        <v>5.7845394461607267</v>
      </c>
      <c r="CM112" s="36">
        <f t="shared" si="965"/>
        <v>1.5143876065553397</v>
      </c>
      <c r="CN112" s="37">
        <f t="shared" si="966"/>
        <v>21.8</v>
      </c>
      <c r="CO112" s="37">
        <f t="shared" si="967"/>
        <v>20.347165516710653</v>
      </c>
      <c r="CP112" s="38" t="str">
        <f t="array" ref="CP112">VLOOKUP($S112&amp;$D112, CHOOSE({1,2}, '[4]Lookup Tables'!$O$65:$O$79&amp;'[4]Lookup Tables'!$P$65:$P$79,'[4]Lookup Tables'!$Q$65:$Q$79),2,0)</f>
        <v>NA</v>
      </c>
      <c r="CQ112" s="39">
        <f t="shared" si="886"/>
        <v>2.2992190476190477</v>
      </c>
      <c r="CR112" s="40" t="str">
        <f>+IFERROR(VLOOKUP($J112,'[5]Codes - Revised'!$A$8:$O$12110,10,FALSE),"ERROR")</f>
        <v>48 x 44</v>
      </c>
      <c r="CS112" s="41">
        <f t="shared" si="802"/>
        <v>2414.1800000000003</v>
      </c>
    </row>
    <row r="113" spans="1:97" s="10" customFormat="1">
      <c r="A113" s="11" t="s">
        <v>21</v>
      </c>
      <c r="B113" s="12">
        <v>175091</v>
      </c>
      <c r="C113" s="11" t="s">
        <v>248</v>
      </c>
      <c r="D113" s="11" t="s">
        <v>23</v>
      </c>
      <c r="E113" s="11" t="s">
        <v>34</v>
      </c>
      <c r="F113" s="11">
        <v>20</v>
      </c>
      <c r="G113" s="13">
        <f t="shared" si="928"/>
        <v>43.050546719511544</v>
      </c>
      <c r="H113" s="14">
        <v>54</v>
      </c>
      <c r="I113" s="13">
        <f t="shared" si="929"/>
        <v>1080</v>
      </c>
      <c r="J113" s="14">
        <v>12545</v>
      </c>
      <c r="K113" s="11">
        <v>50</v>
      </c>
      <c r="L113" s="15">
        <f>+IFERROR(VLOOKUP($K113,'[4]Lookup Tables'!$A$3:$B$35,2,FALSE),"ERROR")</f>
        <v>50</v>
      </c>
      <c r="M113" s="11" t="s">
        <v>56</v>
      </c>
      <c r="N113" s="15" t="str">
        <f t="array" ref="N113">VLOOKUP($M113&amp;$L113, CHOOSE({1,2}, '[4]Lookup Tables'!$I$59:$I$165&amp;'[4]Lookup Tables'!$J$59:$J$165,'[4]Lookup Tables'!$K$59:$K$165), 2,0)</f>
        <v>LIF50</v>
      </c>
      <c r="O113" s="15">
        <f t="array" ref="O113">VLOOKUP($M113&amp;$K113&amp;A113, CHOOSE({1,2,3}, '[4]Lookup Tables'!$I$59:$I$165&amp;'[4]Lookup Tables'!$J$59:$J$165&amp;'[4]Lookup Tables'!$H$59:$H$165,'[4]Lookup Tables'!$L$59:$L$165), 2,0)</f>
        <v>70319</v>
      </c>
      <c r="P113" s="15">
        <f>+IFERROR(VLOOKUP($A113,'[4]Lookup Tables'!$I$54:$J$55,2,FALSE),"ERROR")</f>
        <v>72036</v>
      </c>
      <c r="Q113" s="16">
        <v>43</v>
      </c>
      <c r="R113" s="17">
        <v>1</v>
      </c>
      <c r="S113" s="18">
        <v>23</v>
      </c>
      <c r="T113" s="19">
        <f>(VLOOKUP(S113,'[4]Lookup Tables'!$L$3:$M$11,2,FALSE))*0.039370078474</f>
        <v>0.89566928528350009</v>
      </c>
      <c r="U113" s="17">
        <f t="shared" si="930"/>
        <v>27.092765187238683</v>
      </c>
      <c r="V113" s="20" t="str">
        <f>+IFERROR(VLOOKUP(L113,'[4]Lookup Tables'!$R$4:$U$22,3,FALSE),"ERROR")</f>
        <v>Green</v>
      </c>
      <c r="W113" s="21">
        <f t="shared" si="931"/>
        <v>175091</v>
      </c>
      <c r="X113" s="22" t="s">
        <v>249</v>
      </c>
      <c r="Y113" s="23" t="s">
        <v>27</v>
      </c>
      <c r="Z113" s="23" t="str">
        <f>+IFERROR(VLOOKUP(L113,'[4]Lookup Tables'!$R$4:$U$22,4,FALSE),"ERROR")</f>
        <v>Medium</v>
      </c>
      <c r="AA113" s="21">
        <f t="shared" si="932"/>
        <v>23</v>
      </c>
      <c r="AB113" s="24">
        <f t="shared" si="933"/>
        <v>1</v>
      </c>
      <c r="AC113" s="23" t="s">
        <v>28</v>
      </c>
      <c r="AD113" s="25">
        <v>0.75</v>
      </c>
      <c r="AE113" s="26">
        <f t="shared" si="934"/>
        <v>5.2917996548231798</v>
      </c>
      <c r="AF113" s="23" t="s">
        <v>29</v>
      </c>
      <c r="AG113" s="23">
        <v>0.625</v>
      </c>
      <c r="AH113" s="26">
        <f t="shared" si="935"/>
        <v>3.9873005760870286</v>
      </c>
      <c r="AI113" s="23" t="s">
        <v>30</v>
      </c>
      <c r="AJ113" s="23">
        <v>0.69</v>
      </c>
      <c r="AK113" s="26">
        <f t="shared" si="936"/>
        <v>4.5444155313072878</v>
      </c>
      <c r="AL113" s="23" t="s">
        <v>31</v>
      </c>
      <c r="AM113" s="23">
        <v>0.80400000000000005</v>
      </c>
      <c r="AN113" s="26">
        <f t="shared" si="937"/>
        <v>6.297765814657498</v>
      </c>
      <c r="AO113" s="23" t="s">
        <v>32</v>
      </c>
      <c r="AP113" s="23">
        <v>0.53</v>
      </c>
      <c r="AQ113" s="26">
        <f t="shared" si="938"/>
        <v>3.4451268380798563</v>
      </c>
      <c r="AR113" s="47">
        <f t="shared" si="939"/>
        <v>43.25</v>
      </c>
      <c r="AS113" s="21">
        <f>+IFERROR(VLOOKUP(L113,'[4]Lookup Tables'!$R$4:$U$22,2,FALSE),"ERROR")</f>
        <v>60</v>
      </c>
      <c r="AT113" s="23" t="str">
        <f t="shared" si="940"/>
        <v>B or G</v>
      </c>
      <c r="AU113" s="21">
        <f t="shared" si="941"/>
        <v>20</v>
      </c>
      <c r="AV113" s="21" t="str">
        <f>+IFERROR(VLOOKUP(L113,'[4]Lookup Tables'!$R$4:$V$22,5,FALSE),"ERROR")</f>
        <v>5-8</v>
      </c>
      <c r="AW113" s="21">
        <v>600</v>
      </c>
      <c r="AX113" s="48">
        <f t="shared" si="942"/>
        <v>43</v>
      </c>
      <c r="AY113" s="48">
        <f t="shared" si="943"/>
        <v>43.25</v>
      </c>
      <c r="AZ113" s="48">
        <f t="shared" si="944"/>
        <v>44</v>
      </c>
      <c r="BA113" s="29">
        <f t="array" ref="BA113">VLOOKUP($S113&amp;$M113, CHOOSE({1,2}, '[4]Lookup Tables'!$I$20:$I$49&amp;'[4]Lookup Tables'!$J$20:$J$49,'[4]Lookup Tables'!$K$20:$K$49), 2,0)</f>
        <v>4.6899999999999997E-2</v>
      </c>
      <c r="BB113" s="29">
        <f t="shared" si="945"/>
        <v>2.0166999999999997</v>
      </c>
      <c r="BC113" s="30">
        <f t="shared" si="946"/>
        <v>915.58179999999982</v>
      </c>
      <c r="BD113" s="29">
        <f t="array" ref="BD113">VLOOKUP($S113&amp;$M113, CHOOSE({1,2}, '[4]Lookup Tables'!$I$20:$I$49&amp;'[4]Lookup Tables'!$J$20:$J$49,'[4]Lookup Tables'!$L$20:$L$49), 2,0)</f>
        <v>4.7899999999999998E-2</v>
      </c>
      <c r="BE113" s="49">
        <f t="shared" si="947"/>
        <v>2.0716749999999999</v>
      </c>
      <c r="BF113" s="30">
        <f t="shared" si="948"/>
        <v>940.54044999999996</v>
      </c>
      <c r="BG113" s="29">
        <f t="array" ref="BG113">VLOOKUP($S113&amp;$M113, CHOOSE({1,2}, '[4]Lookup Tables'!$I$20:$I$49&amp;'[4]Lookup Tables'!$J$20:$J$49,'[4]Lookup Tables'!$M$20:$M$49), 2,0)</f>
        <v>4.8899999999999999E-2</v>
      </c>
      <c r="BH113" s="29">
        <f t="shared" si="949"/>
        <v>2.1516000000000002</v>
      </c>
      <c r="BI113" s="30">
        <f t="shared" si="950"/>
        <v>976.82640000000004</v>
      </c>
      <c r="BJ113" s="30" t="str">
        <f t="shared" si="951"/>
        <v>LIF50</v>
      </c>
      <c r="BK113" s="31">
        <f t="shared" si="952"/>
        <v>1.4501724999999999</v>
      </c>
      <c r="BL113" s="30">
        <v>72036</v>
      </c>
      <c r="BM113" s="31">
        <f t="shared" si="953"/>
        <v>0.62150249999999996</v>
      </c>
      <c r="BN113" s="32">
        <v>0.3</v>
      </c>
      <c r="BO113" s="29" t="str">
        <f>'[4]Lookup Tables'!$P$58</f>
        <v>12-8 4x1.25 Universal Clip</v>
      </c>
      <c r="BP113" s="30">
        <f>VLOOKUP($BO113,'[4]Lookup Tables'!$P$58:$Q$60,2)</f>
        <v>8509</v>
      </c>
      <c r="BQ113" s="29" t="str">
        <f>VLOOKUP($S113,'[4]Lookup Tables'!$O$45:$S$53,2)</f>
        <v>40mm142 gauge</v>
      </c>
      <c r="BR113" s="33">
        <f t="shared" si="954"/>
        <v>3.7083333333333335</v>
      </c>
      <c r="BS113" s="30">
        <f>VLOOKUP($S113,'[4]Lookup Tables'!$O$45:$S$53,3)</f>
        <v>8030</v>
      </c>
      <c r="BT113" s="29" t="str">
        <f>VLOOKUP($S113,'[4]Lookup Tables'!$O$45:$S$53,4)</f>
        <v>84mm200 gauge</v>
      </c>
      <c r="BU113" s="33">
        <f t="shared" si="955"/>
        <v>3.7083333333333335</v>
      </c>
      <c r="BV113" s="30">
        <f>VLOOKUP($S113,'[4]Lookup Tables'!$O$45:$S$53,5)</f>
        <v>8032</v>
      </c>
      <c r="BW113" s="34">
        <f t="shared" si="956"/>
        <v>20</v>
      </c>
      <c r="BX113" s="34">
        <f t="shared" si="957"/>
        <v>40.333999999999996</v>
      </c>
      <c r="BY113" s="34">
        <f t="shared" si="958"/>
        <v>41.433499999999995</v>
      </c>
      <c r="BZ113" s="34">
        <f t="shared" si="959"/>
        <v>43.032000000000004</v>
      </c>
      <c r="CA113" s="34">
        <f t="shared" si="960"/>
        <v>43.050546719511544</v>
      </c>
      <c r="CB113" s="35" t="str">
        <f t="array" ref="CB113">VLOOKUP($E113&amp;ROUNDUP(($AZ113),0), CHOOSE({1,2},'[4]Lookup Tables'!$X$3:$X$129&amp;'[4]Lookup Tables'!$Y$3:$Y$129,'[4]Lookup Tables'!$Z$3:$Z$129),2,0)</f>
        <v>NA</v>
      </c>
      <c r="CC113" s="34" t="str">
        <f t="array" ref="CC113">VLOOKUP($E113&amp;ROUNDUP(($AZ113),0), CHOOSE({1,2},'[4]Lookup Tables'!$X$3:$X$129&amp;'[4]Lookup Tables'!$Y$3:$Y$129,'[4]Lookup Tables'!AA$3:$AA$129),2,0)</f>
        <v>NA</v>
      </c>
      <c r="CD113" s="34" t="str">
        <f t="array" ref="CD113">VLOOKUP($E113&amp;ROUNDUP(($AZ113),0), CHOOSE({1,2},'[4]Lookup Tables'!$X$3:$X$129&amp;'[4]Lookup Tables'!$Y$3:$Y$129,'[4]Lookup Tables'!$AB$3:$AB$129),2,0)</f>
        <v>NA</v>
      </c>
      <c r="CE113" s="36">
        <f t="array" ref="CE113">VLOOKUP($E113&amp;ROUNDUP(($AZ113),0), CHOOSE({1,2},'[4]Lookup Tables'!$X$3:$X$129&amp;'[4]Lookup Tables'!$Y$3:$Y$129,'[4]Lookup Tables'!$AD$3:$AD$129),2,0)</f>
        <v>0</v>
      </c>
      <c r="CF113" s="34">
        <f t="array" ref="CF113">VLOOKUP($E113&amp;ROUNDUP(($AZ113),0), CHOOSE({1,2},'[4]Lookup Tables'!$X$3:$X$129&amp;'[4]Lookup Tables'!$Y$3:$Y$129,'[4]Lookup Tables'!$AE$3:$AE$129),2,0)</f>
        <v>0</v>
      </c>
      <c r="CG113" s="34">
        <f t="array" ref="CG113">VLOOKUP($E113&amp;ROUNDUP(($AZ113+1),0), CHOOSE({1,2},'[4]Lookup Tables'!$X$3:$X$129&amp;'[4]Lookup Tables'!$Y$3:$Y$129,'[4]Lookup Tables'!$AC$3:$AC$129),2,0)</f>
        <v>8053</v>
      </c>
      <c r="CH113" s="36">
        <f t="shared" si="961"/>
        <v>8.4303270506989829</v>
      </c>
      <c r="CI113" s="36">
        <f t="shared" si="879"/>
        <v>1.8546719511537763E-2</v>
      </c>
      <c r="CJ113" s="36">
        <f t="shared" si="962"/>
        <v>553.82964507858526</v>
      </c>
      <c r="CK113" s="36">
        <f t="shared" si="963"/>
        <v>4.0495719003787993</v>
      </c>
      <c r="CL113" s="36">
        <f t="shared" si="964"/>
        <v>5.1738493680577484</v>
      </c>
      <c r="CM113" s="36">
        <f t="shared" si="965"/>
        <v>1.3545094530163784</v>
      </c>
      <c r="CN113" s="37">
        <f t="shared" si="966"/>
        <v>19.5</v>
      </c>
      <c r="CO113" s="37">
        <f t="shared" si="967"/>
        <v>18.20018793328796</v>
      </c>
      <c r="CP113" s="38" t="str">
        <f t="array" ref="CP113">VLOOKUP($S113&amp;$D113, CHOOSE({1,2}, '[4]Lookup Tables'!$O$65:$O$79&amp;'[4]Lookup Tables'!$P$65:$P$79,'[4]Lookup Tables'!$Q$65:$Q$79),2,0)</f>
        <v>NA</v>
      </c>
      <c r="CQ113" s="39">
        <f t="shared" si="886"/>
        <v>2.1988236322718735</v>
      </c>
      <c r="CR113" s="40" t="str">
        <f>+IFERROR(VLOOKUP($J113,'[5]Codes - Revised'!$A$8:$O$12110,10,FALSE),"ERROR")</f>
        <v>44 x 44</v>
      </c>
      <c r="CS113" s="41">
        <f t="shared" si="802"/>
        <v>2374.7295228536232</v>
      </c>
    </row>
    <row r="114" spans="1:97" s="10" customFormat="1">
      <c r="A114" s="11" t="s">
        <v>21</v>
      </c>
      <c r="B114" s="12">
        <v>181060</v>
      </c>
      <c r="C114" s="11" t="s">
        <v>250</v>
      </c>
      <c r="D114" s="11" t="s">
        <v>23</v>
      </c>
      <c r="E114" s="11" t="s">
        <v>24</v>
      </c>
      <c r="F114" s="11">
        <v>25</v>
      </c>
      <c r="G114" s="13">
        <f t="shared" si="928"/>
        <v>71.053749999999994</v>
      </c>
      <c r="H114" s="14">
        <v>36</v>
      </c>
      <c r="I114" s="13">
        <f t="shared" si="929"/>
        <v>900</v>
      </c>
      <c r="J114" s="14">
        <v>12565</v>
      </c>
      <c r="K114" s="11">
        <v>20</v>
      </c>
      <c r="L114" s="15">
        <f>+IFERROR(VLOOKUP($K114,'[4]Lookup Tables'!$A$3:$B$35,2,FALSE),"ERROR")</f>
        <v>20</v>
      </c>
      <c r="M114" s="11" t="s">
        <v>45</v>
      </c>
      <c r="N114" s="15" t="str">
        <f t="array" ref="N114">VLOOKUP($M114&amp;$L114, CHOOSE({1,2}, '[4]Lookup Tables'!$I$59:$I$165&amp;'[4]Lookup Tables'!$J$59:$J$165,'[4]Lookup Tables'!$K$59:$K$165), 2,0)</f>
        <v>H20</v>
      </c>
      <c r="O114" s="15">
        <f t="array" ref="O114">VLOOKUP($M114&amp;$K114&amp;A114, CHOOSE({1,2,3}, '[4]Lookup Tables'!$I$59:$I$165&amp;'[4]Lookup Tables'!$J$59:$J$165&amp;'[4]Lookup Tables'!$H$59:$H$165,'[4]Lookup Tables'!$L$59:$L$165), 2,0)</f>
        <v>70301</v>
      </c>
      <c r="P114" s="15">
        <f>+IFERROR(VLOOKUP($A114,'[4]Lookup Tables'!$I$54:$J$55,2,FALSE),"ERROR")</f>
        <v>72036</v>
      </c>
      <c r="Q114" s="16">
        <v>53.5</v>
      </c>
      <c r="R114" s="17">
        <v>1</v>
      </c>
      <c r="S114" s="18">
        <v>23</v>
      </c>
      <c r="T114" s="19">
        <f>(VLOOKUP(S114,'[4]Lookup Tables'!$L$3:$M$11,2,FALSE))*0.039370078474</f>
        <v>0.89566928528350009</v>
      </c>
      <c r="U114" s="17">
        <f t="shared" si="930"/>
        <v>33.708440407378362</v>
      </c>
      <c r="V114" s="20" t="str">
        <f>+IFERROR(VLOOKUP(L114,'[4]Lookup Tables'!$R$4:$U$22,3,FALSE),"ERROR")</f>
        <v>Orange</v>
      </c>
      <c r="W114" s="21">
        <f t="shared" si="931"/>
        <v>181060</v>
      </c>
      <c r="X114" s="22" t="s">
        <v>251</v>
      </c>
      <c r="Y114" s="23" t="s">
        <v>27</v>
      </c>
      <c r="Z114" s="23" t="str">
        <f>+IFERROR(VLOOKUP(L114,'[4]Lookup Tables'!$R$4:$U$22,4,FALSE),"ERROR")</f>
        <v>x-Fast</v>
      </c>
      <c r="AA114" s="21">
        <f t="shared" si="932"/>
        <v>23</v>
      </c>
      <c r="AB114" s="24">
        <f t="shared" si="933"/>
        <v>1</v>
      </c>
      <c r="AC114" s="23" t="s">
        <v>28</v>
      </c>
      <c r="AD114" s="25">
        <v>0.75</v>
      </c>
      <c r="AE114" s="26">
        <f t="shared" si="934"/>
        <v>6.6261199705294951</v>
      </c>
      <c r="AF114" s="23" t="s">
        <v>29</v>
      </c>
      <c r="AG114" s="23">
        <v>0.625</v>
      </c>
      <c r="AH114" s="26">
        <f t="shared" si="935"/>
        <v>4.9926931666117342</v>
      </c>
      <c r="AI114" s="23" t="s">
        <v>30</v>
      </c>
      <c r="AJ114" s="23">
        <v>0.69</v>
      </c>
      <c r="AK114" s="26">
        <f t="shared" si="936"/>
        <v>5.690283924285449</v>
      </c>
      <c r="AL114" s="23" t="s">
        <v>31</v>
      </c>
      <c r="AM114" s="23">
        <v>0.80400000000000005</v>
      </c>
      <c r="AN114" s="26">
        <f t="shared" si="937"/>
        <v>7.8857391730969377</v>
      </c>
      <c r="AO114" s="23" t="s">
        <v>32</v>
      </c>
      <c r="AP114" s="23">
        <v>0.53</v>
      </c>
      <c r="AQ114" s="26">
        <f t="shared" si="938"/>
        <v>4.3138110343995706</v>
      </c>
      <c r="AR114" s="47">
        <f t="shared" si="939"/>
        <v>53.75</v>
      </c>
      <c r="AS114" s="21">
        <f>+IFERROR(VLOOKUP(L114,'[4]Lookup Tables'!$R$4:$U$22,2,FALSE),"ERROR")</f>
        <v>15</v>
      </c>
      <c r="AT114" s="23" t="str">
        <f t="shared" si="940"/>
        <v>B or G</v>
      </c>
      <c r="AU114" s="21">
        <f t="shared" si="941"/>
        <v>25</v>
      </c>
      <c r="AV114" s="21" t="str">
        <f>+IFERROR(VLOOKUP(L114,'[4]Lookup Tables'!$R$4:$V$22,5,FALSE),"ERROR")</f>
        <v>3-6</v>
      </c>
      <c r="AW114" s="21">
        <v>600</v>
      </c>
      <c r="AX114" s="48">
        <f t="shared" si="942"/>
        <v>53.5</v>
      </c>
      <c r="AY114" s="48">
        <f t="shared" si="943"/>
        <v>53.75</v>
      </c>
      <c r="AZ114" s="48">
        <f t="shared" si="944"/>
        <v>54.5</v>
      </c>
      <c r="BA114" s="29">
        <f t="array" ref="BA114">VLOOKUP($S114&amp;$M114, CHOOSE({1,2}, '[4]Lookup Tables'!$I$20:$I$49&amp;'[4]Lookup Tables'!$J$20:$J$49,'[4]Lookup Tables'!$K$20:$K$49), 2,0)</f>
        <v>4.8300000000000003E-2</v>
      </c>
      <c r="BB114" s="29">
        <f t="shared" si="945"/>
        <v>2.58405</v>
      </c>
      <c r="BC114" s="30">
        <f t="shared" si="946"/>
        <v>1173.1587</v>
      </c>
      <c r="BD114" s="29">
        <f t="array" ref="BD114">VLOOKUP($S114&amp;$M114, CHOOSE({1,2}, '[4]Lookup Tables'!$I$20:$I$49&amp;'[4]Lookup Tables'!$J$20:$J$49,'[4]Lookup Tables'!$L$20:$L$49), 2,0)</f>
        <v>4.9299999999999997E-2</v>
      </c>
      <c r="BE114" s="49">
        <f t="shared" si="947"/>
        <v>2.6498749999999998</v>
      </c>
      <c r="BF114" s="30">
        <f t="shared" si="948"/>
        <v>1203.0432499999999</v>
      </c>
      <c r="BG114" s="29">
        <f t="array" ref="BG114">VLOOKUP($S114&amp;$M114, CHOOSE({1,2}, '[4]Lookup Tables'!$I$20:$I$49&amp;'[4]Lookup Tables'!$J$20:$J$49,'[4]Lookup Tables'!$M$20:$M$49), 2,0)</f>
        <v>5.0299999999999997E-2</v>
      </c>
      <c r="BH114" s="29">
        <f t="shared" si="949"/>
        <v>2.7413499999999997</v>
      </c>
      <c r="BI114" s="30">
        <f t="shared" si="950"/>
        <v>1244.5728999999999</v>
      </c>
      <c r="BJ114" s="30" t="str">
        <f t="shared" si="951"/>
        <v>H20</v>
      </c>
      <c r="BK114" s="31">
        <f t="shared" si="952"/>
        <v>1.8549124999999997</v>
      </c>
      <c r="BL114" s="30">
        <v>72036</v>
      </c>
      <c r="BM114" s="31">
        <f t="shared" si="953"/>
        <v>0.79496249999999991</v>
      </c>
      <c r="BN114" s="32">
        <v>0.3</v>
      </c>
      <c r="BO114" s="29" t="str">
        <f>'[4]Lookup Tables'!$P$58</f>
        <v>12-8 4x1.25 Universal Clip</v>
      </c>
      <c r="BP114" s="30">
        <f>VLOOKUP($BO114,'[4]Lookup Tables'!$P$58:$Q$60,2)</f>
        <v>8509</v>
      </c>
      <c r="BQ114" s="29" t="str">
        <f>VLOOKUP($S114,'[4]Lookup Tables'!$O$45:$S$53,2)</f>
        <v>40mm142 gauge</v>
      </c>
      <c r="BR114" s="33">
        <f t="shared" si="954"/>
        <v>4.583333333333333</v>
      </c>
      <c r="BS114" s="30">
        <f>VLOOKUP($S114,'[4]Lookup Tables'!$O$45:$S$53,3)</f>
        <v>8030</v>
      </c>
      <c r="BT114" s="29" t="str">
        <f>VLOOKUP($S114,'[4]Lookup Tables'!$O$45:$S$53,4)</f>
        <v>84mm200 gauge</v>
      </c>
      <c r="BU114" s="33">
        <f t="shared" si="955"/>
        <v>4.583333333333333</v>
      </c>
      <c r="BV114" s="30">
        <f>VLOOKUP($S114,'[4]Lookup Tables'!$O$45:$S$53,5)</f>
        <v>8032</v>
      </c>
      <c r="BW114" s="34">
        <f t="shared" si="956"/>
        <v>25</v>
      </c>
      <c r="BX114" s="34">
        <f t="shared" si="957"/>
        <v>64.601249999999993</v>
      </c>
      <c r="BY114" s="34">
        <f t="shared" si="958"/>
        <v>66.246874999999989</v>
      </c>
      <c r="BZ114" s="34">
        <f t="shared" si="959"/>
        <v>68.533749999999998</v>
      </c>
      <c r="CA114" s="34">
        <f t="shared" si="960"/>
        <v>71.053749999999994</v>
      </c>
      <c r="CB114" s="35" t="str">
        <f t="array" ref="CB114">VLOOKUP($E114&amp;ROUNDUP(($AZ114),0), CHOOSE({1,2},'[4]Lookup Tables'!$X$3:$X$129&amp;'[4]Lookup Tables'!$Y$3:$Y$129,'[4]Lookup Tables'!$Z$3:$Z$129),2,0)</f>
        <v>56"-2pc</v>
      </c>
      <c r="CC114" s="34">
        <f t="array" ref="CC114">VLOOKUP($E114&amp;ROUNDUP(($AZ114),0), CHOOSE({1,2},'[4]Lookup Tables'!$X$3:$X$129&amp;'[4]Lookup Tables'!$Y$3:$Y$129,'[4]Lookup Tables'!AA$3:$AA$129),2,0)</f>
        <v>8480</v>
      </c>
      <c r="CD114" s="34">
        <f t="array" ref="CD114">VLOOKUP($E114&amp;ROUNDUP(($AZ114),0), CHOOSE({1,2},'[4]Lookup Tables'!$X$3:$X$129&amp;'[4]Lookup Tables'!$Y$3:$Y$129,'[4]Lookup Tables'!$AB$3:$AB$129),2,0)</f>
        <v>8481</v>
      </c>
      <c r="CE114" s="36">
        <f t="array" ref="CE114">VLOOKUP($E114&amp;ROUNDUP(($AZ114),0), CHOOSE({1,2},'[4]Lookup Tables'!$X$3:$X$129&amp;'[4]Lookup Tables'!$Y$3:$Y$129,'[4]Lookup Tables'!$AD$3:$AD$129),2,0)</f>
        <v>2.52</v>
      </c>
      <c r="CF114" s="34">
        <f t="array" ref="CF114">VLOOKUP($E114&amp;ROUNDUP(($AZ114),0), CHOOSE({1,2},'[4]Lookup Tables'!$X$3:$X$129&amp;'[4]Lookup Tables'!$Y$3:$Y$129,'[4]Lookup Tables'!$AE$3:$AE$129),2,0)</f>
        <v>3</v>
      </c>
      <c r="CG114" s="34" t="str">
        <f t="array" ref="CG114">VLOOKUP($E114&amp;ROUNDUP(($AZ114+1),0), CHOOSE({1,2},'[4]Lookup Tables'!$X$3:$X$129&amp;'[4]Lookup Tables'!$Y$3:$Y$129,'[4]Lookup Tables'!$AC$3:$AC$129),2,0)</f>
        <v>NA</v>
      </c>
      <c r="CH114" s="36">
        <f t="shared" si="961"/>
        <v>11.28981050589227</v>
      </c>
      <c r="CI114" s="36">
        <f t="shared" si="879"/>
        <v>0</v>
      </c>
      <c r="CJ114" s="36">
        <f t="shared" si="962"/>
        <v>861.33389568907876</v>
      </c>
      <c r="CK114" s="36">
        <f t="shared" si="963"/>
        <v>4.5275590245100004</v>
      </c>
      <c r="CL114" s="36">
        <f t="shared" si="964"/>
        <v>5.7845394461607267</v>
      </c>
      <c r="CM114" s="36">
        <f t="shared" si="965"/>
        <v>1.5143876065553397</v>
      </c>
      <c r="CN114" s="37">
        <f t="shared" si="966"/>
        <v>27.1</v>
      </c>
      <c r="CO114" s="37">
        <f t="shared" si="967"/>
        <v>24.37351145486241</v>
      </c>
      <c r="CP114" s="38" t="str">
        <f t="array" ref="CP114">VLOOKUP($S114&amp;$D114, CHOOSE({1,2}, '[4]Lookup Tables'!$O$65:$O$79&amp;'[4]Lookup Tables'!$P$65:$P$79,'[4]Lookup Tables'!$Q$65:$Q$79),2,0)</f>
        <v>NA</v>
      </c>
      <c r="CQ114" s="39">
        <f t="shared" si="886"/>
        <v>2.8977055555555551</v>
      </c>
      <c r="CR114" s="40" t="str">
        <f>+IFERROR(VLOOKUP($J114,'[5]Codes - Revised'!$A$8:$O$12110,10,FALSE),"ERROR")</f>
        <v>56 x 42</v>
      </c>
      <c r="CS114" s="41">
        <f t="shared" si="802"/>
        <v>2607.9349999999995</v>
      </c>
    </row>
    <row r="115" spans="1:97" s="10" customFormat="1">
      <c r="A115" s="11" t="s">
        <v>21</v>
      </c>
      <c r="B115" s="12">
        <v>181061</v>
      </c>
      <c r="C115" s="11" t="s">
        <v>252</v>
      </c>
      <c r="D115" s="11" t="s">
        <v>23</v>
      </c>
      <c r="E115" s="11" t="s">
        <v>24</v>
      </c>
      <c r="F115" s="11">
        <v>20</v>
      </c>
      <c r="G115" s="13">
        <f>CA115</f>
        <v>57.347000000000001</v>
      </c>
      <c r="H115" s="14">
        <v>36</v>
      </c>
      <c r="I115" s="13">
        <f>F115*H115</f>
        <v>720</v>
      </c>
      <c r="J115" s="14">
        <v>12565</v>
      </c>
      <c r="K115" s="11">
        <v>35</v>
      </c>
      <c r="L115" s="15">
        <f>+IFERROR(VLOOKUP($K115,'[4]Lookup Tables'!$A$3:$B$35,2,FALSE),"ERROR")</f>
        <v>35</v>
      </c>
      <c r="M115" s="11" t="s">
        <v>45</v>
      </c>
      <c r="N115" s="15" t="str">
        <f t="array" ref="N115">VLOOKUP($M115&amp;$L115, CHOOSE({1,2}, '[4]Lookup Tables'!$I$59:$I$165&amp;'[4]Lookup Tables'!$J$59:$J$165,'[4]Lookup Tables'!$K$59:$K$165), 2,0)</f>
        <v>H35</v>
      </c>
      <c r="O115" s="15">
        <f t="array" ref="O115">VLOOKUP($M115&amp;$K115&amp;A115, CHOOSE({1,2,3}, '[4]Lookup Tables'!$I$59:$I$165&amp;'[4]Lookup Tables'!$J$59:$J$165&amp;'[4]Lookup Tables'!$H$59:$H$165,'[4]Lookup Tables'!$L$59:$L$165), 2,0)</f>
        <v>70300</v>
      </c>
      <c r="P115" s="15">
        <f>+IFERROR(VLOOKUP($A115,'[4]Lookup Tables'!$I$54:$J$55,2,FALSE),"ERROR")</f>
        <v>72036</v>
      </c>
      <c r="Q115" s="16">
        <v>53.5</v>
      </c>
      <c r="R115" s="17">
        <v>1</v>
      </c>
      <c r="S115" s="18">
        <v>23</v>
      </c>
      <c r="T115" s="19">
        <f>(VLOOKUP(S115,'[4]Lookup Tables'!$L$3:$M$11,2,FALSE))*0.039370078474</f>
        <v>0.89566928528350009</v>
      </c>
      <c r="U115" s="17">
        <f>(3.14159*(T115/2)^2)*(Q115)</f>
        <v>33.708440407378362</v>
      </c>
      <c r="V115" s="20" t="str">
        <f>+IFERROR(VLOOKUP(L115,'[4]Lookup Tables'!$R$4:$U$22,3,FALSE),"ERROR")</f>
        <v>Blue</v>
      </c>
      <c r="W115" s="21">
        <f>B115</f>
        <v>181061</v>
      </c>
      <c r="X115" s="11" t="s">
        <v>253</v>
      </c>
      <c r="Y115" s="23" t="s">
        <v>27</v>
      </c>
      <c r="Z115" s="23" t="str">
        <f>+IFERROR(VLOOKUP(L115,'[4]Lookup Tables'!$R$4:$U$22,4,FALSE),"ERROR")</f>
        <v>Fast</v>
      </c>
      <c r="AA115" s="21">
        <f>S115</f>
        <v>23</v>
      </c>
      <c r="AB115" s="24">
        <f>R115</f>
        <v>1</v>
      </c>
      <c r="AC115" s="23" t="s">
        <v>28</v>
      </c>
      <c r="AD115" s="25">
        <v>0.75</v>
      </c>
      <c r="AE115" s="26">
        <f>(($U115-(3.1459*(($AB115+0.043)/2)^2))/((3.1459*(($AB115+0.043)/2)^2)-(3.1459*(AD115/2)^2)))/12</f>
        <v>6.6261199705294951</v>
      </c>
      <c r="AF115" s="23" t="s">
        <v>29</v>
      </c>
      <c r="AG115" s="23">
        <v>0.625</v>
      </c>
      <c r="AH115" s="26">
        <f>(($U115-(3.1459*(($AB115+0.043)/2)^2))/((3.1459*(($AB115+0.043)/2)^2)-(3.1459*(AG115/2)^2)))/12</f>
        <v>4.9926931666117342</v>
      </c>
      <c r="AI115" s="23" t="s">
        <v>30</v>
      </c>
      <c r="AJ115" s="23">
        <v>0.69</v>
      </c>
      <c r="AK115" s="26">
        <f>(($U115-(3.1459*(($AB115+0.043)/2)^2))/((3.1459*(($AB115+0.043)/2)^2)-(3.1459*(AJ115/2)^2)))/12</f>
        <v>5.690283924285449</v>
      </c>
      <c r="AL115" s="23" t="s">
        <v>31</v>
      </c>
      <c r="AM115" s="23">
        <v>0.80400000000000005</v>
      </c>
      <c r="AN115" s="26">
        <f>(($U115-(3.1459*(($AB115+0.043)/2)^2))/((3.1459*(($AB115+0.043)/2)^2)-(3.1459*(AM115/2)^2)))/12</f>
        <v>7.8857391730969377</v>
      </c>
      <c r="AO115" s="23" t="s">
        <v>32</v>
      </c>
      <c r="AP115" s="23">
        <v>0.53</v>
      </c>
      <c r="AQ115" s="26">
        <f>(($U115-(3.1459*(($AB115+0.043)/2)^2))/((3.1459*(($AB115+0.043)/2)^2)-(3.1459*(AP115/2)^2)))/12</f>
        <v>4.3138110343995706</v>
      </c>
      <c r="AR115" s="47">
        <f>AY115</f>
        <v>53.75</v>
      </c>
      <c r="AS115" s="21">
        <f>+IFERROR(VLOOKUP(L115,'[4]Lookup Tables'!$R$4:$U$22,2,FALSE),"ERROR")</f>
        <v>30</v>
      </c>
      <c r="AT115" s="23" t="str">
        <f>A115</f>
        <v>B or G</v>
      </c>
      <c r="AU115" s="21">
        <f>F115</f>
        <v>20</v>
      </c>
      <c r="AV115" s="21" t="str">
        <f>+IFERROR(VLOOKUP(L115,'[4]Lookup Tables'!$R$4:$V$22,5,FALSE),"ERROR")</f>
        <v>5-8</v>
      </c>
      <c r="AW115" s="21">
        <v>600</v>
      </c>
      <c r="AX115" s="28">
        <f>Q115</f>
        <v>53.5</v>
      </c>
      <c r="AY115" s="48">
        <f>AX115+0.25</f>
        <v>53.75</v>
      </c>
      <c r="AZ115" s="48">
        <f>AX115+1</f>
        <v>54.5</v>
      </c>
      <c r="BA115" s="29">
        <f t="array" ref="BA115">VLOOKUP($S115&amp;$M115, CHOOSE({1,2}, '[4]Lookup Tables'!$I$20:$I$49&amp;'[4]Lookup Tables'!$J$20:$J$49,'[4]Lookup Tables'!$K$20:$K$49), 2,0)</f>
        <v>4.8300000000000003E-2</v>
      </c>
      <c r="BB115" s="29">
        <f>BA115*AX115</f>
        <v>2.58405</v>
      </c>
      <c r="BC115" s="30">
        <f>BB115*454</f>
        <v>1173.1587</v>
      </c>
      <c r="BD115" s="29">
        <f t="array" ref="BD115">VLOOKUP($S115&amp;$M115, CHOOSE({1,2}, '[4]Lookup Tables'!$I$20:$I$49&amp;'[4]Lookup Tables'!$J$20:$J$49,'[4]Lookup Tables'!$L$20:$L$49), 2,0)</f>
        <v>4.9299999999999997E-2</v>
      </c>
      <c r="BE115" s="49">
        <f>BD115*AY115</f>
        <v>2.6498749999999998</v>
      </c>
      <c r="BF115" s="30">
        <f>BE115*454</f>
        <v>1203.0432499999999</v>
      </c>
      <c r="BG115" s="29">
        <f t="array" ref="BG115">VLOOKUP($S115&amp;$M115, CHOOSE({1,2}, '[4]Lookup Tables'!$I$20:$I$49&amp;'[4]Lookup Tables'!$J$20:$J$49,'[4]Lookup Tables'!$M$20:$M$49), 2,0)</f>
        <v>5.0299999999999997E-2</v>
      </c>
      <c r="BH115" s="29">
        <f>BG115*AZ115</f>
        <v>2.7413499999999997</v>
      </c>
      <c r="BI115" s="30">
        <f>BH115*454</f>
        <v>1244.5728999999999</v>
      </c>
      <c r="BJ115" s="30" t="str">
        <f>N115</f>
        <v>H35</v>
      </c>
      <c r="BK115" s="31">
        <f>BE115*0.7</f>
        <v>1.8549124999999997</v>
      </c>
      <c r="BL115" s="30">
        <v>72036</v>
      </c>
      <c r="BM115" s="31">
        <f>BE115*0.3</f>
        <v>0.79496249999999991</v>
      </c>
      <c r="BN115" s="32">
        <v>0.3</v>
      </c>
      <c r="BO115" s="29" t="str">
        <f>'[4]Lookup Tables'!$P$58</f>
        <v>12-8 4x1.25 Universal Clip</v>
      </c>
      <c r="BP115" s="30">
        <f>VLOOKUP($BO115,'[4]Lookup Tables'!$P$58:$Q$60,2)</f>
        <v>8509</v>
      </c>
      <c r="BQ115" s="29" t="str">
        <f>VLOOKUP($S115,'[4]Lookup Tables'!$O$45:$S$53,2)</f>
        <v>40mm142 gauge</v>
      </c>
      <c r="BR115" s="33">
        <f>($AY115+1.25)/12</f>
        <v>4.583333333333333</v>
      </c>
      <c r="BS115" s="30">
        <f>VLOOKUP($S115,'[4]Lookup Tables'!$O$45:$S$53,3)</f>
        <v>8030</v>
      </c>
      <c r="BT115" s="29" t="str">
        <f>VLOOKUP($S115,'[4]Lookup Tables'!$O$45:$S$53,4)</f>
        <v>84mm200 gauge</v>
      </c>
      <c r="BU115" s="33">
        <f>($AY115+1.25)/12</f>
        <v>4.583333333333333</v>
      </c>
      <c r="BV115" s="30">
        <f>VLOOKUP($S115,'[4]Lookup Tables'!$O$45:$S$53,5)</f>
        <v>8032</v>
      </c>
      <c r="BW115" s="34">
        <f>F115</f>
        <v>20</v>
      </c>
      <c r="BX115" s="34">
        <f>BB115*BW115</f>
        <v>51.680999999999997</v>
      </c>
      <c r="BY115" s="34">
        <f>BE115*BW115</f>
        <v>52.997499999999995</v>
      </c>
      <c r="BZ115" s="34">
        <f>BH115*BW115</f>
        <v>54.826999999999998</v>
      </c>
      <c r="CA115" s="34">
        <f>BZ115+CE115+CI115</f>
        <v>57.347000000000001</v>
      </c>
      <c r="CB115" s="35" t="str">
        <f t="array" ref="CB115">VLOOKUP($E115&amp;ROUNDUP(($AZ115),0), CHOOSE({1,2},'[4]Lookup Tables'!$X$3:$X$129&amp;'[4]Lookup Tables'!$Y$3:$Y$129,'[4]Lookup Tables'!$Z$3:$Z$129),2,0)</f>
        <v>56"-2pc</v>
      </c>
      <c r="CC115" s="34">
        <f t="array" ref="CC115">VLOOKUP($E115&amp;ROUNDUP(($AZ115),0), CHOOSE({1,2},'[4]Lookup Tables'!$X$3:$X$129&amp;'[4]Lookup Tables'!$Y$3:$Y$129,'[4]Lookup Tables'!AA$3:$AA$129),2,0)</f>
        <v>8480</v>
      </c>
      <c r="CD115" s="34">
        <f t="array" ref="CD115">VLOOKUP($E115&amp;ROUNDUP(($AZ115),0), CHOOSE({1,2},'[4]Lookup Tables'!$X$3:$X$129&amp;'[4]Lookup Tables'!$Y$3:$Y$129,'[4]Lookup Tables'!$AB$3:$AB$129),2,0)</f>
        <v>8481</v>
      </c>
      <c r="CE115" s="36">
        <f t="array" ref="CE115">VLOOKUP($E115&amp;ROUNDUP(($AZ115),0), CHOOSE({1,2},'[4]Lookup Tables'!$X$3:$X$129&amp;'[4]Lookup Tables'!$Y$3:$Y$129,'[4]Lookup Tables'!$AD$3:$AD$129),2,0)</f>
        <v>2.52</v>
      </c>
      <c r="CF115" s="34">
        <f t="array" ref="CF115">VLOOKUP($E115&amp;ROUNDUP(($AZ115),0), CHOOSE({1,2},'[4]Lookup Tables'!$X$3:$X$129&amp;'[4]Lookup Tables'!$Y$3:$Y$129,'[4]Lookup Tables'!$AE$3:$AE$129),2,0)</f>
        <v>3</v>
      </c>
      <c r="CG115" s="34" t="str">
        <f t="array" ref="CG115">VLOOKUP($E115&amp;ROUNDUP(($AZ115+1),0), CHOOSE({1,2},'[4]Lookup Tables'!$X$3:$X$129&amp;'[4]Lookup Tables'!$Y$3:$Y$129,'[4]Lookup Tables'!$AC$3:$AC$129),2,0)</f>
        <v>NA</v>
      </c>
      <c r="CH115" s="36">
        <f>(CO115*12)*0.0386</f>
        <v>10.084198024509153</v>
      </c>
      <c r="CI115" s="36">
        <f>IF(CB115="NA", CH115*0.0022,0)</f>
        <v>0</v>
      </c>
      <c r="CJ115" s="36">
        <f>((3.14159*(((S115*0.039370078474)/2)^2))*Q115)*BW115</f>
        <v>689.06711655126298</v>
      </c>
      <c r="CK115" s="36">
        <f>((SQRT((CJ115/Q115)/3.14159))*2)</f>
        <v>4.0495719003787984</v>
      </c>
      <c r="CL115" s="36">
        <f>CK115/0.7827</f>
        <v>5.1738493680577475</v>
      </c>
      <c r="CM115" s="36">
        <f>(2*3.14159*(CL115/2))/12</f>
        <v>1.3545094530163782</v>
      </c>
      <c r="CN115" s="37">
        <f>ROUNDUP((Q115/3)*CM115,1)</f>
        <v>24.200000000000003</v>
      </c>
      <c r="CO115" s="37">
        <f>(CN115*ABS(COS(15)))+((6*(CM115*5))/12)</f>
        <v>21.770721123724424</v>
      </c>
      <c r="CP115" s="38" t="str">
        <f t="array" ref="CP115">VLOOKUP($S115&amp;$D115, CHOOSE({1,2}, '[4]Lookup Tables'!$O$65:$O$79&amp;'[4]Lookup Tables'!$P$65:$P$79,'[4]Lookup Tables'!$Q$65:$Q$79),2,0)</f>
        <v>NA</v>
      </c>
      <c r="CQ115" s="39">
        <f>(CA115/BW115)+(50/I115)</f>
        <v>2.9367944444444447</v>
      </c>
      <c r="CR115" s="40" t="str">
        <f>+IFERROR(VLOOKUP($J115,'[5]Codes - Revised'!$A$8:$O$12110,10,FALSE),"ERROR")</f>
        <v>56 x 42</v>
      </c>
      <c r="CS115" s="41">
        <f>CQ115*F115*H115</f>
        <v>2114.4920000000002</v>
      </c>
    </row>
    <row r="116" spans="1:97" s="10" customFormat="1">
      <c r="A116" s="11" t="s">
        <v>21</v>
      </c>
      <c r="B116" s="12">
        <v>181062</v>
      </c>
      <c r="C116" s="11" t="s">
        <v>254</v>
      </c>
      <c r="D116" s="11" t="s">
        <v>23</v>
      </c>
      <c r="E116" s="11" t="s">
        <v>24</v>
      </c>
      <c r="F116" s="11">
        <v>25</v>
      </c>
      <c r="G116" s="13">
        <f>CA116</f>
        <v>71.053749999999994</v>
      </c>
      <c r="H116" s="14">
        <v>36</v>
      </c>
      <c r="I116" s="13">
        <f>F116*H116</f>
        <v>900</v>
      </c>
      <c r="J116" s="14">
        <v>12565</v>
      </c>
      <c r="K116" s="11">
        <v>35</v>
      </c>
      <c r="L116" s="15">
        <f>+IFERROR(VLOOKUP($K116,'[4]Lookup Tables'!$A$3:$B$35,2,FALSE),"ERROR")</f>
        <v>35</v>
      </c>
      <c r="M116" s="11" t="s">
        <v>45</v>
      </c>
      <c r="N116" s="15" t="str">
        <f t="array" ref="N116">VLOOKUP($M116&amp;$L116, CHOOSE({1,2}, '[4]Lookup Tables'!$I$59:$I$165&amp;'[4]Lookup Tables'!$J$59:$J$165,'[4]Lookup Tables'!$K$59:$K$165), 2,0)</f>
        <v>H35</v>
      </c>
      <c r="O116" s="15">
        <f t="array" ref="O116">VLOOKUP($M116&amp;$K116&amp;A116, CHOOSE({1,2,3}, '[4]Lookup Tables'!$I$59:$I$165&amp;'[4]Lookup Tables'!$J$59:$J$165&amp;'[4]Lookup Tables'!$H$59:$H$165,'[4]Lookup Tables'!$L$59:$L$165), 2,0)</f>
        <v>70300</v>
      </c>
      <c r="P116" s="15">
        <f>+IFERROR(VLOOKUP($A116,'[4]Lookup Tables'!$I$54:$J$55,2,FALSE),"ERROR")</f>
        <v>72036</v>
      </c>
      <c r="Q116" s="16">
        <v>53.5</v>
      </c>
      <c r="R116" s="17">
        <v>1</v>
      </c>
      <c r="S116" s="18">
        <v>23</v>
      </c>
      <c r="T116" s="19">
        <f>(VLOOKUP(S116,'[4]Lookup Tables'!$L$3:$M$11,2,FALSE))*0.039370078474</f>
        <v>0.89566928528350009</v>
      </c>
      <c r="U116" s="17">
        <f>(3.14159*(T116/2)^2)*(Q116)</f>
        <v>33.708440407378362</v>
      </c>
      <c r="V116" s="20" t="str">
        <f>+IFERROR(VLOOKUP(L116,'[4]Lookup Tables'!$R$4:$U$22,3,FALSE),"ERROR")</f>
        <v>Blue</v>
      </c>
      <c r="W116" s="21">
        <f>B116</f>
        <v>181062</v>
      </c>
      <c r="X116" s="22" t="s">
        <v>253</v>
      </c>
      <c r="Y116" s="23" t="s">
        <v>27</v>
      </c>
      <c r="Z116" s="23" t="str">
        <f>+IFERROR(VLOOKUP(L116,'[4]Lookup Tables'!$R$4:$U$22,4,FALSE),"ERROR")</f>
        <v>Fast</v>
      </c>
      <c r="AA116" s="21">
        <f>S116</f>
        <v>23</v>
      </c>
      <c r="AB116" s="24">
        <f>R116</f>
        <v>1</v>
      </c>
      <c r="AC116" s="23" t="s">
        <v>28</v>
      </c>
      <c r="AD116" s="25">
        <v>0.75</v>
      </c>
      <c r="AE116" s="26">
        <f>(($U116-(3.1459*(($AB116+0.043)/2)^2))/((3.1459*(($AB116+0.043)/2)^2)-(3.1459*(AD116/2)^2)))/12</f>
        <v>6.6261199705294951</v>
      </c>
      <c r="AF116" s="23" t="s">
        <v>29</v>
      </c>
      <c r="AG116" s="23">
        <v>0.625</v>
      </c>
      <c r="AH116" s="26">
        <f>(($U116-(3.1459*(($AB116+0.043)/2)^2))/((3.1459*(($AB116+0.043)/2)^2)-(3.1459*(AG116/2)^2)))/12</f>
        <v>4.9926931666117342</v>
      </c>
      <c r="AI116" s="23" t="s">
        <v>30</v>
      </c>
      <c r="AJ116" s="23">
        <v>0.69</v>
      </c>
      <c r="AK116" s="26">
        <f>(($U116-(3.1459*(($AB116+0.043)/2)^2))/((3.1459*(($AB116+0.043)/2)^2)-(3.1459*(AJ116/2)^2)))/12</f>
        <v>5.690283924285449</v>
      </c>
      <c r="AL116" s="23" t="s">
        <v>31</v>
      </c>
      <c r="AM116" s="23">
        <v>0.80400000000000005</v>
      </c>
      <c r="AN116" s="26">
        <f>(($U116-(3.1459*(($AB116+0.043)/2)^2))/((3.1459*(($AB116+0.043)/2)^2)-(3.1459*(AM116/2)^2)))/12</f>
        <v>7.8857391730969377</v>
      </c>
      <c r="AO116" s="23" t="s">
        <v>32</v>
      </c>
      <c r="AP116" s="23">
        <v>0.53</v>
      </c>
      <c r="AQ116" s="26">
        <f>(($U116-(3.1459*(($AB116+0.043)/2)^2))/((3.1459*(($AB116+0.043)/2)^2)-(3.1459*(AP116/2)^2)))/12</f>
        <v>4.3138110343995706</v>
      </c>
      <c r="AR116" s="27">
        <f>AY116</f>
        <v>53.75</v>
      </c>
      <c r="AS116" s="21">
        <f>+IFERROR(VLOOKUP(L116,'[4]Lookup Tables'!$R$4:$U$22,2,FALSE),"ERROR")</f>
        <v>30</v>
      </c>
      <c r="AT116" s="23" t="str">
        <f>A116</f>
        <v>B or G</v>
      </c>
      <c r="AU116" s="21">
        <f>F116</f>
        <v>25</v>
      </c>
      <c r="AV116" s="21" t="str">
        <f>+IFERROR(VLOOKUP(L116,'[4]Lookup Tables'!$R$4:$V$22,5,FALSE),"ERROR")</f>
        <v>5-8</v>
      </c>
      <c r="AW116" s="21">
        <v>600</v>
      </c>
      <c r="AX116" s="28">
        <f>Q116</f>
        <v>53.5</v>
      </c>
      <c r="AY116" s="28">
        <f>AX116+0.25</f>
        <v>53.75</v>
      </c>
      <c r="AZ116" s="48">
        <f>AX116+1</f>
        <v>54.5</v>
      </c>
      <c r="BA116" s="29">
        <f t="array" ref="BA116">VLOOKUP($S116&amp;$M116, CHOOSE({1,2}, '[4]Lookup Tables'!$I$20:$I$49&amp;'[4]Lookup Tables'!$J$20:$J$49,'[4]Lookup Tables'!$K$20:$K$49), 2,0)</f>
        <v>4.8300000000000003E-2</v>
      </c>
      <c r="BB116" s="29">
        <f>BA116*AX116</f>
        <v>2.58405</v>
      </c>
      <c r="BC116" s="30">
        <f>BB116*454</f>
        <v>1173.1587</v>
      </c>
      <c r="BD116" s="29">
        <f t="array" ref="BD116">VLOOKUP($S116&amp;$M116, CHOOSE({1,2}, '[4]Lookup Tables'!$I$20:$I$49&amp;'[4]Lookup Tables'!$J$20:$J$49,'[4]Lookup Tables'!$L$20:$L$49), 2,0)</f>
        <v>4.9299999999999997E-2</v>
      </c>
      <c r="BE116" s="49">
        <f>BD116*AY116</f>
        <v>2.6498749999999998</v>
      </c>
      <c r="BF116" s="30">
        <f>BE116*454</f>
        <v>1203.0432499999999</v>
      </c>
      <c r="BG116" s="29">
        <f t="array" ref="BG116">VLOOKUP($S116&amp;$M116, CHOOSE({1,2}, '[4]Lookup Tables'!$I$20:$I$49&amp;'[4]Lookup Tables'!$J$20:$J$49,'[4]Lookup Tables'!$M$20:$M$49), 2,0)</f>
        <v>5.0299999999999997E-2</v>
      </c>
      <c r="BH116" s="29">
        <f>BG116*AZ116</f>
        <v>2.7413499999999997</v>
      </c>
      <c r="BI116" s="30">
        <f>BH116*454</f>
        <v>1244.5728999999999</v>
      </c>
      <c r="BJ116" s="30" t="str">
        <f>N116</f>
        <v>H35</v>
      </c>
      <c r="BK116" s="31">
        <f>BE116*0.7</f>
        <v>1.8549124999999997</v>
      </c>
      <c r="BL116" s="30">
        <v>72036</v>
      </c>
      <c r="BM116" s="31">
        <f>BE116*0.3</f>
        <v>0.79496249999999991</v>
      </c>
      <c r="BN116" s="32">
        <v>0.3</v>
      </c>
      <c r="BO116" s="29" t="str">
        <f>'[4]Lookup Tables'!$P$58</f>
        <v>12-8 4x1.25 Universal Clip</v>
      </c>
      <c r="BP116" s="30">
        <f>VLOOKUP($BO116,'[4]Lookup Tables'!$P$58:$Q$60,2)</f>
        <v>8509</v>
      </c>
      <c r="BQ116" s="29" t="str">
        <f>VLOOKUP($S116,'[4]Lookup Tables'!$O$45:$S$53,2)</f>
        <v>40mm142 gauge</v>
      </c>
      <c r="BR116" s="33">
        <f>($AY116+1.25)/12</f>
        <v>4.583333333333333</v>
      </c>
      <c r="BS116" s="30">
        <f>VLOOKUP($S116,'[4]Lookup Tables'!$O$45:$S$53,3)</f>
        <v>8030</v>
      </c>
      <c r="BT116" s="29" t="str">
        <f>VLOOKUP($S116,'[4]Lookup Tables'!$O$45:$S$53,4)</f>
        <v>84mm200 gauge</v>
      </c>
      <c r="BU116" s="33">
        <f>($AY116+1.25)/12</f>
        <v>4.583333333333333</v>
      </c>
      <c r="BV116" s="30">
        <f>VLOOKUP($S116,'[4]Lookup Tables'!$O$45:$S$53,5)</f>
        <v>8032</v>
      </c>
      <c r="BW116" s="34">
        <f>F116</f>
        <v>25</v>
      </c>
      <c r="BX116" s="34">
        <f>BB116*BW116</f>
        <v>64.601249999999993</v>
      </c>
      <c r="BY116" s="34">
        <f>BE116*BW116</f>
        <v>66.246874999999989</v>
      </c>
      <c r="BZ116" s="34">
        <f>BH116*BW116</f>
        <v>68.533749999999998</v>
      </c>
      <c r="CA116" s="34">
        <f>BZ116+CE116+CI116</f>
        <v>71.053749999999994</v>
      </c>
      <c r="CB116" s="35" t="str">
        <f t="array" ref="CB116">VLOOKUP($E116&amp;ROUNDUP(($AZ116),0), CHOOSE({1,2},'[4]Lookup Tables'!$X$3:$X$129&amp;'[4]Lookup Tables'!$Y$3:$Y$129,'[4]Lookup Tables'!$Z$3:$Z$129),2,0)</f>
        <v>56"-2pc</v>
      </c>
      <c r="CC116" s="34">
        <f t="array" ref="CC116">VLOOKUP($E116&amp;ROUNDUP(($AZ116),0), CHOOSE({1,2},'[4]Lookup Tables'!$X$3:$X$129&amp;'[4]Lookup Tables'!$Y$3:$Y$129,'[4]Lookup Tables'!AA$3:$AA$129),2,0)</f>
        <v>8480</v>
      </c>
      <c r="CD116" s="34">
        <f t="array" ref="CD116">VLOOKUP($E116&amp;ROUNDUP(($AZ116),0), CHOOSE({1,2},'[4]Lookup Tables'!$X$3:$X$129&amp;'[4]Lookup Tables'!$Y$3:$Y$129,'[4]Lookup Tables'!$AB$3:$AB$129),2,0)</f>
        <v>8481</v>
      </c>
      <c r="CE116" s="36">
        <f t="array" ref="CE116">VLOOKUP($E116&amp;ROUNDUP(($AZ116),0), CHOOSE({1,2},'[4]Lookup Tables'!$X$3:$X$129&amp;'[4]Lookup Tables'!$Y$3:$Y$129,'[4]Lookup Tables'!$AD$3:$AD$129),2,0)</f>
        <v>2.52</v>
      </c>
      <c r="CF116" s="34">
        <f t="array" ref="CF116">VLOOKUP($E116&amp;ROUNDUP(($AZ116),0), CHOOSE({1,2},'[4]Lookup Tables'!$X$3:$X$129&amp;'[4]Lookup Tables'!$Y$3:$Y$129,'[4]Lookup Tables'!$AE$3:$AE$129),2,0)</f>
        <v>3</v>
      </c>
      <c r="CG116" s="34" t="str">
        <f t="array" ref="CG116">VLOOKUP($E116&amp;ROUNDUP(($AZ116+1),0), CHOOSE({1,2},'[4]Lookup Tables'!$X$3:$X$129&amp;'[4]Lookup Tables'!$Y$3:$Y$129,'[4]Lookup Tables'!$AC$3:$AC$129),2,0)</f>
        <v>NA</v>
      </c>
      <c r="CH116" s="36">
        <f>(CO116*12)*0.0386</f>
        <v>11.28981050589227</v>
      </c>
      <c r="CI116" s="36">
        <f t="shared" ref="CI116:CI117" si="968">IF(CB116="NA", CH116*0.0022,0)</f>
        <v>0</v>
      </c>
      <c r="CJ116" s="36">
        <f>((3.14159*(((S116*0.039370078474)/2)^2))*Q116)*BW116</f>
        <v>861.33389568907876</v>
      </c>
      <c r="CK116" s="36">
        <f>((SQRT((CJ116/Q116)/3.14159))*2)</f>
        <v>4.5275590245100004</v>
      </c>
      <c r="CL116" s="36">
        <f>CK116/0.7827</f>
        <v>5.7845394461607267</v>
      </c>
      <c r="CM116" s="36">
        <f>(2*3.14159*(CL116/2))/12</f>
        <v>1.5143876065553397</v>
      </c>
      <c r="CN116" s="37">
        <f>ROUNDUP((Q116/3)*CM116,1)</f>
        <v>27.1</v>
      </c>
      <c r="CO116" s="37">
        <f>(CN116*ABS(COS(15)))+((6*(CM116*5))/12)</f>
        <v>24.37351145486241</v>
      </c>
      <c r="CP116" s="38" t="str">
        <f t="array" ref="CP116">VLOOKUP($S116&amp;$D116, CHOOSE({1,2}, '[4]Lookup Tables'!$O$65:$O$79&amp;'[4]Lookup Tables'!$P$65:$P$79,'[4]Lookup Tables'!$Q$65:$Q$79),2,0)</f>
        <v>NA</v>
      </c>
      <c r="CQ116" s="39">
        <f t="shared" ref="CQ116:CQ117" si="969">(CA116/BW116)+(50/I116)</f>
        <v>2.8977055555555551</v>
      </c>
      <c r="CR116" s="40" t="str">
        <f>+IFERROR(VLOOKUP($J116,'[5]Codes - Revised'!$A$8:$O$12110,10,FALSE),"ERROR")</f>
        <v>56 x 42</v>
      </c>
      <c r="CS116" s="41">
        <f t="shared" ref="CS116:CS121" si="970">CQ116*F116*H116</f>
        <v>2607.9349999999995</v>
      </c>
    </row>
    <row r="117" spans="1:97" s="10" customFormat="1">
      <c r="A117" s="11" t="s">
        <v>21</v>
      </c>
      <c r="B117" s="12">
        <v>181063</v>
      </c>
      <c r="C117" s="11" t="s">
        <v>255</v>
      </c>
      <c r="D117" s="11" t="s">
        <v>23</v>
      </c>
      <c r="E117" s="11" t="s">
        <v>34</v>
      </c>
      <c r="F117" s="11">
        <v>20</v>
      </c>
      <c r="G117" s="13">
        <f t="shared" ref="G117" si="971">CA117</f>
        <v>54.84918523565392</v>
      </c>
      <c r="H117" s="14">
        <v>45</v>
      </c>
      <c r="I117" s="13">
        <f t="shared" ref="I117" si="972">F117*H117</f>
        <v>900</v>
      </c>
      <c r="J117" s="14">
        <v>12544</v>
      </c>
      <c r="K117" s="11">
        <v>35</v>
      </c>
      <c r="L117" s="15">
        <f>+IFERROR(VLOOKUP($K117,'[4]Lookup Tables'!$A$3:$B$29,2,FALSE),"ERROR")</f>
        <v>35</v>
      </c>
      <c r="M117" s="11" t="s">
        <v>45</v>
      </c>
      <c r="N117" s="15" t="str">
        <f t="array" ref="N117">VLOOKUP($M117&amp;$K117, CHOOSE({1,2}, '[4]Lookup Tables'!$I$59:$I$118&amp;'[4]Lookup Tables'!$J$59:$J$118,'[4]Lookup Tables'!$K$59:$K$118), 2,0)</f>
        <v>H35</v>
      </c>
      <c r="O117" s="15">
        <f t="array" ref="O117">VLOOKUP($M117&amp;$K117, CHOOSE({1,2}, '[4]Lookup Tables'!$I$59:$I$118&amp;'[4]Lookup Tables'!$J$59:$J$118,'[4]Lookup Tables'!$L$59:$L$118), 2,0)</f>
        <v>70300</v>
      </c>
      <c r="P117" s="15">
        <f>+IFERROR(VLOOKUP($A117,'[4]Lookup Tables'!$I$54:$J$55,2,FALSE),"ERROR")</f>
        <v>72036</v>
      </c>
      <c r="Q117" s="16">
        <v>53.5</v>
      </c>
      <c r="R117" s="17">
        <v>1</v>
      </c>
      <c r="S117" s="18">
        <v>23</v>
      </c>
      <c r="T117" s="19">
        <f>(VLOOKUP(S117,'[4]Lookup Tables'!$L$3:$M$11,2,FALSE))*0.039370078474</f>
        <v>0.89566928528350009</v>
      </c>
      <c r="U117" s="17">
        <f t="shared" ref="U117" si="973">(3.14159*(T117/2)^2)*(Q117)</f>
        <v>33.708440407378362</v>
      </c>
      <c r="V117" s="20" t="str">
        <f>+IFERROR(VLOOKUP(L117,'[4]Lookup Tables'!$R$4:$U$16,3,FALSE),"ERROR")</f>
        <v>Blue</v>
      </c>
      <c r="W117" s="21">
        <f t="shared" ref="W117" si="974">B117</f>
        <v>181063</v>
      </c>
      <c r="X117" s="22" t="s">
        <v>253</v>
      </c>
      <c r="Y117" s="23" t="s">
        <v>27</v>
      </c>
      <c r="Z117" s="23" t="str">
        <f>+IFERROR(VLOOKUP(L117,'[4]Lookup Tables'!$R$4:$U$16,4,FALSE),"ERROR")</f>
        <v>Fast</v>
      </c>
      <c r="AA117" s="21">
        <f t="shared" ref="AA117" si="975">S117</f>
        <v>23</v>
      </c>
      <c r="AB117" s="24">
        <f t="shared" ref="AB117" si="976">R117</f>
        <v>1</v>
      </c>
      <c r="AC117" s="23" t="s">
        <v>28</v>
      </c>
      <c r="AD117" s="25">
        <v>0.75</v>
      </c>
      <c r="AE117" s="26">
        <f t="shared" ref="AE117" si="977">(($U117-(3.1459*(($AB117+0.043)/2)^2))/((3.1459*(($AB117+0.043)/2)^2)-(3.1459*(AD117/2)^2)))/12</f>
        <v>6.6261199705294951</v>
      </c>
      <c r="AF117" s="23" t="s">
        <v>29</v>
      </c>
      <c r="AG117" s="23">
        <v>0.625</v>
      </c>
      <c r="AH117" s="26">
        <f t="shared" ref="AH117" si="978">(($U117-(3.1459*(($AB117+0.043)/2)^2))/((3.1459*(($AB117+0.043)/2)^2)-(3.1459*(AG117/2)^2)))/12</f>
        <v>4.9926931666117342</v>
      </c>
      <c r="AI117" s="23" t="s">
        <v>30</v>
      </c>
      <c r="AJ117" s="23">
        <v>0.69</v>
      </c>
      <c r="AK117" s="26">
        <f t="shared" ref="AK117" si="979">(($U117-(3.1459*(($AB117+0.043)/2)^2))/((3.1459*(($AB117+0.043)/2)^2)-(3.1459*(AJ117/2)^2)))/12</f>
        <v>5.690283924285449</v>
      </c>
      <c r="AL117" s="23" t="s">
        <v>31</v>
      </c>
      <c r="AM117" s="23">
        <v>0.80400000000000005</v>
      </c>
      <c r="AN117" s="26">
        <f t="shared" ref="AN117" si="980">(($U117-(3.1459*(($AB117+0.043)/2)^2))/((3.1459*(($AB117+0.043)/2)^2)-(3.1459*(AM117/2)^2)))/12</f>
        <v>7.8857391730969377</v>
      </c>
      <c r="AO117" s="23" t="s">
        <v>32</v>
      </c>
      <c r="AP117" s="23">
        <v>0.53</v>
      </c>
      <c r="AQ117" s="26">
        <f t="shared" ref="AQ117" si="981">(($U117-(3.1459*(($AB117+0.043)/2)^2))/((3.1459*(($AB117+0.043)/2)^2)-(3.1459*(AP117/2)^2)))/12</f>
        <v>4.3138110343995706</v>
      </c>
      <c r="AR117" s="47">
        <f t="shared" ref="AR117" si="982">AY117</f>
        <v>53.75</v>
      </c>
      <c r="AS117" s="21">
        <f>+IFERROR(VLOOKUP(L117,'[4]Lookup Tables'!$R$4:$U$16,2,FALSE),"ERROR")</f>
        <v>30</v>
      </c>
      <c r="AT117" s="23" t="str">
        <f t="shared" ref="AT117" si="983">A117</f>
        <v>B or G</v>
      </c>
      <c r="AU117" s="21">
        <f t="shared" ref="AU117" si="984">F117</f>
        <v>20</v>
      </c>
      <c r="AV117" s="21" t="str">
        <f>+IFERROR(VLOOKUP(L117,'[4]Lookup Tables'!$R$4:$V$16,5,FALSE),"ERROR")</f>
        <v>5-8</v>
      </c>
      <c r="AW117" s="21">
        <v>600</v>
      </c>
      <c r="AX117" s="48">
        <f t="shared" ref="AX117" si="985">Q117</f>
        <v>53.5</v>
      </c>
      <c r="AY117" s="48">
        <f t="shared" ref="AY117" si="986">AX117+0.25</f>
        <v>53.75</v>
      </c>
      <c r="AZ117" s="48">
        <f t="shared" ref="AZ117" si="987">AX117+1</f>
        <v>54.5</v>
      </c>
      <c r="BA117" s="29">
        <f t="array" ref="BA117">VLOOKUP($S117&amp;$M117, CHOOSE({1,2}, '[4]Lookup Tables'!$I$20:$I$48&amp;'[4]Lookup Tables'!$J$20:$J$48,'[4]Lookup Tables'!$K$20:$K$48), 2,0)</f>
        <v>4.8300000000000003E-2</v>
      </c>
      <c r="BB117" s="29">
        <f t="shared" ref="BB117" si="988">BA117*AX117</f>
        <v>2.58405</v>
      </c>
      <c r="BC117" s="30">
        <f t="shared" ref="BC117" si="989">BB117*454</f>
        <v>1173.1587</v>
      </c>
      <c r="BD117" s="29">
        <f t="array" ref="BD117">VLOOKUP($S117&amp;$M117, CHOOSE({1,2}, '[4]Lookup Tables'!$I$20:$I$48&amp;'[4]Lookup Tables'!$J$20:$J$48,'[4]Lookup Tables'!$L$20:$L$48), 2,0)</f>
        <v>4.9299999999999997E-2</v>
      </c>
      <c r="BE117" s="49">
        <f t="shared" ref="BE117" si="990">BD117*AY117</f>
        <v>2.6498749999999998</v>
      </c>
      <c r="BF117" s="30">
        <f t="shared" ref="BF117" si="991">BE117*454</f>
        <v>1203.0432499999999</v>
      </c>
      <c r="BG117" s="29">
        <f t="array" ref="BG117">VLOOKUP($S117&amp;$M117, CHOOSE({1,2}, '[4]Lookup Tables'!$I$20:$I$48&amp;'[4]Lookup Tables'!$J$20:$J$48,'[4]Lookup Tables'!$M$20:$M$48), 2,0)</f>
        <v>5.0299999999999997E-2</v>
      </c>
      <c r="BH117" s="29">
        <f t="shared" ref="BH117" si="992">BG117*AZ117</f>
        <v>2.7413499999999997</v>
      </c>
      <c r="BI117" s="30">
        <f t="shared" ref="BI117" si="993">BH117*454</f>
        <v>1244.5728999999999</v>
      </c>
      <c r="BJ117" s="30" t="str">
        <f t="shared" ref="BJ117" si="994">N117</f>
        <v>H35</v>
      </c>
      <c r="BK117" s="31">
        <f t="shared" ref="BK117" si="995">BE117*0.7</f>
        <v>1.8549124999999997</v>
      </c>
      <c r="BL117" s="30">
        <v>72036</v>
      </c>
      <c r="BM117" s="31">
        <f t="shared" ref="BM117" si="996">BE117*0.3</f>
        <v>0.79496249999999991</v>
      </c>
      <c r="BN117" s="32">
        <v>0.3</v>
      </c>
      <c r="BO117" s="29" t="str">
        <f>'[4]Lookup Tables'!$P$58</f>
        <v>12-8 4x1.25 Universal Clip</v>
      </c>
      <c r="BP117" s="30" t="e">
        <f>VLOOKUP(#REF!,'[4]Lookup Tables'!$P$58:$Q$60,2)</f>
        <v>#REF!</v>
      </c>
      <c r="BQ117" s="29" t="str">
        <f>VLOOKUP($S117,'[4]Lookup Tables'!$O$45:$S$53,2)</f>
        <v>40mm142 gauge</v>
      </c>
      <c r="BR117" s="33">
        <f t="shared" ref="BR117" si="997">($AY117+1.25)/12</f>
        <v>4.583333333333333</v>
      </c>
      <c r="BS117" s="30">
        <f>VLOOKUP($S117,'[4]Lookup Tables'!$O$45:$S$53,3)</f>
        <v>8030</v>
      </c>
      <c r="BT117" s="29" t="str">
        <f>VLOOKUP($S117,'[4]Lookup Tables'!$O$45:$S$53,4)</f>
        <v>84mm200 gauge</v>
      </c>
      <c r="BU117" s="33">
        <f t="shared" ref="BU117" si="998">($AY117+1.25)/12</f>
        <v>4.583333333333333</v>
      </c>
      <c r="BV117" s="30">
        <f>VLOOKUP($S117,'[4]Lookup Tables'!$O$45:$S$53,5)</f>
        <v>8032</v>
      </c>
      <c r="BW117" s="34">
        <f t="shared" ref="BW117" si="999">F117</f>
        <v>20</v>
      </c>
      <c r="BX117" s="34">
        <f t="shared" ref="BX117" si="1000">BB117*BW117</f>
        <v>51.680999999999997</v>
      </c>
      <c r="BY117" s="34">
        <f t="shared" ref="BY117" si="1001">BE117*BW117</f>
        <v>52.997499999999995</v>
      </c>
      <c r="BZ117" s="34">
        <f t="shared" ref="BZ117" si="1002">BH117*BW117</f>
        <v>54.826999999999998</v>
      </c>
      <c r="CA117" s="34">
        <f t="shared" ref="CA117" si="1003">BZ117+CE117+CI117</f>
        <v>54.84918523565392</v>
      </c>
      <c r="CB117" s="35" t="str">
        <f t="array" ref="CB117">VLOOKUP($E117&amp;ROUNDUP(($AZ117+1),0), CHOOSE({1,2},'[4]Lookup Tables'!$X$3:$X$129&amp;'[4]Lookup Tables'!$Y$3:$Y$129,'[4]Lookup Tables'!$Z$3:$Z$129),2,0)</f>
        <v>NA</v>
      </c>
      <c r="CC117" s="34" t="str">
        <f t="array" ref="CC117">VLOOKUP($E117&amp;ROUNDUP(($AZ117),0), CHOOSE({1,2},'[4]Lookup Tables'!$X$3:$X$129&amp;'[4]Lookup Tables'!$Y$3:$Y$129,'[4]Lookup Tables'!AA$3:$AA$129),2,0)</f>
        <v>NA</v>
      </c>
      <c r="CD117" s="34" t="str">
        <f t="array" ref="CD117">VLOOKUP($E117&amp;ROUNDUP(($AZ117),0), CHOOSE({1,2},'[4]Lookup Tables'!$X$3:$X$129&amp;'[4]Lookup Tables'!$Y$3:$Y$129,'[4]Lookup Tables'!$AB$3:$AB$129),2,0)</f>
        <v>NA</v>
      </c>
      <c r="CE117" s="36">
        <f t="array" ref="CE117">VLOOKUP($E117&amp;ROUNDUP(($AZ117),0), CHOOSE({1,2},'[4]Lookup Tables'!$X$3:$X$129&amp;'[4]Lookup Tables'!$Y$3:$Y$129,'[4]Lookup Tables'!$AD$3:$AD$129),2,0)</f>
        <v>0</v>
      </c>
      <c r="CF117" s="34">
        <f t="array" ref="CF117">VLOOKUP($E117&amp;ROUNDUP(($AZ117),0), CHOOSE({1,2},'[4]Lookup Tables'!$X$3:$X$129&amp;'[4]Lookup Tables'!$Y$3:$Y$129,'[4]Lookup Tables'!$AE$3:$AE$129),2,0)</f>
        <v>0</v>
      </c>
      <c r="CG117" s="34">
        <f t="array" ref="CG117">VLOOKUP($E117&amp;ROUNDUP(($AZ117+1),0), CHOOSE({1,2},'[4]Lookup Tables'!$X$3:$X$129&amp;'[4]Lookup Tables'!$Y$3:$Y$129,'[4]Lookup Tables'!$AC$3:$AC$129),2,0)</f>
        <v>8053</v>
      </c>
      <c r="CH117" s="36">
        <f t="shared" ref="CH117" si="1004">(CO117*12)*0.0386</f>
        <v>10.084198024509153</v>
      </c>
      <c r="CI117" s="36">
        <f t="shared" si="968"/>
        <v>2.2185235653920138E-2</v>
      </c>
      <c r="CJ117" s="36">
        <f t="shared" ref="CJ117" si="1005">((3.14159*(((S117*0.039370078474)/2)^2))*Q117)*BW117</f>
        <v>689.06711655126298</v>
      </c>
      <c r="CK117" s="36">
        <f t="shared" ref="CK117" si="1006">((SQRT((CJ117/Q117)/3.14159))*2)</f>
        <v>4.0495719003787984</v>
      </c>
      <c r="CL117" s="36">
        <f t="shared" ref="CL117" si="1007">CK117/0.7827</f>
        <v>5.1738493680577475</v>
      </c>
      <c r="CM117" s="36">
        <f t="shared" ref="CM117" si="1008">(2*3.14159*(CL117/2))/12</f>
        <v>1.3545094530163782</v>
      </c>
      <c r="CN117" s="37">
        <f t="shared" ref="CN117" si="1009">ROUNDUP((Q117/3)*CM117,1)</f>
        <v>24.200000000000003</v>
      </c>
      <c r="CO117" s="37">
        <f t="shared" ref="CO117" si="1010">(CN117*ABS(COS(15)))+((6*(CM117*5))/12)</f>
        <v>21.770721123724424</v>
      </c>
      <c r="CP117" s="38" t="str">
        <f t="array" ref="CP117">VLOOKUP($S117&amp;$D117, CHOOSE({1,2}, '[4]Lookup Tables'!$O$65:$O$79&amp;'[4]Lookup Tables'!$P$65:$P$79,'[4]Lookup Tables'!$Q$65:$Q$79),2,0)</f>
        <v>NA</v>
      </c>
      <c r="CQ117" s="39">
        <f t="shared" si="969"/>
        <v>2.7980148173382515</v>
      </c>
      <c r="CR117" s="40" t="str">
        <f>+IFERROR(VLOOKUP($J117,'[5]Codes - Revised'!$A$8:$O$12110,10,FALSE),"ERROR")</f>
        <v>56 x 42</v>
      </c>
      <c r="CS117" s="41">
        <f t="shared" si="970"/>
        <v>2518.2133356044264</v>
      </c>
    </row>
    <row r="118" spans="1:97" s="10" customFormat="1">
      <c r="A118" s="11" t="s">
        <v>21</v>
      </c>
      <c r="B118" s="12">
        <v>181066</v>
      </c>
      <c r="C118" s="11" t="s">
        <v>256</v>
      </c>
      <c r="D118" s="11" t="s">
        <v>50</v>
      </c>
      <c r="E118" s="11" t="s">
        <v>34</v>
      </c>
      <c r="F118" s="11">
        <v>20</v>
      </c>
      <c r="G118" s="13">
        <f>CA118</f>
        <v>54.84918523565392</v>
      </c>
      <c r="H118" s="14">
        <v>45</v>
      </c>
      <c r="I118" s="13">
        <f>F118*H118</f>
        <v>900</v>
      </c>
      <c r="J118" s="14">
        <v>12544</v>
      </c>
      <c r="K118" s="11">
        <v>35</v>
      </c>
      <c r="L118" s="15">
        <f>+IFERROR(VLOOKUP($K118,'[4]Lookup Tables'!$A$3:$B$35,2,FALSE),"ERROR")</f>
        <v>35</v>
      </c>
      <c r="M118" s="11" t="s">
        <v>45</v>
      </c>
      <c r="N118" s="15" t="str">
        <f t="array" ref="N118">VLOOKUP($M118&amp;$L118, CHOOSE({1,2}, '[4]Lookup Tables'!$I$59:$I$165&amp;'[4]Lookup Tables'!$J$59:$J$165,'[4]Lookup Tables'!$K$59:$K$165), 2,0)</f>
        <v>H35</v>
      </c>
      <c r="O118" s="15">
        <f t="array" ref="O118">VLOOKUP($M118&amp;$K118&amp;A118, CHOOSE({1,2,3}, '[4]Lookup Tables'!$I$59:$I$165&amp;'[4]Lookup Tables'!$J$59:$J$165&amp;'[4]Lookup Tables'!$H$59:$H$165,'[4]Lookup Tables'!$L$59:$L$165), 2,0)</f>
        <v>70300</v>
      </c>
      <c r="P118" s="15">
        <f>+IFERROR(VLOOKUP($A118,'[4]Lookup Tables'!$I$54:$J$55,2,FALSE),"ERROR")</f>
        <v>72036</v>
      </c>
      <c r="Q118" s="16">
        <v>53.5</v>
      </c>
      <c r="R118" s="17">
        <v>1</v>
      </c>
      <c r="S118" s="18">
        <v>23</v>
      </c>
      <c r="T118" s="19">
        <f>(VLOOKUP(S118,'[4]Lookup Tables'!$L$3:$M$11,2,FALSE))*0.039370078474</f>
        <v>0.89566928528350009</v>
      </c>
      <c r="U118" s="17">
        <f>(3.14159*(T118/2)^2)*(Q118)</f>
        <v>33.708440407378362</v>
      </c>
      <c r="V118" s="20" t="str">
        <f>+IFERROR(VLOOKUP(L118,'[4]Lookup Tables'!$R$4:$U$22,3,FALSE),"ERROR")</f>
        <v>Blue</v>
      </c>
      <c r="W118" s="21">
        <f>B118</f>
        <v>181066</v>
      </c>
      <c r="X118" s="11" t="s">
        <v>257</v>
      </c>
      <c r="Y118" s="23" t="s">
        <v>27</v>
      </c>
      <c r="Z118" s="23" t="str">
        <f>+IFERROR(VLOOKUP(L118,'[4]Lookup Tables'!$R$4:$U$22,4,FALSE),"ERROR")</f>
        <v>Fast</v>
      </c>
      <c r="AA118" s="21">
        <f>S118</f>
        <v>23</v>
      </c>
      <c r="AB118" s="24">
        <f>R118</f>
        <v>1</v>
      </c>
      <c r="AC118" s="23" t="s">
        <v>28</v>
      </c>
      <c r="AD118" s="25">
        <v>0.75</v>
      </c>
      <c r="AE118" s="26">
        <f>(($U118-(3.1459*(($AB118+0.043)/2)^2))/((3.1459*(($AB118+0.043)/2)^2)-(3.1459*(AD118/2)^2)))/12</f>
        <v>6.6261199705294951</v>
      </c>
      <c r="AF118" s="23" t="s">
        <v>29</v>
      </c>
      <c r="AG118" s="23">
        <v>0.625</v>
      </c>
      <c r="AH118" s="26">
        <f>(($U118-(3.1459*(($AB118+0.043)/2)^2))/((3.1459*(($AB118+0.043)/2)^2)-(3.1459*(AG118/2)^2)))/12</f>
        <v>4.9926931666117342</v>
      </c>
      <c r="AI118" s="23" t="s">
        <v>30</v>
      </c>
      <c r="AJ118" s="23">
        <v>0.69</v>
      </c>
      <c r="AK118" s="26">
        <f>(($U118-(3.1459*(($AB118+0.043)/2)^2))/((3.1459*(($AB118+0.043)/2)^2)-(3.1459*(AJ118/2)^2)))/12</f>
        <v>5.690283924285449</v>
      </c>
      <c r="AL118" s="23" t="s">
        <v>31</v>
      </c>
      <c r="AM118" s="23">
        <v>0.80400000000000005</v>
      </c>
      <c r="AN118" s="26">
        <f>(($U118-(3.1459*(($AB118+0.043)/2)^2))/((3.1459*(($AB118+0.043)/2)^2)-(3.1459*(AM118/2)^2)))/12</f>
        <v>7.8857391730969377</v>
      </c>
      <c r="AO118" s="23" t="s">
        <v>32</v>
      </c>
      <c r="AP118" s="23">
        <v>0.53</v>
      </c>
      <c r="AQ118" s="26">
        <f>(($U118-(3.1459*(($AB118+0.043)/2)^2))/((3.1459*(($AB118+0.043)/2)^2)-(3.1459*(AP118/2)^2)))/12</f>
        <v>4.3138110343995706</v>
      </c>
      <c r="AR118" s="47">
        <f>AY118</f>
        <v>53.75</v>
      </c>
      <c r="AS118" s="21">
        <f>+IFERROR(VLOOKUP(L118,'[4]Lookup Tables'!$R$4:$U$22,2,FALSE),"ERROR")</f>
        <v>30</v>
      </c>
      <c r="AT118" s="23" t="str">
        <f>A118</f>
        <v>B or G</v>
      </c>
      <c r="AU118" s="21">
        <f>F118</f>
        <v>20</v>
      </c>
      <c r="AV118" s="21" t="str">
        <f>+IFERROR(VLOOKUP(L118,'[4]Lookup Tables'!$R$4:$V$22,5,FALSE),"ERROR")</f>
        <v>5-8</v>
      </c>
      <c r="AW118" s="21">
        <v>600</v>
      </c>
      <c r="AX118" s="28">
        <f>Q118</f>
        <v>53.5</v>
      </c>
      <c r="AY118" s="48">
        <f>AX118+0.25</f>
        <v>53.75</v>
      </c>
      <c r="AZ118" s="48">
        <f>AX118+1</f>
        <v>54.5</v>
      </c>
      <c r="BA118" s="29">
        <f t="array" ref="BA118">VLOOKUP($S118&amp;$M118, CHOOSE({1,2}, '[4]Lookup Tables'!$I$20:$I$49&amp;'[4]Lookup Tables'!$J$20:$J$49,'[4]Lookup Tables'!$K$20:$K$49), 2,0)</f>
        <v>4.8300000000000003E-2</v>
      </c>
      <c r="BB118" s="29">
        <f>BA118*AX118</f>
        <v>2.58405</v>
      </c>
      <c r="BC118" s="30">
        <f>BB118*454</f>
        <v>1173.1587</v>
      </c>
      <c r="BD118" s="29">
        <f t="array" ref="BD118">VLOOKUP($S118&amp;$M118, CHOOSE({1,2}, '[4]Lookup Tables'!$I$20:$I$49&amp;'[4]Lookup Tables'!$J$20:$J$49,'[4]Lookup Tables'!$L$20:$L$49), 2,0)</f>
        <v>4.9299999999999997E-2</v>
      </c>
      <c r="BE118" s="49">
        <f>BD118*AY118</f>
        <v>2.6498749999999998</v>
      </c>
      <c r="BF118" s="30">
        <f>BE118*454</f>
        <v>1203.0432499999999</v>
      </c>
      <c r="BG118" s="29">
        <f t="array" ref="BG118">VLOOKUP($S118&amp;$M118, CHOOSE({1,2}, '[4]Lookup Tables'!$I$20:$I$49&amp;'[4]Lookup Tables'!$J$20:$J$49,'[4]Lookup Tables'!$M$20:$M$49), 2,0)</f>
        <v>5.0299999999999997E-2</v>
      </c>
      <c r="BH118" s="29">
        <f>BG118*AZ118</f>
        <v>2.7413499999999997</v>
      </c>
      <c r="BI118" s="30">
        <f>BH118*454</f>
        <v>1244.5728999999999</v>
      </c>
      <c r="BJ118" s="30" t="str">
        <f>N118</f>
        <v>H35</v>
      </c>
      <c r="BK118" s="31">
        <f>BE118*0.7</f>
        <v>1.8549124999999997</v>
      </c>
      <c r="BL118" s="30">
        <v>72036</v>
      </c>
      <c r="BM118" s="31">
        <f>BE118*0.3</f>
        <v>0.79496249999999991</v>
      </c>
      <c r="BN118" s="32">
        <v>0.3</v>
      </c>
      <c r="BO118" s="29" t="str">
        <f>'[4]Lookup Tables'!$P$58</f>
        <v>12-8 4x1.25 Universal Clip</v>
      </c>
      <c r="BP118" s="30">
        <f>VLOOKUP($BO118,'[4]Lookup Tables'!$P$58:$Q$60,2)</f>
        <v>8509</v>
      </c>
      <c r="BQ118" s="29" t="str">
        <f>VLOOKUP($S118,'[4]Lookup Tables'!$O$45:$S$53,2)</f>
        <v>40mm142 gauge</v>
      </c>
      <c r="BR118" s="33">
        <f>($AY118+1.25)/12</f>
        <v>4.583333333333333</v>
      </c>
      <c r="BS118" s="30">
        <f>VLOOKUP($S118,'[4]Lookup Tables'!$O$45:$S$53,3)</f>
        <v>8030</v>
      </c>
      <c r="BT118" s="29" t="str">
        <f>VLOOKUP($S118,'[4]Lookup Tables'!$O$45:$S$53,4)</f>
        <v>84mm200 gauge</v>
      </c>
      <c r="BU118" s="33">
        <f>($AY118+1.25)/12</f>
        <v>4.583333333333333</v>
      </c>
      <c r="BV118" s="30">
        <f>VLOOKUP($S118,'[4]Lookup Tables'!$O$45:$S$53,5)</f>
        <v>8032</v>
      </c>
      <c r="BW118" s="34">
        <f>F118</f>
        <v>20</v>
      </c>
      <c r="BX118" s="34">
        <f>BB118*BW118</f>
        <v>51.680999999999997</v>
      </c>
      <c r="BY118" s="34">
        <f>BE118*BW118</f>
        <v>52.997499999999995</v>
      </c>
      <c r="BZ118" s="34">
        <f>BH118*BW118</f>
        <v>54.826999999999998</v>
      </c>
      <c r="CA118" s="34">
        <f>BZ118+CE118+CI118</f>
        <v>54.84918523565392</v>
      </c>
      <c r="CB118" s="35" t="str">
        <f t="array" ref="CB118">VLOOKUP($E118&amp;ROUNDUP(($AZ118),0), CHOOSE({1,2},'[4]Lookup Tables'!$X$3:$X$129&amp;'[4]Lookup Tables'!$Y$3:$Y$129,'[4]Lookup Tables'!$Z$3:$Z$129),2,0)</f>
        <v>NA</v>
      </c>
      <c r="CC118" s="34" t="str">
        <f t="array" ref="CC118">VLOOKUP($E118&amp;ROUNDUP(($AZ118),0), CHOOSE({1,2},'[4]Lookup Tables'!$X$3:$X$129&amp;'[4]Lookup Tables'!$Y$3:$Y$129,'[4]Lookup Tables'!AA$3:$AA$129),2,0)</f>
        <v>NA</v>
      </c>
      <c r="CD118" s="34" t="str">
        <f t="array" ref="CD118">VLOOKUP($E118&amp;ROUNDUP(($AZ118),0), CHOOSE({1,2},'[4]Lookup Tables'!$X$3:$X$129&amp;'[4]Lookup Tables'!$Y$3:$Y$129,'[4]Lookup Tables'!$AB$3:$AB$129),2,0)</f>
        <v>NA</v>
      </c>
      <c r="CE118" s="36">
        <f t="array" ref="CE118">VLOOKUP($E118&amp;ROUNDUP(($AZ118),0), CHOOSE({1,2},'[4]Lookup Tables'!$X$3:$X$129&amp;'[4]Lookup Tables'!$Y$3:$Y$129,'[4]Lookup Tables'!$AD$3:$AD$129),2,0)</f>
        <v>0</v>
      </c>
      <c r="CF118" s="34">
        <f t="array" ref="CF118">VLOOKUP($E118&amp;ROUNDUP(($AZ118),0), CHOOSE({1,2},'[4]Lookup Tables'!$X$3:$X$129&amp;'[4]Lookup Tables'!$Y$3:$Y$129,'[4]Lookup Tables'!$AE$3:$AE$129),2,0)</f>
        <v>0</v>
      </c>
      <c r="CG118" s="34">
        <f t="array" ref="CG118">VLOOKUP($E118&amp;ROUNDUP(($AZ118+1),0), CHOOSE({1,2},'[4]Lookup Tables'!$X$3:$X$129&amp;'[4]Lookup Tables'!$Y$3:$Y$129,'[4]Lookup Tables'!$AC$3:$AC$129),2,0)</f>
        <v>8053</v>
      </c>
      <c r="CH118" s="36">
        <f>(CO118*12)*0.0386</f>
        <v>10.084198024509153</v>
      </c>
      <c r="CI118" s="36">
        <f>IF(CB118="NA", CH118*0.0022,0)</f>
        <v>2.2185235653920138E-2</v>
      </c>
      <c r="CJ118" s="36">
        <f>((3.14159*(((S118*0.039370078474)/2)^2))*Q118)*BW118</f>
        <v>689.06711655126298</v>
      </c>
      <c r="CK118" s="36">
        <f>((SQRT((CJ118/Q118)/3.14159))*2)</f>
        <v>4.0495719003787984</v>
      </c>
      <c r="CL118" s="36">
        <f>CK118/0.7827</f>
        <v>5.1738493680577475</v>
      </c>
      <c r="CM118" s="36">
        <f>(2*3.14159*(CL118/2))/12</f>
        <v>1.3545094530163782</v>
      </c>
      <c r="CN118" s="37">
        <f>ROUNDUP((Q118/3)*CM118,1)</f>
        <v>24.200000000000003</v>
      </c>
      <c r="CO118" s="37">
        <f>(CN118*ABS(COS(15)))+((6*(CM118*5))/12)</f>
        <v>21.770721123724424</v>
      </c>
      <c r="CP118" s="38">
        <f t="array" ref="CP118">VLOOKUP($S118&amp;$D118, CHOOSE({1,2}, '[4]Lookup Tables'!$O$65:$O$79&amp;'[4]Lookup Tables'!$P$65:$P$79,'[4]Lookup Tables'!$Q$65:$Q$79),2,0)</f>
        <v>8508</v>
      </c>
      <c r="CQ118" s="39">
        <f>(CA118/BW118)+(50/I118)</f>
        <v>2.7980148173382515</v>
      </c>
      <c r="CR118" s="40" t="str">
        <f>+IFERROR(VLOOKUP($J118,'[5]Codes - Revised'!$A$8:$O$12110,10,FALSE),"ERROR")</f>
        <v>56 x 42</v>
      </c>
      <c r="CS118" s="41">
        <f t="shared" si="970"/>
        <v>2518.2133356044264</v>
      </c>
    </row>
    <row r="119" spans="1:97" s="10" customFormat="1">
      <c r="A119" s="11" t="s">
        <v>21</v>
      </c>
      <c r="B119" s="12">
        <v>181068</v>
      </c>
      <c r="C119" s="11" t="s">
        <v>258</v>
      </c>
      <c r="D119" s="11" t="s">
        <v>23</v>
      </c>
      <c r="E119" s="11" t="s">
        <v>34</v>
      </c>
      <c r="F119" s="11">
        <v>20</v>
      </c>
      <c r="G119" s="13">
        <f t="shared" ref="G119:G120" si="1011">CA119</f>
        <v>53.323185235653924</v>
      </c>
      <c r="H119" s="14">
        <v>45</v>
      </c>
      <c r="I119" s="13">
        <f t="shared" ref="I119:I120" si="1012">F119*H119</f>
        <v>900</v>
      </c>
      <c r="J119" s="14">
        <v>12544</v>
      </c>
      <c r="K119" s="11">
        <v>10</v>
      </c>
      <c r="L119" s="15">
        <f>+IFERROR(VLOOKUP($K119,'[4]Lookup Tables'!$A$3:$B$29,2,FALSE),"ERROR")</f>
        <v>10</v>
      </c>
      <c r="M119" s="11" t="s">
        <v>25</v>
      </c>
      <c r="N119" s="15" t="str">
        <f t="array" ref="N119">VLOOKUP($M119&amp;$K119, CHOOSE({1,2}, '[4]Lookup Tables'!$I$59:$I$118&amp;'[4]Lookup Tables'!$J$59:$J$118,'[4]Lookup Tables'!$K$59:$K$118), 2,0)</f>
        <v>M10</v>
      </c>
      <c r="O119" s="15">
        <f t="array" ref="O119">VLOOKUP($M119&amp;$K119, CHOOSE({1,2}, '[4]Lookup Tables'!$I$59:$I$118&amp;'[4]Lookup Tables'!$J$59:$J$118,'[4]Lookup Tables'!$L$59:$L$118), 2,0)</f>
        <v>70296</v>
      </c>
      <c r="P119" s="15">
        <f>+IFERROR(VLOOKUP($A119,'[4]Lookup Tables'!$I$54:$J$55,2,FALSE),"ERROR")</f>
        <v>72036</v>
      </c>
      <c r="Q119" s="16">
        <v>53.5</v>
      </c>
      <c r="R119" s="17">
        <v>1</v>
      </c>
      <c r="S119" s="18">
        <v>23</v>
      </c>
      <c r="T119" s="19">
        <f>(VLOOKUP(S119,'[4]Lookup Tables'!$L$3:$M$11,2,FALSE))*0.039370078474</f>
        <v>0.89566928528350009</v>
      </c>
      <c r="U119" s="17">
        <f t="shared" ref="U119:U120" si="1013">(3.14159*(T119/2)^2)*(Q119)</f>
        <v>33.708440407378362</v>
      </c>
      <c r="V119" s="20" t="str">
        <f>+IFERROR(VLOOKUP(L119,'[4]Lookup Tables'!$R$4:$U$16,3,FALSE),"ERROR")</f>
        <v>Red</v>
      </c>
      <c r="W119" s="21">
        <f t="shared" ref="W119:W120" si="1014">B119</f>
        <v>181068</v>
      </c>
      <c r="X119" s="22" t="s">
        <v>259</v>
      </c>
      <c r="Y119" s="23" t="s">
        <v>27</v>
      </c>
      <c r="Z119" s="23" t="str">
        <f>+IFERROR(VLOOKUP(L119,'[4]Lookup Tables'!$R$4:$U$16,4,FALSE),"ERROR")</f>
        <v>Super Fast</v>
      </c>
      <c r="AA119" s="21">
        <f t="shared" ref="AA119:AA120" si="1015">S119</f>
        <v>23</v>
      </c>
      <c r="AB119" s="24">
        <f t="shared" ref="AB119:AB120" si="1016">R119</f>
        <v>1</v>
      </c>
      <c r="AC119" s="23" t="s">
        <v>28</v>
      </c>
      <c r="AD119" s="25">
        <v>0.75</v>
      </c>
      <c r="AE119" s="26">
        <f t="shared" ref="AE119:AE120" si="1017">(($U119-(3.1459*(($AB119+0.043)/2)^2))/((3.1459*(($AB119+0.043)/2)^2)-(3.1459*(AD119/2)^2)))/12</f>
        <v>6.6261199705294951</v>
      </c>
      <c r="AF119" s="23" t="s">
        <v>29</v>
      </c>
      <c r="AG119" s="23">
        <v>0.625</v>
      </c>
      <c r="AH119" s="26">
        <f t="shared" ref="AH119:AH120" si="1018">(($U119-(3.1459*(($AB119+0.043)/2)^2))/((3.1459*(($AB119+0.043)/2)^2)-(3.1459*(AG119/2)^2)))/12</f>
        <v>4.9926931666117342</v>
      </c>
      <c r="AI119" s="23" t="s">
        <v>30</v>
      </c>
      <c r="AJ119" s="23">
        <v>0.69</v>
      </c>
      <c r="AK119" s="26">
        <f t="shared" ref="AK119:AK120" si="1019">(($U119-(3.1459*(($AB119+0.043)/2)^2))/((3.1459*(($AB119+0.043)/2)^2)-(3.1459*(AJ119/2)^2)))/12</f>
        <v>5.690283924285449</v>
      </c>
      <c r="AL119" s="23" t="s">
        <v>31</v>
      </c>
      <c r="AM119" s="23">
        <v>0.80400000000000005</v>
      </c>
      <c r="AN119" s="26">
        <f t="shared" ref="AN119:AN120" si="1020">(($U119-(3.1459*(($AB119+0.043)/2)^2))/((3.1459*(($AB119+0.043)/2)^2)-(3.1459*(AM119/2)^2)))/12</f>
        <v>7.8857391730969377</v>
      </c>
      <c r="AO119" s="23" t="s">
        <v>32</v>
      </c>
      <c r="AP119" s="23">
        <v>0.53</v>
      </c>
      <c r="AQ119" s="26">
        <f t="shared" ref="AQ119:AQ120" si="1021">(($U119-(3.1459*(($AB119+0.043)/2)^2))/((3.1459*(($AB119+0.043)/2)^2)-(3.1459*(AP119/2)^2)))/12</f>
        <v>4.3138110343995706</v>
      </c>
      <c r="AR119" s="47">
        <f t="shared" ref="AR119:AR120" si="1022">AY119</f>
        <v>53.75</v>
      </c>
      <c r="AS119" s="21">
        <f>+IFERROR(VLOOKUP(L119,'[4]Lookup Tables'!$R$4:$U$16,2,FALSE),"ERROR")</f>
        <v>15</v>
      </c>
      <c r="AT119" s="23" t="str">
        <f t="shared" ref="AT119:AT120" si="1023">A119</f>
        <v>B or G</v>
      </c>
      <c r="AU119" s="21">
        <f t="shared" ref="AU119:AU120" si="1024">F119</f>
        <v>20</v>
      </c>
      <c r="AV119" s="21">
        <f>+IFERROR(VLOOKUP(L119,'[4]Lookup Tables'!$R$4:$V$16,5,FALSE),"ERROR")</f>
        <v>3</v>
      </c>
      <c r="AW119" s="21">
        <v>600</v>
      </c>
      <c r="AX119" s="48">
        <f t="shared" ref="AX119:AX120" si="1025">Q119</f>
        <v>53.5</v>
      </c>
      <c r="AY119" s="48">
        <f t="shared" ref="AY119:AY120" si="1026">AX119+0.25</f>
        <v>53.75</v>
      </c>
      <c r="AZ119" s="48">
        <f t="shared" ref="AZ119:AZ120" si="1027">AX119+1</f>
        <v>54.5</v>
      </c>
      <c r="BA119" s="29">
        <f t="array" ref="BA119">VLOOKUP($S119&amp;$M119, CHOOSE({1,2}, '[4]Lookup Tables'!$I$20:$I$48&amp;'[4]Lookup Tables'!$J$20:$J$48,'[4]Lookup Tables'!$K$20:$K$48), 2,0)</f>
        <v>4.6899999999999997E-2</v>
      </c>
      <c r="BB119" s="29">
        <f t="shared" ref="BB119:BB120" si="1028">BA119*AX119</f>
        <v>2.50915</v>
      </c>
      <c r="BC119" s="30">
        <f t="shared" ref="BC119:BC120" si="1029">BB119*454</f>
        <v>1139.1541</v>
      </c>
      <c r="BD119" s="29">
        <f t="array" ref="BD119">VLOOKUP($S119&amp;$M119, CHOOSE({1,2}, '[4]Lookup Tables'!$I$20:$I$48&amp;'[4]Lookup Tables'!$J$20:$J$48,'[4]Lookup Tables'!$L$20:$L$48), 2,0)</f>
        <v>4.7899999999999998E-2</v>
      </c>
      <c r="BE119" s="49">
        <f t="shared" ref="BE119:BE120" si="1030">BD119*AY119</f>
        <v>2.5746249999999997</v>
      </c>
      <c r="BF119" s="30">
        <f t="shared" ref="BF119:BF120" si="1031">BE119*454</f>
        <v>1168.8797499999998</v>
      </c>
      <c r="BG119" s="29">
        <f t="array" ref="BG119">VLOOKUP($S119&amp;$M119, CHOOSE({1,2}, '[4]Lookup Tables'!$I$20:$I$48&amp;'[4]Lookup Tables'!$J$20:$J$48,'[4]Lookup Tables'!$M$20:$M$48), 2,0)</f>
        <v>4.8899999999999999E-2</v>
      </c>
      <c r="BH119" s="29">
        <f t="shared" ref="BH119:BH120" si="1032">BG119*AZ119</f>
        <v>2.6650499999999999</v>
      </c>
      <c r="BI119" s="30">
        <f t="shared" ref="BI119:BI120" si="1033">BH119*454</f>
        <v>1209.9327000000001</v>
      </c>
      <c r="BJ119" s="30" t="str">
        <f t="shared" ref="BJ119:BJ120" si="1034">N119</f>
        <v>M10</v>
      </c>
      <c r="BK119" s="31">
        <f t="shared" ref="BK119:BK120" si="1035">BE119*0.7</f>
        <v>1.8022374999999997</v>
      </c>
      <c r="BL119" s="30">
        <v>72036</v>
      </c>
      <c r="BM119" s="31">
        <f t="shared" ref="BM119:BM120" si="1036">BE119*0.3</f>
        <v>0.77238749999999989</v>
      </c>
      <c r="BN119" s="32">
        <v>0.3</v>
      </c>
      <c r="BO119" s="29" t="str">
        <f>'[4]Lookup Tables'!$P$58</f>
        <v>12-8 4x1.25 Universal Clip</v>
      </c>
      <c r="BP119" s="30" t="e">
        <f>VLOOKUP(#REF!,'[4]Lookup Tables'!$P$58:$Q$60,2)</f>
        <v>#REF!</v>
      </c>
      <c r="BQ119" s="29" t="str">
        <f>VLOOKUP($S119,'[4]Lookup Tables'!$O$45:$S$53,2)</f>
        <v>40mm142 gauge</v>
      </c>
      <c r="BR119" s="33">
        <f t="shared" ref="BR119:BR120" si="1037">($AY119+1.25)/12</f>
        <v>4.583333333333333</v>
      </c>
      <c r="BS119" s="30">
        <f>VLOOKUP($S119,'[4]Lookup Tables'!$O$45:$S$53,3)</f>
        <v>8030</v>
      </c>
      <c r="BT119" s="29" t="str">
        <f>VLOOKUP($S119,'[4]Lookup Tables'!$O$45:$S$53,4)</f>
        <v>84mm200 gauge</v>
      </c>
      <c r="BU119" s="33">
        <f t="shared" ref="BU119:BU120" si="1038">($AY119+1.25)/12</f>
        <v>4.583333333333333</v>
      </c>
      <c r="BV119" s="30">
        <f>VLOOKUP($S119,'[4]Lookup Tables'!$O$45:$S$53,5)</f>
        <v>8032</v>
      </c>
      <c r="BW119" s="34">
        <f t="shared" ref="BW119:BW120" si="1039">F119</f>
        <v>20</v>
      </c>
      <c r="BX119" s="34">
        <f t="shared" ref="BX119:BX120" si="1040">BB119*BW119</f>
        <v>50.183</v>
      </c>
      <c r="BY119" s="34">
        <f t="shared" ref="BY119:BY120" si="1041">BE119*BW119</f>
        <v>51.492499999999993</v>
      </c>
      <c r="BZ119" s="34">
        <f t="shared" ref="BZ119:BZ120" si="1042">BH119*BW119</f>
        <v>53.301000000000002</v>
      </c>
      <c r="CA119" s="34">
        <f t="shared" ref="CA119:CA120" si="1043">BZ119+CE119+CI119</f>
        <v>53.323185235653924</v>
      </c>
      <c r="CB119" s="35" t="str">
        <f t="array" ref="CB119">VLOOKUP($E119&amp;ROUNDUP(($AZ119+1),0), CHOOSE({1,2},'[4]Lookup Tables'!$X$3:$X$129&amp;'[4]Lookup Tables'!$Y$3:$Y$129,'[4]Lookup Tables'!$Z$3:$Z$129),2,0)</f>
        <v>NA</v>
      </c>
      <c r="CC119" s="34" t="str">
        <f t="array" ref="CC119">VLOOKUP($E119&amp;ROUNDUP(($AZ119),0), CHOOSE({1,2},'[4]Lookup Tables'!$X$3:$X$129&amp;'[4]Lookup Tables'!$Y$3:$Y$129,'[4]Lookup Tables'!AA$3:$AA$129),2,0)</f>
        <v>NA</v>
      </c>
      <c r="CD119" s="34" t="str">
        <f t="array" ref="CD119">VLOOKUP($E119&amp;ROUNDUP(($AZ119),0), CHOOSE({1,2},'[4]Lookup Tables'!$X$3:$X$129&amp;'[4]Lookup Tables'!$Y$3:$Y$129,'[4]Lookup Tables'!$AB$3:$AB$129),2,0)</f>
        <v>NA</v>
      </c>
      <c r="CE119" s="36">
        <f t="array" ref="CE119">VLOOKUP($E119&amp;ROUNDUP(($AZ119),0), CHOOSE({1,2},'[4]Lookup Tables'!$X$3:$X$129&amp;'[4]Lookup Tables'!$Y$3:$Y$129,'[4]Lookup Tables'!$AD$3:$AD$129),2,0)</f>
        <v>0</v>
      </c>
      <c r="CF119" s="34">
        <f t="array" ref="CF119">VLOOKUP($E119&amp;ROUNDUP(($AZ119),0), CHOOSE({1,2},'[4]Lookup Tables'!$X$3:$X$129&amp;'[4]Lookup Tables'!$Y$3:$Y$129,'[4]Lookup Tables'!$AE$3:$AE$129),2,0)</f>
        <v>0</v>
      </c>
      <c r="CG119" s="34">
        <f t="array" ref="CG119">VLOOKUP($E119&amp;ROUNDUP(($AZ119+1),0), CHOOSE({1,2},'[4]Lookup Tables'!$X$3:$X$129&amp;'[4]Lookup Tables'!$Y$3:$Y$129,'[4]Lookup Tables'!$AC$3:$AC$129),2,0)</f>
        <v>8053</v>
      </c>
      <c r="CH119" s="36">
        <f t="shared" ref="CH119:CH120" si="1044">(CO119*12)*0.0386</f>
        <v>10.084198024509153</v>
      </c>
      <c r="CI119" s="36">
        <f t="shared" ref="CI119:CI121" si="1045">IF(CB119="NA", CH119*0.0022,0)</f>
        <v>2.2185235653920138E-2</v>
      </c>
      <c r="CJ119" s="36">
        <f t="shared" ref="CJ119:CJ120" si="1046">((3.14159*(((S119*0.039370078474)/2)^2))*Q119)*BW119</f>
        <v>689.06711655126298</v>
      </c>
      <c r="CK119" s="36">
        <f t="shared" ref="CK119:CK120" si="1047">((SQRT((CJ119/Q119)/3.14159))*2)</f>
        <v>4.0495719003787984</v>
      </c>
      <c r="CL119" s="36">
        <f t="shared" ref="CL119:CL120" si="1048">CK119/0.7827</f>
        <v>5.1738493680577475</v>
      </c>
      <c r="CM119" s="36">
        <f t="shared" ref="CM119:CM120" si="1049">(2*3.14159*(CL119/2))/12</f>
        <v>1.3545094530163782</v>
      </c>
      <c r="CN119" s="37">
        <f t="shared" ref="CN119:CN120" si="1050">ROUNDUP((Q119/3)*CM119,1)</f>
        <v>24.200000000000003</v>
      </c>
      <c r="CO119" s="37">
        <f t="shared" ref="CO119:CO120" si="1051">(CN119*ABS(COS(15)))+((6*(CM119*5))/12)</f>
        <v>21.770721123724424</v>
      </c>
      <c r="CP119" s="38" t="str">
        <f t="array" ref="CP119">VLOOKUP($S119&amp;$D119, CHOOSE({1,2}, '[4]Lookup Tables'!$O$65:$O$79&amp;'[4]Lookup Tables'!$P$65:$P$79,'[4]Lookup Tables'!$Q$65:$Q$79),2,0)</f>
        <v>NA</v>
      </c>
      <c r="CQ119" s="39">
        <f t="shared" ref="CQ119:CQ121" si="1052">(CA119/BW119)+(50/I119)</f>
        <v>2.7217148173382517</v>
      </c>
      <c r="CR119" s="40" t="str">
        <f>+IFERROR(VLOOKUP($J119,'[5]Codes - Revised'!$A$8:$O$12110,10,FALSE),"ERROR")</f>
        <v>56 x 42</v>
      </c>
      <c r="CS119" s="41">
        <f t="shared" si="970"/>
        <v>2449.5433356044268</v>
      </c>
    </row>
    <row r="120" spans="1:97" s="10" customFormat="1">
      <c r="A120" s="11" t="s">
        <v>21</v>
      </c>
      <c r="B120" s="12">
        <v>181069</v>
      </c>
      <c r="C120" s="11" t="s">
        <v>260</v>
      </c>
      <c r="D120" s="11" t="s">
        <v>23</v>
      </c>
      <c r="E120" s="11" t="s">
        <v>34</v>
      </c>
      <c r="F120" s="11">
        <v>20</v>
      </c>
      <c r="G120" s="13">
        <f t="shared" si="1011"/>
        <v>53.323185235653924</v>
      </c>
      <c r="H120" s="14">
        <v>50</v>
      </c>
      <c r="I120" s="13">
        <f t="shared" si="1012"/>
        <v>1000</v>
      </c>
      <c r="J120" s="14">
        <v>12002</v>
      </c>
      <c r="K120" s="11">
        <v>10</v>
      </c>
      <c r="L120" s="15">
        <f>+IFERROR(VLOOKUP($K120,'[4]Lookup Tables'!$A$3:$B$29,2,FALSE),"ERROR")</f>
        <v>10</v>
      </c>
      <c r="M120" s="11" t="s">
        <v>25</v>
      </c>
      <c r="N120" s="15" t="str">
        <f t="array" ref="N120">VLOOKUP($M120&amp;$K120, CHOOSE({1,2}, '[4]Lookup Tables'!$I$59:$I$118&amp;'[4]Lookup Tables'!$J$59:$J$118,'[4]Lookup Tables'!$K$59:$K$118), 2,0)</f>
        <v>M10</v>
      </c>
      <c r="O120" s="15">
        <f t="array" ref="O120">VLOOKUP($M120&amp;$K120, CHOOSE({1,2}, '[4]Lookup Tables'!$I$59:$I$118&amp;'[4]Lookup Tables'!$J$59:$J$118,'[4]Lookup Tables'!$L$59:$L$118), 2,0)</f>
        <v>70296</v>
      </c>
      <c r="P120" s="15">
        <f>+IFERROR(VLOOKUP($A120,'[4]Lookup Tables'!$I$54:$J$55,2,FALSE),"ERROR")</f>
        <v>72036</v>
      </c>
      <c r="Q120" s="16">
        <v>53.5</v>
      </c>
      <c r="R120" s="17">
        <v>1</v>
      </c>
      <c r="S120" s="18">
        <v>23</v>
      </c>
      <c r="T120" s="19">
        <f>(VLOOKUP(S120,'[4]Lookup Tables'!$L$3:$M$11,2,FALSE))*0.039370078474</f>
        <v>0.89566928528350009</v>
      </c>
      <c r="U120" s="17">
        <f t="shared" si="1013"/>
        <v>33.708440407378362</v>
      </c>
      <c r="V120" s="20" t="str">
        <f>+IFERROR(VLOOKUP(L120,'[4]Lookup Tables'!$R$4:$U$16,3,FALSE),"ERROR")</f>
        <v>Red</v>
      </c>
      <c r="W120" s="21">
        <f t="shared" si="1014"/>
        <v>181069</v>
      </c>
      <c r="X120" s="22" t="s">
        <v>259</v>
      </c>
      <c r="Y120" s="23" t="s">
        <v>27</v>
      </c>
      <c r="Z120" s="23" t="str">
        <f>+IFERROR(VLOOKUP(L120,'[4]Lookup Tables'!$R$4:$U$16,4,FALSE),"ERROR")</f>
        <v>Super Fast</v>
      </c>
      <c r="AA120" s="21">
        <f t="shared" si="1015"/>
        <v>23</v>
      </c>
      <c r="AB120" s="24">
        <f t="shared" si="1016"/>
        <v>1</v>
      </c>
      <c r="AC120" s="23" t="s">
        <v>28</v>
      </c>
      <c r="AD120" s="25">
        <v>0.75</v>
      </c>
      <c r="AE120" s="26">
        <f t="shared" si="1017"/>
        <v>6.6261199705294951</v>
      </c>
      <c r="AF120" s="23" t="s">
        <v>29</v>
      </c>
      <c r="AG120" s="23">
        <v>0.625</v>
      </c>
      <c r="AH120" s="26">
        <f t="shared" si="1018"/>
        <v>4.9926931666117342</v>
      </c>
      <c r="AI120" s="23" t="s">
        <v>30</v>
      </c>
      <c r="AJ120" s="23">
        <v>0.69</v>
      </c>
      <c r="AK120" s="26">
        <f t="shared" si="1019"/>
        <v>5.690283924285449</v>
      </c>
      <c r="AL120" s="23" t="s">
        <v>31</v>
      </c>
      <c r="AM120" s="23">
        <v>0.80400000000000005</v>
      </c>
      <c r="AN120" s="26">
        <f t="shared" si="1020"/>
        <v>7.8857391730969377</v>
      </c>
      <c r="AO120" s="23" t="s">
        <v>32</v>
      </c>
      <c r="AP120" s="23">
        <v>0.53</v>
      </c>
      <c r="AQ120" s="26">
        <f t="shared" si="1021"/>
        <v>4.3138110343995706</v>
      </c>
      <c r="AR120" s="47">
        <f t="shared" si="1022"/>
        <v>53.75</v>
      </c>
      <c r="AS120" s="21">
        <f>+IFERROR(VLOOKUP(L120,'[4]Lookup Tables'!$R$4:$U$16,2,FALSE),"ERROR")</f>
        <v>15</v>
      </c>
      <c r="AT120" s="23" t="str">
        <f t="shared" si="1023"/>
        <v>B or G</v>
      </c>
      <c r="AU120" s="21">
        <f t="shared" si="1024"/>
        <v>20</v>
      </c>
      <c r="AV120" s="21">
        <f>+IFERROR(VLOOKUP(L120,'[4]Lookup Tables'!$R$4:$V$16,5,FALSE),"ERROR")</f>
        <v>3</v>
      </c>
      <c r="AW120" s="21">
        <v>600</v>
      </c>
      <c r="AX120" s="48">
        <f t="shared" si="1025"/>
        <v>53.5</v>
      </c>
      <c r="AY120" s="48">
        <f t="shared" si="1026"/>
        <v>53.75</v>
      </c>
      <c r="AZ120" s="48">
        <f t="shared" si="1027"/>
        <v>54.5</v>
      </c>
      <c r="BA120" s="29">
        <f t="array" ref="BA120">VLOOKUP($S120&amp;$M120, CHOOSE({1,2}, '[4]Lookup Tables'!$I$20:$I$48&amp;'[4]Lookup Tables'!$J$20:$J$48,'[4]Lookup Tables'!$K$20:$K$48), 2,0)</f>
        <v>4.6899999999999997E-2</v>
      </c>
      <c r="BB120" s="29">
        <f t="shared" si="1028"/>
        <v>2.50915</v>
      </c>
      <c r="BC120" s="30">
        <f t="shared" si="1029"/>
        <v>1139.1541</v>
      </c>
      <c r="BD120" s="29">
        <f t="array" ref="BD120">VLOOKUP($S120&amp;$M120, CHOOSE({1,2}, '[4]Lookup Tables'!$I$20:$I$48&amp;'[4]Lookup Tables'!$J$20:$J$48,'[4]Lookup Tables'!$L$20:$L$48), 2,0)</f>
        <v>4.7899999999999998E-2</v>
      </c>
      <c r="BE120" s="49">
        <f t="shared" si="1030"/>
        <v>2.5746249999999997</v>
      </c>
      <c r="BF120" s="30">
        <f t="shared" si="1031"/>
        <v>1168.8797499999998</v>
      </c>
      <c r="BG120" s="29">
        <f t="array" ref="BG120">VLOOKUP($S120&amp;$M120, CHOOSE({1,2}, '[4]Lookup Tables'!$I$20:$I$48&amp;'[4]Lookup Tables'!$J$20:$J$48,'[4]Lookup Tables'!$M$20:$M$48), 2,0)</f>
        <v>4.8899999999999999E-2</v>
      </c>
      <c r="BH120" s="29">
        <f t="shared" si="1032"/>
        <v>2.6650499999999999</v>
      </c>
      <c r="BI120" s="30">
        <f t="shared" si="1033"/>
        <v>1209.9327000000001</v>
      </c>
      <c r="BJ120" s="30" t="str">
        <f t="shared" si="1034"/>
        <v>M10</v>
      </c>
      <c r="BK120" s="31">
        <f t="shared" si="1035"/>
        <v>1.8022374999999997</v>
      </c>
      <c r="BL120" s="30">
        <v>72036</v>
      </c>
      <c r="BM120" s="31">
        <f t="shared" si="1036"/>
        <v>0.77238749999999989</v>
      </c>
      <c r="BN120" s="32">
        <v>0.3</v>
      </c>
      <c r="BO120" s="29" t="str">
        <f>'[4]Lookup Tables'!$P$58</f>
        <v>12-8 4x1.25 Universal Clip</v>
      </c>
      <c r="BP120" s="30" t="e">
        <f>VLOOKUP(#REF!,'[4]Lookup Tables'!$P$58:$Q$60,2)</f>
        <v>#REF!</v>
      </c>
      <c r="BQ120" s="29" t="str">
        <f>VLOOKUP($S120,'[4]Lookup Tables'!$O$45:$S$53,2)</f>
        <v>40mm142 gauge</v>
      </c>
      <c r="BR120" s="33">
        <f t="shared" si="1037"/>
        <v>4.583333333333333</v>
      </c>
      <c r="BS120" s="30">
        <f>VLOOKUP($S120,'[4]Lookup Tables'!$O$45:$S$53,3)</f>
        <v>8030</v>
      </c>
      <c r="BT120" s="29" t="str">
        <f>VLOOKUP($S120,'[4]Lookup Tables'!$O$45:$S$53,4)</f>
        <v>84mm200 gauge</v>
      </c>
      <c r="BU120" s="33">
        <f t="shared" si="1038"/>
        <v>4.583333333333333</v>
      </c>
      <c r="BV120" s="30">
        <f>VLOOKUP($S120,'[4]Lookup Tables'!$O$45:$S$53,5)</f>
        <v>8032</v>
      </c>
      <c r="BW120" s="34">
        <f t="shared" si="1039"/>
        <v>20</v>
      </c>
      <c r="BX120" s="34">
        <f t="shared" si="1040"/>
        <v>50.183</v>
      </c>
      <c r="BY120" s="34">
        <f t="shared" si="1041"/>
        <v>51.492499999999993</v>
      </c>
      <c r="BZ120" s="34">
        <f t="shared" si="1042"/>
        <v>53.301000000000002</v>
      </c>
      <c r="CA120" s="34">
        <f t="shared" si="1043"/>
        <v>53.323185235653924</v>
      </c>
      <c r="CB120" s="35" t="str">
        <f t="array" ref="CB120">VLOOKUP($E120&amp;ROUNDUP(($AZ120+1),0), CHOOSE({1,2},'[4]Lookup Tables'!$X$3:$X$129&amp;'[4]Lookup Tables'!$Y$3:$Y$129,'[4]Lookup Tables'!$Z$3:$Z$129),2,0)</f>
        <v>NA</v>
      </c>
      <c r="CC120" s="34" t="str">
        <f t="array" ref="CC120">VLOOKUP($E120&amp;ROUNDUP(($AZ120),0), CHOOSE({1,2},'[4]Lookup Tables'!$X$3:$X$129&amp;'[4]Lookup Tables'!$Y$3:$Y$129,'[4]Lookup Tables'!AA$3:$AA$129),2,0)</f>
        <v>NA</v>
      </c>
      <c r="CD120" s="34" t="str">
        <f t="array" ref="CD120">VLOOKUP($E120&amp;ROUNDUP(($AZ120),0), CHOOSE({1,2},'[4]Lookup Tables'!$X$3:$X$129&amp;'[4]Lookup Tables'!$Y$3:$Y$129,'[4]Lookup Tables'!$AB$3:$AB$129),2,0)</f>
        <v>NA</v>
      </c>
      <c r="CE120" s="36">
        <f t="array" ref="CE120">VLOOKUP($E120&amp;ROUNDUP(($AZ120),0), CHOOSE({1,2},'[4]Lookup Tables'!$X$3:$X$129&amp;'[4]Lookup Tables'!$Y$3:$Y$129,'[4]Lookup Tables'!$AD$3:$AD$129),2,0)</f>
        <v>0</v>
      </c>
      <c r="CF120" s="34">
        <f t="array" ref="CF120">VLOOKUP($E120&amp;ROUNDUP(($AZ120),0), CHOOSE({1,2},'[4]Lookup Tables'!$X$3:$X$129&amp;'[4]Lookup Tables'!$Y$3:$Y$129,'[4]Lookup Tables'!$AE$3:$AE$129),2,0)</f>
        <v>0</v>
      </c>
      <c r="CG120" s="34">
        <f t="array" ref="CG120">VLOOKUP($E120&amp;ROUNDUP(($AZ120+1),0), CHOOSE({1,2},'[4]Lookup Tables'!$X$3:$X$129&amp;'[4]Lookup Tables'!$Y$3:$Y$129,'[4]Lookup Tables'!$AC$3:$AC$129),2,0)</f>
        <v>8053</v>
      </c>
      <c r="CH120" s="36">
        <f t="shared" si="1044"/>
        <v>10.084198024509153</v>
      </c>
      <c r="CI120" s="36">
        <f t="shared" si="1045"/>
        <v>2.2185235653920138E-2</v>
      </c>
      <c r="CJ120" s="36">
        <f t="shared" si="1046"/>
        <v>689.06711655126298</v>
      </c>
      <c r="CK120" s="36">
        <f t="shared" si="1047"/>
        <v>4.0495719003787984</v>
      </c>
      <c r="CL120" s="36">
        <f t="shared" si="1048"/>
        <v>5.1738493680577475</v>
      </c>
      <c r="CM120" s="36">
        <f t="shared" si="1049"/>
        <v>1.3545094530163782</v>
      </c>
      <c r="CN120" s="37">
        <f t="shared" si="1050"/>
        <v>24.200000000000003</v>
      </c>
      <c r="CO120" s="37">
        <f t="shared" si="1051"/>
        <v>21.770721123724424</v>
      </c>
      <c r="CP120" s="38" t="str">
        <f t="array" ref="CP120">VLOOKUP($S120&amp;$D120, CHOOSE({1,2}, '[4]Lookup Tables'!$O$65:$O$79&amp;'[4]Lookup Tables'!$P$65:$P$79,'[4]Lookup Tables'!$Q$65:$Q$79),2,0)</f>
        <v>NA</v>
      </c>
      <c r="CQ120" s="39">
        <f t="shared" si="1052"/>
        <v>2.7161592617826962</v>
      </c>
      <c r="CR120" s="40" t="str">
        <f>+IFERROR(VLOOKUP($J120,'[5]Codes - Revised'!$A$8:$O$12110,10,FALSE),"ERROR")</f>
        <v>56 x 45</v>
      </c>
      <c r="CS120" s="41">
        <f t="shared" si="970"/>
        <v>2716.1592617826964</v>
      </c>
    </row>
    <row r="121" spans="1:97" s="10" customFormat="1">
      <c r="A121" s="11" t="s">
        <v>21</v>
      </c>
      <c r="B121" s="12">
        <v>181077</v>
      </c>
      <c r="C121" s="11" t="s">
        <v>261</v>
      </c>
      <c r="D121" s="11" t="s">
        <v>23</v>
      </c>
      <c r="E121" s="11" t="s">
        <v>24</v>
      </c>
      <c r="F121" s="11">
        <v>20</v>
      </c>
      <c r="G121" s="13">
        <f>CA121</f>
        <v>60.550749999999994</v>
      </c>
      <c r="H121" s="14">
        <v>36</v>
      </c>
      <c r="I121" s="13">
        <f>F121*H121</f>
        <v>720</v>
      </c>
      <c r="J121" s="14">
        <v>12625</v>
      </c>
      <c r="K121" s="11">
        <v>20</v>
      </c>
      <c r="L121" s="15">
        <f>+IFERROR(VLOOKUP($K121,'[4]Lookup Tables'!$A$3:$B$35,2,FALSE),"ERROR")</f>
        <v>20</v>
      </c>
      <c r="M121" s="11" t="s">
        <v>45</v>
      </c>
      <c r="N121" s="15" t="str">
        <f t="array" ref="N121">VLOOKUP($M121&amp;$L121, CHOOSE({1,2}, '[4]Lookup Tables'!$I$59:$I$165&amp;'[4]Lookup Tables'!$J$59:$J$165,'[4]Lookup Tables'!$K$59:$K$165), 2,0)</f>
        <v>H20</v>
      </c>
      <c r="O121" s="15">
        <f t="array" ref="O121">VLOOKUP($M121&amp;$K121&amp;A121, CHOOSE({1,2,3}, '[4]Lookup Tables'!$I$59:$I$165&amp;'[4]Lookup Tables'!$J$59:$J$165&amp;'[4]Lookup Tables'!$H$59:$H$165,'[4]Lookup Tables'!$L$59:$L$165), 2,0)</f>
        <v>70301</v>
      </c>
      <c r="P121" s="15">
        <f>+IFERROR(VLOOKUP($A121,'[4]Lookup Tables'!$I$54:$J$55,2,FALSE),"ERROR")</f>
        <v>72036</v>
      </c>
      <c r="Q121" s="16">
        <v>56.625</v>
      </c>
      <c r="R121" s="17">
        <v>1</v>
      </c>
      <c r="S121" s="18">
        <v>23</v>
      </c>
      <c r="T121" s="19">
        <f>(VLOOKUP(S121,'[4]Lookup Tables'!$L$3:$M$11,2,FALSE))*0.039370078474</f>
        <v>0.89566928528350009</v>
      </c>
      <c r="U121" s="17">
        <f>(3.14159*(T121/2)^2)*(Q121)</f>
        <v>35.677391365753266</v>
      </c>
      <c r="V121" s="20" t="str">
        <f>+IFERROR(VLOOKUP(L121,'[4]Lookup Tables'!$R$4:$U$22,3,FALSE),"ERROR")</f>
        <v>Orange</v>
      </c>
      <c r="W121" s="21">
        <f>B121</f>
        <v>181077</v>
      </c>
      <c r="X121" s="11" t="s">
        <v>262</v>
      </c>
      <c r="Y121" s="23" t="s">
        <v>27</v>
      </c>
      <c r="Z121" s="23" t="str">
        <f>+IFERROR(VLOOKUP(L121,'[4]Lookup Tables'!$R$4:$U$22,4,FALSE),"ERROR")</f>
        <v>x-Fast</v>
      </c>
      <c r="AA121" s="21">
        <f>S121</f>
        <v>23</v>
      </c>
      <c r="AB121" s="24">
        <f>R121</f>
        <v>1</v>
      </c>
      <c r="AC121" s="23" t="s">
        <v>28</v>
      </c>
      <c r="AD121" s="25">
        <v>0.75</v>
      </c>
      <c r="AE121" s="26">
        <f>(($U121-(3.1459*(($AB121+0.043)/2)^2))/((3.1459*(($AB121+0.043)/2)^2)-(3.1459*(AD121/2)^2)))/12</f>
        <v>7.0232391121087554</v>
      </c>
      <c r="AF121" s="23" t="s">
        <v>29</v>
      </c>
      <c r="AG121" s="23">
        <v>0.625</v>
      </c>
      <c r="AH121" s="26">
        <f>(($U121-(3.1459*(($AB121+0.043)/2)^2))/((3.1459*(($AB121+0.043)/2)^2)-(3.1459*(AG121/2)^2)))/12</f>
        <v>5.2919171518869437</v>
      </c>
      <c r="AI121" s="23" t="s">
        <v>30</v>
      </c>
      <c r="AJ121" s="23">
        <v>0.69</v>
      </c>
      <c r="AK121" s="26">
        <f>(($U121-(3.1459*(($AB121+0.043)/2)^2))/((3.1459*(($AB121+0.043)/2)^2)-(3.1459*(AJ121/2)^2)))/12</f>
        <v>6.0313161841003771</v>
      </c>
      <c r="AL121" s="23" t="s">
        <v>31</v>
      </c>
      <c r="AM121" s="23">
        <v>0.80400000000000005</v>
      </c>
      <c r="AN121" s="26">
        <f>(($U121-(3.1459*(($AB121+0.043)/2)^2))/((3.1459*(($AB121+0.043)/2)^2)-(3.1459*(AM121/2)^2)))/12</f>
        <v>8.3583502916801056</v>
      </c>
      <c r="AO121" s="23" t="s">
        <v>32</v>
      </c>
      <c r="AP121" s="23">
        <v>0.53</v>
      </c>
      <c r="AQ121" s="26">
        <f>(($U121-(3.1459*(($AB121+0.043)/2)^2))/((3.1459*(($AB121+0.043)/2)^2)-(3.1459*(AP121/2)^2)))/12</f>
        <v>4.5723479975899624</v>
      </c>
      <c r="AR121" s="47">
        <f>AY121</f>
        <v>56.875</v>
      </c>
      <c r="AS121" s="21">
        <f>+IFERROR(VLOOKUP(L121,'[4]Lookup Tables'!$R$4:$U$22,2,FALSE),"ERROR")</f>
        <v>15</v>
      </c>
      <c r="AT121" s="23" t="str">
        <f>A121</f>
        <v>B or G</v>
      </c>
      <c r="AU121" s="21">
        <f>F121</f>
        <v>20</v>
      </c>
      <c r="AV121" s="21" t="str">
        <f>+IFERROR(VLOOKUP(L121,'[4]Lookup Tables'!$R$4:$V$22,5,FALSE),"ERROR")</f>
        <v>3-6</v>
      </c>
      <c r="AW121" s="21">
        <v>600</v>
      </c>
      <c r="AX121" s="28">
        <f>Q121</f>
        <v>56.625</v>
      </c>
      <c r="AY121" s="48">
        <f>AX121+0.25</f>
        <v>56.875</v>
      </c>
      <c r="AZ121" s="48">
        <f>AX121+1</f>
        <v>57.625</v>
      </c>
      <c r="BA121" s="29">
        <f t="array" ref="BA121">VLOOKUP($S121&amp;$M121, CHOOSE({1,2}, '[4]Lookup Tables'!$I$20:$I$49&amp;'[4]Lookup Tables'!$J$20:$J$49,'[4]Lookup Tables'!$K$20:$K$49), 2,0)</f>
        <v>4.8300000000000003E-2</v>
      </c>
      <c r="BB121" s="29">
        <f>BA121*AX121</f>
        <v>2.7349875000000003</v>
      </c>
      <c r="BC121" s="30">
        <f>BB121*454</f>
        <v>1241.6843250000002</v>
      </c>
      <c r="BD121" s="29">
        <f t="array" ref="BD121">VLOOKUP($S121&amp;$M121, CHOOSE({1,2}, '[4]Lookup Tables'!$I$20:$I$49&amp;'[4]Lookup Tables'!$J$20:$J$49,'[4]Lookup Tables'!$L$20:$L$49), 2,0)</f>
        <v>4.9299999999999997E-2</v>
      </c>
      <c r="BE121" s="49">
        <f>BD121*AY121</f>
        <v>2.8039375</v>
      </c>
      <c r="BF121" s="30">
        <f>BE121*454</f>
        <v>1272.987625</v>
      </c>
      <c r="BG121" s="29">
        <f t="array" ref="BG121">VLOOKUP($S121&amp;$M121, CHOOSE({1,2}, '[4]Lookup Tables'!$I$20:$I$49&amp;'[4]Lookup Tables'!$J$20:$J$49,'[4]Lookup Tables'!$M$20:$M$49), 2,0)</f>
        <v>5.0299999999999997E-2</v>
      </c>
      <c r="BH121" s="29">
        <f>BG121*AZ121</f>
        <v>2.8985374999999998</v>
      </c>
      <c r="BI121" s="30">
        <f>BH121*454</f>
        <v>1315.936025</v>
      </c>
      <c r="BJ121" s="30" t="str">
        <f>N121</f>
        <v>H20</v>
      </c>
      <c r="BK121" s="31">
        <f>BE121*0.7</f>
        <v>1.9627562499999998</v>
      </c>
      <c r="BL121" s="30">
        <v>72036</v>
      </c>
      <c r="BM121" s="31">
        <f>BE121*0.3</f>
        <v>0.84118124999999999</v>
      </c>
      <c r="BN121" s="32">
        <v>0.3</v>
      </c>
      <c r="BO121" s="29" t="str">
        <f>'[4]Lookup Tables'!$P$58</f>
        <v>12-8 4x1.25 Universal Clip</v>
      </c>
      <c r="BP121" s="30">
        <f>VLOOKUP($BO121,'[4]Lookup Tables'!$P$58:$Q$60,2)</f>
        <v>8509</v>
      </c>
      <c r="BQ121" s="29" t="str">
        <f>VLOOKUP($S121,'[4]Lookup Tables'!$O$45:$S$53,2)</f>
        <v>40mm142 gauge</v>
      </c>
      <c r="BR121" s="33">
        <f>($AY121+1.25)/12</f>
        <v>4.84375</v>
      </c>
      <c r="BS121" s="30">
        <f>VLOOKUP($S121,'[4]Lookup Tables'!$O$45:$S$53,3)</f>
        <v>8030</v>
      </c>
      <c r="BT121" s="29" t="str">
        <f>VLOOKUP($S121,'[4]Lookup Tables'!$O$45:$S$53,4)</f>
        <v>84mm200 gauge</v>
      </c>
      <c r="BU121" s="33">
        <f>($AY121+1.25)/12</f>
        <v>4.84375</v>
      </c>
      <c r="BV121" s="30">
        <f>VLOOKUP($S121,'[4]Lookup Tables'!$O$45:$S$53,5)</f>
        <v>8032</v>
      </c>
      <c r="BW121" s="34">
        <f>F121</f>
        <v>20</v>
      </c>
      <c r="BX121" s="34">
        <f>BB121*BW121</f>
        <v>54.699750000000009</v>
      </c>
      <c r="BY121" s="34">
        <f>BE121*BW121</f>
        <v>56.078749999999999</v>
      </c>
      <c r="BZ121" s="34">
        <f>BH121*BW121</f>
        <v>57.970749999999995</v>
      </c>
      <c r="CA121" s="34">
        <f>BZ121+CE121+CI121</f>
        <v>60.550749999999994</v>
      </c>
      <c r="CB121" s="35" t="str">
        <f t="array" ref="CB121">VLOOKUP($E121&amp;ROUNDUP(($AZ121),0), CHOOSE({1,2},'[4]Lookup Tables'!$X$3:$X$129&amp;'[4]Lookup Tables'!$Y$3:$Y$129,'[4]Lookup Tables'!$Z$3:$Z$129),2,0)</f>
        <v>62"-2pc</v>
      </c>
      <c r="CC121" s="34">
        <f t="array" ref="CC121">VLOOKUP($E121&amp;ROUNDUP(($AZ121),0), CHOOSE({1,2},'[4]Lookup Tables'!$X$3:$X$129&amp;'[4]Lookup Tables'!$Y$3:$Y$129,'[4]Lookup Tables'!AA$3:$AA$129),2,0)</f>
        <v>8490</v>
      </c>
      <c r="CD121" s="34">
        <f t="array" ref="CD121">VLOOKUP($E121&amp;ROUNDUP(($AZ121),0), CHOOSE({1,2},'[4]Lookup Tables'!$X$3:$X$129&amp;'[4]Lookup Tables'!$Y$3:$Y$129,'[4]Lookup Tables'!$AB$3:$AB$129),2,0)</f>
        <v>8491</v>
      </c>
      <c r="CE121" s="36">
        <f t="array" ref="CE121">VLOOKUP($E121&amp;ROUNDUP(($AZ121),0), CHOOSE({1,2},'[4]Lookup Tables'!$X$3:$X$129&amp;'[4]Lookup Tables'!$Y$3:$Y$129,'[4]Lookup Tables'!$AD$3:$AD$129),2,0)</f>
        <v>2.58</v>
      </c>
      <c r="CF121" s="34">
        <f t="array" ref="CF121">VLOOKUP($E121&amp;ROUNDUP(($AZ121),0), CHOOSE({1,2},'[4]Lookup Tables'!$X$3:$X$129&amp;'[4]Lookup Tables'!$Y$3:$Y$129,'[4]Lookup Tables'!$AE$3:$AE$129),2,0)</f>
        <v>4</v>
      </c>
      <c r="CG121" s="34" t="str">
        <f t="array" ref="CG121">VLOOKUP($E121&amp;ROUNDUP(($AZ121+1),0), CHOOSE({1,2},'[4]Lookup Tables'!$X$3:$X$129&amp;'[4]Lookup Tables'!$Y$3:$Y$129,'[4]Lookup Tables'!$AC$3:$AC$129),2,0)</f>
        <v>NA</v>
      </c>
      <c r="CH121" s="36">
        <f>(CO121*12)*0.0386</f>
        <v>10.57684044223984</v>
      </c>
      <c r="CI121" s="36">
        <f t="shared" si="1045"/>
        <v>0</v>
      </c>
      <c r="CJ121" s="36">
        <f>((3.14159*(((S121*0.039370078474)/2)^2))*Q121)*BW121</f>
        <v>729.31636401336959</v>
      </c>
      <c r="CK121" s="36">
        <f>((SQRT((CJ121/Q121)/3.14159))*2)</f>
        <v>4.0495719003787993</v>
      </c>
      <c r="CL121" s="36">
        <f>CK121/0.7827</f>
        <v>5.1738493680577484</v>
      </c>
      <c r="CM121" s="36">
        <f>(2*3.14159*(CL121/2))/12</f>
        <v>1.3545094530163784</v>
      </c>
      <c r="CN121" s="37">
        <f>ROUNDUP((Q121/3)*CM121,1)</f>
        <v>25.6</v>
      </c>
      <c r="CO121" s="37">
        <f>(CN121*ABS(COS(15)))+((6*(CM121*5))/12)</f>
        <v>22.834284201726771</v>
      </c>
      <c r="CP121" s="38" t="str">
        <f t="array" ref="CP121">VLOOKUP($S121&amp;$D121, CHOOSE({1,2}, '[4]Lookup Tables'!$O$65:$O$79&amp;'[4]Lookup Tables'!$P$65:$P$79,'[4]Lookup Tables'!$Q$65:$Q$79),2,0)</f>
        <v>NA</v>
      </c>
      <c r="CQ121" s="39">
        <f t="shared" si="1052"/>
        <v>3.0969819444444444</v>
      </c>
      <c r="CR121" s="40" t="str">
        <f>+IFERROR(VLOOKUP($J121,'[5]Codes - Revised'!$A$8:$O$12110,10,FALSE),"ERROR")</f>
        <v>66 x 42</v>
      </c>
      <c r="CS121" s="41">
        <f t="shared" si="970"/>
        <v>2229.8269999999998</v>
      </c>
    </row>
    <row r="122" spans="1:97" s="10" customFormat="1">
      <c r="A122" s="11" t="s">
        <v>21</v>
      </c>
      <c r="B122" s="12">
        <v>184069</v>
      </c>
      <c r="C122" s="11" t="s">
        <v>263</v>
      </c>
      <c r="D122" s="11" t="s">
        <v>23</v>
      </c>
      <c r="E122" s="11" t="s">
        <v>24</v>
      </c>
      <c r="F122" s="11">
        <v>12</v>
      </c>
      <c r="G122" s="13">
        <f>CA122</f>
        <v>41.798549999999999</v>
      </c>
      <c r="H122" s="14">
        <v>36</v>
      </c>
      <c r="I122" s="13">
        <f>F122*H122</f>
        <v>432</v>
      </c>
      <c r="J122" s="14">
        <v>12725</v>
      </c>
      <c r="K122" s="11">
        <v>35</v>
      </c>
      <c r="L122" s="15">
        <f>+IFERROR(VLOOKUP($K122,'[4]Lookup Tables'!$A$3:$B$35,2,FALSE),"ERROR")</f>
        <v>35</v>
      </c>
      <c r="M122" s="11" t="s">
        <v>45</v>
      </c>
      <c r="N122" s="15" t="str">
        <f t="array" ref="N122">VLOOKUP($M122&amp;$L122, CHOOSE({1,2}, '[4]Lookup Tables'!$I$59:$I$165&amp;'[4]Lookup Tables'!$J$59:$J$165,'[4]Lookup Tables'!$K$59:$K$165), 2,0)</f>
        <v>H35</v>
      </c>
      <c r="O122" s="15">
        <f t="array" ref="O122">VLOOKUP($M122&amp;$K122&amp;A122, CHOOSE({1,2,3}, '[4]Lookup Tables'!$I$59:$I$165&amp;'[4]Lookup Tables'!$J$59:$J$165&amp;'[4]Lookup Tables'!$H$59:$H$165,'[4]Lookup Tables'!$L$59:$L$165), 2,0)</f>
        <v>70300</v>
      </c>
      <c r="P122" s="15">
        <f>+IFERROR(VLOOKUP($A122,'[4]Lookup Tables'!$I$54:$J$55,2,FALSE),"ERROR")</f>
        <v>72036</v>
      </c>
      <c r="Q122" s="16">
        <v>63.875</v>
      </c>
      <c r="R122" s="17">
        <v>1</v>
      </c>
      <c r="S122" s="18">
        <v>23</v>
      </c>
      <c r="T122" s="19">
        <f>(VLOOKUP(S122,'[4]Lookup Tables'!$L$3:$M$11,2,FALSE))*0.039370078474</f>
        <v>0.89566928528350009</v>
      </c>
      <c r="U122" s="17">
        <f>(3.14159*(T122/2)^2)*(Q122)</f>
        <v>40.245357589183044</v>
      </c>
      <c r="V122" s="20" t="str">
        <f>+IFERROR(VLOOKUP(L122,'[4]Lookup Tables'!$R$4:$U$22,3,FALSE),"ERROR")</f>
        <v>Blue</v>
      </c>
      <c r="W122" s="21">
        <f>B122</f>
        <v>184069</v>
      </c>
      <c r="X122" s="11" t="s">
        <v>264</v>
      </c>
      <c r="Y122" s="23" t="s">
        <v>27</v>
      </c>
      <c r="Z122" s="23" t="str">
        <f>+IFERROR(VLOOKUP(L122,'[4]Lookup Tables'!$R$4:$U$22,4,FALSE),"ERROR")</f>
        <v>Fast</v>
      </c>
      <c r="AA122" s="21">
        <f>S122</f>
        <v>23</v>
      </c>
      <c r="AB122" s="24">
        <f>R122</f>
        <v>1</v>
      </c>
      <c r="AC122" s="23" t="s">
        <v>28</v>
      </c>
      <c r="AD122" s="25">
        <v>0.75</v>
      </c>
      <c r="AE122" s="26">
        <f>(($U122-(3.1459*(($AB122+0.043)/2)^2))/((3.1459*(($AB122+0.043)/2)^2)-(3.1459*(AD122/2)^2)))/12</f>
        <v>7.9445555205726412</v>
      </c>
      <c r="AF122" s="23" t="s">
        <v>29</v>
      </c>
      <c r="AG122" s="23">
        <v>0.625</v>
      </c>
      <c r="AH122" s="26">
        <f>(($U122-(3.1459*(($AB122+0.043)/2)^2))/((3.1459*(($AB122+0.043)/2)^2)-(3.1459*(AG122/2)^2)))/12</f>
        <v>5.9861167977254306</v>
      </c>
      <c r="AI122" s="23" t="s">
        <v>30</v>
      </c>
      <c r="AJ122" s="23">
        <v>0.69</v>
      </c>
      <c r="AK122" s="26">
        <f>(($U122-(3.1459*(($AB122+0.043)/2)^2))/((3.1459*(($AB122+0.043)/2)^2)-(3.1459*(AJ122/2)^2)))/12</f>
        <v>6.8225110268710125</v>
      </c>
      <c r="AL122" s="23" t="s">
        <v>31</v>
      </c>
      <c r="AM122" s="23">
        <v>0.80400000000000005</v>
      </c>
      <c r="AN122" s="26">
        <f>(($U122-(3.1459*(($AB122+0.043)/2)^2))/((3.1459*(($AB122+0.043)/2)^2)-(3.1459*(AM122/2)^2)))/12</f>
        <v>9.4548080867930508</v>
      </c>
      <c r="AO122" s="23" t="s">
        <v>32</v>
      </c>
      <c r="AP122" s="23">
        <v>0.53</v>
      </c>
      <c r="AQ122" s="26">
        <f>(($U122-(3.1459*(($AB122+0.043)/2)^2))/((3.1459*(($AB122+0.043)/2)^2)-(3.1459*(AP122/2)^2)))/12</f>
        <v>5.1721537521916696</v>
      </c>
      <c r="AR122" s="47">
        <f>AY122</f>
        <v>64.125</v>
      </c>
      <c r="AS122" s="21">
        <f>+IFERROR(VLOOKUP(L122,'[4]Lookup Tables'!$R$4:$U$22,2,FALSE),"ERROR")</f>
        <v>30</v>
      </c>
      <c r="AT122" s="23" t="str">
        <f>A122</f>
        <v>B or G</v>
      </c>
      <c r="AU122" s="21">
        <f>F122</f>
        <v>12</v>
      </c>
      <c r="AV122" s="21" t="str">
        <f>+IFERROR(VLOOKUP(L122,'[4]Lookup Tables'!$R$4:$V$22,5,FALSE),"ERROR")</f>
        <v>5-8</v>
      </c>
      <c r="AW122" s="21">
        <v>600</v>
      </c>
      <c r="AX122" s="28">
        <f>Q122</f>
        <v>63.875</v>
      </c>
      <c r="AY122" s="48">
        <f>AX122+0.25</f>
        <v>64.125</v>
      </c>
      <c r="AZ122" s="48">
        <f>AX122+1</f>
        <v>64.875</v>
      </c>
      <c r="BA122" s="29">
        <f t="array" ref="BA122">VLOOKUP($S122&amp;$M122, CHOOSE({1,2}, '[4]Lookup Tables'!$I$20:$I$49&amp;'[4]Lookup Tables'!$J$20:$J$49,'[4]Lookup Tables'!$K$20:$K$49), 2,0)</f>
        <v>4.8300000000000003E-2</v>
      </c>
      <c r="BB122" s="29">
        <f>BA122*AX122</f>
        <v>3.0851625</v>
      </c>
      <c r="BC122" s="30">
        <f>BB122*454</f>
        <v>1400.663775</v>
      </c>
      <c r="BD122" s="29">
        <f t="array" ref="BD122">VLOOKUP($S122&amp;$M122, CHOOSE({1,2}, '[4]Lookup Tables'!$I$20:$I$49&amp;'[4]Lookup Tables'!$J$20:$J$49,'[4]Lookup Tables'!$L$20:$L$49), 2,0)</f>
        <v>4.9299999999999997E-2</v>
      </c>
      <c r="BE122" s="49">
        <f>BD122*AY122</f>
        <v>3.1613624999999996</v>
      </c>
      <c r="BF122" s="30">
        <f>BE122*454</f>
        <v>1435.2585749999998</v>
      </c>
      <c r="BG122" s="29">
        <f t="array" ref="BG122">VLOOKUP($S122&amp;$M122, CHOOSE({1,2}, '[4]Lookup Tables'!$I$20:$I$49&amp;'[4]Lookup Tables'!$J$20:$J$49,'[4]Lookup Tables'!$M$20:$M$49), 2,0)</f>
        <v>5.0299999999999997E-2</v>
      </c>
      <c r="BH122" s="29">
        <f>BG122*AZ122</f>
        <v>3.2632124999999998</v>
      </c>
      <c r="BI122" s="30">
        <f>BH122*454</f>
        <v>1481.4984749999999</v>
      </c>
      <c r="BJ122" s="30" t="str">
        <f>N122</f>
        <v>H35</v>
      </c>
      <c r="BK122" s="31">
        <f>BE122*0.7</f>
        <v>2.2129537499999996</v>
      </c>
      <c r="BL122" s="30">
        <v>72036</v>
      </c>
      <c r="BM122" s="31">
        <f>BE122*0.3</f>
        <v>0.9484087499999998</v>
      </c>
      <c r="BN122" s="32">
        <v>0.3</v>
      </c>
      <c r="BO122" s="29" t="str">
        <f>'[4]Lookup Tables'!$P$58</f>
        <v>12-8 4x1.25 Universal Clip</v>
      </c>
      <c r="BP122" s="30">
        <f>VLOOKUP($BO122,'[4]Lookup Tables'!$P$58:$Q$60,2)</f>
        <v>8509</v>
      </c>
      <c r="BQ122" s="29" t="str">
        <f>VLOOKUP($S122,'[4]Lookup Tables'!$O$45:$S$53,2)</f>
        <v>40mm142 gauge</v>
      </c>
      <c r="BR122" s="33">
        <f>($AY122+1.25)/12</f>
        <v>5.447916666666667</v>
      </c>
      <c r="BS122" s="30">
        <f>VLOOKUP($S122,'[4]Lookup Tables'!$O$45:$S$53,3)</f>
        <v>8030</v>
      </c>
      <c r="BT122" s="29" t="str">
        <f>VLOOKUP($S122,'[4]Lookup Tables'!$O$45:$S$53,4)</f>
        <v>84mm200 gauge</v>
      </c>
      <c r="BU122" s="33">
        <f>($AY122+1.25)/12</f>
        <v>5.447916666666667</v>
      </c>
      <c r="BV122" s="30">
        <f>VLOOKUP($S122,'[4]Lookup Tables'!$O$45:$S$53,5)</f>
        <v>8032</v>
      </c>
      <c r="BW122" s="34">
        <f>F122</f>
        <v>12</v>
      </c>
      <c r="BX122" s="34">
        <f>BB122*BW122</f>
        <v>37.021950000000004</v>
      </c>
      <c r="BY122" s="34">
        <f>BE122*BW122</f>
        <v>37.936349999999997</v>
      </c>
      <c r="BZ122" s="34">
        <f>BH122*BW122</f>
        <v>39.158549999999998</v>
      </c>
      <c r="CA122" s="34">
        <f>BZ122+CE122+CI122</f>
        <v>41.798549999999999</v>
      </c>
      <c r="CB122" s="35" t="str">
        <f t="array" ref="CB122">VLOOKUP($E122&amp;ROUNDUP(($AZ122),0), CHOOSE({1,2},'[4]Lookup Tables'!$X$3:$X$129&amp;'[4]Lookup Tables'!$Y$3:$Y$129,'[4]Lookup Tables'!$Z$3:$Z$129),2,0)</f>
        <v>72"-2pc</v>
      </c>
      <c r="CC122" s="34">
        <f t="array" ref="CC122">VLOOKUP($E122&amp;ROUNDUP(($AZ122),0), CHOOSE({1,2},'[4]Lookup Tables'!$X$3:$X$129&amp;'[4]Lookup Tables'!$Y$3:$Y$129,'[4]Lookup Tables'!AA$3:$AA$129),2,0)</f>
        <v>8495</v>
      </c>
      <c r="CD122" s="34">
        <f t="array" ref="CD122">VLOOKUP($E122&amp;ROUNDUP(($AZ122),0), CHOOSE({1,2},'[4]Lookup Tables'!$X$3:$X$129&amp;'[4]Lookup Tables'!$Y$3:$Y$129,'[4]Lookup Tables'!$AB$3:$AB$129),2,0)</f>
        <v>8496</v>
      </c>
      <c r="CE122" s="36">
        <f t="array" ref="CE122">VLOOKUP($E122&amp;ROUNDUP(($AZ122),0), CHOOSE({1,2},'[4]Lookup Tables'!$X$3:$X$129&amp;'[4]Lookup Tables'!$Y$3:$Y$129,'[4]Lookup Tables'!$AD$3:$AD$129),2,0)</f>
        <v>2.64</v>
      </c>
      <c r="CF122" s="34">
        <f t="array" ref="CF122">VLOOKUP($E122&amp;ROUNDUP(($AZ122),0), CHOOSE({1,2},'[4]Lookup Tables'!$X$3:$X$129&amp;'[4]Lookup Tables'!$Y$3:$Y$129,'[4]Lookup Tables'!$AE$3:$AE$129),2,0)</f>
        <v>4</v>
      </c>
      <c r="CG122" s="34" t="str">
        <f t="array" ref="CG122">VLOOKUP($E122&amp;ROUNDUP(($AZ122+1),0), CHOOSE({1,2},'[4]Lookup Tables'!$X$3:$X$129&amp;'[4]Lookup Tables'!$Y$3:$Y$129,'[4]Lookup Tables'!$AC$3:$AC$129),2,0)</f>
        <v>NA</v>
      </c>
      <c r="CH122" s="36">
        <f>(CO122*12)*0.0386</f>
        <v>9.0972505591540944</v>
      </c>
      <c r="CI122" s="36">
        <f>IF(CB122="NA", CH122*0.0022,0)</f>
        <v>0</v>
      </c>
      <c r="CJ122" s="36">
        <f>((3.14159*(((S122*0.039370078474)/2)^2))*Q122)*BW122</f>
        <v>493.61677087527391</v>
      </c>
      <c r="CK122" s="36">
        <f>((SQRT((CJ122/Q122)/3.14159))*2)</f>
        <v>3.1367849058873216</v>
      </c>
      <c r="CL122" s="36">
        <f>CK122/0.7827</f>
        <v>4.0076464876546849</v>
      </c>
      <c r="CM122" s="36">
        <f>(2*3.14159*(CL122/2))/12</f>
        <v>1.0491985107625901</v>
      </c>
      <c r="CN122" s="37">
        <f>ROUNDUP((Q122/3)*CM122,1)</f>
        <v>22.400000000000002</v>
      </c>
      <c r="CO122" s="37">
        <f>(CN122*ABS(COS(15)))+((6*(CM122*5))/12)</f>
        <v>19.640005524944073</v>
      </c>
      <c r="CP122" s="38" t="str">
        <f t="array" ref="CP122">VLOOKUP($S122&amp;$D122, CHOOSE({1,2}, '[4]Lookup Tables'!$O$65:$O$79&amp;'[4]Lookup Tables'!$P$65:$P$79,'[4]Lookup Tables'!$Q$65:$Q$79),2,0)</f>
        <v>NA</v>
      </c>
      <c r="CQ122" s="39">
        <f>(CA122/BW122)+(50/I122)</f>
        <v>3.598953240740741</v>
      </c>
      <c r="CR122" s="40" t="str">
        <f>+IFERROR(VLOOKUP($J122,'[5]Codes - Revised'!$A$8:$O$12110,10,FALSE),"ERROR")</f>
        <v>72 x 42</v>
      </c>
      <c r="CS122" s="41">
        <f>CQ122*F122*H122</f>
        <v>1554.7478000000001</v>
      </c>
    </row>
    <row r="123" spans="1:97" s="10" customFormat="1">
      <c r="A123" s="11" t="s">
        <v>21</v>
      </c>
      <c r="B123" s="12">
        <v>184077</v>
      </c>
      <c r="C123" s="11" t="s">
        <v>265</v>
      </c>
      <c r="D123" s="11" t="s">
        <v>23</v>
      </c>
      <c r="E123" s="11" t="s">
        <v>24</v>
      </c>
      <c r="F123" s="11">
        <v>14</v>
      </c>
      <c r="G123" s="13">
        <f>CA123</f>
        <v>47.053425000000004</v>
      </c>
      <c r="H123" s="14">
        <v>36</v>
      </c>
      <c r="I123" s="13">
        <f>F123*H123</f>
        <v>504</v>
      </c>
      <c r="J123" s="14">
        <v>12725</v>
      </c>
      <c r="K123" s="11">
        <v>35</v>
      </c>
      <c r="L123" s="15">
        <f>+IFERROR(VLOOKUP($K123,'[4]Lookup Tables'!$A$3:$B$35,2,FALSE),"ERROR")</f>
        <v>35</v>
      </c>
      <c r="M123" s="11" t="s">
        <v>25</v>
      </c>
      <c r="N123" s="15" t="str">
        <f t="array" ref="N123">VLOOKUP($M123&amp;$L123, CHOOSE({1,2}, '[4]Lookup Tables'!$I$59:$I$165&amp;'[4]Lookup Tables'!$J$59:$J$165,'[4]Lookup Tables'!$K$59:$K$165), 2,0)</f>
        <v>M35</v>
      </c>
      <c r="O123" s="15">
        <f t="array" ref="O123">VLOOKUP($M123&amp;$K123&amp;A123, CHOOSE({1,2,3}, '[4]Lookup Tables'!$I$59:$I$165&amp;'[4]Lookup Tables'!$J$59:$J$165&amp;'[4]Lookup Tables'!$H$59:$H$165,'[4]Lookup Tables'!$L$59:$L$165), 2,0)</f>
        <v>70274</v>
      </c>
      <c r="P123" s="15">
        <f>+IFERROR(VLOOKUP($A123,'[4]Lookup Tables'!$I$54:$J$55,2,FALSE),"ERROR")</f>
        <v>72036</v>
      </c>
      <c r="Q123" s="16">
        <v>63.875</v>
      </c>
      <c r="R123" s="17">
        <v>1</v>
      </c>
      <c r="S123" s="18">
        <v>23</v>
      </c>
      <c r="T123" s="19">
        <f>(VLOOKUP(S123,'[4]Lookup Tables'!$L$3:$M$11,2,FALSE))*0.039370078474</f>
        <v>0.89566928528350009</v>
      </c>
      <c r="U123" s="17">
        <f>(3.14159*(T123/2)^2)*(Q123)</f>
        <v>40.245357589183044</v>
      </c>
      <c r="V123" s="20" t="str">
        <f>+IFERROR(VLOOKUP(L123,'[4]Lookup Tables'!$R$4:$U$22,3,FALSE),"ERROR")</f>
        <v>Blue</v>
      </c>
      <c r="W123" s="21">
        <f>B123</f>
        <v>184077</v>
      </c>
      <c r="X123" s="11" t="s">
        <v>266</v>
      </c>
      <c r="Y123" s="23" t="s">
        <v>27</v>
      </c>
      <c r="Z123" s="23" t="str">
        <f>+IFERROR(VLOOKUP(L123,'[4]Lookup Tables'!$R$4:$U$22,4,FALSE),"ERROR")</f>
        <v>Fast</v>
      </c>
      <c r="AA123" s="21">
        <f>S123</f>
        <v>23</v>
      </c>
      <c r="AB123" s="24">
        <f>R123</f>
        <v>1</v>
      </c>
      <c r="AC123" s="23" t="s">
        <v>28</v>
      </c>
      <c r="AD123" s="25">
        <v>0.75</v>
      </c>
      <c r="AE123" s="26">
        <f>(($U123-(3.1459*(($AB123+0.043)/2)^2))/((3.1459*(($AB123+0.043)/2)^2)-(3.1459*(AD123/2)^2)))/12</f>
        <v>7.9445555205726412</v>
      </c>
      <c r="AF123" s="23" t="s">
        <v>29</v>
      </c>
      <c r="AG123" s="23">
        <v>0.625</v>
      </c>
      <c r="AH123" s="26">
        <f>(($U123-(3.1459*(($AB123+0.043)/2)^2))/((3.1459*(($AB123+0.043)/2)^2)-(3.1459*(AG123/2)^2)))/12</f>
        <v>5.9861167977254306</v>
      </c>
      <c r="AI123" s="23" t="s">
        <v>30</v>
      </c>
      <c r="AJ123" s="23">
        <v>0.69</v>
      </c>
      <c r="AK123" s="26">
        <f>(($U123-(3.1459*(($AB123+0.043)/2)^2))/((3.1459*(($AB123+0.043)/2)^2)-(3.1459*(AJ123/2)^2)))/12</f>
        <v>6.8225110268710125</v>
      </c>
      <c r="AL123" s="23" t="s">
        <v>31</v>
      </c>
      <c r="AM123" s="23">
        <v>0.80400000000000005</v>
      </c>
      <c r="AN123" s="26">
        <f>(($U123-(3.1459*(($AB123+0.043)/2)^2))/((3.1459*(($AB123+0.043)/2)^2)-(3.1459*(AM123/2)^2)))/12</f>
        <v>9.4548080867930508</v>
      </c>
      <c r="AO123" s="23" t="s">
        <v>32</v>
      </c>
      <c r="AP123" s="23">
        <v>0.53</v>
      </c>
      <c r="AQ123" s="26">
        <f>(($U123-(3.1459*(($AB123+0.043)/2)^2))/((3.1459*(($AB123+0.043)/2)^2)-(3.1459*(AP123/2)^2)))/12</f>
        <v>5.1721537521916696</v>
      </c>
      <c r="AR123" s="47">
        <f>AY123</f>
        <v>64.125</v>
      </c>
      <c r="AS123" s="21">
        <f>+IFERROR(VLOOKUP(L123,'[4]Lookup Tables'!$R$4:$U$22,2,FALSE),"ERROR")</f>
        <v>30</v>
      </c>
      <c r="AT123" s="23" t="str">
        <f>A123</f>
        <v>B or G</v>
      </c>
      <c r="AU123" s="21">
        <f>F123</f>
        <v>14</v>
      </c>
      <c r="AV123" s="21" t="str">
        <f>+IFERROR(VLOOKUP(L123,'[4]Lookup Tables'!$R$4:$V$22,5,FALSE),"ERROR")</f>
        <v>5-8</v>
      </c>
      <c r="AW123" s="21">
        <v>600</v>
      </c>
      <c r="AX123" s="28">
        <f>Q123</f>
        <v>63.875</v>
      </c>
      <c r="AY123" s="48">
        <f>AX123+0.25</f>
        <v>64.125</v>
      </c>
      <c r="AZ123" s="48">
        <f>AX123+1</f>
        <v>64.875</v>
      </c>
      <c r="BA123" s="29">
        <f t="array" ref="BA123">VLOOKUP($S123&amp;$M123, CHOOSE({1,2}, '[4]Lookup Tables'!$I$20:$I$49&amp;'[4]Lookup Tables'!$J$20:$J$49,'[4]Lookup Tables'!$K$20:$K$49), 2,0)</f>
        <v>4.6899999999999997E-2</v>
      </c>
      <c r="BB123" s="29">
        <f>BA123*AX123</f>
        <v>2.9957374999999997</v>
      </c>
      <c r="BC123" s="30">
        <f>BB123*454</f>
        <v>1360.0648249999999</v>
      </c>
      <c r="BD123" s="29">
        <f t="array" ref="BD123">VLOOKUP($S123&amp;$M123, CHOOSE({1,2}, '[4]Lookup Tables'!$I$20:$I$49&amp;'[4]Lookup Tables'!$J$20:$J$49,'[4]Lookup Tables'!$L$20:$L$49), 2,0)</f>
        <v>4.7899999999999998E-2</v>
      </c>
      <c r="BE123" s="49">
        <f>BD123*AY123</f>
        <v>3.0715874999999997</v>
      </c>
      <c r="BF123" s="30">
        <f>BE123*454</f>
        <v>1394.5007249999999</v>
      </c>
      <c r="BG123" s="29">
        <f t="array" ref="BG123">VLOOKUP($S123&amp;$M123, CHOOSE({1,2}, '[4]Lookup Tables'!$I$20:$I$49&amp;'[4]Lookup Tables'!$J$20:$J$49,'[4]Lookup Tables'!$M$20:$M$49), 2,0)</f>
        <v>4.8899999999999999E-2</v>
      </c>
      <c r="BH123" s="29">
        <f>BG123*AZ123</f>
        <v>3.1723875000000001</v>
      </c>
      <c r="BI123" s="30">
        <f>BH123*454</f>
        <v>1440.263925</v>
      </c>
      <c r="BJ123" s="30" t="str">
        <f>N123</f>
        <v>M35</v>
      </c>
      <c r="BK123" s="31">
        <f>BE123*0.7</f>
        <v>2.1501112499999997</v>
      </c>
      <c r="BL123" s="30">
        <v>72036</v>
      </c>
      <c r="BM123" s="31">
        <f>BE123*0.3</f>
        <v>0.92147624999999989</v>
      </c>
      <c r="BN123" s="32">
        <v>0.3</v>
      </c>
      <c r="BO123" s="29" t="str">
        <f>'[4]Lookup Tables'!$P$58</f>
        <v>12-8 4x1.25 Universal Clip</v>
      </c>
      <c r="BP123" s="30">
        <f>VLOOKUP($BO123,'[4]Lookup Tables'!$P$58:$Q$60,2)</f>
        <v>8509</v>
      </c>
      <c r="BQ123" s="29" t="str">
        <f>VLOOKUP($S123,'[4]Lookup Tables'!$O$45:$S$53,2)</f>
        <v>40mm142 gauge</v>
      </c>
      <c r="BR123" s="33">
        <f>($AY123+1.25)/12</f>
        <v>5.447916666666667</v>
      </c>
      <c r="BS123" s="30">
        <f>VLOOKUP($S123,'[4]Lookup Tables'!$O$45:$S$53,3)</f>
        <v>8030</v>
      </c>
      <c r="BT123" s="29" t="str">
        <f>VLOOKUP($S123,'[4]Lookup Tables'!$O$45:$S$53,4)</f>
        <v>84mm200 gauge</v>
      </c>
      <c r="BU123" s="33">
        <f>($AY123+1.25)/12</f>
        <v>5.447916666666667</v>
      </c>
      <c r="BV123" s="30">
        <f>VLOOKUP($S123,'[4]Lookup Tables'!$O$45:$S$53,5)</f>
        <v>8032</v>
      </c>
      <c r="BW123" s="34">
        <f>F123</f>
        <v>14</v>
      </c>
      <c r="BX123" s="34">
        <f>BB123*BW123</f>
        <v>41.940324999999994</v>
      </c>
      <c r="BY123" s="34">
        <f>BE123*BW123</f>
        <v>43.002224999999996</v>
      </c>
      <c r="BZ123" s="34">
        <f>BH123*BW123</f>
        <v>44.413425000000004</v>
      </c>
      <c r="CA123" s="34">
        <f>BZ123+CE123+CI123</f>
        <v>47.053425000000004</v>
      </c>
      <c r="CB123" s="35" t="str">
        <f t="array" ref="CB123">VLOOKUP($E123&amp;ROUNDUP(($AZ123),0), CHOOSE({1,2},'[4]Lookup Tables'!$X$3:$X$129&amp;'[4]Lookup Tables'!$Y$3:$Y$129,'[4]Lookup Tables'!$Z$3:$Z$129),2,0)</f>
        <v>72"-2pc</v>
      </c>
      <c r="CC123" s="34">
        <f t="array" ref="CC123">VLOOKUP($E123&amp;ROUNDUP(($AZ123),0), CHOOSE({1,2},'[4]Lookup Tables'!$X$3:$X$129&amp;'[4]Lookup Tables'!$Y$3:$Y$129,'[4]Lookup Tables'!AA$3:$AA$129),2,0)</f>
        <v>8495</v>
      </c>
      <c r="CD123" s="34">
        <f t="array" ref="CD123">VLOOKUP($E123&amp;ROUNDUP(($AZ123),0), CHOOSE({1,2},'[4]Lookup Tables'!$X$3:$X$129&amp;'[4]Lookup Tables'!$Y$3:$Y$129,'[4]Lookup Tables'!$AB$3:$AB$129),2,0)</f>
        <v>8496</v>
      </c>
      <c r="CE123" s="36">
        <f t="array" ref="CE123">VLOOKUP($E123&amp;ROUNDUP(($AZ123),0), CHOOSE({1,2},'[4]Lookup Tables'!$X$3:$X$129&amp;'[4]Lookup Tables'!$Y$3:$Y$129,'[4]Lookup Tables'!$AD$3:$AD$129),2,0)</f>
        <v>2.64</v>
      </c>
      <c r="CF123" s="34">
        <f t="array" ref="CF123">VLOOKUP($E123&amp;ROUNDUP(($AZ123),0), CHOOSE({1,2},'[4]Lookup Tables'!$X$3:$X$129&amp;'[4]Lookup Tables'!$Y$3:$Y$129,'[4]Lookup Tables'!$AE$3:$AE$129),2,0)</f>
        <v>4</v>
      </c>
      <c r="CG123" s="34" t="str">
        <f t="array" ref="CG123">VLOOKUP($E123&amp;ROUNDUP(($AZ123+1),0), CHOOSE({1,2},'[4]Lookup Tables'!$X$3:$X$129&amp;'[4]Lookup Tables'!$Y$3:$Y$129,'[4]Lookup Tables'!$AC$3:$AC$129),2,0)</f>
        <v>NA</v>
      </c>
      <c r="CH123" s="36">
        <f>(CO123*12)*0.0386</f>
        <v>9.8279956913719388</v>
      </c>
      <c r="CI123" s="36">
        <f>IF(CB123="NA", CH123*0.0022,0)</f>
        <v>0</v>
      </c>
      <c r="CJ123" s="36">
        <f>((3.14159*(((S123*0.039370078474)/2)^2))*Q123)*BW123</f>
        <v>575.88623268781964</v>
      </c>
      <c r="CK123" s="36">
        <f>((SQRT((CJ123/Q123)/3.14159))*2)</f>
        <v>3.3881149336225729</v>
      </c>
      <c r="CL123" s="36">
        <f>CK123/0.7827</f>
        <v>4.3287529495625057</v>
      </c>
      <c r="CM123" s="36">
        <f>(2*3.14159*(CL123/2))/12</f>
        <v>1.1332639149013393</v>
      </c>
      <c r="CN123" s="37">
        <f>ROUNDUP((Q123/3)*CM123,1)</f>
        <v>24.200000000000003</v>
      </c>
      <c r="CO123" s="37">
        <f>(CN123*ABS(COS(15)))+((6*(CM123*5))/12)</f>
        <v>21.217607278436827</v>
      </c>
      <c r="CP123" s="38" t="str">
        <f t="array" ref="CP123">VLOOKUP($S123&amp;$D123, CHOOSE({1,2}, '[4]Lookup Tables'!$O$65:$O$79&amp;'[4]Lookup Tables'!$P$65:$P$79,'[4]Lookup Tables'!$Q$65:$Q$79),2,0)</f>
        <v>NA</v>
      </c>
      <c r="CQ123" s="39">
        <f>(CA123/BW123)+(50/I123)</f>
        <v>3.460165277777778</v>
      </c>
      <c r="CR123" s="40" t="str">
        <f>+IFERROR(VLOOKUP($J123,'[5]Codes - Revised'!$A$8:$O$12110,10,FALSE),"ERROR")</f>
        <v>72 x 42</v>
      </c>
      <c r="CS123" s="41">
        <f>CQ123*F123*H123</f>
        <v>1743.9232999999999</v>
      </c>
    </row>
    <row r="124" spans="1:97" s="10" customFormat="1">
      <c r="A124" s="11" t="s">
        <v>21</v>
      </c>
      <c r="B124" s="12">
        <v>184080</v>
      </c>
      <c r="C124" s="11" t="s">
        <v>267</v>
      </c>
      <c r="D124" s="11" t="s">
        <v>23</v>
      </c>
      <c r="E124" s="11" t="s">
        <v>34</v>
      </c>
      <c r="F124" s="11">
        <v>15</v>
      </c>
      <c r="G124" s="13">
        <f>CA124</f>
        <v>47.608154744942709</v>
      </c>
      <c r="H124" s="14">
        <v>45</v>
      </c>
      <c r="I124" s="13">
        <f>F124*H124</f>
        <v>675</v>
      </c>
      <c r="J124" s="14">
        <v>12661</v>
      </c>
      <c r="K124" s="11">
        <v>35</v>
      </c>
      <c r="L124" s="15">
        <f>+IFERROR(VLOOKUP($K124,'[4]Lookup Tables'!$A$3:$B$35,2,FALSE),"ERROR")</f>
        <v>35</v>
      </c>
      <c r="M124" s="11" t="s">
        <v>25</v>
      </c>
      <c r="N124" s="15" t="str">
        <f t="array" ref="N124">VLOOKUP($M124&amp;$L124, CHOOSE({1,2}, '[4]Lookup Tables'!$I$59:$I$165&amp;'[4]Lookup Tables'!$J$59:$J$165,'[4]Lookup Tables'!$K$59:$K$165), 2,0)</f>
        <v>M35</v>
      </c>
      <c r="O124" s="15">
        <f t="array" ref="O124">VLOOKUP($M124&amp;$K124&amp;A124, CHOOSE({1,2,3}, '[4]Lookup Tables'!$I$59:$I$165&amp;'[4]Lookup Tables'!$J$59:$J$165&amp;'[4]Lookup Tables'!$H$59:$H$165,'[4]Lookup Tables'!$L$59:$L$165), 2,0)</f>
        <v>70274</v>
      </c>
      <c r="P124" s="15">
        <f>+IFERROR(VLOOKUP($A124,'[4]Lookup Tables'!$I$54:$J$55,2,FALSE),"ERROR")</f>
        <v>72036</v>
      </c>
      <c r="Q124" s="16">
        <v>63.875</v>
      </c>
      <c r="R124" s="17">
        <v>1</v>
      </c>
      <c r="S124" s="18">
        <v>23</v>
      </c>
      <c r="T124" s="19">
        <f>(VLOOKUP(S124,'[4]Lookup Tables'!$L$3:$M$11,2,FALSE))*0.039370078474</f>
        <v>0.89566928528350009</v>
      </c>
      <c r="U124" s="17">
        <f>(3.14159*(T124/2)^2)*(Q124)</f>
        <v>40.245357589183044</v>
      </c>
      <c r="V124" s="20" t="str">
        <f>+IFERROR(VLOOKUP(L124,'[4]Lookup Tables'!$R$4:$U$22,3,FALSE),"ERROR")</f>
        <v>Blue</v>
      </c>
      <c r="W124" s="21">
        <f>B124</f>
        <v>184080</v>
      </c>
      <c r="X124" s="11" t="s">
        <v>268</v>
      </c>
      <c r="Y124" s="23" t="s">
        <v>27</v>
      </c>
      <c r="Z124" s="23" t="str">
        <f>+IFERROR(VLOOKUP(L124,'[4]Lookup Tables'!$R$4:$U$22,4,FALSE),"ERROR")</f>
        <v>Fast</v>
      </c>
      <c r="AA124" s="21">
        <f>S124</f>
        <v>23</v>
      </c>
      <c r="AB124" s="24">
        <f>R124</f>
        <v>1</v>
      </c>
      <c r="AC124" s="23" t="s">
        <v>28</v>
      </c>
      <c r="AD124" s="25">
        <v>0.75</v>
      </c>
      <c r="AE124" s="26">
        <f>(($U124-(3.1459*(($AB124+0.043)/2)^2))/((3.1459*(($AB124+0.043)/2)^2)-(3.1459*(AD124/2)^2)))/12</f>
        <v>7.9445555205726412</v>
      </c>
      <c r="AF124" s="23" t="s">
        <v>29</v>
      </c>
      <c r="AG124" s="23">
        <v>0.625</v>
      </c>
      <c r="AH124" s="26">
        <f>(($U124-(3.1459*(($AB124+0.043)/2)^2))/((3.1459*(($AB124+0.043)/2)^2)-(3.1459*(AG124/2)^2)))/12</f>
        <v>5.9861167977254306</v>
      </c>
      <c r="AI124" s="23" t="s">
        <v>30</v>
      </c>
      <c r="AJ124" s="23">
        <v>0.69</v>
      </c>
      <c r="AK124" s="26">
        <f>(($U124-(3.1459*(($AB124+0.043)/2)^2))/((3.1459*(($AB124+0.043)/2)^2)-(3.1459*(AJ124/2)^2)))/12</f>
        <v>6.8225110268710125</v>
      </c>
      <c r="AL124" s="23" t="s">
        <v>31</v>
      </c>
      <c r="AM124" s="23">
        <v>0.80400000000000005</v>
      </c>
      <c r="AN124" s="26">
        <f>(($U124-(3.1459*(($AB124+0.043)/2)^2))/((3.1459*(($AB124+0.043)/2)^2)-(3.1459*(AM124/2)^2)))/12</f>
        <v>9.4548080867930508</v>
      </c>
      <c r="AO124" s="23" t="s">
        <v>32</v>
      </c>
      <c r="AP124" s="23">
        <v>0.53</v>
      </c>
      <c r="AQ124" s="26">
        <f>(($U124-(3.1459*(($AB124+0.043)/2)^2))/((3.1459*(($AB124+0.043)/2)^2)-(3.1459*(AP124/2)^2)))/12</f>
        <v>5.1721537521916696</v>
      </c>
      <c r="AR124" s="47">
        <f>AY124</f>
        <v>64.125</v>
      </c>
      <c r="AS124" s="21">
        <f>+IFERROR(VLOOKUP(L124,'[4]Lookup Tables'!$R$4:$U$22,2,FALSE),"ERROR")</f>
        <v>30</v>
      </c>
      <c r="AT124" s="23" t="str">
        <f>A124</f>
        <v>B or G</v>
      </c>
      <c r="AU124" s="21">
        <f>F124</f>
        <v>15</v>
      </c>
      <c r="AV124" s="21" t="str">
        <f>+IFERROR(VLOOKUP(L124,'[4]Lookup Tables'!$R$4:$V$22,5,FALSE),"ERROR")</f>
        <v>5-8</v>
      </c>
      <c r="AW124" s="21">
        <v>600</v>
      </c>
      <c r="AX124" s="28">
        <f>Q124</f>
        <v>63.875</v>
      </c>
      <c r="AY124" s="48">
        <f>AX124+0.25</f>
        <v>64.125</v>
      </c>
      <c r="AZ124" s="48">
        <f>AX124+1</f>
        <v>64.875</v>
      </c>
      <c r="BA124" s="29">
        <f t="array" ref="BA124">VLOOKUP($S124&amp;$M124, CHOOSE({1,2}, '[4]Lookup Tables'!$I$20:$I$49&amp;'[4]Lookup Tables'!$J$20:$J$49,'[4]Lookup Tables'!$K$20:$K$49), 2,0)</f>
        <v>4.6899999999999997E-2</v>
      </c>
      <c r="BB124" s="29">
        <f>BA124*AX124</f>
        <v>2.9957374999999997</v>
      </c>
      <c r="BC124" s="30">
        <f>BB124*454</f>
        <v>1360.0648249999999</v>
      </c>
      <c r="BD124" s="29">
        <f t="array" ref="BD124">VLOOKUP($S124&amp;$M124, CHOOSE({1,2}, '[4]Lookup Tables'!$I$20:$I$49&amp;'[4]Lookup Tables'!$J$20:$J$49,'[4]Lookup Tables'!$L$20:$L$49), 2,0)</f>
        <v>4.7899999999999998E-2</v>
      </c>
      <c r="BE124" s="49">
        <f>BD124*AY124</f>
        <v>3.0715874999999997</v>
      </c>
      <c r="BF124" s="30">
        <f>BE124*454</f>
        <v>1394.5007249999999</v>
      </c>
      <c r="BG124" s="29">
        <f t="array" ref="BG124">VLOOKUP($S124&amp;$M124, CHOOSE({1,2}, '[4]Lookup Tables'!$I$20:$I$49&amp;'[4]Lookup Tables'!$J$20:$J$49,'[4]Lookup Tables'!$M$20:$M$49), 2,0)</f>
        <v>4.8899999999999999E-2</v>
      </c>
      <c r="BH124" s="29">
        <f>BG124*AZ124</f>
        <v>3.1723875000000001</v>
      </c>
      <c r="BI124" s="30">
        <f>BH124*454</f>
        <v>1440.263925</v>
      </c>
      <c r="BJ124" s="30" t="str">
        <f>N124</f>
        <v>M35</v>
      </c>
      <c r="BK124" s="31">
        <f>BE124*0.7</f>
        <v>2.1501112499999997</v>
      </c>
      <c r="BL124" s="30">
        <v>72036</v>
      </c>
      <c r="BM124" s="31">
        <f>BE124*0.3</f>
        <v>0.92147624999999989</v>
      </c>
      <c r="BN124" s="32">
        <v>0.3</v>
      </c>
      <c r="BO124" s="29" t="str">
        <f>'[4]Lookup Tables'!$P$58</f>
        <v>12-8 4x1.25 Universal Clip</v>
      </c>
      <c r="BP124" s="30">
        <f>VLOOKUP($BO124,'[4]Lookup Tables'!$P$58:$Q$60,2)</f>
        <v>8509</v>
      </c>
      <c r="BQ124" s="29" t="str">
        <f>VLOOKUP($S124,'[4]Lookup Tables'!$O$45:$S$53,2)</f>
        <v>40mm142 gauge</v>
      </c>
      <c r="BR124" s="33">
        <f>($AY124+1.25)/12</f>
        <v>5.447916666666667</v>
      </c>
      <c r="BS124" s="30">
        <f>VLOOKUP($S124,'[4]Lookup Tables'!$O$45:$S$53,3)</f>
        <v>8030</v>
      </c>
      <c r="BT124" s="29" t="str">
        <f>VLOOKUP($S124,'[4]Lookup Tables'!$O$45:$S$53,4)</f>
        <v>84mm200 gauge</v>
      </c>
      <c r="BU124" s="33">
        <f>($AY124+1.25)/12</f>
        <v>5.447916666666667</v>
      </c>
      <c r="BV124" s="30">
        <f>VLOOKUP($S124,'[4]Lookup Tables'!$O$45:$S$53,5)</f>
        <v>8032</v>
      </c>
      <c r="BW124" s="34">
        <f>F124</f>
        <v>15</v>
      </c>
      <c r="BX124" s="34">
        <f>BB124*BW124</f>
        <v>44.936062499999998</v>
      </c>
      <c r="BY124" s="34">
        <f>BE124*BW124</f>
        <v>46.073812499999995</v>
      </c>
      <c r="BZ124" s="34">
        <f>BH124*BW124</f>
        <v>47.585812500000003</v>
      </c>
      <c r="CA124" s="34">
        <f>BZ124+CE124+CI124</f>
        <v>47.608154744942709</v>
      </c>
      <c r="CB124" s="35" t="str">
        <f t="array" ref="CB124">VLOOKUP($E124&amp;ROUNDUP(($AZ124),0), CHOOSE({1,2},'[4]Lookup Tables'!$X$3:$X$129&amp;'[4]Lookup Tables'!$Y$3:$Y$129,'[4]Lookup Tables'!$Z$3:$Z$129),2,0)</f>
        <v>NA</v>
      </c>
      <c r="CC124" s="34" t="str">
        <f t="array" ref="CC124">VLOOKUP($E124&amp;ROUNDUP(($AZ124),0), CHOOSE({1,2},'[4]Lookup Tables'!$X$3:$X$129&amp;'[4]Lookup Tables'!$Y$3:$Y$129,'[4]Lookup Tables'!AA$3:$AA$129),2,0)</f>
        <v>NA</v>
      </c>
      <c r="CD124" s="34" t="str">
        <f t="array" ref="CD124">VLOOKUP($E124&amp;ROUNDUP(($AZ124),0), CHOOSE({1,2},'[4]Lookup Tables'!$X$3:$X$129&amp;'[4]Lookup Tables'!$Y$3:$Y$129,'[4]Lookup Tables'!$AB$3:$AB$129),2,0)</f>
        <v>NA</v>
      </c>
      <c r="CE124" s="36">
        <f t="array" ref="CE124">VLOOKUP($E124&amp;ROUNDUP(($AZ124),0), CHOOSE({1,2},'[4]Lookup Tables'!$X$3:$X$129&amp;'[4]Lookup Tables'!$Y$3:$Y$129,'[4]Lookup Tables'!$AD$3:$AD$129),2,0)</f>
        <v>0</v>
      </c>
      <c r="CF124" s="34">
        <f t="array" ref="CF124">VLOOKUP($E124&amp;ROUNDUP(($AZ124),0), CHOOSE({1,2},'[4]Lookup Tables'!$X$3:$X$129&amp;'[4]Lookup Tables'!$Y$3:$Y$129,'[4]Lookup Tables'!$AE$3:$AE$129),2,0)</f>
        <v>0</v>
      </c>
      <c r="CG124" s="34">
        <f t="array" ref="CG124">VLOOKUP($E124&amp;ROUNDUP(($AZ124+1),0), CHOOSE({1,2},'[4]Lookup Tables'!$X$3:$X$129&amp;'[4]Lookup Tables'!$Y$3:$Y$129,'[4]Lookup Tables'!$AC$3:$AC$129),2,0)</f>
        <v>8053</v>
      </c>
      <c r="CH124" s="36">
        <f>(CO124*12)*0.0386</f>
        <v>10.155565883048078</v>
      </c>
      <c r="CI124" s="36">
        <f>IF(CB124="NA", CH124*0.0022,0)</f>
        <v>2.2342244942705775E-2</v>
      </c>
      <c r="CJ124" s="36">
        <f>((3.14159*(((S124*0.039370078474)/2)^2))*Q124)*BW124</f>
        <v>617.02096359409245</v>
      </c>
      <c r="CK124" s="36">
        <f>((SQRT((CJ124/Q124)/3.14159))*2)</f>
        <v>3.5070321401796662</v>
      </c>
      <c r="CL124" s="36">
        <f>CK124/0.7827</f>
        <v>4.4806849880920741</v>
      </c>
      <c r="CM124" s="36">
        <f>(2*3.14159*(CL124/2))/12</f>
        <v>1.1730395959783482</v>
      </c>
      <c r="CN124" s="37">
        <f>ROUNDUP((Q124/3)*CM124,1)</f>
        <v>25</v>
      </c>
      <c r="CO124" s="37">
        <f>(CN124*ABS(COS(15)))+((6*(CM124*5))/12)</f>
        <v>21.924796811416403</v>
      </c>
      <c r="CP124" s="38" t="str">
        <f t="array" ref="CP124">VLOOKUP($S124&amp;$D124, CHOOSE({1,2}, '[4]Lookup Tables'!$O$65:$O$79&amp;'[4]Lookup Tables'!$P$65:$P$79,'[4]Lookup Tables'!$Q$65:$Q$79),2,0)</f>
        <v>NA</v>
      </c>
      <c r="CQ124" s="39">
        <f>(CA124/BW124)+(50/I124)</f>
        <v>3.2479510570702548</v>
      </c>
      <c r="CR124" s="40" t="str">
        <f>+IFERROR(VLOOKUP($J124,'[5]Codes - Revised'!$A$8:$O$12110,10,FALSE),"ERROR")</f>
        <v>66 x 42</v>
      </c>
      <c r="CS124" s="41">
        <f>CQ124*F124*H124</f>
        <v>2192.3669635224219</v>
      </c>
    </row>
    <row r="125" spans="1:97" s="10" customFormat="1">
      <c r="A125" s="11" t="s">
        <v>21</v>
      </c>
      <c r="B125" s="12">
        <v>184083</v>
      </c>
      <c r="C125" s="11" t="s">
        <v>269</v>
      </c>
      <c r="D125" s="11" t="s">
        <v>23</v>
      </c>
      <c r="E125" s="11" t="s">
        <v>34</v>
      </c>
      <c r="F125" s="11">
        <v>15</v>
      </c>
      <c r="G125" s="13">
        <f>CA125</f>
        <v>47.608154744942709</v>
      </c>
      <c r="H125" s="14">
        <v>45</v>
      </c>
      <c r="I125" s="13">
        <f>F125*H125</f>
        <v>675</v>
      </c>
      <c r="J125" s="14">
        <v>12661</v>
      </c>
      <c r="K125" s="11">
        <v>20</v>
      </c>
      <c r="L125" s="15">
        <f>+IFERROR(VLOOKUP($K125,'[4]Lookup Tables'!$A$3:$B$35,2,FALSE),"ERROR")</f>
        <v>20</v>
      </c>
      <c r="M125" s="11" t="s">
        <v>56</v>
      </c>
      <c r="N125" s="15" t="str">
        <f t="array" ref="N125">VLOOKUP($M125&amp;$L125, CHOOSE({1,2}, '[4]Lookup Tables'!$I$59:$I$124&amp;'[4]Lookup Tables'!$J$59:$J$124,'[4]Lookup Tables'!$K$59:$K$124), 2,0)</f>
        <v>LIF20</v>
      </c>
      <c r="O125" s="15">
        <f t="array" ref="O125">VLOOKUP($M125&amp;$K125, CHOOSE({1,2}, '[4]Lookup Tables'!$I$59:$I$124&amp;'[4]Lookup Tables'!$J$59:$J$124,'[4]Lookup Tables'!$L$59:$L$124), 2,0)</f>
        <v>70415</v>
      </c>
      <c r="P125" s="15">
        <f>+IFERROR(VLOOKUP($A125,'[4]Lookup Tables'!$I$54:$J$55,2,FALSE),"ERROR")</f>
        <v>72036</v>
      </c>
      <c r="Q125" s="16">
        <v>63.875</v>
      </c>
      <c r="R125" s="17">
        <v>1</v>
      </c>
      <c r="S125" s="18">
        <v>23</v>
      </c>
      <c r="T125" s="19">
        <f>(VLOOKUP(S125,'[4]Lookup Tables'!$L$3:$M$11,2,FALSE))*0.039370078474</f>
        <v>0.89566928528350009</v>
      </c>
      <c r="U125" s="17">
        <f>(3.14159*(T125/2)^2)*(Q125)</f>
        <v>40.245357589183044</v>
      </c>
      <c r="V125" s="20" t="str">
        <f>+IFERROR(VLOOKUP(L125,'[4]Lookup Tables'!$R$4:$U$22,3,FALSE),"ERROR")</f>
        <v>Orange</v>
      </c>
      <c r="W125" s="21">
        <f>B125</f>
        <v>184083</v>
      </c>
      <c r="X125" s="22" t="s">
        <v>270</v>
      </c>
      <c r="Y125" s="23" t="s">
        <v>27</v>
      </c>
      <c r="Z125" s="23" t="str">
        <f>+IFERROR(VLOOKUP(L125,'[4]Lookup Tables'!$R$4:$U$22,4,FALSE),"ERROR")</f>
        <v>x-Fast</v>
      </c>
      <c r="AA125" s="21">
        <f>S125</f>
        <v>23</v>
      </c>
      <c r="AB125" s="24">
        <f>R125</f>
        <v>1</v>
      </c>
      <c r="AC125" s="23" t="s">
        <v>28</v>
      </c>
      <c r="AD125" s="25">
        <v>0.75</v>
      </c>
      <c r="AE125" s="26">
        <f>(($U125-(3.1459*(($AB125+0.043)/2)^2))/((3.1459*(($AB125+0.043)/2)^2)-(3.1459*(AD125/2)^2)))/12</f>
        <v>7.9445555205726412</v>
      </c>
      <c r="AF125" s="23" t="s">
        <v>29</v>
      </c>
      <c r="AG125" s="23">
        <v>0.625</v>
      </c>
      <c r="AH125" s="26">
        <f>(($U125-(3.1459*(($AB125+0.043)/2)^2))/((3.1459*(($AB125+0.043)/2)^2)-(3.1459*(AG125/2)^2)))/12</f>
        <v>5.9861167977254306</v>
      </c>
      <c r="AI125" s="23" t="s">
        <v>30</v>
      </c>
      <c r="AJ125" s="23">
        <v>0.69</v>
      </c>
      <c r="AK125" s="26">
        <f>(($U125-(3.1459*(($AB125+0.043)/2)^2))/((3.1459*(($AB125+0.043)/2)^2)-(3.1459*(AJ125/2)^2)))/12</f>
        <v>6.8225110268710125</v>
      </c>
      <c r="AL125" s="23" t="s">
        <v>31</v>
      </c>
      <c r="AM125" s="23">
        <v>0.80400000000000005</v>
      </c>
      <c r="AN125" s="26">
        <f>(($U125-(3.1459*(($AB125+0.043)/2)^2))/((3.1459*(($AB125+0.043)/2)^2)-(3.1459*(AM125/2)^2)))/12</f>
        <v>9.4548080867930508</v>
      </c>
      <c r="AO125" s="23" t="s">
        <v>32</v>
      </c>
      <c r="AP125" s="23">
        <v>0.53</v>
      </c>
      <c r="AQ125" s="26">
        <f>(($U125-(3.1459*(($AB125+0.043)/2)^2))/((3.1459*(($AB125+0.043)/2)^2)-(3.1459*(AP125/2)^2)))/12</f>
        <v>5.1721537521916696</v>
      </c>
      <c r="AR125" s="47">
        <f>AY125</f>
        <v>64.125</v>
      </c>
      <c r="AS125" s="21">
        <f>+IFERROR(VLOOKUP(L125,'[4]Lookup Tables'!$R$4:$U$22,2,FALSE),"ERROR")</f>
        <v>15</v>
      </c>
      <c r="AT125" s="23" t="str">
        <f>A125</f>
        <v>B or G</v>
      </c>
      <c r="AU125" s="21">
        <f>F125</f>
        <v>15</v>
      </c>
      <c r="AV125" s="21" t="str">
        <f>+IFERROR(VLOOKUP(L125,'[4]Lookup Tables'!$R$4:$V$22,5,FALSE),"ERROR")</f>
        <v>3-6</v>
      </c>
      <c r="AW125" s="21">
        <v>600</v>
      </c>
      <c r="AX125" s="48">
        <f>Q125</f>
        <v>63.875</v>
      </c>
      <c r="AY125" s="48">
        <f>AX125+0.25</f>
        <v>64.125</v>
      </c>
      <c r="AZ125" s="48">
        <f>AX125+1</f>
        <v>64.875</v>
      </c>
      <c r="BA125" s="29">
        <f t="array" ref="BA125">VLOOKUP($S125&amp;$M125, CHOOSE({1,2}, '[4]Lookup Tables'!$I$20:$I$49&amp;'[4]Lookup Tables'!$J$20:$J$49,'[4]Lookup Tables'!$K$20:$K$49), 2,0)</f>
        <v>4.6899999999999997E-2</v>
      </c>
      <c r="BB125" s="29">
        <f>BA125*AX125</f>
        <v>2.9957374999999997</v>
      </c>
      <c r="BC125" s="30">
        <f>BB125*454</f>
        <v>1360.0648249999999</v>
      </c>
      <c r="BD125" s="29">
        <f t="array" ref="BD125">VLOOKUP($S125&amp;$M125, CHOOSE({1,2}, '[4]Lookup Tables'!$I$20:$I$49&amp;'[4]Lookup Tables'!$J$20:$J$49,'[4]Lookup Tables'!$L$20:$L$49), 2,0)</f>
        <v>4.7899999999999998E-2</v>
      </c>
      <c r="BE125" s="49">
        <f>BD125*AY125</f>
        <v>3.0715874999999997</v>
      </c>
      <c r="BF125" s="30">
        <f>BE125*454</f>
        <v>1394.5007249999999</v>
      </c>
      <c r="BG125" s="29">
        <f t="array" ref="BG125">VLOOKUP($S125&amp;$M125, CHOOSE({1,2}, '[4]Lookup Tables'!$I$20:$I$49&amp;'[4]Lookup Tables'!$J$20:$J$49,'[4]Lookup Tables'!$M$20:$M$49), 2,0)</f>
        <v>4.8899999999999999E-2</v>
      </c>
      <c r="BH125" s="29">
        <f>BG125*AZ125</f>
        <v>3.1723875000000001</v>
      </c>
      <c r="BI125" s="30">
        <f>BH125*454</f>
        <v>1440.263925</v>
      </c>
      <c r="BJ125" s="30" t="str">
        <f>N125</f>
        <v>LIF20</v>
      </c>
      <c r="BK125" s="31">
        <f>BE125*0.7</f>
        <v>2.1501112499999997</v>
      </c>
      <c r="BL125" s="30">
        <v>72036</v>
      </c>
      <c r="BM125" s="31">
        <f>BE125*0.3</f>
        <v>0.92147624999999989</v>
      </c>
      <c r="BN125" s="32">
        <v>0.3</v>
      </c>
      <c r="BO125" s="29" t="str">
        <f>'[4]Lookup Tables'!$P$58</f>
        <v>12-8 4x1.25 Universal Clip</v>
      </c>
      <c r="BP125" s="30">
        <f>VLOOKUP($BO125,'[4]Lookup Tables'!$P$58:$Q$60,2)</f>
        <v>8509</v>
      </c>
      <c r="BQ125" s="29" t="str">
        <f>VLOOKUP($S125,'[4]Lookup Tables'!$O$45:$S$53,2)</f>
        <v>40mm142 gauge</v>
      </c>
      <c r="BR125" s="33">
        <f>($AY125+1.25)/12</f>
        <v>5.447916666666667</v>
      </c>
      <c r="BS125" s="30">
        <f>VLOOKUP($S125,'[4]Lookup Tables'!$O$45:$S$53,3)</f>
        <v>8030</v>
      </c>
      <c r="BT125" s="29" t="str">
        <f>VLOOKUP($S125,'[4]Lookup Tables'!$O$45:$S$53,4)</f>
        <v>84mm200 gauge</v>
      </c>
      <c r="BU125" s="33">
        <f>($AY125+1.25)/12</f>
        <v>5.447916666666667</v>
      </c>
      <c r="BV125" s="30">
        <f>VLOOKUP($S125,'[4]Lookup Tables'!$O$45:$S$53,5)</f>
        <v>8032</v>
      </c>
      <c r="BW125" s="34">
        <f>F125</f>
        <v>15</v>
      </c>
      <c r="BX125" s="34">
        <f>BB125*BW125</f>
        <v>44.936062499999998</v>
      </c>
      <c r="BY125" s="34">
        <f>BE125*BW125</f>
        <v>46.073812499999995</v>
      </c>
      <c r="BZ125" s="34">
        <f>BH125*BW125</f>
        <v>47.585812500000003</v>
      </c>
      <c r="CA125" s="34">
        <f>BZ125+CE125+CI125</f>
        <v>47.608154744942709</v>
      </c>
      <c r="CB125" s="35" t="str">
        <f t="array" ref="CB125">VLOOKUP($E125&amp;ROUNDUP(($AZ125+1),0), CHOOSE({1,2},'[4]Lookup Tables'!$X$3:$X$129&amp;'[4]Lookup Tables'!$Y$3:$Y$129,'[4]Lookup Tables'!$Z$3:$Z$129),2,0)</f>
        <v>NA</v>
      </c>
      <c r="CC125" s="34" t="str">
        <f t="array" ref="CC125">VLOOKUP($E125&amp;ROUNDUP(($AZ125),0), CHOOSE({1,2},'[4]Lookup Tables'!$X$3:$X$129&amp;'[4]Lookup Tables'!$Y$3:$Y$129,'[4]Lookup Tables'!AA$3:$AA$129),2,0)</f>
        <v>NA</v>
      </c>
      <c r="CD125" s="34" t="str">
        <f t="array" ref="CD125">VLOOKUP($E125&amp;ROUNDUP(($AZ125),0), CHOOSE({1,2},'[4]Lookup Tables'!$X$3:$X$129&amp;'[4]Lookup Tables'!$Y$3:$Y$129,'[4]Lookup Tables'!$AB$3:$AB$129),2,0)</f>
        <v>NA</v>
      </c>
      <c r="CE125" s="36">
        <f t="array" ref="CE125">VLOOKUP($E125&amp;ROUNDUP(($AZ125),0), CHOOSE({1,2},'[4]Lookup Tables'!$X$3:$X$129&amp;'[4]Lookup Tables'!$Y$3:$Y$129,'[4]Lookup Tables'!$AD$3:$AD$129),2,0)</f>
        <v>0</v>
      </c>
      <c r="CF125" s="34">
        <f t="array" ref="CF125">VLOOKUP($E125&amp;ROUNDUP(($AZ125),0), CHOOSE({1,2},'[4]Lookup Tables'!$X$3:$X$129&amp;'[4]Lookup Tables'!$Y$3:$Y$129,'[4]Lookup Tables'!$AE$3:$AE$129),2,0)</f>
        <v>0</v>
      </c>
      <c r="CG125" s="34">
        <f t="array" ref="CG125">VLOOKUP($E125&amp;ROUNDUP(($AZ125+1),0), CHOOSE({1,2},'[4]Lookup Tables'!$X$3:$X$129&amp;'[4]Lookup Tables'!$Y$3:$Y$129,'[4]Lookup Tables'!$AC$3:$AC$129),2,0)</f>
        <v>8053</v>
      </c>
      <c r="CH125" s="36">
        <f>(CO125*12)*0.0386</f>
        <v>10.155565883048078</v>
      </c>
      <c r="CI125" s="36">
        <f t="shared" ref="CI125:CI128" si="1053">IF(CB125="NA", CH125*0.0022,0)</f>
        <v>2.2342244942705775E-2</v>
      </c>
      <c r="CJ125" s="36">
        <f>((3.14159*(((S125*0.039370078474)/2)^2))*Q125)*BW125</f>
        <v>617.02096359409245</v>
      </c>
      <c r="CK125" s="36">
        <f>((SQRT((CJ125/Q125)/3.14159))*2)</f>
        <v>3.5070321401796662</v>
      </c>
      <c r="CL125" s="36">
        <f>CK125/0.7827</f>
        <v>4.4806849880920741</v>
      </c>
      <c r="CM125" s="36">
        <f>(2*3.14159*(CL125/2))/12</f>
        <v>1.1730395959783482</v>
      </c>
      <c r="CN125" s="37">
        <f>ROUNDUP((Q125/3)*CM125,1)</f>
        <v>25</v>
      </c>
      <c r="CO125" s="37">
        <f>(CN125*ABS(COS(15)))+((6*(CM125*5))/12)</f>
        <v>21.924796811416403</v>
      </c>
      <c r="CP125" s="38" t="str">
        <f t="array" ref="CP125">VLOOKUP($S125&amp;$D125, CHOOSE({1,2}, '[4]Lookup Tables'!$O$65:$O$79&amp;'[4]Lookup Tables'!$P$65:$P$79,'[4]Lookup Tables'!$Q$65:$Q$79),2,0)</f>
        <v>NA</v>
      </c>
      <c r="CQ125" s="39">
        <f t="shared" ref="CQ125:CQ128" si="1054">(CA125/BW125)+(50/I125)</f>
        <v>3.2479510570702548</v>
      </c>
      <c r="CR125" s="40" t="str">
        <f>+IFERROR(VLOOKUP($J125,'[5]Codes - Revised'!$A$8:$O$12110,10,FALSE),"ERROR")</f>
        <v>66 x 42</v>
      </c>
      <c r="CS125" s="41">
        <f t="shared" ref="CS125:CS128" si="1055">CQ125*F125*H125</f>
        <v>2192.3669635224219</v>
      </c>
    </row>
    <row r="126" spans="1:97" s="10" customFormat="1">
      <c r="A126" s="11" t="s">
        <v>21</v>
      </c>
      <c r="B126" s="12">
        <v>184085</v>
      </c>
      <c r="C126" s="11" t="s">
        <v>271</v>
      </c>
      <c r="D126" s="11" t="s">
        <v>23</v>
      </c>
      <c r="E126" s="11" t="s">
        <v>34</v>
      </c>
      <c r="F126" s="11">
        <v>15</v>
      </c>
      <c r="G126" s="13">
        <f t="shared" ref="G126:G127" si="1056">CA126</f>
        <v>47.608154744942709</v>
      </c>
      <c r="H126" s="14">
        <v>45</v>
      </c>
      <c r="I126" s="13">
        <f t="shared" ref="I126:I127" si="1057">F126*H126</f>
        <v>675</v>
      </c>
      <c r="J126" s="14">
        <v>12661</v>
      </c>
      <c r="K126" s="11">
        <v>10</v>
      </c>
      <c r="L126" s="15">
        <f>+IFERROR(VLOOKUP($K126,'[4]Lookup Tables'!$A$3:$B$29,2,FALSE),"ERROR")</f>
        <v>10</v>
      </c>
      <c r="M126" s="11" t="s">
        <v>25</v>
      </c>
      <c r="N126" s="15" t="str">
        <f t="array" ref="N126">VLOOKUP($M126&amp;$K126, CHOOSE({1,2}, '[4]Lookup Tables'!$I$59:$I$118&amp;'[4]Lookup Tables'!$J$59:$J$118,'[4]Lookup Tables'!$K$59:$K$118), 2,0)</f>
        <v>M10</v>
      </c>
      <c r="O126" s="15">
        <f t="array" ref="O126">VLOOKUP($M126&amp;$K126, CHOOSE({1,2}, '[4]Lookup Tables'!$I$59:$I$118&amp;'[4]Lookup Tables'!$J$59:$J$118,'[4]Lookup Tables'!$L$59:$L$118), 2,0)</f>
        <v>70296</v>
      </c>
      <c r="P126" s="15">
        <f>+IFERROR(VLOOKUP($A126,'[4]Lookup Tables'!$I$54:$J$55,2,FALSE),"ERROR")</f>
        <v>72036</v>
      </c>
      <c r="Q126" s="16">
        <v>63.875</v>
      </c>
      <c r="R126" s="17">
        <v>1</v>
      </c>
      <c r="S126" s="18">
        <v>23</v>
      </c>
      <c r="T126" s="19">
        <f>(VLOOKUP(S126,'[4]Lookup Tables'!$L$3:$M$11,2,FALSE))*0.039370078474</f>
        <v>0.89566928528350009</v>
      </c>
      <c r="U126" s="17">
        <f t="shared" ref="U126:U127" si="1058">(3.14159*(T126/2)^2)*(Q126)</f>
        <v>40.245357589183044</v>
      </c>
      <c r="V126" s="20" t="str">
        <f>+IFERROR(VLOOKUP(L126,'[4]Lookup Tables'!$R$4:$U$16,3,FALSE),"ERROR")</f>
        <v>Red</v>
      </c>
      <c r="W126" s="21">
        <f t="shared" ref="W126:W127" si="1059">B126</f>
        <v>184085</v>
      </c>
      <c r="X126" s="22" t="s">
        <v>272</v>
      </c>
      <c r="Y126" s="23" t="s">
        <v>27</v>
      </c>
      <c r="Z126" s="23" t="str">
        <f>+IFERROR(VLOOKUP(L126,'[4]Lookup Tables'!$R$4:$U$16,4,FALSE),"ERROR")</f>
        <v>Super Fast</v>
      </c>
      <c r="AA126" s="21">
        <f t="shared" ref="AA126:AA127" si="1060">S126</f>
        <v>23</v>
      </c>
      <c r="AB126" s="24">
        <f t="shared" ref="AB126:AB127" si="1061">R126</f>
        <v>1</v>
      </c>
      <c r="AC126" s="23" t="s">
        <v>28</v>
      </c>
      <c r="AD126" s="25">
        <v>0.75</v>
      </c>
      <c r="AE126" s="26">
        <f t="shared" ref="AE126:AE127" si="1062">(($U126-(3.1459*(($AB126+0.043)/2)^2))/((3.1459*(($AB126+0.043)/2)^2)-(3.1459*(AD126/2)^2)))/12</f>
        <v>7.9445555205726412</v>
      </c>
      <c r="AF126" s="23" t="s">
        <v>29</v>
      </c>
      <c r="AG126" s="23">
        <v>0.625</v>
      </c>
      <c r="AH126" s="26">
        <f t="shared" ref="AH126:AH127" si="1063">(($U126-(3.1459*(($AB126+0.043)/2)^2))/((3.1459*(($AB126+0.043)/2)^2)-(3.1459*(AG126/2)^2)))/12</f>
        <v>5.9861167977254306</v>
      </c>
      <c r="AI126" s="23" t="s">
        <v>30</v>
      </c>
      <c r="AJ126" s="23">
        <v>0.69</v>
      </c>
      <c r="AK126" s="26">
        <f t="shared" ref="AK126:AK127" si="1064">(($U126-(3.1459*(($AB126+0.043)/2)^2))/((3.1459*(($AB126+0.043)/2)^2)-(3.1459*(AJ126/2)^2)))/12</f>
        <v>6.8225110268710125</v>
      </c>
      <c r="AL126" s="23" t="s">
        <v>31</v>
      </c>
      <c r="AM126" s="23">
        <v>0.80400000000000005</v>
      </c>
      <c r="AN126" s="26">
        <f t="shared" ref="AN126:AN127" si="1065">(($U126-(3.1459*(($AB126+0.043)/2)^2))/((3.1459*(($AB126+0.043)/2)^2)-(3.1459*(AM126/2)^2)))/12</f>
        <v>9.4548080867930508</v>
      </c>
      <c r="AO126" s="23" t="s">
        <v>32</v>
      </c>
      <c r="AP126" s="23">
        <v>0.53</v>
      </c>
      <c r="AQ126" s="26">
        <f t="shared" ref="AQ126:AQ127" si="1066">(($U126-(3.1459*(($AB126+0.043)/2)^2))/((3.1459*(($AB126+0.043)/2)^2)-(3.1459*(AP126/2)^2)))/12</f>
        <v>5.1721537521916696</v>
      </c>
      <c r="AR126" s="27">
        <f t="shared" ref="AR126:AR127" si="1067">AY126</f>
        <v>64.125</v>
      </c>
      <c r="AS126" s="21">
        <f>+IFERROR(VLOOKUP(L126,'[4]Lookup Tables'!$R$4:$U$16,2,FALSE),"ERROR")</f>
        <v>15</v>
      </c>
      <c r="AT126" s="23" t="str">
        <f t="shared" ref="AT126:AT127" si="1068">A126</f>
        <v>B or G</v>
      </c>
      <c r="AU126" s="21">
        <f t="shared" ref="AU126:AU127" si="1069">F126</f>
        <v>15</v>
      </c>
      <c r="AV126" s="21">
        <f>+IFERROR(VLOOKUP(L126,'[4]Lookup Tables'!$R$4:$V$16,5,FALSE),"ERROR")</f>
        <v>3</v>
      </c>
      <c r="AW126" s="21">
        <v>600</v>
      </c>
      <c r="AX126" s="28">
        <f t="shared" ref="AX126:AX127" si="1070">Q126</f>
        <v>63.875</v>
      </c>
      <c r="AY126" s="28">
        <f t="shared" ref="AY126:AY127" si="1071">AX126+0.25</f>
        <v>64.125</v>
      </c>
      <c r="AZ126" s="28">
        <f t="shared" ref="AZ126:AZ127" si="1072">AX126+1</f>
        <v>64.875</v>
      </c>
      <c r="BA126" s="29">
        <f t="array" ref="BA126">VLOOKUP($S126&amp;$M126, CHOOSE({1,2}, '[4]Lookup Tables'!$I$20:$I$48&amp;'[4]Lookup Tables'!$J$20:$J$48,'[4]Lookup Tables'!$K$20:$K$48), 2,0)</f>
        <v>4.6899999999999997E-2</v>
      </c>
      <c r="BB126" s="29">
        <f t="shared" ref="BB126:BB127" si="1073">BA126*AX126</f>
        <v>2.9957374999999997</v>
      </c>
      <c r="BC126" s="30">
        <f t="shared" ref="BC126:BC127" si="1074">BB126*454</f>
        <v>1360.0648249999999</v>
      </c>
      <c r="BD126" s="29">
        <f t="array" ref="BD126">VLOOKUP($S126&amp;$M126, CHOOSE({1,2}, '[4]Lookup Tables'!$I$20:$I$48&amp;'[4]Lookup Tables'!$J$20:$J$48,'[4]Lookup Tables'!$L$20:$L$48), 2,0)</f>
        <v>4.7899999999999998E-2</v>
      </c>
      <c r="BE126" s="49">
        <f t="shared" ref="BE126:BE127" si="1075">BD126*AY126</f>
        <v>3.0715874999999997</v>
      </c>
      <c r="BF126" s="30">
        <f t="shared" ref="BF126:BF127" si="1076">BE126*454</f>
        <v>1394.5007249999999</v>
      </c>
      <c r="BG126" s="29">
        <f t="array" ref="BG126">VLOOKUP($S126&amp;$M126, CHOOSE({1,2}, '[4]Lookup Tables'!$I$20:$I$48&amp;'[4]Lookup Tables'!$J$20:$J$48,'[4]Lookup Tables'!$M$20:$M$48), 2,0)</f>
        <v>4.8899999999999999E-2</v>
      </c>
      <c r="BH126" s="29">
        <f t="shared" ref="BH126:BH127" si="1077">BG126*AZ126</f>
        <v>3.1723875000000001</v>
      </c>
      <c r="BI126" s="30">
        <f t="shared" ref="BI126:BI127" si="1078">BH126*454</f>
        <v>1440.263925</v>
      </c>
      <c r="BJ126" s="30" t="str">
        <f t="shared" ref="BJ126:BJ127" si="1079">N126</f>
        <v>M10</v>
      </c>
      <c r="BK126" s="31">
        <f t="shared" ref="BK126:BK127" si="1080">BE126*0.7</f>
        <v>2.1501112499999997</v>
      </c>
      <c r="BL126" s="30">
        <v>72036</v>
      </c>
      <c r="BM126" s="31">
        <f t="shared" ref="BM126:BM127" si="1081">BE126*0.3</f>
        <v>0.92147624999999989</v>
      </c>
      <c r="BN126" s="32">
        <v>0.3</v>
      </c>
      <c r="BO126" s="29" t="str">
        <f>'[4]Lookup Tables'!$P$58</f>
        <v>12-8 4x1.25 Universal Clip</v>
      </c>
      <c r="BP126" s="30" t="e">
        <f>VLOOKUP(#REF!,'[4]Lookup Tables'!$P$58:$Q$60,2)</f>
        <v>#REF!</v>
      </c>
      <c r="BQ126" s="29" t="str">
        <f>VLOOKUP($S126,'[4]Lookup Tables'!$O$45:$S$53,2)</f>
        <v>40mm142 gauge</v>
      </c>
      <c r="BR126" s="33">
        <f t="shared" ref="BR126:BR127" si="1082">($AY126+1.25)/12</f>
        <v>5.447916666666667</v>
      </c>
      <c r="BS126" s="30">
        <f>VLOOKUP($S126,'[4]Lookup Tables'!$O$45:$S$53,3)</f>
        <v>8030</v>
      </c>
      <c r="BT126" s="29" t="str">
        <f>VLOOKUP($S126,'[4]Lookup Tables'!$O$45:$S$53,4)</f>
        <v>84mm200 gauge</v>
      </c>
      <c r="BU126" s="33">
        <f t="shared" ref="BU126:BU127" si="1083">($AY126+1.25)/12</f>
        <v>5.447916666666667</v>
      </c>
      <c r="BV126" s="30">
        <f>VLOOKUP($S126,'[4]Lookup Tables'!$O$45:$S$53,5)</f>
        <v>8032</v>
      </c>
      <c r="BW126" s="34">
        <f t="shared" ref="BW126:BW127" si="1084">F126</f>
        <v>15</v>
      </c>
      <c r="BX126" s="34">
        <f t="shared" ref="BX126:BX127" si="1085">BB126*BW126</f>
        <v>44.936062499999998</v>
      </c>
      <c r="BY126" s="34">
        <f t="shared" ref="BY126:BY127" si="1086">BE126*BW126</f>
        <v>46.073812499999995</v>
      </c>
      <c r="BZ126" s="34">
        <f t="shared" ref="BZ126:BZ127" si="1087">BH126*BW126</f>
        <v>47.585812500000003</v>
      </c>
      <c r="CA126" s="34">
        <f t="shared" ref="CA126:CA127" si="1088">BZ126+CE126+CI126</f>
        <v>47.608154744942709</v>
      </c>
      <c r="CB126" s="35" t="str">
        <f t="array" ref="CB126">VLOOKUP($E126&amp;ROUNDUP(($AZ126+1),0), CHOOSE({1,2},'[4]Lookup Tables'!$X$3:$X$129&amp;'[4]Lookup Tables'!$Y$3:$Y$129,'[4]Lookup Tables'!$Z$3:$Z$129),2,0)</f>
        <v>NA</v>
      </c>
      <c r="CC126" s="34" t="str">
        <f t="array" ref="CC126">VLOOKUP($E126&amp;ROUNDUP(($AZ126),0), CHOOSE({1,2},'[4]Lookup Tables'!$X$3:$X$129&amp;'[4]Lookup Tables'!$Y$3:$Y$129,'[4]Lookup Tables'!AA$3:$AA$129),2,0)</f>
        <v>NA</v>
      </c>
      <c r="CD126" s="34" t="str">
        <f t="array" ref="CD126">VLOOKUP($E126&amp;ROUNDUP(($AZ126),0), CHOOSE({1,2},'[4]Lookup Tables'!$X$3:$X$129&amp;'[4]Lookup Tables'!$Y$3:$Y$129,'[4]Lookup Tables'!$AB$3:$AB$129),2,0)</f>
        <v>NA</v>
      </c>
      <c r="CE126" s="36">
        <f t="array" ref="CE126">VLOOKUP($E126&amp;ROUNDUP(($AZ126),0), CHOOSE({1,2},'[4]Lookup Tables'!$X$3:$X$129&amp;'[4]Lookup Tables'!$Y$3:$Y$129,'[4]Lookup Tables'!$AD$3:$AD$129),2,0)</f>
        <v>0</v>
      </c>
      <c r="CF126" s="34">
        <f t="array" ref="CF126">VLOOKUP($E126&amp;ROUNDUP(($AZ126),0), CHOOSE({1,2},'[4]Lookup Tables'!$X$3:$X$129&amp;'[4]Lookup Tables'!$Y$3:$Y$129,'[4]Lookup Tables'!$AE$3:$AE$129),2,0)</f>
        <v>0</v>
      </c>
      <c r="CG126" s="34">
        <f t="array" ref="CG126">VLOOKUP($E126&amp;ROUNDUP(($AZ126+1),0), CHOOSE({1,2},'[4]Lookup Tables'!$X$3:$X$129&amp;'[4]Lookup Tables'!$Y$3:$Y$129,'[4]Lookup Tables'!$AC$3:$AC$129),2,0)</f>
        <v>8053</v>
      </c>
      <c r="CH126" s="36">
        <f t="shared" ref="CH126:CH127" si="1089">(CO126*12)*0.0386</f>
        <v>10.155565883048078</v>
      </c>
      <c r="CI126" s="36">
        <f t="shared" si="1053"/>
        <v>2.2342244942705775E-2</v>
      </c>
      <c r="CJ126" s="36">
        <f t="shared" ref="CJ126:CJ127" si="1090">((3.14159*(((S126*0.039370078474)/2)^2))*Q126)*BW126</f>
        <v>617.02096359409245</v>
      </c>
      <c r="CK126" s="36">
        <f t="shared" ref="CK126:CK127" si="1091">((SQRT((CJ126/Q126)/3.14159))*2)</f>
        <v>3.5070321401796662</v>
      </c>
      <c r="CL126" s="36">
        <f t="shared" ref="CL126:CL127" si="1092">CK126/0.7827</f>
        <v>4.4806849880920741</v>
      </c>
      <c r="CM126" s="36">
        <f t="shared" ref="CM126:CM127" si="1093">(2*3.14159*(CL126/2))/12</f>
        <v>1.1730395959783482</v>
      </c>
      <c r="CN126" s="37">
        <f t="shared" ref="CN126:CN127" si="1094">ROUNDUP((Q126/3)*CM126,1)</f>
        <v>25</v>
      </c>
      <c r="CO126" s="37">
        <f t="shared" ref="CO126:CO127" si="1095">(CN126*ABS(COS(15)))+((6*(CM126*5))/12)</f>
        <v>21.924796811416403</v>
      </c>
      <c r="CP126" s="38" t="str">
        <f t="array" ref="CP126">VLOOKUP($S126&amp;$D126, CHOOSE({1,2}, '[4]Lookup Tables'!$O$65:$O$79&amp;'[4]Lookup Tables'!$P$65:$P$79,'[4]Lookup Tables'!$Q$65:$Q$79),2,0)</f>
        <v>NA</v>
      </c>
      <c r="CQ126" s="39">
        <f t="shared" si="1054"/>
        <v>3.2479510570702548</v>
      </c>
      <c r="CR126" s="40" t="str">
        <f>+IFERROR(VLOOKUP($J126,'[5]Codes - Revised'!$A$8:$O$12110,10,FALSE),"ERROR")</f>
        <v>66 x 42</v>
      </c>
      <c r="CS126" s="41">
        <f t="shared" si="1055"/>
        <v>2192.3669635224219</v>
      </c>
    </row>
    <row r="127" spans="1:97" s="10" customFormat="1">
      <c r="A127" s="11" t="s">
        <v>21</v>
      </c>
      <c r="B127" s="12">
        <v>184086</v>
      </c>
      <c r="C127" s="11" t="s">
        <v>273</v>
      </c>
      <c r="D127" s="11" t="s">
        <v>23</v>
      </c>
      <c r="E127" s="11" t="s">
        <v>24</v>
      </c>
      <c r="F127" s="11">
        <v>15</v>
      </c>
      <c r="G127" s="13">
        <f t="shared" si="1056"/>
        <v>50.225812500000004</v>
      </c>
      <c r="H127" s="14">
        <v>36</v>
      </c>
      <c r="I127" s="13">
        <f t="shared" si="1057"/>
        <v>540</v>
      </c>
      <c r="J127" s="14">
        <v>12725</v>
      </c>
      <c r="K127" s="11">
        <v>45</v>
      </c>
      <c r="L127" s="15">
        <f>+IFERROR(VLOOKUP($K127,'[4]Lookup Tables'!$A$3:$B$35,2,FALSE),"ERROR")</f>
        <v>45</v>
      </c>
      <c r="M127" s="11" t="s">
        <v>25</v>
      </c>
      <c r="N127" s="15" t="str">
        <f t="array" ref="N127">VLOOKUP($M127&amp;$L127, CHOOSE({1,2}, '[4]Lookup Tables'!$I$59:$I$165&amp;'[4]Lookup Tables'!$J$59:$J$165,'[4]Lookup Tables'!$K$59:$K$165), 2,0)</f>
        <v>M45</v>
      </c>
      <c r="O127" s="15">
        <f t="array" ref="O127">VLOOKUP($M127&amp;$K127&amp;A127, CHOOSE({1,2,3}, '[4]Lookup Tables'!$I$59:$I$165&amp;'[4]Lookup Tables'!$J$59:$J$165&amp;'[4]Lookup Tables'!$H$59:$H$165,'[4]Lookup Tables'!$L$59:$L$165), 2,0)</f>
        <v>70316</v>
      </c>
      <c r="P127" s="15">
        <f>+IFERROR(VLOOKUP($A127,'[4]Lookup Tables'!$I$54:$J$55,2,FALSE),"ERROR")</f>
        <v>72036</v>
      </c>
      <c r="Q127" s="16">
        <v>63.875</v>
      </c>
      <c r="R127" s="17">
        <v>1</v>
      </c>
      <c r="S127" s="18">
        <v>23</v>
      </c>
      <c r="T127" s="19">
        <f>(VLOOKUP(S127,'[4]Lookup Tables'!$L$3:$M$11,2,FALSE))*0.039370078474</f>
        <v>0.89566928528350009</v>
      </c>
      <c r="U127" s="17">
        <f t="shared" si="1058"/>
        <v>40.245357589183044</v>
      </c>
      <c r="V127" s="20" t="str">
        <f>+IFERROR(VLOOKUP(L127,'[4]Lookup Tables'!$R$4:$U$22,3,FALSE),"ERROR")</f>
        <v>Green</v>
      </c>
      <c r="W127" s="21">
        <f t="shared" si="1059"/>
        <v>184086</v>
      </c>
      <c r="X127" s="22" t="s">
        <v>274</v>
      </c>
      <c r="Y127" s="23" t="s">
        <v>27</v>
      </c>
      <c r="Z127" s="23" t="str">
        <f>+IFERROR(VLOOKUP(L127,'[4]Lookup Tables'!$R$4:$U$22,4,FALSE),"ERROR")</f>
        <v>Medium</v>
      </c>
      <c r="AA127" s="21">
        <f t="shared" si="1060"/>
        <v>23</v>
      </c>
      <c r="AB127" s="24">
        <f t="shared" si="1061"/>
        <v>1</v>
      </c>
      <c r="AC127" s="23" t="s">
        <v>28</v>
      </c>
      <c r="AD127" s="25">
        <v>0.75</v>
      </c>
      <c r="AE127" s="26">
        <f t="shared" si="1062"/>
        <v>7.9445555205726412</v>
      </c>
      <c r="AF127" s="23" t="s">
        <v>29</v>
      </c>
      <c r="AG127" s="23">
        <v>0.625</v>
      </c>
      <c r="AH127" s="26">
        <f t="shared" si="1063"/>
        <v>5.9861167977254306</v>
      </c>
      <c r="AI127" s="23" t="s">
        <v>30</v>
      </c>
      <c r="AJ127" s="23">
        <v>0.69</v>
      </c>
      <c r="AK127" s="26">
        <f t="shared" si="1064"/>
        <v>6.8225110268710125</v>
      </c>
      <c r="AL127" s="23" t="s">
        <v>31</v>
      </c>
      <c r="AM127" s="23">
        <v>0.80400000000000005</v>
      </c>
      <c r="AN127" s="26">
        <f t="shared" si="1065"/>
        <v>9.4548080867930508</v>
      </c>
      <c r="AO127" s="23" t="s">
        <v>32</v>
      </c>
      <c r="AP127" s="23">
        <v>0.53</v>
      </c>
      <c r="AQ127" s="26">
        <f t="shared" si="1066"/>
        <v>5.1721537521916696</v>
      </c>
      <c r="AR127" s="47">
        <f t="shared" si="1067"/>
        <v>64.125</v>
      </c>
      <c r="AS127" s="21">
        <f>+IFERROR(VLOOKUP(L127,'[4]Lookup Tables'!$R$4:$U$22,2,FALSE),"ERROR")</f>
        <v>60</v>
      </c>
      <c r="AT127" s="23" t="str">
        <f t="shared" si="1068"/>
        <v>B or G</v>
      </c>
      <c r="AU127" s="21">
        <f t="shared" si="1069"/>
        <v>15</v>
      </c>
      <c r="AV127" s="21" t="str">
        <f>+IFERROR(VLOOKUP(L127,'[4]Lookup Tables'!$R$4:$V$22,5,FALSE),"ERROR")</f>
        <v>5-8</v>
      </c>
      <c r="AW127" s="21">
        <v>600</v>
      </c>
      <c r="AX127" s="48">
        <f t="shared" si="1070"/>
        <v>63.875</v>
      </c>
      <c r="AY127" s="48">
        <f t="shared" si="1071"/>
        <v>64.125</v>
      </c>
      <c r="AZ127" s="48">
        <f t="shared" si="1072"/>
        <v>64.875</v>
      </c>
      <c r="BA127" s="29">
        <f t="array" ref="BA127">VLOOKUP($S127&amp;$M127, CHOOSE({1,2}, '[4]Lookup Tables'!$I$20:$I$49&amp;'[4]Lookup Tables'!$J$20:$J$49,'[4]Lookup Tables'!$K$20:$K$49), 2,0)</f>
        <v>4.6899999999999997E-2</v>
      </c>
      <c r="BB127" s="29">
        <f t="shared" si="1073"/>
        <v>2.9957374999999997</v>
      </c>
      <c r="BC127" s="30">
        <f t="shared" si="1074"/>
        <v>1360.0648249999999</v>
      </c>
      <c r="BD127" s="29">
        <f t="array" ref="BD127">VLOOKUP($S127&amp;$M127, CHOOSE({1,2}, '[4]Lookup Tables'!$I$20:$I$49&amp;'[4]Lookup Tables'!$J$20:$J$49,'[4]Lookup Tables'!$L$20:$L$49), 2,0)</f>
        <v>4.7899999999999998E-2</v>
      </c>
      <c r="BE127" s="49">
        <f t="shared" si="1075"/>
        <v>3.0715874999999997</v>
      </c>
      <c r="BF127" s="30">
        <f t="shared" si="1076"/>
        <v>1394.5007249999999</v>
      </c>
      <c r="BG127" s="29">
        <f t="array" ref="BG127">VLOOKUP($S127&amp;$M127, CHOOSE({1,2}, '[4]Lookup Tables'!$I$20:$I$49&amp;'[4]Lookup Tables'!$J$20:$J$49,'[4]Lookup Tables'!$M$20:$M$49), 2,0)</f>
        <v>4.8899999999999999E-2</v>
      </c>
      <c r="BH127" s="29">
        <f t="shared" si="1077"/>
        <v>3.1723875000000001</v>
      </c>
      <c r="BI127" s="30">
        <f t="shared" si="1078"/>
        <v>1440.263925</v>
      </c>
      <c r="BJ127" s="30" t="str">
        <f t="shared" si="1079"/>
        <v>M45</v>
      </c>
      <c r="BK127" s="31">
        <f t="shared" si="1080"/>
        <v>2.1501112499999997</v>
      </c>
      <c r="BL127" s="30">
        <v>72036</v>
      </c>
      <c r="BM127" s="31">
        <f t="shared" si="1081"/>
        <v>0.92147624999999989</v>
      </c>
      <c r="BN127" s="32">
        <v>0.3</v>
      </c>
      <c r="BO127" s="29" t="str">
        <f>'[4]Lookup Tables'!$P$58</f>
        <v>12-8 4x1.25 Universal Clip</v>
      </c>
      <c r="BP127" s="30">
        <f>VLOOKUP($BO127,'[4]Lookup Tables'!$P$58:$Q$60,2)</f>
        <v>8509</v>
      </c>
      <c r="BQ127" s="29" t="str">
        <f>VLOOKUP($S127,'[4]Lookup Tables'!$O$45:$S$53,2)</f>
        <v>40mm142 gauge</v>
      </c>
      <c r="BR127" s="33">
        <f t="shared" si="1082"/>
        <v>5.447916666666667</v>
      </c>
      <c r="BS127" s="30">
        <f>VLOOKUP($S127,'[4]Lookup Tables'!$O$45:$S$53,3)</f>
        <v>8030</v>
      </c>
      <c r="BT127" s="29" t="str">
        <f>VLOOKUP($S127,'[4]Lookup Tables'!$O$45:$S$53,4)</f>
        <v>84mm200 gauge</v>
      </c>
      <c r="BU127" s="33">
        <f t="shared" si="1083"/>
        <v>5.447916666666667</v>
      </c>
      <c r="BV127" s="30">
        <f>VLOOKUP($S127,'[4]Lookup Tables'!$O$45:$S$53,5)</f>
        <v>8032</v>
      </c>
      <c r="BW127" s="34">
        <f t="shared" si="1084"/>
        <v>15</v>
      </c>
      <c r="BX127" s="34">
        <f t="shared" si="1085"/>
        <v>44.936062499999998</v>
      </c>
      <c r="BY127" s="34">
        <f t="shared" si="1086"/>
        <v>46.073812499999995</v>
      </c>
      <c r="BZ127" s="34">
        <f t="shared" si="1087"/>
        <v>47.585812500000003</v>
      </c>
      <c r="CA127" s="34">
        <f t="shared" si="1088"/>
        <v>50.225812500000004</v>
      </c>
      <c r="CB127" s="35" t="str">
        <f t="array" ref="CB127">VLOOKUP($E127&amp;ROUNDUP(($AZ127),0), CHOOSE({1,2},'[4]Lookup Tables'!$X$3:$X$129&amp;'[4]Lookup Tables'!$Y$3:$Y$129,'[4]Lookup Tables'!$Z$3:$Z$129),2,0)</f>
        <v>72"-2pc</v>
      </c>
      <c r="CC127" s="34">
        <f t="array" ref="CC127">VLOOKUP($E127&amp;ROUNDUP(($AZ127),0), CHOOSE({1,2},'[4]Lookup Tables'!$X$3:$X$129&amp;'[4]Lookup Tables'!$Y$3:$Y$129,'[4]Lookup Tables'!AA$3:$AA$129),2,0)</f>
        <v>8495</v>
      </c>
      <c r="CD127" s="34">
        <f t="array" ref="CD127">VLOOKUP($E127&amp;ROUNDUP(($AZ127),0), CHOOSE({1,2},'[4]Lookup Tables'!$X$3:$X$129&amp;'[4]Lookup Tables'!$Y$3:$Y$129,'[4]Lookup Tables'!$AB$3:$AB$129),2,0)</f>
        <v>8496</v>
      </c>
      <c r="CE127" s="36">
        <f t="array" ref="CE127">VLOOKUP($E127&amp;ROUNDUP(($AZ127),0), CHOOSE({1,2},'[4]Lookup Tables'!$X$3:$X$129&amp;'[4]Lookup Tables'!$Y$3:$Y$129,'[4]Lookup Tables'!$AD$3:$AD$129),2,0)</f>
        <v>2.64</v>
      </c>
      <c r="CF127" s="34">
        <f t="array" ref="CF127">VLOOKUP($E127&amp;ROUNDUP(($AZ127),0), CHOOSE({1,2},'[4]Lookup Tables'!$X$3:$X$129&amp;'[4]Lookup Tables'!$Y$3:$Y$129,'[4]Lookup Tables'!$AE$3:$AE$129),2,0)</f>
        <v>4</v>
      </c>
      <c r="CG127" s="34" t="str">
        <f t="array" ref="CG127">VLOOKUP($E127&amp;ROUNDUP(($AZ127+1),0), CHOOSE({1,2},'[4]Lookup Tables'!$X$3:$X$129&amp;'[4]Lookup Tables'!$Y$3:$Y$129,'[4]Lookup Tables'!$AC$3:$AC$129),2,0)</f>
        <v>NA</v>
      </c>
      <c r="CH127" s="36">
        <f t="shared" si="1089"/>
        <v>10.155565883048078</v>
      </c>
      <c r="CI127" s="36">
        <f t="shared" si="1053"/>
        <v>0</v>
      </c>
      <c r="CJ127" s="36">
        <f t="shared" si="1090"/>
        <v>617.02096359409245</v>
      </c>
      <c r="CK127" s="36">
        <f t="shared" si="1091"/>
        <v>3.5070321401796662</v>
      </c>
      <c r="CL127" s="36">
        <f t="shared" si="1092"/>
        <v>4.4806849880920741</v>
      </c>
      <c r="CM127" s="36">
        <f t="shared" si="1093"/>
        <v>1.1730395959783482</v>
      </c>
      <c r="CN127" s="37">
        <f t="shared" si="1094"/>
        <v>25</v>
      </c>
      <c r="CO127" s="37">
        <f t="shared" si="1095"/>
        <v>21.924796811416403</v>
      </c>
      <c r="CP127" s="38" t="str">
        <f t="array" ref="CP127">VLOOKUP($S127&amp;$D127, CHOOSE({1,2}, '[4]Lookup Tables'!$O$65:$O$79&amp;'[4]Lookup Tables'!$P$65:$P$79,'[4]Lookup Tables'!$Q$65:$Q$79),2,0)</f>
        <v>NA</v>
      </c>
      <c r="CQ127" s="39">
        <f t="shared" si="1054"/>
        <v>3.4409800925925929</v>
      </c>
      <c r="CR127" s="40" t="str">
        <f>+IFERROR(VLOOKUP($J127,'[5]Codes - Revised'!$A$8:$O$12110,10,FALSE),"ERROR")</f>
        <v>72 x 42</v>
      </c>
      <c r="CS127" s="41">
        <f t="shared" si="1055"/>
        <v>1858.12925</v>
      </c>
    </row>
    <row r="128" spans="1:97" s="10" customFormat="1">
      <c r="A128" s="11" t="s">
        <v>21</v>
      </c>
      <c r="B128" s="12">
        <v>184088</v>
      </c>
      <c r="C128" s="11" t="s">
        <v>275</v>
      </c>
      <c r="D128" s="11" t="s">
        <v>23</v>
      </c>
      <c r="E128" s="11" t="s">
        <v>24</v>
      </c>
      <c r="F128" s="11">
        <v>15</v>
      </c>
      <c r="G128" s="13">
        <f>CA128</f>
        <v>50.225812500000004</v>
      </c>
      <c r="H128" s="14">
        <v>36</v>
      </c>
      <c r="I128" s="13">
        <f>F128*H128</f>
        <v>540</v>
      </c>
      <c r="J128" s="14">
        <v>12725</v>
      </c>
      <c r="K128" s="11">
        <v>50</v>
      </c>
      <c r="L128" s="15">
        <f>+IFERROR(VLOOKUP($K128,'[4]Lookup Tables'!$A$3:$B$35,2,FALSE),"ERROR")</f>
        <v>50</v>
      </c>
      <c r="M128" s="11" t="s">
        <v>25</v>
      </c>
      <c r="N128" s="15" t="str">
        <f t="array" ref="N128">VLOOKUP($M128&amp;$L128, CHOOSE({1,2}, '[4]Lookup Tables'!$I$59:$I$165&amp;'[4]Lookup Tables'!$J$59:$J$165,'[4]Lookup Tables'!$K$59:$K$165), 2,0)</f>
        <v>M50</v>
      </c>
      <c r="O128" s="15">
        <f t="array" ref="O128">VLOOKUP($M128&amp;$K128&amp;A128, CHOOSE({1,2,3}, '[4]Lookup Tables'!$I$59:$I$165&amp;'[4]Lookup Tables'!$J$59:$J$165&amp;'[4]Lookup Tables'!$H$59:$H$165,'[4]Lookup Tables'!$L$59:$L$165), 2,0)</f>
        <v>70325</v>
      </c>
      <c r="P128" s="15">
        <f>+IFERROR(VLOOKUP($A128,'[4]Lookup Tables'!$I$54:$J$55,2,FALSE),"ERROR")</f>
        <v>72036</v>
      </c>
      <c r="Q128" s="16">
        <v>63.875</v>
      </c>
      <c r="R128" s="17">
        <v>1</v>
      </c>
      <c r="S128" s="18">
        <v>23</v>
      </c>
      <c r="T128" s="19">
        <f>(VLOOKUP(S128,'[4]Lookup Tables'!$L$3:$M$11,2,FALSE))*0.039370078474</f>
        <v>0.89566928528350009</v>
      </c>
      <c r="U128" s="17">
        <f>(3.14159*(T128/2)^2)*(Q128)</f>
        <v>40.245357589183044</v>
      </c>
      <c r="V128" s="20" t="str">
        <f>+IFERROR(VLOOKUP(L128,'[4]Lookup Tables'!$R$4:$U$22,3,FALSE),"ERROR")</f>
        <v>Green</v>
      </c>
      <c r="W128" s="21">
        <f>B128</f>
        <v>184088</v>
      </c>
      <c r="X128" s="22" t="s">
        <v>276</v>
      </c>
      <c r="Y128" s="23" t="s">
        <v>27</v>
      </c>
      <c r="Z128" s="23" t="str">
        <f>+IFERROR(VLOOKUP(L128,'[4]Lookup Tables'!$R$4:$U$22,4,FALSE),"ERROR")</f>
        <v>Medium</v>
      </c>
      <c r="AA128" s="21">
        <f>S128</f>
        <v>23</v>
      </c>
      <c r="AB128" s="24">
        <f>R128</f>
        <v>1</v>
      </c>
      <c r="AC128" s="23" t="s">
        <v>28</v>
      </c>
      <c r="AD128" s="25">
        <v>0.75</v>
      </c>
      <c r="AE128" s="26">
        <f>(($U128-(3.1459*(($AB128+0.043)/2)^2))/((3.1459*(($AB128+0.043)/2)^2)-(3.1459*(AD128/2)^2)))/12</f>
        <v>7.9445555205726412</v>
      </c>
      <c r="AF128" s="23" t="s">
        <v>29</v>
      </c>
      <c r="AG128" s="23">
        <v>0.625</v>
      </c>
      <c r="AH128" s="26">
        <f>(($U128-(3.1459*(($AB128+0.043)/2)^2))/((3.1459*(($AB128+0.043)/2)^2)-(3.1459*(AG128/2)^2)))/12</f>
        <v>5.9861167977254306</v>
      </c>
      <c r="AI128" s="23" t="s">
        <v>30</v>
      </c>
      <c r="AJ128" s="23">
        <v>0.69</v>
      </c>
      <c r="AK128" s="26">
        <f>(($U128-(3.1459*(($AB128+0.043)/2)^2))/((3.1459*(($AB128+0.043)/2)^2)-(3.1459*(AJ128/2)^2)))/12</f>
        <v>6.8225110268710125</v>
      </c>
      <c r="AL128" s="23" t="s">
        <v>31</v>
      </c>
      <c r="AM128" s="23">
        <v>0.80400000000000005</v>
      </c>
      <c r="AN128" s="26">
        <f>(($U128-(3.1459*(($AB128+0.043)/2)^2))/((3.1459*(($AB128+0.043)/2)^2)-(3.1459*(AM128/2)^2)))/12</f>
        <v>9.4548080867930508</v>
      </c>
      <c r="AO128" s="23" t="s">
        <v>32</v>
      </c>
      <c r="AP128" s="23">
        <v>0.53</v>
      </c>
      <c r="AQ128" s="26">
        <f>(($U128-(3.1459*(($AB128+0.043)/2)^2))/((3.1459*(($AB128+0.043)/2)^2)-(3.1459*(AP128/2)^2)))/12</f>
        <v>5.1721537521916696</v>
      </c>
      <c r="AR128" s="27">
        <f>AY128</f>
        <v>64.125</v>
      </c>
      <c r="AS128" s="21">
        <f>+IFERROR(VLOOKUP(L128,'[4]Lookup Tables'!$R$4:$U$22,2,FALSE),"ERROR")</f>
        <v>60</v>
      </c>
      <c r="AT128" s="23" t="str">
        <f>A128</f>
        <v>B or G</v>
      </c>
      <c r="AU128" s="21">
        <f>F128</f>
        <v>15</v>
      </c>
      <c r="AV128" s="21" t="str">
        <f>+IFERROR(VLOOKUP(L128,'[4]Lookup Tables'!$R$4:$V$22,5,FALSE),"ERROR")</f>
        <v>5-8</v>
      </c>
      <c r="AW128" s="21">
        <v>600</v>
      </c>
      <c r="AX128" s="28">
        <f>Q128</f>
        <v>63.875</v>
      </c>
      <c r="AY128" s="28">
        <f>AX128+0.25</f>
        <v>64.125</v>
      </c>
      <c r="AZ128" s="48">
        <f>AX128+1</f>
        <v>64.875</v>
      </c>
      <c r="BA128" s="29">
        <f t="array" ref="BA128">VLOOKUP($S128&amp;$M128, CHOOSE({1,2}, '[4]Lookup Tables'!$I$20:$I$49&amp;'[4]Lookup Tables'!$J$20:$J$49,'[4]Lookup Tables'!$K$20:$K$49), 2,0)</f>
        <v>4.6899999999999997E-2</v>
      </c>
      <c r="BB128" s="29">
        <f>BA128*AX128</f>
        <v>2.9957374999999997</v>
      </c>
      <c r="BC128" s="30">
        <f>BB128*454</f>
        <v>1360.0648249999999</v>
      </c>
      <c r="BD128" s="29">
        <f t="array" ref="BD128">VLOOKUP($S128&amp;$M128, CHOOSE({1,2}, '[4]Lookup Tables'!$I$20:$I$49&amp;'[4]Lookup Tables'!$J$20:$J$49,'[4]Lookup Tables'!$L$20:$L$49), 2,0)</f>
        <v>4.7899999999999998E-2</v>
      </c>
      <c r="BE128" s="49">
        <f>BD128*AY128</f>
        <v>3.0715874999999997</v>
      </c>
      <c r="BF128" s="30">
        <f>BE128*454</f>
        <v>1394.5007249999999</v>
      </c>
      <c r="BG128" s="29">
        <f t="array" ref="BG128">VLOOKUP($S128&amp;$M128, CHOOSE({1,2}, '[4]Lookup Tables'!$I$20:$I$49&amp;'[4]Lookup Tables'!$J$20:$J$49,'[4]Lookup Tables'!$M$20:$M$49), 2,0)</f>
        <v>4.8899999999999999E-2</v>
      </c>
      <c r="BH128" s="29">
        <f>BG128*AZ128</f>
        <v>3.1723875000000001</v>
      </c>
      <c r="BI128" s="30">
        <f>BH128*454</f>
        <v>1440.263925</v>
      </c>
      <c r="BJ128" s="30" t="str">
        <f>N128</f>
        <v>M50</v>
      </c>
      <c r="BK128" s="31">
        <f>BE128*0.7</f>
        <v>2.1501112499999997</v>
      </c>
      <c r="BL128" s="30">
        <v>72036</v>
      </c>
      <c r="BM128" s="31">
        <f>BE128*0.3</f>
        <v>0.92147624999999989</v>
      </c>
      <c r="BN128" s="32">
        <v>0.3</v>
      </c>
      <c r="BO128" s="29" t="str">
        <f>'[4]Lookup Tables'!$P$58</f>
        <v>12-8 4x1.25 Universal Clip</v>
      </c>
      <c r="BP128" s="30">
        <f>VLOOKUP($BO128,'[4]Lookup Tables'!$P$58:$Q$60,2)</f>
        <v>8509</v>
      </c>
      <c r="BQ128" s="29" t="str">
        <f>VLOOKUP($S128,'[4]Lookup Tables'!$O$45:$S$53,2)</f>
        <v>40mm142 gauge</v>
      </c>
      <c r="BR128" s="33">
        <f>($AY128+1.25)/12</f>
        <v>5.447916666666667</v>
      </c>
      <c r="BS128" s="30">
        <f>VLOOKUP($S128,'[4]Lookup Tables'!$O$45:$S$53,3)</f>
        <v>8030</v>
      </c>
      <c r="BT128" s="29" t="str">
        <f>VLOOKUP($S128,'[4]Lookup Tables'!$O$45:$S$53,4)</f>
        <v>84mm200 gauge</v>
      </c>
      <c r="BU128" s="33">
        <f>($AY128+1.25)/12</f>
        <v>5.447916666666667</v>
      </c>
      <c r="BV128" s="30">
        <f>VLOOKUP($S128,'[4]Lookup Tables'!$O$45:$S$53,5)</f>
        <v>8032</v>
      </c>
      <c r="BW128" s="34">
        <f>F128</f>
        <v>15</v>
      </c>
      <c r="BX128" s="34">
        <f>BB128*BW128</f>
        <v>44.936062499999998</v>
      </c>
      <c r="BY128" s="34">
        <f>BE128*BW128</f>
        <v>46.073812499999995</v>
      </c>
      <c r="BZ128" s="34">
        <f>BH128*BW128</f>
        <v>47.585812500000003</v>
      </c>
      <c r="CA128" s="34">
        <f>BZ128+CE128+CI128</f>
        <v>50.225812500000004</v>
      </c>
      <c r="CB128" s="35" t="str">
        <f t="array" ref="CB128">VLOOKUP($E128&amp;ROUNDUP(($AZ128),0), CHOOSE({1,2},'[4]Lookup Tables'!$X$3:$X$129&amp;'[4]Lookup Tables'!$Y$3:$Y$129,'[4]Lookup Tables'!$Z$3:$Z$129),2,0)</f>
        <v>72"-2pc</v>
      </c>
      <c r="CC128" s="34">
        <f t="array" ref="CC128">VLOOKUP($E128&amp;ROUNDUP(($AZ128),0), CHOOSE({1,2},'[4]Lookup Tables'!$X$3:$X$129&amp;'[4]Lookup Tables'!$Y$3:$Y$129,'[4]Lookup Tables'!AA$3:$AA$129),2,0)</f>
        <v>8495</v>
      </c>
      <c r="CD128" s="34">
        <f t="array" ref="CD128">VLOOKUP($E128&amp;ROUNDUP(($AZ128),0), CHOOSE({1,2},'[4]Lookup Tables'!$X$3:$X$129&amp;'[4]Lookup Tables'!$Y$3:$Y$129,'[4]Lookup Tables'!$AB$3:$AB$129),2,0)</f>
        <v>8496</v>
      </c>
      <c r="CE128" s="36">
        <f t="array" ref="CE128">VLOOKUP($E128&amp;ROUNDUP(($AZ128),0), CHOOSE({1,2},'[4]Lookup Tables'!$X$3:$X$129&amp;'[4]Lookup Tables'!$Y$3:$Y$129,'[4]Lookup Tables'!$AD$3:$AD$129),2,0)</f>
        <v>2.64</v>
      </c>
      <c r="CF128" s="34">
        <f t="array" ref="CF128">VLOOKUP($E128&amp;ROUNDUP(($AZ128),0), CHOOSE({1,2},'[4]Lookup Tables'!$X$3:$X$129&amp;'[4]Lookup Tables'!$Y$3:$Y$129,'[4]Lookup Tables'!$AE$3:$AE$129),2,0)</f>
        <v>4</v>
      </c>
      <c r="CG128" s="34" t="str">
        <f t="array" ref="CG128">VLOOKUP($E128&amp;ROUNDUP(($AZ128+1),0), CHOOSE({1,2},'[4]Lookup Tables'!$X$3:$X$129&amp;'[4]Lookup Tables'!$Y$3:$Y$129,'[4]Lookup Tables'!$AC$3:$AC$129),2,0)</f>
        <v>NA</v>
      </c>
      <c r="CH128" s="36">
        <f>(CO128*12)*0.0386</f>
        <v>10.155565883048078</v>
      </c>
      <c r="CI128" s="36">
        <f t="shared" si="1053"/>
        <v>0</v>
      </c>
      <c r="CJ128" s="36">
        <f>((3.14159*(((S128*0.039370078474)/2)^2))*Q128)*BW128</f>
        <v>617.02096359409245</v>
      </c>
      <c r="CK128" s="36">
        <f>((SQRT((CJ128/Q128)/3.14159))*2)</f>
        <v>3.5070321401796662</v>
      </c>
      <c r="CL128" s="36">
        <f>CK128/0.7827</f>
        <v>4.4806849880920741</v>
      </c>
      <c r="CM128" s="36">
        <f>(2*3.14159*(CL128/2))/12</f>
        <v>1.1730395959783482</v>
      </c>
      <c r="CN128" s="37">
        <f>ROUNDUP((Q128/3)*CM128,1)</f>
        <v>25</v>
      </c>
      <c r="CO128" s="37">
        <f>(CN128*ABS(COS(15)))+((6*(CM128*5))/12)</f>
        <v>21.924796811416403</v>
      </c>
      <c r="CP128" s="38" t="str">
        <f t="array" ref="CP128">VLOOKUP($S128&amp;$D128, CHOOSE({1,2}, '[4]Lookup Tables'!$O$65:$O$79&amp;'[4]Lookup Tables'!$P$65:$P$79,'[4]Lookup Tables'!$Q$65:$Q$79),2,0)</f>
        <v>NA</v>
      </c>
      <c r="CQ128" s="39">
        <f t="shared" si="1054"/>
        <v>3.4409800925925929</v>
      </c>
      <c r="CR128" s="40" t="str">
        <f>+IFERROR(VLOOKUP($J128,'[5]Codes - Revised'!$A$8:$O$12110,10,FALSE),"ERROR")</f>
        <v>72 x 42</v>
      </c>
      <c r="CS128" s="41">
        <f t="shared" si="1055"/>
        <v>1858.12925</v>
      </c>
    </row>
    <row r="129" spans="1:97" s="10" customFormat="1">
      <c r="A129" s="42" t="s">
        <v>277</v>
      </c>
      <c r="B129" s="42">
        <v>131043</v>
      </c>
      <c r="C129" s="42" t="s">
        <v>278</v>
      </c>
      <c r="D129" s="42" t="s">
        <v>23</v>
      </c>
      <c r="E129" s="42" t="s">
        <v>24</v>
      </c>
      <c r="F129" s="42">
        <v>50</v>
      </c>
      <c r="G129" s="13">
        <f t="shared" ref="G129:G130" si="1096">CA129</f>
        <v>32.030749999999998</v>
      </c>
      <c r="H129" s="43">
        <v>75</v>
      </c>
      <c r="I129" s="13">
        <f t="shared" ref="I129:I130" si="1097">F129*H129</f>
        <v>3750</v>
      </c>
      <c r="J129" s="43">
        <v>31375</v>
      </c>
      <c r="K129" s="42">
        <v>1530</v>
      </c>
      <c r="L129" s="15">
        <f>+IFERROR(VLOOKUP($K129,'[4]Lookup Tables'!$A$3:$B$35,2,FALSE),"ERROR")</f>
        <v>1530</v>
      </c>
      <c r="M129" s="42" t="s">
        <v>25</v>
      </c>
      <c r="N129" s="15" t="str">
        <f t="array" ref="N129">VLOOKUP($M129&amp;$L129, CHOOSE({1,2}, '[4]Lookup Tables'!$I$59:$I$165&amp;'[4]Lookup Tables'!$J$59:$J$165,'[4]Lookup Tables'!$K$59:$K$165), 2,0)</f>
        <v>M1530</v>
      </c>
      <c r="O129" s="15">
        <f t="array" ref="O129">VLOOKUP($M129&amp;$K129&amp;A129, CHOOSE({1,2,3}, '[4]Lookup Tables'!$I$59:$I$165&amp;'[4]Lookup Tables'!$J$59:$J$165&amp;'[4]Lookup Tables'!$H$59:$H$165,'[4]Lookup Tables'!$L$59:$L$165), 2,0)</f>
        <v>70460</v>
      </c>
      <c r="P129" s="15">
        <f>+IFERROR(VLOOKUP($A129,'[4]Lookup Tables'!$I$54:$J$55,2,FALSE),"ERROR")</f>
        <v>72038</v>
      </c>
      <c r="Q129" s="44">
        <v>11.75</v>
      </c>
      <c r="R129" s="17">
        <v>1</v>
      </c>
      <c r="S129" s="45">
        <v>23</v>
      </c>
      <c r="T129" s="19">
        <f>(VLOOKUP(S129,'[4]Lookup Tables'!$L$3:$M$11,2,FALSE))*0.039370078474</f>
        <v>0.89566928528350009</v>
      </c>
      <c r="U129" s="17">
        <f t="shared" ref="U129:U130" si="1098">(3.14159*(T129/2)^2)*(Q129)</f>
        <v>7.4032556034896402</v>
      </c>
      <c r="V129" s="20" t="str">
        <f>+IFERROR(VLOOKUP(L129,'[4]Lookup Tables'!$R$4:$U$22,3,FALSE),"ERROR")</f>
        <v>White</v>
      </c>
      <c r="W129" s="21">
        <f t="shared" ref="W129:W130" si="1099">B129</f>
        <v>131043</v>
      </c>
      <c r="X129" s="46" t="s">
        <v>279</v>
      </c>
      <c r="Y129" s="23" t="s">
        <v>27</v>
      </c>
      <c r="Z129" s="23" t="str">
        <f>+IFERROR(VLOOKUP(L129,'[4]Lookup Tables'!$R$4:$U$22,4,FALSE),"ERROR")</f>
        <v>Super Slow</v>
      </c>
      <c r="AA129" s="21">
        <f t="shared" ref="AA129:AA130" si="1100">S129</f>
        <v>23</v>
      </c>
      <c r="AB129" s="24">
        <f t="shared" ref="AB129:AB130" si="1101">R129</f>
        <v>1</v>
      </c>
      <c r="AC129" s="23" t="s">
        <v>28</v>
      </c>
      <c r="AD129" s="25">
        <v>0.75</v>
      </c>
      <c r="AE129" s="26">
        <f t="shared" ref="AE129:AE130" si="1102">(($U129-(3.1459*(($AB129+0.043)/2)^2))/((3.1459*(($AB129+0.043)/2)^2)-(3.1459*(AD129/2)^2)))/12</f>
        <v>1.320608239030574</v>
      </c>
      <c r="AF129" s="23" t="s">
        <v>29</v>
      </c>
      <c r="AG129" s="23">
        <v>0.625</v>
      </c>
      <c r="AH129" s="26">
        <f t="shared" ref="AH129:AH130" si="1103">(($U129-(3.1459*(($AB129+0.043)/2)^2))/((3.1459*(($AB129+0.043)/2)^2)-(3.1459*(AG129/2)^2)))/12</f>
        <v>0.99506072333492968</v>
      </c>
      <c r="AI129" s="23" t="s">
        <v>30</v>
      </c>
      <c r="AJ129" s="23">
        <v>0.69</v>
      </c>
      <c r="AK129" s="26">
        <f t="shared" ref="AK129:AK130" si="1104">(($U129-(3.1459*(($AB129+0.043)/2)^2))/((3.1459*(($AB129+0.043)/2)^2)-(3.1459*(AJ129/2)^2)))/12</f>
        <v>1.1340929331579992</v>
      </c>
      <c r="AL129" s="23" t="s">
        <v>31</v>
      </c>
      <c r="AM129" s="23">
        <v>0.80400000000000005</v>
      </c>
      <c r="AN129" s="26">
        <f t="shared" ref="AN129:AN130" si="1105">(($U129-(3.1459*(($AB129+0.043)/2)^2))/((3.1459*(($AB129+0.043)/2)^2)-(3.1459*(AM129/2)^2)))/12</f>
        <v>1.5716546288258313</v>
      </c>
      <c r="AO129" s="23" t="s">
        <v>32</v>
      </c>
      <c r="AP129" s="23">
        <v>0.53</v>
      </c>
      <c r="AQ129" s="26">
        <f t="shared" ref="AQ129:AQ130" si="1106">(($U129-(3.1459*(($AB129+0.043)/2)^2))/((3.1459*(($AB129+0.043)/2)^2)-(3.1459*(AP129/2)^2)))/12</f>
        <v>0.85975720617594531</v>
      </c>
      <c r="AR129" s="47">
        <f t="shared" ref="AR129:AR130" si="1107">AY129</f>
        <v>12</v>
      </c>
      <c r="AS129" s="21">
        <f>+IFERROR(VLOOKUP(L129,'[4]Lookup Tables'!$R$4:$U$22,2,FALSE),"ERROR")</f>
        <v>1000</v>
      </c>
      <c r="AT129" s="23" t="str">
        <f t="shared" ref="AT129:AT130" si="1108">A129</f>
        <v>GJ</v>
      </c>
      <c r="AU129" s="21">
        <f t="shared" ref="AU129:AU130" si="1109">F129</f>
        <v>50</v>
      </c>
      <c r="AV129" s="21" t="str">
        <f>+IFERROR(VLOOKUP(L129,'[4]Lookup Tables'!$R$4:$V$22,5,FALSE),"ERROR")</f>
        <v>5-8</v>
      </c>
      <c r="AW129" s="21">
        <v>600</v>
      </c>
      <c r="AX129" s="48">
        <f t="shared" ref="AX129:AX130" si="1110">Q129</f>
        <v>11.75</v>
      </c>
      <c r="AY129" s="48">
        <f t="shared" ref="AY129:AY130" si="1111">AX129+0.25</f>
        <v>12</v>
      </c>
      <c r="AZ129" s="48">
        <f t="shared" ref="AZ129:AZ130" si="1112">AX129+1</f>
        <v>12.75</v>
      </c>
      <c r="BA129" s="29">
        <f t="array" ref="BA129">VLOOKUP($S129&amp;$M129, CHOOSE({1,2}, '[4]Lookup Tables'!$I$20:$I$49&amp;'[4]Lookup Tables'!$J$20:$J$49,'[4]Lookup Tables'!$K$20:$K$49), 2,0)</f>
        <v>4.6899999999999997E-2</v>
      </c>
      <c r="BB129" s="29">
        <f t="shared" ref="BB129:BB130" si="1113">BA129*AX129</f>
        <v>0.55107499999999998</v>
      </c>
      <c r="BC129" s="30">
        <f t="shared" ref="BC129:BC130" si="1114">BB129*454</f>
        <v>250.18805</v>
      </c>
      <c r="BD129" s="29">
        <f t="array" ref="BD129">VLOOKUP($S129&amp;$M129, CHOOSE({1,2}, '[4]Lookup Tables'!$I$20:$I$49&amp;'[4]Lookup Tables'!$J$20:$J$49,'[4]Lookup Tables'!$L$20:$L$49), 2,0)</f>
        <v>4.7899999999999998E-2</v>
      </c>
      <c r="BE129" s="49">
        <f t="shared" ref="BE129:BE130" si="1115">BD129*AY129</f>
        <v>0.57479999999999998</v>
      </c>
      <c r="BF129" s="30">
        <f t="shared" ref="BF129:BF130" si="1116">BE129*454</f>
        <v>260.95920000000001</v>
      </c>
      <c r="BG129" s="29">
        <f t="array" ref="BG129">VLOOKUP($S129&amp;$M129, CHOOSE({1,2}, '[4]Lookup Tables'!$I$20:$I$49&amp;'[4]Lookup Tables'!$J$20:$J$49,'[4]Lookup Tables'!$M$20:$M$49), 2,0)</f>
        <v>4.8899999999999999E-2</v>
      </c>
      <c r="BH129" s="29">
        <f t="shared" ref="BH129:BH130" si="1117">BG129*AZ129</f>
        <v>0.623475</v>
      </c>
      <c r="BI129" s="30">
        <f t="shared" ref="BI129:BI130" si="1118">BH129*454</f>
        <v>283.05765000000002</v>
      </c>
      <c r="BJ129" s="30" t="str">
        <f t="shared" ref="BJ129:BJ130" si="1119">N129</f>
        <v>M1530</v>
      </c>
      <c r="BK129" s="31">
        <f t="shared" ref="BK129:BK130" si="1120">BE129*0.7</f>
        <v>0.40235999999999994</v>
      </c>
      <c r="BL129" s="30">
        <v>72036</v>
      </c>
      <c r="BM129" s="31">
        <f t="shared" ref="BM129:BM130" si="1121">BE129*0.3</f>
        <v>0.17243999999999998</v>
      </c>
      <c r="BN129" s="32">
        <v>0.3</v>
      </c>
      <c r="BO129" s="29" t="str">
        <f>'[4]Lookup Tables'!$P$58</f>
        <v>12-8 4x1.25 Universal Clip</v>
      </c>
      <c r="BP129" s="30">
        <f>VLOOKUP($BO129,'[4]Lookup Tables'!$P$58:$Q$60,2)</f>
        <v>8509</v>
      </c>
      <c r="BQ129" s="29" t="str">
        <f>VLOOKUP($S129,'[4]Lookup Tables'!$O$45:$S$53,2)</f>
        <v>40mm142 gauge</v>
      </c>
      <c r="BR129" s="33">
        <f t="shared" ref="BR129:BR130" si="1122">($AY129+1.25)/12</f>
        <v>1.1041666666666667</v>
      </c>
      <c r="BS129" s="30">
        <f>VLOOKUP($S129,'[4]Lookup Tables'!$O$45:$S$53,3)</f>
        <v>8030</v>
      </c>
      <c r="BT129" s="29" t="str">
        <f>VLOOKUP($S129,'[4]Lookup Tables'!$O$45:$S$53,4)</f>
        <v>84mm200 gauge</v>
      </c>
      <c r="BU129" s="33">
        <f t="shared" ref="BU129:BU130" si="1123">($AY129+1.25)/12</f>
        <v>1.1041666666666667</v>
      </c>
      <c r="BV129" s="30">
        <f>VLOOKUP($S129,'[4]Lookup Tables'!$O$45:$S$53,5)</f>
        <v>8032</v>
      </c>
      <c r="BW129" s="34">
        <f t="shared" ref="BW129:BW130" si="1124">F129</f>
        <v>50</v>
      </c>
      <c r="BX129" s="34">
        <f t="shared" ref="BX129:BX130" si="1125">BB129*BW129</f>
        <v>27.553750000000001</v>
      </c>
      <c r="BY129" s="34">
        <f t="shared" ref="BY129:BY130" si="1126">BE129*BW129</f>
        <v>28.74</v>
      </c>
      <c r="BZ129" s="34">
        <f t="shared" ref="BZ129:BZ130" si="1127">BH129*BW129</f>
        <v>31.173749999999998</v>
      </c>
      <c r="CA129" s="34">
        <f t="shared" ref="CA129:CA130" si="1128">BZ129+CE129+CI129</f>
        <v>32.030749999999998</v>
      </c>
      <c r="CB129" s="35" t="str">
        <f t="array" ref="CB129">VLOOKUP($E129&amp;ROUNDUP(($AZ129),0), CHOOSE({1,2},'[4]Lookup Tables'!$X$3:$X$129&amp;'[4]Lookup Tables'!$Y$3:$Y$129,'[4]Lookup Tables'!$Z$3:$Z$129),2,0)</f>
        <v>13"-2pc</v>
      </c>
      <c r="CC129" s="34">
        <f t="array" ref="CC129">VLOOKUP($E129&amp;ROUNDUP(($AZ129),0), CHOOSE({1,2},'[4]Lookup Tables'!$X$3:$X$129&amp;'[4]Lookup Tables'!$Y$3:$Y$129,'[4]Lookup Tables'!AA$3:$AA$129),2,0)</f>
        <v>8405</v>
      </c>
      <c r="CD129" s="34">
        <f t="array" ref="CD129">VLOOKUP($E129&amp;ROUNDUP(($AZ129),0), CHOOSE({1,2},'[4]Lookup Tables'!$X$3:$X$129&amp;'[4]Lookup Tables'!$Y$3:$Y$129,'[4]Lookup Tables'!$AB$3:$AB$129),2,0)</f>
        <v>8406</v>
      </c>
      <c r="CE129" s="36">
        <f t="array" ref="CE129">VLOOKUP($E129&amp;ROUNDUP(($AZ129),0), CHOOSE({1,2},'[4]Lookup Tables'!$X$3:$X$129&amp;'[4]Lookup Tables'!$Y$3:$Y$129,'[4]Lookup Tables'!$AD$3:$AD$129),2,0)</f>
        <v>0.85699999999999998</v>
      </c>
      <c r="CF129" s="34">
        <f t="array" ref="CF129">VLOOKUP($E129&amp;ROUNDUP(($AZ129),0), CHOOSE({1,2},'[4]Lookup Tables'!$X$3:$X$129&amp;'[4]Lookup Tables'!$Y$3:$Y$129,'[4]Lookup Tables'!$AE$3:$AE$129),2,0)</f>
        <v>1</v>
      </c>
      <c r="CG129" s="34" t="str">
        <f t="array" ref="CG129">VLOOKUP($E129&amp;ROUNDUP(($AZ129+1),0), CHOOSE({1,2},'[4]Lookup Tables'!$X$3:$X$129&amp;'[4]Lookup Tables'!$Y$3:$Y$129,'[4]Lookup Tables'!$AC$3:$AC$129),2,0)</f>
        <v>NA</v>
      </c>
      <c r="CH129" s="36">
        <f t="shared" ref="CH129:CH130" si="1129">(CO129*12)*0.0386</f>
        <v>5.4359054619815081</v>
      </c>
      <c r="CI129" s="36">
        <f t="shared" ref="CI129:CI130" si="1130">IF(CB129="NA", CH129*0.0022,0)</f>
        <v>0</v>
      </c>
      <c r="CJ129" s="36">
        <f t="shared" ref="CJ129:CJ130" si="1131">((3.14159*(((S129*0.039370078474)/2)^2))*Q129)*BW129</f>
        <v>378.34292614380098</v>
      </c>
      <c r="CK129" s="36">
        <f t="shared" ref="CK129:CK130" si="1132">((SQRT((CJ129/Q129)/3.14159))*2)</f>
        <v>6.4029353769067425</v>
      </c>
      <c r="CL129" s="36">
        <f t="shared" ref="CL129:CL130" si="1133">CK129/0.7827</f>
        <v>8.180574136842651</v>
      </c>
      <c r="CM129" s="36">
        <f t="shared" ref="CM129:CM130" si="1134">(2*3.14159*(CL129/2))/12</f>
        <v>2.141667491880292</v>
      </c>
      <c r="CN129" s="37">
        <f t="shared" ref="CN129:CN130" si="1135">ROUNDUP((Q129/3)*CM129,1)</f>
        <v>8.4</v>
      </c>
      <c r="CO129" s="37">
        <f t="shared" ref="CO129:CO130" si="1136">(CN129*ABS(COS(15)))+((6*(CM129*5))/12)</f>
        <v>11.735547197714828</v>
      </c>
      <c r="CP129" s="38" t="str">
        <f t="array" ref="CP129">VLOOKUP($S129&amp;$D129, CHOOSE({1,2}, '[4]Lookup Tables'!$O$65:$O$79&amp;'[4]Lookup Tables'!$P$65:$P$79,'[4]Lookup Tables'!$Q$65:$Q$79),2,0)</f>
        <v>NA</v>
      </c>
      <c r="CQ129" s="39">
        <f t="shared" ref="CQ129:CQ130" si="1137">(CA129/BW129)+(50/I129)</f>
        <v>0.65394833333333324</v>
      </c>
      <c r="CR129" s="40" t="str">
        <f>+IFERROR(VLOOKUP($J129,'[5]Codes - Revised'!$A$8:$O$12110,10,FALSE),"ERROR")</f>
        <v>45x44</v>
      </c>
      <c r="CS129" s="41">
        <f t="shared" ref="CS129:CS130" si="1138">CQ129*F129*H129</f>
        <v>2452.3062499999996</v>
      </c>
    </row>
    <row r="130" spans="1:97" s="10" customFormat="1">
      <c r="A130" s="11" t="s">
        <v>277</v>
      </c>
      <c r="B130" s="12">
        <v>132064</v>
      </c>
      <c r="C130" s="11" t="s">
        <v>280</v>
      </c>
      <c r="D130" s="11" t="s">
        <v>23</v>
      </c>
      <c r="E130" s="11" t="s">
        <v>24</v>
      </c>
      <c r="F130" s="11">
        <v>50</v>
      </c>
      <c r="G130" s="13">
        <f t="shared" si="1096"/>
        <v>47.069999999999993</v>
      </c>
      <c r="H130" s="14">
        <v>50</v>
      </c>
      <c r="I130" s="13">
        <f t="shared" si="1097"/>
        <v>2500</v>
      </c>
      <c r="J130" s="14">
        <v>32253</v>
      </c>
      <c r="K130" s="11">
        <v>20</v>
      </c>
      <c r="L130" s="15">
        <f>+IFERROR(VLOOKUP($K130,'[4]Lookup Tables'!$A$3:$B$35,2,FALSE),"ERROR")</f>
        <v>20</v>
      </c>
      <c r="M130" s="11" t="s">
        <v>45</v>
      </c>
      <c r="N130" s="15" t="str">
        <f t="array" ref="N130">VLOOKUP($M130&amp;$L130, CHOOSE({1,2}, '[4]Lookup Tables'!$I$59:$I$165&amp;'[4]Lookup Tables'!$J$59:$J$165,'[4]Lookup Tables'!$K$59:$K$165), 2,0)</f>
        <v>H20</v>
      </c>
      <c r="O130" s="15">
        <f t="array" ref="O130">VLOOKUP($M130&amp;$K130&amp;A130, CHOOSE({1,2,3}, '[4]Lookup Tables'!$I$59:$I$165&amp;'[4]Lookup Tables'!$J$59:$J$165&amp;'[4]Lookup Tables'!$H$59:$H$165,'[4]Lookup Tables'!$L$59:$L$165), 2,0)</f>
        <v>70401</v>
      </c>
      <c r="P130" s="15">
        <f>+IFERROR(VLOOKUP($A130,'[4]Lookup Tables'!$I$54:$J$55,2,FALSE),"ERROR")</f>
        <v>72038</v>
      </c>
      <c r="Q130" s="16">
        <v>17</v>
      </c>
      <c r="R130" s="17">
        <v>1</v>
      </c>
      <c r="S130" s="18">
        <v>23</v>
      </c>
      <c r="T130" s="19">
        <f>(VLOOKUP(S130,'[4]Lookup Tables'!$L$3:$M$11,2,FALSE))*0.039370078474</f>
        <v>0.89566928528350009</v>
      </c>
      <c r="U130" s="17">
        <f t="shared" si="1098"/>
        <v>10.711093213559479</v>
      </c>
      <c r="V130" s="20" t="str">
        <f>+IFERROR(VLOOKUP(L130,'[4]Lookup Tables'!$R$4:$U$22,3,FALSE),"ERROR")</f>
        <v>Orange</v>
      </c>
      <c r="W130" s="21">
        <f t="shared" si="1099"/>
        <v>132064</v>
      </c>
      <c r="X130" s="22" t="s">
        <v>61</v>
      </c>
      <c r="Y130" s="23" t="s">
        <v>27</v>
      </c>
      <c r="Z130" s="23" t="str">
        <f>+IFERROR(VLOOKUP(L130,'[4]Lookup Tables'!$R$4:$U$22,4,FALSE),"ERROR")</f>
        <v>x-Fast</v>
      </c>
      <c r="AA130" s="21">
        <f t="shared" si="1100"/>
        <v>23</v>
      </c>
      <c r="AB130" s="24">
        <f t="shared" si="1101"/>
        <v>1</v>
      </c>
      <c r="AC130" s="23" t="s">
        <v>28</v>
      </c>
      <c r="AD130" s="25">
        <v>0.75</v>
      </c>
      <c r="AE130" s="26">
        <f t="shared" si="1102"/>
        <v>1.9877683968837321</v>
      </c>
      <c r="AF130" s="23" t="s">
        <v>29</v>
      </c>
      <c r="AG130" s="23">
        <v>0.625</v>
      </c>
      <c r="AH130" s="26">
        <f t="shared" si="1103"/>
        <v>1.4977570185972826</v>
      </c>
      <c r="AI130" s="23" t="s">
        <v>30</v>
      </c>
      <c r="AJ130" s="23">
        <v>0.69</v>
      </c>
      <c r="AK130" s="26">
        <f t="shared" si="1104"/>
        <v>1.7070271296470798</v>
      </c>
      <c r="AL130" s="23" t="s">
        <v>31</v>
      </c>
      <c r="AM130" s="23">
        <v>0.80400000000000005</v>
      </c>
      <c r="AN130" s="26">
        <f t="shared" si="1105"/>
        <v>2.3656413080455514</v>
      </c>
      <c r="AO130" s="23" t="s">
        <v>32</v>
      </c>
      <c r="AP130" s="23">
        <v>0.53</v>
      </c>
      <c r="AQ130" s="26">
        <f t="shared" si="1106"/>
        <v>1.2940993043358024</v>
      </c>
      <c r="AR130" s="27">
        <f t="shared" si="1107"/>
        <v>17.25</v>
      </c>
      <c r="AS130" s="21">
        <f>+IFERROR(VLOOKUP(L130,'[4]Lookup Tables'!$R$4:$U$22,2,FALSE),"ERROR")</f>
        <v>15</v>
      </c>
      <c r="AT130" s="23" t="str">
        <f t="shared" si="1108"/>
        <v>GJ</v>
      </c>
      <c r="AU130" s="21">
        <f t="shared" si="1109"/>
        <v>50</v>
      </c>
      <c r="AV130" s="21" t="str">
        <f>+IFERROR(VLOOKUP(L130,'[4]Lookup Tables'!$R$4:$V$22,5,FALSE),"ERROR")</f>
        <v>3-6</v>
      </c>
      <c r="AW130" s="21">
        <v>600</v>
      </c>
      <c r="AX130" s="28">
        <f t="shared" si="1110"/>
        <v>17</v>
      </c>
      <c r="AY130" s="28">
        <f t="shared" si="1111"/>
        <v>17.25</v>
      </c>
      <c r="AZ130" s="48">
        <f t="shared" si="1112"/>
        <v>18</v>
      </c>
      <c r="BA130" s="29">
        <f t="array" ref="BA130">VLOOKUP($S130&amp;$M130, CHOOSE({1,2}, '[4]Lookup Tables'!$I$20:$I$49&amp;'[4]Lookup Tables'!$J$20:$J$49,'[4]Lookup Tables'!$K$20:$K$49), 2,0)</f>
        <v>4.8300000000000003E-2</v>
      </c>
      <c r="BB130" s="29">
        <f t="shared" si="1113"/>
        <v>0.82110000000000005</v>
      </c>
      <c r="BC130" s="30">
        <f t="shared" si="1114"/>
        <v>372.77940000000001</v>
      </c>
      <c r="BD130" s="29">
        <f t="array" ref="BD130">VLOOKUP($S130&amp;$M130, CHOOSE({1,2}, '[4]Lookup Tables'!$I$20:$I$49&amp;'[4]Lookup Tables'!$J$20:$J$49,'[4]Lookup Tables'!$L$20:$L$49), 2,0)</f>
        <v>4.9299999999999997E-2</v>
      </c>
      <c r="BE130" s="49">
        <f t="shared" si="1115"/>
        <v>0.85042499999999999</v>
      </c>
      <c r="BF130" s="30">
        <f t="shared" si="1116"/>
        <v>386.09294999999997</v>
      </c>
      <c r="BG130" s="29">
        <f t="array" ref="BG130">VLOOKUP($S130&amp;$M130, CHOOSE({1,2}, '[4]Lookup Tables'!$I$20:$I$49&amp;'[4]Lookup Tables'!$J$20:$J$49,'[4]Lookup Tables'!$M$20:$M$49), 2,0)</f>
        <v>5.0299999999999997E-2</v>
      </c>
      <c r="BH130" s="29">
        <f t="shared" si="1117"/>
        <v>0.90539999999999998</v>
      </c>
      <c r="BI130" s="30">
        <f t="shared" si="1118"/>
        <v>411.05160000000001</v>
      </c>
      <c r="BJ130" s="30" t="str">
        <f t="shared" si="1119"/>
        <v>H20</v>
      </c>
      <c r="BK130" s="31">
        <f t="shared" si="1120"/>
        <v>0.59529749999999992</v>
      </c>
      <c r="BL130" s="30">
        <v>72036</v>
      </c>
      <c r="BM130" s="31">
        <f t="shared" si="1121"/>
        <v>0.25512750000000001</v>
      </c>
      <c r="BN130" s="32">
        <v>0.3</v>
      </c>
      <c r="BO130" s="29" t="str">
        <f>'[4]Lookup Tables'!$P$58</f>
        <v>12-8 4x1.25 Universal Clip</v>
      </c>
      <c r="BP130" s="30">
        <f>VLOOKUP($BO130,'[4]Lookup Tables'!$P$58:$Q$60,2)</f>
        <v>8509</v>
      </c>
      <c r="BQ130" s="29" t="str">
        <f>VLOOKUP($S130,'[4]Lookup Tables'!$O$45:$S$53,2)</f>
        <v>40mm142 gauge</v>
      </c>
      <c r="BR130" s="33">
        <f t="shared" si="1122"/>
        <v>1.5416666666666667</v>
      </c>
      <c r="BS130" s="30">
        <f>VLOOKUP($S130,'[4]Lookup Tables'!$O$45:$S$53,3)</f>
        <v>8030</v>
      </c>
      <c r="BT130" s="29" t="str">
        <f>VLOOKUP($S130,'[4]Lookup Tables'!$O$45:$S$53,4)</f>
        <v>84mm200 gauge</v>
      </c>
      <c r="BU130" s="33">
        <f t="shared" si="1123"/>
        <v>1.5416666666666667</v>
      </c>
      <c r="BV130" s="30">
        <f>VLOOKUP($S130,'[4]Lookup Tables'!$O$45:$S$53,5)</f>
        <v>8032</v>
      </c>
      <c r="BW130" s="34">
        <f t="shared" si="1124"/>
        <v>50</v>
      </c>
      <c r="BX130" s="34">
        <f t="shared" si="1125"/>
        <v>41.055</v>
      </c>
      <c r="BY130" s="34">
        <f t="shared" si="1126"/>
        <v>42.521250000000002</v>
      </c>
      <c r="BZ130" s="34">
        <f t="shared" si="1127"/>
        <v>45.269999999999996</v>
      </c>
      <c r="CA130" s="34">
        <f t="shared" si="1128"/>
        <v>47.069999999999993</v>
      </c>
      <c r="CB130" s="35" t="str">
        <f t="array" ref="CB130">VLOOKUP($E130&amp;ROUNDUP(($AZ130),0), CHOOSE({1,2},'[4]Lookup Tables'!$X$3:$X$129&amp;'[4]Lookup Tables'!$Y$3:$Y$129,'[4]Lookup Tables'!$Z$3:$Z$129),2,0)</f>
        <v>22"-2pc</v>
      </c>
      <c r="CC130" s="34">
        <f t="array" ref="CC130">VLOOKUP($E130&amp;ROUNDUP(($AZ130),0), CHOOSE({1,2},'[4]Lookup Tables'!$X$3:$X$129&amp;'[4]Lookup Tables'!$Y$3:$Y$129,'[4]Lookup Tables'!AA$3:$AA$129),2,0)</f>
        <v>8425</v>
      </c>
      <c r="CD130" s="34">
        <f t="array" ref="CD130">VLOOKUP($E130&amp;ROUNDUP(($AZ130),0), CHOOSE({1,2},'[4]Lookup Tables'!$X$3:$X$129&amp;'[4]Lookup Tables'!$Y$3:$Y$129,'[4]Lookup Tables'!$AB$3:$AB$129),2,0)</f>
        <v>8426</v>
      </c>
      <c r="CE130" s="36">
        <f t="array" ref="CE130">VLOOKUP($E130&amp;ROUNDUP(($AZ130),0), CHOOSE({1,2},'[4]Lookup Tables'!$X$3:$X$129&amp;'[4]Lookup Tables'!$Y$3:$Y$129,'[4]Lookup Tables'!$AD$3:$AD$129),2,0)</f>
        <v>1.8</v>
      </c>
      <c r="CF130" s="34">
        <f t="array" ref="CF130">VLOOKUP($E130&amp;ROUNDUP(($AZ130),0), CHOOSE({1,2},'[4]Lookup Tables'!$X$3:$X$129&amp;'[4]Lookup Tables'!$Y$3:$Y$129,'[4]Lookup Tables'!$AE$3:$AE$129),2,0)</f>
        <v>2</v>
      </c>
      <c r="CG130" s="34" t="str">
        <f t="array" ref="CG130">VLOOKUP($E130&amp;ROUNDUP(($AZ130+1),0), CHOOSE({1,2},'[4]Lookup Tables'!$X$3:$X$129&amp;'[4]Lookup Tables'!$Y$3:$Y$129,'[4]Lookup Tables'!$AC$3:$AC$129),2,0)</f>
        <v>NA</v>
      </c>
      <c r="CH130" s="36">
        <f t="shared" si="1129"/>
        <v>6.7730777386790919</v>
      </c>
      <c r="CI130" s="36">
        <f t="shared" si="1130"/>
        <v>0</v>
      </c>
      <c r="CJ130" s="36">
        <f t="shared" si="1131"/>
        <v>547.38976548464825</v>
      </c>
      <c r="CK130" s="36">
        <f t="shared" si="1132"/>
        <v>6.4029353769067434</v>
      </c>
      <c r="CL130" s="36">
        <f t="shared" si="1133"/>
        <v>8.1805741368426528</v>
      </c>
      <c r="CM130" s="36">
        <f t="shared" si="1134"/>
        <v>2.1416674918802925</v>
      </c>
      <c r="CN130" s="37">
        <f t="shared" si="1135"/>
        <v>12.2</v>
      </c>
      <c r="CO130" s="37">
        <f t="shared" si="1136"/>
        <v>14.62236126657835</v>
      </c>
      <c r="CP130" s="38" t="str">
        <f t="array" ref="CP130">VLOOKUP($S130&amp;$D130, CHOOSE({1,2}, '[4]Lookup Tables'!$O$65:$O$79&amp;'[4]Lookup Tables'!$P$65:$P$79,'[4]Lookup Tables'!$Q$65:$Q$79),2,0)</f>
        <v>NA</v>
      </c>
      <c r="CQ130" s="39">
        <f t="shared" si="1137"/>
        <v>0.96139999999999992</v>
      </c>
      <c r="CR130" s="40" t="str">
        <f>+IFERROR(VLOOKUP($J130,'[5]Codes - Revised'!$A$8:$O$12110,10,FALSE),"ERROR")</f>
        <v>48x42</v>
      </c>
      <c r="CS130" s="41">
        <f t="shared" si="1138"/>
        <v>2403.4999999999995</v>
      </c>
    </row>
    <row r="131" spans="1:97" s="10" customFormat="1">
      <c r="A131" s="11" t="s">
        <v>277</v>
      </c>
      <c r="B131" s="12">
        <v>132067</v>
      </c>
      <c r="C131" s="11" t="s">
        <v>281</v>
      </c>
      <c r="D131" s="11" t="s">
        <v>23</v>
      </c>
      <c r="E131" s="11" t="s">
        <v>24</v>
      </c>
      <c r="F131" s="11">
        <v>50</v>
      </c>
      <c r="G131" s="13">
        <f>CA131</f>
        <v>45.824932080389708</v>
      </c>
      <c r="H131" s="14">
        <v>50</v>
      </c>
      <c r="I131" s="13">
        <f>F131*H131</f>
        <v>2500</v>
      </c>
      <c r="J131" s="14">
        <v>32253</v>
      </c>
      <c r="K131" s="11">
        <v>20</v>
      </c>
      <c r="L131" s="15">
        <f>+IFERROR(VLOOKUP($K131,'[4]Lookup Tables'!$A$3:$B$35,2,FALSE),"ERROR")</f>
        <v>20</v>
      </c>
      <c r="M131" s="11" t="s">
        <v>56</v>
      </c>
      <c r="N131" s="15" t="str">
        <f t="array" ref="N131">VLOOKUP($M131&amp;$L131, CHOOSE({1,2}, '[4]Lookup Tables'!$I$59:$I$165&amp;'[4]Lookup Tables'!$J$59:$J$165,'[4]Lookup Tables'!$K$59:$K$165), 2,0)</f>
        <v>LIF20</v>
      </c>
      <c r="O131" s="15">
        <f t="array" ref="O131">VLOOKUP($M131&amp;$K131&amp;A131, CHOOSE({1,2,3}, '[4]Lookup Tables'!$I$59:$I$165&amp;'[4]Lookup Tables'!$J$59:$J$165&amp;'[4]Lookup Tables'!$H$59:$H$165,'[4]Lookup Tables'!$L$59:$L$165), 2,0)</f>
        <v>70417</v>
      </c>
      <c r="P131" s="15">
        <f>+IFERROR(VLOOKUP($A131,'[4]Lookup Tables'!$I$54:$J$55,2,FALSE),"ERROR")</f>
        <v>72038</v>
      </c>
      <c r="Q131" s="16">
        <v>17</v>
      </c>
      <c r="R131" s="17">
        <v>1</v>
      </c>
      <c r="S131" s="18">
        <v>23</v>
      </c>
      <c r="T131" s="19">
        <f>(VLOOKUP(S131,'[4]Lookup Tables'!$L$3:$M$11,2,FALSE))*0.039370078474</f>
        <v>0.89566928528350009</v>
      </c>
      <c r="U131" s="17">
        <f>(3.14159*(T131/2)^2)*(Q131)</f>
        <v>10.711093213559479</v>
      </c>
      <c r="V131" s="20" t="str">
        <f>+IFERROR(VLOOKUP(L131,'[4]Lookup Tables'!$R$4:$U$22,3,FALSE),"ERROR")</f>
        <v>Orange</v>
      </c>
      <c r="W131" s="21">
        <f>B131</f>
        <v>132067</v>
      </c>
      <c r="X131" s="22" t="s">
        <v>57</v>
      </c>
      <c r="Y131" s="23" t="s">
        <v>27</v>
      </c>
      <c r="Z131" s="23" t="str">
        <f>+IFERROR(VLOOKUP(L131,'[4]Lookup Tables'!$R$4:$U$22,4,FALSE),"ERROR")</f>
        <v>x-Fast</v>
      </c>
      <c r="AA131" s="21">
        <f>S131</f>
        <v>23</v>
      </c>
      <c r="AB131" s="24">
        <f>R131</f>
        <v>1</v>
      </c>
      <c r="AC131" s="23" t="s">
        <v>28</v>
      </c>
      <c r="AD131" s="25">
        <v>0.75</v>
      </c>
      <c r="AE131" s="26">
        <f>(($U131-(3.1459*(($AB131+0.043)/2)^2))/((3.1459*(($AB131+0.043)/2)^2)-(3.1459*(AD131/2)^2)))/12</f>
        <v>1.9877683968837321</v>
      </c>
      <c r="AF131" s="23" t="s">
        <v>29</v>
      </c>
      <c r="AG131" s="23">
        <v>0.625</v>
      </c>
      <c r="AH131" s="26">
        <f>(($U131-(3.1459*(($AB131+0.043)/2)^2))/((3.1459*(($AB131+0.043)/2)^2)-(3.1459*(AG131/2)^2)))/12</f>
        <v>1.4977570185972826</v>
      </c>
      <c r="AI131" s="23" t="s">
        <v>30</v>
      </c>
      <c r="AJ131" s="23">
        <v>0.69</v>
      </c>
      <c r="AK131" s="26">
        <f>(($U131-(3.1459*(($AB131+0.043)/2)^2))/((3.1459*(($AB131+0.043)/2)^2)-(3.1459*(AJ131/2)^2)))/12</f>
        <v>1.7070271296470798</v>
      </c>
      <c r="AL131" s="23" t="s">
        <v>31</v>
      </c>
      <c r="AM131" s="23">
        <v>0.80400000000000005</v>
      </c>
      <c r="AN131" s="26">
        <f>(($U131-(3.1459*(($AB131+0.043)/2)^2))/((3.1459*(($AB131+0.043)/2)^2)-(3.1459*(AM131/2)^2)))/12</f>
        <v>2.3656413080455514</v>
      </c>
      <c r="AO131" s="23" t="s">
        <v>32</v>
      </c>
      <c r="AP131" s="23">
        <v>0.52</v>
      </c>
      <c r="AQ131" s="26">
        <f>(($U131-(3.1459*(($AB131+0.043)/2)^2))/((3.1459*(($AB131+0.043)/2)^2)-(3.1459*(AP131/2)^2)))/12</f>
        <v>1.2774768083812831</v>
      </c>
      <c r="AR131" s="47">
        <f>AY131</f>
        <v>17.25</v>
      </c>
      <c r="AS131" s="21">
        <f>+IFERROR(VLOOKUP(L131,'[4]Lookup Tables'!$R$4:$U$22,2,FALSE),"ERROR")</f>
        <v>15</v>
      </c>
      <c r="AT131" s="23" t="str">
        <f>A131</f>
        <v>GJ</v>
      </c>
      <c r="AU131" s="21">
        <f>F131</f>
        <v>50</v>
      </c>
      <c r="AV131" s="21" t="str">
        <f>+IFERROR(VLOOKUP(L131,'[4]Lookup Tables'!$R$4:$V$22,5,FALSE),"ERROR")</f>
        <v>3-6</v>
      </c>
      <c r="AW131" s="21">
        <v>600</v>
      </c>
      <c r="AX131" s="48">
        <f>Q131</f>
        <v>17</v>
      </c>
      <c r="AY131" s="48">
        <f>AX131+0.25</f>
        <v>17.25</v>
      </c>
      <c r="AZ131" s="48">
        <f>AX131+1</f>
        <v>18</v>
      </c>
      <c r="BA131" s="29">
        <f t="array" ref="BA131">VLOOKUP($S131&amp;$M131, CHOOSE({1,2}, '[4]Lookup Tables'!$I$20:$I$49&amp;'[4]Lookup Tables'!$J$20:$J$49,'[4]Lookup Tables'!$K$20:$K$49), 2,0)</f>
        <v>4.6899999999999997E-2</v>
      </c>
      <c r="BB131" s="29">
        <f>BA131*AX131</f>
        <v>0.7972999999999999</v>
      </c>
      <c r="BC131" s="30">
        <f>BB131*454</f>
        <v>361.97419999999994</v>
      </c>
      <c r="BD131" s="29">
        <f t="array" ref="BD131">VLOOKUP($S131&amp;$M131, CHOOSE({1,2}, '[4]Lookup Tables'!$I$20:$I$49&amp;'[4]Lookup Tables'!$J$20:$J$49,'[4]Lookup Tables'!$L$20:$L$49), 2,0)</f>
        <v>4.7899999999999998E-2</v>
      </c>
      <c r="BE131" s="49">
        <f>BD131*AY131</f>
        <v>0.82627499999999998</v>
      </c>
      <c r="BF131" s="30">
        <f>BE131*454</f>
        <v>375.12885</v>
      </c>
      <c r="BG131" s="29">
        <f t="array" ref="BG131">VLOOKUP($S131&amp;$M131, CHOOSE({1,2}, '[4]Lookup Tables'!$I$20:$I$49&amp;'[4]Lookup Tables'!$J$20:$J$49,'[4]Lookup Tables'!$M$20:$M$49), 2,0)</f>
        <v>4.8899999999999999E-2</v>
      </c>
      <c r="BH131" s="29">
        <f>BG131*AZ131</f>
        <v>0.88019999999999998</v>
      </c>
      <c r="BI131" s="30">
        <f>BH131*454</f>
        <v>399.61079999999998</v>
      </c>
      <c r="BJ131" s="30" t="str">
        <f>N131</f>
        <v>LIF20</v>
      </c>
      <c r="BK131" s="31">
        <f>BE131*0.7</f>
        <v>0.57839249999999998</v>
      </c>
      <c r="BL131" s="30">
        <v>72036</v>
      </c>
      <c r="BM131" s="31">
        <f>BE131*0.3</f>
        <v>0.24788249999999998</v>
      </c>
      <c r="BN131" s="32">
        <v>0.3</v>
      </c>
      <c r="BO131" s="29" t="str">
        <f>'[4]Lookup Tables'!$P$58</f>
        <v>12-8 4x1.25 Universal Clip</v>
      </c>
      <c r="BP131" s="30">
        <f>VLOOKUP($BO131,'[4]Lookup Tables'!$P$58:$Q$60,2)</f>
        <v>8509</v>
      </c>
      <c r="BQ131" s="29" t="str">
        <f>VLOOKUP($S131,'[4]Lookup Tables'!$O$45:$S$53,2)</f>
        <v>40mm142 gauge</v>
      </c>
      <c r="BR131" s="33">
        <f>($AY131+1.25)/12</f>
        <v>1.5416666666666667</v>
      </c>
      <c r="BS131" s="30">
        <f>VLOOKUP($S131,'[4]Lookup Tables'!$O$45:$S$53,3)</f>
        <v>8030</v>
      </c>
      <c r="BT131" s="29" t="str">
        <f>VLOOKUP($S131,'[4]Lookup Tables'!$O$45:$S$53,4)</f>
        <v>84mm200 gauge</v>
      </c>
      <c r="BU131" s="33">
        <f>($AY131+1.25)/12</f>
        <v>1.5416666666666667</v>
      </c>
      <c r="BV131" s="30">
        <f>VLOOKUP($S131,'[4]Lookup Tables'!$O$45:$S$53,5)</f>
        <v>8032</v>
      </c>
      <c r="BW131" s="34">
        <f>F131</f>
        <v>50</v>
      </c>
      <c r="BX131" s="34">
        <f>BB131*BW131</f>
        <v>39.864999999999995</v>
      </c>
      <c r="BY131" s="34">
        <f>BE131*BW131</f>
        <v>41.313749999999999</v>
      </c>
      <c r="BZ131" s="34">
        <f>BH131*BW131</f>
        <v>44.01</v>
      </c>
      <c r="CA131" s="34">
        <f>BZ131+CE131+CI131</f>
        <v>45.824932080389708</v>
      </c>
      <c r="CB131" s="35" t="str">
        <f t="array" ref="CB131">VLOOKUP($E131&amp;ROUNDUP(($AZ131),0), CHOOSE({1,2},'[4]Lookup Tables'!$X$3:$X$129&amp;'[4]Lookup Tables'!$Y$3:$Y$129,'[4]Lookup Tables'!$Z$3:$Z$129),2,0)</f>
        <v>22"-2pc</v>
      </c>
      <c r="CC131" s="34">
        <f t="array" ref="CC131">VLOOKUP($E131&amp;ROUNDUP(($AZ131+1),0), CHOOSE({1,2},'[4]Lookup Tables'!$X$3:$X$129&amp;'[4]Lookup Tables'!$Y$3:$Y$129,'[4]Lookup Tables'!AA$3:$AA$129),2,0)</f>
        <v>8425</v>
      </c>
      <c r="CD131" s="34">
        <f t="array" ref="CD131">VLOOKUP($E131&amp;ROUNDUP(($AZ131+1),0), CHOOSE({1,2},'[4]Lookup Tables'!$X$3:$X$129&amp;'[4]Lookup Tables'!$Y$3:$Y$129,'[4]Lookup Tables'!$AB$3:$AB$129),2,0)</f>
        <v>8426</v>
      </c>
      <c r="CE131" s="36">
        <f t="array" ref="CE131">VLOOKUP($E131&amp;ROUNDUP(($AZ131),0), CHOOSE({1,2},'[4]Lookup Tables'!$X$3:$X$129&amp;'[4]Lookup Tables'!$Y$3:$Y$129,'[4]Lookup Tables'!$AD$3:$AD$129),2,0)</f>
        <v>1.8</v>
      </c>
      <c r="CF131" s="34">
        <f t="array" ref="CF131">VLOOKUP($E131&amp;ROUNDUP(($AZ131),0), CHOOSE({1,2},'[4]Lookup Tables'!$X$3:$X$129&amp;'[4]Lookup Tables'!$Y$3:$Y$129,'[4]Lookup Tables'!$AE$3:$AE$129),2,0)</f>
        <v>2</v>
      </c>
      <c r="CG131" s="34" t="str">
        <f t="array" ref="CG131">VLOOKUP($E131&amp;ROUNDUP(($AZ131+1),0), CHOOSE({1,2},'[4]Lookup Tables'!$X$3:$X$129&amp;'[4]Lookup Tables'!$Y$3:$Y$129,'[4]Lookup Tables'!$AC$3:$AC$129),2,0)</f>
        <v>NA</v>
      </c>
      <c r="CH131" s="36">
        <f>(CO131*12)*0.0386</f>
        <v>6.7730777386790919</v>
      </c>
      <c r="CI131" s="36">
        <f>CH131*0.00220462262</f>
        <v>1.4932080389710375E-2</v>
      </c>
      <c r="CJ131" s="36">
        <f>((3.14159*(((S131*0.039370078474)/2)^2))*Q131)*BW131</f>
        <v>547.38976548464825</v>
      </c>
      <c r="CK131" s="36">
        <f>((SQRT((CJ131/Q131)/3.14159))*2)</f>
        <v>6.4029353769067434</v>
      </c>
      <c r="CL131" s="36">
        <f>CK131/0.7827</f>
        <v>8.1805741368426528</v>
      </c>
      <c r="CM131" s="36">
        <f>(2*3.14159*(CL131/2))/12</f>
        <v>2.1416674918802925</v>
      </c>
      <c r="CN131" s="37">
        <f>ROUNDUP((Q131/3)*CM131,1)</f>
        <v>12.2</v>
      </c>
      <c r="CO131" s="37">
        <f>(CN131*ABS(COS(15)))+((6*(CM131*5))/12)</f>
        <v>14.62236126657835</v>
      </c>
      <c r="CP131" s="38" t="str">
        <f t="array" ref="CP131">VLOOKUP($S131&amp;$D131, CHOOSE({1,2}, '[4]Lookup Tables'!$O$65:$O$73&amp;'[4]Lookup Tables'!$P$65:$P$73,'[4]Lookup Tables'!$Q$65:$Q$73),2,0)</f>
        <v>NA</v>
      </c>
      <c r="CQ131" s="39">
        <f>(CA131/BW131)+(50/I131)</f>
        <v>0.93649864160779417</v>
      </c>
      <c r="CR131" s="40" t="str">
        <f>+IFERROR(VLOOKUP($J131,'[5]Codes - Revised'!$A$8:$O$12110,10,FALSE),"ERROR")</f>
        <v>48x42</v>
      </c>
      <c r="CS131" s="41">
        <f>CQ131*F131*H131</f>
        <v>2341.2466040194854</v>
      </c>
    </row>
    <row r="132" spans="1:97" s="10" customFormat="1">
      <c r="A132" s="11" t="s">
        <v>277</v>
      </c>
      <c r="B132" s="12">
        <v>133030</v>
      </c>
      <c r="C132" s="11" t="s">
        <v>282</v>
      </c>
      <c r="D132" s="11" t="s">
        <v>23</v>
      </c>
      <c r="E132" s="11" t="s">
        <v>24</v>
      </c>
      <c r="F132" s="11">
        <v>50</v>
      </c>
      <c r="G132" s="13">
        <f>CA132</f>
        <v>47.643749999999997</v>
      </c>
      <c r="H132" s="14">
        <v>50</v>
      </c>
      <c r="I132" s="13">
        <f>F132*H132</f>
        <v>2500</v>
      </c>
      <c r="J132" s="14">
        <v>32253</v>
      </c>
      <c r="K132" s="11">
        <v>50</v>
      </c>
      <c r="L132" s="15">
        <f>+IFERROR(VLOOKUP($K132,'[4]Lookup Tables'!$A$3:$B$35,2,FALSE),"ERROR")</f>
        <v>50</v>
      </c>
      <c r="M132" s="11" t="s">
        <v>25</v>
      </c>
      <c r="N132" s="15" t="str">
        <f t="array" ref="N132">VLOOKUP($M132&amp;$L132, CHOOSE({1,2}, '[4]Lookup Tables'!$I$59:$I$165&amp;'[4]Lookup Tables'!$J$59:$J$165,'[4]Lookup Tables'!$K$59:$K$165), 2,0)</f>
        <v>M50</v>
      </c>
      <c r="O132" s="15">
        <f t="array" ref="O132">VLOOKUP($M132&amp;$K132&amp;A132, CHOOSE({1,2,3}, '[4]Lookup Tables'!$I$59:$I$165&amp;'[4]Lookup Tables'!$J$59:$J$165&amp;'[4]Lookup Tables'!$H$59:$H$165,'[4]Lookup Tables'!$L$59:$L$165), 2,0)</f>
        <v>70425</v>
      </c>
      <c r="P132" s="15">
        <f>+IFERROR(VLOOKUP($A132,'[4]Lookup Tables'!$I$54:$J$55,2,FALSE),"ERROR")</f>
        <v>72038</v>
      </c>
      <c r="Q132" s="16">
        <v>17.75</v>
      </c>
      <c r="R132" s="17">
        <v>1</v>
      </c>
      <c r="S132" s="18">
        <v>23</v>
      </c>
      <c r="T132" s="19">
        <f>(VLOOKUP(S132,'[4]Lookup Tables'!$L$3:$M$11,2,FALSE))*0.039370078474</f>
        <v>0.89566928528350009</v>
      </c>
      <c r="U132" s="17">
        <f>(3.14159*(T132/2)^2)*(Q132)</f>
        <v>11.183641443569456</v>
      </c>
      <c r="V132" s="20" t="str">
        <f>+IFERROR(VLOOKUP(L132,'[4]Lookup Tables'!$R$4:$U$22,3,FALSE),"ERROR")</f>
        <v>Green</v>
      </c>
      <c r="W132" s="21">
        <f>B132</f>
        <v>133030</v>
      </c>
      <c r="X132" s="11" t="s">
        <v>283</v>
      </c>
      <c r="Y132" s="23" t="s">
        <v>27</v>
      </c>
      <c r="Z132" s="23" t="str">
        <f>+IFERROR(VLOOKUP(L132,'[4]Lookup Tables'!$R$4:$U$22,4,FALSE),"ERROR")</f>
        <v>Medium</v>
      </c>
      <c r="AA132" s="21">
        <f>S132</f>
        <v>23</v>
      </c>
      <c r="AB132" s="24">
        <f>R132</f>
        <v>1</v>
      </c>
      <c r="AC132" s="23" t="s">
        <v>28</v>
      </c>
      <c r="AD132" s="25">
        <v>0.75</v>
      </c>
      <c r="AE132" s="26">
        <f>(($U132-(3.1459*(($AB132+0.043)/2)^2))/((3.1459*(($AB132+0.043)/2)^2)-(3.1459*(AD132/2)^2)))/12</f>
        <v>2.0830769908627547</v>
      </c>
      <c r="AF132" s="23" t="s">
        <v>29</v>
      </c>
      <c r="AG132" s="23">
        <v>0.625</v>
      </c>
      <c r="AH132" s="26">
        <f>(($U132-(3.1459*(($AB132+0.043)/2)^2))/((3.1459*(($AB132+0.043)/2)^2)-(3.1459*(AG132/2)^2)))/12</f>
        <v>1.569570775063333</v>
      </c>
      <c r="AI132" s="23" t="s">
        <v>30</v>
      </c>
      <c r="AJ132" s="23">
        <v>0.69</v>
      </c>
      <c r="AK132" s="26">
        <f>(($U132-(3.1459*(($AB132+0.043)/2)^2))/((3.1459*(($AB132+0.043)/2)^2)-(3.1459*(AJ132/2)^2)))/12</f>
        <v>1.7888748720026628</v>
      </c>
      <c r="AL132" s="23" t="s">
        <v>31</v>
      </c>
      <c r="AM132" s="23">
        <v>0.80400000000000005</v>
      </c>
      <c r="AN132" s="26">
        <f>(($U132-(3.1459*(($AB132+0.043)/2)^2))/((3.1459*(($AB132+0.043)/2)^2)-(3.1459*(AM132/2)^2)))/12</f>
        <v>2.4790679765055113</v>
      </c>
      <c r="AO132" s="23" t="s">
        <v>32</v>
      </c>
      <c r="AP132" s="23">
        <v>0.53</v>
      </c>
      <c r="AQ132" s="26">
        <f>(($U132-(3.1459*(($AB132+0.043)/2)^2))/((3.1459*(($AB132+0.043)/2)^2)-(3.1459*(AP132/2)^2)))/12</f>
        <v>1.3561481755014964</v>
      </c>
      <c r="AR132" s="47">
        <f>AY132</f>
        <v>18</v>
      </c>
      <c r="AS132" s="21">
        <f>+IFERROR(VLOOKUP(L132,'[4]Lookup Tables'!$R$4:$U$22,2,FALSE),"ERROR")</f>
        <v>60</v>
      </c>
      <c r="AT132" s="23" t="str">
        <f>A132</f>
        <v>GJ</v>
      </c>
      <c r="AU132" s="21">
        <f>F132</f>
        <v>50</v>
      </c>
      <c r="AV132" s="21" t="str">
        <f>+IFERROR(VLOOKUP(L132,'[4]Lookup Tables'!$R$4:$V$22,5,FALSE),"ERROR")</f>
        <v>5-8</v>
      </c>
      <c r="AW132" s="21">
        <v>600</v>
      </c>
      <c r="AX132" s="28">
        <f>Q132</f>
        <v>17.75</v>
      </c>
      <c r="AY132" s="48">
        <f>AX132+0.25</f>
        <v>18</v>
      </c>
      <c r="AZ132" s="48">
        <f>AX132+1</f>
        <v>18.75</v>
      </c>
      <c r="BA132" s="29">
        <f t="array" ref="BA132">VLOOKUP($S132&amp;$M132, CHOOSE({1,2}, '[4]Lookup Tables'!$I$20:$I$49&amp;'[4]Lookup Tables'!$J$20:$J$49,'[4]Lookup Tables'!$K$20:$K$49), 2,0)</f>
        <v>4.6899999999999997E-2</v>
      </c>
      <c r="BB132" s="29">
        <f>BA132*AX132</f>
        <v>0.83247499999999997</v>
      </c>
      <c r="BC132" s="30">
        <f>BB132*454</f>
        <v>377.94364999999999</v>
      </c>
      <c r="BD132" s="29">
        <f t="array" ref="BD132">VLOOKUP($S132&amp;$M132, CHOOSE({1,2}, '[4]Lookup Tables'!$I$20:$I$49&amp;'[4]Lookup Tables'!$J$20:$J$49,'[4]Lookup Tables'!$L$20:$L$49), 2,0)</f>
        <v>4.7899999999999998E-2</v>
      </c>
      <c r="BE132" s="49">
        <f>BD132*AY132</f>
        <v>0.86219999999999997</v>
      </c>
      <c r="BF132" s="30">
        <f>BE132*454</f>
        <v>391.43879999999996</v>
      </c>
      <c r="BG132" s="29">
        <f t="array" ref="BG132">VLOOKUP($S132&amp;$M132, CHOOSE({1,2}, '[4]Lookup Tables'!$I$20:$I$49&amp;'[4]Lookup Tables'!$J$20:$J$49,'[4]Lookup Tables'!$M$20:$M$49), 2,0)</f>
        <v>4.8899999999999999E-2</v>
      </c>
      <c r="BH132" s="29">
        <f>BG132*AZ132</f>
        <v>0.916875</v>
      </c>
      <c r="BI132" s="30">
        <f>BH132*454</f>
        <v>416.26125000000002</v>
      </c>
      <c r="BJ132" s="30" t="str">
        <f>N132</f>
        <v>M50</v>
      </c>
      <c r="BK132" s="31">
        <f>BE132*0.7</f>
        <v>0.60353999999999997</v>
      </c>
      <c r="BL132" s="30">
        <v>72036</v>
      </c>
      <c r="BM132" s="31">
        <f>BE132*0.3</f>
        <v>0.25866</v>
      </c>
      <c r="BN132" s="32">
        <v>0.3</v>
      </c>
      <c r="BO132" s="29" t="str">
        <f>'[4]Lookup Tables'!$P$58</f>
        <v>12-8 4x1.25 Universal Clip</v>
      </c>
      <c r="BP132" s="30">
        <f>VLOOKUP($BO132,'[4]Lookup Tables'!$P$58:$Q$60,2)</f>
        <v>8509</v>
      </c>
      <c r="BQ132" s="29" t="str">
        <f>VLOOKUP($S132,'[4]Lookup Tables'!$O$45:$S$53,2)</f>
        <v>40mm142 gauge</v>
      </c>
      <c r="BR132" s="33">
        <f>($AY132+1.25)/12</f>
        <v>1.6041666666666667</v>
      </c>
      <c r="BS132" s="30">
        <f>VLOOKUP($S132,'[4]Lookup Tables'!$O$45:$S$53,3)</f>
        <v>8030</v>
      </c>
      <c r="BT132" s="29" t="str">
        <f>VLOOKUP($S132,'[4]Lookup Tables'!$O$45:$S$53,4)</f>
        <v>84mm200 gauge</v>
      </c>
      <c r="BU132" s="33">
        <f>($AY132+1.25)/12</f>
        <v>1.6041666666666667</v>
      </c>
      <c r="BV132" s="30">
        <f>VLOOKUP($S132,'[4]Lookup Tables'!$O$45:$S$53,5)</f>
        <v>8032</v>
      </c>
      <c r="BW132" s="34">
        <f>F132</f>
        <v>50</v>
      </c>
      <c r="BX132" s="34">
        <f>BB132*BW132</f>
        <v>41.623750000000001</v>
      </c>
      <c r="BY132" s="34">
        <f>BE132*BW132</f>
        <v>43.11</v>
      </c>
      <c r="BZ132" s="34">
        <f>BH132*BW132</f>
        <v>45.84375</v>
      </c>
      <c r="CA132" s="34">
        <f>BZ132+CE132+CI132</f>
        <v>47.643749999999997</v>
      </c>
      <c r="CB132" s="35" t="str">
        <f t="array" ref="CB132">VLOOKUP($E132&amp;ROUNDUP(($AZ132),0), CHOOSE({1,2},'[4]Lookup Tables'!$X$3:$X$129&amp;'[4]Lookup Tables'!$Y$3:$Y$129,'[4]Lookup Tables'!$Z$3:$Z$129),2,0)</f>
        <v>22"-2pc</v>
      </c>
      <c r="CC132" s="34">
        <f t="array" ref="CC132">VLOOKUP($E132&amp;ROUNDUP(($AZ132),0), CHOOSE({1,2},'[4]Lookup Tables'!$X$3:$X$129&amp;'[4]Lookup Tables'!$Y$3:$Y$129,'[4]Lookup Tables'!AA$3:$AA$129),2,0)</f>
        <v>8425</v>
      </c>
      <c r="CD132" s="34">
        <f t="array" ref="CD132">VLOOKUP($E132&amp;ROUNDUP(($AZ132),0), CHOOSE({1,2},'[4]Lookup Tables'!$X$3:$X$129&amp;'[4]Lookup Tables'!$Y$3:$Y$129,'[4]Lookup Tables'!$AB$3:$AB$129),2,0)</f>
        <v>8426</v>
      </c>
      <c r="CE132" s="36">
        <f t="array" ref="CE132">VLOOKUP($E132&amp;ROUNDUP(($AZ132),0), CHOOSE({1,2},'[4]Lookup Tables'!$X$3:$X$129&amp;'[4]Lookup Tables'!$Y$3:$Y$129,'[4]Lookup Tables'!$AD$3:$AD$129),2,0)</f>
        <v>1.8</v>
      </c>
      <c r="CF132" s="34">
        <f t="array" ref="CF132">VLOOKUP($E132&amp;ROUNDUP(($AZ132),0), CHOOSE({1,2},'[4]Lookup Tables'!$X$3:$X$129&amp;'[4]Lookup Tables'!$Y$3:$Y$129,'[4]Lookup Tables'!$AE$3:$AE$129),2,0)</f>
        <v>2</v>
      </c>
      <c r="CG132" s="34" t="str">
        <f t="array" ref="CG132">VLOOKUP($E132&amp;ROUNDUP(($AZ132+1),0), CHOOSE({1,2},'[4]Lookup Tables'!$X$3:$X$129&amp;'[4]Lookup Tables'!$Y$3:$Y$129,'[4]Lookup Tables'!$AC$3:$AC$129),2,0)</f>
        <v>NA</v>
      </c>
      <c r="CH132" s="36">
        <f>(CO132*12)*0.0386</f>
        <v>6.9490214592971951</v>
      </c>
      <c r="CI132" s="36">
        <f t="shared" ref="CI132:CI134" si="1139">IF(CB132="NA", CH132*0.0022,0)</f>
        <v>0</v>
      </c>
      <c r="CJ132" s="36">
        <f>((3.14159*(((S132*0.039370078474)/2)^2))*Q132)*BW132</f>
        <v>571.53931396191217</v>
      </c>
      <c r="CK132" s="36">
        <f>((SQRT((CJ132/Q132)/3.14159))*2)</f>
        <v>6.4029353769067434</v>
      </c>
      <c r="CL132" s="36">
        <f>CK132/0.7827</f>
        <v>8.1805741368426528</v>
      </c>
      <c r="CM132" s="36">
        <f>(2*3.14159*(CL132/2))/12</f>
        <v>2.1416674918802925</v>
      </c>
      <c r="CN132" s="37">
        <f>ROUNDUP((Q132/3)*CM132,1)</f>
        <v>12.7</v>
      </c>
      <c r="CO132" s="37">
        <f>(CN132*ABS(COS(15)))+((6*(CM132*5))/12)</f>
        <v>15.002205223007762</v>
      </c>
      <c r="CP132" s="38" t="str">
        <f t="array" ref="CP132">VLOOKUP($S132&amp;$D132, CHOOSE({1,2}, '[4]Lookup Tables'!$O$65:$O$79&amp;'[4]Lookup Tables'!$P$65:$P$79,'[4]Lookup Tables'!$Q$65:$Q$79),2,0)</f>
        <v>NA</v>
      </c>
      <c r="CQ132" s="39">
        <f t="shared" ref="CQ132:CQ134" si="1140">(CA132/BW132)+(50/I132)</f>
        <v>0.97287499999999993</v>
      </c>
      <c r="CR132" s="40" t="str">
        <f>+IFERROR(VLOOKUP($J132,'[5]Codes - Revised'!$A$8:$O$12110,10,FALSE),"ERROR")</f>
        <v>48x42</v>
      </c>
      <c r="CS132" s="41">
        <f t="shared" ref="CS132:CS134" si="1141">CQ132*F132*H132</f>
        <v>2432.1875</v>
      </c>
    </row>
    <row r="133" spans="1:97" s="10" customFormat="1">
      <c r="A133" s="11" t="s">
        <v>277</v>
      </c>
      <c r="B133" s="12">
        <v>138052</v>
      </c>
      <c r="C133" s="11" t="s">
        <v>284</v>
      </c>
      <c r="D133" s="11" t="s">
        <v>23</v>
      </c>
      <c r="E133" s="11" t="s">
        <v>24</v>
      </c>
      <c r="F133" s="11">
        <v>50</v>
      </c>
      <c r="G133" s="13">
        <f t="shared" ref="G133:G134" si="1142">CA133</f>
        <v>77.443749999999994</v>
      </c>
      <c r="H133" s="14">
        <v>30</v>
      </c>
      <c r="I133" s="13">
        <f t="shared" ref="I133:I134" si="1143">F133*H133</f>
        <v>1500</v>
      </c>
      <c r="J133" s="14">
        <v>33130</v>
      </c>
      <c r="K133" s="11">
        <v>50</v>
      </c>
      <c r="L133" s="15">
        <f>+IFERROR(VLOOKUP($K133,'[4]Lookup Tables'!$A$3:$B$35,2,FALSE),"ERROR")</f>
        <v>50</v>
      </c>
      <c r="M133" s="11" t="s">
        <v>56</v>
      </c>
      <c r="N133" s="15" t="str">
        <f t="array" ref="N133">VLOOKUP($M133&amp;$L133, CHOOSE({1,2}, '[4]Lookup Tables'!$I$59:$I$124&amp;'[4]Lookup Tables'!$J$59:$J$124,'[4]Lookup Tables'!$K$59:$K$124), 2,0)</f>
        <v>LIF50</v>
      </c>
      <c r="O133" s="15">
        <f t="array" ref="O133">VLOOKUP($M133&amp;$K133&amp;A133, CHOOSE({1,2,3}, '[4]Lookup Tables'!$I$59:$I$162&amp;'[4]Lookup Tables'!$J$59:$J$162&amp;'[4]Lookup Tables'!H98:H189,'[4]Lookup Tables'!$L$59:$L$162), 2,0)</f>
        <v>70319</v>
      </c>
      <c r="P133" s="15">
        <f>+IFERROR(VLOOKUP($A133,'[4]Lookup Tables'!$I$54:$J$55,2,FALSE),"ERROR")</f>
        <v>72038</v>
      </c>
      <c r="Q133" s="16">
        <v>29.75</v>
      </c>
      <c r="R133" s="17">
        <v>1</v>
      </c>
      <c r="S133" s="18">
        <v>23</v>
      </c>
      <c r="T133" s="19">
        <f>(VLOOKUP(S133,'[4]Lookup Tables'!$L$3:$M$11,2,FALSE))*0.039370078474</f>
        <v>0.89566928528350009</v>
      </c>
      <c r="U133" s="17">
        <f t="shared" ref="U133:U134" si="1144">(3.14159*(T133/2)^2)*(Q133)</f>
        <v>18.744413123729089</v>
      </c>
      <c r="V133" s="20" t="str">
        <f>+IFERROR(VLOOKUP(L133,'[4]Lookup Tables'!$R$4:$U$22,3,FALSE),"ERROR")</f>
        <v>Green</v>
      </c>
      <c r="W133" s="21">
        <f t="shared" ref="W133:W134" si="1145">B133</f>
        <v>138052</v>
      </c>
      <c r="X133" s="22" t="s">
        <v>285</v>
      </c>
      <c r="Y133" s="23" t="s">
        <v>27</v>
      </c>
      <c r="Z133" s="23" t="str">
        <f>+IFERROR(VLOOKUP(L133,'[4]Lookup Tables'!$R$4:$U$22,4,FALSE),"ERROR")</f>
        <v>Medium</v>
      </c>
      <c r="AA133" s="21">
        <f t="shared" ref="AA133:AA134" si="1146">S133</f>
        <v>23</v>
      </c>
      <c r="AB133" s="24">
        <f t="shared" ref="AB133:AB134" si="1147">R133</f>
        <v>1</v>
      </c>
      <c r="AC133" s="23" t="s">
        <v>28</v>
      </c>
      <c r="AD133" s="25">
        <v>0.75</v>
      </c>
      <c r="AE133" s="26">
        <f t="shared" ref="AE133:AE134" si="1148">(($U133-(3.1459*(($AB133+0.043)/2)^2))/((3.1459*(($AB133+0.043)/2)^2)-(3.1459*(AD133/2)^2)))/12</f>
        <v>3.6080144945271151</v>
      </c>
      <c r="AF133" s="23" t="s">
        <v>29</v>
      </c>
      <c r="AG133" s="23">
        <v>0.625</v>
      </c>
      <c r="AH133" s="26">
        <f t="shared" ref="AH133:AH134" si="1149">(($U133-(3.1459*(($AB133+0.043)/2)^2))/((3.1459*(($AB133+0.043)/2)^2)-(3.1459*(AG133/2)^2)))/12</f>
        <v>2.7185908785201387</v>
      </c>
      <c r="AI133" s="23" t="s">
        <v>30</v>
      </c>
      <c r="AJ133" s="23">
        <v>0.69</v>
      </c>
      <c r="AK133" s="26">
        <f t="shared" ref="AK133:AK134" si="1150">(($U133-(3.1459*(($AB133+0.043)/2)^2))/((3.1459*(($AB133+0.043)/2)^2)-(3.1459*(AJ133/2)^2)))/12</f>
        <v>3.0984387496919896</v>
      </c>
      <c r="AL133" s="23" t="s">
        <v>31</v>
      </c>
      <c r="AM133" s="23">
        <v>0.80400000000000005</v>
      </c>
      <c r="AN133" s="26">
        <f t="shared" ref="AN133:AN134" si="1151">(($U133-(3.1459*(($AB133+0.043)/2)^2))/((3.1459*(($AB133+0.043)/2)^2)-(3.1459*(AM133/2)^2)))/12</f>
        <v>4.2938946718648712</v>
      </c>
      <c r="AO133" s="23" t="s">
        <v>32</v>
      </c>
      <c r="AP133" s="23">
        <v>0.53</v>
      </c>
      <c r="AQ133" s="26">
        <f t="shared" ref="AQ133:AQ134" si="1152">(($U133-(3.1459*(($AB133+0.043)/2)^2))/((3.1459*(($AB133+0.043)/2)^2)-(3.1459*(AP133/2)^2)))/12</f>
        <v>2.3489301141525982</v>
      </c>
      <c r="AR133" s="47">
        <f t="shared" ref="AR133:AR134" si="1153">AY133</f>
        <v>30</v>
      </c>
      <c r="AS133" s="21">
        <f>+IFERROR(VLOOKUP(L133,'[4]Lookup Tables'!$R$4:$U$22,2,FALSE),"ERROR")</f>
        <v>60</v>
      </c>
      <c r="AT133" s="23" t="str">
        <f t="shared" ref="AT133:AT134" si="1154">A133</f>
        <v>GJ</v>
      </c>
      <c r="AU133" s="21">
        <f t="shared" ref="AU133:AU134" si="1155">F133</f>
        <v>50</v>
      </c>
      <c r="AV133" s="21" t="str">
        <f>+IFERROR(VLOOKUP(L133,'[4]Lookup Tables'!$R$4:$V$22,5,FALSE),"ERROR")</f>
        <v>5-8</v>
      </c>
      <c r="AW133" s="21">
        <v>600</v>
      </c>
      <c r="AX133" s="48">
        <f t="shared" ref="AX133:AX134" si="1156">Q133</f>
        <v>29.75</v>
      </c>
      <c r="AY133" s="48">
        <f t="shared" ref="AY133:AY134" si="1157">AX133+0.25</f>
        <v>30</v>
      </c>
      <c r="AZ133" s="48">
        <f t="shared" ref="AZ133:AZ134" si="1158">AX133+1</f>
        <v>30.75</v>
      </c>
      <c r="BA133" s="29">
        <f t="array" ref="BA133">VLOOKUP($S133&amp;$M133, CHOOSE({1,2}, '[4]Lookup Tables'!$I$20:$I$49&amp;'[4]Lookup Tables'!$J$20:$J$49,'[4]Lookup Tables'!$K$20:$K$49), 2,0)</f>
        <v>4.6899999999999997E-2</v>
      </c>
      <c r="BB133" s="29">
        <f t="shared" ref="BB133:BB134" si="1159">BA133*AX133</f>
        <v>1.3952749999999998</v>
      </c>
      <c r="BC133" s="30">
        <f t="shared" ref="BC133:BC134" si="1160">BB133*454</f>
        <v>633.45484999999996</v>
      </c>
      <c r="BD133" s="29">
        <f t="array" ref="BD133">VLOOKUP($S133&amp;$M133, CHOOSE({1,2}, '[4]Lookup Tables'!$I$20:$I$49&amp;'[4]Lookup Tables'!$J$20:$J$49,'[4]Lookup Tables'!$L$20:$L$49), 2,0)</f>
        <v>4.7899999999999998E-2</v>
      </c>
      <c r="BE133" s="49">
        <f t="shared" ref="BE133:BE134" si="1161">BD133*AY133</f>
        <v>1.4369999999999998</v>
      </c>
      <c r="BF133" s="30">
        <f t="shared" ref="BF133:BF134" si="1162">BE133*454</f>
        <v>652.39799999999991</v>
      </c>
      <c r="BG133" s="29">
        <f t="array" ref="BG133">VLOOKUP($S133&amp;$M133, CHOOSE({1,2}, '[4]Lookup Tables'!$I$20:$I$49&amp;'[4]Lookup Tables'!$J$20:$J$49,'[4]Lookup Tables'!$M$20:$M$49), 2,0)</f>
        <v>4.8899999999999999E-2</v>
      </c>
      <c r="BH133" s="29">
        <f t="shared" ref="BH133:BH134" si="1163">BG133*AZ133</f>
        <v>1.5036749999999999</v>
      </c>
      <c r="BI133" s="30">
        <f t="shared" ref="BI133:BI134" si="1164">BH133*454</f>
        <v>682.66844999999989</v>
      </c>
      <c r="BJ133" s="30" t="str">
        <f t="shared" ref="BJ133:BJ134" si="1165">N133</f>
        <v>LIF50</v>
      </c>
      <c r="BK133" s="31">
        <f t="shared" ref="BK133:BK134" si="1166">BE133*0.7</f>
        <v>1.0058999999999998</v>
      </c>
      <c r="BL133" s="30">
        <v>72036</v>
      </c>
      <c r="BM133" s="31">
        <f t="shared" ref="BM133:BM134" si="1167">BE133*0.3</f>
        <v>0.43109999999999993</v>
      </c>
      <c r="BN133" s="32">
        <v>0.3</v>
      </c>
      <c r="BO133" s="29" t="str">
        <f>'[4]Lookup Tables'!$P$58</f>
        <v>12-8 4x1.25 Universal Clip</v>
      </c>
      <c r="BP133" s="30">
        <f>VLOOKUP($BO133,'[4]Lookup Tables'!$P$58:$Q$60,2)</f>
        <v>8509</v>
      </c>
      <c r="BQ133" s="29" t="str">
        <f>VLOOKUP($S133,'[4]Lookup Tables'!$O$45:$S$53,2)</f>
        <v>40mm142 gauge</v>
      </c>
      <c r="BR133" s="33">
        <f t="shared" ref="BR133:BR134" si="1168">($AY133+1.25)/12</f>
        <v>2.6041666666666665</v>
      </c>
      <c r="BS133" s="30">
        <f>VLOOKUP($S133,'[4]Lookup Tables'!$O$45:$S$53,3)</f>
        <v>8030</v>
      </c>
      <c r="BT133" s="29" t="str">
        <f>VLOOKUP($S133,'[4]Lookup Tables'!$O$45:$S$53,4)</f>
        <v>84mm200 gauge</v>
      </c>
      <c r="BU133" s="33">
        <f t="shared" ref="BU133:BU134" si="1169">($AY133+1.25)/12</f>
        <v>2.6041666666666665</v>
      </c>
      <c r="BV133" s="30">
        <f>VLOOKUP($S133,'[4]Lookup Tables'!$O$45:$S$53,5)</f>
        <v>8032</v>
      </c>
      <c r="BW133" s="34">
        <f t="shared" ref="BW133:BW134" si="1170">F133</f>
        <v>50</v>
      </c>
      <c r="BX133" s="34">
        <f t="shared" ref="BX133:BX134" si="1171">BB133*BW133</f>
        <v>69.763749999999987</v>
      </c>
      <c r="BY133" s="34">
        <f t="shared" ref="BY133:BY134" si="1172">BE133*BW133</f>
        <v>71.849999999999994</v>
      </c>
      <c r="BZ133" s="34">
        <f t="shared" ref="BZ133:BZ134" si="1173">BH133*BW133</f>
        <v>75.183749999999989</v>
      </c>
      <c r="CA133" s="34">
        <f t="shared" ref="CA133:CA134" si="1174">BZ133+CE133+CI133</f>
        <v>77.443749999999994</v>
      </c>
      <c r="CB133" s="35" t="str">
        <f t="array" ref="CB133">VLOOKUP($E133&amp;ROUNDUP(($AZ133),0), CHOOSE({1,2},'[4]Lookup Tables'!$X$3:$X$129&amp;'[4]Lookup Tables'!$Y$3:$Y$129,'[4]Lookup Tables'!$Z$3:$Z$129),2,0)</f>
        <v>31"-2pc</v>
      </c>
      <c r="CC133" s="34">
        <f t="array" ref="CC133">VLOOKUP($E133&amp;ROUNDUP(($AZ133),0), CHOOSE({1,2},'[4]Lookup Tables'!$X$3:$X$129&amp;'[4]Lookup Tables'!$Y$3:$Y$129,'[4]Lookup Tables'!AA$3:$AA$129),2,0)</f>
        <v>8445</v>
      </c>
      <c r="CD133" s="34">
        <f t="array" ref="CD133">VLOOKUP($E133&amp;ROUNDUP(($AZ133),0), CHOOSE({1,2},'[4]Lookup Tables'!$X$3:$X$129&amp;'[4]Lookup Tables'!$Y$3:$Y$129,'[4]Lookup Tables'!$AB$3:$AB$129),2,0)</f>
        <v>8446</v>
      </c>
      <c r="CE133" s="36">
        <f t="array" ref="CE133">VLOOKUP($E133&amp;ROUNDUP(($AZ133),0), CHOOSE({1,2},'[4]Lookup Tables'!$X$3:$X$129&amp;'[4]Lookup Tables'!$Y$3:$Y$129,'[4]Lookup Tables'!$AD$3:$AD$129),2,0)</f>
        <v>2.2599999999999998</v>
      </c>
      <c r="CF133" s="34">
        <f t="array" ref="CF133">VLOOKUP($E133&amp;ROUNDUP(($AZ133),0), CHOOSE({1,2},'[4]Lookup Tables'!$X$3:$X$129&amp;'[4]Lookup Tables'!$Y$3:$Y$129,'[4]Lookup Tables'!$AE$3:$AE$129),2,0)</f>
        <v>2</v>
      </c>
      <c r="CG133" s="34" t="str">
        <f t="array" ref="CG133">VLOOKUP($E133&amp;ROUNDUP(($AZ133+1),0), CHOOSE({1,2},'[4]Lookup Tables'!$X$3:$X$129&amp;'[4]Lookup Tables'!$Y$3:$Y$129,'[4]Lookup Tables'!$AC$3:$AC$129),2,0)</f>
        <v>NA</v>
      </c>
      <c r="CH133" s="36">
        <f t="shared" ref="CH133:CH134" si="1175">(CO133*12)*0.0386</f>
        <v>9.975253453928568</v>
      </c>
      <c r="CI133" s="36">
        <f t="shared" si="1139"/>
        <v>0</v>
      </c>
      <c r="CJ133" s="36">
        <f t="shared" ref="CJ133:CJ134" si="1176">((3.14159*(((S133*0.039370078474)/2)^2))*Q133)*BW133</f>
        <v>957.93208959813433</v>
      </c>
      <c r="CK133" s="36">
        <f t="shared" ref="CK133:CK134" si="1177">((SQRT((CJ133/Q133)/3.14159))*2)</f>
        <v>6.4029353769067425</v>
      </c>
      <c r="CL133" s="36">
        <f t="shared" ref="CL133:CL134" si="1178">CK133/0.7827</f>
        <v>8.180574136842651</v>
      </c>
      <c r="CM133" s="36">
        <f t="shared" ref="CM133:CM134" si="1179">(2*3.14159*(CL133/2))/12</f>
        <v>2.141667491880292</v>
      </c>
      <c r="CN133" s="37">
        <f t="shared" ref="CN133:CN134" si="1180">ROUNDUP((Q133/3)*CM133,1)</f>
        <v>21.3</v>
      </c>
      <c r="CO133" s="37">
        <f t="shared" ref="CO133:CO134" si="1181">(CN133*ABS(COS(15)))+((6*(CM133*5))/12)</f>
        <v>21.535521273593623</v>
      </c>
      <c r="CP133" s="38" t="str">
        <f t="array" ref="CP133">VLOOKUP($S133&amp;$D133, CHOOSE({1,2}, '[4]Lookup Tables'!$O$65:$O$79&amp;'[4]Lookup Tables'!$P$65:$P$79,'[4]Lookup Tables'!$Q$65:$Q$79),2,0)</f>
        <v>NA</v>
      </c>
      <c r="CQ133" s="39">
        <f t="shared" si="1140"/>
        <v>1.5822083333333332</v>
      </c>
      <c r="CR133" s="40" t="str">
        <f>+IFERROR(VLOOKUP($J133,'[5]Codes - Revised'!$A$8:$O$12110,10,FALSE),"ERROR")</f>
        <v>42x45</v>
      </c>
      <c r="CS133" s="41">
        <f t="shared" si="1141"/>
        <v>2373.3125</v>
      </c>
    </row>
    <row r="134" spans="1:97" s="10" customFormat="1">
      <c r="A134" s="11" t="s">
        <v>277</v>
      </c>
      <c r="B134" s="12">
        <v>151035</v>
      </c>
      <c r="C134" s="11" t="s">
        <v>286</v>
      </c>
      <c r="D134" s="11" t="s">
        <v>23</v>
      </c>
      <c r="E134" s="11" t="s">
        <v>24</v>
      </c>
      <c r="F134" s="11">
        <v>25</v>
      </c>
      <c r="G134" s="13">
        <f t="shared" si="1142"/>
        <v>53.386562499999997</v>
      </c>
      <c r="H134" s="14">
        <v>42</v>
      </c>
      <c r="I134" s="13">
        <f t="shared" si="1143"/>
        <v>1050</v>
      </c>
      <c r="J134" s="14">
        <v>34742</v>
      </c>
      <c r="K134" s="11">
        <v>35</v>
      </c>
      <c r="L134" s="15">
        <f>+IFERROR(VLOOKUP($K134,'[4]Lookup Tables'!$A$3:$B$35,2,FALSE),"ERROR")</f>
        <v>35</v>
      </c>
      <c r="M134" s="11" t="s">
        <v>25</v>
      </c>
      <c r="N134" s="15" t="str">
        <f t="array" ref="N134">VLOOKUP($M134&amp;$L134, CHOOSE({1,2}, '[4]Lookup Tables'!$I$59:$I$165&amp;'[4]Lookup Tables'!$J$59:$J$165,'[4]Lookup Tables'!$K$59:$K$165), 2,0)</f>
        <v>M35</v>
      </c>
      <c r="O134" s="15">
        <f t="array" ref="O134">VLOOKUP($M134&amp;$K134&amp;A134, CHOOSE({1,2,3}, '[4]Lookup Tables'!$I$59:$I$165&amp;'[4]Lookup Tables'!$J$59:$J$165&amp;'[4]Lookup Tables'!$H$59:$H$165,'[4]Lookup Tables'!$L$59:$L$165), 2,0)</f>
        <v>70474</v>
      </c>
      <c r="P134" s="15">
        <f>+IFERROR(VLOOKUP($A134,'[4]Lookup Tables'!$I$54:$J$55,2,FALSE),"ERROR")</f>
        <v>72038</v>
      </c>
      <c r="Q134" s="16">
        <v>40.625</v>
      </c>
      <c r="R134" s="17">
        <v>1</v>
      </c>
      <c r="S134" s="18">
        <v>23</v>
      </c>
      <c r="T134" s="19">
        <f>(VLOOKUP(S134,'[4]Lookup Tables'!$L$3:$M$11,2,FALSE))*0.039370078474</f>
        <v>0.89566928528350009</v>
      </c>
      <c r="U134" s="17">
        <f t="shared" si="1144"/>
        <v>25.596362458873756</v>
      </c>
      <c r="V134" s="20" t="str">
        <f>+IFERROR(VLOOKUP(L134,'[4]Lookup Tables'!$R$4:$U$22,3,FALSE),"ERROR")</f>
        <v>Blue</v>
      </c>
      <c r="W134" s="21">
        <f t="shared" si="1145"/>
        <v>151035</v>
      </c>
      <c r="X134" s="22" t="s">
        <v>124</v>
      </c>
      <c r="Y134" s="23" t="s">
        <v>27</v>
      </c>
      <c r="Z134" s="23" t="str">
        <f>+IFERROR(VLOOKUP(L134,'[4]Lookup Tables'!$R$4:$U$22,4,FALSE),"ERROR")</f>
        <v>Fast</v>
      </c>
      <c r="AA134" s="21">
        <f t="shared" si="1146"/>
        <v>23</v>
      </c>
      <c r="AB134" s="24">
        <f t="shared" si="1147"/>
        <v>1</v>
      </c>
      <c r="AC134" s="23" t="s">
        <v>28</v>
      </c>
      <c r="AD134" s="25">
        <v>0.75</v>
      </c>
      <c r="AE134" s="26">
        <f t="shared" si="1148"/>
        <v>4.9899891072229421</v>
      </c>
      <c r="AF134" s="23" t="s">
        <v>29</v>
      </c>
      <c r="AG134" s="23">
        <v>0.625</v>
      </c>
      <c r="AH134" s="26">
        <f t="shared" si="1149"/>
        <v>3.7598903472778691</v>
      </c>
      <c r="AI134" s="23" t="s">
        <v>30</v>
      </c>
      <c r="AJ134" s="23">
        <v>0.69</v>
      </c>
      <c r="AK134" s="26">
        <f t="shared" si="1150"/>
        <v>4.2852310138479419</v>
      </c>
      <c r="AL134" s="23" t="s">
        <v>31</v>
      </c>
      <c r="AM134" s="23">
        <v>0.80400000000000005</v>
      </c>
      <c r="AN134" s="26">
        <f t="shared" si="1151"/>
        <v>5.9385813645342909</v>
      </c>
      <c r="AO134" s="23" t="s">
        <v>32</v>
      </c>
      <c r="AP134" s="23">
        <v>0.53</v>
      </c>
      <c r="AQ134" s="26">
        <f t="shared" si="1152"/>
        <v>3.2486387460551591</v>
      </c>
      <c r="AR134" s="47">
        <f t="shared" si="1153"/>
        <v>40.875</v>
      </c>
      <c r="AS134" s="21">
        <f>+IFERROR(VLOOKUP(L134,'[4]Lookup Tables'!$R$4:$U$22,2,FALSE),"ERROR")</f>
        <v>30</v>
      </c>
      <c r="AT134" s="23" t="str">
        <f t="shared" si="1154"/>
        <v>GJ</v>
      </c>
      <c r="AU134" s="21">
        <f t="shared" si="1155"/>
        <v>25</v>
      </c>
      <c r="AV134" s="21" t="str">
        <f>+IFERROR(VLOOKUP(L134,'[4]Lookup Tables'!$R$4:$V$22,5,FALSE),"ERROR")</f>
        <v>5-8</v>
      </c>
      <c r="AW134" s="21">
        <v>600</v>
      </c>
      <c r="AX134" s="48">
        <f t="shared" si="1156"/>
        <v>40.625</v>
      </c>
      <c r="AY134" s="48">
        <f t="shared" si="1157"/>
        <v>40.875</v>
      </c>
      <c r="AZ134" s="48">
        <f t="shared" si="1158"/>
        <v>41.625</v>
      </c>
      <c r="BA134" s="29">
        <f t="array" ref="BA134">VLOOKUP($S134&amp;$M134, CHOOSE({1,2}, '[4]Lookup Tables'!$I$20:$I$49&amp;'[4]Lookup Tables'!$J$20:$J$49,'[4]Lookup Tables'!$K$20:$K$49), 2,0)</f>
        <v>4.6899999999999997E-2</v>
      </c>
      <c r="BB134" s="29">
        <f t="shared" si="1159"/>
        <v>1.9053125</v>
      </c>
      <c r="BC134" s="30">
        <f t="shared" si="1160"/>
        <v>865.01187500000003</v>
      </c>
      <c r="BD134" s="29">
        <f t="array" ref="BD134">VLOOKUP($S134&amp;$M134, CHOOSE({1,2}, '[4]Lookup Tables'!$I$20:$I$49&amp;'[4]Lookup Tables'!$J$20:$J$49,'[4]Lookup Tables'!$L$20:$L$49), 2,0)</f>
        <v>4.7899999999999998E-2</v>
      </c>
      <c r="BE134" s="49">
        <f t="shared" si="1161"/>
        <v>1.9579124999999999</v>
      </c>
      <c r="BF134" s="30">
        <f t="shared" si="1162"/>
        <v>888.89227499999993</v>
      </c>
      <c r="BG134" s="29">
        <f t="array" ref="BG134">VLOOKUP($S134&amp;$M134, CHOOSE({1,2}, '[4]Lookup Tables'!$I$20:$I$49&amp;'[4]Lookup Tables'!$J$20:$J$49,'[4]Lookup Tables'!$M$20:$M$49), 2,0)</f>
        <v>4.8899999999999999E-2</v>
      </c>
      <c r="BH134" s="29">
        <f t="shared" si="1163"/>
        <v>2.0354625</v>
      </c>
      <c r="BI134" s="30">
        <f t="shared" si="1164"/>
        <v>924.09997499999997</v>
      </c>
      <c r="BJ134" s="30" t="str">
        <f t="shared" si="1165"/>
        <v>M35</v>
      </c>
      <c r="BK134" s="31">
        <f t="shared" si="1166"/>
        <v>1.3705387499999999</v>
      </c>
      <c r="BL134" s="30">
        <v>72036</v>
      </c>
      <c r="BM134" s="31">
        <f t="shared" si="1167"/>
        <v>0.58737374999999992</v>
      </c>
      <c r="BN134" s="32">
        <v>0.3</v>
      </c>
      <c r="BO134" s="29" t="str">
        <f>'[4]Lookup Tables'!$P$58</f>
        <v>12-8 4x1.25 Universal Clip</v>
      </c>
      <c r="BP134" s="30">
        <f>VLOOKUP($BO134,'[4]Lookup Tables'!$P$58:$Q$60,2)</f>
        <v>8509</v>
      </c>
      <c r="BQ134" s="29" t="str">
        <f>VLOOKUP($S134,'[4]Lookup Tables'!$O$45:$S$53,2)</f>
        <v>40mm142 gauge</v>
      </c>
      <c r="BR134" s="33">
        <f t="shared" si="1168"/>
        <v>3.5104166666666665</v>
      </c>
      <c r="BS134" s="30">
        <f>VLOOKUP($S134,'[4]Lookup Tables'!$O$45:$S$53,3)</f>
        <v>8030</v>
      </c>
      <c r="BT134" s="29" t="str">
        <f>VLOOKUP($S134,'[4]Lookup Tables'!$O$45:$S$53,4)</f>
        <v>84mm200 gauge</v>
      </c>
      <c r="BU134" s="33">
        <f t="shared" si="1169"/>
        <v>3.5104166666666665</v>
      </c>
      <c r="BV134" s="30">
        <f>VLOOKUP($S134,'[4]Lookup Tables'!$O$45:$S$53,5)</f>
        <v>8032</v>
      </c>
      <c r="BW134" s="34">
        <f t="shared" si="1170"/>
        <v>25</v>
      </c>
      <c r="BX134" s="34">
        <f t="shared" si="1171"/>
        <v>47.6328125</v>
      </c>
      <c r="BY134" s="34">
        <f t="shared" si="1172"/>
        <v>48.947812499999998</v>
      </c>
      <c r="BZ134" s="34">
        <f t="shared" si="1173"/>
        <v>50.886562499999997</v>
      </c>
      <c r="CA134" s="34">
        <f t="shared" si="1174"/>
        <v>53.386562499999997</v>
      </c>
      <c r="CB134" s="35" t="s">
        <v>287</v>
      </c>
      <c r="CC134" s="34">
        <v>8470</v>
      </c>
      <c r="CD134" s="34">
        <v>8471</v>
      </c>
      <c r="CE134" s="36">
        <v>2.5</v>
      </c>
      <c r="CF134" s="34">
        <f t="array" ref="CF134">VLOOKUP($E134&amp;ROUNDUP(($AZ134),0), CHOOSE({1,2},'[4]Lookup Tables'!$X$3:$X$129&amp;'[4]Lookup Tables'!$Y$3:$Y$129,'[4]Lookup Tables'!$AE$3:$AE$129),2,0)</f>
        <v>2</v>
      </c>
      <c r="CG134" s="34" t="str">
        <f t="array" ref="CG134">VLOOKUP($E134&amp;ROUNDUP(($AZ134+1),0), CHOOSE({1,2},'[4]Lookup Tables'!$X$3:$X$129&amp;'[4]Lookup Tables'!$Y$3:$Y$129,'[4]Lookup Tables'!$AC$3:$AC$129),2,0)</f>
        <v>NA</v>
      </c>
      <c r="CH134" s="36">
        <f t="shared" si="1175"/>
        <v>9.0025421378569277</v>
      </c>
      <c r="CI134" s="36">
        <f t="shared" si="1139"/>
        <v>0</v>
      </c>
      <c r="CJ134" s="36">
        <f t="shared" si="1176"/>
        <v>654.05027125923039</v>
      </c>
      <c r="CK134" s="36">
        <f t="shared" si="1177"/>
        <v>4.5275590245100004</v>
      </c>
      <c r="CL134" s="36">
        <f t="shared" si="1178"/>
        <v>5.7845394461607267</v>
      </c>
      <c r="CM134" s="36">
        <f t="shared" si="1179"/>
        <v>1.5143876065553397</v>
      </c>
      <c r="CN134" s="37">
        <f t="shared" si="1180"/>
        <v>20.6</v>
      </c>
      <c r="CO134" s="37">
        <f t="shared" si="1181"/>
        <v>19.435540021280069</v>
      </c>
      <c r="CP134" s="38" t="str">
        <f t="array" ref="CP134">VLOOKUP($S134&amp;$D134, CHOOSE({1,2}, '[4]Lookup Tables'!$O$65:$O$79&amp;'[4]Lookup Tables'!$P$65:$P$79,'[4]Lookup Tables'!$Q$65:$Q$79),2,0)</f>
        <v>NA</v>
      </c>
      <c r="CQ134" s="39">
        <f t="shared" si="1140"/>
        <v>2.1830815476190475</v>
      </c>
      <c r="CR134" s="40" t="str">
        <f>+IFERROR(VLOOKUP($J134,'[5]Codes - Revised'!$A$8:$O$12110,10,FALSE),"ERROR")</f>
        <v>48x42</v>
      </c>
      <c r="CS134" s="41">
        <f t="shared" si="1141"/>
        <v>2292.2356249999998</v>
      </c>
    </row>
    <row r="135" spans="1:97" s="10" customFormat="1">
      <c r="A135" s="11" t="s">
        <v>277</v>
      </c>
      <c r="B135" s="12">
        <v>151068</v>
      </c>
      <c r="C135" s="11" t="s">
        <v>288</v>
      </c>
      <c r="D135" s="11" t="s">
        <v>23</v>
      </c>
      <c r="E135" s="11" t="s">
        <v>34</v>
      </c>
      <c r="F135" s="11">
        <v>25</v>
      </c>
      <c r="G135" s="13">
        <f>CA135</f>
        <v>50.906368092703282</v>
      </c>
      <c r="H135" s="14">
        <v>28</v>
      </c>
      <c r="I135" s="13">
        <f>F135*H135</f>
        <v>700</v>
      </c>
      <c r="J135" s="14">
        <v>34342</v>
      </c>
      <c r="K135" s="11">
        <v>35</v>
      </c>
      <c r="L135" s="15">
        <f>+IFERROR(VLOOKUP($K135,'[4]Lookup Tables'!$A$3:$B$35,2,FALSE),"ERROR")</f>
        <v>35</v>
      </c>
      <c r="M135" s="11" t="s">
        <v>56</v>
      </c>
      <c r="N135" s="15" t="str">
        <f t="array" ref="N135">VLOOKUP($M135&amp;$L135, CHOOSE({1,2}, '[4]Lookup Tables'!$I$59:$I$165&amp;'[4]Lookup Tables'!$J$59:$J$165,'[4]Lookup Tables'!$K$59:$K$165), 2,0)</f>
        <v>LIF35</v>
      </c>
      <c r="O135" s="15">
        <f t="array" ref="O135">VLOOKUP($M135&amp;$K135&amp;A135, CHOOSE({1,2,3}, '[4]Lookup Tables'!$I$59:$I$165&amp;'[4]Lookup Tables'!$J$59:$J$165&amp;'[4]Lookup Tables'!$H$59:$H$165,'[4]Lookup Tables'!$L$59:$L$165), 2,0)</f>
        <v>70411</v>
      </c>
      <c r="P135" s="15">
        <f>+IFERROR(VLOOKUP($A135,'[4]Lookup Tables'!$I$54:$J$55,2,FALSE),"ERROR")</f>
        <v>72038</v>
      </c>
      <c r="Q135" s="16">
        <v>40.625</v>
      </c>
      <c r="R135" s="17">
        <v>1</v>
      </c>
      <c r="S135" s="18">
        <v>23</v>
      </c>
      <c r="T135" s="19">
        <f>(VLOOKUP(S135,'[4]Lookup Tables'!$L$3:$M$11,2,FALSE))*0.039370078474</f>
        <v>0.89566928528350009</v>
      </c>
      <c r="U135" s="17">
        <f>(3.14159*(T135/2)^2)*(Q135)</f>
        <v>25.596362458873756</v>
      </c>
      <c r="V135" s="20" t="str">
        <f>+IFERROR(VLOOKUP(L135,'[4]Lookup Tables'!$R$4:$U$22,3,FALSE),"ERROR")</f>
        <v>Blue</v>
      </c>
      <c r="W135" s="21">
        <f>B135</f>
        <v>151068</v>
      </c>
      <c r="X135" s="11" t="s">
        <v>289</v>
      </c>
      <c r="Y135" s="23" t="s">
        <v>27</v>
      </c>
      <c r="Z135" s="23" t="str">
        <f>+IFERROR(VLOOKUP(L135,'[4]Lookup Tables'!$R$4:$U$22,4,FALSE),"ERROR")</f>
        <v>Fast</v>
      </c>
      <c r="AA135" s="21">
        <f>S135</f>
        <v>23</v>
      </c>
      <c r="AB135" s="24">
        <f>R135</f>
        <v>1</v>
      </c>
      <c r="AC135" s="23" t="s">
        <v>28</v>
      </c>
      <c r="AD135" s="25">
        <v>0.75</v>
      </c>
      <c r="AE135" s="26">
        <f>(($U135-(3.1459*(($AB135+0.043)/2)^2))/((3.1459*(($AB135+0.043)/2)^2)-(3.1459*(AD135/2)^2)))/12</f>
        <v>4.9899891072229421</v>
      </c>
      <c r="AF135" s="23" t="s">
        <v>29</v>
      </c>
      <c r="AG135" s="23">
        <v>0.625</v>
      </c>
      <c r="AH135" s="26">
        <f>(($U135-(3.1459*(($AB135+0.043)/2)^2))/((3.1459*(($AB135+0.043)/2)^2)-(3.1459*(AG135/2)^2)))/12</f>
        <v>3.7598903472778691</v>
      </c>
      <c r="AI135" s="23" t="s">
        <v>30</v>
      </c>
      <c r="AJ135" s="23">
        <v>0.69</v>
      </c>
      <c r="AK135" s="26">
        <f>(($U135-(3.1459*(($AB135+0.043)/2)^2))/((3.1459*(($AB135+0.043)/2)^2)-(3.1459*(AJ135/2)^2)))/12</f>
        <v>4.2852310138479419</v>
      </c>
      <c r="AL135" s="23" t="s">
        <v>31</v>
      </c>
      <c r="AM135" s="23">
        <v>0.80400000000000005</v>
      </c>
      <c r="AN135" s="26">
        <f>(($U135-(3.1459*(($AB135+0.043)/2)^2))/((3.1459*(($AB135+0.043)/2)^2)-(3.1459*(AM135/2)^2)))/12</f>
        <v>5.9385813645342909</v>
      </c>
      <c r="AO135" s="23" t="s">
        <v>32</v>
      </c>
      <c r="AP135" s="23">
        <v>0.53</v>
      </c>
      <c r="AQ135" s="26">
        <f>(($U135-(3.1459*(($AB135+0.043)/2)^2))/((3.1459*(($AB135+0.043)/2)^2)-(3.1459*(AP135/2)^2)))/12</f>
        <v>3.2486387460551591</v>
      </c>
      <c r="AR135" s="47">
        <f>AY135</f>
        <v>40.875</v>
      </c>
      <c r="AS135" s="21">
        <f>+IFERROR(VLOOKUP(L135,'[4]Lookup Tables'!$R$4:$U$22,2,FALSE),"ERROR")</f>
        <v>30</v>
      </c>
      <c r="AT135" s="23" t="str">
        <f>A135</f>
        <v>GJ</v>
      </c>
      <c r="AU135" s="21">
        <f>F135</f>
        <v>25</v>
      </c>
      <c r="AV135" s="21" t="str">
        <f>+IFERROR(VLOOKUP(L135,'[4]Lookup Tables'!$R$4:$V$22,5,FALSE),"ERROR")</f>
        <v>5-8</v>
      </c>
      <c r="AW135" s="21">
        <v>600</v>
      </c>
      <c r="AX135" s="28">
        <f>Q135</f>
        <v>40.625</v>
      </c>
      <c r="AY135" s="48">
        <f>AX135+0.25</f>
        <v>40.875</v>
      </c>
      <c r="AZ135" s="48">
        <f>AX135+1</f>
        <v>41.625</v>
      </c>
      <c r="BA135" s="29">
        <f t="array" ref="BA135">VLOOKUP($S135&amp;$M135, CHOOSE({1,2}, '[4]Lookup Tables'!$I$20:$I$49&amp;'[4]Lookup Tables'!$J$20:$J$49,'[4]Lookup Tables'!$K$20:$K$49), 2,0)</f>
        <v>4.6899999999999997E-2</v>
      </c>
      <c r="BB135" s="29">
        <f>BA135*AX135</f>
        <v>1.9053125</v>
      </c>
      <c r="BC135" s="30">
        <f>BB135*454</f>
        <v>865.01187500000003</v>
      </c>
      <c r="BD135" s="29">
        <f t="array" ref="BD135">VLOOKUP($S135&amp;$M135, CHOOSE({1,2}, '[4]Lookup Tables'!$I$20:$I$49&amp;'[4]Lookup Tables'!$J$20:$J$49,'[4]Lookup Tables'!$L$20:$L$49), 2,0)</f>
        <v>4.7899999999999998E-2</v>
      </c>
      <c r="BE135" s="49">
        <f>BD135*AY135</f>
        <v>1.9579124999999999</v>
      </c>
      <c r="BF135" s="30">
        <f>BE135*454</f>
        <v>888.89227499999993</v>
      </c>
      <c r="BG135" s="29">
        <f t="array" ref="BG135">VLOOKUP($S135&amp;$M135, CHOOSE({1,2}, '[4]Lookup Tables'!$I$20:$I$49&amp;'[4]Lookup Tables'!$J$20:$J$49,'[4]Lookup Tables'!$M$20:$M$49), 2,0)</f>
        <v>4.8899999999999999E-2</v>
      </c>
      <c r="BH135" s="29">
        <f>BG135*AZ135</f>
        <v>2.0354625</v>
      </c>
      <c r="BI135" s="30">
        <f>BH135*454</f>
        <v>924.09997499999997</v>
      </c>
      <c r="BJ135" s="30" t="str">
        <f>N135</f>
        <v>LIF35</v>
      </c>
      <c r="BK135" s="31">
        <f>BE135*0.7</f>
        <v>1.3705387499999999</v>
      </c>
      <c r="BL135" s="30">
        <v>72036</v>
      </c>
      <c r="BM135" s="31">
        <f>BE135*0.3</f>
        <v>0.58737374999999992</v>
      </c>
      <c r="BN135" s="32">
        <v>0.3</v>
      </c>
      <c r="BO135" s="29" t="str">
        <f>'[4]Lookup Tables'!$P$58</f>
        <v>12-8 4x1.25 Universal Clip</v>
      </c>
      <c r="BP135" s="30">
        <f>VLOOKUP($BO135,'[4]Lookup Tables'!$P$58:$Q$60,2)</f>
        <v>8509</v>
      </c>
      <c r="BQ135" s="29" t="str">
        <f>VLOOKUP($S135,'[4]Lookup Tables'!$O$45:$S$53,2)</f>
        <v>40mm142 gauge</v>
      </c>
      <c r="BR135" s="33">
        <f>($AY135+1.25)/12</f>
        <v>3.5104166666666665</v>
      </c>
      <c r="BS135" s="30">
        <f>VLOOKUP($S135,'[4]Lookup Tables'!$O$45:$S$53,3)</f>
        <v>8030</v>
      </c>
      <c r="BT135" s="29" t="str">
        <f>VLOOKUP($S135,'[4]Lookup Tables'!$O$45:$S$53,4)</f>
        <v>84mm200 gauge</v>
      </c>
      <c r="BU135" s="33">
        <f>($AY135+1.25)/12</f>
        <v>3.5104166666666665</v>
      </c>
      <c r="BV135" s="30">
        <f>VLOOKUP($S135,'[4]Lookup Tables'!$O$45:$S$53,5)</f>
        <v>8032</v>
      </c>
      <c r="BW135" s="34">
        <f>F135</f>
        <v>25</v>
      </c>
      <c r="BX135" s="34">
        <f>BB135*BW135</f>
        <v>47.6328125</v>
      </c>
      <c r="BY135" s="34">
        <f>BE135*BW135</f>
        <v>48.947812499999998</v>
      </c>
      <c r="BZ135" s="34">
        <f>BH135*BW135</f>
        <v>50.886562499999997</v>
      </c>
      <c r="CA135" s="34">
        <f>BZ135+CE135+CI135</f>
        <v>50.906368092703282</v>
      </c>
      <c r="CB135" s="35" t="str">
        <f t="array" ref="CB135">VLOOKUP($E135&amp;ROUNDUP(($AZ135),0), CHOOSE({1,2},'[4]Lookup Tables'!$X$3:$X$129&amp;'[4]Lookup Tables'!$Y$3:$Y$129,'[4]Lookup Tables'!$Z$3:$Z$129),2,0)</f>
        <v>NA</v>
      </c>
      <c r="CC135" s="34" t="str">
        <f t="array" ref="CC135">VLOOKUP($E135&amp;ROUNDUP(($AZ135),0), CHOOSE({1,2},'[4]Lookup Tables'!$X$3:$X$129&amp;'[4]Lookup Tables'!$Y$3:$Y$129,'[4]Lookup Tables'!AA$3:$AA$129),2,0)</f>
        <v>NA</v>
      </c>
      <c r="CD135" s="34" t="str">
        <f t="array" ref="CD135">VLOOKUP($E135&amp;ROUNDUP(($AZ135),0), CHOOSE({1,2},'[4]Lookup Tables'!$X$3:$X$129&amp;'[4]Lookup Tables'!$Y$3:$Y$129,'[4]Lookup Tables'!$AB$3:$AB$129),2,0)</f>
        <v>NA</v>
      </c>
      <c r="CE135" s="36">
        <f t="array" ref="CE135">VLOOKUP($E135&amp;ROUNDUP(($AZ135),0), CHOOSE({1,2},'[4]Lookup Tables'!$X$3:$X$129&amp;'[4]Lookup Tables'!$Y$3:$Y$129,'[4]Lookup Tables'!$AD$3:$AD$129),2,0)</f>
        <v>0</v>
      </c>
      <c r="CF135" s="34">
        <f t="array" ref="CF135">VLOOKUP($E135&amp;ROUNDUP(($AZ135),0), CHOOSE({1,2},'[4]Lookup Tables'!$X$3:$X$129&amp;'[4]Lookup Tables'!$Y$3:$Y$129,'[4]Lookup Tables'!$AE$3:$AE$129),2,0)</f>
        <v>0</v>
      </c>
      <c r="CG135" s="34">
        <f t="array" ref="CG135">VLOOKUP($E135&amp;ROUNDUP(($AZ135+1),0), CHOOSE({1,2},'[4]Lookup Tables'!$X$3:$X$129&amp;'[4]Lookup Tables'!$Y$3:$Y$129,'[4]Lookup Tables'!$AC$3:$AC$129),2,0)</f>
        <v>8053</v>
      </c>
      <c r="CH135" s="36">
        <f>(CO135*12)*0.0386</f>
        <v>9.0025421378569277</v>
      </c>
      <c r="CI135" s="36">
        <f>IF(CB135="NA", CH135*0.0022,0)</f>
        <v>1.9805592703285243E-2</v>
      </c>
      <c r="CJ135" s="36">
        <f>((3.14159*(((S135*0.039370078474)/2)^2))*Q135)*BW135</f>
        <v>654.05027125923039</v>
      </c>
      <c r="CK135" s="36">
        <f>((SQRT((CJ135/Q135)/3.14159))*2)</f>
        <v>4.5275590245100004</v>
      </c>
      <c r="CL135" s="36">
        <f>CK135/0.7827</f>
        <v>5.7845394461607267</v>
      </c>
      <c r="CM135" s="36">
        <f>(2*3.14159*(CL135/2))/12</f>
        <v>1.5143876065553397</v>
      </c>
      <c r="CN135" s="37">
        <f>ROUNDUP((Q135/3)*CM135,1)</f>
        <v>20.6</v>
      </c>
      <c r="CO135" s="37">
        <f>(CN135*ABS(COS(15)))+((6*(CM135*5))/12)</f>
        <v>19.435540021280069</v>
      </c>
      <c r="CP135" s="38" t="str">
        <f t="array" ref="CP135">VLOOKUP($S135&amp;$D135, CHOOSE({1,2}, '[4]Lookup Tables'!$O$65:$O$79&amp;'[4]Lookup Tables'!$P$65:$P$79,'[4]Lookup Tables'!$Q$65:$Q$79),2,0)</f>
        <v>NA</v>
      </c>
      <c r="CQ135" s="39">
        <f>(CA135/BW135)+(50/I135)</f>
        <v>2.1076832951367028</v>
      </c>
      <c r="CR135" s="40" t="str">
        <f>+IFERROR(VLOOKUP($J135,'[5]Codes - Revised'!$A$8:$O$12110,10,FALSE),"ERROR")</f>
        <v>48x42</v>
      </c>
      <c r="CS135" s="41">
        <f>CQ135*F135*H135</f>
        <v>1475.378306595692</v>
      </c>
    </row>
    <row r="136" spans="1:97" s="10" customFormat="1">
      <c r="A136" s="11" t="s">
        <v>277</v>
      </c>
      <c r="B136" s="12">
        <v>151072</v>
      </c>
      <c r="C136" s="11" t="s">
        <v>290</v>
      </c>
      <c r="D136" s="11" t="s">
        <v>23</v>
      </c>
      <c r="E136" s="11" t="s">
        <v>24</v>
      </c>
      <c r="F136" s="11">
        <v>25</v>
      </c>
      <c r="G136" s="13">
        <f t="shared" ref="G136" si="1182">CA136</f>
        <v>53.386562499999997</v>
      </c>
      <c r="H136" s="14">
        <v>40</v>
      </c>
      <c r="I136" s="13">
        <f t="shared" ref="I136" si="1183">F136*H136</f>
        <v>1000</v>
      </c>
      <c r="J136" s="14">
        <v>34743</v>
      </c>
      <c r="K136" s="11">
        <v>35</v>
      </c>
      <c r="L136" s="15">
        <f>+IFERROR(VLOOKUP($K136,'[4]Lookup Tables'!$A$3:$B$35,2,FALSE),"ERROR")</f>
        <v>35</v>
      </c>
      <c r="M136" s="11" t="s">
        <v>25</v>
      </c>
      <c r="N136" s="15" t="str">
        <f t="array" ref="N136">VLOOKUP($M136&amp;$L136, CHOOSE({1,2}, '[4]Lookup Tables'!$I$59:$I$165&amp;'[4]Lookup Tables'!$J$59:$J$165,'[4]Lookup Tables'!$K$59:$K$165), 2,0)</f>
        <v>M35</v>
      </c>
      <c r="O136" s="15">
        <f t="array" ref="O136">VLOOKUP($M136&amp;$K136&amp;A136, CHOOSE({1,2,3}, '[4]Lookup Tables'!$I$59:$I$165&amp;'[4]Lookup Tables'!$J$59:$J$165&amp;'[4]Lookup Tables'!$H$59:$H$165,'[4]Lookup Tables'!$L$59:$L$165), 2,0)</f>
        <v>70474</v>
      </c>
      <c r="P136" s="15">
        <f>+IFERROR(VLOOKUP($A136,'[4]Lookup Tables'!$I$54:$J$55,2,FALSE),"ERROR")</f>
        <v>72038</v>
      </c>
      <c r="Q136" s="16">
        <v>40.625</v>
      </c>
      <c r="R136" s="17">
        <v>1</v>
      </c>
      <c r="S136" s="18">
        <v>23</v>
      </c>
      <c r="T136" s="19">
        <f>(VLOOKUP(S136,'[4]Lookup Tables'!$L$3:$M$11,2,FALSE))*0.039370078474</f>
        <v>0.89566928528350009</v>
      </c>
      <c r="U136" s="17">
        <f t="shared" ref="U136" si="1184">(3.14159*(T136/2)^2)*(Q136)</f>
        <v>25.596362458873756</v>
      </c>
      <c r="V136" s="20" t="str">
        <f>+IFERROR(VLOOKUP(L136,'[4]Lookup Tables'!$R$4:$U$22,3,FALSE),"ERROR")</f>
        <v>Blue</v>
      </c>
      <c r="W136" s="21">
        <f t="shared" ref="W136" si="1185">B136</f>
        <v>151072</v>
      </c>
      <c r="X136" s="22" t="s">
        <v>124</v>
      </c>
      <c r="Y136" s="23" t="s">
        <v>27</v>
      </c>
      <c r="Z136" s="23" t="str">
        <f>+IFERROR(VLOOKUP(L136,'[4]Lookup Tables'!$R$4:$U$22,4,FALSE),"ERROR")</f>
        <v>Fast</v>
      </c>
      <c r="AA136" s="21">
        <f t="shared" ref="AA136" si="1186">S136</f>
        <v>23</v>
      </c>
      <c r="AB136" s="24">
        <f t="shared" ref="AB136" si="1187">R136</f>
        <v>1</v>
      </c>
      <c r="AC136" s="23" t="s">
        <v>28</v>
      </c>
      <c r="AD136" s="25">
        <v>0.75</v>
      </c>
      <c r="AE136" s="26">
        <f t="shared" ref="AE136" si="1188">(($U136-(3.1459*(($AB136+0.043)/2)^2))/((3.1459*(($AB136+0.043)/2)^2)-(3.1459*(AD136/2)^2)))/12</f>
        <v>4.9899891072229421</v>
      </c>
      <c r="AF136" s="23" t="s">
        <v>29</v>
      </c>
      <c r="AG136" s="23">
        <v>0.625</v>
      </c>
      <c r="AH136" s="26">
        <f t="shared" ref="AH136" si="1189">(($U136-(3.1459*(($AB136+0.043)/2)^2))/((3.1459*(($AB136+0.043)/2)^2)-(3.1459*(AG136/2)^2)))/12</f>
        <v>3.7598903472778691</v>
      </c>
      <c r="AI136" s="23" t="s">
        <v>30</v>
      </c>
      <c r="AJ136" s="23">
        <v>0.69</v>
      </c>
      <c r="AK136" s="26">
        <f t="shared" ref="AK136" si="1190">(($U136-(3.1459*(($AB136+0.043)/2)^2))/((3.1459*(($AB136+0.043)/2)^2)-(3.1459*(AJ136/2)^2)))/12</f>
        <v>4.2852310138479419</v>
      </c>
      <c r="AL136" s="23" t="s">
        <v>31</v>
      </c>
      <c r="AM136" s="23">
        <v>0.80400000000000005</v>
      </c>
      <c r="AN136" s="26">
        <f t="shared" ref="AN136" si="1191">(($U136-(3.1459*(($AB136+0.043)/2)^2))/((3.1459*(($AB136+0.043)/2)^2)-(3.1459*(AM136/2)^2)))/12</f>
        <v>5.9385813645342909</v>
      </c>
      <c r="AO136" s="23" t="s">
        <v>32</v>
      </c>
      <c r="AP136" s="23">
        <v>0.53</v>
      </c>
      <c r="AQ136" s="26">
        <f t="shared" ref="AQ136" si="1192">(($U136-(3.1459*(($AB136+0.043)/2)^2))/((3.1459*(($AB136+0.043)/2)^2)-(3.1459*(AP136/2)^2)))/12</f>
        <v>3.2486387460551591</v>
      </c>
      <c r="AR136" s="47">
        <f t="shared" ref="AR136" si="1193">AY136</f>
        <v>40.875</v>
      </c>
      <c r="AS136" s="21">
        <f>+IFERROR(VLOOKUP(L136,'[4]Lookup Tables'!$R$4:$U$22,2,FALSE),"ERROR")</f>
        <v>30</v>
      </c>
      <c r="AT136" s="23" t="str">
        <f t="shared" ref="AT136" si="1194">A136</f>
        <v>GJ</v>
      </c>
      <c r="AU136" s="21">
        <f t="shared" ref="AU136" si="1195">F136</f>
        <v>25</v>
      </c>
      <c r="AV136" s="21" t="str">
        <f>+IFERROR(VLOOKUP(L136,'[4]Lookup Tables'!$R$4:$V$22,5,FALSE),"ERROR")</f>
        <v>5-8</v>
      </c>
      <c r="AW136" s="21">
        <v>600</v>
      </c>
      <c r="AX136" s="48">
        <f t="shared" ref="AX136" si="1196">Q136</f>
        <v>40.625</v>
      </c>
      <c r="AY136" s="48">
        <f t="shared" ref="AY136" si="1197">AX136+0.25</f>
        <v>40.875</v>
      </c>
      <c r="AZ136" s="48">
        <f t="shared" ref="AZ136" si="1198">AX136+1</f>
        <v>41.625</v>
      </c>
      <c r="BA136" s="29">
        <f t="array" ref="BA136">VLOOKUP($S136&amp;$M136, CHOOSE({1,2}, '[4]Lookup Tables'!$I$20:$I$49&amp;'[4]Lookup Tables'!$J$20:$J$49,'[4]Lookup Tables'!$K$20:$K$49), 2,0)</f>
        <v>4.6899999999999997E-2</v>
      </c>
      <c r="BB136" s="29">
        <f t="shared" ref="BB136" si="1199">BA136*AX136</f>
        <v>1.9053125</v>
      </c>
      <c r="BC136" s="30">
        <f t="shared" ref="BC136" si="1200">BB136*454</f>
        <v>865.01187500000003</v>
      </c>
      <c r="BD136" s="29">
        <f t="array" ref="BD136">VLOOKUP($S136&amp;$M136, CHOOSE({1,2}, '[4]Lookup Tables'!$I$20:$I$49&amp;'[4]Lookup Tables'!$J$20:$J$49,'[4]Lookup Tables'!$L$20:$L$49), 2,0)</f>
        <v>4.7899999999999998E-2</v>
      </c>
      <c r="BE136" s="49">
        <f t="shared" ref="BE136" si="1201">BD136*AY136</f>
        <v>1.9579124999999999</v>
      </c>
      <c r="BF136" s="30">
        <f t="shared" ref="BF136" si="1202">BE136*454</f>
        <v>888.89227499999993</v>
      </c>
      <c r="BG136" s="29">
        <f t="array" ref="BG136">VLOOKUP($S136&amp;$M136, CHOOSE({1,2}, '[4]Lookup Tables'!$I$20:$I$49&amp;'[4]Lookup Tables'!$J$20:$J$49,'[4]Lookup Tables'!$M$20:$M$49), 2,0)</f>
        <v>4.8899999999999999E-2</v>
      </c>
      <c r="BH136" s="29">
        <f t="shared" ref="BH136" si="1203">BG136*AZ136</f>
        <v>2.0354625</v>
      </c>
      <c r="BI136" s="30">
        <f t="shared" ref="BI136" si="1204">BH136*454</f>
        <v>924.09997499999997</v>
      </c>
      <c r="BJ136" s="30" t="str">
        <f t="shared" ref="BJ136" si="1205">N136</f>
        <v>M35</v>
      </c>
      <c r="BK136" s="31">
        <f t="shared" ref="BK136" si="1206">BE136*0.7</f>
        <v>1.3705387499999999</v>
      </c>
      <c r="BL136" s="30">
        <v>72036</v>
      </c>
      <c r="BM136" s="31">
        <f t="shared" ref="BM136" si="1207">BE136*0.3</f>
        <v>0.58737374999999992</v>
      </c>
      <c r="BN136" s="32">
        <v>0.3</v>
      </c>
      <c r="BO136" s="29" t="str">
        <f>'[4]Lookup Tables'!$P$58</f>
        <v>12-8 4x1.25 Universal Clip</v>
      </c>
      <c r="BP136" s="30">
        <f>VLOOKUP($BO136,'[4]Lookup Tables'!$P$58:$Q$60,2)</f>
        <v>8509</v>
      </c>
      <c r="BQ136" s="29" t="str">
        <f>VLOOKUP($S136,'[4]Lookup Tables'!$O$45:$S$53,2)</f>
        <v>40mm142 gauge</v>
      </c>
      <c r="BR136" s="33">
        <f t="shared" ref="BR136" si="1208">($AY136+1.25)/12</f>
        <v>3.5104166666666665</v>
      </c>
      <c r="BS136" s="30">
        <f>VLOOKUP($S136,'[4]Lookup Tables'!$O$45:$S$53,3)</f>
        <v>8030</v>
      </c>
      <c r="BT136" s="29" t="str">
        <f>VLOOKUP($S136,'[4]Lookup Tables'!$O$45:$S$53,4)</f>
        <v>84mm200 gauge</v>
      </c>
      <c r="BU136" s="33">
        <f t="shared" ref="BU136" si="1209">($AY136+1.25)/12</f>
        <v>3.5104166666666665</v>
      </c>
      <c r="BV136" s="30">
        <f>VLOOKUP($S136,'[4]Lookup Tables'!$O$45:$S$53,5)</f>
        <v>8032</v>
      </c>
      <c r="BW136" s="34">
        <f t="shared" ref="BW136" si="1210">F136</f>
        <v>25</v>
      </c>
      <c r="BX136" s="34">
        <f t="shared" ref="BX136" si="1211">BB136*BW136</f>
        <v>47.6328125</v>
      </c>
      <c r="BY136" s="34">
        <f t="shared" ref="BY136" si="1212">BE136*BW136</f>
        <v>48.947812499999998</v>
      </c>
      <c r="BZ136" s="34">
        <f t="shared" ref="BZ136" si="1213">BH136*BW136</f>
        <v>50.886562499999997</v>
      </c>
      <c r="CA136" s="34">
        <f t="shared" ref="CA136" si="1214">BZ136+CE136+CI136</f>
        <v>53.386562499999997</v>
      </c>
      <c r="CB136" s="35" t="s">
        <v>287</v>
      </c>
      <c r="CC136" s="34">
        <v>8470</v>
      </c>
      <c r="CD136" s="34">
        <v>8471</v>
      </c>
      <c r="CE136" s="36">
        <v>2.5</v>
      </c>
      <c r="CF136" s="34">
        <f t="array" ref="CF136">VLOOKUP($E136&amp;ROUNDUP(($AZ136),0), CHOOSE({1,2},'[4]Lookup Tables'!$X$3:$X$129&amp;'[4]Lookup Tables'!$Y$3:$Y$129,'[4]Lookup Tables'!$AE$3:$AE$129),2,0)</f>
        <v>2</v>
      </c>
      <c r="CG136" s="34" t="str">
        <f t="array" ref="CG136">VLOOKUP($E136&amp;ROUNDUP(($AZ136+1),0), CHOOSE({1,2},'[4]Lookup Tables'!$X$3:$X$129&amp;'[4]Lookup Tables'!$Y$3:$Y$129,'[4]Lookup Tables'!$AC$3:$AC$129),2,0)</f>
        <v>NA</v>
      </c>
      <c r="CH136" s="36">
        <f t="shared" ref="CH136" si="1215">(CO136*12)*0.0386</f>
        <v>9.0025421378569277</v>
      </c>
      <c r="CI136" s="36">
        <f t="shared" ref="CI136" si="1216">IF(CB136="NA", CH136*0.0022,0)</f>
        <v>0</v>
      </c>
      <c r="CJ136" s="36">
        <f t="shared" ref="CJ136" si="1217">((3.14159*(((S136*0.039370078474)/2)^2))*Q136)*BW136</f>
        <v>654.05027125923039</v>
      </c>
      <c r="CK136" s="36">
        <f t="shared" ref="CK136" si="1218">((SQRT((CJ136/Q136)/3.14159))*2)</f>
        <v>4.5275590245100004</v>
      </c>
      <c r="CL136" s="36">
        <f t="shared" ref="CL136" si="1219">CK136/0.7827</f>
        <v>5.7845394461607267</v>
      </c>
      <c r="CM136" s="36">
        <f t="shared" ref="CM136" si="1220">(2*3.14159*(CL136/2))/12</f>
        <v>1.5143876065553397</v>
      </c>
      <c r="CN136" s="37">
        <f t="shared" ref="CN136" si="1221">ROUNDUP((Q136/3)*CM136,1)</f>
        <v>20.6</v>
      </c>
      <c r="CO136" s="37">
        <f t="shared" ref="CO136" si="1222">(CN136*ABS(COS(15)))+((6*(CM136*5))/12)</f>
        <v>19.435540021280069</v>
      </c>
      <c r="CP136" s="38" t="str">
        <f t="array" ref="CP136">VLOOKUP($S136&amp;$D136, CHOOSE({1,2}, '[4]Lookup Tables'!$O$65:$O$79&amp;'[4]Lookup Tables'!$P$65:$P$79,'[4]Lookup Tables'!$Q$65:$Q$79),2,0)</f>
        <v>NA</v>
      </c>
      <c r="CQ136" s="39">
        <f t="shared" ref="CQ136" si="1223">(CA136/BW136)+(50/I136)</f>
        <v>2.1854624999999999</v>
      </c>
      <c r="CR136" s="40" t="str">
        <f>+IFERROR(VLOOKUP($J136,'[5]Codes - Revised'!$A$8:$O$12110,10,FALSE),"ERROR")</f>
        <v>48x42</v>
      </c>
      <c r="CS136" s="41">
        <f t="shared" ref="CS136" si="1224">CQ136*F136*H136</f>
        <v>2185.4624999999996</v>
      </c>
    </row>
    <row r="137" spans="1:97" s="10" customFormat="1">
      <c r="A137" s="11" t="s">
        <v>277</v>
      </c>
      <c r="B137" s="12">
        <v>151080</v>
      </c>
      <c r="C137" s="11" t="s">
        <v>291</v>
      </c>
      <c r="D137" s="11" t="s">
        <v>23</v>
      </c>
      <c r="E137" s="11" t="s">
        <v>24</v>
      </c>
      <c r="F137" s="11">
        <v>25</v>
      </c>
      <c r="G137" s="13">
        <f>CA137</f>
        <v>53.326562499999994</v>
      </c>
      <c r="H137" s="14">
        <v>42</v>
      </c>
      <c r="I137" s="13">
        <f>F137*H137</f>
        <v>1050</v>
      </c>
      <c r="J137" s="14">
        <v>34742</v>
      </c>
      <c r="K137" s="11">
        <v>35</v>
      </c>
      <c r="L137" s="15">
        <f>+IFERROR(VLOOKUP($K137,'[4]Lookup Tables'!$A$3:$B$35,2,FALSE),"ERROR")</f>
        <v>35</v>
      </c>
      <c r="M137" s="11" t="s">
        <v>56</v>
      </c>
      <c r="N137" s="15" t="str">
        <f t="array" ref="N137">VLOOKUP($M137&amp;$L137, CHOOSE({1,2}, '[4]Lookup Tables'!$I$59:$I$165&amp;'[4]Lookup Tables'!$J$59:$J$165,'[4]Lookup Tables'!$K$59:$K$165), 2,0)</f>
        <v>LIF35</v>
      </c>
      <c r="O137" s="15">
        <f t="array" ref="O137">VLOOKUP($M137&amp;$K137&amp;A137, CHOOSE({1,2,3}, '[4]Lookup Tables'!$I$59:$I$165&amp;'[4]Lookup Tables'!$J$59:$J$165&amp;'[4]Lookup Tables'!$H$59:$H$165,'[4]Lookup Tables'!$L$59:$L$165), 2,0)</f>
        <v>70411</v>
      </c>
      <c r="P137" s="15">
        <f>+IFERROR(VLOOKUP($A137,'[4]Lookup Tables'!$I$54:$J$55,2,FALSE),"ERROR")</f>
        <v>72038</v>
      </c>
      <c r="Q137" s="16">
        <v>40.625</v>
      </c>
      <c r="R137" s="17">
        <v>1</v>
      </c>
      <c r="S137" s="18">
        <v>23</v>
      </c>
      <c r="T137" s="19">
        <f>(VLOOKUP(S137,'[4]Lookup Tables'!$L$3:$M$11,2,FALSE))*0.039370078474</f>
        <v>0.89566928528350009</v>
      </c>
      <c r="U137" s="17">
        <f>(3.14159*(T137/2)^2)*(Q137)</f>
        <v>25.596362458873756</v>
      </c>
      <c r="V137" s="20" t="str">
        <f>+IFERROR(VLOOKUP(L137,'[4]Lookup Tables'!$R$4:$U$22,3,FALSE),"ERROR")</f>
        <v>Blue</v>
      </c>
      <c r="W137" s="21">
        <f>B137</f>
        <v>151080</v>
      </c>
      <c r="X137" s="11" t="s">
        <v>289</v>
      </c>
      <c r="Y137" s="23" t="s">
        <v>27</v>
      </c>
      <c r="Z137" s="23" t="str">
        <f>+IFERROR(VLOOKUP(L137,'[4]Lookup Tables'!$R$4:$U$22,4,FALSE),"ERROR")</f>
        <v>Fast</v>
      </c>
      <c r="AA137" s="21">
        <f>S137</f>
        <v>23</v>
      </c>
      <c r="AB137" s="24">
        <f>R137</f>
        <v>1</v>
      </c>
      <c r="AC137" s="23" t="s">
        <v>28</v>
      </c>
      <c r="AD137" s="25">
        <v>0.75</v>
      </c>
      <c r="AE137" s="26">
        <f>(($U137-(3.1459*(($AB137+0.043)/2)^2))/((3.1459*(($AB137+0.043)/2)^2)-(3.1459*(AD137/2)^2)))/12</f>
        <v>4.9899891072229421</v>
      </c>
      <c r="AF137" s="23" t="s">
        <v>29</v>
      </c>
      <c r="AG137" s="23">
        <v>0.625</v>
      </c>
      <c r="AH137" s="26">
        <f>(($U137-(3.1459*(($AB137+0.043)/2)^2))/((3.1459*(($AB137+0.043)/2)^2)-(3.1459*(AG137/2)^2)))/12</f>
        <v>3.7598903472778691</v>
      </c>
      <c r="AI137" s="23" t="s">
        <v>30</v>
      </c>
      <c r="AJ137" s="23">
        <v>0.69</v>
      </c>
      <c r="AK137" s="26">
        <f>(($U137-(3.1459*(($AB137+0.043)/2)^2))/((3.1459*(($AB137+0.043)/2)^2)-(3.1459*(AJ137/2)^2)))/12</f>
        <v>4.2852310138479419</v>
      </c>
      <c r="AL137" s="23" t="s">
        <v>31</v>
      </c>
      <c r="AM137" s="23">
        <v>0.80400000000000005</v>
      </c>
      <c r="AN137" s="26">
        <f>(($U137-(3.1459*(($AB137+0.043)/2)^2))/((3.1459*(($AB137+0.043)/2)^2)-(3.1459*(AM137/2)^2)))/12</f>
        <v>5.9385813645342909</v>
      </c>
      <c r="AO137" s="23" t="s">
        <v>32</v>
      </c>
      <c r="AP137" s="23">
        <v>0.53</v>
      </c>
      <c r="AQ137" s="26">
        <f>(($U137-(3.1459*(($AB137+0.043)/2)^2))/((3.1459*(($AB137+0.043)/2)^2)-(3.1459*(AP137/2)^2)))/12</f>
        <v>3.2486387460551591</v>
      </c>
      <c r="AR137" s="47">
        <f>AY137</f>
        <v>40.875</v>
      </c>
      <c r="AS137" s="21">
        <f>+IFERROR(VLOOKUP(L137,'[4]Lookup Tables'!$R$4:$U$22,2,FALSE),"ERROR")</f>
        <v>30</v>
      </c>
      <c r="AT137" s="23" t="str">
        <f>A137</f>
        <v>GJ</v>
      </c>
      <c r="AU137" s="21">
        <f>F137</f>
        <v>25</v>
      </c>
      <c r="AV137" s="21" t="str">
        <f>+IFERROR(VLOOKUP(L137,'[4]Lookup Tables'!$R$4:$V$22,5,FALSE),"ERROR")</f>
        <v>5-8</v>
      </c>
      <c r="AW137" s="21">
        <v>600</v>
      </c>
      <c r="AX137" s="28">
        <f>Q137</f>
        <v>40.625</v>
      </c>
      <c r="AY137" s="48">
        <f>AX137+0.25</f>
        <v>40.875</v>
      </c>
      <c r="AZ137" s="48">
        <f>AX137+1</f>
        <v>41.625</v>
      </c>
      <c r="BA137" s="29">
        <f t="array" ref="BA137">VLOOKUP($S137&amp;$M137, CHOOSE({1,2}, '[4]Lookup Tables'!$I$20:$I$49&amp;'[4]Lookup Tables'!$J$20:$J$49,'[4]Lookup Tables'!$K$20:$K$49), 2,0)</f>
        <v>4.6899999999999997E-2</v>
      </c>
      <c r="BB137" s="29">
        <f>BA137*AX137</f>
        <v>1.9053125</v>
      </c>
      <c r="BC137" s="30">
        <f>BB137*454</f>
        <v>865.01187500000003</v>
      </c>
      <c r="BD137" s="29">
        <f t="array" ref="BD137">VLOOKUP($S137&amp;$M137, CHOOSE({1,2}, '[4]Lookup Tables'!$I$20:$I$49&amp;'[4]Lookup Tables'!$J$20:$J$49,'[4]Lookup Tables'!$L$20:$L$49), 2,0)</f>
        <v>4.7899999999999998E-2</v>
      </c>
      <c r="BE137" s="49">
        <f>BD137*AY137</f>
        <v>1.9579124999999999</v>
      </c>
      <c r="BF137" s="30">
        <f>BE137*454</f>
        <v>888.89227499999993</v>
      </c>
      <c r="BG137" s="29">
        <f t="array" ref="BG137">VLOOKUP($S137&amp;$M137, CHOOSE({1,2}, '[4]Lookup Tables'!$I$20:$I$49&amp;'[4]Lookup Tables'!$J$20:$J$49,'[4]Lookup Tables'!$M$20:$M$49), 2,0)</f>
        <v>4.8899999999999999E-2</v>
      </c>
      <c r="BH137" s="29">
        <f>BG137*AZ137</f>
        <v>2.0354625</v>
      </c>
      <c r="BI137" s="30">
        <f>BH137*454</f>
        <v>924.09997499999997</v>
      </c>
      <c r="BJ137" s="30" t="str">
        <f>N137</f>
        <v>LIF35</v>
      </c>
      <c r="BK137" s="31">
        <f>BE137*0.7</f>
        <v>1.3705387499999999</v>
      </c>
      <c r="BL137" s="30">
        <v>72036</v>
      </c>
      <c r="BM137" s="31">
        <f>BE137*0.3</f>
        <v>0.58737374999999992</v>
      </c>
      <c r="BN137" s="32">
        <v>0.3</v>
      </c>
      <c r="BO137" s="29" t="str">
        <f>'[4]Lookup Tables'!$P$58</f>
        <v>12-8 4x1.25 Universal Clip</v>
      </c>
      <c r="BP137" s="30">
        <f>VLOOKUP($BO137,'[4]Lookup Tables'!$P$58:$Q$60,2)</f>
        <v>8509</v>
      </c>
      <c r="BQ137" s="29" t="str">
        <f>VLOOKUP($S137,'[4]Lookup Tables'!$O$45:$S$53,2)</f>
        <v>40mm142 gauge</v>
      </c>
      <c r="BR137" s="33">
        <f>($AY137+1.25)/12</f>
        <v>3.5104166666666665</v>
      </c>
      <c r="BS137" s="30">
        <f>VLOOKUP($S137,'[4]Lookup Tables'!$O$45:$S$53,3)</f>
        <v>8030</v>
      </c>
      <c r="BT137" s="29" t="str">
        <f>VLOOKUP($S137,'[4]Lookup Tables'!$O$45:$S$53,4)</f>
        <v>84mm200 gauge</v>
      </c>
      <c r="BU137" s="33">
        <f>($AY137+1.25)/12</f>
        <v>3.5104166666666665</v>
      </c>
      <c r="BV137" s="30">
        <f>VLOOKUP($S137,'[4]Lookup Tables'!$O$45:$S$53,5)</f>
        <v>8032</v>
      </c>
      <c r="BW137" s="34">
        <f>F137</f>
        <v>25</v>
      </c>
      <c r="BX137" s="34">
        <f>BB137*BW137</f>
        <v>47.6328125</v>
      </c>
      <c r="BY137" s="34">
        <f>BE137*BW137</f>
        <v>48.947812499999998</v>
      </c>
      <c r="BZ137" s="34">
        <f>BH137*BW137</f>
        <v>50.886562499999997</v>
      </c>
      <c r="CA137" s="34">
        <f>BZ137+CE137+CI137</f>
        <v>53.326562499999994</v>
      </c>
      <c r="CB137" s="35" t="str">
        <f t="array" ref="CB137">VLOOKUP($E137&amp;ROUNDUP(($AZ137),0), CHOOSE({1,2},'[4]Lookup Tables'!$X$3:$X$129&amp;'[4]Lookup Tables'!$Y$3:$Y$129,'[4]Lookup Tables'!$Z$3:$Z$129),2,0)</f>
        <v>42"-2pc</v>
      </c>
      <c r="CC137" s="34">
        <f t="array" ref="CC137">VLOOKUP($E137&amp;ROUNDUP(($AZ137),0), CHOOSE({1,2},'[4]Lookup Tables'!$X$3:$X$129&amp;'[4]Lookup Tables'!$Y$3:$Y$129,'[4]Lookup Tables'!AA$3:$AA$129),2,0)</f>
        <v>8484</v>
      </c>
      <c r="CD137" s="34">
        <f t="array" ref="CD137">VLOOKUP($E137&amp;ROUNDUP(($AZ137),0), CHOOSE({1,2},'[4]Lookup Tables'!$X$3:$X$129&amp;'[4]Lookup Tables'!$Y$3:$Y$129,'[4]Lookup Tables'!$AB$3:$AB$129),2,0)</f>
        <v>8485</v>
      </c>
      <c r="CE137" s="36">
        <f t="array" ref="CE137">VLOOKUP($E137&amp;ROUNDUP(($AZ137),0), CHOOSE({1,2},'[4]Lookup Tables'!$X$3:$X$129&amp;'[4]Lookup Tables'!$Y$3:$Y$129,'[4]Lookup Tables'!$AD$3:$AD$129),2,0)</f>
        <v>2.44</v>
      </c>
      <c r="CF137" s="34">
        <f t="array" ref="CF137">VLOOKUP($E137&amp;ROUNDUP(($AZ137),0), CHOOSE({1,2},'[4]Lookup Tables'!$X$3:$X$129&amp;'[4]Lookup Tables'!$Y$3:$Y$129,'[4]Lookup Tables'!$AE$3:$AE$129),2,0)</f>
        <v>2</v>
      </c>
      <c r="CG137" s="34" t="str">
        <f t="array" ref="CG137">VLOOKUP($E137&amp;ROUNDUP(($AZ137+1),0), CHOOSE({1,2},'[4]Lookup Tables'!$X$3:$X$129&amp;'[4]Lookup Tables'!$Y$3:$Y$129,'[4]Lookup Tables'!$AC$3:$AC$129),2,0)</f>
        <v>NA</v>
      </c>
      <c r="CH137" s="36">
        <f>(CO137*12)*0.0386</f>
        <v>9.0025421378569277</v>
      </c>
      <c r="CI137" s="36">
        <f>IF(CB137="NA", CH137*0.0022,0)</f>
        <v>0</v>
      </c>
      <c r="CJ137" s="36">
        <f>((3.14159*(((S137*0.039370078474)/2)^2))*Q137)*BW137</f>
        <v>654.05027125923039</v>
      </c>
      <c r="CK137" s="36">
        <f>((SQRT((CJ137/Q137)/3.14159))*2)</f>
        <v>4.5275590245100004</v>
      </c>
      <c r="CL137" s="36">
        <f>CK137/0.7827</f>
        <v>5.7845394461607267</v>
      </c>
      <c r="CM137" s="36">
        <f>(2*3.14159*(CL137/2))/12</f>
        <v>1.5143876065553397</v>
      </c>
      <c r="CN137" s="37">
        <f>ROUNDUP((Q137/3)*CM137,1)</f>
        <v>20.6</v>
      </c>
      <c r="CO137" s="37">
        <f>(CN137*ABS(COS(15)))+((6*(CM137*5))/12)</f>
        <v>19.435540021280069</v>
      </c>
      <c r="CP137" s="38" t="str">
        <f t="array" ref="CP137">VLOOKUP($S137&amp;$D137, CHOOSE({1,2}, '[4]Lookup Tables'!$O$65:$O$79&amp;'[4]Lookup Tables'!$P$65:$P$79,'[4]Lookup Tables'!$Q$65:$Q$79),2,0)</f>
        <v>NA</v>
      </c>
      <c r="CQ137" s="39">
        <f>(CA137/BW137)+(50/I137)</f>
        <v>2.1806815476190473</v>
      </c>
      <c r="CR137" s="40" t="str">
        <f>+IFERROR(VLOOKUP($J137,'[5]Codes - Revised'!$A$8:$O$12110,10,FALSE),"ERROR")</f>
        <v>48x42</v>
      </c>
      <c r="CS137" s="41">
        <f>CQ137*F137*H137</f>
        <v>2289.7156249999998</v>
      </c>
    </row>
    <row r="138" spans="1:97" s="10" customFormat="1">
      <c r="A138" s="11" t="s">
        <v>277</v>
      </c>
      <c r="B138" s="12">
        <v>151081</v>
      </c>
      <c r="C138" s="11" t="s">
        <v>292</v>
      </c>
      <c r="D138" s="11" t="s">
        <v>23</v>
      </c>
      <c r="E138" s="11" t="s">
        <v>34</v>
      </c>
      <c r="F138" s="11">
        <v>25</v>
      </c>
      <c r="G138" s="13">
        <f t="shared" ref="G138" si="1225">CA138</f>
        <v>50.906368092703282</v>
      </c>
      <c r="H138" s="14">
        <v>28</v>
      </c>
      <c r="I138" s="13">
        <f t="shared" ref="I138" si="1226">F138*H138</f>
        <v>700</v>
      </c>
      <c r="J138" s="14">
        <v>34828</v>
      </c>
      <c r="K138" s="11">
        <v>35</v>
      </c>
      <c r="L138" s="15">
        <f>+IFERROR(VLOOKUP($K138,'[4]Lookup Tables'!$A$3:$B$35,2,FALSE),"ERROR")</f>
        <v>35</v>
      </c>
      <c r="M138" s="11" t="s">
        <v>56</v>
      </c>
      <c r="N138" s="15" t="str">
        <f t="array" ref="N138">VLOOKUP($M138&amp;$L138, CHOOSE({1,2}, '[4]Lookup Tables'!$I$59:$I$124&amp;'[4]Lookup Tables'!$J$59:$J$124,'[4]Lookup Tables'!$K$59:$K$124), 2,0)</f>
        <v>LIF35</v>
      </c>
      <c r="O138" s="15">
        <f t="array" ref="O138">VLOOKUP($M138&amp;$K138&amp;A138, CHOOSE({1,2,3}, '[4]Lookup Tables'!$I$59:$I$162&amp;'[4]Lookup Tables'!$J$59:$J$162&amp;'[4]Lookup Tables'!H99:H190,'[4]Lookup Tables'!$L$59:$L$162), 2,0)</f>
        <v>70311</v>
      </c>
      <c r="P138" s="15">
        <f>+IFERROR(VLOOKUP($A138,'[4]Lookup Tables'!$I$54:$J$55,2,FALSE),"ERROR")</f>
        <v>72038</v>
      </c>
      <c r="Q138" s="16">
        <v>40.625</v>
      </c>
      <c r="R138" s="17">
        <v>1</v>
      </c>
      <c r="S138" s="18">
        <v>23</v>
      </c>
      <c r="T138" s="19">
        <f>(VLOOKUP(S138,'[4]Lookup Tables'!$L$3:$M$11,2,FALSE))*0.039370078474</f>
        <v>0.89566928528350009</v>
      </c>
      <c r="U138" s="17">
        <f t="shared" ref="U138" si="1227">(3.14159*(T138/2)^2)*(Q138)</f>
        <v>25.596362458873756</v>
      </c>
      <c r="V138" s="20" t="str">
        <f>+IFERROR(VLOOKUP(L138,'[4]Lookup Tables'!$R$4:$U$22,3,FALSE),"ERROR")</f>
        <v>Blue</v>
      </c>
      <c r="W138" s="21">
        <f t="shared" ref="W138" si="1228">B138</f>
        <v>151081</v>
      </c>
      <c r="X138" s="22" t="s">
        <v>289</v>
      </c>
      <c r="Y138" s="23" t="s">
        <v>27</v>
      </c>
      <c r="Z138" s="23" t="str">
        <f>+IFERROR(VLOOKUP(L138,'[4]Lookup Tables'!$R$4:$U$22,4,FALSE),"ERROR")</f>
        <v>Fast</v>
      </c>
      <c r="AA138" s="21">
        <f t="shared" ref="AA138" si="1229">S138</f>
        <v>23</v>
      </c>
      <c r="AB138" s="24">
        <f t="shared" ref="AB138" si="1230">R138</f>
        <v>1</v>
      </c>
      <c r="AC138" s="23" t="s">
        <v>28</v>
      </c>
      <c r="AD138" s="25">
        <v>0.75</v>
      </c>
      <c r="AE138" s="26">
        <f t="shared" ref="AE138" si="1231">(($U138-(3.1459*(($AB138+0.043)/2)^2))/((3.1459*(($AB138+0.043)/2)^2)-(3.1459*(AD138/2)^2)))/12</f>
        <v>4.9899891072229421</v>
      </c>
      <c r="AF138" s="23" t="s">
        <v>29</v>
      </c>
      <c r="AG138" s="23">
        <v>0.625</v>
      </c>
      <c r="AH138" s="26">
        <f t="shared" ref="AH138" si="1232">(($U138-(3.1459*(($AB138+0.043)/2)^2))/((3.1459*(($AB138+0.043)/2)^2)-(3.1459*(AG138/2)^2)))/12</f>
        <v>3.7598903472778691</v>
      </c>
      <c r="AI138" s="23" t="s">
        <v>30</v>
      </c>
      <c r="AJ138" s="23">
        <v>0.69</v>
      </c>
      <c r="AK138" s="26">
        <f t="shared" ref="AK138" si="1233">(($U138-(3.1459*(($AB138+0.043)/2)^2))/((3.1459*(($AB138+0.043)/2)^2)-(3.1459*(AJ138/2)^2)))/12</f>
        <v>4.2852310138479419</v>
      </c>
      <c r="AL138" s="23" t="s">
        <v>31</v>
      </c>
      <c r="AM138" s="23">
        <v>0.80400000000000005</v>
      </c>
      <c r="AN138" s="26">
        <f t="shared" ref="AN138" si="1234">(($U138-(3.1459*(($AB138+0.043)/2)^2))/((3.1459*(($AB138+0.043)/2)^2)-(3.1459*(AM138/2)^2)))/12</f>
        <v>5.9385813645342909</v>
      </c>
      <c r="AO138" s="23" t="s">
        <v>32</v>
      </c>
      <c r="AP138" s="23">
        <v>0.53</v>
      </c>
      <c r="AQ138" s="26">
        <f t="shared" ref="AQ138" si="1235">(($U138-(3.1459*(($AB138+0.043)/2)^2))/((3.1459*(($AB138+0.043)/2)^2)-(3.1459*(AP138/2)^2)))/12</f>
        <v>3.2486387460551591</v>
      </c>
      <c r="AR138" s="47">
        <f t="shared" ref="AR138" si="1236">AY138</f>
        <v>40.875</v>
      </c>
      <c r="AS138" s="21">
        <f>+IFERROR(VLOOKUP(L138,'[4]Lookup Tables'!$R$4:$U$22,2,FALSE),"ERROR")</f>
        <v>30</v>
      </c>
      <c r="AT138" s="23" t="str">
        <f t="shared" ref="AT138" si="1237">A138</f>
        <v>GJ</v>
      </c>
      <c r="AU138" s="21">
        <f t="shared" ref="AU138" si="1238">F138</f>
        <v>25</v>
      </c>
      <c r="AV138" s="21" t="str">
        <f>+IFERROR(VLOOKUP(L138,'[4]Lookup Tables'!$R$4:$V$22,5,FALSE),"ERROR")</f>
        <v>5-8</v>
      </c>
      <c r="AW138" s="21">
        <v>600</v>
      </c>
      <c r="AX138" s="48">
        <f t="shared" ref="AX138" si="1239">Q138</f>
        <v>40.625</v>
      </c>
      <c r="AY138" s="48">
        <f t="shared" ref="AY138" si="1240">AX138+0.25</f>
        <v>40.875</v>
      </c>
      <c r="AZ138" s="48">
        <f t="shared" ref="AZ138" si="1241">AX138+1</f>
        <v>41.625</v>
      </c>
      <c r="BA138" s="29">
        <f t="array" ref="BA138">VLOOKUP($S138&amp;$M138, CHOOSE({1,2}, '[4]Lookup Tables'!$I$20:$I$49&amp;'[4]Lookup Tables'!$J$20:$J$49,'[4]Lookup Tables'!$K$20:$K$49), 2,0)</f>
        <v>4.6899999999999997E-2</v>
      </c>
      <c r="BB138" s="29">
        <f t="shared" ref="BB138" si="1242">BA138*AX138</f>
        <v>1.9053125</v>
      </c>
      <c r="BC138" s="30">
        <f t="shared" ref="BC138" si="1243">BB138*454</f>
        <v>865.01187500000003</v>
      </c>
      <c r="BD138" s="29">
        <f t="array" ref="BD138">VLOOKUP($S138&amp;$M138, CHOOSE({1,2}, '[4]Lookup Tables'!$I$20:$I$49&amp;'[4]Lookup Tables'!$J$20:$J$49,'[4]Lookup Tables'!$L$20:$L$49), 2,0)</f>
        <v>4.7899999999999998E-2</v>
      </c>
      <c r="BE138" s="49">
        <f t="shared" ref="BE138" si="1244">BD138*AY138</f>
        <v>1.9579124999999999</v>
      </c>
      <c r="BF138" s="30">
        <f t="shared" ref="BF138" si="1245">BE138*454</f>
        <v>888.89227499999993</v>
      </c>
      <c r="BG138" s="29">
        <f t="array" ref="BG138">VLOOKUP($S138&amp;$M138, CHOOSE({1,2}, '[4]Lookup Tables'!$I$20:$I$49&amp;'[4]Lookup Tables'!$J$20:$J$49,'[4]Lookup Tables'!$M$20:$M$49), 2,0)</f>
        <v>4.8899999999999999E-2</v>
      </c>
      <c r="BH138" s="29">
        <f t="shared" ref="BH138" si="1246">BG138*AZ138</f>
        <v>2.0354625</v>
      </c>
      <c r="BI138" s="30">
        <f t="shared" ref="BI138" si="1247">BH138*454</f>
        <v>924.09997499999997</v>
      </c>
      <c r="BJ138" s="30" t="str">
        <f t="shared" ref="BJ138" si="1248">N138</f>
        <v>LIF35</v>
      </c>
      <c r="BK138" s="31">
        <f t="shared" ref="BK138" si="1249">BE138*0.7</f>
        <v>1.3705387499999999</v>
      </c>
      <c r="BL138" s="30">
        <v>72036</v>
      </c>
      <c r="BM138" s="31">
        <f t="shared" ref="BM138" si="1250">BE138*0.3</f>
        <v>0.58737374999999992</v>
      </c>
      <c r="BN138" s="32">
        <v>0.3</v>
      </c>
      <c r="BO138" s="29" t="str">
        <f>'[4]Lookup Tables'!$P$58</f>
        <v>12-8 4x1.25 Universal Clip</v>
      </c>
      <c r="BP138" s="30">
        <f>VLOOKUP($BO138,'[4]Lookup Tables'!$P$58:$Q$60,2)</f>
        <v>8509</v>
      </c>
      <c r="BQ138" s="29" t="str">
        <f>VLOOKUP($S138,'[4]Lookup Tables'!$O$45:$S$53,2)</f>
        <v>40mm142 gauge</v>
      </c>
      <c r="BR138" s="33">
        <f t="shared" ref="BR138" si="1251">($AY138+1.25)/12</f>
        <v>3.5104166666666665</v>
      </c>
      <c r="BS138" s="30">
        <f>VLOOKUP($S138,'[4]Lookup Tables'!$O$45:$S$53,3)</f>
        <v>8030</v>
      </c>
      <c r="BT138" s="29" t="str">
        <f>VLOOKUP($S138,'[4]Lookup Tables'!$O$45:$S$53,4)</f>
        <v>84mm200 gauge</v>
      </c>
      <c r="BU138" s="33">
        <f t="shared" ref="BU138" si="1252">($AY138+1.25)/12</f>
        <v>3.5104166666666665</v>
      </c>
      <c r="BV138" s="30">
        <f>VLOOKUP($S138,'[4]Lookup Tables'!$O$45:$S$53,5)</f>
        <v>8032</v>
      </c>
      <c r="BW138" s="34">
        <f t="shared" ref="BW138" si="1253">F138</f>
        <v>25</v>
      </c>
      <c r="BX138" s="34">
        <f t="shared" ref="BX138" si="1254">BB138*BW138</f>
        <v>47.6328125</v>
      </c>
      <c r="BY138" s="34">
        <f t="shared" ref="BY138" si="1255">BE138*BW138</f>
        <v>48.947812499999998</v>
      </c>
      <c r="BZ138" s="34">
        <f t="shared" ref="BZ138" si="1256">BH138*BW138</f>
        <v>50.886562499999997</v>
      </c>
      <c r="CA138" s="34">
        <f t="shared" ref="CA138" si="1257">BZ138+CE138+CI138</f>
        <v>50.906368092703282</v>
      </c>
      <c r="CB138" s="35" t="str">
        <f t="array" ref="CB138">VLOOKUP($E138&amp;ROUNDUP(($AZ138+1),0), CHOOSE({1,2},'[4]Lookup Tables'!$X$3:$X$129&amp;'[4]Lookup Tables'!$Y$3:$Y$129,'[4]Lookup Tables'!$Z$3:$Z$129),2,0)</f>
        <v>NA</v>
      </c>
      <c r="CC138" s="34" t="str">
        <f t="array" ref="CC138">VLOOKUP($E138&amp;ROUNDUP(($AZ138),0), CHOOSE({1,2},'[4]Lookup Tables'!$X$3:$X$129&amp;'[4]Lookup Tables'!$Y$3:$Y$129,'[4]Lookup Tables'!AA$3:$AA$129),2,0)</f>
        <v>NA</v>
      </c>
      <c r="CD138" s="34" t="str">
        <f t="array" ref="CD138">VLOOKUP($E138&amp;ROUNDUP(($AZ138),0), CHOOSE({1,2},'[4]Lookup Tables'!$X$3:$X$129&amp;'[4]Lookup Tables'!$Y$3:$Y$129,'[4]Lookup Tables'!$AB$3:$AB$129),2,0)</f>
        <v>NA</v>
      </c>
      <c r="CE138" s="36">
        <f t="array" ref="CE138">VLOOKUP($E138&amp;ROUNDUP(($AZ138),0), CHOOSE({1,2},'[4]Lookup Tables'!$X$3:$X$129&amp;'[4]Lookup Tables'!$Y$3:$Y$129,'[4]Lookup Tables'!$AD$3:$AD$129),2,0)</f>
        <v>0</v>
      </c>
      <c r="CF138" s="34">
        <f t="array" ref="CF138">VLOOKUP($E138&amp;ROUNDUP(($AZ138),0), CHOOSE({1,2},'[4]Lookup Tables'!$X$3:$X$129&amp;'[4]Lookup Tables'!$Y$3:$Y$129,'[4]Lookup Tables'!$AE$3:$AE$129),2,0)</f>
        <v>0</v>
      </c>
      <c r="CG138" s="34">
        <f t="array" ref="CG138">VLOOKUP($E138&amp;ROUNDUP(($AZ138+1),0), CHOOSE({1,2},'[4]Lookup Tables'!$X$3:$X$129&amp;'[4]Lookup Tables'!$Y$3:$Y$129,'[4]Lookup Tables'!$AC$3:$AC$129),2,0)</f>
        <v>8053</v>
      </c>
      <c r="CH138" s="36">
        <f t="shared" ref="CH138" si="1258">(CO138*12)*0.0386</f>
        <v>9.0025421378569277</v>
      </c>
      <c r="CI138" s="36">
        <f t="shared" ref="CI138:CI143" si="1259">IF(CB138="NA", CH138*0.0022,0)</f>
        <v>1.9805592703285243E-2</v>
      </c>
      <c r="CJ138" s="36">
        <f t="shared" ref="CJ138" si="1260">((3.14159*(((S138*0.039370078474)/2)^2))*Q138)*BW138</f>
        <v>654.05027125923039</v>
      </c>
      <c r="CK138" s="36">
        <f t="shared" ref="CK138" si="1261">((SQRT((CJ138/Q138)/3.14159))*2)</f>
        <v>4.5275590245100004</v>
      </c>
      <c r="CL138" s="36">
        <f t="shared" ref="CL138" si="1262">CK138/0.7827</f>
        <v>5.7845394461607267</v>
      </c>
      <c r="CM138" s="36">
        <f t="shared" ref="CM138" si="1263">(2*3.14159*(CL138/2))/12</f>
        <v>1.5143876065553397</v>
      </c>
      <c r="CN138" s="37">
        <f t="shared" ref="CN138" si="1264">ROUNDUP((Q138/3)*CM138,1)</f>
        <v>20.6</v>
      </c>
      <c r="CO138" s="37">
        <f t="shared" ref="CO138" si="1265">(CN138*ABS(COS(15)))+((6*(CM138*5))/12)</f>
        <v>19.435540021280069</v>
      </c>
      <c r="CP138" s="38" t="str">
        <f t="array" ref="CP138">VLOOKUP($S138&amp;$D138, CHOOSE({1,2}, '[4]Lookup Tables'!$O$65:$O$79&amp;'[4]Lookup Tables'!$P$65:$P$79,'[4]Lookup Tables'!$Q$65:$Q$79),2,0)</f>
        <v>NA</v>
      </c>
      <c r="CQ138" s="39">
        <f t="shared" ref="CQ138:CQ143" si="1266">(CA138/BW138)+(50/I138)</f>
        <v>2.1076832951367028</v>
      </c>
      <c r="CR138" s="40" t="str">
        <f>+IFERROR(VLOOKUP($J138,'[5]Codes - Revised'!$A$8:$O$12110,10,FALSE),"ERROR")</f>
        <v>48x42</v>
      </c>
      <c r="CS138" s="41">
        <f t="shared" ref="CS138:CS143" si="1267">CQ138*F138*H138</f>
        <v>1475.378306595692</v>
      </c>
    </row>
    <row r="139" spans="1:97" s="10" customFormat="1">
      <c r="A139" s="11" t="s">
        <v>277</v>
      </c>
      <c r="B139" s="12">
        <v>152061</v>
      </c>
      <c r="C139" s="11" t="s">
        <v>293</v>
      </c>
      <c r="D139" s="11" t="s">
        <v>23</v>
      </c>
      <c r="E139" s="11" t="s">
        <v>24</v>
      </c>
      <c r="F139" s="11">
        <v>20</v>
      </c>
      <c r="G139" s="13">
        <f>CA139</f>
        <v>48.221499999999999</v>
      </c>
      <c r="H139" s="14">
        <v>42</v>
      </c>
      <c r="I139" s="13">
        <f>F139*H139</f>
        <v>840</v>
      </c>
      <c r="J139" s="14">
        <v>34742</v>
      </c>
      <c r="K139" s="11">
        <v>37</v>
      </c>
      <c r="L139" s="15">
        <f>+IFERROR(VLOOKUP($K139,'[4]Lookup Tables'!$A$3:$B$35,2,FALSE),"ERROR")</f>
        <v>37</v>
      </c>
      <c r="M139" s="11" t="s">
        <v>56</v>
      </c>
      <c r="N139" s="15" t="str">
        <f t="array" ref="N139">VLOOKUP($M139&amp;$L139, CHOOSE({1,2}, '[4]Lookup Tables'!$I$59:$I$165&amp;'[4]Lookup Tables'!$J$59:$J$165,'[4]Lookup Tables'!$K$59:$K$165), 2,0)</f>
        <v>LIF37</v>
      </c>
      <c r="O139" s="15">
        <f t="array" ref="O139">VLOOKUP($M139&amp;$K139&amp;A139, CHOOSE({1,2,3}, '[4]Lookup Tables'!$I$59:$I$165&amp;'[4]Lookup Tables'!$J$59:$J$165&amp;'[4]Lookup Tables'!$H$59:$H$165,'[4]Lookup Tables'!$L$59:$L$165), 2,0)</f>
        <v>70315</v>
      </c>
      <c r="P139" s="15">
        <f>+IFERROR(VLOOKUP($A139,'[4]Lookup Tables'!$I$54:$J$55,2,FALSE),"ERROR")</f>
        <v>72038</v>
      </c>
      <c r="Q139" s="16">
        <v>45.75</v>
      </c>
      <c r="R139" s="17">
        <v>1</v>
      </c>
      <c r="S139" s="18">
        <v>23</v>
      </c>
      <c r="T139" s="19">
        <f>(VLOOKUP(S139,'[4]Lookup Tables'!$L$3:$M$11,2,FALSE))*0.039370078474</f>
        <v>0.89566928528350009</v>
      </c>
      <c r="U139" s="17">
        <f>(3.14159*(T139/2)^2)*(Q139)</f>
        <v>28.825442030608599</v>
      </c>
      <c r="V139" s="20" t="str">
        <f>+IFERROR(VLOOKUP(L139,'[4]Lookup Tables'!$R$4:$U$22,3,FALSE),"ERROR")</f>
        <v>Blue</v>
      </c>
      <c r="W139" s="21">
        <f>B139</f>
        <v>152061</v>
      </c>
      <c r="X139" s="11" t="s">
        <v>294</v>
      </c>
      <c r="Y139" s="23" t="s">
        <v>27</v>
      </c>
      <c r="Z139" s="23" t="str">
        <f>+IFERROR(VLOOKUP(L139,'[4]Lookup Tables'!$R$4:$U$22,4,FALSE),"ERROR")</f>
        <v>Fast</v>
      </c>
      <c r="AA139" s="21">
        <f>S139</f>
        <v>23</v>
      </c>
      <c r="AB139" s="24">
        <f>R139</f>
        <v>1</v>
      </c>
      <c r="AC139" s="23" t="s">
        <v>28</v>
      </c>
      <c r="AD139" s="25">
        <v>0.75</v>
      </c>
      <c r="AE139" s="26">
        <f>(($U139-(3.1459*(($AB139+0.043)/2)^2))/((3.1459*(($AB139+0.043)/2)^2)-(3.1459*(AD139/2)^2)))/12</f>
        <v>5.6412644994129293</v>
      </c>
      <c r="AF139" s="23" t="s">
        <v>29</v>
      </c>
      <c r="AG139" s="23">
        <v>0.625</v>
      </c>
      <c r="AH139" s="26">
        <f>(($U139-(3.1459*(($AB139+0.043)/2)^2))/((3.1459*(($AB139+0.043)/2)^2)-(3.1459*(AG139/2)^2)))/12</f>
        <v>4.2506176831292128</v>
      </c>
      <c r="AI139" s="23" t="s">
        <v>30</v>
      </c>
      <c r="AJ139" s="23">
        <v>0.69</v>
      </c>
      <c r="AK139" s="26">
        <f>(($U139-(3.1459*(($AB139+0.043)/2)^2))/((3.1459*(($AB139+0.043)/2)^2)-(3.1459*(AJ139/2)^2)))/12</f>
        <v>4.8445239199444252</v>
      </c>
      <c r="AL139" s="23" t="s">
        <v>31</v>
      </c>
      <c r="AM139" s="23">
        <v>0.80400000000000005</v>
      </c>
      <c r="AN139" s="26">
        <f>(($U139-(3.1459*(($AB139+0.043)/2)^2))/((3.1459*(($AB139+0.043)/2)^2)-(3.1459*(AM139/2)^2)))/12</f>
        <v>6.7136635990106841</v>
      </c>
      <c r="AO139" s="23" t="s">
        <v>32</v>
      </c>
      <c r="AP139" s="23">
        <v>0.53</v>
      </c>
      <c r="AQ139" s="26">
        <f>(($U139-(3.1459*(($AB139+0.043)/2)^2))/((3.1459*(($AB139+0.043)/2)^2)-(3.1459*(AP139/2)^2)))/12</f>
        <v>3.6726393656874006</v>
      </c>
      <c r="AR139" s="47">
        <f>AY139</f>
        <v>46</v>
      </c>
      <c r="AS139" s="21">
        <f>+IFERROR(VLOOKUP(L139,'[4]Lookup Tables'!$R$4:$U$22,2,FALSE),"ERROR")</f>
        <v>30</v>
      </c>
      <c r="AT139" s="23" t="str">
        <f>A139</f>
        <v>GJ</v>
      </c>
      <c r="AU139" s="21">
        <f>F139</f>
        <v>20</v>
      </c>
      <c r="AV139" s="21" t="str">
        <f>+IFERROR(VLOOKUP(L139,'[4]Lookup Tables'!$R$4:$V$22,5,FALSE),"ERROR")</f>
        <v>5-8</v>
      </c>
      <c r="AW139" s="21">
        <v>600</v>
      </c>
      <c r="AX139" s="28">
        <f>Q139</f>
        <v>45.75</v>
      </c>
      <c r="AY139" s="48">
        <f>AX139+0.25</f>
        <v>46</v>
      </c>
      <c r="AZ139" s="48">
        <f>AX139+1</f>
        <v>46.75</v>
      </c>
      <c r="BA139" s="29">
        <f t="array" ref="BA139">VLOOKUP($S139&amp;$M139, CHOOSE({1,2}, '[4]Lookup Tables'!$I$20:$I$49&amp;'[4]Lookup Tables'!$J$20:$J$49,'[4]Lookup Tables'!$K$20:$K$49), 2,0)</f>
        <v>4.6899999999999997E-2</v>
      </c>
      <c r="BB139" s="29">
        <f>BA139*AX139</f>
        <v>2.1456749999999998</v>
      </c>
      <c r="BC139" s="30">
        <f>BB139*454</f>
        <v>974.13644999999985</v>
      </c>
      <c r="BD139" s="29">
        <f t="array" ref="BD139">VLOOKUP($S139&amp;$M139, CHOOSE({1,2}, '[4]Lookup Tables'!$I$20:$I$49&amp;'[4]Lookup Tables'!$J$20:$J$49,'[4]Lookup Tables'!$L$20:$L$49), 2,0)</f>
        <v>4.7899999999999998E-2</v>
      </c>
      <c r="BE139" s="49">
        <f>BD139*AY139</f>
        <v>2.2033999999999998</v>
      </c>
      <c r="BF139" s="30">
        <f>BE139*454</f>
        <v>1000.3435999999999</v>
      </c>
      <c r="BG139" s="29">
        <f t="array" ref="BG139">VLOOKUP($S139&amp;$M139, CHOOSE({1,2}, '[4]Lookup Tables'!$I$20:$I$49&amp;'[4]Lookup Tables'!$J$20:$J$49,'[4]Lookup Tables'!$M$20:$M$49), 2,0)</f>
        <v>4.8899999999999999E-2</v>
      </c>
      <c r="BH139" s="29">
        <f>BG139*AZ139</f>
        <v>2.2860749999999999</v>
      </c>
      <c r="BI139" s="30">
        <f>BH139*454</f>
        <v>1037.87805</v>
      </c>
      <c r="BJ139" s="30" t="str">
        <f>N139</f>
        <v>LIF37</v>
      </c>
      <c r="BK139" s="31">
        <f>BE139*0.7</f>
        <v>1.5423799999999999</v>
      </c>
      <c r="BL139" s="30">
        <v>72036</v>
      </c>
      <c r="BM139" s="31">
        <f>BE139*0.3</f>
        <v>0.66101999999999994</v>
      </c>
      <c r="BN139" s="32">
        <v>0.3</v>
      </c>
      <c r="BO139" s="29" t="str">
        <f>'[4]Lookup Tables'!$P$58</f>
        <v>12-8 4x1.25 Universal Clip</v>
      </c>
      <c r="BP139" s="30">
        <f>VLOOKUP($BO139,'[4]Lookup Tables'!$P$58:$Q$60,2)</f>
        <v>8509</v>
      </c>
      <c r="BQ139" s="29" t="str">
        <f>VLOOKUP($S139,'[4]Lookup Tables'!$O$45:$S$53,2)</f>
        <v>40mm142 gauge</v>
      </c>
      <c r="BR139" s="33">
        <f>($AY139+1.25)/12</f>
        <v>3.9375</v>
      </c>
      <c r="BS139" s="30">
        <f>VLOOKUP($S139,'[4]Lookup Tables'!$O$45:$S$53,3)</f>
        <v>8030</v>
      </c>
      <c r="BT139" s="29" t="str">
        <f>VLOOKUP($S139,'[4]Lookup Tables'!$O$45:$S$53,4)</f>
        <v>84mm200 gauge</v>
      </c>
      <c r="BU139" s="33">
        <f>($AY139+1.25)/12</f>
        <v>3.9375</v>
      </c>
      <c r="BV139" s="30">
        <f>VLOOKUP($S139,'[4]Lookup Tables'!$O$45:$S$53,5)</f>
        <v>8032</v>
      </c>
      <c r="BW139" s="34">
        <f>F139</f>
        <v>20</v>
      </c>
      <c r="BX139" s="34">
        <f>BB139*BW139</f>
        <v>42.913499999999999</v>
      </c>
      <c r="BY139" s="34">
        <f>BE139*BW139</f>
        <v>44.067999999999998</v>
      </c>
      <c r="BZ139" s="34">
        <f>BH139*BW139</f>
        <v>45.721499999999999</v>
      </c>
      <c r="CA139" s="34">
        <f>BZ139+CE139+CI139</f>
        <v>48.221499999999999</v>
      </c>
      <c r="CB139" s="35" t="str">
        <f t="array" ref="CB139">VLOOKUP($E139&amp;ROUNDUP(($AZ139),0), CHOOSE({1,2},'[4]Lookup Tables'!$X$3:$X$129&amp;'[4]Lookup Tables'!$Y$3:$Y$129,'[4]Lookup Tables'!$Z$3:$Z$129),2,0)</f>
        <v>47"-2pc</v>
      </c>
      <c r="CC139" s="34">
        <f t="array" ref="CC139">VLOOKUP($E139&amp;ROUNDUP(($AZ139),0), CHOOSE({1,2},'[4]Lookup Tables'!$X$3:$X$129&amp;'[4]Lookup Tables'!$Y$3:$Y$129,'[4]Lookup Tables'!AA$3:$AA$129),2,0)</f>
        <v>8470</v>
      </c>
      <c r="CD139" s="34">
        <f t="array" ref="CD139">VLOOKUP($E139&amp;ROUNDUP(($AZ139),0), CHOOSE({1,2},'[4]Lookup Tables'!$X$3:$X$129&amp;'[4]Lookup Tables'!$Y$3:$Y$129,'[4]Lookup Tables'!$AB$3:$AB$129),2,0)</f>
        <v>8471</v>
      </c>
      <c r="CE139" s="36">
        <f t="array" ref="CE139">VLOOKUP($E139&amp;ROUNDUP(($AZ139),0), CHOOSE({1,2},'[4]Lookup Tables'!$X$3:$X$129&amp;'[4]Lookup Tables'!$Y$3:$Y$129,'[4]Lookup Tables'!$AD$3:$AD$129),2,0)</f>
        <v>2.5</v>
      </c>
      <c r="CF139" s="34">
        <f t="array" ref="CF139">VLOOKUP($E139&amp;ROUNDUP(($AZ139),0), CHOOSE({1,2},'[4]Lookup Tables'!$X$3:$X$129&amp;'[4]Lookup Tables'!$Y$3:$Y$129,'[4]Lookup Tables'!$AE$3:$AE$129),2,0)</f>
        <v>2</v>
      </c>
      <c r="CG139" s="34" t="str">
        <f t="array" ref="CG139">VLOOKUP($E139&amp;ROUNDUP(($AZ139+1),0), CHOOSE({1,2},'[4]Lookup Tables'!$X$3:$X$129&amp;'[4]Lookup Tables'!$Y$3:$Y$129,'[4]Lookup Tables'!$AC$3:$AC$129),2,0)</f>
        <v>NA</v>
      </c>
      <c r="CH139" s="36">
        <f>(CO139*12)*0.0386</f>
        <v>8.8525919801824315</v>
      </c>
      <c r="CI139" s="36">
        <f t="shared" si="1259"/>
        <v>0</v>
      </c>
      <c r="CJ139" s="36">
        <f>((3.14159*(((S139*0.039370078474)/2)^2))*Q139)*BW139</f>
        <v>589.24898284523897</v>
      </c>
      <c r="CK139" s="36">
        <f>((SQRT((CJ139/Q139)/3.14159))*2)</f>
        <v>4.0495719003787993</v>
      </c>
      <c r="CL139" s="36">
        <f>CK139/0.7827</f>
        <v>5.1738493680577484</v>
      </c>
      <c r="CM139" s="36">
        <f>(2*3.14159*(CL139/2))/12</f>
        <v>1.3545094530163784</v>
      </c>
      <c r="CN139" s="37">
        <f>ROUNDUP((Q139/3)*CM139,1)</f>
        <v>20.700000000000003</v>
      </c>
      <c r="CO139" s="37">
        <f>(CN139*ABS(COS(15)))+((6*(CM139*5))/12)</f>
        <v>19.111813428718548</v>
      </c>
      <c r="CP139" s="38" t="str">
        <f t="array" ref="CP139">VLOOKUP($S139&amp;$D139, CHOOSE({1,2}, '[4]Lookup Tables'!$O$65:$O$79&amp;'[4]Lookup Tables'!$P$65:$P$79,'[4]Lookup Tables'!$Q$65:$Q$79),2,0)</f>
        <v>NA</v>
      </c>
      <c r="CQ139" s="39">
        <f t="shared" si="1266"/>
        <v>2.4705988095238092</v>
      </c>
      <c r="CR139" s="40" t="str">
        <f>+IFERROR(VLOOKUP($J139,'[5]Codes - Revised'!$A$8:$O$12110,10,FALSE),"ERROR")</f>
        <v>48x42</v>
      </c>
      <c r="CS139" s="41">
        <f t="shared" si="1267"/>
        <v>2075.3029999999994</v>
      </c>
    </row>
    <row r="140" spans="1:97" s="10" customFormat="1">
      <c r="A140" s="11" t="s">
        <v>277</v>
      </c>
      <c r="B140" s="12">
        <v>154065</v>
      </c>
      <c r="C140" s="11" t="s">
        <v>295</v>
      </c>
      <c r="D140" s="11" t="s">
        <v>23</v>
      </c>
      <c r="E140" s="11" t="s">
        <v>34</v>
      </c>
      <c r="F140" s="11">
        <v>15</v>
      </c>
      <c r="G140" s="13">
        <f t="shared" ref="G140:G143" si="1268">CA140</f>
        <v>37.977019067852034</v>
      </c>
      <c r="H140" s="14">
        <v>50</v>
      </c>
      <c r="I140" s="13">
        <f t="shared" ref="I140:I143" si="1269">F140*H140</f>
        <v>750</v>
      </c>
      <c r="J140" s="14">
        <v>35650</v>
      </c>
      <c r="K140" s="11">
        <v>40</v>
      </c>
      <c r="L140" s="15">
        <f>+IFERROR(VLOOKUP($K140,'[4]Lookup Tables'!$A$3:$B$35,2,FALSE),"ERROR")</f>
        <v>40</v>
      </c>
      <c r="M140" s="11" t="s">
        <v>51</v>
      </c>
      <c r="N140" s="15" t="str">
        <f t="array" ref="N140">VLOOKUP($M140&amp;$L140, CHOOSE({1,2}, '[4]Lookup Tables'!$I$59:$I$165&amp;'[4]Lookup Tables'!$J$59:$J$165,'[4]Lookup Tables'!$K$59:$K$165), 2,0)</f>
        <v>VLIF40</v>
      </c>
      <c r="O140" s="15">
        <f t="array" ref="O140">VLOOKUP($M140&amp;$K140&amp;A140, CHOOSE({1,2,3}, '[4]Lookup Tables'!$I$59:$I$165&amp;'[4]Lookup Tables'!$J$59:$J$165&amp;'[4]Lookup Tables'!$H$59:$H$165,'[4]Lookup Tables'!$L$59:$L$165), 2,0)</f>
        <v>70356</v>
      </c>
      <c r="P140" s="15">
        <f>+IFERROR(VLOOKUP($A140,'[4]Lookup Tables'!$I$54:$J$55,2,FALSE),"ERROR")</f>
        <v>72038</v>
      </c>
      <c r="Q140" s="16">
        <v>50.75</v>
      </c>
      <c r="R140" s="17">
        <v>1</v>
      </c>
      <c r="S140" s="18">
        <v>23</v>
      </c>
      <c r="T140" s="19">
        <f>(VLOOKUP(S140,'[4]Lookup Tables'!$L$3:$M$11,2,FALSE))*0.039370078474</f>
        <v>0.89566928528350009</v>
      </c>
      <c r="U140" s="17">
        <f t="shared" ref="U140:U143" si="1270">(3.14159*(T140/2)^2)*(Q140)</f>
        <v>31.975763564008446</v>
      </c>
      <c r="V140" s="20" t="str">
        <f>+IFERROR(VLOOKUP(L140,'[4]Lookup Tables'!$R$4:$U$22,3,FALSE),"ERROR")</f>
        <v>Blue</v>
      </c>
      <c r="W140" s="21">
        <f t="shared" ref="W140:W143" si="1271">B140</f>
        <v>154065</v>
      </c>
      <c r="X140" s="22" t="s">
        <v>296</v>
      </c>
      <c r="Y140" s="23" t="s">
        <v>27</v>
      </c>
      <c r="Z140" s="23" t="str">
        <f>+IFERROR(VLOOKUP(L140,'[4]Lookup Tables'!$R$4:$U$22,4,FALSE),"ERROR")</f>
        <v>Fast</v>
      </c>
      <c r="AA140" s="21">
        <f t="shared" ref="AA140:AA143" si="1272">S140</f>
        <v>23</v>
      </c>
      <c r="AB140" s="24">
        <f t="shared" ref="AB140:AB143" si="1273">R140</f>
        <v>1</v>
      </c>
      <c r="AC140" s="23" t="s">
        <v>28</v>
      </c>
      <c r="AD140" s="25">
        <v>0.75</v>
      </c>
      <c r="AE140" s="26">
        <f t="shared" ref="AE140" si="1274">(($U140-(3.1459*(($AB140+0.043)/2)^2))/((3.1459*(($AB140+0.043)/2)^2)-(3.1459*(AD140/2)^2)))/12</f>
        <v>6.2766551259397465</v>
      </c>
      <c r="AF140" s="23" t="s">
        <v>29</v>
      </c>
      <c r="AG140" s="23">
        <v>0.625</v>
      </c>
      <c r="AH140" s="26">
        <f t="shared" ref="AH140" si="1275">(($U140-(3.1459*(($AB140+0.043)/2)^2))/((3.1459*(($AB140+0.043)/2)^2)-(3.1459*(AG140/2)^2)))/12</f>
        <v>4.7293760595695495</v>
      </c>
      <c r="AI140" s="23" t="s">
        <v>30</v>
      </c>
      <c r="AJ140" s="23">
        <v>0.69</v>
      </c>
      <c r="AK140" s="26">
        <f t="shared" ref="AK140" si="1276">(($U140-(3.1459*(($AB140+0.043)/2)^2))/((3.1459*(($AB140+0.043)/2)^2)-(3.1459*(AJ140/2)^2)))/12</f>
        <v>5.3901755356483116</v>
      </c>
      <c r="AL140" s="23" t="s">
        <v>31</v>
      </c>
      <c r="AM140" s="23">
        <v>0.80400000000000005</v>
      </c>
      <c r="AN140" s="26">
        <f t="shared" ref="AN140" si="1277">(($U140-(3.1459*(($AB140+0.043)/2)^2))/((3.1459*(($AB140+0.043)/2)^2)-(3.1459*(AM140/2)^2)))/12</f>
        <v>7.4698413887437516</v>
      </c>
      <c r="AO140" s="23" t="s">
        <v>32</v>
      </c>
      <c r="AP140" s="23">
        <v>0.53</v>
      </c>
      <c r="AQ140" s="26">
        <f t="shared" ref="AQ140" si="1278">(($U140-(3.1459*(($AB140+0.043)/2)^2))/((3.1459*(($AB140+0.043)/2)^2)-(3.1459*(AP140/2)^2)))/12</f>
        <v>4.0862985067920263</v>
      </c>
      <c r="AR140" s="47">
        <f t="shared" ref="AR140:AR143" si="1279">AY140</f>
        <v>51</v>
      </c>
      <c r="AS140" s="21">
        <f>+IFERROR(VLOOKUP(L140,'[4]Lookup Tables'!$R$4:$U$22,2,FALSE),"ERROR")</f>
        <v>30</v>
      </c>
      <c r="AT140" s="23" t="str">
        <f t="shared" ref="AT140:AT143" si="1280">A140</f>
        <v>GJ</v>
      </c>
      <c r="AU140" s="21">
        <f t="shared" ref="AU140:AU143" si="1281">F140</f>
        <v>15</v>
      </c>
      <c r="AV140" s="21" t="str">
        <f>+IFERROR(VLOOKUP(L140,'[4]Lookup Tables'!$R$4:$V$22,5,FALSE),"ERROR")</f>
        <v>5-8</v>
      </c>
      <c r="AW140" s="21">
        <v>600</v>
      </c>
      <c r="AX140" s="48">
        <f t="shared" ref="AX140:AX143" si="1282">Q140</f>
        <v>50.75</v>
      </c>
      <c r="AY140" s="48">
        <f t="shared" ref="AY140:AY143" si="1283">AX140+0.25</f>
        <v>51</v>
      </c>
      <c r="AZ140" s="48">
        <f t="shared" ref="AZ140:AZ143" si="1284">AX140+1</f>
        <v>51.75</v>
      </c>
      <c r="BA140" s="29">
        <f t="array" ref="BA140">VLOOKUP($S140&amp;$M140, CHOOSE({1,2}, '[4]Lookup Tables'!$I$20:$I$49&amp;'[4]Lookup Tables'!$J$20:$J$49,'[4]Lookup Tables'!$K$20:$K$49), 2,0)</f>
        <v>4.6899999999999997E-2</v>
      </c>
      <c r="BB140" s="29">
        <f t="shared" ref="BB140:BB143" si="1285">BA140*AX140</f>
        <v>2.3801749999999999</v>
      </c>
      <c r="BC140" s="30">
        <f t="shared" ref="BC140:BC143" si="1286">BB140*454</f>
        <v>1080.5994499999999</v>
      </c>
      <c r="BD140" s="29">
        <f t="array" ref="BD140">VLOOKUP($S140&amp;$M140, CHOOSE({1,2}, '[4]Lookup Tables'!$I$20:$I$49&amp;'[4]Lookup Tables'!$J$20:$J$49,'[4]Lookup Tables'!$L$20:$L$49), 2,0)</f>
        <v>4.7899999999999998E-2</v>
      </c>
      <c r="BE140" s="49">
        <f t="shared" ref="BE140:BE143" si="1287">BD140*AY140</f>
        <v>2.4428999999999998</v>
      </c>
      <c r="BF140" s="30">
        <f t="shared" ref="BF140:BF143" si="1288">BE140*454</f>
        <v>1109.0765999999999</v>
      </c>
      <c r="BG140" s="29">
        <f t="array" ref="BG140">VLOOKUP($S140&amp;$M140, CHOOSE({1,2}, '[4]Lookup Tables'!$I$20:$I$49&amp;'[4]Lookup Tables'!$J$20:$J$49,'[4]Lookup Tables'!$M$20:$M$49), 2,0)</f>
        <v>4.8899999999999999E-2</v>
      </c>
      <c r="BH140" s="29">
        <f t="shared" ref="BH140:BH143" si="1289">BG140*AZ140</f>
        <v>2.5305749999999998</v>
      </c>
      <c r="BI140" s="30">
        <f t="shared" ref="BI140:BI143" si="1290">BH140*454</f>
        <v>1148.88105</v>
      </c>
      <c r="BJ140" s="30" t="str">
        <f t="shared" ref="BJ140:BJ143" si="1291">N140</f>
        <v>VLIF40</v>
      </c>
      <c r="BK140" s="31">
        <f t="shared" ref="BK140:BK143" si="1292">BE140*0.7</f>
        <v>1.7100299999999997</v>
      </c>
      <c r="BL140" s="30">
        <v>72036</v>
      </c>
      <c r="BM140" s="31">
        <f t="shared" ref="BM140:BM143" si="1293">BE140*0.3</f>
        <v>0.73286999999999991</v>
      </c>
      <c r="BN140" s="32">
        <v>0.3</v>
      </c>
      <c r="BO140" s="29" t="str">
        <f>'[4]Lookup Tables'!$P$58</f>
        <v>12-8 4x1.25 Universal Clip</v>
      </c>
      <c r="BP140" s="30">
        <f>VLOOKUP($BO140,'[4]Lookup Tables'!$P$58:$Q$60,2)</f>
        <v>8509</v>
      </c>
      <c r="BQ140" s="29" t="str">
        <f>VLOOKUP($S140,'[4]Lookup Tables'!$O$45:$S$53,2)</f>
        <v>40mm142 gauge</v>
      </c>
      <c r="BR140" s="33">
        <f t="shared" ref="BR140" si="1294">($AY140+1.25)/12</f>
        <v>4.354166666666667</v>
      </c>
      <c r="BS140" s="30">
        <f>VLOOKUP($S140,'[4]Lookup Tables'!$O$45:$S$53,3)</f>
        <v>8030</v>
      </c>
      <c r="BT140" s="29" t="str">
        <f>VLOOKUP($S140,'[4]Lookup Tables'!$O$45:$S$53,4)</f>
        <v>84mm200 gauge</v>
      </c>
      <c r="BU140" s="33">
        <f t="shared" ref="BU140" si="1295">($AY140+1.25)/12</f>
        <v>4.354166666666667</v>
      </c>
      <c r="BV140" s="30">
        <f>VLOOKUP($S140,'[4]Lookup Tables'!$O$45:$S$53,5)</f>
        <v>8032</v>
      </c>
      <c r="BW140" s="34">
        <f t="shared" ref="BW140:BW143" si="1296">F140</f>
        <v>15</v>
      </c>
      <c r="BX140" s="34">
        <f t="shared" ref="BX140:BX143" si="1297">BB140*BW140</f>
        <v>35.702624999999998</v>
      </c>
      <c r="BY140" s="34">
        <f t="shared" ref="BY140:BY143" si="1298">BE140*BW140</f>
        <v>36.643499999999996</v>
      </c>
      <c r="BZ140" s="34">
        <f t="shared" ref="BZ140:BZ143" si="1299">BH140*BW140</f>
        <v>37.958624999999998</v>
      </c>
      <c r="CA140" s="34">
        <f t="shared" ref="CA140:CA143" si="1300">BZ140+CE140+CI140</f>
        <v>37.977019067852034</v>
      </c>
      <c r="CB140" s="35" t="str">
        <f t="array" ref="CB140">VLOOKUP($E140&amp;ROUNDUP(($AZ140+1),0), CHOOSE({1,2},'[4]Lookup Tables'!$X$3:$X$129&amp;'[4]Lookup Tables'!$Y$3:$Y$129,'[4]Lookup Tables'!$Z$3:$Z$129),2,0)</f>
        <v>NA</v>
      </c>
      <c r="CC140" s="34" t="str">
        <f t="array" ref="CC140">VLOOKUP($E140&amp;ROUNDUP(($AZ140),0), CHOOSE({1,2},'[4]Lookup Tables'!$X$3:$X$129&amp;'[4]Lookup Tables'!$Y$3:$Y$129,'[4]Lookup Tables'!AA$3:$AA$129),2,0)</f>
        <v>NA</v>
      </c>
      <c r="CD140" s="34" t="str">
        <f t="array" ref="CD140">VLOOKUP($E140&amp;ROUNDUP(($AZ140),0), CHOOSE({1,2},'[4]Lookup Tables'!$X$3:$X$129&amp;'[4]Lookup Tables'!$Y$3:$Y$129,'[4]Lookup Tables'!$AB$3:$AB$129),2,0)</f>
        <v>NA</v>
      </c>
      <c r="CE140" s="36">
        <f t="array" ref="CE140">VLOOKUP($E140&amp;ROUNDUP(($AZ140),0), CHOOSE({1,2},'[4]Lookup Tables'!$X$3:$X$129&amp;'[4]Lookup Tables'!$Y$3:$Y$129,'[4]Lookup Tables'!$AD$3:$AD$129),2,0)</f>
        <v>0</v>
      </c>
      <c r="CF140" s="34">
        <f t="array" ref="CF140">VLOOKUP($E140&amp;ROUNDUP(($AZ140),0), CHOOSE({1,2},'[4]Lookup Tables'!$X$3:$X$129&amp;'[4]Lookup Tables'!$Y$3:$Y$129,'[4]Lookup Tables'!$AE$3:$AE$129),2,0)</f>
        <v>0</v>
      </c>
      <c r="CG140" s="34">
        <f t="array" ref="CG140">VLOOKUP($E140&amp;ROUNDUP(($AZ140+1),0), CHOOSE({1,2},'[4]Lookup Tables'!$X$3:$X$129&amp;'[4]Lookup Tables'!$Y$3:$Y$129,'[4]Lookup Tables'!$AC$3:$AC$129),2,0)</f>
        <v>8053</v>
      </c>
      <c r="CH140" s="36">
        <f t="shared" ref="CH140:CH143" si="1301">(CO140*12)*0.0386</f>
        <v>8.3609399327434293</v>
      </c>
      <c r="CI140" s="36">
        <f t="shared" si="1259"/>
        <v>1.8394067852035546E-2</v>
      </c>
      <c r="CJ140" s="36">
        <f t="shared" ref="CJ140:CJ143" si="1302">((3.14159*(((S140*0.039370078474)/2)^2))*Q140)*BW140</f>
        <v>490.23583408845707</v>
      </c>
      <c r="CK140" s="36">
        <f t="shared" ref="CK140:CK143" si="1303">((SQRT((CJ140/Q140)/3.14159))*2)</f>
        <v>3.5070321401796662</v>
      </c>
      <c r="CL140" s="36">
        <f t="shared" ref="CL140:CL143" si="1304">CK140/0.7827</f>
        <v>4.4806849880920741</v>
      </c>
      <c r="CM140" s="36">
        <f t="shared" ref="CM140:CM143" si="1305">(2*3.14159*(CL140/2))/12</f>
        <v>1.1730395959783482</v>
      </c>
      <c r="CN140" s="37">
        <f t="shared" ref="CN140:CN143" si="1306">ROUNDUP((Q140/3)*CM140,1)</f>
        <v>19.900000000000002</v>
      </c>
      <c r="CO140" s="37">
        <f t="shared" ref="CO140:CO143" si="1307">(CN140*ABS(COS(15)))+((6*(CM140*5))/12)</f>
        <v>18.050388455836416</v>
      </c>
      <c r="CP140" s="38" t="str">
        <f t="array" ref="CP140">VLOOKUP($S140&amp;$D140, CHOOSE({1,2}, '[4]Lookup Tables'!$O$65:$O$79&amp;'[4]Lookup Tables'!$P$65:$P$79,'[4]Lookup Tables'!$Q$65:$Q$79),2,0)</f>
        <v>NA</v>
      </c>
      <c r="CQ140" s="39">
        <f t="shared" si="1266"/>
        <v>2.5984679378568023</v>
      </c>
      <c r="CR140" s="40" t="str">
        <f>+IFERROR(VLOOKUP($J140,'[5]Codes - Revised'!$A$8:$O$12110,10,FALSE),"ERROR")</f>
        <v>56x42</v>
      </c>
      <c r="CS140" s="41">
        <f t="shared" si="1267"/>
        <v>1948.8509533926017</v>
      </c>
    </row>
    <row r="141" spans="1:97" s="10" customFormat="1">
      <c r="A141" s="42" t="s">
        <v>277</v>
      </c>
      <c r="B141" s="12">
        <v>155025</v>
      </c>
      <c r="C141" s="42" t="s">
        <v>297</v>
      </c>
      <c r="D141" s="42" t="s">
        <v>23</v>
      </c>
      <c r="E141" s="42" t="s">
        <v>34</v>
      </c>
      <c r="F141" s="42">
        <v>15</v>
      </c>
      <c r="G141" s="13">
        <f t="shared" si="1268"/>
        <v>41.645989957356399</v>
      </c>
      <c r="H141" s="43">
        <v>50</v>
      </c>
      <c r="I141" s="13">
        <f t="shared" si="1269"/>
        <v>750</v>
      </c>
      <c r="J141" s="43">
        <v>35650</v>
      </c>
      <c r="K141" s="42" t="s">
        <v>65</v>
      </c>
      <c r="L141" s="15" t="str">
        <f>+IFERROR(VLOOKUP($K141,'[4]Lookup Tables'!$A$3:$B$35,2,FALSE),"ERROR")</f>
        <v>0204</v>
      </c>
      <c r="M141" s="42" t="s">
        <v>51</v>
      </c>
      <c r="N141" s="15" t="str">
        <f t="array" ref="N141">VLOOKUP($M141&amp;$L141, CHOOSE({1,2}, '[4]Lookup Tables'!$I$59:$I$165&amp;'[4]Lookup Tables'!$J$59:$J$165,'[4]Lookup Tables'!$K$59:$K$165), 2,0)</f>
        <v>VLIF0204</v>
      </c>
      <c r="O141" s="15">
        <f t="array" ref="O141">VLOOKUP($M141&amp;$K141&amp;A141, CHOOSE({1,2,3}, '[4]Lookup Tables'!$I$59:$I$165&amp;'[4]Lookup Tables'!$J$59:$J$165&amp;'[4]Lookup Tables'!$H$59:$H$165,'[4]Lookup Tables'!$L$59:$L$165), 2,0)</f>
        <v>70349</v>
      </c>
      <c r="P141" s="15">
        <f>+IFERROR(VLOOKUP($A141,'[4]Lookup Tables'!$I$54:$J$55,2,FALSE),"ERROR")</f>
        <v>72038</v>
      </c>
      <c r="Q141" s="44">
        <v>55.75</v>
      </c>
      <c r="R141" s="17">
        <v>1</v>
      </c>
      <c r="S141" s="45">
        <v>23</v>
      </c>
      <c r="T141" s="19">
        <f>(VLOOKUP(S141,'[4]Lookup Tables'!$L$3:$M$11,2,FALSE))*0.039370078474</f>
        <v>0.89566928528350009</v>
      </c>
      <c r="U141" s="17">
        <f t="shared" si="1270"/>
        <v>35.126085097408293</v>
      </c>
      <c r="V141" s="20" t="str">
        <f>+IFERROR(VLOOKUP(L141,'[4]Lookup Tables'!$R$4:$U$22,3,FALSE),"ERROR")</f>
        <v>Yellow</v>
      </c>
      <c r="W141" s="21">
        <f t="shared" si="1271"/>
        <v>155025</v>
      </c>
      <c r="X141" s="46" t="s">
        <v>298</v>
      </c>
      <c r="Y141" s="23" t="s">
        <v>27</v>
      </c>
      <c r="Z141" s="23" t="str">
        <f>+IFERROR(VLOOKUP(L141,'[4]Lookup Tables'!$R$4:$U$22,4,FALSE),"ERROR")</f>
        <v>Slow</v>
      </c>
      <c r="AA141" s="21">
        <f t="shared" si="1272"/>
        <v>23</v>
      </c>
      <c r="AB141" s="24">
        <f t="shared" si="1273"/>
        <v>1</v>
      </c>
      <c r="AC141" s="23" t="s">
        <v>28</v>
      </c>
      <c r="AD141" s="25">
        <v>0.75</v>
      </c>
      <c r="AE141" s="26">
        <f>(($U141-(3.1459*(($AB141+0.043)/2)^2))/((3.1459*(($AB141+0.043)/2)^2)-(3.1459*(AD141/2)^2)))/12</f>
        <v>6.9120457524665637</v>
      </c>
      <c r="AF141" s="23" t="s">
        <v>29</v>
      </c>
      <c r="AG141" s="23">
        <v>0.625</v>
      </c>
      <c r="AH141" s="26">
        <f>(($U141-(3.1459*(($AB141+0.043)/2)^2))/((3.1459*(($AB141+0.043)/2)^2)-(3.1459*(AG141/2)^2)))/12</f>
        <v>5.2081344360098853</v>
      </c>
      <c r="AI141" s="23" t="s">
        <v>30</v>
      </c>
      <c r="AJ141" s="23">
        <v>0.69</v>
      </c>
      <c r="AK141" s="26">
        <f>(($U141-(3.1459*(($AB141+0.043)/2)^2))/((3.1459*(($AB141+0.043)/2)^2)-(3.1459*(AJ141/2)^2)))/12</f>
        <v>5.9358271513521972</v>
      </c>
      <c r="AL141" s="23" t="s">
        <v>31</v>
      </c>
      <c r="AM141" s="23">
        <v>0.80400000000000005</v>
      </c>
      <c r="AN141" s="26">
        <f>(($U141-(3.1459*(($AB141+0.043)/2)^2))/((3.1459*(($AB141+0.043)/2)^2)-(3.1459*(AM141/2)^2)))/12</f>
        <v>8.2260191784768182</v>
      </c>
      <c r="AO141" s="23" t="s">
        <v>32</v>
      </c>
      <c r="AP141" s="23">
        <v>0.53</v>
      </c>
      <c r="AQ141" s="26">
        <f>(($U141-(3.1459*(($AB141+0.043)/2)^2))/((3.1459*(($AB141+0.043)/2)^2)-(3.1459*(AP141/2)^2)))/12</f>
        <v>4.4999576478966521</v>
      </c>
      <c r="AR141" s="47">
        <f t="shared" si="1279"/>
        <v>56</v>
      </c>
      <c r="AS141" s="21">
        <f>+IFERROR(VLOOKUP(L141,'[4]Lookup Tables'!$R$4:$U$22,2,FALSE),"ERROR")</f>
        <v>240</v>
      </c>
      <c r="AT141" s="23" t="str">
        <f t="shared" si="1280"/>
        <v>GJ</v>
      </c>
      <c r="AU141" s="21">
        <f t="shared" si="1281"/>
        <v>15</v>
      </c>
      <c r="AV141" s="21" t="str">
        <f>+IFERROR(VLOOKUP(L141,'[4]Lookup Tables'!$R$4:$V$22,5,FALSE),"ERROR")</f>
        <v>5-8</v>
      </c>
      <c r="AW141" s="21">
        <v>600</v>
      </c>
      <c r="AX141" s="48">
        <f t="shared" si="1282"/>
        <v>55.75</v>
      </c>
      <c r="AY141" s="48">
        <f t="shared" si="1283"/>
        <v>56</v>
      </c>
      <c r="AZ141" s="48">
        <f t="shared" si="1284"/>
        <v>56.75</v>
      </c>
      <c r="BA141" s="29">
        <f t="array" ref="BA141">VLOOKUP($S141&amp;$M141, CHOOSE({1,2}, '[4]Lookup Tables'!$I$20:$I$49&amp;'[4]Lookup Tables'!$J$20:$J$49,'[4]Lookup Tables'!$K$20:$K$49), 2,0)</f>
        <v>4.6899999999999997E-2</v>
      </c>
      <c r="BB141" s="29">
        <f t="shared" si="1285"/>
        <v>2.6146749999999996</v>
      </c>
      <c r="BC141" s="30">
        <f t="shared" si="1286"/>
        <v>1187.0624499999999</v>
      </c>
      <c r="BD141" s="29">
        <f t="array" ref="BD141">VLOOKUP($S141&amp;$M141, CHOOSE({1,2}, '[4]Lookup Tables'!$I$20:$I$49&amp;'[4]Lookup Tables'!$J$20:$J$49,'[4]Lookup Tables'!$L$20:$L$49), 2,0)</f>
        <v>4.7899999999999998E-2</v>
      </c>
      <c r="BE141" s="49">
        <f t="shared" si="1287"/>
        <v>2.6823999999999999</v>
      </c>
      <c r="BF141" s="30">
        <f t="shared" si="1288"/>
        <v>1217.8096</v>
      </c>
      <c r="BG141" s="29">
        <f t="array" ref="BG141">VLOOKUP($S141&amp;$M141, CHOOSE({1,2}, '[4]Lookup Tables'!$I$20:$I$49&amp;'[4]Lookup Tables'!$J$20:$J$49,'[4]Lookup Tables'!$M$20:$M$49), 2,0)</f>
        <v>4.8899999999999999E-2</v>
      </c>
      <c r="BH141" s="29">
        <f t="shared" si="1289"/>
        <v>2.7750749999999997</v>
      </c>
      <c r="BI141" s="30">
        <f t="shared" si="1290"/>
        <v>1259.8840499999999</v>
      </c>
      <c r="BJ141" s="30" t="str">
        <f t="shared" si="1291"/>
        <v>VLIF0204</v>
      </c>
      <c r="BK141" s="31">
        <f t="shared" si="1292"/>
        <v>1.8776799999999998</v>
      </c>
      <c r="BL141" s="30">
        <v>72036</v>
      </c>
      <c r="BM141" s="31">
        <f t="shared" si="1293"/>
        <v>0.80471999999999999</v>
      </c>
      <c r="BN141" s="32">
        <v>0.3</v>
      </c>
      <c r="BO141" s="29" t="str">
        <f>'[4]Lookup Tables'!$P$58</f>
        <v>12-8 4x1.25 Universal Clip</v>
      </c>
      <c r="BP141" s="30">
        <f>VLOOKUP($BO141,'[4]Lookup Tables'!$P$58:$Q$60,2)</f>
        <v>8509</v>
      </c>
      <c r="BQ141" s="29" t="str">
        <f>VLOOKUP($S141,'[4]Lookup Tables'!$O$45:$S$53,2)</f>
        <v>40mm142 gauge</v>
      </c>
      <c r="BR141" s="33">
        <f>($AY141+1.25)/12</f>
        <v>4.770833333333333</v>
      </c>
      <c r="BS141" s="30">
        <f>VLOOKUP($S141,'[4]Lookup Tables'!$O$45:$S$53,3)</f>
        <v>8030</v>
      </c>
      <c r="BT141" s="29" t="str">
        <f>VLOOKUP($S141,'[4]Lookup Tables'!$O$45:$S$53,4)</f>
        <v>84mm200 gauge</v>
      </c>
      <c r="BU141" s="33">
        <f>($AY141+1.25)/12</f>
        <v>4.770833333333333</v>
      </c>
      <c r="BV141" s="30">
        <f>VLOOKUP($S141,'[4]Lookup Tables'!$O$45:$S$53,5)</f>
        <v>8032</v>
      </c>
      <c r="BW141" s="34">
        <f t="shared" si="1296"/>
        <v>15</v>
      </c>
      <c r="BX141" s="34">
        <f t="shared" si="1297"/>
        <v>39.220124999999996</v>
      </c>
      <c r="BY141" s="34">
        <f t="shared" si="1298"/>
        <v>40.235999999999997</v>
      </c>
      <c r="BZ141" s="34">
        <f t="shared" si="1299"/>
        <v>41.626124999999995</v>
      </c>
      <c r="CA141" s="34">
        <f t="shared" si="1300"/>
        <v>41.645989957356399</v>
      </c>
      <c r="CB141" s="35" t="str">
        <f t="array" ref="CB141">VLOOKUP($E141&amp;ROUNDUP(($AZ141),0), CHOOSE({1,2},'[4]Lookup Tables'!$X$3:$X$129&amp;'[4]Lookup Tables'!$Y$3:$Y$129,'[4]Lookup Tables'!$Z$3:$Z$129),2,0)</f>
        <v>NA</v>
      </c>
      <c r="CC141" s="34" t="str">
        <f t="array" ref="CC141">VLOOKUP($E141&amp;ROUNDUP(($AZ141),0), CHOOSE({1,2},'[4]Lookup Tables'!$X$3:$X$129&amp;'[4]Lookup Tables'!$Y$3:$Y$129,'[4]Lookup Tables'!AA$3:$AA$129),2,0)</f>
        <v>NA</v>
      </c>
      <c r="CD141" s="34" t="str">
        <f t="array" ref="CD141">VLOOKUP($E141&amp;ROUNDUP(($AZ141),0), CHOOSE({1,2},'[4]Lookup Tables'!$X$3:$X$129&amp;'[4]Lookup Tables'!$Y$3:$Y$129,'[4]Lookup Tables'!$AB$3:$AB$129),2,0)</f>
        <v>NA</v>
      </c>
      <c r="CE141" s="36">
        <f t="array" ref="CE141">VLOOKUP($E141&amp;ROUNDUP(($AZ141),0), CHOOSE({1,2},'[4]Lookup Tables'!$X$3:$X$129&amp;'[4]Lookup Tables'!$Y$3:$Y$129,'[4]Lookup Tables'!$AD$3:$AD$129),2,0)</f>
        <v>0</v>
      </c>
      <c r="CF141" s="34">
        <f t="array" ref="CF141">VLOOKUP($E141&amp;ROUNDUP(($AZ141),0), CHOOSE({1,2},'[4]Lookup Tables'!$X$3:$X$129&amp;'[4]Lookup Tables'!$Y$3:$Y$129,'[4]Lookup Tables'!$AE$3:$AE$129),2,0)</f>
        <v>0</v>
      </c>
      <c r="CG141" s="34">
        <f t="array" ref="CG141">VLOOKUP($E141&amp;ROUNDUP(($AZ141+1),0), CHOOSE({1,2},'[4]Lookup Tables'!$X$3:$X$129&amp;'[4]Lookup Tables'!$Y$3:$Y$129,'[4]Lookup Tables'!$AC$3:$AC$129),2,0)</f>
        <v>8053</v>
      </c>
      <c r="CH141" s="36">
        <f t="shared" si="1301"/>
        <v>9.0295260710922189</v>
      </c>
      <c r="CI141" s="36">
        <f t="shared" si="1259"/>
        <v>1.9864957356402882E-2</v>
      </c>
      <c r="CJ141" s="36">
        <f t="shared" si="1302"/>
        <v>538.53493104298479</v>
      </c>
      <c r="CK141" s="36">
        <f t="shared" si="1303"/>
        <v>3.5070321401796662</v>
      </c>
      <c r="CL141" s="36">
        <f t="shared" si="1304"/>
        <v>4.4806849880920741</v>
      </c>
      <c r="CM141" s="36">
        <f t="shared" si="1305"/>
        <v>1.1730395959783482</v>
      </c>
      <c r="CN141" s="37">
        <f t="shared" si="1306"/>
        <v>21.8</v>
      </c>
      <c r="CO141" s="37">
        <f t="shared" si="1307"/>
        <v>19.493795490268173</v>
      </c>
      <c r="CP141" s="38" t="str">
        <f t="array" ref="CP141">VLOOKUP($S141&amp;$D141, CHOOSE({1,2}, '[4]Lookup Tables'!$O$65:$O$79&amp;'[4]Lookup Tables'!$P$65:$P$79,'[4]Lookup Tables'!$Q$65:$Q$79),2,0)</f>
        <v>NA</v>
      </c>
      <c r="CQ141" s="39">
        <f t="shared" si="1266"/>
        <v>2.8430659971570935</v>
      </c>
      <c r="CR141" s="40" t="str">
        <f>+IFERROR(VLOOKUP($J141,'[5]Codes - Revised'!$A$8:$O$12110,10,FALSE),"ERROR")</f>
        <v>56x42</v>
      </c>
      <c r="CS141" s="41">
        <f t="shared" si="1267"/>
        <v>2132.2994978678203</v>
      </c>
    </row>
    <row r="142" spans="1:97" s="10" customFormat="1">
      <c r="A142" s="11" t="s">
        <v>277</v>
      </c>
      <c r="B142" s="12">
        <v>159025</v>
      </c>
      <c r="C142" s="11" t="s">
        <v>299</v>
      </c>
      <c r="D142" s="11" t="s">
        <v>23</v>
      </c>
      <c r="E142" s="11" t="s">
        <v>24</v>
      </c>
      <c r="F142" s="11">
        <v>25</v>
      </c>
      <c r="G142" s="13">
        <f t="shared" si="1268"/>
        <v>72.568124999999995</v>
      </c>
      <c r="H142" s="14">
        <v>12</v>
      </c>
      <c r="I142" s="13">
        <f t="shared" si="1269"/>
        <v>300</v>
      </c>
      <c r="J142" s="14">
        <v>36212</v>
      </c>
      <c r="K142" s="11">
        <v>37</v>
      </c>
      <c r="L142" s="15">
        <f>+IFERROR(VLOOKUP($K142,'[4]Lookup Tables'!$A$3:$B$35,2,FALSE),"ERROR")</f>
        <v>37</v>
      </c>
      <c r="M142" s="11" t="s">
        <v>56</v>
      </c>
      <c r="N142" s="15" t="str">
        <f t="array" ref="N142">VLOOKUP($M142&amp;$L142, CHOOSE({1,2}, '[4]Lookup Tables'!$I$59:$I$165&amp;'[4]Lookup Tables'!$J$59:$J$165,'[4]Lookup Tables'!$K$59:$K$165), 2,0)</f>
        <v>LIF37</v>
      </c>
      <c r="O142" s="15">
        <f t="array" ref="O142">VLOOKUP($M142&amp;$K142&amp;A142, CHOOSE({1,2,3}, '[4]Lookup Tables'!$I$59:$I$165&amp;'[4]Lookup Tables'!$J$59:$J$165&amp;'[4]Lookup Tables'!$H$59:$H$165,'[4]Lookup Tables'!$L$59:$L$165), 2,0)</f>
        <v>70315</v>
      </c>
      <c r="P142" s="15">
        <f>+IFERROR(VLOOKUP($A142,'[4]Lookup Tables'!$I$54:$J$55,2,FALSE),"ERROR")</f>
        <v>72038</v>
      </c>
      <c r="Q142" s="16">
        <v>56.25</v>
      </c>
      <c r="R142" s="17">
        <v>1</v>
      </c>
      <c r="S142" s="18">
        <v>23</v>
      </c>
      <c r="T142" s="19">
        <f>(VLOOKUP(S142,'[4]Lookup Tables'!$L$3:$M$11,2,FALSE))*0.039370078474</f>
        <v>0.89566928528350009</v>
      </c>
      <c r="U142" s="17">
        <f t="shared" si="1270"/>
        <v>35.441117250748277</v>
      </c>
      <c r="V142" s="20" t="str">
        <f>+IFERROR(VLOOKUP(L142,'[4]Lookup Tables'!$R$4:$U$22,3,FALSE),"ERROR")</f>
        <v>Blue</v>
      </c>
      <c r="W142" s="21">
        <f t="shared" si="1271"/>
        <v>159025</v>
      </c>
      <c r="X142" s="22" t="s">
        <v>300</v>
      </c>
      <c r="Y142" s="23" t="s">
        <v>27</v>
      </c>
      <c r="Z142" s="23" t="str">
        <f>+IFERROR(VLOOKUP(L142,'[4]Lookup Tables'!$R$4:$U$22,4,FALSE),"ERROR")</f>
        <v>Fast</v>
      </c>
      <c r="AA142" s="21">
        <f t="shared" si="1272"/>
        <v>23</v>
      </c>
      <c r="AB142" s="24">
        <f t="shared" si="1273"/>
        <v>1</v>
      </c>
      <c r="AC142" s="23" t="s">
        <v>28</v>
      </c>
      <c r="AD142" s="25">
        <v>0.75</v>
      </c>
      <c r="AE142" s="26">
        <f t="shared" ref="AE142:AE143" si="1308">(($U142-(3.1459*(($AB142+0.043)/2)^2))/((3.1459*(($AB142+0.043)/2)^2)-(3.1459*(AD142/2)^2)))/12</f>
        <v>6.9755848151192446</v>
      </c>
      <c r="AF142" s="23" t="s">
        <v>29</v>
      </c>
      <c r="AG142" s="23">
        <v>0.625</v>
      </c>
      <c r="AH142" s="26">
        <f t="shared" ref="AH142:AH143" si="1309">(($U142-(3.1459*(($AB142+0.043)/2)^2))/((3.1459*(($AB142+0.043)/2)^2)-(3.1459*(AG142/2)^2)))/12</f>
        <v>5.2560102736539189</v>
      </c>
      <c r="AI142" s="23" t="s">
        <v>30</v>
      </c>
      <c r="AJ142" s="23">
        <v>0.69</v>
      </c>
      <c r="AK142" s="26">
        <f t="shared" ref="AK142:AK143" si="1310">(($U142-(3.1459*(($AB142+0.043)/2)^2))/((3.1459*(($AB142+0.043)/2)^2)-(3.1459*(AJ142/2)^2)))/12</f>
        <v>5.9903923129225864</v>
      </c>
      <c r="AL142" s="23" t="s">
        <v>31</v>
      </c>
      <c r="AM142" s="23">
        <v>0.80400000000000005</v>
      </c>
      <c r="AN142" s="26">
        <f t="shared" ref="AN142:AN143" si="1311">(($U142-(3.1459*(($AB142+0.043)/2)^2))/((3.1459*(($AB142+0.043)/2)^2)-(3.1459*(AM142/2)^2)))/12</f>
        <v>8.3016369574501248</v>
      </c>
      <c r="AO142" s="23" t="s">
        <v>32</v>
      </c>
      <c r="AP142" s="23">
        <v>0.53</v>
      </c>
      <c r="AQ142" s="26">
        <f t="shared" ref="AQ142:AQ143" si="1312">(($U142-(3.1459*(($AB142+0.043)/2)^2))/((3.1459*(($AB142+0.043)/2)^2)-(3.1459*(AP142/2)^2)))/12</f>
        <v>4.5413235620071148</v>
      </c>
      <c r="AR142" s="47">
        <f t="shared" si="1279"/>
        <v>56.5</v>
      </c>
      <c r="AS142" s="21">
        <f>+IFERROR(VLOOKUP(L142,'[4]Lookup Tables'!$R$4:$U$22,2,FALSE),"ERROR")</f>
        <v>30</v>
      </c>
      <c r="AT142" s="23" t="str">
        <f t="shared" si="1280"/>
        <v>GJ</v>
      </c>
      <c r="AU142" s="21">
        <f t="shared" si="1281"/>
        <v>25</v>
      </c>
      <c r="AV142" s="21" t="str">
        <f>+IFERROR(VLOOKUP(L142,'[4]Lookup Tables'!$R$4:$V$22,5,FALSE),"ERROR")</f>
        <v>5-8</v>
      </c>
      <c r="AW142" s="21">
        <v>600</v>
      </c>
      <c r="AX142" s="48">
        <f t="shared" si="1282"/>
        <v>56.25</v>
      </c>
      <c r="AY142" s="48">
        <f t="shared" si="1283"/>
        <v>56.5</v>
      </c>
      <c r="AZ142" s="48">
        <f t="shared" si="1284"/>
        <v>57.25</v>
      </c>
      <c r="BA142" s="29">
        <f t="array" ref="BA142">VLOOKUP($S142&amp;$M142, CHOOSE({1,2}, '[4]Lookup Tables'!$I$20:$I$49&amp;'[4]Lookup Tables'!$J$20:$J$49,'[4]Lookup Tables'!$K$20:$K$49), 2,0)</f>
        <v>4.6899999999999997E-2</v>
      </c>
      <c r="BB142" s="29">
        <f t="shared" si="1285"/>
        <v>2.6381250000000001</v>
      </c>
      <c r="BC142" s="30">
        <f t="shared" si="1286"/>
        <v>1197.70875</v>
      </c>
      <c r="BD142" s="29">
        <f t="array" ref="BD142">VLOOKUP($S142&amp;$M142, CHOOSE({1,2}, '[4]Lookup Tables'!$I$20:$I$49&amp;'[4]Lookup Tables'!$J$20:$J$49,'[4]Lookup Tables'!$L$20:$L$49), 2,0)</f>
        <v>4.7899999999999998E-2</v>
      </c>
      <c r="BE142" s="49">
        <f t="shared" si="1287"/>
        <v>2.70635</v>
      </c>
      <c r="BF142" s="30">
        <f t="shared" si="1288"/>
        <v>1228.6829</v>
      </c>
      <c r="BG142" s="29">
        <f t="array" ref="BG142">VLOOKUP($S142&amp;$M142, CHOOSE({1,2}, '[4]Lookup Tables'!$I$20:$I$49&amp;'[4]Lookup Tables'!$J$20:$J$49,'[4]Lookup Tables'!$M$20:$M$49), 2,0)</f>
        <v>4.8899999999999999E-2</v>
      </c>
      <c r="BH142" s="29">
        <f t="shared" si="1289"/>
        <v>2.799525</v>
      </c>
      <c r="BI142" s="30">
        <f t="shared" si="1290"/>
        <v>1270.9843499999999</v>
      </c>
      <c r="BJ142" s="30" t="str">
        <f t="shared" si="1291"/>
        <v>LIF37</v>
      </c>
      <c r="BK142" s="31">
        <f t="shared" si="1292"/>
        <v>1.8944449999999999</v>
      </c>
      <c r="BL142" s="30">
        <v>72036</v>
      </c>
      <c r="BM142" s="31">
        <f t="shared" si="1293"/>
        <v>0.81190499999999999</v>
      </c>
      <c r="BN142" s="32">
        <v>0.3</v>
      </c>
      <c r="BO142" s="29" t="str">
        <f>'[4]Lookup Tables'!$P$58</f>
        <v>12-8 4x1.25 Universal Clip</v>
      </c>
      <c r="BP142" s="30">
        <f>VLOOKUP($BO142,'[4]Lookup Tables'!$P$58:$Q$60,2)</f>
        <v>8509</v>
      </c>
      <c r="BQ142" s="29" t="str">
        <f>VLOOKUP($S142,'[4]Lookup Tables'!$O$45:$S$53,2)</f>
        <v>40mm142 gauge</v>
      </c>
      <c r="BR142" s="33">
        <f t="shared" ref="BR142:BR143" si="1313">($AY142+1.25)/12</f>
        <v>4.8125</v>
      </c>
      <c r="BS142" s="30">
        <f>VLOOKUP($S142,'[4]Lookup Tables'!$O$45:$S$53,3)</f>
        <v>8030</v>
      </c>
      <c r="BT142" s="29" t="str">
        <f>VLOOKUP($S142,'[4]Lookup Tables'!$O$45:$S$53,4)</f>
        <v>84mm200 gauge</v>
      </c>
      <c r="BU142" s="33">
        <f t="shared" ref="BU142:BU143" si="1314">($AY142+1.25)/12</f>
        <v>4.8125</v>
      </c>
      <c r="BV142" s="30">
        <f>VLOOKUP($S142,'[4]Lookup Tables'!$O$45:$S$53,5)</f>
        <v>8032</v>
      </c>
      <c r="BW142" s="34">
        <f t="shared" si="1296"/>
        <v>25</v>
      </c>
      <c r="BX142" s="34">
        <f t="shared" si="1297"/>
        <v>65.953125</v>
      </c>
      <c r="BY142" s="34">
        <f t="shared" si="1298"/>
        <v>67.658749999999998</v>
      </c>
      <c r="BZ142" s="34">
        <f t="shared" si="1299"/>
        <v>69.988124999999997</v>
      </c>
      <c r="CA142" s="34">
        <f t="shared" si="1300"/>
        <v>72.568124999999995</v>
      </c>
      <c r="CB142" s="35" t="str">
        <f t="array" ref="CB142">VLOOKUP($E142&amp;ROUNDUP(($AZ142),0), CHOOSE({1,2},'[4]Lookup Tables'!$X$3:$X$129&amp;'[4]Lookup Tables'!$Y$3:$Y$129,'[4]Lookup Tables'!$Z$3:$Z$129),2,0)</f>
        <v>62"-2pc</v>
      </c>
      <c r="CC142" s="34">
        <f t="array" ref="CC142">VLOOKUP($E142&amp;ROUNDUP(($AZ142),0), CHOOSE({1,2},'[4]Lookup Tables'!$X$3:$X$129&amp;'[4]Lookup Tables'!$Y$3:$Y$129,'[4]Lookup Tables'!AA$3:$AA$129),2,0)</f>
        <v>8490</v>
      </c>
      <c r="CD142" s="34">
        <f t="array" ref="CD142">VLOOKUP($E142&amp;ROUNDUP(($AZ142),0), CHOOSE({1,2},'[4]Lookup Tables'!$X$3:$X$129&amp;'[4]Lookup Tables'!$Y$3:$Y$129,'[4]Lookup Tables'!$AB$3:$AB$129),2,0)</f>
        <v>8491</v>
      </c>
      <c r="CE142" s="36">
        <f t="array" ref="CE142">VLOOKUP($E142&amp;ROUNDUP(($AZ142),0), CHOOSE({1,2},'[4]Lookup Tables'!$X$3:$X$129&amp;'[4]Lookup Tables'!$Y$3:$Y$129,'[4]Lookup Tables'!$AD$3:$AD$129),2,0)</f>
        <v>2.58</v>
      </c>
      <c r="CF142" s="34">
        <f t="array" ref="CF142">VLOOKUP($E142&amp;ROUNDUP(($AZ142),0), CHOOSE({1,2},'[4]Lookup Tables'!$X$3:$X$129&amp;'[4]Lookup Tables'!$Y$3:$Y$129,'[4]Lookup Tables'!$AE$3:$AE$129),2,0)</f>
        <v>4</v>
      </c>
      <c r="CG142" s="34" t="str">
        <f t="array" ref="CG142">VLOOKUP($E142&amp;ROUNDUP(($AZ142+1),0), CHOOSE({1,2},'[4]Lookup Tables'!$X$3:$X$129&amp;'[4]Lookup Tables'!$Y$3:$Y$129,'[4]Lookup Tables'!$AC$3:$AC$129),2,0)</f>
        <v>NA</v>
      </c>
      <c r="CH142" s="36">
        <f t="shared" si="1301"/>
        <v>11.747264179499338</v>
      </c>
      <c r="CI142" s="36">
        <f t="shared" si="1259"/>
        <v>0</v>
      </c>
      <c r="CJ142" s="36">
        <f t="shared" si="1302"/>
        <v>905.60806789739593</v>
      </c>
      <c r="CK142" s="36">
        <f t="shared" si="1303"/>
        <v>4.5275590245100004</v>
      </c>
      <c r="CL142" s="36">
        <f t="shared" si="1304"/>
        <v>5.7845394461607267</v>
      </c>
      <c r="CM142" s="36">
        <f t="shared" si="1305"/>
        <v>1.5143876065553397</v>
      </c>
      <c r="CN142" s="37">
        <f t="shared" si="1306"/>
        <v>28.400000000000002</v>
      </c>
      <c r="CO142" s="37">
        <f t="shared" si="1307"/>
        <v>25.361105741578879</v>
      </c>
      <c r="CP142" s="38" t="str">
        <f t="array" ref="CP142">VLOOKUP($S142&amp;$D142, CHOOSE({1,2}, '[4]Lookup Tables'!$O$65:$O$79&amp;'[4]Lookup Tables'!$P$65:$P$79,'[4]Lookup Tables'!$Q$65:$Q$79),2,0)</f>
        <v>NA</v>
      </c>
      <c r="CQ142" s="39">
        <f t="shared" si="1266"/>
        <v>3.0693916666666663</v>
      </c>
      <c r="CR142" s="40" t="str">
        <f>+IFERROR(VLOOKUP($J142,'[5]Codes - Revised'!$A$8:$O$12110,10,FALSE),"ERROR")</f>
        <v>64x42</v>
      </c>
      <c r="CS142" s="41">
        <f t="shared" si="1267"/>
        <v>920.81749999999988</v>
      </c>
    </row>
    <row r="143" spans="1:97" s="10" customFormat="1">
      <c r="A143" s="42" t="s">
        <v>277</v>
      </c>
      <c r="B143" s="42">
        <v>159032</v>
      </c>
      <c r="C143" s="42" t="s">
        <v>301</v>
      </c>
      <c r="D143" s="42" t="s">
        <v>23</v>
      </c>
      <c r="E143" s="42" t="s">
        <v>24</v>
      </c>
      <c r="F143" s="42">
        <v>25</v>
      </c>
      <c r="G143" s="13">
        <f t="shared" si="1268"/>
        <v>72.568124999999995</v>
      </c>
      <c r="H143" s="43">
        <v>42</v>
      </c>
      <c r="I143" s="13">
        <f t="shared" si="1269"/>
        <v>1050</v>
      </c>
      <c r="J143" s="43">
        <v>36242</v>
      </c>
      <c r="K143" s="42">
        <v>50</v>
      </c>
      <c r="L143" s="15">
        <f>+IFERROR(VLOOKUP($K143,'[4]Lookup Tables'!$A$3:$B$35,2,FALSE),"ERROR")</f>
        <v>50</v>
      </c>
      <c r="M143" s="42" t="s">
        <v>25</v>
      </c>
      <c r="N143" s="15" t="str">
        <f t="array" ref="N143">VLOOKUP($M143&amp;$L143, CHOOSE({1,2}, '[4]Lookup Tables'!$I$59:$I$165&amp;'[4]Lookup Tables'!$J$59:$J$165,'[4]Lookup Tables'!$K$59:$K$165), 2,0)</f>
        <v>M50</v>
      </c>
      <c r="O143" s="15">
        <f t="array" ref="O143">VLOOKUP($M143&amp;$K143&amp;A143, CHOOSE({1,2,3}, '[4]Lookup Tables'!$I$59:$I$165&amp;'[4]Lookup Tables'!$J$59:$J$165&amp;'[4]Lookup Tables'!$H$59:$H$165,'[4]Lookup Tables'!$L$59:$L$165), 2,0)</f>
        <v>70425</v>
      </c>
      <c r="P143" s="15">
        <f>+IFERROR(VLOOKUP($A143,'[4]Lookup Tables'!$I$54:$J$55,2,FALSE),"ERROR")</f>
        <v>72038</v>
      </c>
      <c r="Q143" s="44">
        <v>56.25</v>
      </c>
      <c r="R143" s="17">
        <v>1</v>
      </c>
      <c r="S143" s="45">
        <v>23</v>
      </c>
      <c r="T143" s="19">
        <f>(VLOOKUP(S143,'[4]Lookup Tables'!$L$3:$M$11,2,FALSE))*0.039370078474</f>
        <v>0.89566928528350009</v>
      </c>
      <c r="U143" s="17">
        <f t="shared" si="1270"/>
        <v>35.441117250748277</v>
      </c>
      <c r="V143" s="20" t="str">
        <f>+IFERROR(VLOOKUP(L143,'[4]Lookup Tables'!$R$4:$U$22,3,FALSE),"ERROR")</f>
        <v>Green</v>
      </c>
      <c r="W143" s="21">
        <f t="shared" si="1271"/>
        <v>159032</v>
      </c>
      <c r="X143" s="46" t="s">
        <v>302</v>
      </c>
      <c r="Y143" s="23" t="s">
        <v>27</v>
      </c>
      <c r="Z143" s="23" t="str">
        <f>+IFERROR(VLOOKUP(L143,'[4]Lookup Tables'!$R$4:$U$22,4,FALSE),"ERROR")</f>
        <v>Medium</v>
      </c>
      <c r="AA143" s="21">
        <f t="shared" si="1272"/>
        <v>23</v>
      </c>
      <c r="AB143" s="24">
        <f t="shared" si="1273"/>
        <v>1</v>
      </c>
      <c r="AC143" s="23" t="s">
        <v>28</v>
      </c>
      <c r="AD143" s="25">
        <v>0.75</v>
      </c>
      <c r="AE143" s="26">
        <f t="shared" si="1308"/>
        <v>6.9755848151192446</v>
      </c>
      <c r="AF143" s="23" t="s">
        <v>29</v>
      </c>
      <c r="AG143" s="23">
        <v>0.625</v>
      </c>
      <c r="AH143" s="26">
        <f t="shared" si="1309"/>
        <v>5.2560102736539189</v>
      </c>
      <c r="AI143" s="23" t="s">
        <v>30</v>
      </c>
      <c r="AJ143" s="23">
        <v>0.69</v>
      </c>
      <c r="AK143" s="26">
        <f t="shared" si="1310"/>
        <v>5.9903923129225864</v>
      </c>
      <c r="AL143" s="23" t="s">
        <v>31</v>
      </c>
      <c r="AM143" s="23">
        <v>0.80400000000000005</v>
      </c>
      <c r="AN143" s="26">
        <f t="shared" si="1311"/>
        <v>8.3016369574501248</v>
      </c>
      <c r="AO143" s="23" t="s">
        <v>32</v>
      </c>
      <c r="AP143" s="23">
        <v>0.53</v>
      </c>
      <c r="AQ143" s="26">
        <f t="shared" si="1312"/>
        <v>4.5413235620071148</v>
      </c>
      <c r="AR143" s="47">
        <f t="shared" si="1279"/>
        <v>56.5</v>
      </c>
      <c r="AS143" s="21">
        <f>+IFERROR(VLOOKUP(L143,'[4]Lookup Tables'!$R$4:$U$22,2,FALSE),"ERROR")</f>
        <v>60</v>
      </c>
      <c r="AT143" s="23" t="str">
        <f t="shared" si="1280"/>
        <v>GJ</v>
      </c>
      <c r="AU143" s="21">
        <f t="shared" si="1281"/>
        <v>25</v>
      </c>
      <c r="AV143" s="21" t="str">
        <f>+IFERROR(VLOOKUP(L143,'[4]Lookup Tables'!$R$4:$V$22,5,FALSE),"ERROR")</f>
        <v>5-8</v>
      </c>
      <c r="AW143" s="21">
        <v>600</v>
      </c>
      <c r="AX143" s="48">
        <f t="shared" si="1282"/>
        <v>56.25</v>
      </c>
      <c r="AY143" s="48">
        <f t="shared" si="1283"/>
        <v>56.5</v>
      </c>
      <c r="AZ143" s="48">
        <f t="shared" si="1284"/>
        <v>57.25</v>
      </c>
      <c r="BA143" s="29">
        <f t="array" ref="BA143">VLOOKUP($S143&amp;$M143, CHOOSE({1,2}, '[4]Lookup Tables'!$I$20:$I$49&amp;'[4]Lookup Tables'!$J$20:$J$49,'[4]Lookup Tables'!$K$20:$K$49), 2,0)</f>
        <v>4.6899999999999997E-2</v>
      </c>
      <c r="BB143" s="29">
        <f t="shared" si="1285"/>
        <v>2.6381250000000001</v>
      </c>
      <c r="BC143" s="30">
        <f t="shared" si="1286"/>
        <v>1197.70875</v>
      </c>
      <c r="BD143" s="29">
        <f t="array" ref="BD143">VLOOKUP($S143&amp;$M143, CHOOSE({1,2}, '[4]Lookup Tables'!$I$20:$I$49&amp;'[4]Lookup Tables'!$J$20:$J$49,'[4]Lookup Tables'!$L$20:$L$49), 2,0)</f>
        <v>4.7899999999999998E-2</v>
      </c>
      <c r="BE143" s="49">
        <f t="shared" si="1287"/>
        <v>2.70635</v>
      </c>
      <c r="BF143" s="30">
        <f t="shared" si="1288"/>
        <v>1228.6829</v>
      </c>
      <c r="BG143" s="29">
        <f t="array" ref="BG143">VLOOKUP($S143&amp;$M143, CHOOSE({1,2}, '[4]Lookup Tables'!$I$20:$I$49&amp;'[4]Lookup Tables'!$J$20:$J$49,'[4]Lookup Tables'!$M$20:$M$49), 2,0)</f>
        <v>4.8899999999999999E-2</v>
      </c>
      <c r="BH143" s="29">
        <f t="shared" si="1289"/>
        <v>2.799525</v>
      </c>
      <c r="BI143" s="30">
        <f t="shared" si="1290"/>
        <v>1270.9843499999999</v>
      </c>
      <c r="BJ143" s="30" t="str">
        <f t="shared" si="1291"/>
        <v>M50</v>
      </c>
      <c r="BK143" s="31">
        <f t="shared" si="1292"/>
        <v>1.8944449999999999</v>
      </c>
      <c r="BL143" s="30">
        <v>72036</v>
      </c>
      <c r="BM143" s="31">
        <f t="shared" si="1293"/>
        <v>0.81190499999999999</v>
      </c>
      <c r="BN143" s="32">
        <v>0.3</v>
      </c>
      <c r="BO143" s="29" t="str">
        <f>'[4]Lookup Tables'!$P$58</f>
        <v>12-8 4x1.25 Universal Clip</v>
      </c>
      <c r="BP143" s="30">
        <f>VLOOKUP($BO143,'[4]Lookup Tables'!$P$58:$Q$60,2)</f>
        <v>8509</v>
      </c>
      <c r="BQ143" s="29" t="str">
        <f>VLOOKUP($S143,'[4]Lookup Tables'!$O$45:$S$53,2)</f>
        <v>40mm142 gauge</v>
      </c>
      <c r="BR143" s="33">
        <f t="shared" si="1313"/>
        <v>4.8125</v>
      </c>
      <c r="BS143" s="30">
        <f>VLOOKUP($S143,'[4]Lookup Tables'!$O$45:$S$53,3)</f>
        <v>8030</v>
      </c>
      <c r="BT143" s="29" t="str">
        <f>VLOOKUP($S143,'[4]Lookup Tables'!$O$45:$S$53,4)</f>
        <v>84mm200 gauge</v>
      </c>
      <c r="BU143" s="33">
        <f t="shared" si="1314"/>
        <v>4.8125</v>
      </c>
      <c r="BV143" s="30">
        <f>VLOOKUP($S143,'[4]Lookup Tables'!$O$45:$S$53,5)</f>
        <v>8032</v>
      </c>
      <c r="BW143" s="34">
        <f t="shared" si="1296"/>
        <v>25</v>
      </c>
      <c r="BX143" s="34">
        <f t="shared" si="1297"/>
        <v>65.953125</v>
      </c>
      <c r="BY143" s="34">
        <f t="shared" si="1298"/>
        <v>67.658749999999998</v>
      </c>
      <c r="BZ143" s="34">
        <f t="shared" si="1299"/>
        <v>69.988124999999997</v>
      </c>
      <c r="CA143" s="34">
        <f t="shared" si="1300"/>
        <v>72.568124999999995</v>
      </c>
      <c r="CB143" s="35" t="str">
        <f t="array" ref="CB143">VLOOKUP($E143&amp;ROUNDUP(($AZ143),0), CHOOSE({1,2},'[4]Lookup Tables'!$X$3:$X$129&amp;'[4]Lookup Tables'!$Y$3:$Y$129,'[4]Lookup Tables'!$Z$3:$Z$129),2,0)</f>
        <v>62"-2pc</v>
      </c>
      <c r="CC143" s="34">
        <f t="array" ref="CC143">VLOOKUP($E143&amp;ROUNDUP(($AZ143),0), CHOOSE({1,2},'[4]Lookup Tables'!$X$3:$X$129&amp;'[4]Lookup Tables'!$Y$3:$Y$129,'[4]Lookup Tables'!AA$3:$AA$129),2,0)</f>
        <v>8490</v>
      </c>
      <c r="CD143" s="34">
        <f t="array" ref="CD143">VLOOKUP($E143&amp;ROUNDUP(($AZ143),0), CHOOSE({1,2},'[4]Lookup Tables'!$X$3:$X$129&amp;'[4]Lookup Tables'!$Y$3:$Y$129,'[4]Lookup Tables'!$AB$3:$AB$129),2,0)</f>
        <v>8491</v>
      </c>
      <c r="CE143" s="36">
        <f t="array" ref="CE143">VLOOKUP($E143&amp;ROUNDUP(($AZ143),0), CHOOSE({1,2},'[4]Lookup Tables'!$X$3:$X$129&amp;'[4]Lookup Tables'!$Y$3:$Y$129,'[4]Lookup Tables'!$AD$3:$AD$129),2,0)</f>
        <v>2.58</v>
      </c>
      <c r="CF143" s="34">
        <f t="array" ref="CF143">VLOOKUP($E143&amp;ROUNDUP(($AZ143),0), CHOOSE({1,2},'[4]Lookup Tables'!$X$3:$X$129&amp;'[4]Lookup Tables'!$Y$3:$Y$129,'[4]Lookup Tables'!$AE$3:$AE$129),2,0)</f>
        <v>4</v>
      </c>
      <c r="CG143" s="34" t="str">
        <f t="array" ref="CG143">VLOOKUP($E143&amp;ROUNDUP(($AZ143+1),0), CHOOSE({1,2},'[4]Lookup Tables'!$X$3:$X$129&amp;'[4]Lookup Tables'!$Y$3:$Y$129,'[4]Lookup Tables'!$AC$3:$AC$129),2,0)</f>
        <v>NA</v>
      </c>
      <c r="CH143" s="36">
        <f t="shared" si="1301"/>
        <v>11.747264179499338</v>
      </c>
      <c r="CI143" s="36">
        <f t="shared" si="1259"/>
        <v>0</v>
      </c>
      <c r="CJ143" s="36">
        <f t="shared" si="1302"/>
        <v>905.60806789739593</v>
      </c>
      <c r="CK143" s="36">
        <f t="shared" si="1303"/>
        <v>4.5275590245100004</v>
      </c>
      <c r="CL143" s="36">
        <f t="shared" si="1304"/>
        <v>5.7845394461607267</v>
      </c>
      <c r="CM143" s="36">
        <f t="shared" si="1305"/>
        <v>1.5143876065553397</v>
      </c>
      <c r="CN143" s="37">
        <f t="shared" si="1306"/>
        <v>28.400000000000002</v>
      </c>
      <c r="CO143" s="37">
        <f t="shared" si="1307"/>
        <v>25.361105741578879</v>
      </c>
      <c r="CP143" s="38" t="str">
        <f t="array" ref="CP143">VLOOKUP($S143&amp;$D143, CHOOSE({1,2}, '[4]Lookup Tables'!$O$65:$O$79&amp;'[4]Lookup Tables'!$P$65:$P$79,'[4]Lookup Tables'!$Q$65:$Q$79),2,0)</f>
        <v>NA</v>
      </c>
      <c r="CQ143" s="39">
        <f t="shared" si="1266"/>
        <v>2.9503440476190472</v>
      </c>
      <c r="CR143" s="40" t="str">
        <f>+IFERROR(VLOOKUP($J143,'[5]Codes - Revised'!$A$8:$O$12110,10,FALSE),"ERROR")</f>
        <v>64x42</v>
      </c>
      <c r="CS143" s="41">
        <f t="shared" si="1267"/>
        <v>3097.8612499999999</v>
      </c>
    </row>
    <row r="144" spans="1:97" s="10" customFormat="1">
      <c r="A144" s="11" t="s">
        <v>21</v>
      </c>
      <c r="B144" s="12">
        <v>248072</v>
      </c>
      <c r="C144" s="11" t="s">
        <v>303</v>
      </c>
      <c r="D144" s="11" t="s">
        <v>23</v>
      </c>
      <c r="E144" s="11" t="s">
        <v>24</v>
      </c>
      <c r="F144" s="11">
        <v>12</v>
      </c>
      <c r="G144" s="13">
        <f t="shared" ref="G144" si="1315">CA144</f>
        <v>49.679199999999994</v>
      </c>
      <c r="H144" s="14">
        <v>42</v>
      </c>
      <c r="I144" s="13">
        <f t="shared" ref="I144" si="1316">F144*H144</f>
        <v>504</v>
      </c>
      <c r="J144" s="14">
        <v>12425</v>
      </c>
      <c r="K144" s="11">
        <v>45</v>
      </c>
      <c r="L144" s="15">
        <f>+IFERROR(VLOOKUP($K144,'[4]Lookup Tables'!$A$3:$B$35,2,FALSE),"ERROR")</f>
        <v>45</v>
      </c>
      <c r="M144" s="11" t="s">
        <v>45</v>
      </c>
      <c r="N144" s="15" t="str">
        <f t="array" ref="N144">VLOOKUP($M144&amp;$L144, CHOOSE({1,2}, '[4]Lookup Tables'!$I$59:$I$124&amp;'[4]Lookup Tables'!$J$59:$J$124,'[4]Lookup Tables'!$K$59:$K$124), 2,0)</f>
        <v>H45</v>
      </c>
      <c r="O144" s="15">
        <f t="array" ref="O144">VLOOKUP($M144&amp;$K144, CHOOSE({1,2}, '[4]Lookup Tables'!$I$59:$I$124&amp;'[4]Lookup Tables'!$J$59:$J$124,'[4]Lookup Tables'!$L$59:$L$124), 2,0)</f>
        <v>70310</v>
      </c>
      <c r="P144" s="15">
        <f>+IFERROR(VLOOKUP($A144,'[4]Lookup Tables'!$I$54:$J$55,2,FALSE),"ERROR")</f>
        <v>72036</v>
      </c>
      <c r="Q144" s="16">
        <v>39.5</v>
      </c>
      <c r="R144" s="51">
        <v>1.375</v>
      </c>
      <c r="S144" s="18">
        <v>32</v>
      </c>
      <c r="T144" s="19">
        <f>(VLOOKUP(S144,'[4]Lookup Tables'!$L$3:$M$11,2,FALSE))*0.039370078474</f>
        <v>1.2499999915495001</v>
      </c>
      <c r="U144" s="17">
        <f t="shared" ref="U144" si="1317">(3.14159*(T144/2)^2)*(Q144)</f>
        <v>48.473751297721108</v>
      </c>
      <c r="V144" s="20" t="str">
        <f>+IFERROR(VLOOKUP(L144,'[4]Lookup Tables'!$R$4:$U$22,3,FALSE),"ERROR")</f>
        <v>Green</v>
      </c>
      <c r="W144" s="21">
        <f t="shared" ref="W144" si="1318">B144</f>
        <v>248072</v>
      </c>
      <c r="X144" s="22" t="s">
        <v>304</v>
      </c>
      <c r="Y144" s="23" t="s">
        <v>27</v>
      </c>
      <c r="Z144" s="23" t="str">
        <f>+IFERROR(VLOOKUP(L144,'[4]Lookup Tables'!$R$4:$U$22,4,FALSE),"ERROR")</f>
        <v>Medium</v>
      </c>
      <c r="AA144" s="21">
        <f t="shared" ref="AA144" si="1319">S144</f>
        <v>32</v>
      </c>
      <c r="AB144" s="24">
        <f t="shared" ref="AB144" si="1320">R144</f>
        <v>1.375</v>
      </c>
      <c r="AC144" s="23" t="s">
        <v>305</v>
      </c>
      <c r="AD144" s="25">
        <v>0.875</v>
      </c>
      <c r="AE144" s="26">
        <f t="shared" ref="AE144" si="1321">(($U144-(3.1459*(($AB144+0.043)/2)^2))/((3.1459*(($AB144+0.043)/2)^2)-(3.1459*(AD144/2)^2)))/12</f>
        <v>3.9905440038474893</v>
      </c>
      <c r="AF144" s="23" t="s">
        <v>306</v>
      </c>
      <c r="AG144" s="23">
        <v>1</v>
      </c>
      <c r="AH144" s="26">
        <f t="shared" ref="AH144" si="1322">(($U144-(3.1459*(($AB144+0.043)/2)^2))/((3.1459*(($AB144+0.043)/2)^2)-(3.1459*(AG144/2)^2)))/12</f>
        <v>4.9159041920905269</v>
      </c>
      <c r="AI144" s="23"/>
      <c r="AJ144" s="23"/>
      <c r="AK144" s="26"/>
      <c r="AL144" s="23" t="s">
        <v>31</v>
      </c>
      <c r="AM144" s="23">
        <v>0.80400000000000005</v>
      </c>
      <c r="AN144" s="26">
        <f t="shared" ref="AN144" si="1323">(($U144-(3.1459*(($AB144+0.043)/2)^2))/((3.1459*(($AB144+0.043)/2)^2)-(3.1459*(AM144/2)^2)))/12</f>
        <v>3.6418626502567637</v>
      </c>
      <c r="AO144" s="23" t="s">
        <v>32</v>
      </c>
      <c r="AP144" s="23">
        <v>0.53</v>
      </c>
      <c r="AQ144" s="26">
        <f t="shared" ref="AQ144" si="1324">(($U144-(3.1459*(($AB144+0.043)/2)^2))/((3.1459*(($AB144+0.043)/2)^2)-(3.1459*(AP144/2)^2)))/12</f>
        <v>2.8723282534214492</v>
      </c>
      <c r="AR144" s="47">
        <f t="shared" ref="AR144" si="1325">AY144</f>
        <v>39.75</v>
      </c>
      <c r="AS144" s="21">
        <f>+IFERROR(VLOOKUP(L144,'[4]Lookup Tables'!$R$4:$U$22,2,FALSE),"ERROR")</f>
        <v>60</v>
      </c>
      <c r="AT144" s="23" t="str">
        <f t="shared" ref="AT144" si="1326">A144</f>
        <v>B or G</v>
      </c>
      <c r="AU144" s="21">
        <f t="shared" ref="AU144" si="1327">F144</f>
        <v>12</v>
      </c>
      <c r="AV144" s="21" t="str">
        <f>+IFERROR(VLOOKUP(L144,'[4]Lookup Tables'!$R$4:$V$22,5,FALSE),"ERROR")</f>
        <v>5-8</v>
      </c>
      <c r="AW144" s="21">
        <v>600</v>
      </c>
      <c r="AX144" s="48">
        <f t="shared" ref="AX144" si="1328">Q144</f>
        <v>39.5</v>
      </c>
      <c r="AY144" s="48">
        <f t="shared" ref="AY144" si="1329">AX144+0.25</f>
        <v>39.75</v>
      </c>
      <c r="AZ144" s="48">
        <f t="shared" ref="AZ144" si="1330">AX144+1</f>
        <v>40.5</v>
      </c>
      <c r="BA144" s="29">
        <f t="array" ref="BA144">VLOOKUP($S144&amp;$M144, CHOOSE({1,2}, '[4]Lookup Tables'!$I$20:$I$49&amp;'[4]Lookup Tables'!$J$20:$J$49,'[4]Lookup Tables'!$K$20:$K$49), 2,0)</f>
        <v>9.4200000000000006E-2</v>
      </c>
      <c r="BB144" s="29">
        <f t="shared" ref="BB144" si="1331">BA144*AX144</f>
        <v>3.7209000000000003</v>
      </c>
      <c r="BC144" s="30">
        <f t="shared" ref="BC144" si="1332">BB144*454</f>
        <v>1689.2886000000001</v>
      </c>
      <c r="BD144" s="29">
        <f t="array" ref="BD144">VLOOKUP($S144&amp;$M144, CHOOSE({1,2}, '[4]Lookup Tables'!$I$20:$I$49&amp;'[4]Lookup Tables'!$J$20:$J$49,'[4]Lookup Tables'!$L$20:$L$49), 2,0)</f>
        <v>9.5699999999999993E-2</v>
      </c>
      <c r="BE144" s="29">
        <f t="shared" ref="BE144" si="1333">BD144*AY144</f>
        <v>3.8040749999999997</v>
      </c>
      <c r="BF144" s="30">
        <f t="shared" ref="BF144" si="1334">BE144*454</f>
        <v>1727.0500499999998</v>
      </c>
      <c r="BG144" s="29">
        <f t="array" ref="BG144">VLOOKUP($S144&amp;$M144, CHOOSE({1,2}, '[4]Lookup Tables'!$I$20:$I$49&amp;'[4]Lookup Tables'!$J$20:$J$49,'[4]Lookup Tables'!$M$20:$M$49), 2,0)</f>
        <v>9.7199999999999995E-2</v>
      </c>
      <c r="BH144" s="29">
        <f t="shared" ref="BH144" si="1335">BG144*AZ144</f>
        <v>3.9365999999999999</v>
      </c>
      <c r="BI144" s="30">
        <f t="shared" ref="BI144" si="1336">BH144*454</f>
        <v>1787.2164</v>
      </c>
      <c r="BJ144" s="30" t="str">
        <f t="shared" ref="BJ144" si="1337">N144</f>
        <v>H45</v>
      </c>
      <c r="BK144" s="31">
        <f t="shared" ref="BK144" si="1338">BE144*0.7</f>
        <v>2.6628524999999996</v>
      </c>
      <c r="BL144" s="30">
        <v>72036</v>
      </c>
      <c r="BM144" s="31">
        <f t="shared" ref="BM144" si="1339">BE144*0.3</f>
        <v>1.1412224999999998</v>
      </c>
      <c r="BN144" s="32">
        <v>0.3</v>
      </c>
      <c r="BO144" s="29" t="str">
        <f>'[4]Lookup Tables'!$P$58</f>
        <v>12-8 4x1.25 Universal Clip</v>
      </c>
      <c r="BP144" s="30">
        <f>VLOOKUP($BO144,'[4]Lookup Tables'!$P$58:$Q$60,2)</f>
        <v>8509</v>
      </c>
      <c r="BQ144" s="29" t="str">
        <f>VLOOKUP($S144,'[4]Lookup Tables'!$O$45:$S$53,2)</f>
        <v>54mm142 gauge</v>
      </c>
      <c r="BR144" s="33">
        <f t="shared" ref="BR144" si="1340">($AY144+1.25)/12</f>
        <v>3.4166666666666665</v>
      </c>
      <c r="BS144" s="30">
        <f>VLOOKUP($S144,'[4]Lookup Tables'!$O$45:$S$53,3)</f>
        <v>8040</v>
      </c>
      <c r="BT144" s="29" t="str">
        <f>VLOOKUP($S144,'[4]Lookup Tables'!$O$45:$S$53,4)</f>
        <v>114mm200 gauge</v>
      </c>
      <c r="BU144" s="33">
        <f t="shared" ref="BU144" si="1341">($AY144+1.25)/12</f>
        <v>3.4166666666666665</v>
      </c>
      <c r="BV144" s="30">
        <f>VLOOKUP($S144,'[4]Lookup Tables'!$O$45:$S$53,5)</f>
        <v>8036</v>
      </c>
      <c r="BW144" s="34">
        <f t="shared" ref="BW144" si="1342">F144</f>
        <v>12</v>
      </c>
      <c r="BX144" s="34">
        <f t="shared" ref="BX144" si="1343">BB144*BW144</f>
        <v>44.650800000000004</v>
      </c>
      <c r="BY144" s="34">
        <f t="shared" ref="BY144" si="1344">BE144*BW144</f>
        <v>45.648899999999998</v>
      </c>
      <c r="BZ144" s="34">
        <f t="shared" ref="BZ144" si="1345">BH144*BW144</f>
        <v>47.239199999999997</v>
      </c>
      <c r="CA144" s="34">
        <f t="shared" ref="CA144" si="1346">BZ144+CE144+CI144</f>
        <v>49.679199999999994</v>
      </c>
      <c r="CB144" s="35" t="str">
        <f t="array" ref="CB144">VLOOKUP($E144&amp;ROUNDUP(($AZ144),0), CHOOSE({1,2},'[4]Lookup Tables'!$X$3:$X$129&amp;'[4]Lookup Tables'!$Y$3:$Y$129,'[4]Lookup Tables'!$Z$3:$Z$129),2,0)</f>
        <v>42"-2pc</v>
      </c>
      <c r="CC144" s="34">
        <f t="array" ref="CC144">VLOOKUP($E144&amp;ROUNDUP(($AZ144),0), CHOOSE({1,2},'[4]Lookup Tables'!$X$3:$X$129&amp;'[4]Lookup Tables'!$Y$3:$Y$129,'[4]Lookup Tables'!AA$3:$AA$129),2,0)</f>
        <v>8484</v>
      </c>
      <c r="CD144" s="34">
        <f t="array" ref="CD144">VLOOKUP($E144&amp;ROUNDUP(($AZ144),0), CHOOSE({1,2},'[4]Lookup Tables'!$X$3:$X$129&amp;'[4]Lookup Tables'!$Y$3:$Y$129,'[4]Lookup Tables'!$AB$3:$AB$129),2,0)</f>
        <v>8485</v>
      </c>
      <c r="CE144" s="36">
        <f t="array" ref="CE144">VLOOKUP($E144&amp;ROUNDUP(($AZ144),0), CHOOSE({1,2},'[4]Lookup Tables'!$X$3:$X$129&amp;'[4]Lookup Tables'!$Y$3:$Y$129,'[4]Lookup Tables'!$AD$3:$AD$129),2,0)</f>
        <v>2.44</v>
      </c>
      <c r="CF144" s="34">
        <f t="array" ref="CF144">VLOOKUP($E144&amp;ROUNDUP(($AZ144),0), CHOOSE({1,2},'[4]Lookup Tables'!$X$3:$X$129&amp;'[4]Lookup Tables'!$Y$3:$Y$129,'[4]Lookup Tables'!$AE$3:$AE$129),2,0)</f>
        <v>2</v>
      </c>
      <c r="CG144" s="34" t="str">
        <f t="array" ref="CG144">VLOOKUP($E144&amp;ROUNDUP(($AZ144+1),0), CHOOSE({1,2},'[4]Lookup Tables'!$X$3:$X$129&amp;'[4]Lookup Tables'!$Y$3:$Y$129,'[4]Lookup Tables'!$AC$3:$AC$129),2,0)</f>
        <v>NA</v>
      </c>
      <c r="CH144" s="36">
        <f t="shared" ref="CH144" si="1347">(CO144*12)*0.0386</f>
        <v>8.4818232686769743</v>
      </c>
      <c r="CI144" s="36">
        <f t="shared" ref="CI144" si="1348">IF(CB144="NA", CH144*0.0022,0)</f>
        <v>0</v>
      </c>
      <c r="CJ144" s="36">
        <f t="shared" ref="CJ144" si="1349">((3.14159*(((S144*0.039370078474)/2)^2))*Q144)*BW144</f>
        <v>590.88147406177382</v>
      </c>
      <c r="CK144" s="36">
        <f t="shared" ref="CK144" si="1350">((SQRT((CJ144/Q144)/3.14159))*2)</f>
        <v>4.3642224777562735</v>
      </c>
      <c r="CL144" s="36">
        <f t="shared" ref="CL144" si="1351">CK144/0.7827</f>
        <v>5.5758559828239092</v>
      </c>
      <c r="CM144" s="36">
        <f t="shared" ref="CM144" si="1352">(2*3.14159*(CL144/2))/12</f>
        <v>1.459754449756647</v>
      </c>
      <c r="CN144" s="37">
        <f t="shared" ref="CN144" si="1353">ROUNDUP((Q144/3)*CM144,1)</f>
        <v>19.3</v>
      </c>
      <c r="CO144" s="37">
        <f t="shared" ref="CO144" si="1354">(CN144*ABS(COS(15)))+((6*(CM144*5))/12)</f>
        <v>18.311362842566869</v>
      </c>
      <c r="CP144" s="52" t="str">
        <f t="array" ref="CP144">VLOOKUP($S144&amp;$D144, CHOOSE({1,2}, '[4]Lookup Tables'!$O$65:$O$79&amp;'[4]Lookup Tables'!$P$65:$P$79,'[4]Lookup Tables'!$Q$65:$Q$79),2,0)</f>
        <v>NA</v>
      </c>
      <c r="CQ144" s="39">
        <f t="shared" ref="CQ144" si="1355">(CA144/BW144)+(50/I144)</f>
        <v>4.2391396825396814</v>
      </c>
      <c r="CR144" s="40" t="str">
        <f>+IFERROR(VLOOKUP($J144,'[5]Codes - Revised'!$A$8:$O$12110,10,FALSE),"ERROR")</f>
        <v>48 x 44</v>
      </c>
      <c r="CS144" s="41">
        <f t="shared" ref="CS144" si="1356">CQ144*F144*H144</f>
        <v>2136.5263999999993</v>
      </c>
    </row>
    <row r="145" spans="1:97" s="10" customFormat="1">
      <c r="A145" s="11" t="s">
        <v>21</v>
      </c>
      <c r="B145" s="12">
        <v>248073</v>
      </c>
      <c r="C145" s="11" t="s">
        <v>307</v>
      </c>
      <c r="D145" s="11" t="s">
        <v>23</v>
      </c>
      <c r="E145" s="11" t="s">
        <v>24</v>
      </c>
      <c r="F145" s="11">
        <v>12</v>
      </c>
      <c r="G145" s="13">
        <f>CA145</f>
        <v>48.366999999999997</v>
      </c>
      <c r="H145" s="14">
        <v>42</v>
      </c>
      <c r="I145" s="13">
        <f>F145*H145</f>
        <v>504</v>
      </c>
      <c r="J145" s="14">
        <v>12425</v>
      </c>
      <c r="K145" s="11">
        <v>90</v>
      </c>
      <c r="L145" s="15">
        <f>+IFERROR(VLOOKUP($K145,'[4]Lookup Tables'!$A$3:$B$35,2,FALSE),"ERROR")</f>
        <v>90</v>
      </c>
      <c r="M145" s="11" t="s">
        <v>51</v>
      </c>
      <c r="N145" s="15" t="str">
        <f t="array" ref="N145">VLOOKUP($M145&amp;$L145, CHOOSE({1,2}, '[4]Lookup Tables'!$I$59:$I$165&amp;'[4]Lookup Tables'!$J$59:$J$165,'[4]Lookup Tables'!$K$59:$K$165), 2,0)</f>
        <v>VLIF90</v>
      </c>
      <c r="O145" s="15">
        <f t="array" ref="O145">VLOOKUP($M145&amp;$K145&amp;A145, CHOOSE({1,2,3}, '[4]Lookup Tables'!$I$59:$I$165&amp;'[4]Lookup Tables'!$J$59:$J$165&amp;'[4]Lookup Tables'!$H$59:$H$165,'[4]Lookup Tables'!$L$59:$L$165), 2,0)</f>
        <v>70346</v>
      </c>
      <c r="P145" s="15">
        <f>+IFERROR(VLOOKUP($A145,'[4]Lookup Tables'!$I$54:$J$55,2,FALSE),"ERROR")</f>
        <v>72036</v>
      </c>
      <c r="Q145" s="16">
        <v>39.5</v>
      </c>
      <c r="R145" s="51">
        <v>1.375</v>
      </c>
      <c r="S145" s="18">
        <v>32</v>
      </c>
      <c r="T145" s="19">
        <f>(VLOOKUP(S145,'[4]Lookup Tables'!$L$3:$M$11,2,FALSE))*0.039370078474</f>
        <v>1.2499999915495001</v>
      </c>
      <c r="U145" s="17">
        <f>(3.14159*(T145/2)^2)*(Q145)</f>
        <v>48.473751297721108</v>
      </c>
      <c r="V145" s="20" t="str">
        <f>+IFERROR(VLOOKUP(L145,'[4]Lookup Tables'!$R$4:$U$22,3,FALSE),"ERROR")</f>
        <v>Yellow</v>
      </c>
      <c r="W145" s="21">
        <f>B145</f>
        <v>248073</v>
      </c>
      <c r="X145" s="22" t="s">
        <v>308</v>
      </c>
      <c r="Y145" s="23" t="s">
        <v>27</v>
      </c>
      <c r="Z145" s="23" t="str">
        <f>+IFERROR(VLOOKUP(L145,'[4]Lookup Tables'!$R$4:$U$22,4,FALSE),"ERROR")</f>
        <v>Slow</v>
      </c>
      <c r="AA145" s="21">
        <f>S145</f>
        <v>32</v>
      </c>
      <c r="AB145" s="24">
        <f>R145</f>
        <v>1.375</v>
      </c>
      <c r="AC145" s="23" t="s">
        <v>305</v>
      </c>
      <c r="AD145" s="25">
        <v>0.875</v>
      </c>
      <c r="AE145" s="26">
        <f>(($U145-(3.1459*(($AB145+0.043)/2)^2))/((3.1459*(($AB145+0.043)/2)^2)-(3.1459*(AD145/2)^2)))/12</f>
        <v>3.9905440038474893</v>
      </c>
      <c r="AF145" s="23" t="s">
        <v>306</v>
      </c>
      <c r="AG145" s="23">
        <v>1</v>
      </c>
      <c r="AH145" s="26">
        <f>(($U145-(3.1459*(($AB145+0.043)/2)^2))/((3.1459*(($AB145+0.043)/2)^2)-(3.1459*(AG145/2)^2)))/12</f>
        <v>4.9159041920905269</v>
      </c>
      <c r="AI145" s="23"/>
      <c r="AJ145" s="23"/>
      <c r="AK145" s="26"/>
      <c r="AL145" s="23" t="s">
        <v>31</v>
      </c>
      <c r="AM145" s="23">
        <v>0.80400000000000005</v>
      </c>
      <c r="AN145" s="26">
        <f>(($U145-(3.1459*(($AB145+0.043)/2)^2))/((3.1459*(($AB145+0.043)/2)^2)-(3.1459*(AM145/2)^2)))/12</f>
        <v>3.6418626502567637</v>
      </c>
      <c r="AO145" s="23" t="s">
        <v>32</v>
      </c>
      <c r="AP145" s="23">
        <v>0.53</v>
      </c>
      <c r="AQ145" s="26">
        <f>(($U145-(3.1459*(($AB145+0.043)/2)^2))/((3.1459*(($AB145+0.043)/2)^2)-(3.1459*(AP145/2)^2)))/12</f>
        <v>2.8723282534214492</v>
      </c>
      <c r="AR145" s="47">
        <f>AY145</f>
        <v>39.75</v>
      </c>
      <c r="AS145" s="21">
        <f>+IFERROR(VLOOKUP(L145,'[4]Lookup Tables'!$R$4:$U$22,2,FALSE),"ERROR")</f>
        <v>240</v>
      </c>
      <c r="AT145" s="23" t="str">
        <f>A145</f>
        <v>B or G</v>
      </c>
      <c r="AU145" s="21">
        <f>F145</f>
        <v>12</v>
      </c>
      <c r="AV145" s="21" t="str">
        <f>+IFERROR(VLOOKUP(L145,'[4]Lookup Tables'!$R$4:$V$22,5,FALSE),"ERROR")</f>
        <v>5-8</v>
      </c>
      <c r="AW145" s="21">
        <v>600</v>
      </c>
      <c r="AX145" s="48">
        <f>Q145</f>
        <v>39.5</v>
      </c>
      <c r="AY145" s="48">
        <f>AX145+0.25</f>
        <v>39.75</v>
      </c>
      <c r="AZ145" s="48">
        <f>AX145+1</f>
        <v>40.5</v>
      </c>
      <c r="BA145" s="29">
        <f t="array" ref="BA145">VLOOKUP($S145&amp;$M145, CHOOSE({1,2}, '[4]Lookup Tables'!$I$20:$I$49&amp;'[4]Lookup Tables'!$J$20:$J$49,'[4]Lookup Tables'!$K$20:$K$49), 2,0)</f>
        <v>9.1499999999999998E-2</v>
      </c>
      <c r="BB145" s="29">
        <f>BA145*AX145</f>
        <v>3.6142499999999997</v>
      </c>
      <c r="BC145" s="30">
        <f>BB145*454</f>
        <v>1640.8694999999998</v>
      </c>
      <c r="BD145" s="29">
        <f t="array" ref="BD145">VLOOKUP($S145&amp;$M145, CHOOSE({1,2}, '[4]Lookup Tables'!$I$20:$I$49&amp;'[4]Lookup Tables'!$J$20:$J$49,'[4]Lookup Tables'!$L$20:$L$49), 2,0)</f>
        <v>9.2999999999999999E-2</v>
      </c>
      <c r="BE145" s="29">
        <f>BD145*AY145</f>
        <v>3.6967499999999998</v>
      </c>
      <c r="BF145" s="30">
        <f>BE145*454</f>
        <v>1678.3244999999999</v>
      </c>
      <c r="BG145" s="29">
        <f t="array" ref="BG145">VLOOKUP($S145&amp;$M145, CHOOSE({1,2}, '[4]Lookup Tables'!$I$20:$I$49&amp;'[4]Lookup Tables'!$J$20:$J$49,'[4]Lookup Tables'!$M$20:$M$49), 2,0)</f>
        <v>9.4500000000000001E-2</v>
      </c>
      <c r="BH145" s="29">
        <f>BG145*AZ145</f>
        <v>3.8272499999999998</v>
      </c>
      <c r="BI145" s="30">
        <f>BH145*454</f>
        <v>1737.5715</v>
      </c>
      <c r="BJ145" s="30" t="str">
        <f>N145</f>
        <v>VLIF90</v>
      </c>
      <c r="BK145" s="31">
        <f>BE145*0.7</f>
        <v>2.5877249999999998</v>
      </c>
      <c r="BL145" s="30">
        <v>72036</v>
      </c>
      <c r="BM145" s="31">
        <f>BE145*0.3</f>
        <v>1.1090249999999999</v>
      </c>
      <c r="BN145" s="32">
        <v>0.3</v>
      </c>
      <c r="BO145" s="29" t="str">
        <f>'[4]Lookup Tables'!$P$58</f>
        <v>12-8 4x1.25 Universal Clip</v>
      </c>
      <c r="BP145" s="30">
        <f>VLOOKUP($BO145,'[4]Lookup Tables'!$P$58:$Q$60,2)</f>
        <v>8509</v>
      </c>
      <c r="BQ145" s="29" t="str">
        <f>VLOOKUP($S145,'[4]Lookup Tables'!$O$45:$S$53,2)</f>
        <v>54mm142 gauge</v>
      </c>
      <c r="BR145" s="33">
        <f>($AY145+1.25)/12</f>
        <v>3.4166666666666665</v>
      </c>
      <c r="BS145" s="30">
        <f>VLOOKUP($S145,'[4]Lookup Tables'!$O$45:$S$53,3)</f>
        <v>8040</v>
      </c>
      <c r="BT145" s="29" t="str">
        <f>VLOOKUP($S145,'[4]Lookup Tables'!$O$45:$S$53,4)</f>
        <v>114mm200 gauge</v>
      </c>
      <c r="BU145" s="33">
        <f>($AY145+1.25)/12</f>
        <v>3.4166666666666665</v>
      </c>
      <c r="BV145" s="30">
        <f>VLOOKUP($S145,'[4]Lookup Tables'!$O$45:$S$53,5)</f>
        <v>8036</v>
      </c>
      <c r="BW145" s="34">
        <f>F145</f>
        <v>12</v>
      </c>
      <c r="BX145" s="34">
        <f>BB145*BW145</f>
        <v>43.370999999999995</v>
      </c>
      <c r="BY145" s="34">
        <f>BE145*BW145</f>
        <v>44.360999999999997</v>
      </c>
      <c r="BZ145" s="34">
        <f>BH145*BW145</f>
        <v>45.927</v>
      </c>
      <c r="CA145" s="34">
        <f>BZ145+CE145+CI145</f>
        <v>48.366999999999997</v>
      </c>
      <c r="CB145" s="35" t="str">
        <f t="array" ref="CB145">VLOOKUP($E145&amp;ROUNDUP(($AZ145),0), CHOOSE({1,2},'[4]Lookup Tables'!$X$3:$X$129&amp;'[4]Lookup Tables'!$Y$3:$Y$129,'[4]Lookup Tables'!$Z$3:$Z$129),2,0)</f>
        <v>42"-2pc</v>
      </c>
      <c r="CC145" s="34">
        <f t="array" ref="CC145">VLOOKUP($E145&amp;ROUNDUP(($AZ145),0), CHOOSE({1,2},'[4]Lookup Tables'!$X$3:$X$129&amp;'[4]Lookup Tables'!$Y$3:$Y$129,'[4]Lookup Tables'!AA$3:$AA$129),2,0)</f>
        <v>8484</v>
      </c>
      <c r="CD145" s="34">
        <f t="array" ref="CD145">VLOOKUP($E145&amp;ROUNDUP(($AZ145),0), CHOOSE({1,2},'[4]Lookup Tables'!$X$3:$X$129&amp;'[4]Lookup Tables'!$Y$3:$Y$129,'[4]Lookup Tables'!$AB$3:$AB$129),2,0)</f>
        <v>8485</v>
      </c>
      <c r="CE145" s="36">
        <f t="array" ref="CE145">VLOOKUP($E145&amp;ROUNDUP(($AZ145),0), CHOOSE({1,2},'[4]Lookup Tables'!$X$3:$X$129&amp;'[4]Lookup Tables'!$Y$3:$Y$129,'[4]Lookup Tables'!$AD$3:$AD$129),2,0)</f>
        <v>2.44</v>
      </c>
      <c r="CF145" s="34">
        <f t="array" ref="CF145">VLOOKUP($E145&amp;ROUNDUP(($AZ145),0), CHOOSE({1,2},'[4]Lookup Tables'!$X$3:$X$129&amp;'[4]Lookup Tables'!$Y$3:$Y$129,'[4]Lookup Tables'!$AE$3:$AE$129),2,0)</f>
        <v>2</v>
      </c>
      <c r="CG145" s="34" t="str">
        <f t="array" ref="CG145">VLOOKUP($E145&amp;ROUNDUP(($AZ145+1),0), CHOOSE({1,2},'[4]Lookup Tables'!$X$3:$X$129&amp;'[4]Lookup Tables'!$Y$3:$Y$129,'[4]Lookup Tables'!$AC$3:$AC$129),2,0)</f>
        <v>NA</v>
      </c>
      <c r="CH145" s="36">
        <f>(CO145*12)*0.0386</f>
        <v>8.4818232686769743</v>
      </c>
      <c r="CI145" s="36">
        <f>IF(CB145="NA", CH145*0.0022,0)</f>
        <v>0</v>
      </c>
      <c r="CJ145" s="36">
        <f>((3.14159*(((S145*0.039370078474)/2)^2))*Q145)*BW145</f>
        <v>590.88147406177382</v>
      </c>
      <c r="CK145" s="36">
        <f>((SQRT((CJ145/Q145)/3.14159))*2)</f>
        <v>4.3642224777562735</v>
      </c>
      <c r="CL145" s="36">
        <f>CK145/0.7827</f>
        <v>5.5758559828239092</v>
      </c>
      <c r="CM145" s="36">
        <f>(2*3.14159*(CL145/2))/12</f>
        <v>1.459754449756647</v>
      </c>
      <c r="CN145" s="37">
        <f>ROUNDUP((Q145/3)*CM145,1)</f>
        <v>19.3</v>
      </c>
      <c r="CO145" s="37">
        <f>(CN145*ABS(COS(15)))+((6*(CM145*5))/12)</f>
        <v>18.311362842566869</v>
      </c>
      <c r="CP145" s="52" t="str">
        <f t="array" ref="CP145">VLOOKUP($S145&amp;$D145, CHOOSE({1,2}, '[4]Lookup Tables'!$O$65:$O$79&amp;'[4]Lookup Tables'!$P$65:$P$79,'[4]Lookup Tables'!$Q$65:$Q$79),2,0)</f>
        <v>NA</v>
      </c>
      <c r="CQ145" s="39">
        <f>(CA145/BW145)+(50/I145)</f>
        <v>4.1297896825396823</v>
      </c>
      <c r="CR145" s="40" t="str">
        <f>+IFERROR(VLOOKUP($J145,'[5]Codes - Revised'!$A$8:$O$12110,10,FALSE),"ERROR")</f>
        <v>48 x 44</v>
      </c>
      <c r="CS145" s="41">
        <f>CQ145*F145*H145</f>
        <v>2081.4139999999998</v>
      </c>
    </row>
    <row r="146" spans="1:97" s="10" customFormat="1">
      <c r="A146" s="11" t="s">
        <v>21</v>
      </c>
      <c r="B146" s="12">
        <v>253052</v>
      </c>
      <c r="C146" s="11" t="s">
        <v>309</v>
      </c>
      <c r="D146" s="11" t="s">
        <v>23</v>
      </c>
      <c r="E146" s="11" t="s">
        <v>24</v>
      </c>
      <c r="F146" s="11">
        <v>15</v>
      </c>
      <c r="G146" s="13">
        <f t="shared" ref="G146:G150" si="1357">CA146</f>
        <v>49.050374999999995</v>
      </c>
      <c r="H146" s="14">
        <v>42</v>
      </c>
      <c r="I146" s="13">
        <f t="shared" ref="I146:I150" si="1358">F146*H146</f>
        <v>630</v>
      </c>
      <c r="J146" s="14">
        <v>12931</v>
      </c>
      <c r="K146" s="11" t="s">
        <v>68</v>
      </c>
      <c r="L146" s="15">
        <f>+IFERROR(VLOOKUP($K146,'[4]Lookup Tables'!$A$3:$B$35,2,FALSE),"ERROR")</f>
        <v>20</v>
      </c>
      <c r="M146" s="11" t="s">
        <v>51</v>
      </c>
      <c r="N146" s="15" t="str">
        <f t="array" ref="N146">VLOOKUP($M146&amp;$L146, CHOOSE({1,2}, '[4]Lookup Tables'!$I$59:$I$124&amp;'[4]Lookup Tables'!$J$59:$J$124,'[4]Lookup Tables'!$K$59:$K$124), 2,0)</f>
        <v>VLIF20</v>
      </c>
      <c r="O146" s="15">
        <f t="array" ref="O146">VLOOKUP($M146&amp;$K146, CHOOSE({1,2}, '[4]Lookup Tables'!$I$59:$I$124&amp;'[4]Lookup Tables'!$J$59:$J$124,'[4]Lookup Tables'!$L$59:$L$124), 2,0)</f>
        <v>70369</v>
      </c>
      <c r="P146" s="15">
        <f>+IFERROR(VLOOKUP($A146,'[4]Lookup Tables'!$I$54:$J$55,2,FALSE),"ERROR")</f>
        <v>72036</v>
      </c>
      <c r="Q146" s="16">
        <v>35.75</v>
      </c>
      <c r="R146" s="51">
        <v>1.375</v>
      </c>
      <c r="S146" s="18">
        <v>30</v>
      </c>
      <c r="T146" s="19">
        <f>(VLOOKUP(S146,'[4]Lookup Tables'!$L$3:$M$11,2,FALSE))*0.039370078474</f>
        <v>1.161417314983</v>
      </c>
      <c r="U146" s="17">
        <f t="shared" ref="U146:U150" si="1359">(3.14159*(T146/2)^2)*(Q146)</f>
        <v>37.874085348638474</v>
      </c>
      <c r="V146" s="20" t="str">
        <f>+IFERROR(VLOOKUP(L146,'[4]Lookup Tables'!$R$4:$U$22,3,FALSE),"ERROR")</f>
        <v>Orange</v>
      </c>
      <c r="W146" s="21">
        <f t="shared" ref="W146:W150" si="1360">B146</f>
        <v>253052</v>
      </c>
      <c r="X146" s="22" t="s">
        <v>310</v>
      </c>
      <c r="Y146" s="23" t="s">
        <v>27</v>
      </c>
      <c r="Z146" s="23" t="str">
        <f>+IFERROR(VLOOKUP(L146,'[4]Lookup Tables'!$R$4:$U$22,4,FALSE),"ERROR")</f>
        <v>x-Fast</v>
      </c>
      <c r="AA146" s="21">
        <f t="shared" ref="AA146:AA150" si="1361">S146</f>
        <v>30</v>
      </c>
      <c r="AB146" s="24">
        <f t="shared" ref="AB146:AB150" si="1362">R146</f>
        <v>1.375</v>
      </c>
      <c r="AC146" s="23" t="s">
        <v>305</v>
      </c>
      <c r="AD146" s="25">
        <v>0.875</v>
      </c>
      <c r="AE146" s="26">
        <f t="shared" ref="AE146:AE150" si="1363">(($U146-(3.1459*(($AB146+0.043)/2)^2))/((3.1459*(($AB146+0.043)/2)^2)-(3.1459*(AD146/2)^2)))/12</f>
        <v>3.0885116268131854</v>
      </c>
      <c r="AF146" s="23" t="s">
        <v>306</v>
      </c>
      <c r="AG146" s="23">
        <v>1</v>
      </c>
      <c r="AH146" s="26">
        <f t="shared" ref="AH146:AH150" si="1364">(($U146-(3.1459*(($AB146+0.043)/2)^2))/((3.1459*(($AB146+0.043)/2)^2)-(3.1459*(AG146/2)^2)))/12</f>
        <v>3.8047011231883978</v>
      </c>
      <c r="AI146" s="23"/>
      <c r="AJ146" s="23"/>
      <c r="AK146" s="26"/>
      <c r="AL146" s="23" t="s">
        <v>31</v>
      </c>
      <c r="AM146" s="23">
        <v>0.80400000000000005</v>
      </c>
      <c r="AN146" s="26">
        <f t="shared" ref="AN146:AN150" si="1365">(($U146-(3.1459*(($AB146+0.043)/2)^2))/((3.1459*(($AB146+0.043)/2)^2)-(3.1459*(AM146/2)^2)))/12</f>
        <v>2.8186470635908241</v>
      </c>
      <c r="AO146" s="23" t="s">
        <v>32</v>
      </c>
      <c r="AP146" s="23">
        <v>0.53</v>
      </c>
      <c r="AQ146" s="26">
        <f t="shared" ref="AQ146:AQ150" si="1366">(($U146-(3.1459*(($AB146+0.043)/2)^2))/((3.1459*(($AB146+0.043)/2)^2)-(3.1459*(AP146/2)^2)))/12</f>
        <v>2.2230601136494061</v>
      </c>
      <c r="AR146" s="47">
        <f t="shared" ref="AR146:AR150" si="1367">AY146</f>
        <v>36</v>
      </c>
      <c r="AS146" s="21">
        <f>+IFERROR(VLOOKUP(L146,'[4]Lookup Tables'!$R$4:$U$22,2,FALSE),"ERROR")</f>
        <v>15</v>
      </c>
      <c r="AT146" s="23" t="str">
        <f t="shared" ref="AT146:AT150" si="1368">A146</f>
        <v>B or G</v>
      </c>
      <c r="AU146" s="21">
        <f t="shared" ref="AU146:AU150" si="1369">F146</f>
        <v>15</v>
      </c>
      <c r="AV146" s="21" t="str">
        <f>+IFERROR(VLOOKUP(L146,'[4]Lookup Tables'!$R$4:$V$22,5,FALSE),"ERROR")</f>
        <v>3-6</v>
      </c>
      <c r="AW146" s="21">
        <v>600</v>
      </c>
      <c r="AX146" s="48">
        <f t="shared" ref="AX146:AX150" si="1370">Q146</f>
        <v>35.75</v>
      </c>
      <c r="AY146" s="48">
        <f t="shared" ref="AY146:AY150" si="1371">AX146+0.25</f>
        <v>36</v>
      </c>
      <c r="AZ146" s="48">
        <f t="shared" ref="AZ146:AZ150" si="1372">AX146+1</f>
        <v>36.75</v>
      </c>
      <c r="BA146" s="29">
        <f t="array" ref="BA146">VLOOKUP($S146&amp;$M146, CHOOSE({1,2}, '[4]Lookup Tables'!$I$20:$I$49&amp;'[4]Lookup Tables'!$J$20:$J$49,'[4]Lookup Tables'!$K$20:$K$49), 2,0)</f>
        <v>7.9799999999999996E-2</v>
      </c>
      <c r="BB146" s="29">
        <f t="shared" ref="BB146:BB150" si="1373">BA146*AX146</f>
        <v>2.8528499999999997</v>
      </c>
      <c r="BC146" s="30">
        <f t="shared" ref="BC146:BC150" si="1374">BB146*454</f>
        <v>1295.1938999999998</v>
      </c>
      <c r="BD146" s="29">
        <f t="array" ref="BD146">VLOOKUP($S146&amp;$M146, CHOOSE({1,2}, '[4]Lookup Tables'!$I$20:$I$49&amp;'[4]Lookup Tables'!$J$20:$J$49,'[4]Lookup Tables'!$L$20:$L$49), 2,0)</f>
        <v>8.1600000000000006E-2</v>
      </c>
      <c r="BE146" s="29">
        <f t="shared" ref="BE146:BE150" si="1375">BD146*AY146</f>
        <v>2.9376000000000002</v>
      </c>
      <c r="BF146" s="30">
        <f t="shared" ref="BF146:BF150" si="1376">BE146*454</f>
        <v>1333.6704000000002</v>
      </c>
      <c r="BG146" s="29">
        <f t="array" ref="BG146">VLOOKUP($S146&amp;$M146, CHOOSE({1,2}, '[4]Lookup Tables'!$I$20:$I$49&amp;'[4]Lookup Tables'!$J$20:$J$49,'[4]Lookup Tables'!$M$20:$M$49), 2,0)</f>
        <v>8.43E-2</v>
      </c>
      <c r="BH146" s="29">
        <f t="shared" ref="BH146:BH150" si="1377">BG146*AZ146</f>
        <v>3.0980249999999998</v>
      </c>
      <c r="BI146" s="30">
        <f t="shared" ref="BI146:BI150" si="1378">BH146*454</f>
        <v>1406.50335</v>
      </c>
      <c r="BJ146" s="30" t="str">
        <f t="shared" ref="BJ146:BJ150" si="1379">N146</f>
        <v>VLIF20</v>
      </c>
      <c r="BK146" s="31">
        <f t="shared" ref="BK146:BK150" si="1380">BE146*0.7</f>
        <v>2.0563199999999999</v>
      </c>
      <c r="BL146" s="30">
        <v>72036</v>
      </c>
      <c r="BM146" s="31">
        <f t="shared" ref="BM146:BM150" si="1381">BE146*0.3</f>
        <v>0.88128000000000006</v>
      </c>
      <c r="BN146" s="32">
        <v>0.3</v>
      </c>
      <c r="BO146" s="29" t="str">
        <f>'[4]Lookup Tables'!$P$58</f>
        <v>12-8 4x1.25 Universal Clip</v>
      </c>
      <c r="BP146" s="30">
        <f>VLOOKUP($BO146,'[4]Lookup Tables'!$P$58:$Q$60,2)</f>
        <v>8509</v>
      </c>
      <c r="BQ146" s="29" t="str">
        <f>VLOOKUP($S146,'[4]Lookup Tables'!$O$45:$S$53,2)</f>
        <v>54mm142 gauge</v>
      </c>
      <c r="BR146" s="33">
        <f t="shared" ref="BR146:BR150" si="1382">($AY146+1.25)/12</f>
        <v>3.1041666666666665</v>
      </c>
      <c r="BS146" s="30">
        <f>VLOOKUP($S146,'[4]Lookup Tables'!$O$45:$S$53,3)</f>
        <v>8040</v>
      </c>
      <c r="BT146" s="29" t="str">
        <f>VLOOKUP($S146,'[4]Lookup Tables'!$O$45:$S$53,4)</f>
        <v>106mm200 gauge</v>
      </c>
      <c r="BU146" s="33">
        <f t="shared" ref="BU146:BU150" si="1383">($AY146+1.25)/12</f>
        <v>3.1041666666666665</v>
      </c>
      <c r="BV146" s="30">
        <f>VLOOKUP($S146,'[4]Lookup Tables'!$O$45:$S$53,5)</f>
        <v>8042</v>
      </c>
      <c r="BW146" s="34">
        <f t="shared" ref="BW146:BW150" si="1384">F146</f>
        <v>15</v>
      </c>
      <c r="BX146" s="34">
        <f t="shared" ref="BX146:BX150" si="1385">BB146*BW146</f>
        <v>42.792749999999998</v>
      </c>
      <c r="BY146" s="34">
        <f t="shared" ref="BY146:BY150" si="1386">BE146*BW146</f>
        <v>44.064</v>
      </c>
      <c r="BZ146" s="34">
        <f t="shared" ref="BZ146:BZ150" si="1387">BH146*BW146</f>
        <v>46.470374999999997</v>
      </c>
      <c r="CA146" s="34">
        <f t="shared" ref="CA146:CA150" si="1388">BZ146+CE146+CI146</f>
        <v>49.050374999999995</v>
      </c>
      <c r="CB146" s="35" t="str">
        <f t="array" ref="CB146">VLOOKUP($E146&amp;ROUNDUP(($AZ146),0), CHOOSE({1,2},'[4]Lookup Tables'!$X$3:$X$129&amp;'[4]Lookup Tables'!$Y$3:$Y$129,'[4]Lookup Tables'!$Z$3:$Z$129),2,0)</f>
        <v>39"-2pc</v>
      </c>
      <c r="CC146" s="34">
        <f t="array" ref="CC146">VLOOKUP($E146&amp;ROUNDUP(($AZ146),0), CHOOSE({1,2},'[4]Lookup Tables'!$X$3:$X$129&amp;'[4]Lookup Tables'!$Y$3:$Y$129,'[4]Lookup Tables'!AA$3:$AA$129),2,0)</f>
        <v>8465</v>
      </c>
      <c r="CD146" s="34">
        <f t="array" ref="CD146">VLOOKUP($E146&amp;ROUNDUP(($AZ146),0), CHOOSE({1,2},'[4]Lookup Tables'!$X$3:$X$129&amp;'[4]Lookup Tables'!$Y$3:$Y$129,'[4]Lookup Tables'!$AB$3:$AB$129),2,0)</f>
        <v>8466</v>
      </c>
      <c r="CE146" s="36">
        <f t="array" ref="CE146">VLOOKUP($E146&amp;ROUNDUP(($AZ146),0), CHOOSE({1,2},'[4]Lookup Tables'!$X$3:$X$129&amp;'[4]Lookup Tables'!$Y$3:$Y$129,'[4]Lookup Tables'!$AD$3:$AD$129),2,0)</f>
        <v>2.58</v>
      </c>
      <c r="CF146" s="34">
        <f t="array" ref="CF146">VLOOKUP($E146&amp;ROUNDUP(($AZ146),0), CHOOSE({1,2},'[4]Lookup Tables'!$X$3:$X$129&amp;'[4]Lookup Tables'!$Y$3:$Y$129,'[4]Lookup Tables'!$AE$3:$AE$129),2,0)</f>
        <v>2</v>
      </c>
      <c r="CG146" s="34" t="str">
        <f t="array" ref="CG146">VLOOKUP($E146&amp;ROUNDUP(($AZ146+1),0), CHOOSE({1,2},'[4]Lookup Tables'!$X$3:$X$129&amp;'[4]Lookup Tables'!$Y$3:$Y$129,'[4]Lookup Tables'!$AC$3:$AC$129),2,0)</f>
        <v>NA</v>
      </c>
      <c r="CH146" s="36">
        <f t="shared" ref="CH146:CH150" si="1389">(CO146*12)*0.0386</f>
        <v>8.2113399817655193</v>
      </c>
      <c r="CI146" s="36">
        <f t="shared" ref="CI146:CI150" si="1390">IF(CB146="NA", CH146*0.0022,0)</f>
        <v>0</v>
      </c>
      <c r="CJ146" s="36">
        <f t="shared" ref="CJ146:CJ150" si="1391">((3.14159*(((S146*0.039370078474)/2)^2))*Q146)*BW146</f>
        <v>587.53249319921792</v>
      </c>
      <c r="CK146" s="36">
        <f t="shared" ref="CK146:CK150" si="1392">((SQRT((CJ146/Q146)/3.14159))*2)</f>
        <v>4.5743897480604332</v>
      </c>
      <c r="CL146" s="36">
        <f t="shared" ref="CL146:CL150" si="1393">CK146/0.7827</f>
        <v>5.8443717235983561</v>
      </c>
      <c r="CM146" s="36">
        <f t="shared" ref="CM146:CM150" si="1394">(2*3.14159*(CL146/2))/12</f>
        <v>1.5300516469282799</v>
      </c>
      <c r="CN146" s="37">
        <f t="shared" ref="CN146:CN150" si="1395">ROUNDUP((Q146/3)*CM146,1)</f>
        <v>18.3</v>
      </c>
      <c r="CO146" s="37">
        <f t="shared" ref="CO146:CO150" si="1396">(CN146*ABS(COS(15)))+((6*(CM146*5))/12)</f>
        <v>17.72741792263713</v>
      </c>
      <c r="CP146" s="52" t="str">
        <f t="array" ref="CP146">VLOOKUP($S146&amp;$D146, CHOOSE({1,2}, '[4]Lookup Tables'!$O$65:$O$79&amp;'[4]Lookup Tables'!$P$65:$P$79,'[4]Lookup Tables'!$Q$65:$Q$79),2,0)</f>
        <v>NA</v>
      </c>
      <c r="CQ146" s="39">
        <f t="shared" ref="CQ146:CQ150" si="1397">(CA146/BW146)+(50/I146)</f>
        <v>3.349390079365079</v>
      </c>
      <c r="CR146" s="40" t="str">
        <f>+IFERROR(VLOOKUP($J146,'[5]Codes - Revised'!$A$8:$O$12110,10,FALSE),"ERROR")</f>
        <v>48 x 44</v>
      </c>
      <c r="CS146" s="41">
        <f t="shared" ref="CS146:CS150" si="1398">CQ146*F146*H146</f>
        <v>2110.1157499999999</v>
      </c>
    </row>
    <row r="147" spans="1:97" s="10" customFormat="1">
      <c r="A147" s="11" t="s">
        <v>21</v>
      </c>
      <c r="B147" s="12">
        <v>253053</v>
      </c>
      <c r="C147" s="11" t="s">
        <v>311</v>
      </c>
      <c r="D147" s="11" t="s">
        <v>23</v>
      </c>
      <c r="E147" s="11" t="s">
        <v>24</v>
      </c>
      <c r="F147" s="11">
        <v>25</v>
      </c>
      <c r="G147" s="13">
        <f t="shared" si="1357"/>
        <v>27.727624999999996</v>
      </c>
      <c r="H147" s="14">
        <v>75</v>
      </c>
      <c r="I147" s="13">
        <f t="shared" si="1358"/>
        <v>1875</v>
      </c>
      <c r="J147" s="14">
        <v>12137</v>
      </c>
      <c r="K147" s="11">
        <v>70</v>
      </c>
      <c r="L147" s="15">
        <f>+IFERROR(VLOOKUP($K147,'[4]Lookup Tables'!$A$3:$B$35,2,FALSE),"ERROR")</f>
        <v>70</v>
      </c>
      <c r="M147" s="11" t="s">
        <v>51</v>
      </c>
      <c r="N147" s="15" t="str">
        <f t="array" ref="N147">VLOOKUP($M147&amp;$L147, CHOOSE({1,2}, '[4]Lookup Tables'!$I$59:$I$165&amp;'[4]Lookup Tables'!$J$59:$J$165,'[4]Lookup Tables'!$K$59:$K$165), 2,0)</f>
        <v>VLIF70</v>
      </c>
      <c r="O147" s="15">
        <f t="array" ref="O147">VLOOKUP($M147&amp;$K147&amp;A147, CHOOSE({1,2,3}, '[4]Lookup Tables'!$I$59:$I$165&amp;'[4]Lookup Tables'!$J$59:$J$165&amp;'[4]Lookup Tables'!$H$59:$H$165,'[4]Lookup Tables'!$L$59:$L$165), 2,0)</f>
        <v>70345</v>
      </c>
      <c r="P147" s="15">
        <f>+IFERROR(VLOOKUP($A147,'[4]Lookup Tables'!$I$54:$J$55,2,FALSE),"ERROR")</f>
        <v>72036</v>
      </c>
      <c r="Q147" s="16">
        <v>11.75</v>
      </c>
      <c r="R147" s="51">
        <v>1.375</v>
      </c>
      <c r="S147" s="18">
        <v>30</v>
      </c>
      <c r="T147" s="19">
        <f>(VLOOKUP(S147,'[4]Lookup Tables'!$L$3:$M$11,2,FALSE))*0.039370078474</f>
        <v>1.161417314983</v>
      </c>
      <c r="U147" s="17">
        <f t="shared" si="1359"/>
        <v>12.44812595374831</v>
      </c>
      <c r="V147" s="20" t="str">
        <f>+IFERROR(VLOOKUP(L147,'[4]Lookup Tables'!$R$4:$U$22,3,FALSE),"ERROR")</f>
        <v>Yellow</v>
      </c>
      <c r="W147" s="21">
        <f t="shared" si="1360"/>
        <v>253053</v>
      </c>
      <c r="X147" s="22" t="s">
        <v>312</v>
      </c>
      <c r="Y147" s="23" t="s">
        <v>27</v>
      </c>
      <c r="Z147" s="23" t="str">
        <f>+IFERROR(VLOOKUP(L147,'[4]Lookup Tables'!$R$4:$U$22,4,FALSE),"ERROR")</f>
        <v>Slow</v>
      </c>
      <c r="AA147" s="21">
        <f t="shared" si="1361"/>
        <v>30</v>
      </c>
      <c r="AB147" s="24">
        <f t="shared" si="1362"/>
        <v>1.375</v>
      </c>
      <c r="AC147" s="23" t="s">
        <v>305</v>
      </c>
      <c r="AD147" s="25">
        <v>0.875</v>
      </c>
      <c r="AE147" s="26">
        <f t="shared" si="1363"/>
        <v>0.9247605518714872</v>
      </c>
      <c r="AF147" s="23" t="s">
        <v>306</v>
      </c>
      <c r="AG147" s="23">
        <v>1</v>
      </c>
      <c r="AH147" s="26">
        <f t="shared" si="1364"/>
        <v>1.1392016399874121</v>
      </c>
      <c r="AI147" s="23"/>
      <c r="AJ147" s="23"/>
      <c r="AK147" s="26"/>
      <c r="AL147" s="23" t="s">
        <v>31</v>
      </c>
      <c r="AM147" s="23">
        <v>0.80400000000000005</v>
      </c>
      <c r="AN147" s="26">
        <f t="shared" si="1365"/>
        <v>0.84395784410458408</v>
      </c>
      <c r="AO147" s="23" t="s">
        <v>32</v>
      </c>
      <c r="AP147" s="23">
        <v>0.53</v>
      </c>
      <c r="AQ147" s="26">
        <f t="shared" si="1366"/>
        <v>0.66562750798615167</v>
      </c>
      <c r="AR147" s="47">
        <f t="shared" si="1367"/>
        <v>12</v>
      </c>
      <c r="AS147" s="21">
        <f>+IFERROR(VLOOKUP(L147,'[4]Lookup Tables'!$R$4:$U$22,2,FALSE),"ERROR")</f>
        <v>240</v>
      </c>
      <c r="AT147" s="23" t="str">
        <f t="shared" si="1368"/>
        <v>B or G</v>
      </c>
      <c r="AU147" s="21">
        <f t="shared" si="1369"/>
        <v>25</v>
      </c>
      <c r="AV147" s="21" t="str">
        <f>+IFERROR(VLOOKUP(L147,'[4]Lookup Tables'!$R$4:$V$22,5,FALSE),"ERROR")</f>
        <v>5-8</v>
      </c>
      <c r="AW147" s="21">
        <v>600</v>
      </c>
      <c r="AX147" s="48">
        <f t="shared" si="1370"/>
        <v>11.75</v>
      </c>
      <c r="AY147" s="48">
        <f t="shared" si="1371"/>
        <v>12</v>
      </c>
      <c r="AZ147" s="48">
        <f t="shared" si="1372"/>
        <v>12.75</v>
      </c>
      <c r="BA147" s="29">
        <f t="array" ref="BA147">VLOOKUP($S147&amp;$M147, CHOOSE({1,2}, '[4]Lookup Tables'!$I$20:$I$49&amp;'[4]Lookup Tables'!$J$20:$J$49,'[4]Lookup Tables'!$K$20:$K$49), 2,0)</f>
        <v>7.9799999999999996E-2</v>
      </c>
      <c r="BB147" s="29">
        <f t="shared" si="1373"/>
        <v>0.93764999999999998</v>
      </c>
      <c r="BC147" s="30">
        <f t="shared" si="1374"/>
        <v>425.69310000000002</v>
      </c>
      <c r="BD147" s="29">
        <f t="array" ref="BD147">VLOOKUP($S147&amp;$M147, CHOOSE({1,2}, '[4]Lookup Tables'!$I$20:$I$49&amp;'[4]Lookup Tables'!$J$20:$J$49,'[4]Lookup Tables'!$L$20:$L$49), 2,0)</f>
        <v>8.1600000000000006E-2</v>
      </c>
      <c r="BE147" s="29">
        <f t="shared" si="1375"/>
        <v>0.97920000000000007</v>
      </c>
      <c r="BF147" s="30">
        <f t="shared" si="1376"/>
        <v>444.55680000000001</v>
      </c>
      <c r="BG147" s="29">
        <f t="array" ref="BG147">VLOOKUP($S147&amp;$M147, CHOOSE({1,2}, '[4]Lookup Tables'!$I$20:$I$49&amp;'[4]Lookup Tables'!$J$20:$J$49,'[4]Lookup Tables'!$M$20:$M$49), 2,0)</f>
        <v>8.43E-2</v>
      </c>
      <c r="BH147" s="29">
        <f t="shared" si="1377"/>
        <v>1.0748249999999999</v>
      </c>
      <c r="BI147" s="30">
        <f t="shared" si="1378"/>
        <v>487.97054999999995</v>
      </c>
      <c r="BJ147" s="30" t="str">
        <f t="shared" si="1379"/>
        <v>VLIF70</v>
      </c>
      <c r="BK147" s="31">
        <f t="shared" si="1380"/>
        <v>0.68544000000000005</v>
      </c>
      <c r="BL147" s="30">
        <v>72036</v>
      </c>
      <c r="BM147" s="31">
        <f t="shared" si="1381"/>
        <v>0.29376000000000002</v>
      </c>
      <c r="BN147" s="32">
        <v>0.3</v>
      </c>
      <c r="BO147" s="29" t="str">
        <f>'[4]Lookup Tables'!$P$58</f>
        <v>12-8 4x1.25 Universal Clip</v>
      </c>
      <c r="BP147" s="30">
        <f>VLOOKUP($BO147,'[4]Lookup Tables'!$P$58:$Q$60,2)</f>
        <v>8509</v>
      </c>
      <c r="BQ147" s="29" t="str">
        <f>VLOOKUP($S147,'[4]Lookup Tables'!$O$45:$S$53,2)</f>
        <v>54mm142 gauge</v>
      </c>
      <c r="BR147" s="33">
        <f t="shared" si="1382"/>
        <v>1.1041666666666667</v>
      </c>
      <c r="BS147" s="30">
        <f>VLOOKUP($S147,'[4]Lookup Tables'!$O$45:$S$53,3)</f>
        <v>8040</v>
      </c>
      <c r="BT147" s="29" t="str">
        <f>VLOOKUP($S147,'[4]Lookup Tables'!$O$45:$S$53,4)</f>
        <v>106mm200 gauge</v>
      </c>
      <c r="BU147" s="33">
        <f t="shared" si="1383"/>
        <v>1.1041666666666667</v>
      </c>
      <c r="BV147" s="30">
        <f>VLOOKUP($S147,'[4]Lookup Tables'!$O$45:$S$53,5)</f>
        <v>8042</v>
      </c>
      <c r="BW147" s="34">
        <f t="shared" si="1384"/>
        <v>25</v>
      </c>
      <c r="BX147" s="34">
        <f t="shared" si="1385"/>
        <v>23.44125</v>
      </c>
      <c r="BY147" s="34">
        <f t="shared" si="1386"/>
        <v>24.48</v>
      </c>
      <c r="BZ147" s="34">
        <f t="shared" si="1387"/>
        <v>26.870624999999997</v>
      </c>
      <c r="CA147" s="34">
        <f t="shared" si="1388"/>
        <v>27.727624999999996</v>
      </c>
      <c r="CB147" s="35" t="str">
        <f t="array" ref="CB147">VLOOKUP($E147&amp;ROUNDUP(($AZ147),0), CHOOSE({1,2},'[4]Lookup Tables'!$X$3:$X$129&amp;'[4]Lookup Tables'!$Y$3:$Y$129,'[4]Lookup Tables'!$Z$3:$Z$129),2,0)</f>
        <v>13"-2pc</v>
      </c>
      <c r="CC147" s="34">
        <f t="array" ref="CC147">VLOOKUP($E147&amp;ROUNDUP(($AZ147),0), CHOOSE({1,2},'[4]Lookup Tables'!$X$3:$X$129&amp;'[4]Lookup Tables'!$Y$3:$Y$129,'[4]Lookup Tables'!AA$3:$AA$129),2,0)</f>
        <v>8405</v>
      </c>
      <c r="CD147" s="34">
        <f t="array" ref="CD147">VLOOKUP($E147&amp;ROUNDUP(($AZ147),0), CHOOSE({1,2},'[4]Lookup Tables'!$X$3:$X$129&amp;'[4]Lookup Tables'!$Y$3:$Y$129,'[4]Lookup Tables'!$AB$3:$AB$129),2,0)</f>
        <v>8406</v>
      </c>
      <c r="CE147" s="36">
        <f t="array" ref="CE147">VLOOKUP($E147&amp;ROUNDUP(($AZ147),0), CHOOSE({1,2},'[4]Lookup Tables'!$X$3:$X$129&amp;'[4]Lookup Tables'!$Y$3:$Y$129,'[4]Lookup Tables'!$AD$3:$AD$129),2,0)</f>
        <v>0.85699999999999998</v>
      </c>
      <c r="CF147" s="34">
        <f t="array" ref="CF147">VLOOKUP($E147&amp;ROUNDUP(($AZ147),0), CHOOSE({1,2},'[4]Lookup Tables'!$X$3:$X$129&amp;'[4]Lookup Tables'!$Y$3:$Y$129,'[4]Lookup Tables'!$AE$3:$AE$129),2,0)</f>
        <v>1</v>
      </c>
      <c r="CG147" s="34" t="str">
        <f t="array" ref="CG147">VLOOKUP($E147&amp;ROUNDUP(($AZ147+1),0), CHOOSE({1,2},'[4]Lookup Tables'!$X$3:$X$129&amp;'[4]Lookup Tables'!$Y$3:$Y$129,'[4]Lookup Tables'!$AC$3:$AC$129),2,0)</f>
        <v>NA</v>
      </c>
      <c r="CH147" s="36">
        <f t="shared" si="1389"/>
        <v>5.0321057569351249</v>
      </c>
      <c r="CI147" s="36">
        <f t="shared" si="1390"/>
        <v>0</v>
      </c>
      <c r="CJ147" s="36">
        <f t="shared" si="1391"/>
        <v>321.8418086289422</v>
      </c>
      <c r="CK147" s="36">
        <f t="shared" si="1392"/>
        <v>5.9055117711000005</v>
      </c>
      <c r="CL147" s="36">
        <f t="shared" si="1393"/>
        <v>7.5450514515139915</v>
      </c>
      <c r="CM147" s="36">
        <f t="shared" si="1394"/>
        <v>1.9752881824634867</v>
      </c>
      <c r="CN147" s="37">
        <f t="shared" si="1395"/>
        <v>7.8</v>
      </c>
      <c r="CO147" s="37">
        <f t="shared" si="1396"/>
        <v>10.863786176457523</v>
      </c>
      <c r="CP147" s="52" t="str">
        <f t="array" ref="CP147">VLOOKUP($S147&amp;$D147, CHOOSE({1,2}, '[4]Lookup Tables'!$O$65:$O$79&amp;'[4]Lookup Tables'!$P$65:$P$79,'[4]Lookup Tables'!$Q$65:$Q$79),2,0)</f>
        <v>NA</v>
      </c>
      <c r="CQ147" s="39">
        <f t="shared" si="1397"/>
        <v>1.1357716666666664</v>
      </c>
      <c r="CR147" s="40" t="str">
        <f>+IFERROR(VLOOKUP($J147,'[5]Codes - Revised'!$A$8:$O$12110,10,FALSE),"ERROR")</f>
        <v>48 x 44</v>
      </c>
      <c r="CS147" s="41">
        <f t="shared" si="1398"/>
        <v>2129.5718749999996</v>
      </c>
    </row>
    <row r="148" spans="1:97" s="10" customFormat="1">
      <c r="A148" s="11" t="s">
        <v>21</v>
      </c>
      <c r="B148" s="12">
        <v>253054</v>
      </c>
      <c r="C148" s="11" t="s">
        <v>313</v>
      </c>
      <c r="D148" s="11" t="s">
        <v>23</v>
      </c>
      <c r="E148" s="11" t="s">
        <v>24</v>
      </c>
      <c r="F148" s="11">
        <v>25</v>
      </c>
      <c r="G148" s="13">
        <f t="shared" si="1357"/>
        <v>27.727624999999996</v>
      </c>
      <c r="H148" s="14">
        <v>75</v>
      </c>
      <c r="I148" s="13">
        <f t="shared" si="1358"/>
        <v>1875</v>
      </c>
      <c r="J148" s="14">
        <v>12137</v>
      </c>
      <c r="K148" s="11" t="s">
        <v>314</v>
      </c>
      <c r="L148" s="15">
        <f>+IFERROR(VLOOKUP($K148,'[4]Lookup Tables'!$A$3:$B$35,2,FALSE),"ERROR")</f>
        <v>35</v>
      </c>
      <c r="M148" s="11" t="s">
        <v>51</v>
      </c>
      <c r="N148" s="15" t="str">
        <f t="array" ref="N148">VLOOKUP($M148&amp;$L148, CHOOSE({1,2}, '[4]Lookup Tables'!$I$59:$I$165&amp;'[4]Lookup Tables'!$J$59:$J$165,'[4]Lookup Tables'!$K$59:$K$165), 2,0)</f>
        <v>VLIF35</v>
      </c>
      <c r="O148" s="15">
        <f t="array" ref="O148">VLOOKUP($M148&amp;$K148&amp;A148, CHOOSE({1,2,3}, '[4]Lookup Tables'!$I$59:$I$165&amp;'[4]Lookup Tables'!$J$59:$J$165&amp;'[4]Lookup Tables'!$H$59:$H$165,'[4]Lookup Tables'!$L$59:$L$165), 2,0)</f>
        <v>70368</v>
      </c>
      <c r="P148" s="15">
        <f>+IFERROR(VLOOKUP($A148,'[4]Lookup Tables'!$I$54:$J$55,2,FALSE),"ERROR")</f>
        <v>72036</v>
      </c>
      <c r="Q148" s="16">
        <v>11.75</v>
      </c>
      <c r="R148" s="51">
        <v>1.375</v>
      </c>
      <c r="S148" s="18">
        <v>30</v>
      </c>
      <c r="T148" s="19">
        <f>(VLOOKUP(S148,'[4]Lookup Tables'!$L$3:$M$11,2,FALSE))*0.039370078474</f>
        <v>1.161417314983</v>
      </c>
      <c r="U148" s="17">
        <f t="shared" si="1359"/>
        <v>12.44812595374831</v>
      </c>
      <c r="V148" s="20" t="str">
        <f>+IFERROR(VLOOKUP(L148,'[4]Lookup Tables'!$R$4:$U$22,3,FALSE),"ERROR")</f>
        <v>Blue</v>
      </c>
      <c r="W148" s="21">
        <f t="shared" si="1360"/>
        <v>253054</v>
      </c>
      <c r="X148" s="22" t="s">
        <v>315</v>
      </c>
      <c r="Y148" s="23" t="s">
        <v>27</v>
      </c>
      <c r="Z148" s="23" t="str">
        <f>+IFERROR(VLOOKUP(L148,'[4]Lookup Tables'!$R$4:$U$22,4,FALSE),"ERROR")</f>
        <v>Fast</v>
      </c>
      <c r="AA148" s="21">
        <f t="shared" si="1361"/>
        <v>30</v>
      </c>
      <c r="AB148" s="24">
        <f t="shared" si="1362"/>
        <v>1.375</v>
      </c>
      <c r="AC148" s="23" t="s">
        <v>305</v>
      </c>
      <c r="AD148" s="25">
        <v>0.875</v>
      </c>
      <c r="AE148" s="26">
        <f t="shared" si="1363"/>
        <v>0.9247605518714872</v>
      </c>
      <c r="AF148" s="23" t="s">
        <v>306</v>
      </c>
      <c r="AG148" s="23">
        <v>1</v>
      </c>
      <c r="AH148" s="26">
        <f t="shared" si="1364"/>
        <v>1.1392016399874121</v>
      </c>
      <c r="AI148" s="23"/>
      <c r="AJ148" s="23"/>
      <c r="AK148" s="26"/>
      <c r="AL148" s="23" t="s">
        <v>31</v>
      </c>
      <c r="AM148" s="23">
        <v>0.80400000000000005</v>
      </c>
      <c r="AN148" s="26">
        <f t="shared" si="1365"/>
        <v>0.84395784410458408</v>
      </c>
      <c r="AO148" s="23" t="s">
        <v>32</v>
      </c>
      <c r="AP148" s="23">
        <v>0.53</v>
      </c>
      <c r="AQ148" s="26">
        <f t="shared" si="1366"/>
        <v>0.66562750798615167</v>
      </c>
      <c r="AR148" s="47">
        <f t="shared" si="1367"/>
        <v>12</v>
      </c>
      <c r="AS148" s="21">
        <f>+IFERROR(VLOOKUP(L148,'[4]Lookup Tables'!$R$4:$U$22,2,FALSE),"ERROR")</f>
        <v>30</v>
      </c>
      <c r="AT148" s="23" t="str">
        <f t="shared" si="1368"/>
        <v>B or G</v>
      </c>
      <c r="AU148" s="21">
        <f t="shared" si="1369"/>
        <v>25</v>
      </c>
      <c r="AV148" s="21" t="str">
        <f>+IFERROR(VLOOKUP(L148,'[4]Lookup Tables'!$R$4:$V$22,5,FALSE),"ERROR")</f>
        <v>5-8</v>
      </c>
      <c r="AW148" s="21">
        <v>600</v>
      </c>
      <c r="AX148" s="48">
        <f t="shared" si="1370"/>
        <v>11.75</v>
      </c>
      <c r="AY148" s="48">
        <f t="shared" si="1371"/>
        <v>12</v>
      </c>
      <c r="AZ148" s="48">
        <f t="shared" si="1372"/>
        <v>12.75</v>
      </c>
      <c r="BA148" s="29">
        <f t="array" ref="BA148">VLOOKUP($S148&amp;$M148, CHOOSE({1,2}, '[4]Lookup Tables'!$I$20:$I$49&amp;'[4]Lookup Tables'!$J$20:$J$49,'[4]Lookup Tables'!$K$20:$K$49), 2,0)</f>
        <v>7.9799999999999996E-2</v>
      </c>
      <c r="BB148" s="29">
        <f t="shared" si="1373"/>
        <v>0.93764999999999998</v>
      </c>
      <c r="BC148" s="30">
        <f t="shared" si="1374"/>
        <v>425.69310000000002</v>
      </c>
      <c r="BD148" s="29">
        <f t="array" ref="BD148">VLOOKUP($S148&amp;$M148, CHOOSE({1,2}, '[4]Lookup Tables'!$I$20:$I$49&amp;'[4]Lookup Tables'!$J$20:$J$49,'[4]Lookup Tables'!$L$20:$L$49), 2,0)</f>
        <v>8.1600000000000006E-2</v>
      </c>
      <c r="BE148" s="29">
        <f t="shared" si="1375"/>
        <v>0.97920000000000007</v>
      </c>
      <c r="BF148" s="30">
        <f t="shared" si="1376"/>
        <v>444.55680000000001</v>
      </c>
      <c r="BG148" s="29">
        <f t="array" ref="BG148">VLOOKUP($S148&amp;$M148, CHOOSE({1,2}, '[4]Lookup Tables'!$I$20:$I$49&amp;'[4]Lookup Tables'!$J$20:$J$49,'[4]Lookup Tables'!$M$20:$M$49), 2,0)</f>
        <v>8.43E-2</v>
      </c>
      <c r="BH148" s="29">
        <f t="shared" si="1377"/>
        <v>1.0748249999999999</v>
      </c>
      <c r="BI148" s="30">
        <f t="shared" si="1378"/>
        <v>487.97054999999995</v>
      </c>
      <c r="BJ148" s="30" t="str">
        <f t="shared" si="1379"/>
        <v>VLIF35</v>
      </c>
      <c r="BK148" s="31">
        <f t="shared" si="1380"/>
        <v>0.68544000000000005</v>
      </c>
      <c r="BL148" s="30">
        <v>72036</v>
      </c>
      <c r="BM148" s="31">
        <f t="shared" si="1381"/>
        <v>0.29376000000000002</v>
      </c>
      <c r="BN148" s="32">
        <v>0.3</v>
      </c>
      <c r="BO148" s="29" t="str">
        <f>'[4]Lookup Tables'!$P$58</f>
        <v>12-8 4x1.25 Universal Clip</v>
      </c>
      <c r="BP148" s="30">
        <f>VLOOKUP($BO148,'[4]Lookup Tables'!$P$58:$Q$60,2)</f>
        <v>8509</v>
      </c>
      <c r="BQ148" s="29" t="str">
        <f>VLOOKUP($S148,'[4]Lookup Tables'!$O$45:$S$53,2)</f>
        <v>54mm142 gauge</v>
      </c>
      <c r="BR148" s="33">
        <f t="shared" si="1382"/>
        <v>1.1041666666666667</v>
      </c>
      <c r="BS148" s="30">
        <f>VLOOKUP($S148,'[4]Lookup Tables'!$O$45:$S$53,3)</f>
        <v>8040</v>
      </c>
      <c r="BT148" s="29" t="str">
        <f>VLOOKUP($S148,'[4]Lookup Tables'!$O$45:$S$53,4)</f>
        <v>106mm200 gauge</v>
      </c>
      <c r="BU148" s="33">
        <f t="shared" si="1383"/>
        <v>1.1041666666666667</v>
      </c>
      <c r="BV148" s="30">
        <f>VLOOKUP($S148,'[4]Lookup Tables'!$O$45:$S$53,5)</f>
        <v>8042</v>
      </c>
      <c r="BW148" s="34">
        <f t="shared" si="1384"/>
        <v>25</v>
      </c>
      <c r="BX148" s="34">
        <f t="shared" si="1385"/>
        <v>23.44125</v>
      </c>
      <c r="BY148" s="34">
        <f t="shared" si="1386"/>
        <v>24.48</v>
      </c>
      <c r="BZ148" s="34">
        <f t="shared" si="1387"/>
        <v>26.870624999999997</v>
      </c>
      <c r="CA148" s="34">
        <f t="shared" si="1388"/>
        <v>27.727624999999996</v>
      </c>
      <c r="CB148" s="35" t="str">
        <f t="array" ref="CB148">VLOOKUP($E148&amp;ROUNDUP(($AZ148),0), CHOOSE({1,2},'[4]Lookup Tables'!$X$3:$X$129&amp;'[4]Lookup Tables'!$Y$3:$Y$129,'[4]Lookup Tables'!$Z$3:$Z$129),2,0)</f>
        <v>13"-2pc</v>
      </c>
      <c r="CC148" s="34">
        <f t="array" ref="CC148">VLOOKUP($E148&amp;ROUNDUP(($AZ148),0), CHOOSE({1,2},'[4]Lookup Tables'!$X$3:$X$129&amp;'[4]Lookup Tables'!$Y$3:$Y$129,'[4]Lookup Tables'!AA$3:$AA$129),2,0)</f>
        <v>8405</v>
      </c>
      <c r="CD148" s="34">
        <f t="array" ref="CD148">VLOOKUP($E148&amp;ROUNDUP(($AZ148),0), CHOOSE({1,2},'[4]Lookup Tables'!$X$3:$X$129&amp;'[4]Lookup Tables'!$Y$3:$Y$129,'[4]Lookup Tables'!$AB$3:$AB$129),2,0)</f>
        <v>8406</v>
      </c>
      <c r="CE148" s="36">
        <f t="array" ref="CE148">VLOOKUP($E148&amp;ROUNDUP(($AZ148),0), CHOOSE({1,2},'[4]Lookup Tables'!$X$3:$X$129&amp;'[4]Lookup Tables'!$Y$3:$Y$129,'[4]Lookup Tables'!$AD$3:$AD$129),2,0)</f>
        <v>0.85699999999999998</v>
      </c>
      <c r="CF148" s="34">
        <f t="array" ref="CF148">VLOOKUP($E148&amp;ROUNDUP(($AZ148),0), CHOOSE({1,2},'[4]Lookup Tables'!$X$3:$X$129&amp;'[4]Lookup Tables'!$Y$3:$Y$129,'[4]Lookup Tables'!$AE$3:$AE$129),2,0)</f>
        <v>1</v>
      </c>
      <c r="CG148" s="34" t="str">
        <f t="array" ref="CG148">VLOOKUP($E148&amp;ROUNDUP(($AZ148+1),0), CHOOSE({1,2},'[4]Lookup Tables'!$X$3:$X$129&amp;'[4]Lookup Tables'!$Y$3:$Y$129,'[4]Lookup Tables'!$AC$3:$AC$129),2,0)</f>
        <v>NA</v>
      </c>
      <c r="CH148" s="36">
        <f t="shared" si="1389"/>
        <v>5.0321057569351249</v>
      </c>
      <c r="CI148" s="36">
        <f t="shared" si="1390"/>
        <v>0</v>
      </c>
      <c r="CJ148" s="36">
        <f t="shared" si="1391"/>
        <v>321.8418086289422</v>
      </c>
      <c r="CK148" s="36">
        <f t="shared" si="1392"/>
        <v>5.9055117711000005</v>
      </c>
      <c r="CL148" s="36">
        <f t="shared" si="1393"/>
        <v>7.5450514515139915</v>
      </c>
      <c r="CM148" s="36">
        <f t="shared" si="1394"/>
        <v>1.9752881824634867</v>
      </c>
      <c r="CN148" s="37">
        <f t="shared" si="1395"/>
        <v>7.8</v>
      </c>
      <c r="CO148" s="37">
        <f t="shared" si="1396"/>
        <v>10.863786176457523</v>
      </c>
      <c r="CP148" s="52" t="str">
        <f t="array" ref="CP148">VLOOKUP($S148&amp;$D148, CHOOSE({1,2}, '[4]Lookup Tables'!$O$65:$O$79&amp;'[4]Lookup Tables'!$P$65:$P$79,'[4]Lookup Tables'!$Q$65:$Q$79),2,0)</f>
        <v>NA</v>
      </c>
      <c r="CQ148" s="39">
        <f t="shared" si="1397"/>
        <v>1.1357716666666664</v>
      </c>
      <c r="CR148" s="40" t="str">
        <f>+IFERROR(VLOOKUP($J148,'[5]Codes - Revised'!$A$8:$O$12110,10,FALSE),"ERROR")</f>
        <v>48 x 44</v>
      </c>
      <c r="CS148" s="41">
        <f t="shared" si="1398"/>
        <v>2129.5718749999996</v>
      </c>
    </row>
    <row r="149" spans="1:97" s="10" customFormat="1">
      <c r="A149" s="11" t="s">
        <v>21</v>
      </c>
      <c r="B149" s="12">
        <v>253055</v>
      </c>
      <c r="C149" s="11" t="s">
        <v>316</v>
      </c>
      <c r="D149" s="11" t="s">
        <v>23</v>
      </c>
      <c r="E149" s="11" t="s">
        <v>24</v>
      </c>
      <c r="F149" s="11">
        <v>25</v>
      </c>
      <c r="G149" s="13">
        <f t="shared" si="1357"/>
        <v>27.727624999999996</v>
      </c>
      <c r="H149" s="14">
        <v>75</v>
      </c>
      <c r="I149" s="13">
        <f t="shared" si="1358"/>
        <v>1875</v>
      </c>
      <c r="J149" s="14">
        <v>12137</v>
      </c>
      <c r="K149" s="11" t="s">
        <v>314</v>
      </c>
      <c r="L149" s="15">
        <f>+IFERROR(VLOOKUP($K149,'[4]Lookup Tables'!$A$3:$B$35,2,FALSE),"ERROR")</f>
        <v>35</v>
      </c>
      <c r="M149" s="11" t="s">
        <v>25</v>
      </c>
      <c r="N149" s="15" t="str">
        <f t="array" ref="N149">VLOOKUP($M149&amp;$L149, CHOOSE({1,2}, '[4]Lookup Tables'!$I$59:$I$165&amp;'[4]Lookup Tables'!$J$59:$J$165,'[4]Lookup Tables'!$K$59:$K$165), 2,0)</f>
        <v>M35</v>
      </c>
      <c r="O149" s="15">
        <f t="array" ref="O149">VLOOKUP($M149&amp;$K149&amp;A149, CHOOSE({1,2,3}, '[4]Lookup Tables'!$I$59:$I$165&amp;'[4]Lookup Tables'!$J$59:$J$165&amp;'[4]Lookup Tables'!$H$59:$H$165,'[4]Lookup Tables'!$L$59:$L$165), 2,0)</f>
        <v>70275</v>
      </c>
      <c r="P149" s="15">
        <f>+IFERROR(VLOOKUP($A149,'[4]Lookup Tables'!$I$54:$J$55,2,FALSE),"ERROR")</f>
        <v>72036</v>
      </c>
      <c r="Q149" s="16">
        <v>11.75</v>
      </c>
      <c r="R149" s="51">
        <v>1.375</v>
      </c>
      <c r="S149" s="18">
        <v>30</v>
      </c>
      <c r="T149" s="19">
        <f>(VLOOKUP(S149,'[4]Lookup Tables'!$L$3:$M$11,2,FALSE))*0.039370078474</f>
        <v>1.161417314983</v>
      </c>
      <c r="U149" s="17">
        <f t="shared" si="1359"/>
        <v>12.44812595374831</v>
      </c>
      <c r="V149" s="20" t="str">
        <f>+IFERROR(VLOOKUP(L149,'[4]Lookup Tables'!$R$4:$U$22,3,FALSE),"ERROR")</f>
        <v>Blue</v>
      </c>
      <c r="W149" s="21">
        <f t="shared" si="1360"/>
        <v>253055</v>
      </c>
      <c r="X149" s="22" t="s">
        <v>317</v>
      </c>
      <c r="Y149" s="23" t="s">
        <v>27</v>
      </c>
      <c r="Z149" s="23" t="str">
        <f>+IFERROR(VLOOKUP(L149,'[4]Lookup Tables'!$R$4:$U$22,4,FALSE),"ERROR")</f>
        <v>Fast</v>
      </c>
      <c r="AA149" s="21">
        <f t="shared" si="1361"/>
        <v>30</v>
      </c>
      <c r="AB149" s="24">
        <f t="shared" si="1362"/>
        <v>1.375</v>
      </c>
      <c r="AC149" s="23" t="s">
        <v>305</v>
      </c>
      <c r="AD149" s="25">
        <v>0.875</v>
      </c>
      <c r="AE149" s="26">
        <f t="shared" si="1363"/>
        <v>0.9247605518714872</v>
      </c>
      <c r="AF149" s="23" t="s">
        <v>306</v>
      </c>
      <c r="AG149" s="23">
        <v>1</v>
      </c>
      <c r="AH149" s="26">
        <f t="shared" si="1364"/>
        <v>1.1392016399874121</v>
      </c>
      <c r="AI149" s="23"/>
      <c r="AJ149" s="23"/>
      <c r="AK149" s="26"/>
      <c r="AL149" s="23" t="s">
        <v>31</v>
      </c>
      <c r="AM149" s="23">
        <v>0.80400000000000005</v>
      </c>
      <c r="AN149" s="26">
        <f t="shared" si="1365"/>
        <v>0.84395784410458408</v>
      </c>
      <c r="AO149" s="23" t="s">
        <v>32</v>
      </c>
      <c r="AP149" s="23">
        <v>0.53</v>
      </c>
      <c r="AQ149" s="26">
        <f t="shared" si="1366"/>
        <v>0.66562750798615167</v>
      </c>
      <c r="AR149" s="47">
        <f t="shared" si="1367"/>
        <v>12</v>
      </c>
      <c r="AS149" s="21">
        <f>+IFERROR(VLOOKUP(L149,'[4]Lookup Tables'!$R$4:$U$22,2,FALSE),"ERROR")</f>
        <v>30</v>
      </c>
      <c r="AT149" s="23" t="str">
        <f t="shared" si="1368"/>
        <v>B or G</v>
      </c>
      <c r="AU149" s="21">
        <f t="shared" si="1369"/>
        <v>25</v>
      </c>
      <c r="AV149" s="21" t="str">
        <f>+IFERROR(VLOOKUP(L149,'[4]Lookup Tables'!$R$4:$V$22,5,FALSE),"ERROR")</f>
        <v>5-8</v>
      </c>
      <c r="AW149" s="21">
        <v>600</v>
      </c>
      <c r="AX149" s="48">
        <f t="shared" si="1370"/>
        <v>11.75</v>
      </c>
      <c r="AY149" s="48">
        <f t="shared" si="1371"/>
        <v>12</v>
      </c>
      <c r="AZ149" s="48">
        <f t="shared" si="1372"/>
        <v>12.75</v>
      </c>
      <c r="BA149" s="29">
        <f t="array" ref="BA149">VLOOKUP($S149&amp;$M149, CHOOSE({1,2}, '[4]Lookup Tables'!$I$20:$I$49&amp;'[4]Lookup Tables'!$J$20:$J$49,'[4]Lookup Tables'!$K$20:$K$49), 2,0)</f>
        <v>7.9799999999999996E-2</v>
      </c>
      <c r="BB149" s="29">
        <f t="shared" si="1373"/>
        <v>0.93764999999999998</v>
      </c>
      <c r="BC149" s="30">
        <f t="shared" si="1374"/>
        <v>425.69310000000002</v>
      </c>
      <c r="BD149" s="29">
        <f t="array" ref="BD149">VLOOKUP($S149&amp;$M149, CHOOSE({1,2}, '[4]Lookup Tables'!$I$20:$I$49&amp;'[4]Lookup Tables'!$J$20:$J$49,'[4]Lookup Tables'!$L$20:$L$49), 2,0)</f>
        <v>8.1600000000000006E-2</v>
      </c>
      <c r="BE149" s="29">
        <f t="shared" si="1375"/>
        <v>0.97920000000000007</v>
      </c>
      <c r="BF149" s="30">
        <f t="shared" si="1376"/>
        <v>444.55680000000001</v>
      </c>
      <c r="BG149" s="29">
        <f t="array" ref="BG149">VLOOKUP($S149&amp;$M149, CHOOSE({1,2}, '[4]Lookup Tables'!$I$20:$I$49&amp;'[4]Lookup Tables'!$J$20:$J$49,'[4]Lookup Tables'!$M$20:$M$49), 2,0)</f>
        <v>8.43E-2</v>
      </c>
      <c r="BH149" s="29">
        <f t="shared" si="1377"/>
        <v>1.0748249999999999</v>
      </c>
      <c r="BI149" s="30">
        <f t="shared" si="1378"/>
        <v>487.97054999999995</v>
      </c>
      <c r="BJ149" s="30" t="str">
        <f t="shared" si="1379"/>
        <v>M35</v>
      </c>
      <c r="BK149" s="31">
        <f t="shared" si="1380"/>
        <v>0.68544000000000005</v>
      </c>
      <c r="BL149" s="30">
        <v>72036</v>
      </c>
      <c r="BM149" s="31">
        <f t="shared" si="1381"/>
        <v>0.29376000000000002</v>
      </c>
      <c r="BN149" s="32">
        <v>0.3</v>
      </c>
      <c r="BO149" s="29" t="str">
        <f>'[4]Lookup Tables'!$P$58</f>
        <v>12-8 4x1.25 Universal Clip</v>
      </c>
      <c r="BP149" s="30">
        <f>VLOOKUP($BO149,'[4]Lookup Tables'!$P$58:$Q$60,2)</f>
        <v>8509</v>
      </c>
      <c r="BQ149" s="29" t="str">
        <f>VLOOKUP($S149,'[4]Lookup Tables'!$O$45:$S$53,2)</f>
        <v>54mm142 gauge</v>
      </c>
      <c r="BR149" s="33">
        <f t="shared" si="1382"/>
        <v>1.1041666666666667</v>
      </c>
      <c r="BS149" s="30">
        <f>VLOOKUP($S149,'[4]Lookup Tables'!$O$45:$S$53,3)</f>
        <v>8040</v>
      </c>
      <c r="BT149" s="29" t="str">
        <f>VLOOKUP($S149,'[4]Lookup Tables'!$O$45:$S$53,4)</f>
        <v>106mm200 gauge</v>
      </c>
      <c r="BU149" s="33">
        <f t="shared" si="1383"/>
        <v>1.1041666666666667</v>
      </c>
      <c r="BV149" s="30">
        <f>VLOOKUP($S149,'[4]Lookup Tables'!$O$45:$S$53,5)</f>
        <v>8042</v>
      </c>
      <c r="BW149" s="34">
        <f t="shared" si="1384"/>
        <v>25</v>
      </c>
      <c r="BX149" s="34">
        <f t="shared" si="1385"/>
        <v>23.44125</v>
      </c>
      <c r="BY149" s="34">
        <f t="shared" si="1386"/>
        <v>24.48</v>
      </c>
      <c r="BZ149" s="34">
        <f t="shared" si="1387"/>
        <v>26.870624999999997</v>
      </c>
      <c r="CA149" s="34">
        <f t="shared" si="1388"/>
        <v>27.727624999999996</v>
      </c>
      <c r="CB149" s="35" t="str">
        <f t="array" ref="CB149">VLOOKUP($E149&amp;ROUNDUP(($AZ149),0), CHOOSE({1,2},'[4]Lookup Tables'!$X$3:$X$129&amp;'[4]Lookup Tables'!$Y$3:$Y$129,'[4]Lookup Tables'!$Z$3:$Z$129),2,0)</f>
        <v>13"-2pc</v>
      </c>
      <c r="CC149" s="34">
        <f t="array" ref="CC149">VLOOKUP($E149&amp;ROUNDUP(($AZ149),0), CHOOSE({1,2},'[4]Lookup Tables'!$X$3:$X$129&amp;'[4]Lookup Tables'!$Y$3:$Y$129,'[4]Lookup Tables'!AA$3:$AA$129),2,0)</f>
        <v>8405</v>
      </c>
      <c r="CD149" s="34">
        <f t="array" ref="CD149">VLOOKUP($E149&amp;ROUNDUP(($AZ149),0), CHOOSE({1,2},'[4]Lookup Tables'!$X$3:$X$129&amp;'[4]Lookup Tables'!$Y$3:$Y$129,'[4]Lookup Tables'!$AB$3:$AB$129),2,0)</f>
        <v>8406</v>
      </c>
      <c r="CE149" s="36">
        <f t="array" ref="CE149">VLOOKUP($E149&amp;ROUNDUP(($AZ149),0), CHOOSE({1,2},'[4]Lookup Tables'!$X$3:$X$129&amp;'[4]Lookup Tables'!$Y$3:$Y$129,'[4]Lookup Tables'!$AD$3:$AD$129),2,0)</f>
        <v>0.85699999999999998</v>
      </c>
      <c r="CF149" s="34">
        <f t="array" ref="CF149">VLOOKUP($E149&amp;ROUNDUP(($AZ149),0), CHOOSE({1,2},'[4]Lookup Tables'!$X$3:$X$129&amp;'[4]Lookup Tables'!$Y$3:$Y$129,'[4]Lookup Tables'!$AE$3:$AE$129),2,0)</f>
        <v>1</v>
      </c>
      <c r="CG149" s="34" t="str">
        <f t="array" ref="CG149">VLOOKUP($E149&amp;ROUNDUP(($AZ149+1),0), CHOOSE({1,2},'[4]Lookup Tables'!$X$3:$X$129&amp;'[4]Lookup Tables'!$Y$3:$Y$129,'[4]Lookup Tables'!$AC$3:$AC$129),2,0)</f>
        <v>NA</v>
      </c>
      <c r="CH149" s="36">
        <f t="shared" si="1389"/>
        <v>5.0321057569351249</v>
      </c>
      <c r="CI149" s="36">
        <f t="shared" si="1390"/>
        <v>0</v>
      </c>
      <c r="CJ149" s="36">
        <f t="shared" si="1391"/>
        <v>321.8418086289422</v>
      </c>
      <c r="CK149" s="36">
        <f t="shared" si="1392"/>
        <v>5.9055117711000005</v>
      </c>
      <c r="CL149" s="36">
        <f t="shared" si="1393"/>
        <v>7.5450514515139915</v>
      </c>
      <c r="CM149" s="36">
        <f t="shared" si="1394"/>
        <v>1.9752881824634867</v>
      </c>
      <c r="CN149" s="37">
        <f t="shared" si="1395"/>
        <v>7.8</v>
      </c>
      <c r="CO149" s="37">
        <f t="shared" si="1396"/>
        <v>10.863786176457523</v>
      </c>
      <c r="CP149" s="52" t="str">
        <f t="array" ref="CP149">VLOOKUP($S149&amp;$D149, CHOOSE({1,2}, '[4]Lookup Tables'!$O$65:$O$79&amp;'[4]Lookup Tables'!$P$65:$P$79,'[4]Lookup Tables'!$Q$65:$Q$79),2,0)</f>
        <v>NA</v>
      </c>
      <c r="CQ149" s="39">
        <f t="shared" si="1397"/>
        <v>1.1357716666666664</v>
      </c>
      <c r="CR149" s="40" t="str">
        <f>+IFERROR(VLOOKUP($J149,'[5]Codes - Revised'!$A$8:$O$12110,10,FALSE),"ERROR")</f>
        <v>48 x 44</v>
      </c>
      <c r="CS149" s="41">
        <f t="shared" si="1398"/>
        <v>2129.5718749999996</v>
      </c>
    </row>
    <row r="150" spans="1:97" s="10" customFormat="1">
      <c r="A150" s="11" t="s">
        <v>21</v>
      </c>
      <c r="B150" s="12">
        <v>253056</v>
      </c>
      <c r="C150" s="11" t="s">
        <v>318</v>
      </c>
      <c r="D150" s="11" t="s">
        <v>23</v>
      </c>
      <c r="E150" s="11" t="s">
        <v>24</v>
      </c>
      <c r="F150" s="11">
        <v>25</v>
      </c>
      <c r="G150" s="13">
        <f t="shared" si="1357"/>
        <v>41.315624999999997</v>
      </c>
      <c r="H150" s="14">
        <v>50</v>
      </c>
      <c r="I150" s="13">
        <f t="shared" si="1358"/>
        <v>1250</v>
      </c>
      <c r="J150" s="14">
        <v>12221</v>
      </c>
      <c r="K150" s="11">
        <v>35</v>
      </c>
      <c r="L150" s="15">
        <f>+IFERROR(VLOOKUP($K150,'[4]Lookup Tables'!$A$3:$B$35,2,FALSE),"ERROR")</f>
        <v>35</v>
      </c>
      <c r="M150" s="11" t="s">
        <v>51</v>
      </c>
      <c r="N150" s="15" t="str">
        <f t="array" ref="N150">VLOOKUP($M150&amp;$L150, CHOOSE({1,2}, '[4]Lookup Tables'!$I$59:$I$165&amp;'[4]Lookup Tables'!$J$59:$J$165,'[4]Lookup Tables'!$K$59:$K$165), 2,0)</f>
        <v>VLIF35</v>
      </c>
      <c r="O150" s="15">
        <f t="array" ref="O150">VLOOKUP($M150&amp;$K150&amp;A150, CHOOSE({1,2,3}, '[4]Lookup Tables'!$I$59:$I$165&amp;'[4]Lookup Tables'!$J$59:$J$165&amp;'[4]Lookup Tables'!$H$59:$H$165,'[4]Lookup Tables'!$L$59:$L$165), 2,0)</f>
        <v>70343</v>
      </c>
      <c r="P150" s="15">
        <f>+IFERROR(VLOOKUP($A150,'[4]Lookup Tables'!$I$54:$J$55,2,FALSE),"ERROR")</f>
        <v>72036</v>
      </c>
      <c r="Q150" s="16">
        <v>17.75</v>
      </c>
      <c r="R150" s="51">
        <v>1.375</v>
      </c>
      <c r="S150" s="18">
        <v>30</v>
      </c>
      <c r="T150" s="19">
        <f>(VLOOKUP(S150,'[4]Lookup Tables'!$L$3:$M$11,2,FALSE))*0.039370078474</f>
        <v>1.161417314983</v>
      </c>
      <c r="U150" s="17">
        <f t="shared" si="1359"/>
        <v>18.804615802470853</v>
      </c>
      <c r="V150" s="20" t="str">
        <f>+IFERROR(VLOOKUP(L150,'[4]Lookup Tables'!$R$4:$U$22,3,FALSE),"ERROR")</f>
        <v>Blue</v>
      </c>
      <c r="W150" s="21">
        <f t="shared" si="1360"/>
        <v>253056</v>
      </c>
      <c r="X150" s="22" t="s">
        <v>319</v>
      </c>
      <c r="Y150" s="23" t="s">
        <v>27</v>
      </c>
      <c r="Z150" s="23" t="str">
        <f>+IFERROR(VLOOKUP(L150,'[4]Lookup Tables'!$R$4:$U$22,4,FALSE),"ERROR")</f>
        <v>Fast</v>
      </c>
      <c r="AA150" s="21">
        <f t="shared" si="1361"/>
        <v>30</v>
      </c>
      <c r="AB150" s="24">
        <f t="shared" si="1362"/>
        <v>1.375</v>
      </c>
      <c r="AC150" s="23" t="s">
        <v>305</v>
      </c>
      <c r="AD150" s="25">
        <v>0.875</v>
      </c>
      <c r="AE150" s="26">
        <f t="shared" si="1363"/>
        <v>1.4656983206069121</v>
      </c>
      <c r="AF150" s="23" t="s">
        <v>306</v>
      </c>
      <c r="AG150" s="23">
        <v>1</v>
      </c>
      <c r="AH150" s="26">
        <f t="shared" si="1364"/>
        <v>1.8055765107876587</v>
      </c>
      <c r="AI150" s="23"/>
      <c r="AJ150" s="23"/>
      <c r="AK150" s="26"/>
      <c r="AL150" s="23" t="s">
        <v>31</v>
      </c>
      <c r="AM150" s="23">
        <v>0.80400000000000005</v>
      </c>
      <c r="AN150" s="26">
        <f t="shared" si="1365"/>
        <v>1.3376301489761442</v>
      </c>
      <c r="AO150" s="23" t="s">
        <v>32</v>
      </c>
      <c r="AP150" s="23">
        <v>0.53</v>
      </c>
      <c r="AQ150" s="26">
        <f t="shared" si="1366"/>
        <v>1.0549856594019653</v>
      </c>
      <c r="AR150" s="47">
        <f t="shared" si="1367"/>
        <v>18</v>
      </c>
      <c r="AS150" s="21">
        <f>+IFERROR(VLOOKUP(L150,'[4]Lookup Tables'!$R$4:$U$22,2,FALSE),"ERROR")</f>
        <v>30</v>
      </c>
      <c r="AT150" s="23" t="str">
        <f t="shared" si="1368"/>
        <v>B or G</v>
      </c>
      <c r="AU150" s="21">
        <f t="shared" si="1369"/>
        <v>25</v>
      </c>
      <c r="AV150" s="21" t="str">
        <f>+IFERROR(VLOOKUP(L150,'[4]Lookup Tables'!$R$4:$V$22,5,FALSE),"ERROR")</f>
        <v>5-8</v>
      </c>
      <c r="AW150" s="21">
        <v>600</v>
      </c>
      <c r="AX150" s="48">
        <f t="shared" si="1370"/>
        <v>17.75</v>
      </c>
      <c r="AY150" s="48">
        <f t="shared" si="1371"/>
        <v>18</v>
      </c>
      <c r="AZ150" s="48">
        <f t="shared" si="1372"/>
        <v>18.75</v>
      </c>
      <c r="BA150" s="29">
        <f t="array" ref="BA150">VLOOKUP($S150&amp;$M150, CHOOSE({1,2}, '[4]Lookup Tables'!$I$20:$I$49&amp;'[4]Lookup Tables'!$J$20:$J$49,'[4]Lookup Tables'!$K$20:$K$49), 2,0)</f>
        <v>7.9799999999999996E-2</v>
      </c>
      <c r="BB150" s="29">
        <f t="shared" si="1373"/>
        <v>1.41645</v>
      </c>
      <c r="BC150" s="30">
        <f t="shared" si="1374"/>
        <v>643.06830000000002</v>
      </c>
      <c r="BD150" s="29">
        <f t="array" ref="BD150">VLOOKUP($S150&amp;$M150, CHOOSE({1,2}, '[4]Lookup Tables'!$I$20:$I$49&amp;'[4]Lookup Tables'!$J$20:$J$49,'[4]Lookup Tables'!$L$20:$L$49), 2,0)</f>
        <v>8.1600000000000006E-2</v>
      </c>
      <c r="BE150" s="29">
        <f t="shared" si="1375"/>
        <v>1.4688000000000001</v>
      </c>
      <c r="BF150" s="30">
        <f t="shared" si="1376"/>
        <v>666.8352000000001</v>
      </c>
      <c r="BG150" s="29">
        <f t="array" ref="BG150">VLOOKUP($S150&amp;$M150, CHOOSE({1,2}, '[4]Lookup Tables'!$I$20:$I$49&amp;'[4]Lookup Tables'!$J$20:$J$49,'[4]Lookup Tables'!$M$20:$M$49), 2,0)</f>
        <v>8.43E-2</v>
      </c>
      <c r="BH150" s="29">
        <f t="shared" si="1377"/>
        <v>1.5806249999999999</v>
      </c>
      <c r="BI150" s="30">
        <f t="shared" si="1378"/>
        <v>717.60374999999999</v>
      </c>
      <c r="BJ150" s="30" t="str">
        <f t="shared" si="1379"/>
        <v>VLIF35</v>
      </c>
      <c r="BK150" s="31">
        <f t="shared" si="1380"/>
        <v>1.02816</v>
      </c>
      <c r="BL150" s="30">
        <v>72036</v>
      </c>
      <c r="BM150" s="31">
        <f t="shared" si="1381"/>
        <v>0.44064000000000003</v>
      </c>
      <c r="BN150" s="32">
        <v>0.3</v>
      </c>
      <c r="BO150" s="29" t="str">
        <f>'[4]Lookup Tables'!$P$58</f>
        <v>12-8 4x1.25 Universal Clip</v>
      </c>
      <c r="BP150" s="30">
        <f>VLOOKUP($BO150,'[4]Lookup Tables'!$P$58:$Q$60,2)</f>
        <v>8509</v>
      </c>
      <c r="BQ150" s="29" t="str">
        <f>VLOOKUP($S150,'[4]Lookup Tables'!$O$45:$S$53,2)</f>
        <v>54mm142 gauge</v>
      </c>
      <c r="BR150" s="33">
        <f t="shared" si="1382"/>
        <v>1.6041666666666667</v>
      </c>
      <c r="BS150" s="30">
        <f>VLOOKUP($S150,'[4]Lookup Tables'!$O$45:$S$53,3)</f>
        <v>8040</v>
      </c>
      <c r="BT150" s="29" t="str">
        <f>VLOOKUP($S150,'[4]Lookup Tables'!$O$45:$S$53,4)</f>
        <v>106mm200 gauge</v>
      </c>
      <c r="BU150" s="33">
        <f t="shared" si="1383"/>
        <v>1.6041666666666667</v>
      </c>
      <c r="BV150" s="30">
        <f>VLOOKUP($S150,'[4]Lookup Tables'!$O$45:$S$53,5)</f>
        <v>8042</v>
      </c>
      <c r="BW150" s="34">
        <f t="shared" si="1384"/>
        <v>25</v>
      </c>
      <c r="BX150" s="34">
        <f t="shared" si="1385"/>
        <v>35.411250000000003</v>
      </c>
      <c r="BY150" s="34">
        <f t="shared" si="1386"/>
        <v>36.720000000000006</v>
      </c>
      <c r="BZ150" s="34">
        <f t="shared" si="1387"/>
        <v>39.515625</v>
      </c>
      <c r="CA150" s="34">
        <f t="shared" si="1388"/>
        <v>41.315624999999997</v>
      </c>
      <c r="CB150" s="35" t="str">
        <f t="array" ref="CB150">VLOOKUP($E150&amp;ROUNDUP(($AZ150),0), CHOOSE({1,2},'[4]Lookup Tables'!$X$3:$X$129&amp;'[4]Lookup Tables'!$Y$3:$Y$129,'[4]Lookup Tables'!$Z$3:$Z$129),2,0)</f>
        <v>22"-2pc</v>
      </c>
      <c r="CC150" s="34">
        <f t="array" ref="CC150">VLOOKUP($E150&amp;ROUNDUP(($AZ150),0), CHOOSE({1,2},'[4]Lookup Tables'!$X$3:$X$129&amp;'[4]Lookup Tables'!$Y$3:$Y$129,'[4]Lookup Tables'!AA$3:$AA$129),2,0)</f>
        <v>8425</v>
      </c>
      <c r="CD150" s="34">
        <f t="array" ref="CD150">VLOOKUP($E150&amp;ROUNDUP(($AZ150),0), CHOOSE({1,2},'[4]Lookup Tables'!$X$3:$X$129&amp;'[4]Lookup Tables'!$Y$3:$Y$129,'[4]Lookup Tables'!$AB$3:$AB$129),2,0)</f>
        <v>8426</v>
      </c>
      <c r="CE150" s="36">
        <f t="array" ref="CE150">VLOOKUP($E150&amp;ROUNDUP(($AZ150),0), CHOOSE({1,2},'[4]Lookup Tables'!$X$3:$X$129&amp;'[4]Lookup Tables'!$Y$3:$Y$129,'[4]Lookup Tables'!$AD$3:$AD$129),2,0)</f>
        <v>1.8</v>
      </c>
      <c r="CF150" s="34">
        <f t="array" ref="CF150">VLOOKUP($E150&amp;ROUNDUP(($AZ150),0), CHOOSE({1,2},'[4]Lookup Tables'!$X$3:$X$129&amp;'[4]Lookup Tables'!$Y$3:$Y$129,'[4]Lookup Tables'!$AE$3:$AE$129),2,0)</f>
        <v>2</v>
      </c>
      <c r="CG150" s="34" t="str">
        <f t="array" ref="CG150">VLOOKUP($E150&amp;ROUNDUP(($AZ150+1),0), CHOOSE({1,2},'[4]Lookup Tables'!$X$3:$X$129&amp;'[4]Lookup Tables'!$Y$3:$Y$129,'[4]Lookup Tables'!$AC$3:$AC$129),2,0)</f>
        <v>NA</v>
      </c>
      <c r="CH150" s="36">
        <f t="shared" si="1389"/>
        <v>6.4044667777563289</v>
      </c>
      <c r="CI150" s="36">
        <f t="shared" si="1390"/>
        <v>0</v>
      </c>
      <c r="CJ150" s="36">
        <f t="shared" si="1391"/>
        <v>486.1865619713808</v>
      </c>
      <c r="CK150" s="36">
        <f t="shared" si="1392"/>
        <v>5.9055117711000005</v>
      </c>
      <c r="CL150" s="36">
        <f t="shared" si="1393"/>
        <v>7.5450514515139915</v>
      </c>
      <c r="CM150" s="36">
        <f t="shared" si="1394"/>
        <v>1.9752881824634867</v>
      </c>
      <c r="CN150" s="37">
        <f t="shared" si="1395"/>
        <v>11.7</v>
      </c>
      <c r="CO150" s="37">
        <f t="shared" si="1396"/>
        <v>13.826569036606926</v>
      </c>
      <c r="CP150" s="52" t="str">
        <f t="array" ref="CP150">VLOOKUP($S150&amp;$D150, CHOOSE({1,2}, '[4]Lookup Tables'!$O$65:$O$79&amp;'[4]Lookup Tables'!$P$65:$P$79,'[4]Lookup Tables'!$Q$65:$Q$79),2,0)</f>
        <v>NA</v>
      </c>
      <c r="CQ150" s="39">
        <f t="shared" si="1397"/>
        <v>1.6926249999999998</v>
      </c>
      <c r="CR150" s="40" t="str">
        <f>+IFERROR(VLOOKUP($J150,'[5]Codes - Revised'!$A$8:$O$12110,10,FALSE),"ERROR")</f>
        <v>48 x 44</v>
      </c>
      <c r="CS150" s="41">
        <f t="shared" si="1398"/>
        <v>2115.78125</v>
      </c>
    </row>
    <row r="151" spans="1:97" s="10" customFormat="1">
      <c r="A151" s="11" t="s">
        <v>21</v>
      </c>
      <c r="B151" s="12">
        <v>253057</v>
      </c>
      <c r="C151" s="11" t="s">
        <v>320</v>
      </c>
      <c r="D151" s="11" t="s">
        <v>23</v>
      </c>
      <c r="E151" s="11" t="s">
        <v>24</v>
      </c>
      <c r="F151" s="11">
        <v>25</v>
      </c>
      <c r="G151" s="13">
        <f>CA151</f>
        <v>41.315624999999997</v>
      </c>
      <c r="H151" s="14">
        <v>50</v>
      </c>
      <c r="I151" s="13">
        <f>F151*H151</f>
        <v>1250</v>
      </c>
      <c r="J151" s="14">
        <v>12221</v>
      </c>
      <c r="K151" s="11" t="s">
        <v>314</v>
      </c>
      <c r="L151" s="15">
        <f>+IFERROR(VLOOKUP($K151,'[4]Lookup Tables'!$A$3:$B$36,2,FALSE),"ERROR")</f>
        <v>35</v>
      </c>
      <c r="M151" s="11" t="s">
        <v>51</v>
      </c>
      <c r="N151" s="15" t="str">
        <f t="array" ref="N151">VLOOKUP($M151&amp;$L151, CHOOSE({1,2}, '[4]Lookup Tables'!$I$59:$I$165&amp;'[4]Lookup Tables'!$J$59:$J$165,'[4]Lookup Tables'!$K$59:$K$165), 2,0)</f>
        <v>VLIF35</v>
      </c>
      <c r="O151" s="15">
        <f t="array" ref="O151">VLOOKUP($M151&amp;$K151&amp;A151, CHOOSE({1,2,3}, '[4]Lookup Tables'!$I$59:$I$165&amp;'[4]Lookup Tables'!$J$59:$J$165&amp;'[4]Lookup Tables'!$H$59:$H$165,'[4]Lookup Tables'!$L$59:$L$165), 2,0)</f>
        <v>70368</v>
      </c>
      <c r="P151" s="15">
        <f>+IFERROR(VLOOKUP($A151,'[4]Lookup Tables'!$I$54:$J$55,2,FALSE),"ERROR")</f>
        <v>72036</v>
      </c>
      <c r="Q151" s="16">
        <v>17.75</v>
      </c>
      <c r="R151" s="51">
        <v>1.375</v>
      </c>
      <c r="S151" s="18">
        <v>30</v>
      </c>
      <c r="T151" s="19">
        <f>(VLOOKUP(S151,'[4]Lookup Tables'!$L$3:$M$11,2,FALSE))*0.039370078474</f>
        <v>1.161417314983</v>
      </c>
      <c r="U151" s="17">
        <f>(3.14159*(T151/2)^2)*(Q151)</f>
        <v>18.804615802470853</v>
      </c>
      <c r="V151" s="20" t="str">
        <f>+IFERROR(VLOOKUP(L151,'[4]Lookup Tables'!$R$4:$U$22,3,FALSE),"ERROR")</f>
        <v>Blue</v>
      </c>
      <c r="W151" s="21">
        <f>B151</f>
        <v>253057</v>
      </c>
      <c r="X151" s="11" t="s">
        <v>321</v>
      </c>
      <c r="Y151" s="23" t="s">
        <v>27</v>
      </c>
      <c r="Z151" s="23" t="str">
        <f>+IFERROR(VLOOKUP(L151,'[4]Lookup Tables'!$R$4:$U$22,4,FALSE),"ERROR")</f>
        <v>Fast</v>
      </c>
      <c r="AA151" s="21">
        <f>S151</f>
        <v>30</v>
      </c>
      <c r="AB151" s="24">
        <f>R151</f>
        <v>1.375</v>
      </c>
      <c r="AC151" s="23" t="s">
        <v>305</v>
      </c>
      <c r="AD151" s="25">
        <v>0.875</v>
      </c>
      <c r="AE151" s="26">
        <f>(($U151-(3.1459*(($AB151+0.043)/2)^2))/((3.1459*(($AB151+0.043)/2)^2)-(3.1459*(AD151/2)^2)))/12</f>
        <v>1.4656983206069121</v>
      </c>
      <c r="AF151" s="23" t="s">
        <v>306</v>
      </c>
      <c r="AG151" s="23">
        <v>1</v>
      </c>
      <c r="AH151" s="26">
        <f>(($U151-(3.1459*(($AB151+0.043)/2)^2))/((3.1459*(($AB151+0.043)/2)^2)-(3.1459*(AG151/2)^2)))/12</f>
        <v>1.8055765107876587</v>
      </c>
      <c r="AI151" s="23"/>
      <c r="AJ151" s="23"/>
      <c r="AK151" s="26"/>
      <c r="AL151" s="23" t="s">
        <v>31</v>
      </c>
      <c r="AM151" s="23">
        <v>0.80400000000000005</v>
      </c>
      <c r="AN151" s="26">
        <f>(($U151-(3.1459*(($AB151+0.043)/2)^2))/((3.1459*(($AB151+0.043)/2)^2)-(3.1459*(AM151/2)^2)))/12</f>
        <v>1.3376301489761442</v>
      </c>
      <c r="AO151" s="23" t="s">
        <v>32</v>
      </c>
      <c r="AP151" s="23">
        <v>0.53</v>
      </c>
      <c r="AQ151" s="26">
        <f>(($U151-(3.1459*(($AB151+0.043)/2)^2))/((3.1459*(($AB151+0.043)/2)^2)-(3.1459*(AP151/2)^2)))/12</f>
        <v>1.0549856594019653</v>
      </c>
      <c r="AR151" s="47">
        <f>AY151</f>
        <v>18</v>
      </c>
      <c r="AS151" s="21">
        <f>+IFERROR(VLOOKUP(L151,'[4]Lookup Tables'!$R$4:$U$22,2,FALSE),"ERROR")</f>
        <v>30</v>
      </c>
      <c r="AT151" s="23" t="str">
        <f>A151</f>
        <v>B or G</v>
      </c>
      <c r="AU151" s="21">
        <f>F151</f>
        <v>25</v>
      </c>
      <c r="AV151" s="21" t="str">
        <f>+IFERROR(VLOOKUP(L151,'[4]Lookup Tables'!$R$4:$V$22,5,FALSE),"ERROR")</f>
        <v>5-8</v>
      </c>
      <c r="AW151" s="21">
        <v>600</v>
      </c>
      <c r="AX151" s="48">
        <f>Q151</f>
        <v>17.75</v>
      </c>
      <c r="AY151" s="48">
        <f>AX151+0.25</f>
        <v>18</v>
      </c>
      <c r="AZ151" s="48">
        <f>AX151+1</f>
        <v>18.75</v>
      </c>
      <c r="BA151" s="29">
        <f t="array" ref="BA151">VLOOKUP($S151&amp;$M151, CHOOSE({1,2}, '[4]Lookup Tables'!$I$20:$I$49&amp;'[4]Lookup Tables'!$J$20:$J$49,'[4]Lookup Tables'!$K$20:$K$49), 2,0)</f>
        <v>7.9799999999999996E-2</v>
      </c>
      <c r="BB151" s="29">
        <f>BA151*AX151</f>
        <v>1.41645</v>
      </c>
      <c r="BC151" s="30">
        <f>BB151*454</f>
        <v>643.06830000000002</v>
      </c>
      <c r="BD151" s="29">
        <f t="array" ref="BD151">VLOOKUP($S151&amp;$M151, CHOOSE({1,2}, '[4]Lookup Tables'!$I$20:$I$49&amp;'[4]Lookup Tables'!$J$20:$J$49,'[4]Lookup Tables'!$L$20:$L$49), 2,0)</f>
        <v>8.1600000000000006E-2</v>
      </c>
      <c r="BE151" s="29">
        <f>BD151*AY151</f>
        <v>1.4688000000000001</v>
      </c>
      <c r="BF151" s="30">
        <f>BE151*454</f>
        <v>666.8352000000001</v>
      </c>
      <c r="BG151" s="29">
        <f t="array" ref="BG151">VLOOKUP($S151&amp;$M151, CHOOSE({1,2}, '[4]Lookup Tables'!$I$20:$I$49&amp;'[4]Lookup Tables'!$J$20:$J$49,'[4]Lookup Tables'!$M$20:$M$49), 2,0)</f>
        <v>8.43E-2</v>
      </c>
      <c r="BH151" s="29">
        <f>BG151*AZ151</f>
        <v>1.5806249999999999</v>
      </c>
      <c r="BI151" s="30">
        <f>BH151*454</f>
        <v>717.60374999999999</v>
      </c>
      <c r="BJ151" s="30" t="str">
        <f>N151</f>
        <v>VLIF35</v>
      </c>
      <c r="BK151" s="31">
        <f>BE151*0.7</f>
        <v>1.02816</v>
      </c>
      <c r="BL151" s="30">
        <v>72036</v>
      </c>
      <c r="BM151" s="31">
        <f>BE151*0.3</f>
        <v>0.44064000000000003</v>
      </c>
      <c r="BN151" s="32">
        <v>0.3</v>
      </c>
      <c r="BO151" s="29" t="str">
        <f>'[4]Lookup Tables'!$P$58</f>
        <v>12-8 4x1.25 Universal Clip</v>
      </c>
      <c r="BP151" s="30">
        <f>VLOOKUP($BO151,'[4]Lookup Tables'!$P$58:$Q$60,2)</f>
        <v>8509</v>
      </c>
      <c r="BQ151" s="29" t="str">
        <f>VLOOKUP($S151,'[4]Lookup Tables'!$O$45:$S$53,2)</f>
        <v>54mm142 gauge</v>
      </c>
      <c r="BR151" s="33">
        <f>($AY151+1.25)/12</f>
        <v>1.6041666666666667</v>
      </c>
      <c r="BS151" s="30">
        <f>VLOOKUP($S151,'[4]Lookup Tables'!$O$45:$S$53,3)</f>
        <v>8040</v>
      </c>
      <c r="BT151" s="29" t="str">
        <f>VLOOKUP($S151,'[4]Lookup Tables'!$O$45:$S$53,4)</f>
        <v>106mm200 gauge</v>
      </c>
      <c r="BU151" s="33">
        <f>($AY151+1.25)/12</f>
        <v>1.6041666666666667</v>
      </c>
      <c r="BV151" s="30">
        <f>VLOOKUP($S151,'[4]Lookup Tables'!$O$45:$S$53,5)</f>
        <v>8042</v>
      </c>
      <c r="BW151" s="34">
        <f>F151</f>
        <v>25</v>
      </c>
      <c r="BX151" s="34">
        <f>BB151*BW151</f>
        <v>35.411250000000003</v>
      </c>
      <c r="BY151" s="34">
        <f>BE151*BW151</f>
        <v>36.720000000000006</v>
      </c>
      <c r="BZ151" s="34">
        <f>BH151*BW151</f>
        <v>39.515625</v>
      </c>
      <c r="CA151" s="34">
        <f>BZ151+CE151+CI151</f>
        <v>41.315624999999997</v>
      </c>
      <c r="CB151" s="35" t="str">
        <f t="array" ref="CB151">VLOOKUP($E151&amp;ROUNDUP(($AZ151),0), CHOOSE({1,2},'[4]Lookup Tables'!$X$3:$X$129&amp;'[4]Lookup Tables'!$Y$3:$Y$129,'[4]Lookup Tables'!$Z$3:$Z$129),2,0)</f>
        <v>22"-2pc</v>
      </c>
      <c r="CC151" s="34">
        <f t="array" ref="CC151">VLOOKUP($E151&amp;ROUNDUP(($AZ151),0), CHOOSE({1,2},'[4]Lookup Tables'!$X$3:$X$129&amp;'[4]Lookup Tables'!$Y$3:$Y$129,'[4]Lookup Tables'!AA$3:$AA$129),2,0)</f>
        <v>8425</v>
      </c>
      <c r="CD151" s="34">
        <f t="array" ref="CD151">VLOOKUP($E151&amp;ROUNDUP(($AZ151),0), CHOOSE({1,2},'[4]Lookup Tables'!$X$3:$X$129&amp;'[4]Lookup Tables'!$Y$3:$Y$129,'[4]Lookup Tables'!$AB$3:$AB$129),2,0)</f>
        <v>8426</v>
      </c>
      <c r="CE151" s="36">
        <f t="array" ref="CE151">VLOOKUP($E151&amp;ROUNDUP(($AZ151),0), CHOOSE({1,2},'[4]Lookup Tables'!$X$3:$X$129&amp;'[4]Lookup Tables'!$Y$3:$Y$129,'[4]Lookup Tables'!$AD$3:$AD$129),2,0)</f>
        <v>1.8</v>
      </c>
      <c r="CF151" s="34">
        <f t="array" ref="CF151">VLOOKUP($E151&amp;ROUNDUP(($AZ151),0), CHOOSE({1,2},'[4]Lookup Tables'!$X$3:$X$129&amp;'[4]Lookup Tables'!$Y$3:$Y$129,'[4]Lookup Tables'!$AE$3:$AE$129),2,0)</f>
        <v>2</v>
      </c>
      <c r="CG151" s="34" t="str">
        <f t="array" ref="CG151">VLOOKUP($E151&amp;ROUNDUP(($AZ151+1),0), CHOOSE({1,2},'[4]Lookup Tables'!$X$3:$X$129&amp;'[4]Lookup Tables'!$Y$3:$Y$129,'[4]Lookup Tables'!$AC$3:$AC$129),2,0)</f>
        <v>NA</v>
      </c>
      <c r="CH151" s="36">
        <f>(CO151*12)*0.0386</f>
        <v>6.4044667777563289</v>
      </c>
      <c r="CI151" s="36">
        <f>IF(CB151="NA", CH151*0.0022,0)</f>
        <v>0</v>
      </c>
      <c r="CJ151" s="36">
        <f>((3.14159*(((S151*0.039370078474)/2)^2))*Q151)*BW151</f>
        <v>486.1865619713808</v>
      </c>
      <c r="CK151" s="36">
        <f>((SQRT((CJ151/Q151)/3.14159))*2)</f>
        <v>5.9055117711000005</v>
      </c>
      <c r="CL151" s="36">
        <f>CK151/0.7827</f>
        <v>7.5450514515139915</v>
      </c>
      <c r="CM151" s="36">
        <f>(2*3.14159*(CL151/2))/12</f>
        <v>1.9752881824634867</v>
      </c>
      <c r="CN151" s="37">
        <f>ROUNDUP((Q151/3)*CM151,1)</f>
        <v>11.7</v>
      </c>
      <c r="CO151" s="37">
        <f>(CN151*ABS(COS(15)))+((6*(CM151*5))/12)</f>
        <v>13.826569036606926</v>
      </c>
      <c r="CP151" s="52" t="str">
        <f t="array" ref="CP151">VLOOKUP($S151&amp;$D151, CHOOSE({1,2}, '[4]Lookup Tables'!$O$65:$O$79&amp;'[4]Lookup Tables'!$P$65:$P$79,'[4]Lookup Tables'!$Q$65:$Q$79),2,0)</f>
        <v>NA</v>
      </c>
      <c r="CQ151" s="39">
        <f>(CA151/BW151)+(50/I151)</f>
        <v>1.6926249999999998</v>
      </c>
      <c r="CR151" s="40" t="str">
        <f>+IFERROR(VLOOKUP($J151,'[5]Codes - Revised'!$A$8:$O$12110,10,FALSE),"ERROR")</f>
        <v>48 x 44</v>
      </c>
      <c r="CS151" s="41">
        <f>CQ151*F151*H151</f>
        <v>2115.78125</v>
      </c>
    </row>
    <row r="152" spans="1:97" s="10" customFormat="1">
      <c r="A152" s="11" t="s">
        <v>21</v>
      </c>
      <c r="B152" s="12">
        <v>253058</v>
      </c>
      <c r="C152" s="11" t="s">
        <v>322</v>
      </c>
      <c r="D152" s="11" t="s">
        <v>23</v>
      </c>
      <c r="E152" s="11" t="s">
        <v>24</v>
      </c>
      <c r="F152" s="11">
        <v>25</v>
      </c>
      <c r="G152" s="13">
        <f>CA152</f>
        <v>50.005625000000002</v>
      </c>
      <c r="H152" s="14">
        <v>48</v>
      </c>
      <c r="I152" s="13">
        <f>F152*H152</f>
        <v>1200</v>
      </c>
      <c r="J152" s="14">
        <v>12255</v>
      </c>
      <c r="K152" s="11" t="s">
        <v>65</v>
      </c>
      <c r="L152" s="15" t="str">
        <f>+IFERROR(VLOOKUP($K152,'[4]Lookup Tables'!$A$3:$B$36,2,FALSE),"ERROR")</f>
        <v>0204</v>
      </c>
      <c r="M152" s="11" t="s">
        <v>51</v>
      </c>
      <c r="N152" s="15" t="str">
        <f t="array" ref="N152">VLOOKUP($M152&amp;$L152, CHOOSE({1,2}, '[4]Lookup Tables'!$I$59:$I$165&amp;'[4]Lookup Tables'!$J$59:$J$165,'[4]Lookup Tables'!$K$59:$K$165), 2,0)</f>
        <v>VLIF0204</v>
      </c>
      <c r="O152" s="15">
        <f t="array" ref="O152">VLOOKUP($M152&amp;$K152&amp;A152, CHOOSE({1,2,3}, '[4]Lookup Tables'!$I$59:$I$165&amp;'[4]Lookup Tables'!$J$59:$J$165&amp;'[4]Lookup Tables'!$H$59:$H$165,'[4]Lookup Tables'!$L$59:$L$165), 2,0)</f>
        <v>70348</v>
      </c>
      <c r="P152" s="15">
        <f>+IFERROR(VLOOKUP($A152,'[4]Lookup Tables'!$I$54:$J$55,2,FALSE),"ERROR")</f>
        <v>72036</v>
      </c>
      <c r="Q152" s="16">
        <v>21.75</v>
      </c>
      <c r="R152" s="51">
        <v>1.375</v>
      </c>
      <c r="S152" s="18">
        <v>30</v>
      </c>
      <c r="T152" s="19">
        <f>(VLOOKUP(S152,'[4]Lookup Tables'!$L$3:$M$11,2,FALSE))*0.039370078474</f>
        <v>1.161417314983</v>
      </c>
      <c r="U152" s="17">
        <f>(3.14159*(T152/2)^2)*(Q152)</f>
        <v>23.042275701619214</v>
      </c>
      <c r="V152" s="20" t="str">
        <f>+IFERROR(VLOOKUP(L152,'[4]Lookup Tables'!$R$4:$U$22,3,FALSE),"ERROR")</f>
        <v>Yellow</v>
      </c>
      <c r="W152" s="21">
        <f>B152</f>
        <v>253058</v>
      </c>
      <c r="X152" s="11" t="s">
        <v>323</v>
      </c>
      <c r="Y152" s="23" t="s">
        <v>27</v>
      </c>
      <c r="Z152" s="23" t="str">
        <f>+IFERROR(VLOOKUP(L152,'[4]Lookup Tables'!$R$4:$U$22,4,FALSE),"ERROR")</f>
        <v>Slow</v>
      </c>
      <c r="AA152" s="21">
        <f>S152</f>
        <v>30</v>
      </c>
      <c r="AB152" s="24">
        <f>R152</f>
        <v>1.375</v>
      </c>
      <c r="AC152" s="23" t="s">
        <v>305</v>
      </c>
      <c r="AD152" s="25">
        <v>0.875</v>
      </c>
      <c r="AE152" s="26">
        <f>(($U152-(3.1459*(($AB152+0.043)/2)^2))/((3.1459*(($AB152+0.043)/2)^2)-(3.1459*(AD152/2)^2)))/12</f>
        <v>1.8263234997638615</v>
      </c>
      <c r="AF152" s="23" t="s">
        <v>306</v>
      </c>
      <c r="AG152" s="23">
        <v>1</v>
      </c>
      <c r="AH152" s="26">
        <f>(($U152-(3.1459*(($AB152+0.043)/2)^2))/((3.1459*(($AB152+0.043)/2)^2)-(3.1459*(AG152/2)^2)))/12</f>
        <v>2.2498264246544895</v>
      </c>
      <c r="AI152" s="23"/>
      <c r="AJ152" s="23"/>
      <c r="AK152" s="26"/>
      <c r="AL152" s="23" t="s">
        <v>31</v>
      </c>
      <c r="AM152" s="23">
        <v>0.80400000000000005</v>
      </c>
      <c r="AN152" s="26">
        <f>(($U152-(3.1459*(($AB152+0.043)/2)^2))/((3.1459*(($AB152+0.043)/2)^2)-(3.1459*(AM152/2)^2)))/12</f>
        <v>1.6667450188905175</v>
      </c>
      <c r="AO152" s="23" t="s">
        <v>32</v>
      </c>
      <c r="AP152" s="23">
        <v>0.53</v>
      </c>
      <c r="AQ152" s="26">
        <f>(($U152-(3.1459*(($AB152+0.043)/2)^2))/((3.1459*(($AB152+0.043)/2)^2)-(3.1459*(AP152/2)^2)))/12</f>
        <v>1.3145577603458412</v>
      </c>
      <c r="AR152" s="47">
        <f>AY152</f>
        <v>22</v>
      </c>
      <c r="AS152" s="21">
        <f>+IFERROR(VLOOKUP(L152,'[4]Lookup Tables'!$R$4:$U$22,2,FALSE),"ERROR")</f>
        <v>240</v>
      </c>
      <c r="AT152" s="23" t="str">
        <f>A152</f>
        <v>B or G</v>
      </c>
      <c r="AU152" s="21">
        <f>F152</f>
        <v>25</v>
      </c>
      <c r="AV152" s="21" t="str">
        <f>+IFERROR(VLOOKUP(L152,'[4]Lookup Tables'!$R$4:$V$22,5,FALSE),"ERROR")</f>
        <v>5-8</v>
      </c>
      <c r="AW152" s="21">
        <v>600</v>
      </c>
      <c r="AX152" s="48">
        <f>Q152</f>
        <v>21.75</v>
      </c>
      <c r="AY152" s="48">
        <f>AX152+0.25</f>
        <v>22</v>
      </c>
      <c r="AZ152" s="48">
        <f>AX152+1</f>
        <v>22.75</v>
      </c>
      <c r="BA152" s="29">
        <f t="array" ref="BA152">VLOOKUP($S152&amp;$M152, CHOOSE({1,2}, '[4]Lookup Tables'!$I$20:$I$49&amp;'[4]Lookup Tables'!$J$20:$J$49,'[4]Lookup Tables'!$K$20:$K$49), 2,0)</f>
        <v>7.9799999999999996E-2</v>
      </c>
      <c r="BB152" s="29">
        <f>BA152*AX152</f>
        <v>1.7356499999999999</v>
      </c>
      <c r="BC152" s="30">
        <f>BB152*454</f>
        <v>787.98509999999999</v>
      </c>
      <c r="BD152" s="29">
        <f t="array" ref="BD152">VLOOKUP($S152&amp;$M152, CHOOSE({1,2}, '[4]Lookup Tables'!$I$20:$I$49&amp;'[4]Lookup Tables'!$J$20:$J$49,'[4]Lookup Tables'!$L$20:$L$49), 2,0)</f>
        <v>8.1600000000000006E-2</v>
      </c>
      <c r="BE152" s="29">
        <f>BD152*AY152</f>
        <v>1.7952000000000001</v>
      </c>
      <c r="BF152" s="30">
        <f>BE152*454</f>
        <v>815.02080000000001</v>
      </c>
      <c r="BG152" s="29">
        <f t="array" ref="BG152">VLOOKUP($S152&amp;$M152, CHOOSE({1,2}, '[4]Lookup Tables'!$I$20:$I$49&amp;'[4]Lookup Tables'!$J$20:$J$49,'[4]Lookup Tables'!$M$20:$M$49), 2,0)</f>
        <v>8.43E-2</v>
      </c>
      <c r="BH152" s="29">
        <f>BG152*AZ152</f>
        <v>1.9178249999999999</v>
      </c>
      <c r="BI152" s="30">
        <f>BH152*454</f>
        <v>870.69254999999998</v>
      </c>
      <c r="BJ152" s="30" t="str">
        <f>N152</f>
        <v>VLIF0204</v>
      </c>
      <c r="BK152" s="31">
        <f>BE152*0.7</f>
        <v>1.25664</v>
      </c>
      <c r="BL152" s="30">
        <v>72036</v>
      </c>
      <c r="BM152" s="31">
        <f>BE152*0.3</f>
        <v>0.53856000000000004</v>
      </c>
      <c r="BN152" s="32">
        <v>0.3</v>
      </c>
      <c r="BO152" s="29" t="str">
        <f>'[4]Lookup Tables'!$P$58</f>
        <v>12-8 4x1.25 Universal Clip</v>
      </c>
      <c r="BP152" s="30">
        <f>VLOOKUP($BO152,'[4]Lookup Tables'!$P$58:$Q$60,2)</f>
        <v>8509</v>
      </c>
      <c r="BQ152" s="29" t="str">
        <f>VLOOKUP($S152,'[4]Lookup Tables'!$O$45:$S$53,2)</f>
        <v>54mm142 gauge</v>
      </c>
      <c r="BR152" s="33">
        <f>($AY152+1.25)/12</f>
        <v>1.9375</v>
      </c>
      <c r="BS152" s="30">
        <f>VLOOKUP($S152,'[4]Lookup Tables'!$O$45:$S$53,3)</f>
        <v>8040</v>
      </c>
      <c r="BT152" s="29" t="str">
        <f>VLOOKUP($S152,'[4]Lookup Tables'!$O$45:$S$53,4)</f>
        <v>106mm200 gauge</v>
      </c>
      <c r="BU152" s="33">
        <f>($AY152+1.25)/12</f>
        <v>1.9375</v>
      </c>
      <c r="BV152" s="30">
        <f>VLOOKUP($S152,'[4]Lookup Tables'!$O$45:$S$53,5)</f>
        <v>8042</v>
      </c>
      <c r="BW152" s="34">
        <f>F152</f>
        <v>25</v>
      </c>
      <c r="BX152" s="34">
        <f>BB152*BW152</f>
        <v>43.391249999999999</v>
      </c>
      <c r="BY152" s="34">
        <f>BE152*BW152</f>
        <v>44.88</v>
      </c>
      <c r="BZ152" s="34">
        <f>BH152*BW152</f>
        <v>47.945625</v>
      </c>
      <c r="CA152" s="34">
        <f>BZ152+CE152+CI152</f>
        <v>50.005625000000002</v>
      </c>
      <c r="CB152" s="35" t="str">
        <f t="array" ref="CB152">VLOOKUP($E152&amp;ROUNDUP(($AZ152),0), CHOOSE({1,2},'[4]Lookup Tables'!$X$3:$X$129&amp;'[4]Lookup Tables'!$Y$3:$Y$129,'[4]Lookup Tables'!$Z$3:$Z$129),2,0)</f>
        <v>25"-2pc</v>
      </c>
      <c r="CC152" s="34">
        <f t="array" ref="CC152">VLOOKUP($E152&amp;ROUNDUP(($AZ152),0), CHOOSE({1,2},'[4]Lookup Tables'!$X$3:$X$129&amp;'[4]Lookup Tables'!$Y$3:$Y$129,'[4]Lookup Tables'!AA$3:$AA$129),2,0)</f>
        <v>8427</v>
      </c>
      <c r="CD152" s="34">
        <f t="array" ref="CD152">VLOOKUP($E152&amp;ROUNDUP(($AZ152),0), CHOOSE({1,2},'[4]Lookup Tables'!$X$3:$X$129&amp;'[4]Lookup Tables'!$Y$3:$Y$129,'[4]Lookup Tables'!$AB$3:$AB$129),2,0)</f>
        <v>8428</v>
      </c>
      <c r="CE152" s="36">
        <f t="array" ref="CE152">VLOOKUP($E152&amp;ROUNDUP(($AZ152),0), CHOOSE({1,2},'[4]Lookup Tables'!$X$3:$X$129&amp;'[4]Lookup Tables'!$Y$3:$Y$129,'[4]Lookup Tables'!$AD$3:$AD$129),2,0)</f>
        <v>2.06</v>
      </c>
      <c r="CF152" s="34">
        <f t="array" ref="CF152">VLOOKUP($E152&amp;ROUNDUP(($AZ152),0), CHOOSE({1,2},'[4]Lookup Tables'!$X$3:$X$129&amp;'[4]Lookup Tables'!$Y$3:$Y$129,'[4]Lookup Tables'!$AE$3:$AE$129),2,0)</f>
        <v>2</v>
      </c>
      <c r="CG152" s="34" t="str">
        <f t="array" ref="CG152">VLOOKUP($E152&amp;ROUNDUP(($AZ152+1),0), CHOOSE({1,2},'[4]Lookup Tables'!$X$3:$X$129&amp;'[4]Lookup Tables'!$Y$3:$Y$129,'[4]Lookup Tables'!$AC$3:$AC$129),2,0)</f>
        <v>NA</v>
      </c>
      <c r="CH152" s="36">
        <f>(CO152*12)*0.0386</f>
        <v>7.3545628690940843</v>
      </c>
      <c r="CI152" s="36">
        <f>IF(CB152="NA", CH152*0.0022,0)</f>
        <v>0</v>
      </c>
      <c r="CJ152" s="36">
        <f>((3.14159*(((S152*0.039370078474)/2)^2))*Q152)*BW152</f>
        <v>595.74973086633975</v>
      </c>
      <c r="CK152" s="36">
        <f>((SQRT((CJ152/Q152)/3.14159))*2)</f>
        <v>5.9055117710999996</v>
      </c>
      <c r="CL152" s="36">
        <f>CK152/0.7827</f>
        <v>7.5450514515139897</v>
      </c>
      <c r="CM152" s="36">
        <f>(2*3.14159*(CL152/2))/12</f>
        <v>1.975288182463486</v>
      </c>
      <c r="CN152" s="37">
        <f>ROUNDUP((Q152/3)*CM152,1)</f>
        <v>14.4</v>
      </c>
      <c r="CO152" s="37">
        <f>(CN152*ABS(COS(15)))+((6*(CM152*5))/12)</f>
        <v>15.877726401325743</v>
      </c>
      <c r="CP152" s="52" t="str">
        <f t="array" ref="CP152">VLOOKUP($S152&amp;$D152, CHOOSE({1,2}, '[4]Lookup Tables'!$O$65:$O$79&amp;'[4]Lookup Tables'!$P$65:$P$79,'[4]Lookup Tables'!$Q$65:$Q$79),2,0)</f>
        <v>NA</v>
      </c>
      <c r="CQ152" s="39">
        <f>(CA152/BW152)+(50/I152)</f>
        <v>2.0418916666666664</v>
      </c>
      <c r="CR152" s="40" t="str">
        <f>+IFERROR(VLOOKUP($J152,'[5]Codes - Revised'!$A$8:$O$12110,10,FALSE),"ERROR")</f>
        <v>44 x 44</v>
      </c>
      <c r="CS152" s="41">
        <f>CQ152*F152*H152</f>
        <v>2450.2699999999995</v>
      </c>
    </row>
    <row r="153" spans="1:97" s="10" customFormat="1">
      <c r="A153" s="11" t="s">
        <v>21</v>
      </c>
      <c r="B153" s="12">
        <v>253061</v>
      </c>
      <c r="C153" s="11" t="s">
        <v>324</v>
      </c>
      <c r="D153" s="11" t="s">
        <v>23</v>
      </c>
      <c r="E153" s="11" t="s">
        <v>24</v>
      </c>
      <c r="F153" s="11">
        <v>25</v>
      </c>
      <c r="G153" s="13">
        <f t="shared" ref="G153:G156" si="1399">CA153</f>
        <v>27.727624999999996</v>
      </c>
      <c r="H153" s="14">
        <v>75</v>
      </c>
      <c r="I153" s="13">
        <f t="shared" ref="I153:I156" si="1400">F153*H153</f>
        <v>1875</v>
      </c>
      <c r="J153" s="14">
        <v>12137</v>
      </c>
      <c r="K153" s="11" t="s">
        <v>325</v>
      </c>
      <c r="L153" s="15">
        <f>+IFERROR(VLOOKUP($K153,'[4]Lookup Tables'!$A$3:$B$35,2,FALSE),"ERROR")</f>
        <v>45</v>
      </c>
      <c r="M153" s="11" t="s">
        <v>25</v>
      </c>
      <c r="N153" s="15" t="str">
        <f t="array" ref="N153">VLOOKUP($M153&amp;$L153, CHOOSE({1,2}, '[4]Lookup Tables'!$I$59:$I$165&amp;'[4]Lookup Tables'!$J$59:$J$165,'[4]Lookup Tables'!$K$59:$K$165), 2,0)</f>
        <v>M45</v>
      </c>
      <c r="O153" s="15">
        <f t="array" ref="O153">VLOOKUP($M153&amp;$K153&amp;A153, CHOOSE({1,2,3}, '[4]Lookup Tables'!$I$59:$I$165&amp;'[4]Lookup Tables'!$J$59:$J$165&amp;'[4]Lookup Tables'!$H$59:$H$165,'[4]Lookup Tables'!$L$59:$L$165), 2,0)</f>
        <v>70291</v>
      </c>
      <c r="P153" s="15">
        <f>+IFERROR(VLOOKUP($A153,'[4]Lookup Tables'!$I$54:$J$55,2,FALSE),"ERROR")</f>
        <v>72036</v>
      </c>
      <c r="Q153" s="16">
        <v>11.75</v>
      </c>
      <c r="R153" s="51">
        <v>1.375</v>
      </c>
      <c r="S153" s="18">
        <v>30</v>
      </c>
      <c r="T153" s="19">
        <f>(VLOOKUP(S153,'[4]Lookup Tables'!$L$3:$M$11,2,FALSE))*0.039370078474</f>
        <v>1.161417314983</v>
      </c>
      <c r="U153" s="17">
        <f t="shared" ref="U153:U156" si="1401">(3.14159*(T153/2)^2)*(Q153)</f>
        <v>12.44812595374831</v>
      </c>
      <c r="V153" s="20" t="str">
        <f>+IFERROR(VLOOKUP(L153,'[4]Lookup Tables'!$R$4:$U$22,3,FALSE),"ERROR")</f>
        <v>Green</v>
      </c>
      <c r="W153" s="21">
        <f t="shared" ref="W153:W156" si="1402">B153</f>
        <v>253061</v>
      </c>
      <c r="X153" s="22" t="s">
        <v>326</v>
      </c>
      <c r="Y153" s="23" t="s">
        <v>27</v>
      </c>
      <c r="Z153" s="23" t="str">
        <f>+IFERROR(VLOOKUP(L153,'[4]Lookup Tables'!$R$4:$U$22,4,FALSE),"ERROR")</f>
        <v>Medium</v>
      </c>
      <c r="AA153" s="21">
        <f t="shared" ref="AA153:AA156" si="1403">S153</f>
        <v>30</v>
      </c>
      <c r="AB153" s="24">
        <f t="shared" ref="AB153:AB156" si="1404">R153</f>
        <v>1.375</v>
      </c>
      <c r="AC153" s="23" t="s">
        <v>305</v>
      </c>
      <c r="AD153" s="25">
        <v>0.875</v>
      </c>
      <c r="AE153" s="26">
        <f t="shared" ref="AE153:AE156" si="1405">(($U153-(3.1459*(($AB153+0.043)/2)^2))/((3.1459*(($AB153+0.043)/2)^2)-(3.1459*(AD153/2)^2)))/12</f>
        <v>0.9247605518714872</v>
      </c>
      <c r="AF153" s="23" t="s">
        <v>306</v>
      </c>
      <c r="AG153" s="23">
        <v>1</v>
      </c>
      <c r="AH153" s="26">
        <f t="shared" ref="AH153:AH156" si="1406">(($U153-(3.1459*(($AB153+0.043)/2)^2))/((3.1459*(($AB153+0.043)/2)^2)-(3.1459*(AG153/2)^2)))/12</f>
        <v>1.1392016399874121</v>
      </c>
      <c r="AI153" s="23"/>
      <c r="AJ153" s="23"/>
      <c r="AK153" s="26"/>
      <c r="AL153" s="23" t="s">
        <v>31</v>
      </c>
      <c r="AM153" s="23">
        <v>0.80400000000000005</v>
      </c>
      <c r="AN153" s="26">
        <f t="shared" ref="AN153:AN156" si="1407">(($U153-(3.1459*(($AB153+0.043)/2)^2))/((3.1459*(($AB153+0.043)/2)^2)-(3.1459*(AM153/2)^2)))/12</f>
        <v>0.84395784410458408</v>
      </c>
      <c r="AO153" s="23" t="s">
        <v>32</v>
      </c>
      <c r="AP153" s="23">
        <v>0.53</v>
      </c>
      <c r="AQ153" s="26">
        <f t="shared" ref="AQ153:AQ156" si="1408">(($U153-(3.1459*(($AB153+0.043)/2)^2))/((3.1459*(($AB153+0.043)/2)^2)-(3.1459*(AP153/2)^2)))/12</f>
        <v>0.66562750798615167</v>
      </c>
      <c r="AR153" s="47">
        <f t="shared" ref="AR153:AR156" si="1409">AY153</f>
        <v>12</v>
      </c>
      <c r="AS153" s="21">
        <f>+IFERROR(VLOOKUP(L153,'[4]Lookup Tables'!$R$4:$U$22,2,FALSE),"ERROR")</f>
        <v>60</v>
      </c>
      <c r="AT153" s="23" t="str">
        <f t="shared" ref="AT153:AT156" si="1410">A153</f>
        <v>B or G</v>
      </c>
      <c r="AU153" s="21">
        <f t="shared" ref="AU153:AU156" si="1411">F153</f>
        <v>25</v>
      </c>
      <c r="AV153" s="21" t="str">
        <f>+IFERROR(VLOOKUP(L153,'[4]Lookup Tables'!$R$4:$V$22,5,FALSE),"ERROR")</f>
        <v>5-8</v>
      </c>
      <c r="AW153" s="21">
        <v>600</v>
      </c>
      <c r="AX153" s="48">
        <f t="shared" ref="AX153:AX156" si="1412">Q153</f>
        <v>11.75</v>
      </c>
      <c r="AY153" s="48">
        <f t="shared" ref="AY153:AY156" si="1413">AX153+0.25</f>
        <v>12</v>
      </c>
      <c r="AZ153" s="48">
        <f t="shared" ref="AZ153:AZ156" si="1414">AX153+1</f>
        <v>12.75</v>
      </c>
      <c r="BA153" s="29">
        <f t="array" ref="BA153">VLOOKUP($S153&amp;$M153, CHOOSE({1,2}, '[4]Lookup Tables'!$I$20:$I$49&amp;'[4]Lookup Tables'!$J$20:$J$49,'[4]Lookup Tables'!$K$20:$K$49), 2,0)</f>
        <v>7.9799999999999996E-2</v>
      </c>
      <c r="BB153" s="29">
        <f t="shared" ref="BB153:BB156" si="1415">BA153*AX153</f>
        <v>0.93764999999999998</v>
      </c>
      <c r="BC153" s="30">
        <f t="shared" ref="BC153:BC156" si="1416">BB153*454</f>
        <v>425.69310000000002</v>
      </c>
      <c r="BD153" s="29">
        <f t="array" ref="BD153">VLOOKUP($S153&amp;$M153, CHOOSE({1,2}, '[4]Lookup Tables'!$I$20:$I$49&amp;'[4]Lookup Tables'!$J$20:$J$49,'[4]Lookup Tables'!$L$20:$L$49), 2,0)</f>
        <v>8.1600000000000006E-2</v>
      </c>
      <c r="BE153" s="29">
        <f t="shared" ref="BE153:BE156" si="1417">BD153*AY153</f>
        <v>0.97920000000000007</v>
      </c>
      <c r="BF153" s="30">
        <f t="shared" ref="BF153:BF156" si="1418">BE153*454</f>
        <v>444.55680000000001</v>
      </c>
      <c r="BG153" s="29">
        <f t="array" ref="BG153">VLOOKUP($S153&amp;$M153, CHOOSE({1,2}, '[4]Lookup Tables'!$I$20:$I$49&amp;'[4]Lookup Tables'!$J$20:$J$49,'[4]Lookup Tables'!$M$20:$M$49), 2,0)</f>
        <v>8.43E-2</v>
      </c>
      <c r="BH153" s="29">
        <f t="shared" ref="BH153:BH156" si="1419">BG153*AZ153</f>
        <v>1.0748249999999999</v>
      </c>
      <c r="BI153" s="30">
        <f t="shared" ref="BI153:BI156" si="1420">BH153*454</f>
        <v>487.97054999999995</v>
      </c>
      <c r="BJ153" s="30" t="str">
        <f t="shared" ref="BJ153:BJ156" si="1421">N153</f>
        <v>M45</v>
      </c>
      <c r="BK153" s="31">
        <f t="shared" ref="BK153:BK156" si="1422">BE153*0.7</f>
        <v>0.68544000000000005</v>
      </c>
      <c r="BL153" s="30">
        <v>72036</v>
      </c>
      <c r="BM153" s="31">
        <f t="shared" ref="BM153:BM156" si="1423">BE153*0.3</f>
        <v>0.29376000000000002</v>
      </c>
      <c r="BN153" s="32">
        <v>0.3</v>
      </c>
      <c r="BO153" s="29" t="str">
        <f>'[4]Lookup Tables'!$P$58</f>
        <v>12-8 4x1.25 Universal Clip</v>
      </c>
      <c r="BP153" s="30">
        <f>VLOOKUP($BO153,'[4]Lookup Tables'!$P$58:$Q$60,2)</f>
        <v>8509</v>
      </c>
      <c r="BQ153" s="29" t="str">
        <f>VLOOKUP($S153,'[4]Lookup Tables'!$O$45:$S$53,2)</f>
        <v>54mm142 gauge</v>
      </c>
      <c r="BR153" s="33">
        <f t="shared" ref="BR153:BR156" si="1424">($AY153+1.25)/12</f>
        <v>1.1041666666666667</v>
      </c>
      <c r="BS153" s="30">
        <f>VLOOKUP($S153,'[4]Lookup Tables'!$O$45:$S$53,3)</f>
        <v>8040</v>
      </c>
      <c r="BT153" s="29" t="str">
        <f>VLOOKUP($S153,'[4]Lookup Tables'!$O$45:$S$53,4)</f>
        <v>106mm200 gauge</v>
      </c>
      <c r="BU153" s="33">
        <f t="shared" ref="BU153:BU156" si="1425">($AY153+1.25)/12</f>
        <v>1.1041666666666667</v>
      </c>
      <c r="BV153" s="30">
        <f>VLOOKUP($S153,'[4]Lookup Tables'!$O$45:$S$53,5)</f>
        <v>8042</v>
      </c>
      <c r="BW153" s="34">
        <f t="shared" ref="BW153:BW156" si="1426">F153</f>
        <v>25</v>
      </c>
      <c r="BX153" s="34">
        <f t="shared" ref="BX153:BX156" si="1427">BB153*BW153</f>
        <v>23.44125</v>
      </c>
      <c r="BY153" s="34">
        <f t="shared" ref="BY153:BY156" si="1428">BE153*BW153</f>
        <v>24.48</v>
      </c>
      <c r="BZ153" s="34">
        <f t="shared" ref="BZ153:BZ156" si="1429">BH153*BW153</f>
        <v>26.870624999999997</v>
      </c>
      <c r="CA153" s="34">
        <f t="shared" ref="CA153:CA156" si="1430">BZ153+CE153+CI153</f>
        <v>27.727624999999996</v>
      </c>
      <c r="CB153" s="35" t="str">
        <f t="array" ref="CB153">VLOOKUP($E153&amp;ROUNDUP(($AZ153),0), CHOOSE({1,2},'[4]Lookup Tables'!$X$3:$X$129&amp;'[4]Lookup Tables'!$Y$3:$Y$129,'[4]Lookup Tables'!$Z$3:$Z$129),2,0)</f>
        <v>13"-2pc</v>
      </c>
      <c r="CC153" s="34">
        <f t="array" ref="CC153">VLOOKUP($E153&amp;ROUNDUP(($AZ153),0), CHOOSE({1,2},'[4]Lookup Tables'!$X$3:$X$129&amp;'[4]Lookup Tables'!$Y$3:$Y$129,'[4]Lookup Tables'!AA$3:$AA$129),2,0)</f>
        <v>8405</v>
      </c>
      <c r="CD153" s="34">
        <f t="array" ref="CD153">VLOOKUP($E153&amp;ROUNDUP(($AZ153),0), CHOOSE({1,2},'[4]Lookup Tables'!$X$3:$X$129&amp;'[4]Lookup Tables'!$Y$3:$Y$129,'[4]Lookup Tables'!$AB$3:$AB$129),2,0)</f>
        <v>8406</v>
      </c>
      <c r="CE153" s="36">
        <f t="array" ref="CE153">VLOOKUP($E153&amp;ROUNDUP(($AZ153),0), CHOOSE({1,2},'[4]Lookup Tables'!$X$3:$X$129&amp;'[4]Lookup Tables'!$Y$3:$Y$129,'[4]Lookup Tables'!$AD$3:$AD$129),2,0)</f>
        <v>0.85699999999999998</v>
      </c>
      <c r="CF153" s="34">
        <f t="array" ref="CF153">VLOOKUP($E153&amp;ROUNDUP(($AZ153),0), CHOOSE({1,2},'[4]Lookup Tables'!$X$3:$X$129&amp;'[4]Lookup Tables'!$Y$3:$Y$129,'[4]Lookup Tables'!$AE$3:$AE$129),2,0)</f>
        <v>1</v>
      </c>
      <c r="CG153" s="34" t="str">
        <f t="array" ref="CG153">VLOOKUP($E153&amp;ROUNDUP(($AZ153+1),0), CHOOSE({1,2},'[4]Lookup Tables'!$X$3:$X$129&amp;'[4]Lookup Tables'!$Y$3:$Y$129,'[4]Lookup Tables'!$AC$3:$AC$129),2,0)</f>
        <v>NA</v>
      </c>
      <c r="CH153" s="36">
        <f t="shared" ref="CH153:CH156" si="1431">(CO153*12)*0.0386</f>
        <v>5.0321057569351249</v>
      </c>
      <c r="CI153" s="36">
        <f t="shared" ref="CI153:CI156" si="1432">IF(CB153="NA", CH153*0.0022,0)</f>
        <v>0</v>
      </c>
      <c r="CJ153" s="36">
        <f t="shared" ref="CJ153:CJ156" si="1433">((3.14159*(((S153*0.039370078474)/2)^2))*Q153)*BW153</f>
        <v>321.8418086289422</v>
      </c>
      <c r="CK153" s="36">
        <f t="shared" ref="CK153:CK156" si="1434">((SQRT((CJ153/Q153)/3.14159))*2)</f>
        <v>5.9055117711000005</v>
      </c>
      <c r="CL153" s="36">
        <f t="shared" ref="CL153:CL156" si="1435">CK153/0.7827</f>
        <v>7.5450514515139915</v>
      </c>
      <c r="CM153" s="36">
        <f t="shared" ref="CM153:CM156" si="1436">(2*3.14159*(CL153/2))/12</f>
        <v>1.9752881824634867</v>
      </c>
      <c r="CN153" s="37">
        <f t="shared" ref="CN153:CN156" si="1437">ROUNDUP((Q153/3)*CM153,1)</f>
        <v>7.8</v>
      </c>
      <c r="CO153" s="37">
        <f t="shared" ref="CO153:CO156" si="1438">(CN153*ABS(COS(15)))+((6*(CM153*5))/12)</f>
        <v>10.863786176457523</v>
      </c>
      <c r="CP153" s="52" t="str">
        <f t="array" ref="CP153">VLOOKUP($S153&amp;$D153, CHOOSE({1,2}, '[4]Lookup Tables'!$O$65:$O$79&amp;'[4]Lookup Tables'!$P$65:$P$79,'[4]Lookup Tables'!$Q$65:$Q$79),2,0)</f>
        <v>NA</v>
      </c>
      <c r="CQ153" s="39">
        <f t="shared" ref="CQ153:CQ156" si="1439">(CA153/BW153)+(50/I153)</f>
        <v>1.1357716666666664</v>
      </c>
      <c r="CR153" s="40" t="str">
        <f>+IFERROR(VLOOKUP($J153,'[5]Codes - Revised'!$A$8:$O$12110,10,FALSE),"ERROR")</f>
        <v>48 x 44</v>
      </c>
      <c r="CS153" s="41">
        <f t="shared" ref="CS153:CS162" si="1440">CQ153*F153*H153</f>
        <v>2129.5718749999996</v>
      </c>
    </row>
    <row r="154" spans="1:97" s="10" customFormat="1">
      <c r="A154" s="11" t="s">
        <v>21</v>
      </c>
      <c r="B154" s="12">
        <v>253064</v>
      </c>
      <c r="C154" s="11" t="s">
        <v>327</v>
      </c>
      <c r="D154" s="11" t="s">
        <v>23</v>
      </c>
      <c r="E154" s="11" t="s">
        <v>24</v>
      </c>
      <c r="F154" s="11">
        <v>17</v>
      </c>
      <c r="G154" s="13">
        <f t="shared" si="1399"/>
        <v>55.246424999999995</v>
      </c>
      <c r="H154" s="14">
        <v>42</v>
      </c>
      <c r="I154" s="13">
        <f t="shared" si="1400"/>
        <v>714</v>
      </c>
      <c r="J154" s="14">
        <v>12931</v>
      </c>
      <c r="K154" s="11">
        <v>20</v>
      </c>
      <c r="L154" s="15">
        <f>+IFERROR(VLOOKUP($K154,'[4]Lookup Tables'!$A$3:$B$35,2,FALSE),"ERROR")</f>
        <v>20</v>
      </c>
      <c r="M154" s="11" t="s">
        <v>51</v>
      </c>
      <c r="N154" s="15" t="str">
        <f t="array" ref="N154">VLOOKUP($M154&amp;$L154, CHOOSE({1,2}, '[4]Lookup Tables'!$I$59:$I$165&amp;'[4]Lookup Tables'!$J$59:$J$165,'[4]Lookup Tables'!$K$59:$K$165), 2,0)</f>
        <v>VLIF20</v>
      </c>
      <c r="O154" s="15">
        <f t="array" ref="O154">VLOOKUP($M154&amp;$K154&amp;A154, CHOOSE({1,2,3}, '[4]Lookup Tables'!$I$59:$I$165&amp;'[4]Lookup Tables'!$J$59:$J$165&amp;'[4]Lookup Tables'!$H$59:$H$165,'[4]Lookup Tables'!$L$59:$L$165), 2,0)</f>
        <v>70342</v>
      </c>
      <c r="P154" s="15">
        <f>+IFERROR(VLOOKUP($A154,'[4]Lookup Tables'!$I$54:$J$55,2,FALSE),"ERROR")</f>
        <v>72036</v>
      </c>
      <c r="Q154" s="16">
        <v>35.75</v>
      </c>
      <c r="R154" s="51">
        <v>1.375</v>
      </c>
      <c r="S154" s="18">
        <v>30</v>
      </c>
      <c r="T154" s="19">
        <f>(VLOOKUP(S154,'[4]Lookup Tables'!$L$3:$M$11,2,FALSE))*0.039370078474</f>
        <v>1.161417314983</v>
      </c>
      <c r="U154" s="17">
        <f t="shared" si="1401"/>
        <v>37.874085348638474</v>
      </c>
      <c r="V154" s="20" t="str">
        <f>+IFERROR(VLOOKUP(L154,'[4]Lookup Tables'!$R$4:$U$22,3,FALSE),"ERROR")</f>
        <v>Orange</v>
      </c>
      <c r="W154" s="21">
        <f t="shared" si="1402"/>
        <v>253064</v>
      </c>
      <c r="X154" s="22" t="s">
        <v>310</v>
      </c>
      <c r="Y154" s="23" t="s">
        <v>27</v>
      </c>
      <c r="Z154" s="23" t="str">
        <f>+IFERROR(VLOOKUP(L154,'[4]Lookup Tables'!$R$4:$U$22,4,FALSE),"ERROR")</f>
        <v>x-Fast</v>
      </c>
      <c r="AA154" s="21">
        <f t="shared" si="1403"/>
        <v>30</v>
      </c>
      <c r="AB154" s="24">
        <f t="shared" si="1404"/>
        <v>1.375</v>
      </c>
      <c r="AC154" s="23" t="s">
        <v>305</v>
      </c>
      <c r="AD154" s="25">
        <v>0.875</v>
      </c>
      <c r="AE154" s="26">
        <f t="shared" si="1405"/>
        <v>3.0885116268131854</v>
      </c>
      <c r="AF154" s="23" t="s">
        <v>306</v>
      </c>
      <c r="AG154" s="23">
        <v>1</v>
      </c>
      <c r="AH154" s="26">
        <f t="shared" si="1406"/>
        <v>3.8047011231883978</v>
      </c>
      <c r="AI154" s="23"/>
      <c r="AJ154" s="23"/>
      <c r="AK154" s="26"/>
      <c r="AL154" s="23" t="s">
        <v>31</v>
      </c>
      <c r="AM154" s="23">
        <v>0.80400000000000005</v>
      </c>
      <c r="AN154" s="26">
        <f t="shared" si="1407"/>
        <v>2.8186470635908241</v>
      </c>
      <c r="AO154" s="23" t="s">
        <v>32</v>
      </c>
      <c r="AP154" s="23">
        <v>0.53</v>
      </c>
      <c r="AQ154" s="26">
        <f t="shared" si="1408"/>
        <v>2.2230601136494061</v>
      </c>
      <c r="AR154" s="47">
        <f t="shared" si="1409"/>
        <v>36</v>
      </c>
      <c r="AS154" s="21">
        <f>+IFERROR(VLOOKUP(L154,'[4]Lookup Tables'!$R$4:$U$22,2,FALSE),"ERROR")</f>
        <v>15</v>
      </c>
      <c r="AT154" s="23" t="str">
        <f t="shared" si="1410"/>
        <v>B or G</v>
      </c>
      <c r="AU154" s="21">
        <f t="shared" si="1411"/>
        <v>17</v>
      </c>
      <c r="AV154" s="21" t="str">
        <f>+IFERROR(VLOOKUP(L154,'[4]Lookup Tables'!$R$4:$V$22,5,FALSE),"ERROR")</f>
        <v>3-6</v>
      </c>
      <c r="AW154" s="21">
        <v>600</v>
      </c>
      <c r="AX154" s="48">
        <f t="shared" si="1412"/>
        <v>35.75</v>
      </c>
      <c r="AY154" s="48">
        <f t="shared" si="1413"/>
        <v>36</v>
      </c>
      <c r="AZ154" s="48">
        <f t="shared" si="1414"/>
        <v>36.75</v>
      </c>
      <c r="BA154" s="29">
        <f t="array" ref="BA154">VLOOKUP($S154&amp;$M154, CHOOSE({1,2}, '[4]Lookup Tables'!$I$20:$I$49&amp;'[4]Lookup Tables'!$J$20:$J$49,'[4]Lookup Tables'!$K$20:$K$49), 2,0)</f>
        <v>7.9799999999999996E-2</v>
      </c>
      <c r="BB154" s="29">
        <f t="shared" si="1415"/>
        <v>2.8528499999999997</v>
      </c>
      <c r="BC154" s="30">
        <f t="shared" si="1416"/>
        <v>1295.1938999999998</v>
      </c>
      <c r="BD154" s="29">
        <f t="array" ref="BD154">VLOOKUP($S154&amp;$M154, CHOOSE({1,2}, '[4]Lookup Tables'!$I$20:$I$49&amp;'[4]Lookup Tables'!$J$20:$J$49,'[4]Lookup Tables'!$L$20:$L$49), 2,0)</f>
        <v>8.1600000000000006E-2</v>
      </c>
      <c r="BE154" s="29">
        <f t="shared" si="1417"/>
        <v>2.9376000000000002</v>
      </c>
      <c r="BF154" s="30">
        <f t="shared" si="1418"/>
        <v>1333.6704000000002</v>
      </c>
      <c r="BG154" s="29">
        <f t="array" ref="BG154">VLOOKUP($S154&amp;$M154, CHOOSE({1,2}, '[4]Lookup Tables'!$I$20:$I$49&amp;'[4]Lookup Tables'!$J$20:$J$49,'[4]Lookup Tables'!$M$20:$M$49), 2,0)</f>
        <v>8.43E-2</v>
      </c>
      <c r="BH154" s="29">
        <f t="shared" si="1419"/>
        <v>3.0980249999999998</v>
      </c>
      <c r="BI154" s="30">
        <f t="shared" si="1420"/>
        <v>1406.50335</v>
      </c>
      <c r="BJ154" s="30" t="str">
        <f t="shared" si="1421"/>
        <v>VLIF20</v>
      </c>
      <c r="BK154" s="31">
        <f t="shared" si="1422"/>
        <v>2.0563199999999999</v>
      </c>
      <c r="BL154" s="30">
        <v>72036</v>
      </c>
      <c r="BM154" s="31">
        <f t="shared" si="1423"/>
        <v>0.88128000000000006</v>
      </c>
      <c r="BN154" s="32">
        <v>0.3</v>
      </c>
      <c r="BO154" s="29" t="str">
        <f>'[4]Lookup Tables'!$P$58</f>
        <v>12-8 4x1.25 Universal Clip</v>
      </c>
      <c r="BP154" s="30">
        <f>VLOOKUP($BO154,'[4]Lookup Tables'!$P$58:$Q$60,2)</f>
        <v>8509</v>
      </c>
      <c r="BQ154" s="29" t="str">
        <f>VLOOKUP($S154,'[4]Lookup Tables'!$O$45:$S$53,2)</f>
        <v>54mm142 gauge</v>
      </c>
      <c r="BR154" s="33">
        <f t="shared" si="1424"/>
        <v>3.1041666666666665</v>
      </c>
      <c r="BS154" s="30">
        <f>VLOOKUP($S154,'[4]Lookup Tables'!$O$45:$S$53,3)</f>
        <v>8040</v>
      </c>
      <c r="BT154" s="29" t="str">
        <f>VLOOKUP($S154,'[4]Lookup Tables'!$O$45:$S$53,4)</f>
        <v>106mm200 gauge</v>
      </c>
      <c r="BU154" s="33">
        <f t="shared" si="1425"/>
        <v>3.1041666666666665</v>
      </c>
      <c r="BV154" s="30">
        <f>VLOOKUP($S154,'[4]Lookup Tables'!$O$45:$S$53,5)</f>
        <v>8042</v>
      </c>
      <c r="BW154" s="34">
        <f t="shared" si="1426"/>
        <v>17</v>
      </c>
      <c r="BX154" s="34">
        <f t="shared" si="1427"/>
        <v>48.498449999999991</v>
      </c>
      <c r="BY154" s="34">
        <f t="shared" si="1428"/>
        <v>49.939200000000007</v>
      </c>
      <c r="BZ154" s="34">
        <f t="shared" si="1429"/>
        <v>52.666424999999997</v>
      </c>
      <c r="CA154" s="34">
        <f t="shared" si="1430"/>
        <v>55.246424999999995</v>
      </c>
      <c r="CB154" s="35" t="str">
        <f t="array" ref="CB154">VLOOKUP($E154&amp;ROUNDUP(($AZ154),0), CHOOSE({1,2},'[4]Lookup Tables'!$X$3:$X$129&amp;'[4]Lookup Tables'!$Y$3:$Y$129,'[4]Lookup Tables'!$Z$3:$Z$129),2,0)</f>
        <v>39"-2pc</v>
      </c>
      <c r="CC154" s="34">
        <f t="array" ref="CC154">VLOOKUP($E154&amp;ROUNDUP(($AZ154),0), CHOOSE({1,2},'[4]Lookup Tables'!$X$3:$X$129&amp;'[4]Lookup Tables'!$Y$3:$Y$129,'[4]Lookup Tables'!AA$3:$AA$129),2,0)</f>
        <v>8465</v>
      </c>
      <c r="CD154" s="34">
        <f t="array" ref="CD154">VLOOKUP($E154&amp;ROUNDUP(($AZ154),0), CHOOSE({1,2},'[4]Lookup Tables'!$X$3:$X$129&amp;'[4]Lookup Tables'!$Y$3:$Y$129,'[4]Lookup Tables'!$AB$3:$AB$129),2,0)</f>
        <v>8466</v>
      </c>
      <c r="CE154" s="36">
        <f t="array" ref="CE154">VLOOKUP($E154&amp;ROUNDUP(($AZ154),0), CHOOSE({1,2},'[4]Lookup Tables'!$X$3:$X$129&amp;'[4]Lookup Tables'!$Y$3:$Y$129,'[4]Lookup Tables'!$AD$3:$AD$129),2,0)</f>
        <v>2.58</v>
      </c>
      <c r="CF154" s="34">
        <f t="array" ref="CF154">VLOOKUP($E154&amp;ROUNDUP(($AZ154),0), CHOOSE({1,2},'[4]Lookup Tables'!$X$3:$X$129&amp;'[4]Lookup Tables'!$Y$3:$Y$129,'[4]Lookup Tables'!$AE$3:$AE$129),2,0)</f>
        <v>2</v>
      </c>
      <c r="CG154" s="34" t="str">
        <f t="array" ref="CG154">VLOOKUP($E154&amp;ROUNDUP(($AZ154+1),0), CHOOSE({1,2},'[4]Lookup Tables'!$X$3:$X$129&amp;'[4]Lookup Tables'!$Y$3:$Y$129,'[4]Lookup Tables'!$AC$3:$AC$129),2,0)</f>
        <v>NA</v>
      </c>
      <c r="CH154" s="36">
        <f t="shared" si="1431"/>
        <v>8.7480300369999444</v>
      </c>
      <c r="CI154" s="36">
        <f t="shared" si="1432"/>
        <v>0</v>
      </c>
      <c r="CJ154" s="36">
        <f t="shared" si="1433"/>
        <v>665.87015895911372</v>
      </c>
      <c r="CK154" s="36">
        <f t="shared" si="1434"/>
        <v>4.8698097611147455</v>
      </c>
      <c r="CL154" s="36">
        <f t="shared" si="1435"/>
        <v>6.2218088170624064</v>
      </c>
      <c r="CM154" s="36">
        <f t="shared" si="1436"/>
        <v>1.6288643634662572</v>
      </c>
      <c r="CN154" s="37">
        <f t="shared" si="1437"/>
        <v>19.5</v>
      </c>
      <c r="CO154" s="37">
        <f t="shared" si="1438"/>
        <v>18.88607520941266</v>
      </c>
      <c r="CP154" s="52" t="str">
        <f t="array" ref="CP154">VLOOKUP($S154&amp;$D154, CHOOSE({1,2}, '[4]Lookup Tables'!$O$65:$O$79&amp;'[4]Lookup Tables'!$P$65:$P$79,'[4]Lookup Tables'!$Q$65:$Q$79),2,0)</f>
        <v>NA</v>
      </c>
      <c r="CQ154" s="39">
        <f t="shared" si="1439"/>
        <v>3.3198177170868348</v>
      </c>
      <c r="CR154" s="40" t="str">
        <f>+IFERROR(VLOOKUP($J154,'[5]Codes - Revised'!$A$8:$O$12110,10,FALSE),"ERROR")</f>
        <v>48 x 44</v>
      </c>
      <c r="CS154" s="41">
        <f t="shared" si="1440"/>
        <v>2370.3498500000001</v>
      </c>
    </row>
    <row r="155" spans="1:97" s="10" customFormat="1">
      <c r="A155" s="11" t="s">
        <v>21</v>
      </c>
      <c r="B155" s="12">
        <v>253065</v>
      </c>
      <c r="C155" s="11" t="s">
        <v>328</v>
      </c>
      <c r="D155" s="11" t="s">
        <v>23</v>
      </c>
      <c r="E155" s="11" t="s">
        <v>24</v>
      </c>
      <c r="F155" s="11">
        <v>17</v>
      </c>
      <c r="G155" s="13">
        <f t="shared" si="1399"/>
        <v>55.246424999999995</v>
      </c>
      <c r="H155" s="14">
        <v>42</v>
      </c>
      <c r="I155" s="13">
        <f t="shared" si="1400"/>
        <v>714</v>
      </c>
      <c r="J155" s="14">
        <v>12931</v>
      </c>
      <c r="K155" s="11">
        <v>1530</v>
      </c>
      <c r="L155" s="15">
        <f>+IFERROR(VLOOKUP($K155,'[4]Lookup Tables'!$A$3:$B$35,2,FALSE),"ERROR")</f>
        <v>1530</v>
      </c>
      <c r="M155" s="11" t="s">
        <v>51</v>
      </c>
      <c r="N155" s="15" t="str">
        <f t="array" ref="N155">VLOOKUP($M155&amp;$L155, CHOOSE({1,2}, '[4]Lookup Tables'!$I$59:$I$165&amp;'[4]Lookup Tables'!$J$59:$J$165,'[4]Lookup Tables'!$K$59:$K$165), 2,0)</f>
        <v>VLIF1530</v>
      </c>
      <c r="O155" s="15">
        <f t="array" ref="O155">VLOOKUP($M155&amp;$K155&amp;A155, CHOOSE({1,2,3}, '[4]Lookup Tables'!$I$59:$I$165&amp;'[4]Lookup Tables'!$J$59:$J$165&amp;'[4]Lookup Tables'!$H$59:$H$165,'[4]Lookup Tables'!$L$59:$L$165), 2,0)</f>
        <v>70355</v>
      </c>
      <c r="P155" s="15">
        <f>+IFERROR(VLOOKUP($A155,'[4]Lookup Tables'!$I$54:$J$55,2,FALSE),"ERROR")</f>
        <v>72036</v>
      </c>
      <c r="Q155" s="16">
        <v>35.75</v>
      </c>
      <c r="R155" s="51">
        <v>1.375</v>
      </c>
      <c r="S155" s="18">
        <v>30</v>
      </c>
      <c r="T155" s="19">
        <f>(VLOOKUP(S155,'[4]Lookup Tables'!$L$3:$M$11,2,FALSE))*0.039370078474</f>
        <v>1.161417314983</v>
      </c>
      <c r="U155" s="17">
        <f t="shared" si="1401"/>
        <v>37.874085348638474</v>
      </c>
      <c r="V155" s="20" t="str">
        <f>+IFERROR(VLOOKUP(L155,'[4]Lookup Tables'!$R$4:$U$22,3,FALSE),"ERROR")</f>
        <v>White</v>
      </c>
      <c r="W155" s="21">
        <f t="shared" si="1402"/>
        <v>253065</v>
      </c>
      <c r="X155" s="22" t="s">
        <v>329</v>
      </c>
      <c r="Y155" s="23" t="s">
        <v>27</v>
      </c>
      <c r="Z155" s="23" t="str">
        <f>+IFERROR(VLOOKUP(L155,'[4]Lookup Tables'!$R$4:$U$22,4,FALSE),"ERROR")</f>
        <v>Super Slow</v>
      </c>
      <c r="AA155" s="21">
        <f t="shared" si="1403"/>
        <v>30</v>
      </c>
      <c r="AB155" s="24">
        <f t="shared" si="1404"/>
        <v>1.375</v>
      </c>
      <c r="AC155" s="23" t="s">
        <v>305</v>
      </c>
      <c r="AD155" s="25">
        <v>0.875</v>
      </c>
      <c r="AE155" s="26">
        <f t="shared" si="1405"/>
        <v>3.0885116268131854</v>
      </c>
      <c r="AF155" s="23" t="s">
        <v>306</v>
      </c>
      <c r="AG155" s="23">
        <v>1</v>
      </c>
      <c r="AH155" s="26">
        <f t="shared" si="1406"/>
        <v>3.8047011231883978</v>
      </c>
      <c r="AI155" s="23"/>
      <c r="AJ155" s="23"/>
      <c r="AK155" s="26"/>
      <c r="AL155" s="23" t="s">
        <v>31</v>
      </c>
      <c r="AM155" s="23">
        <v>0.80400000000000005</v>
      </c>
      <c r="AN155" s="26">
        <f t="shared" si="1407"/>
        <v>2.8186470635908241</v>
      </c>
      <c r="AO155" s="23" t="s">
        <v>32</v>
      </c>
      <c r="AP155" s="23">
        <v>0.53</v>
      </c>
      <c r="AQ155" s="26">
        <f t="shared" si="1408"/>
        <v>2.2230601136494061</v>
      </c>
      <c r="AR155" s="47">
        <f t="shared" si="1409"/>
        <v>36</v>
      </c>
      <c r="AS155" s="21">
        <f>+IFERROR(VLOOKUP(L155,'[4]Lookup Tables'!$R$4:$U$22,2,FALSE),"ERROR")</f>
        <v>1000</v>
      </c>
      <c r="AT155" s="23" t="str">
        <f t="shared" si="1410"/>
        <v>B or G</v>
      </c>
      <c r="AU155" s="21">
        <f t="shared" si="1411"/>
        <v>17</v>
      </c>
      <c r="AV155" s="21" t="str">
        <f>+IFERROR(VLOOKUP(L155,'[4]Lookup Tables'!$R$4:$V$22,5,FALSE),"ERROR")</f>
        <v>5-8</v>
      </c>
      <c r="AW155" s="21">
        <v>600</v>
      </c>
      <c r="AX155" s="48">
        <f t="shared" si="1412"/>
        <v>35.75</v>
      </c>
      <c r="AY155" s="48">
        <f t="shared" si="1413"/>
        <v>36</v>
      </c>
      <c r="AZ155" s="48">
        <f t="shared" si="1414"/>
        <v>36.75</v>
      </c>
      <c r="BA155" s="29">
        <f t="array" ref="BA155">VLOOKUP($S155&amp;$M155, CHOOSE({1,2}, '[4]Lookup Tables'!$I$20:$I$49&amp;'[4]Lookup Tables'!$J$20:$J$49,'[4]Lookup Tables'!$K$20:$K$49), 2,0)</f>
        <v>7.9799999999999996E-2</v>
      </c>
      <c r="BB155" s="29">
        <f t="shared" si="1415"/>
        <v>2.8528499999999997</v>
      </c>
      <c r="BC155" s="30">
        <f t="shared" si="1416"/>
        <v>1295.1938999999998</v>
      </c>
      <c r="BD155" s="29">
        <f t="array" ref="BD155">VLOOKUP($S155&amp;$M155, CHOOSE({1,2}, '[4]Lookup Tables'!$I$20:$I$49&amp;'[4]Lookup Tables'!$J$20:$J$49,'[4]Lookup Tables'!$L$20:$L$49), 2,0)</f>
        <v>8.1600000000000006E-2</v>
      </c>
      <c r="BE155" s="29">
        <f t="shared" si="1417"/>
        <v>2.9376000000000002</v>
      </c>
      <c r="BF155" s="30">
        <f t="shared" si="1418"/>
        <v>1333.6704000000002</v>
      </c>
      <c r="BG155" s="29">
        <f t="array" ref="BG155">VLOOKUP($S155&amp;$M155, CHOOSE({1,2}, '[4]Lookup Tables'!$I$20:$I$49&amp;'[4]Lookup Tables'!$J$20:$J$49,'[4]Lookup Tables'!$M$20:$M$49), 2,0)</f>
        <v>8.43E-2</v>
      </c>
      <c r="BH155" s="29">
        <f t="shared" si="1419"/>
        <v>3.0980249999999998</v>
      </c>
      <c r="BI155" s="30">
        <f t="shared" si="1420"/>
        <v>1406.50335</v>
      </c>
      <c r="BJ155" s="30" t="str">
        <f t="shared" si="1421"/>
        <v>VLIF1530</v>
      </c>
      <c r="BK155" s="31">
        <f t="shared" si="1422"/>
        <v>2.0563199999999999</v>
      </c>
      <c r="BL155" s="30">
        <v>72036</v>
      </c>
      <c r="BM155" s="31">
        <f t="shared" si="1423"/>
        <v>0.88128000000000006</v>
      </c>
      <c r="BN155" s="32">
        <v>0.3</v>
      </c>
      <c r="BO155" s="29" t="str">
        <f>'[4]Lookup Tables'!$P$58</f>
        <v>12-8 4x1.25 Universal Clip</v>
      </c>
      <c r="BP155" s="30">
        <f>VLOOKUP($BO155,'[4]Lookup Tables'!$P$58:$Q$60,2)</f>
        <v>8509</v>
      </c>
      <c r="BQ155" s="29" t="str">
        <f>VLOOKUP($S155,'[4]Lookup Tables'!$O$45:$S$53,2)</f>
        <v>54mm142 gauge</v>
      </c>
      <c r="BR155" s="33">
        <f t="shared" si="1424"/>
        <v>3.1041666666666665</v>
      </c>
      <c r="BS155" s="30">
        <f>VLOOKUP($S155,'[4]Lookup Tables'!$O$45:$S$53,3)</f>
        <v>8040</v>
      </c>
      <c r="BT155" s="29" t="str">
        <f>VLOOKUP($S155,'[4]Lookup Tables'!$O$45:$S$53,4)</f>
        <v>106mm200 gauge</v>
      </c>
      <c r="BU155" s="33">
        <f t="shared" si="1425"/>
        <v>3.1041666666666665</v>
      </c>
      <c r="BV155" s="30">
        <f>VLOOKUP($S155,'[4]Lookup Tables'!$O$45:$S$53,5)</f>
        <v>8042</v>
      </c>
      <c r="BW155" s="34">
        <f t="shared" si="1426"/>
        <v>17</v>
      </c>
      <c r="BX155" s="34">
        <f t="shared" si="1427"/>
        <v>48.498449999999991</v>
      </c>
      <c r="BY155" s="34">
        <f t="shared" si="1428"/>
        <v>49.939200000000007</v>
      </c>
      <c r="BZ155" s="34">
        <f t="shared" si="1429"/>
        <v>52.666424999999997</v>
      </c>
      <c r="CA155" s="34">
        <f t="shared" si="1430"/>
        <v>55.246424999999995</v>
      </c>
      <c r="CB155" s="35" t="str">
        <f t="array" ref="CB155">VLOOKUP($E155&amp;ROUNDUP(($AZ155),0), CHOOSE({1,2},'[4]Lookup Tables'!$X$3:$X$129&amp;'[4]Lookup Tables'!$Y$3:$Y$129,'[4]Lookup Tables'!$Z$3:$Z$129),2,0)</f>
        <v>39"-2pc</v>
      </c>
      <c r="CC155" s="34">
        <f t="array" ref="CC155">VLOOKUP($E155&amp;ROUNDUP(($AZ155),0), CHOOSE({1,2},'[4]Lookup Tables'!$X$3:$X$129&amp;'[4]Lookup Tables'!$Y$3:$Y$129,'[4]Lookup Tables'!AA$3:$AA$129),2,0)</f>
        <v>8465</v>
      </c>
      <c r="CD155" s="34">
        <f t="array" ref="CD155">VLOOKUP($E155&amp;ROUNDUP(($AZ155),0), CHOOSE({1,2},'[4]Lookup Tables'!$X$3:$X$129&amp;'[4]Lookup Tables'!$Y$3:$Y$129,'[4]Lookup Tables'!$AB$3:$AB$129),2,0)</f>
        <v>8466</v>
      </c>
      <c r="CE155" s="36">
        <f t="array" ref="CE155">VLOOKUP($E155&amp;ROUNDUP(($AZ155),0), CHOOSE({1,2},'[4]Lookup Tables'!$X$3:$X$129&amp;'[4]Lookup Tables'!$Y$3:$Y$129,'[4]Lookup Tables'!$AD$3:$AD$129),2,0)</f>
        <v>2.58</v>
      </c>
      <c r="CF155" s="34">
        <f t="array" ref="CF155">VLOOKUP($E155&amp;ROUNDUP(($AZ155),0), CHOOSE({1,2},'[4]Lookup Tables'!$X$3:$X$129&amp;'[4]Lookup Tables'!$Y$3:$Y$129,'[4]Lookup Tables'!$AE$3:$AE$129),2,0)</f>
        <v>2</v>
      </c>
      <c r="CG155" s="34" t="str">
        <f t="array" ref="CG155">VLOOKUP($E155&amp;ROUNDUP(($AZ155+1),0), CHOOSE({1,2},'[4]Lookup Tables'!$X$3:$X$129&amp;'[4]Lookup Tables'!$Y$3:$Y$129,'[4]Lookup Tables'!$AC$3:$AC$129),2,0)</f>
        <v>NA</v>
      </c>
      <c r="CH155" s="36">
        <f t="shared" si="1431"/>
        <v>8.7480300369999444</v>
      </c>
      <c r="CI155" s="36">
        <f t="shared" si="1432"/>
        <v>0</v>
      </c>
      <c r="CJ155" s="36">
        <f t="shared" si="1433"/>
        <v>665.87015895911372</v>
      </c>
      <c r="CK155" s="36">
        <f t="shared" si="1434"/>
        <v>4.8698097611147455</v>
      </c>
      <c r="CL155" s="36">
        <f t="shared" si="1435"/>
        <v>6.2218088170624064</v>
      </c>
      <c r="CM155" s="36">
        <f t="shared" si="1436"/>
        <v>1.6288643634662572</v>
      </c>
      <c r="CN155" s="37">
        <f t="shared" si="1437"/>
        <v>19.5</v>
      </c>
      <c r="CO155" s="37">
        <f t="shared" si="1438"/>
        <v>18.88607520941266</v>
      </c>
      <c r="CP155" s="52" t="str">
        <f t="array" ref="CP155">VLOOKUP($S155&amp;$D155, CHOOSE({1,2}, '[4]Lookup Tables'!$O$65:$O$79&amp;'[4]Lookup Tables'!$P$65:$P$79,'[4]Lookup Tables'!$Q$65:$Q$79),2,0)</f>
        <v>NA</v>
      </c>
      <c r="CQ155" s="39">
        <f t="shared" si="1439"/>
        <v>3.3198177170868348</v>
      </c>
      <c r="CR155" s="40" t="str">
        <f>+IFERROR(VLOOKUP($J155,'[5]Codes - Revised'!$A$8:$O$12110,10,FALSE),"ERROR")</f>
        <v>48 x 44</v>
      </c>
      <c r="CS155" s="41">
        <f t="shared" si="1440"/>
        <v>2370.3498500000001</v>
      </c>
    </row>
    <row r="156" spans="1:97" s="10" customFormat="1">
      <c r="A156" s="11" t="s">
        <v>21</v>
      </c>
      <c r="B156" s="12">
        <v>253066</v>
      </c>
      <c r="C156" s="11" t="s">
        <v>330</v>
      </c>
      <c r="D156" s="11" t="s">
        <v>23</v>
      </c>
      <c r="E156" s="11" t="s">
        <v>24</v>
      </c>
      <c r="F156" s="11">
        <v>17</v>
      </c>
      <c r="G156" s="13">
        <f t="shared" si="1399"/>
        <v>55.246424999999995</v>
      </c>
      <c r="H156" s="14">
        <v>42</v>
      </c>
      <c r="I156" s="13">
        <f t="shared" si="1400"/>
        <v>714</v>
      </c>
      <c r="J156" s="14">
        <v>12931</v>
      </c>
      <c r="K156" s="11" t="s">
        <v>331</v>
      </c>
      <c r="L156" s="15" t="str">
        <f>+IFERROR(VLOOKUP($K156,'[4]Lookup Tables'!$A$3:$B$35,2,FALSE),"ERROR")</f>
        <v>0510</v>
      </c>
      <c r="M156" s="11" t="s">
        <v>51</v>
      </c>
      <c r="N156" s="15" t="str">
        <f t="array" ref="N156">VLOOKUP($M156&amp;$L156, CHOOSE({1,2}, '[4]Lookup Tables'!$I$59:$I$165&amp;'[4]Lookup Tables'!$J$59:$J$165,'[4]Lookup Tables'!$K$59:$K$165), 2,0)</f>
        <v>VLIF0510</v>
      </c>
      <c r="O156" s="15">
        <f t="array" ref="O156">VLOOKUP($M156&amp;$K156&amp;A156, CHOOSE({1,2,3}, '[4]Lookup Tables'!$I$59:$I$165&amp;'[4]Lookup Tables'!$J$59:$J$165&amp;'[4]Lookup Tables'!$H$59:$H$165,'[4]Lookup Tables'!$L$59:$L$165), 2,0)</f>
        <v>70327</v>
      </c>
      <c r="P156" s="15">
        <f>+IFERROR(VLOOKUP($A156,'[4]Lookup Tables'!$I$54:$J$55,2,FALSE),"ERROR")</f>
        <v>72036</v>
      </c>
      <c r="Q156" s="16">
        <v>35.75</v>
      </c>
      <c r="R156" s="51">
        <v>1.375</v>
      </c>
      <c r="S156" s="18">
        <v>30</v>
      </c>
      <c r="T156" s="19">
        <f>(VLOOKUP(S156,'[4]Lookup Tables'!$L$3:$M$11,2,FALSE))*0.039370078474</f>
        <v>1.161417314983</v>
      </c>
      <c r="U156" s="17">
        <f t="shared" si="1401"/>
        <v>37.874085348638474</v>
      </c>
      <c r="V156" s="20" t="str">
        <f>+IFERROR(VLOOKUP(L156,'[4]Lookup Tables'!$R$4:$U$22,3,FALSE),"ERROR")</f>
        <v>White</v>
      </c>
      <c r="W156" s="21">
        <f t="shared" si="1402"/>
        <v>253066</v>
      </c>
      <c r="X156" s="22" t="s">
        <v>332</v>
      </c>
      <c r="Y156" s="23" t="s">
        <v>27</v>
      </c>
      <c r="Z156" s="23" t="str">
        <f>+IFERROR(VLOOKUP(L156,'[4]Lookup Tables'!$R$4:$U$22,4,FALSE),"ERROR")</f>
        <v>x-Slow</v>
      </c>
      <c r="AA156" s="21">
        <f t="shared" si="1403"/>
        <v>30</v>
      </c>
      <c r="AB156" s="24">
        <f t="shared" si="1404"/>
        <v>1.375</v>
      </c>
      <c r="AC156" s="23" t="s">
        <v>305</v>
      </c>
      <c r="AD156" s="25">
        <v>0.875</v>
      </c>
      <c r="AE156" s="26">
        <f t="shared" si="1405"/>
        <v>3.0885116268131854</v>
      </c>
      <c r="AF156" s="23" t="s">
        <v>306</v>
      </c>
      <c r="AG156" s="23">
        <v>1</v>
      </c>
      <c r="AH156" s="26">
        <f t="shared" si="1406"/>
        <v>3.8047011231883978</v>
      </c>
      <c r="AI156" s="23"/>
      <c r="AJ156" s="23"/>
      <c r="AK156" s="26"/>
      <c r="AL156" s="23" t="s">
        <v>31</v>
      </c>
      <c r="AM156" s="23">
        <v>0.80400000000000005</v>
      </c>
      <c r="AN156" s="26">
        <f t="shared" si="1407"/>
        <v>2.8186470635908241</v>
      </c>
      <c r="AO156" s="23" t="s">
        <v>32</v>
      </c>
      <c r="AP156" s="23">
        <v>0.53</v>
      </c>
      <c r="AQ156" s="26">
        <f t="shared" si="1408"/>
        <v>2.2230601136494061</v>
      </c>
      <c r="AR156" s="47">
        <f t="shared" si="1409"/>
        <v>36</v>
      </c>
      <c r="AS156" s="21">
        <f>+IFERROR(VLOOKUP(L156,'[4]Lookup Tables'!$R$4:$U$22,2,FALSE),"ERROR")</f>
        <v>600</v>
      </c>
      <c r="AT156" s="23" t="str">
        <f t="shared" si="1410"/>
        <v>B or G</v>
      </c>
      <c r="AU156" s="21">
        <f t="shared" si="1411"/>
        <v>17</v>
      </c>
      <c r="AV156" s="21" t="str">
        <f>+IFERROR(VLOOKUP(L156,'[4]Lookup Tables'!$R$4:$V$22,5,FALSE),"ERROR")</f>
        <v>5-8</v>
      </c>
      <c r="AW156" s="21">
        <v>600</v>
      </c>
      <c r="AX156" s="48">
        <f t="shared" si="1412"/>
        <v>35.75</v>
      </c>
      <c r="AY156" s="48">
        <f t="shared" si="1413"/>
        <v>36</v>
      </c>
      <c r="AZ156" s="48">
        <f t="shared" si="1414"/>
        <v>36.75</v>
      </c>
      <c r="BA156" s="29">
        <f t="array" ref="BA156">VLOOKUP($S156&amp;$M156, CHOOSE({1,2}, '[4]Lookup Tables'!$I$20:$I$49&amp;'[4]Lookup Tables'!$J$20:$J$49,'[4]Lookup Tables'!$K$20:$K$49), 2,0)</f>
        <v>7.9799999999999996E-2</v>
      </c>
      <c r="BB156" s="29">
        <f t="shared" si="1415"/>
        <v>2.8528499999999997</v>
      </c>
      <c r="BC156" s="30">
        <f t="shared" si="1416"/>
        <v>1295.1938999999998</v>
      </c>
      <c r="BD156" s="29">
        <f t="array" ref="BD156">VLOOKUP($S156&amp;$M156, CHOOSE({1,2}, '[4]Lookup Tables'!$I$20:$I$49&amp;'[4]Lookup Tables'!$J$20:$J$49,'[4]Lookup Tables'!$L$20:$L$49), 2,0)</f>
        <v>8.1600000000000006E-2</v>
      </c>
      <c r="BE156" s="29">
        <f t="shared" si="1417"/>
        <v>2.9376000000000002</v>
      </c>
      <c r="BF156" s="30">
        <f t="shared" si="1418"/>
        <v>1333.6704000000002</v>
      </c>
      <c r="BG156" s="29">
        <f t="array" ref="BG156">VLOOKUP($S156&amp;$M156, CHOOSE({1,2}, '[4]Lookup Tables'!$I$20:$I$49&amp;'[4]Lookup Tables'!$J$20:$J$49,'[4]Lookup Tables'!$M$20:$M$49), 2,0)</f>
        <v>8.43E-2</v>
      </c>
      <c r="BH156" s="29">
        <f t="shared" si="1419"/>
        <v>3.0980249999999998</v>
      </c>
      <c r="BI156" s="30">
        <f t="shared" si="1420"/>
        <v>1406.50335</v>
      </c>
      <c r="BJ156" s="30" t="str">
        <f t="shared" si="1421"/>
        <v>VLIF0510</v>
      </c>
      <c r="BK156" s="31">
        <f t="shared" si="1422"/>
        <v>2.0563199999999999</v>
      </c>
      <c r="BL156" s="30">
        <v>72036</v>
      </c>
      <c r="BM156" s="31">
        <f t="shared" si="1423"/>
        <v>0.88128000000000006</v>
      </c>
      <c r="BN156" s="32">
        <v>0.3</v>
      </c>
      <c r="BO156" s="29" t="str">
        <f>'[4]Lookup Tables'!$P$58</f>
        <v>12-8 4x1.25 Universal Clip</v>
      </c>
      <c r="BP156" s="30">
        <f>VLOOKUP($BO156,'[4]Lookup Tables'!$P$58:$Q$60,2)</f>
        <v>8509</v>
      </c>
      <c r="BQ156" s="29" t="str">
        <f>VLOOKUP($S156,'[4]Lookup Tables'!$O$45:$S$53,2)</f>
        <v>54mm142 gauge</v>
      </c>
      <c r="BR156" s="33">
        <f t="shared" si="1424"/>
        <v>3.1041666666666665</v>
      </c>
      <c r="BS156" s="30">
        <f>VLOOKUP($S156,'[4]Lookup Tables'!$O$45:$S$53,3)</f>
        <v>8040</v>
      </c>
      <c r="BT156" s="29" t="str">
        <f>VLOOKUP($S156,'[4]Lookup Tables'!$O$45:$S$53,4)</f>
        <v>106mm200 gauge</v>
      </c>
      <c r="BU156" s="33">
        <f t="shared" si="1425"/>
        <v>3.1041666666666665</v>
      </c>
      <c r="BV156" s="30">
        <f>VLOOKUP($S156,'[4]Lookup Tables'!$O$45:$S$53,5)</f>
        <v>8042</v>
      </c>
      <c r="BW156" s="34">
        <f t="shared" si="1426"/>
        <v>17</v>
      </c>
      <c r="BX156" s="34">
        <f t="shared" si="1427"/>
        <v>48.498449999999991</v>
      </c>
      <c r="BY156" s="34">
        <f t="shared" si="1428"/>
        <v>49.939200000000007</v>
      </c>
      <c r="BZ156" s="34">
        <f t="shared" si="1429"/>
        <v>52.666424999999997</v>
      </c>
      <c r="CA156" s="34">
        <f t="shared" si="1430"/>
        <v>55.246424999999995</v>
      </c>
      <c r="CB156" s="35" t="str">
        <f t="array" ref="CB156">VLOOKUP($E156&amp;ROUNDUP(($AZ156),0), CHOOSE({1,2},'[4]Lookup Tables'!$X$3:$X$129&amp;'[4]Lookup Tables'!$Y$3:$Y$129,'[4]Lookup Tables'!$Z$3:$Z$129),2,0)</f>
        <v>39"-2pc</v>
      </c>
      <c r="CC156" s="34">
        <f t="array" ref="CC156">VLOOKUP($E156&amp;ROUNDUP(($AZ156),0), CHOOSE({1,2},'[4]Lookup Tables'!$X$3:$X$129&amp;'[4]Lookup Tables'!$Y$3:$Y$129,'[4]Lookup Tables'!AA$3:$AA$129),2,0)</f>
        <v>8465</v>
      </c>
      <c r="CD156" s="34">
        <f t="array" ref="CD156">VLOOKUP($E156&amp;ROUNDUP(($AZ156),0), CHOOSE({1,2},'[4]Lookup Tables'!$X$3:$X$129&amp;'[4]Lookup Tables'!$Y$3:$Y$129,'[4]Lookup Tables'!$AB$3:$AB$129),2,0)</f>
        <v>8466</v>
      </c>
      <c r="CE156" s="36">
        <f t="array" ref="CE156">VLOOKUP($E156&amp;ROUNDUP(($AZ156),0), CHOOSE({1,2},'[4]Lookup Tables'!$X$3:$X$129&amp;'[4]Lookup Tables'!$Y$3:$Y$129,'[4]Lookup Tables'!$AD$3:$AD$129),2,0)</f>
        <v>2.58</v>
      </c>
      <c r="CF156" s="34">
        <f t="array" ref="CF156">VLOOKUP($E156&amp;ROUNDUP(($AZ156),0), CHOOSE({1,2},'[4]Lookup Tables'!$X$3:$X$129&amp;'[4]Lookup Tables'!$Y$3:$Y$129,'[4]Lookup Tables'!$AE$3:$AE$129),2,0)</f>
        <v>2</v>
      </c>
      <c r="CG156" s="34" t="str">
        <f t="array" ref="CG156">VLOOKUP($E156&amp;ROUNDUP(($AZ156+1),0), CHOOSE({1,2},'[4]Lookup Tables'!$X$3:$X$129&amp;'[4]Lookup Tables'!$Y$3:$Y$129,'[4]Lookup Tables'!$AC$3:$AC$129),2,0)</f>
        <v>NA</v>
      </c>
      <c r="CH156" s="36">
        <f t="shared" si="1431"/>
        <v>8.7480300369999444</v>
      </c>
      <c r="CI156" s="36">
        <f t="shared" si="1432"/>
        <v>0</v>
      </c>
      <c r="CJ156" s="36">
        <f t="shared" si="1433"/>
        <v>665.87015895911372</v>
      </c>
      <c r="CK156" s="36">
        <f t="shared" si="1434"/>
        <v>4.8698097611147455</v>
      </c>
      <c r="CL156" s="36">
        <f t="shared" si="1435"/>
        <v>6.2218088170624064</v>
      </c>
      <c r="CM156" s="36">
        <f t="shared" si="1436"/>
        <v>1.6288643634662572</v>
      </c>
      <c r="CN156" s="37">
        <f t="shared" si="1437"/>
        <v>19.5</v>
      </c>
      <c r="CO156" s="37">
        <f t="shared" si="1438"/>
        <v>18.88607520941266</v>
      </c>
      <c r="CP156" s="52" t="str">
        <f t="array" ref="CP156">VLOOKUP($S156&amp;$D156, CHOOSE({1,2}, '[4]Lookup Tables'!$O$65:$O$79&amp;'[4]Lookup Tables'!$P$65:$P$79,'[4]Lookup Tables'!$Q$65:$Q$79),2,0)</f>
        <v>NA</v>
      </c>
      <c r="CQ156" s="39">
        <f t="shared" si="1439"/>
        <v>3.3198177170868348</v>
      </c>
      <c r="CR156" s="40" t="str">
        <f>+IFERROR(VLOOKUP($J156,'[5]Codes - Revised'!$A$8:$O$12110,10,FALSE),"ERROR")</f>
        <v>48 x 44</v>
      </c>
      <c r="CS156" s="41">
        <f t="shared" si="1440"/>
        <v>2370.3498500000001</v>
      </c>
    </row>
    <row r="157" spans="1:97" s="10" customFormat="1">
      <c r="A157" s="11" t="s">
        <v>21</v>
      </c>
      <c r="B157" s="12">
        <v>253069</v>
      </c>
      <c r="C157" s="11" t="s">
        <v>333</v>
      </c>
      <c r="D157" s="11" t="s">
        <v>23</v>
      </c>
      <c r="E157" s="11" t="s">
        <v>24</v>
      </c>
      <c r="F157" s="11">
        <v>25</v>
      </c>
      <c r="G157" s="13">
        <f>CA157</f>
        <v>54.220625000000005</v>
      </c>
      <c r="H157" s="14">
        <v>48</v>
      </c>
      <c r="I157" s="13">
        <f>F157*H157</f>
        <v>1200</v>
      </c>
      <c r="J157" s="14">
        <v>12255</v>
      </c>
      <c r="K157" s="11" t="s">
        <v>65</v>
      </c>
      <c r="L157" s="15" t="str">
        <f>+IFERROR(VLOOKUP($K157,'[4]Lookup Tables'!$A$3:$B$35,2,FALSE),"ERROR")</f>
        <v>0204</v>
      </c>
      <c r="M157" s="11" t="s">
        <v>56</v>
      </c>
      <c r="N157" s="15" t="str">
        <f t="array" ref="N157">VLOOKUP($M157&amp;$L157, CHOOSE({1,2}, '[4]Lookup Tables'!$I$59:$I$165&amp;'[4]Lookup Tables'!$J$59:$J$165,'[4]Lookup Tables'!$K$59:$K$165), 2,0)</f>
        <v>LIF0204</v>
      </c>
      <c r="O157" s="15">
        <f t="array" ref="O157">VLOOKUP($M157&amp;$K157&amp;A157, CHOOSE({1,2,3}, '[4]Lookup Tables'!$I$59:$I$165&amp;'[4]Lookup Tables'!$J$59:$J$165&amp;'[4]Lookup Tables'!$H$59:$H$165,'[4]Lookup Tables'!$L$59:$L$165), 2,0)</f>
        <v>70314</v>
      </c>
      <c r="P157" s="15">
        <f>+IFERROR(VLOOKUP($A157,'[4]Lookup Tables'!$I$54:$J$55,2,FALSE),"ERROR")</f>
        <v>72036</v>
      </c>
      <c r="Q157" s="16">
        <v>23.75</v>
      </c>
      <c r="R157" s="51">
        <v>1.375</v>
      </c>
      <c r="S157" s="18">
        <v>30</v>
      </c>
      <c r="T157" s="19">
        <f>(VLOOKUP(S157,'[4]Lookup Tables'!$L$3:$M$11,2,FALSE))*0.039370078474</f>
        <v>1.161417314983</v>
      </c>
      <c r="U157" s="17">
        <f>(3.14159*(T157/2)^2)*(Q157)</f>
        <v>25.161105651193392</v>
      </c>
      <c r="V157" s="20" t="str">
        <f>+IFERROR(VLOOKUP(L157,'[4]Lookup Tables'!$R$4:$U$22,3,FALSE),"ERROR")</f>
        <v>Yellow</v>
      </c>
      <c r="W157" s="21">
        <f>B157</f>
        <v>253069</v>
      </c>
      <c r="X157" s="22" t="s">
        <v>334</v>
      </c>
      <c r="Y157" s="23" t="s">
        <v>27</v>
      </c>
      <c r="Z157" s="23" t="str">
        <f>+IFERROR(VLOOKUP(L157,'[4]Lookup Tables'!$R$4:$U$22,4,FALSE),"ERROR")</f>
        <v>Slow</v>
      </c>
      <c r="AA157" s="21">
        <f>S157</f>
        <v>30</v>
      </c>
      <c r="AB157" s="24">
        <f>R157</f>
        <v>1.375</v>
      </c>
      <c r="AC157" s="23" t="s">
        <v>305</v>
      </c>
      <c r="AD157" s="25">
        <v>0.875</v>
      </c>
      <c r="AE157" s="26">
        <f>(($U157-(3.1459*(($AB157+0.043)/2)^2))/((3.1459*(($AB157+0.043)/2)^2)-(3.1459*(AD157/2)^2)))/12</f>
        <v>2.0066360893423361</v>
      </c>
      <c r="AF157" s="23" t="s">
        <v>306</v>
      </c>
      <c r="AG157" s="23">
        <v>1</v>
      </c>
      <c r="AH157" s="26">
        <f>(($U157-(3.1459*(($AB157+0.043)/2)^2))/((3.1459*(($AB157+0.043)/2)^2)-(3.1459*(AG157/2)^2)))/12</f>
        <v>2.4719513815879046</v>
      </c>
      <c r="AI157" s="23"/>
      <c r="AJ157" s="23"/>
      <c r="AK157" s="26"/>
      <c r="AL157" s="23" t="s">
        <v>31</v>
      </c>
      <c r="AM157" s="23">
        <v>0.80400000000000005</v>
      </c>
      <c r="AN157" s="26">
        <f>(($U157-(3.1459*(($AB157+0.043)/2)^2))/((3.1459*(($AB157+0.043)/2)^2)-(3.1459*(AM157/2)^2)))/12</f>
        <v>1.8313024538477041</v>
      </c>
      <c r="AO157" s="23" t="s">
        <v>32</v>
      </c>
      <c r="AP157" s="23">
        <v>0.53</v>
      </c>
      <c r="AQ157" s="26">
        <f>(($U157-(3.1459*(($AB157+0.043)/2)^2))/((3.1459*(($AB157+0.043)/2)^2)-(3.1459*(AP157/2)^2)))/12</f>
        <v>1.4443438108177789</v>
      </c>
      <c r="AR157" s="47">
        <f>AY157</f>
        <v>24</v>
      </c>
      <c r="AS157" s="21">
        <f>+IFERROR(VLOOKUP(L157,'[4]Lookup Tables'!$R$4:$U$22,2,FALSE),"ERROR")</f>
        <v>240</v>
      </c>
      <c r="AT157" s="23" t="str">
        <f>A157</f>
        <v>B or G</v>
      </c>
      <c r="AU157" s="21">
        <f>F157</f>
        <v>25</v>
      </c>
      <c r="AV157" s="21" t="str">
        <f>+IFERROR(VLOOKUP(L157,'[4]Lookup Tables'!$R$4:$V$22,5,FALSE),"ERROR")</f>
        <v>5-8</v>
      </c>
      <c r="AW157" s="21">
        <v>600</v>
      </c>
      <c r="AX157" s="48">
        <f>Q157</f>
        <v>23.75</v>
      </c>
      <c r="AY157" s="48">
        <f>AX157+0.25</f>
        <v>24</v>
      </c>
      <c r="AZ157" s="48">
        <f>AX157+1</f>
        <v>24.75</v>
      </c>
      <c r="BA157" s="29">
        <f t="array" ref="BA157">VLOOKUP($S157&amp;$M157, CHOOSE({1,2}, '[4]Lookup Tables'!$I$20:$I$49&amp;'[4]Lookup Tables'!$J$20:$J$49,'[4]Lookup Tables'!$K$20:$K$49), 2,0)</f>
        <v>7.9799999999999996E-2</v>
      </c>
      <c r="BB157" s="29">
        <f>BA157*AX157</f>
        <v>1.8952499999999999</v>
      </c>
      <c r="BC157" s="30">
        <f>BB157*454</f>
        <v>860.44349999999997</v>
      </c>
      <c r="BD157" s="29">
        <f t="array" ref="BD157">VLOOKUP($S157&amp;$M157, CHOOSE({1,2}, '[4]Lookup Tables'!$I$20:$I$49&amp;'[4]Lookup Tables'!$J$20:$J$49,'[4]Lookup Tables'!$L$20:$L$49), 2,0)</f>
        <v>8.1600000000000006E-2</v>
      </c>
      <c r="BE157" s="29">
        <f>BD157*AY157</f>
        <v>1.9584000000000001</v>
      </c>
      <c r="BF157" s="30">
        <f>BE157*454</f>
        <v>889.11360000000002</v>
      </c>
      <c r="BG157" s="29">
        <f t="array" ref="BG157">VLOOKUP($S157&amp;$M157, CHOOSE({1,2}, '[4]Lookup Tables'!$I$20:$I$49&amp;'[4]Lookup Tables'!$J$20:$J$49,'[4]Lookup Tables'!$M$20:$M$49), 2,0)</f>
        <v>8.43E-2</v>
      </c>
      <c r="BH157" s="29">
        <f>BG157*AZ157</f>
        <v>2.0864250000000002</v>
      </c>
      <c r="BI157" s="30">
        <f>BH157*454</f>
        <v>947.23695000000009</v>
      </c>
      <c r="BJ157" s="30" t="str">
        <f>N157</f>
        <v>LIF0204</v>
      </c>
      <c r="BK157" s="31">
        <f>BE157*0.7</f>
        <v>1.3708800000000001</v>
      </c>
      <c r="BL157" s="30">
        <v>72036</v>
      </c>
      <c r="BM157" s="31">
        <f>BE157*0.3</f>
        <v>0.58752000000000004</v>
      </c>
      <c r="BN157" s="32">
        <v>0.3</v>
      </c>
      <c r="BO157" s="29" t="str">
        <f>'[4]Lookup Tables'!$P$58</f>
        <v>12-8 4x1.25 Universal Clip</v>
      </c>
      <c r="BP157" s="30">
        <f>VLOOKUP($BO157,'[4]Lookup Tables'!$P$58:$Q$60,2)</f>
        <v>8509</v>
      </c>
      <c r="BQ157" s="29" t="str">
        <f>VLOOKUP($S157,'[4]Lookup Tables'!$O$45:$S$53,2)</f>
        <v>54mm142 gauge</v>
      </c>
      <c r="BR157" s="33">
        <f>($AY157+1.25)/12</f>
        <v>2.1041666666666665</v>
      </c>
      <c r="BS157" s="30">
        <f>VLOOKUP($S157,'[4]Lookup Tables'!$O$45:$S$53,3)</f>
        <v>8040</v>
      </c>
      <c r="BT157" s="29" t="str">
        <f>VLOOKUP($S157,'[4]Lookup Tables'!$O$45:$S$53,4)</f>
        <v>106mm200 gauge</v>
      </c>
      <c r="BU157" s="33">
        <f>($AY157+1.25)/12</f>
        <v>2.1041666666666665</v>
      </c>
      <c r="BV157" s="30">
        <f>VLOOKUP($S157,'[4]Lookup Tables'!$O$45:$S$53,5)</f>
        <v>8042</v>
      </c>
      <c r="BW157" s="34">
        <f>F157</f>
        <v>25</v>
      </c>
      <c r="BX157" s="34">
        <f>BB157*BW157</f>
        <v>47.381249999999994</v>
      </c>
      <c r="BY157" s="34">
        <f>BE157*BW157</f>
        <v>48.96</v>
      </c>
      <c r="BZ157" s="34">
        <f>BH157*BW157</f>
        <v>52.160625000000003</v>
      </c>
      <c r="CA157" s="34">
        <f>BZ157+CE157+CI157</f>
        <v>54.220625000000005</v>
      </c>
      <c r="CB157" s="35" t="str">
        <f t="array" ref="CB157">VLOOKUP($E157&amp;ROUNDUP(($AZ157),0), CHOOSE({1,2},'[4]Lookup Tables'!$X$3:$X$129&amp;'[4]Lookup Tables'!$Y$3:$Y$129,'[4]Lookup Tables'!$Z$3:$Z$129),2,0)</f>
        <v>25"-2pc</v>
      </c>
      <c r="CC157" s="34">
        <f t="array" ref="CC157">VLOOKUP($E157&amp;ROUNDUP(($AZ157),0), CHOOSE({1,2},'[4]Lookup Tables'!$X$3:$X$129&amp;'[4]Lookup Tables'!$Y$3:$Y$129,'[4]Lookup Tables'!AA$3:$AA$129),2,0)</f>
        <v>8427</v>
      </c>
      <c r="CD157" s="34">
        <f t="array" ref="CD157">VLOOKUP($E157&amp;ROUNDUP(($AZ157),0), CHOOSE({1,2},'[4]Lookup Tables'!$X$3:$X$129&amp;'[4]Lookup Tables'!$Y$3:$Y$129,'[4]Lookup Tables'!$AB$3:$AB$129),2,0)</f>
        <v>8428</v>
      </c>
      <c r="CE157" s="36">
        <f t="array" ref="CE157">VLOOKUP($E157&amp;ROUNDUP(($AZ157),0), CHOOSE({1,2},'[4]Lookup Tables'!$X$3:$X$129&amp;'[4]Lookup Tables'!$Y$3:$Y$129,'[4]Lookup Tables'!$AD$3:$AD$129),2,0)</f>
        <v>2.06</v>
      </c>
      <c r="CF157" s="34">
        <f t="array" ref="CF157">VLOOKUP($E157&amp;ROUNDUP(($AZ157),0), CHOOSE({1,2},'[4]Lookup Tables'!$X$3:$X$129&amp;'[4]Lookup Tables'!$Y$3:$Y$129,'[4]Lookup Tables'!$AE$3:$AE$129),2,0)</f>
        <v>2</v>
      </c>
      <c r="CG157" s="34" t="str">
        <f t="array" ref="CG157">VLOOKUP($E157&amp;ROUNDUP(($AZ157+1),0), CHOOSE({1,2},'[4]Lookup Tables'!$X$3:$X$129&amp;'[4]Lookup Tables'!$Y$3:$Y$129,'[4]Lookup Tables'!$AC$3:$AC$129),2,0)</f>
        <v>NA</v>
      </c>
      <c r="CH157" s="36">
        <f>(CO157*12)*0.0386</f>
        <v>7.8120165427011523</v>
      </c>
      <c r="CI157" s="36">
        <f>IF(CB157="NA", CH157*0.0022,0)</f>
        <v>0</v>
      </c>
      <c r="CJ157" s="36">
        <f>((3.14159*(((S157*0.039370078474)/2)^2))*Q157)*BW157</f>
        <v>650.53131531381939</v>
      </c>
      <c r="CK157" s="36">
        <f>((SQRT((CJ157/Q157)/3.14159))*2)</f>
        <v>5.9055117711000005</v>
      </c>
      <c r="CL157" s="36">
        <f>CK157/0.7827</f>
        <v>7.5450514515139915</v>
      </c>
      <c r="CM157" s="36">
        <f>(2*3.14159*(CL157/2))/12</f>
        <v>1.9752881824634867</v>
      </c>
      <c r="CN157" s="37">
        <f>ROUNDUP((Q157/3)*CM157,1)</f>
        <v>15.7</v>
      </c>
      <c r="CO157" s="37">
        <f>(CN157*ABS(COS(15)))+((6*(CM157*5))/12)</f>
        <v>16.86532068804221</v>
      </c>
      <c r="CP157" s="52" t="str">
        <f t="array" ref="CP157">VLOOKUP($S157&amp;$D157, CHOOSE({1,2}, '[4]Lookup Tables'!$O$65:$O$79&amp;'[4]Lookup Tables'!$P$65:$P$79,'[4]Lookup Tables'!$Q$65:$Q$79),2,0)</f>
        <v>NA</v>
      </c>
      <c r="CQ157" s="39">
        <f>(CA157/BW157)+(50/I157)</f>
        <v>2.2104916666666665</v>
      </c>
      <c r="CR157" s="40" t="str">
        <f>+IFERROR(VLOOKUP($J157,'[5]Codes - Revised'!$A$8:$O$12110,10,FALSE),"ERROR")</f>
        <v>44 x 44</v>
      </c>
      <c r="CS157" s="41">
        <f t="shared" si="1440"/>
        <v>2652.5899999999997</v>
      </c>
    </row>
    <row r="158" spans="1:97" s="10" customFormat="1">
      <c r="A158" s="11" t="s">
        <v>21</v>
      </c>
      <c r="B158" s="12">
        <v>253073</v>
      </c>
      <c r="C158" s="11" t="s">
        <v>335</v>
      </c>
      <c r="D158" s="11" t="s">
        <v>23</v>
      </c>
      <c r="E158" s="11" t="s">
        <v>24</v>
      </c>
      <c r="F158" s="11">
        <v>17</v>
      </c>
      <c r="G158" s="13">
        <f t="shared" ref="G158:G162" si="1441">CA158</f>
        <v>55.246424999999995</v>
      </c>
      <c r="H158" s="14">
        <v>42</v>
      </c>
      <c r="I158" s="13">
        <f t="shared" ref="I158:I162" si="1442">F158*H158</f>
        <v>714</v>
      </c>
      <c r="J158" s="14">
        <v>12931</v>
      </c>
      <c r="K158" s="11" t="s">
        <v>65</v>
      </c>
      <c r="L158" s="15" t="str">
        <f>+IFERROR(VLOOKUP($K158,'[4]Lookup Tables'!$A$3:$B$35,2,FALSE),"ERROR")</f>
        <v>0204</v>
      </c>
      <c r="M158" s="11" t="s">
        <v>51</v>
      </c>
      <c r="N158" s="15" t="str">
        <f t="array" ref="N158">VLOOKUP($M158&amp;$L158, CHOOSE({1,2}, '[4]Lookup Tables'!$I$59:$I$165&amp;'[4]Lookup Tables'!$J$59:$J$165,'[4]Lookup Tables'!$K$59:$K$165), 2,0)</f>
        <v>VLIF0204</v>
      </c>
      <c r="O158" s="15">
        <f t="array" ref="O158">VLOOKUP($M158&amp;$K158&amp;A158, CHOOSE({1,2,3}, '[4]Lookup Tables'!$I$59:$I$165&amp;'[4]Lookup Tables'!$J$59:$J$165&amp;'[4]Lookup Tables'!$H$59:$H$165,'[4]Lookup Tables'!$L$59:$L$165), 2,0)</f>
        <v>70348</v>
      </c>
      <c r="P158" s="15">
        <f>+IFERROR(VLOOKUP($A158,'[4]Lookup Tables'!$I$54:$J$55,2,FALSE),"ERROR")</f>
        <v>72036</v>
      </c>
      <c r="Q158" s="16">
        <v>35.75</v>
      </c>
      <c r="R158" s="51">
        <v>1.375</v>
      </c>
      <c r="S158" s="18">
        <v>30</v>
      </c>
      <c r="T158" s="19">
        <f>(VLOOKUP(S158,'[4]Lookup Tables'!$L$3:$M$11,2,FALSE))*0.039370078474</f>
        <v>1.161417314983</v>
      </c>
      <c r="U158" s="17">
        <f t="shared" ref="U158:U162" si="1443">(3.14159*(T158/2)^2)*(Q158)</f>
        <v>37.874085348638474</v>
      </c>
      <c r="V158" s="20" t="str">
        <f>+IFERROR(VLOOKUP(L158,'[4]Lookup Tables'!$R$4:$U$22,3,FALSE),"ERROR")</f>
        <v>Yellow</v>
      </c>
      <c r="W158" s="21">
        <f t="shared" ref="W158:W162" si="1444">B158</f>
        <v>253073</v>
      </c>
      <c r="X158" s="22" t="s">
        <v>336</v>
      </c>
      <c r="Y158" s="23" t="s">
        <v>27</v>
      </c>
      <c r="Z158" s="23" t="str">
        <f>+IFERROR(VLOOKUP(L158,'[4]Lookup Tables'!$R$4:$U$22,4,FALSE),"ERROR")</f>
        <v>Slow</v>
      </c>
      <c r="AA158" s="21">
        <f t="shared" ref="AA158:AA162" si="1445">S158</f>
        <v>30</v>
      </c>
      <c r="AB158" s="24">
        <f t="shared" ref="AB158:AB162" si="1446">R158</f>
        <v>1.375</v>
      </c>
      <c r="AC158" s="23" t="s">
        <v>305</v>
      </c>
      <c r="AD158" s="25">
        <v>0.875</v>
      </c>
      <c r="AE158" s="26">
        <f t="shared" ref="AE158:AE162" si="1447">(($U158-(3.1459*(($AB158+0.043)/2)^2))/((3.1459*(($AB158+0.043)/2)^2)-(3.1459*(AD158/2)^2)))/12</f>
        <v>3.0885116268131854</v>
      </c>
      <c r="AF158" s="23" t="s">
        <v>306</v>
      </c>
      <c r="AG158" s="23">
        <v>1</v>
      </c>
      <c r="AH158" s="26">
        <f t="shared" ref="AH158:AH162" si="1448">(($U158-(3.1459*(($AB158+0.043)/2)^2))/((3.1459*(($AB158+0.043)/2)^2)-(3.1459*(AG158/2)^2)))/12</f>
        <v>3.8047011231883978</v>
      </c>
      <c r="AI158" s="23"/>
      <c r="AJ158" s="23"/>
      <c r="AK158" s="26"/>
      <c r="AL158" s="23" t="s">
        <v>31</v>
      </c>
      <c r="AM158" s="23">
        <v>0.80400000000000005</v>
      </c>
      <c r="AN158" s="26">
        <f t="shared" ref="AN158:AN162" si="1449">(($U158-(3.1459*(($AB158+0.043)/2)^2))/((3.1459*(($AB158+0.043)/2)^2)-(3.1459*(AM158/2)^2)))/12</f>
        <v>2.8186470635908241</v>
      </c>
      <c r="AO158" s="23" t="s">
        <v>32</v>
      </c>
      <c r="AP158" s="23">
        <v>0.53</v>
      </c>
      <c r="AQ158" s="26">
        <f t="shared" ref="AQ158:AQ162" si="1450">(($U158-(3.1459*(($AB158+0.043)/2)^2))/((3.1459*(($AB158+0.043)/2)^2)-(3.1459*(AP158/2)^2)))/12</f>
        <v>2.2230601136494061</v>
      </c>
      <c r="AR158" s="47">
        <f t="shared" ref="AR158:AR162" si="1451">AY158</f>
        <v>36</v>
      </c>
      <c r="AS158" s="21">
        <f>+IFERROR(VLOOKUP(L158,'[4]Lookup Tables'!$R$4:$U$22,2,FALSE),"ERROR")</f>
        <v>240</v>
      </c>
      <c r="AT158" s="23" t="str">
        <f t="shared" ref="AT158:AT162" si="1452">A158</f>
        <v>B or G</v>
      </c>
      <c r="AU158" s="21">
        <f t="shared" ref="AU158:AU162" si="1453">F158</f>
        <v>17</v>
      </c>
      <c r="AV158" s="21" t="str">
        <f>+IFERROR(VLOOKUP(L158,'[4]Lookup Tables'!$R$4:$V$22,5,FALSE),"ERROR")</f>
        <v>5-8</v>
      </c>
      <c r="AW158" s="21">
        <v>600</v>
      </c>
      <c r="AX158" s="48">
        <f t="shared" ref="AX158:AX162" si="1454">Q158</f>
        <v>35.75</v>
      </c>
      <c r="AY158" s="48">
        <f t="shared" ref="AY158:AY162" si="1455">AX158+0.25</f>
        <v>36</v>
      </c>
      <c r="AZ158" s="48">
        <f t="shared" ref="AZ158:AZ162" si="1456">AX158+1</f>
        <v>36.75</v>
      </c>
      <c r="BA158" s="29">
        <f t="array" ref="BA158">VLOOKUP($S158&amp;$M158, CHOOSE({1,2}, '[4]Lookup Tables'!$I$20:$I$49&amp;'[4]Lookup Tables'!$J$20:$J$49,'[4]Lookup Tables'!$K$20:$K$49), 2,0)</f>
        <v>7.9799999999999996E-2</v>
      </c>
      <c r="BB158" s="29">
        <f t="shared" ref="BB158:BB162" si="1457">BA158*AX158</f>
        <v>2.8528499999999997</v>
      </c>
      <c r="BC158" s="30">
        <f t="shared" ref="BC158:BC162" si="1458">BB158*454</f>
        <v>1295.1938999999998</v>
      </c>
      <c r="BD158" s="29">
        <f t="array" ref="BD158">VLOOKUP($S158&amp;$M158, CHOOSE({1,2}, '[4]Lookup Tables'!$I$20:$I$49&amp;'[4]Lookup Tables'!$J$20:$J$49,'[4]Lookup Tables'!$L$20:$L$49), 2,0)</f>
        <v>8.1600000000000006E-2</v>
      </c>
      <c r="BE158" s="29">
        <f t="shared" ref="BE158:BE162" si="1459">BD158*AY158</f>
        <v>2.9376000000000002</v>
      </c>
      <c r="BF158" s="30">
        <f t="shared" ref="BF158:BF162" si="1460">BE158*454</f>
        <v>1333.6704000000002</v>
      </c>
      <c r="BG158" s="29">
        <f t="array" ref="BG158">VLOOKUP($S158&amp;$M158, CHOOSE({1,2}, '[4]Lookup Tables'!$I$20:$I$49&amp;'[4]Lookup Tables'!$J$20:$J$49,'[4]Lookup Tables'!$M$20:$M$49), 2,0)</f>
        <v>8.43E-2</v>
      </c>
      <c r="BH158" s="29">
        <f t="shared" ref="BH158:BH162" si="1461">BG158*AZ158</f>
        <v>3.0980249999999998</v>
      </c>
      <c r="BI158" s="30">
        <f t="shared" ref="BI158:BI162" si="1462">BH158*454</f>
        <v>1406.50335</v>
      </c>
      <c r="BJ158" s="30" t="str">
        <f t="shared" ref="BJ158:BJ162" si="1463">N158</f>
        <v>VLIF0204</v>
      </c>
      <c r="BK158" s="31">
        <f t="shared" ref="BK158:BK162" si="1464">BE158*0.7</f>
        <v>2.0563199999999999</v>
      </c>
      <c r="BL158" s="30">
        <v>72036</v>
      </c>
      <c r="BM158" s="31">
        <f t="shared" ref="BM158:BM162" si="1465">BE158*0.3</f>
        <v>0.88128000000000006</v>
      </c>
      <c r="BN158" s="32">
        <v>0.3</v>
      </c>
      <c r="BO158" s="29" t="str">
        <f>'[4]Lookup Tables'!$P$58</f>
        <v>12-8 4x1.25 Universal Clip</v>
      </c>
      <c r="BP158" s="30">
        <f>VLOOKUP($BO158,'[4]Lookup Tables'!$P$58:$Q$60,2)</f>
        <v>8509</v>
      </c>
      <c r="BQ158" s="29" t="str">
        <f>VLOOKUP($S158,'[4]Lookup Tables'!$O$45:$S$53,2)</f>
        <v>54mm142 gauge</v>
      </c>
      <c r="BR158" s="33">
        <f t="shared" ref="BR158:BR162" si="1466">($AY158+1.25)/12</f>
        <v>3.1041666666666665</v>
      </c>
      <c r="BS158" s="30">
        <f>VLOOKUP($S158,'[4]Lookup Tables'!$O$45:$S$53,3)</f>
        <v>8040</v>
      </c>
      <c r="BT158" s="29" t="str">
        <f>VLOOKUP($S158,'[4]Lookup Tables'!$O$45:$S$53,4)</f>
        <v>106mm200 gauge</v>
      </c>
      <c r="BU158" s="33">
        <f t="shared" ref="BU158:BU162" si="1467">($AY158+1.25)/12</f>
        <v>3.1041666666666665</v>
      </c>
      <c r="BV158" s="30">
        <f>VLOOKUP($S158,'[4]Lookup Tables'!$O$45:$S$53,5)</f>
        <v>8042</v>
      </c>
      <c r="BW158" s="34">
        <f t="shared" ref="BW158:BW162" si="1468">F158</f>
        <v>17</v>
      </c>
      <c r="BX158" s="34">
        <f t="shared" ref="BX158:BX162" si="1469">BB158*BW158</f>
        <v>48.498449999999991</v>
      </c>
      <c r="BY158" s="34">
        <f t="shared" ref="BY158:BY162" si="1470">BE158*BW158</f>
        <v>49.939200000000007</v>
      </c>
      <c r="BZ158" s="34">
        <f t="shared" ref="BZ158:BZ162" si="1471">BH158*BW158</f>
        <v>52.666424999999997</v>
      </c>
      <c r="CA158" s="34">
        <f t="shared" ref="CA158:CA162" si="1472">BZ158+CE158+CI158</f>
        <v>55.246424999999995</v>
      </c>
      <c r="CB158" s="35" t="str">
        <f t="array" ref="CB158">VLOOKUP($E158&amp;ROUNDUP(($AZ158),0), CHOOSE({1,2},'[4]Lookup Tables'!$X$3:$X$129&amp;'[4]Lookup Tables'!$Y$3:$Y$129,'[4]Lookup Tables'!$Z$3:$Z$129),2,0)</f>
        <v>39"-2pc</v>
      </c>
      <c r="CC158" s="34">
        <f t="array" ref="CC158">VLOOKUP($E158&amp;ROUNDUP(($AZ158),0), CHOOSE({1,2},'[4]Lookup Tables'!$X$3:$X$129&amp;'[4]Lookup Tables'!$Y$3:$Y$129,'[4]Lookup Tables'!AA$3:$AA$129),2,0)</f>
        <v>8465</v>
      </c>
      <c r="CD158" s="34">
        <f t="array" ref="CD158">VLOOKUP($E158&amp;ROUNDUP(($AZ158),0), CHOOSE({1,2},'[4]Lookup Tables'!$X$3:$X$129&amp;'[4]Lookup Tables'!$Y$3:$Y$129,'[4]Lookup Tables'!$AB$3:$AB$129),2,0)</f>
        <v>8466</v>
      </c>
      <c r="CE158" s="36">
        <f t="array" ref="CE158">VLOOKUP($E158&amp;ROUNDUP(($AZ158),0), CHOOSE({1,2},'[4]Lookup Tables'!$X$3:$X$129&amp;'[4]Lookup Tables'!$Y$3:$Y$129,'[4]Lookup Tables'!$AD$3:$AD$129),2,0)</f>
        <v>2.58</v>
      </c>
      <c r="CF158" s="34">
        <f t="array" ref="CF158">VLOOKUP($E158&amp;ROUNDUP(($AZ158),0), CHOOSE({1,2},'[4]Lookup Tables'!$X$3:$X$129&amp;'[4]Lookup Tables'!$Y$3:$Y$129,'[4]Lookup Tables'!$AE$3:$AE$129),2,0)</f>
        <v>2</v>
      </c>
      <c r="CG158" s="34" t="str">
        <f t="array" ref="CG158">VLOOKUP($E158&amp;ROUNDUP(($AZ158+1),0), CHOOSE({1,2},'[4]Lookup Tables'!$X$3:$X$129&amp;'[4]Lookup Tables'!$Y$3:$Y$129,'[4]Lookup Tables'!$AC$3:$AC$129),2,0)</f>
        <v>NA</v>
      </c>
      <c r="CH158" s="36">
        <f t="shared" ref="CH158:CH162" si="1473">(CO158*12)*0.0386</f>
        <v>8.7480300369999444</v>
      </c>
      <c r="CI158" s="36">
        <f t="shared" ref="CI158:CI162" si="1474">IF(CB158="NA", CH158*0.0022,0)</f>
        <v>0</v>
      </c>
      <c r="CJ158" s="36">
        <f t="shared" ref="CJ158:CJ162" si="1475">((3.14159*(((S158*0.039370078474)/2)^2))*Q158)*BW158</f>
        <v>665.87015895911372</v>
      </c>
      <c r="CK158" s="36">
        <f t="shared" ref="CK158:CK162" si="1476">((SQRT((CJ158/Q158)/3.14159))*2)</f>
        <v>4.8698097611147455</v>
      </c>
      <c r="CL158" s="36">
        <f t="shared" ref="CL158:CL162" si="1477">CK158/0.7827</f>
        <v>6.2218088170624064</v>
      </c>
      <c r="CM158" s="36">
        <f t="shared" ref="CM158:CM162" si="1478">(2*3.14159*(CL158/2))/12</f>
        <v>1.6288643634662572</v>
      </c>
      <c r="CN158" s="37">
        <f t="shared" ref="CN158:CN162" si="1479">ROUNDUP((Q158/3)*CM158,1)</f>
        <v>19.5</v>
      </c>
      <c r="CO158" s="37">
        <f t="shared" ref="CO158:CO162" si="1480">(CN158*ABS(COS(15)))+((6*(CM158*5))/12)</f>
        <v>18.88607520941266</v>
      </c>
      <c r="CP158" s="52" t="str">
        <f t="array" ref="CP158">VLOOKUP($S158&amp;$D158, CHOOSE({1,2}, '[4]Lookup Tables'!$O$65:$O$79&amp;'[4]Lookup Tables'!$P$65:$P$79,'[4]Lookup Tables'!$Q$65:$Q$79),2,0)</f>
        <v>NA</v>
      </c>
      <c r="CQ158" s="39">
        <f t="shared" ref="CQ158:CQ162" si="1481">(CA158/BW158)+(50/I158)</f>
        <v>3.3198177170868348</v>
      </c>
      <c r="CR158" s="40" t="str">
        <f>+IFERROR(VLOOKUP($J158,'[5]Codes - Revised'!$A$8:$O$12110,10,FALSE),"ERROR")</f>
        <v>48 x 44</v>
      </c>
      <c r="CS158" s="41">
        <f t="shared" si="1440"/>
        <v>2370.3498500000001</v>
      </c>
    </row>
    <row r="159" spans="1:97" s="10" customFormat="1">
      <c r="A159" s="11" t="s">
        <v>21</v>
      </c>
      <c r="B159" s="12">
        <v>253074</v>
      </c>
      <c r="C159" s="11" t="s">
        <v>337</v>
      </c>
      <c r="D159" s="11" t="s">
        <v>23</v>
      </c>
      <c r="E159" s="11" t="s">
        <v>24</v>
      </c>
      <c r="F159" s="11">
        <v>25</v>
      </c>
      <c r="G159" s="13">
        <f t="shared" si="1441"/>
        <v>50.005625000000002</v>
      </c>
      <c r="H159" s="14">
        <v>48</v>
      </c>
      <c r="I159" s="13">
        <f t="shared" si="1442"/>
        <v>1200</v>
      </c>
      <c r="J159" s="14">
        <v>12255</v>
      </c>
      <c r="K159" s="11" t="s">
        <v>65</v>
      </c>
      <c r="L159" s="15" t="str">
        <f>+IFERROR(VLOOKUP($K159,'[4]Lookup Tables'!$A$3:$B$35,2,FALSE),"ERROR")</f>
        <v>0204</v>
      </c>
      <c r="M159" s="11" t="s">
        <v>51</v>
      </c>
      <c r="N159" s="15" t="str">
        <f t="array" ref="N159">VLOOKUP($M159&amp;$L159, CHOOSE({1,2}, '[4]Lookup Tables'!$I$59:$I$165&amp;'[4]Lookup Tables'!$J$59:$J$165,'[4]Lookup Tables'!$K$59:$K$165), 2,0)</f>
        <v>VLIF0204</v>
      </c>
      <c r="O159" s="15">
        <f t="array" ref="O159">VLOOKUP($M159&amp;$K159&amp;A159, CHOOSE({1,2,3}, '[4]Lookup Tables'!$I$59:$I$165&amp;'[4]Lookup Tables'!$J$59:$J$165&amp;'[4]Lookup Tables'!$H$59:$H$165,'[4]Lookup Tables'!$L$59:$L$165), 2,0)</f>
        <v>70348</v>
      </c>
      <c r="P159" s="15">
        <f>+IFERROR(VLOOKUP($A159,'[4]Lookup Tables'!$I$54:$J$55,2,FALSE),"ERROR")</f>
        <v>72036</v>
      </c>
      <c r="Q159" s="16">
        <v>21.75</v>
      </c>
      <c r="R159" s="51">
        <v>1.375</v>
      </c>
      <c r="S159" s="18">
        <v>30</v>
      </c>
      <c r="T159" s="19">
        <f>(VLOOKUP(S159,'[4]Lookup Tables'!$L$3:$M$11,2,FALSE))*0.039370078474</f>
        <v>1.161417314983</v>
      </c>
      <c r="U159" s="17">
        <f t="shared" si="1443"/>
        <v>23.042275701619214</v>
      </c>
      <c r="V159" s="20" t="str">
        <f>+IFERROR(VLOOKUP(L159,'[4]Lookup Tables'!$R$4:$U$22,3,FALSE),"ERROR")</f>
        <v>Yellow</v>
      </c>
      <c r="W159" s="21">
        <f t="shared" si="1444"/>
        <v>253074</v>
      </c>
      <c r="X159" s="22" t="s">
        <v>323</v>
      </c>
      <c r="Y159" s="23" t="s">
        <v>27</v>
      </c>
      <c r="Z159" s="23" t="str">
        <f>+IFERROR(VLOOKUP(L159,'[4]Lookup Tables'!$R$4:$U$22,4,FALSE),"ERROR")</f>
        <v>Slow</v>
      </c>
      <c r="AA159" s="21">
        <f t="shared" si="1445"/>
        <v>30</v>
      </c>
      <c r="AB159" s="24">
        <f t="shared" si="1446"/>
        <v>1.375</v>
      </c>
      <c r="AC159" s="23" t="s">
        <v>305</v>
      </c>
      <c r="AD159" s="25">
        <v>0.875</v>
      </c>
      <c r="AE159" s="26">
        <f t="shared" si="1447"/>
        <v>1.8263234997638615</v>
      </c>
      <c r="AF159" s="23" t="s">
        <v>306</v>
      </c>
      <c r="AG159" s="23">
        <v>1</v>
      </c>
      <c r="AH159" s="26">
        <f t="shared" si="1448"/>
        <v>2.2498264246544895</v>
      </c>
      <c r="AI159" s="23"/>
      <c r="AJ159" s="23"/>
      <c r="AK159" s="26"/>
      <c r="AL159" s="23" t="s">
        <v>31</v>
      </c>
      <c r="AM159" s="23">
        <v>0.80400000000000005</v>
      </c>
      <c r="AN159" s="26">
        <f t="shared" si="1449"/>
        <v>1.6667450188905175</v>
      </c>
      <c r="AO159" s="23" t="s">
        <v>32</v>
      </c>
      <c r="AP159" s="23">
        <v>0.53</v>
      </c>
      <c r="AQ159" s="26">
        <f t="shared" si="1450"/>
        <v>1.3145577603458412</v>
      </c>
      <c r="AR159" s="47">
        <f t="shared" si="1451"/>
        <v>22</v>
      </c>
      <c r="AS159" s="21">
        <f>+IFERROR(VLOOKUP(L159,'[4]Lookup Tables'!$R$4:$U$22,2,FALSE),"ERROR")</f>
        <v>240</v>
      </c>
      <c r="AT159" s="23" t="str">
        <f t="shared" si="1452"/>
        <v>B or G</v>
      </c>
      <c r="AU159" s="21">
        <f t="shared" si="1453"/>
        <v>25</v>
      </c>
      <c r="AV159" s="21" t="str">
        <f>+IFERROR(VLOOKUP(L159,'[4]Lookup Tables'!$R$4:$V$22,5,FALSE),"ERROR")</f>
        <v>5-8</v>
      </c>
      <c r="AW159" s="21">
        <v>600</v>
      </c>
      <c r="AX159" s="48">
        <f t="shared" si="1454"/>
        <v>21.75</v>
      </c>
      <c r="AY159" s="48">
        <f t="shared" si="1455"/>
        <v>22</v>
      </c>
      <c r="AZ159" s="48">
        <f t="shared" si="1456"/>
        <v>22.75</v>
      </c>
      <c r="BA159" s="29">
        <f t="array" ref="BA159">VLOOKUP($S159&amp;$M159, CHOOSE({1,2}, '[4]Lookup Tables'!$I$20:$I$49&amp;'[4]Lookup Tables'!$J$20:$J$49,'[4]Lookup Tables'!$K$20:$K$49), 2,0)</f>
        <v>7.9799999999999996E-2</v>
      </c>
      <c r="BB159" s="29">
        <f t="shared" si="1457"/>
        <v>1.7356499999999999</v>
      </c>
      <c r="BC159" s="30">
        <f t="shared" si="1458"/>
        <v>787.98509999999999</v>
      </c>
      <c r="BD159" s="29">
        <f t="array" ref="BD159">VLOOKUP($S159&amp;$M159, CHOOSE({1,2}, '[4]Lookup Tables'!$I$20:$I$49&amp;'[4]Lookup Tables'!$J$20:$J$49,'[4]Lookup Tables'!$L$20:$L$49), 2,0)</f>
        <v>8.1600000000000006E-2</v>
      </c>
      <c r="BE159" s="29">
        <f t="shared" si="1459"/>
        <v>1.7952000000000001</v>
      </c>
      <c r="BF159" s="30">
        <f t="shared" si="1460"/>
        <v>815.02080000000001</v>
      </c>
      <c r="BG159" s="29">
        <f t="array" ref="BG159">VLOOKUP($S159&amp;$M159, CHOOSE({1,2}, '[4]Lookup Tables'!$I$20:$I$49&amp;'[4]Lookup Tables'!$J$20:$J$49,'[4]Lookup Tables'!$M$20:$M$49), 2,0)</f>
        <v>8.43E-2</v>
      </c>
      <c r="BH159" s="29">
        <f t="shared" si="1461"/>
        <v>1.9178249999999999</v>
      </c>
      <c r="BI159" s="30">
        <f t="shared" si="1462"/>
        <v>870.69254999999998</v>
      </c>
      <c r="BJ159" s="30" t="str">
        <f t="shared" si="1463"/>
        <v>VLIF0204</v>
      </c>
      <c r="BK159" s="31">
        <f t="shared" si="1464"/>
        <v>1.25664</v>
      </c>
      <c r="BL159" s="30">
        <v>72036</v>
      </c>
      <c r="BM159" s="31">
        <f t="shared" si="1465"/>
        <v>0.53856000000000004</v>
      </c>
      <c r="BN159" s="32">
        <v>0.3</v>
      </c>
      <c r="BO159" s="29" t="str">
        <f>'[4]Lookup Tables'!$P$58</f>
        <v>12-8 4x1.25 Universal Clip</v>
      </c>
      <c r="BP159" s="30">
        <f>VLOOKUP($BO159,'[4]Lookup Tables'!$P$58:$Q$60,2)</f>
        <v>8509</v>
      </c>
      <c r="BQ159" s="29" t="str">
        <f>VLOOKUP($S159,'[4]Lookup Tables'!$O$45:$S$53,2)</f>
        <v>54mm142 gauge</v>
      </c>
      <c r="BR159" s="33">
        <f t="shared" si="1466"/>
        <v>1.9375</v>
      </c>
      <c r="BS159" s="30">
        <f>VLOOKUP($S159,'[4]Lookup Tables'!$O$45:$S$53,3)</f>
        <v>8040</v>
      </c>
      <c r="BT159" s="29" t="str">
        <f>VLOOKUP($S159,'[4]Lookup Tables'!$O$45:$S$53,4)</f>
        <v>106mm200 gauge</v>
      </c>
      <c r="BU159" s="33">
        <f t="shared" si="1467"/>
        <v>1.9375</v>
      </c>
      <c r="BV159" s="30">
        <f>VLOOKUP($S159,'[4]Lookup Tables'!$O$45:$S$53,5)</f>
        <v>8042</v>
      </c>
      <c r="BW159" s="34">
        <f t="shared" si="1468"/>
        <v>25</v>
      </c>
      <c r="BX159" s="34">
        <f t="shared" si="1469"/>
        <v>43.391249999999999</v>
      </c>
      <c r="BY159" s="34">
        <f t="shared" si="1470"/>
        <v>44.88</v>
      </c>
      <c r="BZ159" s="34">
        <f t="shared" si="1471"/>
        <v>47.945625</v>
      </c>
      <c r="CA159" s="34">
        <f t="shared" si="1472"/>
        <v>50.005625000000002</v>
      </c>
      <c r="CB159" s="35" t="str">
        <f t="array" ref="CB159">VLOOKUP($E159&amp;ROUNDUP(($AZ159),0), CHOOSE({1,2},'[4]Lookup Tables'!$X$3:$X$129&amp;'[4]Lookup Tables'!$Y$3:$Y$129,'[4]Lookup Tables'!$Z$3:$Z$129),2,0)</f>
        <v>25"-2pc</v>
      </c>
      <c r="CC159" s="34">
        <f t="array" ref="CC159">VLOOKUP($E159&amp;ROUNDUP(($AZ159),0), CHOOSE({1,2},'[4]Lookup Tables'!$X$3:$X$129&amp;'[4]Lookup Tables'!$Y$3:$Y$129,'[4]Lookup Tables'!AA$3:$AA$129),2,0)</f>
        <v>8427</v>
      </c>
      <c r="CD159" s="34">
        <f t="array" ref="CD159">VLOOKUP($E159&amp;ROUNDUP(($AZ159),0), CHOOSE({1,2},'[4]Lookup Tables'!$X$3:$X$129&amp;'[4]Lookup Tables'!$Y$3:$Y$129,'[4]Lookup Tables'!$AB$3:$AB$129),2,0)</f>
        <v>8428</v>
      </c>
      <c r="CE159" s="36">
        <f t="array" ref="CE159">VLOOKUP($E159&amp;ROUNDUP(($AZ159),0), CHOOSE({1,2},'[4]Lookup Tables'!$X$3:$X$129&amp;'[4]Lookup Tables'!$Y$3:$Y$129,'[4]Lookup Tables'!$AD$3:$AD$129),2,0)</f>
        <v>2.06</v>
      </c>
      <c r="CF159" s="34">
        <f t="array" ref="CF159">VLOOKUP($E159&amp;ROUNDUP(($AZ159),0), CHOOSE({1,2},'[4]Lookup Tables'!$X$3:$X$129&amp;'[4]Lookup Tables'!$Y$3:$Y$129,'[4]Lookup Tables'!$AE$3:$AE$129),2,0)</f>
        <v>2</v>
      </c>
      <c r="CG159" s="34" t="str">
        <f t="array" ref="CG159">VLOOKUP($E159&amp;ROUNDUP(($AZ159+1),0), CHOOSE({1,2},'[4]Lookup Tables'!$X$3:$X$129&amp;'[4]Lookup Tables'!$Y$3:$Y$129,'[4]Lookup Tables'!$AC$3:$AC$129),2,0)</f>
        <v>NA</v>
      </c>
      <c r="CH159" s="36">
        <f t="shared" si="1473"/>
        <v>7.3545628690940843</v>
      </c>
      <c r="CI159" s="36">
        <f t="shared" si="1474"/>
        <v>0</v>
      </c>
      <c r="CJ159" s="36">
        <f t="shared" si="1475"/>
        <v>595.74973086633975</v>
      </c>
      <c r="CK159" s="36">
        <f t="shared" si="1476"/>
        <v>5.9055117710999996</v>
      </c>
      <c r="CL159" s="36">
        <f t="shared" si="1477"/>
        <v>7.5450514515139897</v>
      </c>
      <c r="CM159" s="36">
        <f t="shared" si="1478"/>
        <v>1.975288182463486</v>
      </c>
      <c r="CN159" s="37">
        <f t="shared" si="1479"/>
        <v>14.4</v>
      </c>
      <c r="CO159" s="37">
        <f t="shared" si="1480"/>
        <v>15.877726401325743</v>
      </c>
      <c r="CP159" s="52" t="str">
        <f t="array" ref="CP159">VLOOKUP($S159&amp;$D159, CHOOSE({1,2}, '[4]Lookup Tables'!$O$65:$O$79&amp;'[4]Lookup Tables'!$P$65:$P$79,'[4]Lookup Tables'!$Q$65:$Q$79),2,0)</f>
        <v>NA</v>
      </c>
      <c r="CQ159" s="39">
        <f t="shared" si="1481"/>
        <v>2.0418916666666664</v>
      </c>
      <c r="CR159" s="40" t="str">
        <f>+IFERROR(VLOOKUP($J159,'[5]Codes - Revised'!$A$8:$O$12110,10,FALSE),"ERROR")</f>
        <v>44 x 44</v>
      </c>
      <c r="CS159" s="41">
        <f t="shared" si="1440"/>
        <v>2450.2699999999995</v>
      </c>
    </row>
    <row r="160" spans="1:97" s="10" customFormat="1">
      <c r="A160" s="11" t="s">
        <v>21</v>
      </c>
      <c r="B160" s="12">
        <v>253075</v>
      </c>
      <c r="C160" s="11" t="s">
        <v>338</v>
      </c>
      <c r="D160" s="11" t="s">
        <v>23</v>
      </c>
      <c r="E160" s="11" t="s">
        <v>24</v>
      </c>
      <c r="F160" s="11">
        <v>25</v>
      </c>
      <c r="G160" s="13">
        <f t="shared" si="1441"/>
        <v>54.220625000000005</v>
      </c>
      <c r="H160" s="14">
        <v>48</v>
      </c>
      <c r="I160" s="13">
        <f t="shared" si="1442"/>
        <v>1200</v>
      </c>
      <c r="J160" s="14">
        <v>12255</v>
      </c>
      <c r="K160" s="11" t="s">
        <v>65</v>
      </c>
      <c r="L160" s="15" t="str">
        <f>+IFERROR(VLOOKUP($K160,'[4]Lookup Tables'!$A$3:$B$35,2,FALSE),"ERROR")</f>
        <v>0204</v>
      </c>
      <c r="M160" s="11" t="s">
        <v>51</v>
      </c>
      <c r="N160" s="15" t="str">
        <f t="array" ref="N160">VLOOKUP($M160&amp;$L160, CHOOSE({1,2}, '[4]Lookup Tables'!$I$59:$I$165&amp;'[4]Lookup Tables'!$J$59:$J$165,'[4]Lookup Tables'!$K$59:$K$165), 2,0)</f>
        <v>VLIF0204</v>
      </c>
      <c r="O160" s="15">
        <f t="array" ref="O160">VLOOKUP($M160&amp;$K160&amp;A160, CHOOSE({1,2,3}, '[4]Lookup Tables'!$I$59:$I$165&amp;'[4]Lookup Tables'!$J$59:$J$165&amp;'[4]Lookup Tables'!$H$59:$H$165,'[4]Lookup Tables'!$L$59:$L$165), 2,0)</f>
        <v>70348</v>
      </c>
      <c r="P160" s="15">
        <f>+IFERROR(VLOOKUP($A160,'[4]Lookup Tables'!$I$54:$J$55,2,FALSE),"ERROR")</f>
        <v>72036</v>
      </c>
      <c r="Q160" s="16">
        <v>23.75</v>
      </c>
      <c r="R160" s="51">
        <v>1.375</v>
      </c>
      <c r="S160" s="18">
        <v>30</v>
      </c>
      <c r="T160" s="19">
        <f>(VLOOKUP(S160,'[4]Lookup Tables'!$L$3:$M$11,2,FALSE))*0.039370078474</f>
        <v>1.161417314983</v>
      </c>
      <c r="U160" s="17">
        <f t="shared" si="1443"/>
        <v>25.161105651193392</v>
      </c>
      <c r="V160" s="20" t="str">
        <f>+IFERROR(VLOOKUP(L160,'[4]Lookup Tables'!$R$4:$U$22,3,FALSE),"ERROR")</f>
        <v>Yellow</v>
      </c>
      <c r="W160" s="21">
        <f t="shared" si="1444"/>
        <v>253075</v>
      </c>
      <c r="X160" s="22" t="s">
        <v>339</v>
      </c>
      <c r="Y160" s="23" t="s">
        <v>27</v>
      </c>
      <c r="Z160" s="23" t="str">
        <f>+IFERROR(VLOOKUP(L160,'[4]Lookup Tables'!$R$4:$U$22,4,FALSE),"ERROR")</f>
        <v>Slow</v>
      </c>
      <c r="AA160" s="21">
        <f t="shared" si="1445"/>
        <v>30</v>
      </c>
      <c r="AB160" s="24">
        <f t="shared" si="1446"/>
        <v>1.375</v>
      </c>
      <c r="AC160" s="23" t="s">
        <v>305</v>
      </c>
      <c r="AD160" s="25">
        <v>0.875</v>
      </c>
      <c r="AE160" s="26">
        <f t="shared" si="1447"/>
        <v>2.0066360893423361</v>
      </c>
      <c r="AF160" s="23" t="s">
        <v>306</v>
      </c>
      <c r="AG160" s="23">
        <v>1</v>
      </c>
      <c r="AH160" s="26">
        <f t="shared" si="1448"/>
        <v>2.4719513815879046</v>
      </c>
      <c r="AI160" s="23"/>
      <c r="AJ160" s="23"/>
      <c r="AK160" s="26"/>
      <c r="AL160" s="23" t="s">
        <v>31</v>
      </c>
      <c r="AM160" s="23">
        <v>0.80400000000000005</v>
      </c>
      <c r="AN160" s="26">
        <f t="shared" si="1449"/>
        <v>1.8313024538477041</v>
      </c>
      <c r="AO160" s="23" t="s">
        <v>32</v>
      </c>
      <c r="AP160" s="23">
        <v>0.53</v>
      </c>
      <c r="AQ160" s="26">
        <f t="shared" si="1450"/>
        <v>1.4443438108177789</v>
      </c>
      <c r="AR160" s="47">
        <f t="shared" si="1451"/>
        <v>24</v>
      </c>
      <c r="AS160" s="21">
        <f>+IFERROR(VLOOKUP(L160,'[4]Lookup Tables'!$R$4:$U$22,2,FALSE),"ERROR")</f>
        <v>240</v>
      </c>
      <c r="AT160" s="23" t="str">
        <f t="shared" si="1452"/>
        <v>B or G</v>
      </c>
      <c r="AU160" s="21">
        <f t="shared" si="1453"/>
        <v>25</v>
      </c>
      <c r="AV160" s="21" t="str">
        <f>+IFERROR(VLOOKUP(L160,'[4]Lookup Tables'!$R$4:$V$22,5,FALSE),"ERROR")</f>
        <v>5-8</v>
      </c>
      <c r="AW160" s="21">
        <v>600</v>
      </c>
      <c r="AX160" s="48">
        <f t="shared" si="1454"/>
        <v>23.75</v>
      </c>
      <c r="AY160" s="48">
        <f t="shared" si="1455"/>
        <v>24</v>
      </c>
      <c r="AZ160" s="48">
        <f t="shared" si="1456"/>
        <v>24.75</v>
      </c>
      <c r="BA160" s="29">
        <f t="array" ref="BA160">VLOOKUP($S160&amp;$M160, CHOOSE({1,2}, '[4]Lookup Tables'!$I$20:$I$49&amp;'[4]Lookup Tables'!$J$20:$J$49,'[4]Lookup Tables'!$K$20:$K$49), 2,0)</f>
        <v>7.9799999999999996E-2</v>
      </c>
      <c r="BB160" s="29">
        <f t="shared" si="1457"/>
        <v>1.8952499999999999</v>
      </c>
      <c r="BC160" s="30">
        <f t="shared" si="1458"/>
        <v>860.44349999999997</v>
      </c>
      <c r="BD160" s="29">
        <f t="array" ref="BD160">VLOOKUP($S160&amp;$M160, CHOOSE({1,2}, '[4]Lookup Tables'!$I$20:$I$49&amp;'[4]Lookup Tables'!$J$20:$J$49,'[4]Lookup Tables'!$L$20:$L$49), 2,0)</f>
        <v>8.1600000000000006E-2</v>
      </c>
      <c r="BE160" s="29">
        <f t="shared" si="1459"/>
        <v>1.9584000000000001</v>
      </c>
      <c r="BF160" s="30">
        <f t="shared" si="1460"/>
        <v>889.11360000000002</v>
      </c>
      <c r="BG160" s="29">
        <f t="array" ref="BG160">VLOOKUP($S160&amp;$M160, CHOOSE({1,2}, '[4]Lookup Tables'!$I$20:$I$49&amp;'[4]Lookup Tables'!$J$20:$J$49,'[4]Lookup Tables'!$M$20:$M$49), 2,0)</f>
        <v>8.43E-2</v>
      </c>
      <c r="BH160" s="29">
        <f t="shared" si="1461"/>
        <v>2.0864250000000002</v>
      </c>
      <c r="BI160" s="30">
        <f t="shared" si="1462"/>
        <v>947.23695000000009</v>
      </c>
      <c r="BJ160" s="30" t="str">
        <f t="shared" si="1463"/>
        <v>VLIF0204</v>
      </c>
      <c r="BK160" s="31">
        <f t="shared" si="1464"/>
        <v>1.3708800000000001</v>
      </c>
      <c r="BL160" s="30">
        <v>72036</v>
      </c>
      <c r="BM160" s="31">
        <f t="shared" si="1465"/>
        <v>0.58752000000000004</v>
      </c>
      <c r="BN160" s="32">
        <v>0.3</v>
      </c>
      <c r="BO160" s="29" t="str">
        <f>'[4]Lookup Tables'!$P$58</f>
        <v>12-8 4x1.25 Universal Clip</v>
      </c>
      <c r="BP160" s="30">
        <f>VLOOKUP($BO160,'[4]Lookup Tables'!$P$58:$Q$60,2)</f>
        <v>8509</v>
      </c>
      <c r="BQ160" s="29" t="str">
        <f>VLOOKUP($S160,'[4]Lookup Tables'!$O$45:$S$53,2)</f>
        <v>54mm142 gauge</v>
      </c>
      <c r="BR160" s="33">
        <f t="shared" si="1466"/>
        <v>2.1041666666666665</v>
      </c>
      <c r="BS160" s="30">
        <f>VLOOKUP($S160,'[4]Lookup Tables'!$O$45:$S$53,3)</f>
        <v>8040</v>
      </c>
      <c r="BT160" s="29" t="str">
        <f>VLOOKUP($S160,'[4]Lookup Tables'!$O$45:$S$53,4)</f>
        <v>106mm200 gauge</v>
      </c>
      <c r="BU160" s="33">
        <f t="shared" si="1467"/>
        <v>2.1041666666666665</v>
      </c>
      <c r="BV160" s="30">
        <f>VLOOKUP($S160,'[4]Lookup Tables'!$O$45:$S$53,5)</f>
        <v>8042</v>
      </c>
      <c r="BW160" s="34">
        <f t="shared" si="1468"/>
        <v>25</v>
      </c>
      <c r="BX160" s="34">
        <f t="shared" si="1469"/>
        <v>47.381249999999994</v>
      </c>
      <c r="BY160" s="34">
        <f t="shared" si="1470"/>
        <v>48.96</v>
      </c>
      <c r="BZ160" s="34">
        <f t="shared" si="1471"/>
        <v>52.160625000000003</v>
      </c>
      <c r="CA160" s="34">
        <f t="shared" si="1472"/>
        <v>54.220625000000005</v>
      </c>
      <c r="CB160" s="35" t="str">
        <f t="array" ref="CB160">VLOOKUP($E160&amp;ROUNDUP(($AZ160),0), CHOOSE({1,2},'[4]Lookup Tables'!$X$3:$X$129&amp;'[4]Lookup Tables'!$Y$3:$Y$129,'[4]Lookup Tables'!$Z$3:$Z$129),2,0)</f>
        <v>25"-2pc</v>
      </c>
      <c r="CC160" s="34">
        <f t="array" ref="CC160">VLOOKUP($E160&amp;ROUNDUP(($AZ160),0), CHOOSE({1,2},'[4]Lookup Tables'!$X$3:$X$129&amp;'[4]Lookup Tables'!$Y$3:$Y$129,'[4]Lookup Tables'!AA$3:$AA$129),2,0)</f>
        <v>8427</v>
      </c>
      <c r="CD160" s="34">
        <f t="array" ref="CD160">VLOOKUP($E160&amp;ROUNDUP(($AZ160),0), CHOOSE({1,2},'[4]Lookup Tables'!$X$3:$X$129&amp;'[4]Lookup Tables'!$Y$3:$Y$129,'[4]Lookup Tables'!$AB$3:$AB$129),2,0)</f>
        <v>8428</v>
      </c>
      <c r="CE160" s="36">
        <f t="array" ref="CE160">VLOOKUP($E160&amp;ROUNDUP(($AZ160),0), CHOOSE({1,2},'[4]Lookup Tables'!$X$3:$X$129&amp;'[4]Lookup Tables'!$Y$3:$Y$129,'[4]Lookup Tables'!$AD$3:$AD$129),2,0)</f>
        <v>2.06</v>
      </c>
      <c r="CF160" s="34">
        <f t="array" ref="CF160">VLOOKUP($E160&amp;ROUNDUP(($AZ160),0), CHOOSE({1,2},'[4]Lookup Tables'!$X$3:$X$129&amp;'[4]Lookup Tables'!$Y$3:$Y$129,'[4]Lookup Tables'!$AE$3:$AE$129),2,0)</f>
        <v>2</v>
      </c>
      <c r="CG160" s="34" t="str">
        <f t="array" ref="CG160">VLOOKUP($E160&amp;ROUNDUP(($AZ160+1),0), CHOOSE({1,2},'[4]Lookup Tables'!$X$3:$X$129&amp;'[4]Lookup Tables'!$Y$3:$Y$129,'[4]Lookup Tables'!$AC$3:$AC$129),2,0)</f>
        <v>NA</v>
      </c>
      <c r="CH160" s="36">
        <f t="shared" si="1473"/>
        <v>7.8120165427011523</v>
      </c>
      <c r="CI160" s="36">
        <f t="shared" si="1474"/>
        <v>0</v>
      </c>
      <c r="CJ160" s="36">
        <f t="shared" si="1475"/>
        <v>650.53131531381939</v>
      </c>
      <c r="CK160" s="36">
        <f t="shared" si="1476"/>
        <v>5.9055117711000005</v>
      </c>
      <c r="CL160" s="36">
        <f t="shared" si="1477"/>
        <v>7.5450514515139915</v>
      </c>
      <c r="CM160" s="36">
        <f t="shared" si="1478"/>
        <v>1.9752881824634867</v>
      </c>
      <c r="CN160" s="37">
        <f t="shared" si="1479"/>
        <v>15.7</v>
      </c>
      <c r="CO160" s="37">
        <f t="shared" si="1480"/>
        <v>16.86532068804221</v>
      </c>
      <c r="CP160" s="52" t="str">
        <f t="array" ref="CP160">VLOOKUP($S160&amp;$D160, CHOOSE({1,2}, '[4]Lookup Tables'!$O$65:$O$79&amp;'[4]Lookup Tables'!$P$65:$P$79,'[4]Lookup Tables'!$Q$65:$Q$79),2,0)</f>
        <v>NA</v>
      </c>
      <c r="CQ160" s="39">
        <f t="shared" si="1481"/>
        <v>2.2104916666666665</v>
      </c>
      <c r="CR160" s="40" t="str">
        <f>+IFERROR(VLOOKUP($J160,'[5]Codes - Revised'!$A$8:$O$12110,10,FALSE),"ERROR")</f>
        <v>44 x 44</v>
      </c>
      <c r="CS160" s="41">
        <f t="shared" si="1440"/>
        <v>2652.5899999999997</v>
      </c>
    </row>
    <row r="161" spans="1:97" s="10" customFormat="1">
      <c r="A161" s="11" t="s">
        <v>21</v>
      </c>
      <c r="B161" s="12">
        <v>253076</v>
      </c>
      <c r="C161" s="11" t="s">
        <v>340</v>
      </c>
      <c r="D161" s="11" t="s">
        <v>23</v>
      </c>
      <c r="E161" s="11" t="s">
        <v>24</v>
      </c>
      <c r="F161" s="11">
        <v>25</v>
      </c>
      <c r="G161" s="13">
        <f t="shared" si="1441"/>
        <v>54.220625000000005</v>
      </c>
      <c r="H161" s="14">
        <v>48</v>
      </c>
      <c r="I161" s="13">
        <f t="shared" si="1442"/>
        <v>1200</v>
      </c>
      <c r="J161" s="14">
        <v>12255</v>
      </c>
      <c r="K161" s="11">
        <v>20</v>
      </c>
      <c r="L161" s="15">
        <f>+IFERROR(VLOOKUP($K161,'[4]Lookup Tables'!$A$3:$B$35,2,FALSE),"ERROR")</f>
        <v>20</v>
      </c>
      <c r="M161" s="11" t="s">
        <v>56</v>
      </c>
      <c r="N161" s="15" t="str">
        <f t="array" ref="N161">VLOOKUP($M161&amp;$L161, CHOOSE({1,2}, '[4]Lookup Tables'!$I$59:$I$165&amp;'[4]Lookup Tables'!$J$59:$J$165,'[4]Lookup Tables'!$K$59:$K$165), 2,0)</f>
        <v>LIF20</v>
      </c>
      <c r="O161" s="15">
        <f t="array" ref="O161">VLOOKUP($M161&amp;$K161&amp;A161, CHOOSE({1,2,3}, '[4]Lookup Tables'!$I$59:$I$165&amp;'[4]Lookup Tables'!$J$59:$J$165&amp;'[4]Lookup Tables'!$H$59:$H$165,'[4]Lookup Tables'!$L$59:$L$165), 2,0)</f>
        <v>70415</v>
      </c>
      <c r="P161" s="15">
        <f>+IFERROR(VLOOKUP($A161,'[4]Lookup Tables'!$I$54:$J$55,2,FALSE),"ERROR")</f>
        <v>72036</v>
      </c>
      <c r="Q161" s="16">
        <v>23.75</v>
      </c>
      <c r="R161" s="51">
        <v>1.375</v>
      </c>
      <c r="S161" s="18">
        <v>30</v>
      </c>
      <c r="T161" s="19">
        <f>(VLOOKUP(S161,'[4]Lookup Tables'!$L$3:$M$11,2,FALSE))*0.039370078474</f>
        <v>1.161417314983</v>
      </c>
      <c r="U161" s="17">
        <f t="shared" si="1443"/>
        <v>25.161105651193392</v>
      </c>
      <c r="V161" s="20" t="str">
        <f>+IFERROR(VLOOKUP(L161,'[4]Lookup Tables'!$R$4:$U$22,3,FALSE),"ERROR")</f>
        <v>Orange</v>
      </c>
      <c r="W161" s="21">
        <f t="shared" si="1444"/>
        <v>253076</v>
      </c>
      <c r="X161" s="22" t="s">
        <v>341</v>
      </c>
      <c r="Y161" s="23" t="s">
        <v>27</v>
      </c>
      <c r="Z161" s="23" t="str">
        <f>+IFERROR(VLOOKUP(L161,'[4]Lookup Tables'!$R$4:$U$22,4,FALSE),"ERROR")</f>
        <v>x-Fast</v>
      </c>
      <c r="AA161" s="21">
        <f t="shared" si="1445"/>
        <v>30</v>
      </c>
      <c r="AB161" s="24">
        <f t="shared" si="1446"/>
        <v>1.375</v>
      </c>
      <c r="AC161" s="23" t="s">
        <v>305</v>
      </c>
      <c r="AD161" s="25">
        <v>0.875</v>
      </c>
      <c r="AE161" s="26">
        <f t="shared" si="1447"/>
        <v>2.0066360893423361</v>
      </c>
      <c r="AF161" s="23" t="s">
        <v>306</v>
      </c>
      <c r="AG161" s="23">
        <v>1</v>
      </c>
      <c r="AH161" s="26">
        <f t="shared" si="1448"/>
        <v>2.4719513815879046</v>
      </c>
      <c r="AI161" s="23"/>
      <c r="AJ161" s="23"/>
      <c r="AK161" s="26"/>
      <c r="AL161" s="23" t="s">
        <v>31</v>
      </c>
      <c r="AM161" s="23">
        <v>0.80400000000000005</v>
      </c>
      <c r="AN161" s="26">
        <f t="shared" si="1449"/>
        <v>1.8313024538477041</v>
      </c>
      <c r="AO161" s="23" t="s">
        <v>32</v>
      </c>
      <c r="AP161" s="23">
        <v>0.53</v>
      </c>
      <c r="AQ161" s="26">
        <f t="shared" si="1450"/>
        <v>1.4443438108177789</v>
      </c>
      <c r="AR161" s="47">
        <f t="shared" si="1451"/>
        <v>24</v>
      </c>
      <c r="AS161" s="21">
        <f>+IFERROR(VLOOKUP(L161,'[4]Lookup Tables'!$R$4:$U$22,2,FALSE),"ERROR")</f>
        <v>15</v>
      </c>
      <c r="AT161" s="23" t="str">
        <f t="shared" si="1452"/>
        <v>B or G</v>
      </c>
      <c r="AU161" s="21">
        <f t="shared" si="1453"/>
        <v>25</v>
      </c>
      <c r="AV161" s="21" t="str">
        <f>+IFERROR(VLOOKUP(L161,'[4]Lookup Tables'!$R$4:$V$22,5,FALSE),"ERROR")</f>
        <v>3-6</v>
      </c>
      <c r="AW161" s="21">
        <v>600</v>
      </c>
      <c r="AX161" s="48">
        <f t="shared" si="1454"/>
        <v>23.75</v>
      </c>
      <c r="AY161" s="48">
        <f t="shared" si="1455"/>
        <v>24</v>
      </c>
      <c r="AZ161" s="48">
        <f t="shared" si="1456"/>
        <v>24.75</v>
      </c>
      <c r="BA161" s="29">
        <f t="array" ref="BA161">VLOOKUP($S161&amp;$M161, CHOOSE({1,2}, '[4]Lookup Tables'!$I$20:$I$49&amp;'[4]Lookup Tables'!$J$20:$J$49,'[4]Lookup Tables'!$K$20:$K$49), 2,0)</f>
        <v>7.9799999999999996E-2</v>
      </c>
      <c r="BB161" s="29">
        <f t="shared" si="1457"/>
        <v>1.8952499999999999</v>
      </c>
      <c r="BC161" s="30">
        <f t="shared" si="1458"/>
        <v>860.44349999999997</v>
      </c>
      <c r="BD161" s="29">
        <f t="array" ref="BD161">VLOOKUP($S161&amp;$M161, CHOOSE({1,2}, '[4]Lookup Tables'!$I$20:$I$49&amp;'[4]Lookup Tables'!$J$20:$J$49,'[4]Lookup Tables'!$L$20:$L$49), 2,0)</f>
        <v>8.1600000000000006E-2</v>
      </c>
      <c r="BE161" s="29">
        <f t="shared" si="1459"/>
        <v>1.9584000000000001</v>
      </c>
      <c r="BF161" s="30">
        <f t="shared" si="1460"/>
        <v>889.11360000000002</v>
      </c>
      <c r="BG161" s="29">
        <f t="array" ref="BG161">VLOOKUP($S161&amp;$M161, CHOOSE({1,2}, '[4]Lookup Tables'!$I$20:$I$49&amp;'[4]Lookup Tables'!$J$20:$J$49,'[4]Lookup Tables'!$M$20:$M$49), 2,0)</f>
        <v>8.43E-2</v>
      </c>
      <c r="BH161" s="29">
        <f t="shared" si="1461"/>
        <v>2.0864250000000002</v>
      </c>
      <c r="BI161" s="30">
        <f t="shared" si="1462"/>
        <v>947.23695000000009</v>
      </c>
      <c r="BJ161" s="30" t="str">
        <f t="shared" si="1463"/>
        <v>LIF20</v>
      </c>
      <c r="BK161" s="31">
        <f t="shared" si="1464"/>
        <v>1.3708800000000001</v>
      </c>
      <c r="BL161" s="30">
        <v>72036</v>
      </c>
      <c r="BM161" s="31">
        <f t="shared" si="1465"/>
        <v>0.58752000000000004</v>
      </c>
      <c r="BN161" s="32">
        <v>0.3</v>
      </c>
      <c r="BO161" s="29" t="str">
        <f>'[4]Lookup Tables'!$P$58</f>
        <v>12-8 4x1.25 Universal Clip</v>
      </c>
      <c r="BP161" s="30">
        <f>VLOOKUP($BO161,'[4]Lookup Tables'!$P$58:$Q$60,2)</f>
        <v>8509</v>
      </c>
      <c r="BQ161" s="29" t="str">
        <f>VLOOKUP($S161,'[4]Lookup Tables'!$O$45:$S$53,2)</f>
        <v>54mm142 gauge</v>
      </c>
      <c r="BR161" s="33">
        <f t="shared" si="1466"/>
        <v>2.1041666666666665</v>
      </c>
      <c r="BS161" s="30">
        <f>VLOOKUP($S161,'[4]Lookup Tables'!$O$45:$S$53,3)</f>
        <v>8040</v>
      </c>
      <c r="BT161" s="29" t="str">
        <f>VLOOKUP($S161,'[4]Lookup Tables'!$O$45:$S$53,4)</f>
        <v>106mm200 gauge</v>
      </c>
      <c r="BU161" s="33">
        <f t="shared" si="1467"/>
        <v>2.1041666666666665</v>
      </c>
      <c r="BV161" s="30">
        <f>VLOOKUP($S161,'[4]Lookup Tables'!$O$45:$S$53,5)</f>
        <v>8042</v>
      </c>
      <c r="BW161" s="34">
        <f t="shared" si="1468"/>
        <v>25</v>
      </c>
      <c r="BX161" s="34">
        <f t="shared" si="1469"/>
        <v>47.381249999999994</v>
      </c>
      <c r="BY161" s="34">
        <f t="shared" si="1470"/>
        <v>48.96</v>
      </c>
      <c r="BZ161" s="34">
        <f t="shared" si="1471"/>
        <v>52.160625000000003</v>
      </c>
      <c r="CA161" s="34">
        <f t="shared" si="1472"/>
        <v>54.220625000000005</v>
      </c>
      <c r="CB161" s="35" t="str">
        <f t="array" ref="CB161">VLOOKUP($E161&amp;ROUNDUP(($AZ161),0), CHOOSE({1,2},'[4]Lookup Tables'!$X$3:$X$129&amp;'[4]Lookup Tables'!$Y$3:$Y$129,'[4]Lookup Tables'!$Z$3:$Z$129),2,0)</f>
        <v>25"-2pc</v>
      </c>
      <c r="CC161" s="34">
        <f t="array" ref="CC161">VLOOKUP($E161&amp;ROUNDUP(($AZ161),0), CHOOSE({1,2},'[4]Lookup Tables'!$X$3:$X$129&amp;'[4]Lookup Tables'!$Y$3:$Y$129,'[4]Lookup Tables'!AA$3:$AA$129),2,0)</f>
        <v>8427</v>
      </c>
      <c r="CD161" s="34">
        <f t="array" ref="CD161">VLOOKUP($E161&amp;ROUNDUP(($AZ161),0), CHOOSE({1,2},'[4]Lookup Tables'!$X$3:$X$129&amp;'[4]Lookup Tables'!$Y$3:$Y$129,'[4]Lookup Tables'!$AB$3:$AB$129),2,0)</f>
        <v>8428</v>
      </c>
      <c r="CE161" s="36">
        <f t="array" ref="CE161">VLOOKUP($E161&amp;ROUNDUP(($AZ161),0), CHOOSE({1,2},'[4]Lookup Tables'!$X$3:$X$129&amp;'[4]Lookup Tables'!$Y$3:$Y$129,'[4]Lookup Tables'!$AD$3:$AD$129),2,0)</f>
        <v>2.06</v>
      </c>
      <c r="CF161" s="34">
        <f t="array" ref="CF161">VLOOKUP($E161&amp;ROUNDUP(($AZ161),0), CHOOSE({1,2},'[4]Lookup Tables'!$X$3:$X$129&amp;'[4]Lookup Tables'!$Y$3:$Y$129,'[4]Lookup Tables'!$AE$3:$AE$129),2,0)</f>
        <v>2</v>
      </c>
      <c r="CG161" s="34" t="str">
        <f t="array" ref="CG161">VLOOKUP($E161&amp;ROUNDUP(($AZ161+1),0), CHOOSE({1,2},'[4]Lookup Tables'!$X$3:$X$129&amp;'[4]Lookup Tables'!$Y$3:$Y$129,'[4]Lookup Tables'!$AC$3:$AC$129),2,0)</f>
        <v>NA</v>
      </c>
      <c r="CH161" s="36">
        <f t="shared" si="1473"/>
        <v>7.8120165427011523</v>
      </c>
      <c r="CI161" s="36">
        <f t="shared" si="1474"/>
        <v>0</v>
      </c>
      <c r="CJ161" s="36">
        <f t="shared" si="1475"/>
        <v>650.53131531381939</v>
      </c>
      <c r="CK161" s="36">
        <f t="shared" si="1476"/>
        <v>5.9055117711000005</v>
      </c>
      <c r="CL161" s="36">
        <f t="shared" si="1477"/>
        <v>7.5450514515139915</v>
      </c>
      <c r="CM161" s="36">
        <f t="shared" si="1478"/>
        <v>1.9752881824634867</v>
      </c>
      <c r="CN161" s="37">
        <f t="shared" si="1479"/>
        <v>15.7</v>
      </c>
      <c r="CO161" s="37">
        <f t="shared" si="1480"/>
        <v>16.86532068804221</v>
      </c>
      <c r="CP161" s="52" t="str">
        <f t="array" ref="CP161">VLOOKUP($S161&amp;$D161, CHOOSE({1,2}, '[4]Lookup Tables'!$O$65:$O$79&amp;'[4]Lookup Tables'!$P$65:$P$79,'[4]Lookup Tables'!$Q$65:$Q$79),2,0)</f>
        <v>NA</v>
      </c>
      <c r="CQ161" s="39">
        <f t="shared" si="1481"/>
        <v>2.2104916666666665</v>
      </c>
      <c r="CR161" s="40" t="str">
        <f>+IFERROR(VLOOKUP($J161,'[5]Codes - Revised'!$A$8:$O$12110,10,FALSE),"ERROR")</f>
        <v>44 x 44</v>
      </c>
      <c r="CS161" s="41">
        <f t="shared" si="1440"/>
        <v>2652.5899999999997</v>
      </c>
    </row>
    <row r="162" spans="1:97" s="10" customFormat="1">
      <c r="A162" s="11" t="s">
        <v>21</v>
      </c>
      <c r="B162" s="12">
        <v>253078</v>
      </c>
      <c r="C162" s="11" t="s">
        <v>342</v>
      </c>
      <c r="D162" s="11" t="s">
        <v>23</v>
      </c>
      <c r="E162" s="11" t="s">
        <v>24</v>
      </c>
      <c r="F162" s="11">
        <v>25</v>
      </c>
      <c r="G162" s="13">
        <f t="shared" si="1441"/>
        <v>54.220625000000005</v>
      </c>
      <c r="H162" s="14">
        <v>48</v>
      </c>
      <c r="I162" s="13">
        <f t="shared" si="1442"/>
        <v>1200</v>
      </c>
      <c r="J162" s="14">
        <v>12255</v>
      </c>
      <c r="K162" s="11" t="s">
        <v>68</v>
      </c>
      <c r="L162" s="15">
        <f>+IFERROR(VLOOKUP($K162,'[4]Lookup Tables'!$A$3:$B$35,2,FALSE),"ERROR")</f>
        <v>20</v>
      </c>
      <c r="M162" s="11" t="s">
        <v>51</v>
      </c>
      <c r="N162" s="15" t="str">
        <f t="array" ref="N162">VLOOKUP($M162&amp;$L162, CHOOSE({1,2}, '[4]Lookup Tables'!$I$59:$I$165&amp;'[4]Lookup Tables'!$J$59:$J$165,'[4]Lookup Tables'!$K$59:$K$165), 2,0)</f>
        <v>VLIF20</v>
      </c>
      <c r="O162" s="15">
        <f t="array" ref="O162">VLOOKUP($M162&amp;$K162&amp;A162, CHOOSE({1,2,3}, '[4]Lookup Tables'!$I$59:$I$165&amp;'[4]Lookup Tables'!$J$59:$J$165&amp;'[4]Lookup Tables'!$H$59:$H$165,'[4]Lookup Tables'!$L$59:$L$165), 2,0)</f>
        <v>70369</v>
      </c>
      <c r="P162" s="15">
        <f>+IFERROR(VLOOKUP($A162,'[4]Lookup Tables'!$I$54:$J$55,2,FALSE),"ERROR")</f>
        <v>72036</v>
      </c>
      <c r="Q162" s="16">
        <v>23.75</v>
      </c>
      <c r="R162" s="51">
        <v>1.375</v>
      </c>
      <c r="S162" s="18">
        <v>30</v>
      </c>
      <c r="T162" s="19">
        <f>(VLOOKUP(S162,'[4]Lookup Tables'!$L$3:$M$11,2,FALSE))*0.039370078474</f>
        <v>1.161417314983</v>
      </c>
      <c r="U162" s="17">
        <f t="shared" si="1443"/>
        <v>25.161105651193392</v>
      </c>
      <c r="V162" s="20" t="str">
        <f>+IFERROR(VLOOKUP(L162,'[4]Lookup Tables'!$R$4:$U$22,3,FALSE),"ERROR")</f>
        <v>Orange</v>
      </c>
      <c r="W162" s="21">
        <f t="shared" si="1444"/>
        <v>253078</v>
      </c>
      <c r="X162" s="22" t="s">
        <v>343</v>
      </c>
      <c r="Y162" s="23" t="s">
        <v>27</v>
      </c>
      <c r="Z162" s="23" t="str">
        <f>+IFERROR(VLOOKUP(L162,'[4]Lookup Tables'!$R$4:$U$22,4,FALSE),"ERROR")</f>
        <v>x-Fast</v>
      </c>
      <c r="AA162" s="21">
        <f t="shared" si="1445"/>
        <v>30</v>
      </c>
      <c r="AB162" s="24">
        <f t="shared" si="1446"/>
        <v>1.375</v>
      </c>
      <c r="AC162" s="23" t="s">
        <v>305</v>
      </c>
      <c r="AD162" s="25">
        <v>0.875</v>
      </c>
      <c r="AE162" s="26">
        <f t="shared" si="1447"/>
        <v>2.0066360893423361</v>
      </c>
      <c r="AF162" s="23" t="s">
        <v>306</v>
      </c>
      <c r="AG162" s="23">
        <v>1</v>
      </c>
      <c r="AH162" s="26">
        <f t="shared" si="1448"/>
        <v>2.4719513815879046</v>
      </c>
      <c r="AI162" s="23"/>
      <c r="AJ162" s="23"/>
      <c r="AK162" s="26"/>
      <c r="AL162" s="23" t="s">
        <v>31</v>
      </c>
      <c r="AM162" s="23">
        <v>0.80400000000000005</v>
      </c>
      <c r="AN162" s="26">
        <f t="shared" si="1449"/>
        <v>1.8313024538477041</v>
      </c>
      <c r="AO162" s="23" t="s">
        <v>32</v>
      </c>
      <c r="AP162" s="23">
        <v>0.53</v>
      </c>
      <c r="AQ162" s="26">
        <f t="shared" si="1450"/>
        <v>1.4443438108177789</v>
      </c>
      <c r="AR162" s="47">
        <f t="shared" si="1451"/>
        <v>24</v>
      </c>
      <c r="AS162" s="21">
        <f>+IFERROR(VLOOKUP(L162,'[4]Lookup Tables'!$R$4:$U$22,2,FALSE),"ERROR")</f>
        <v>15</v>
      </c>
      <c r="AT162" s="23" t="str">
        <f t="shared" si="1452"/>
        <v>B or G</v>
      </c>
      <c r="AU162" s="21">
        <f t="shared" si="1453"/>
        <v>25</v>
      </c>
      <c r="AV162" s="21" t="str">
        <f>+IFERROR(VLOOKUP(L162,'[4]Lookup Tables'!$R$4:$V$22,5,FALSE),"ERROR")</f>
        <v>3-6</v>
      </c>
      <c r="AW162" s="21">
        <v>600</v>
      </c>
      <c r="AX162" s="48">
        <f t="shared" si="1454"/>
        <v>23.75</v>
      </c>
      <c r="AY162" s="48">
        <f t="shared" si="1455"/>
        <v>24</v>
      </c>
      <c r="AZ162" s="48">
        <f t="shared" si="1456"/>
        <v>24.75</v>
      </c>
      <c r="BA162" s="29">
        <f t="array" ref="BA162">VLOOKUP($S162&amp;$M162, CHOOSE({1,2}, '[4]Lookup Tables'!$I$20:$I$49&amp;'[4]Lookup Tables'!$J$20:$J$49,'[4]Lookup Tables'!$K$20:$K$49), 2,0)</f>
        <v>7.9799999999999996E-2</v>
      </c>
      <c r="BB162" s="29">
        <f t="shared" si="1457"/>
        <v>1.8952499999999999</v>
      </c>
      <c r="BC162" s="30">
        <f t="shared" si="1458"/>
        <v>860.44349999999997</v>
      </c>
      <c r="BD162" s="29">
        <f t="array" ref="BD162">VLOOKUP($S162&amp;$M162, CHOOSE({1,2}, '[4]Lookup Tables'!$I$20:$I$49&amp;'[4]Lookup Tables'!$J$20:$J$49,'[4]Lookup Tables'!$L$20:$L$49), 2,0)</f>
        <v>8.1600000000000006E-2</v>
      </c>
      <c r="BE162" s="29">
        <f t="shared" si="1459"/>
        <v>1.9584000000000001</v>
      </c>
      <c r="BF162" s="30">
        <f t="shared" si="1460"/>
        <v>889.11360000000002</v>
      </c>
      <c r="BG162" s="29">
        <f t="array" ref="BG162">VLOOKUP($S162&amp;$M162, CHOOSE({1,2}, '[4]Lookup Tables'!$I$20:$I$49&amp;'[4]Lookup Tables'!$J$20:$J$49,'[4]Lookup Tables'!$M$20:$M$49), 2,0)</f>
        <v>8.43E-2</v>
      </c>
      <c r="BH162" s="29">
        <f t="shared" si="1461"/>
        <v>2.0864250000000002</v>
      </c>
      <c r="BI162" s="30">
        <f t="shared" si="1462"/>
        <v>947.23695000000009</v>
      </c>
      <c r="BJ162" s="30" t="str">
        <f t="shared" si="1463"/>
        <v>VLIF20</v>
      </c>
      <c r="BK162" s="31">
        <f t="shared" si="1464"/>
        <v>1.3708800000000001</v>
      </c>
      <c r="BL162" s="30">
        <v>72036</v>
      </c>
      <c r="BM162" s="31">
        <f t="shared" si="1465"/>
        <v>0.58752000000000004</v>
      </c>
      <c r="BN162" s="32">
        <v>0.3</v>
      </c>
      <c r="BO162" s="29" t="str">
        <f>'[4]Lookup Tables'!$P$58</f>
        <v>12-8 4x1.25 Universal Clip</v>
      </c>
      <c r="BP162" s="30">
        <f>VLOOKUP($BO162,'[4]Lookup Tables'!$P$58:$Q$60,2)</f>
        <v>8509</v>
      </c>
      <c r="BQ162" s="29" t="str">
        <f>VLOOKUP($S162,'[4]Lookup Tables'!$O$45:$S$53,2)</f>
        <v>54mm142 gauge</v>
      </c>
      <c r="BR162" s="33">
        <f t="shared" si="1466"/>
        <v>2.1041666666666665</v>
      </c>
      <c r="BS162" s="30">
        <f>VLOOKUP($S162,'[4]Lookup Tables'!$O$45:$S$53,3)</f>
        <v>8040</v>
      </c>
      <c r="BT162" s="29" t="str">
        <f>VLOOKUP($S162,'[4]Lookup Tables'!$O$45:$S$53,4)</f>
        <v>106mm200 gauge</v>
      </c>
      <c r="BU162" s="33">
        <f t="shared" si="1467"/>
        <v>2.1041666666666665</v>
      </c>
      <c r="BV162" s="30">
        <f>VLOOKUP($S162,'[4]Lookup Tables'!$O$45:$S$53,5)</f>
        <v>8042</v>
      </c>
      <c r="BW162" s="34">
        <f t="shared" si="1468"/>
        <v>25</v>
      </c>
      <c r="BX162" s="34">
        <f t="shared" si="1469"/>
        <v>47.381249999999994</v>
      </c>
      <c r="BY162" s="34">
        <f t="shared" si="1470"/>
        <v>48.96</v>
      </c>
      <c r="BZ162" s="34">
        <f t="shared" si="1471"/>
        <v>52.160625000000003</v>
      </c>
      <c r="CA162" s="34">
        <f t="shared" si="1472"/>
        <v>54.220625000000005</v>
      </c>
      <c r="CB162" s="35" t="str">
        <f t="array" ref="CB162">VLOOKUP($E162&amp;ROUNDUP(($AZ162),0), CHOOSE({1,2},'[4]Lookup Tables'!$X$3:$X$129&amp;'[4]Lookup Tables'!$Y$3:$Y$129,'[4]Lookup Tables'!$Z$3:$Z$129),2,0)</f>
        <v>25"-2pc</v>
      </c>
      <c r="CC162" s="34">
        <f t="array" ref="CC162">VLOOKUP($E162&amp;ROUNDUP(($AZ162),0), CHOOSE({1,2},'[4]Lookup Tables'!$X$3:$X$129&amp;'[4]Lookup Tables'!$Y$3:$Y$129,'[4]Lookup Tables'!AA$3:$AA$129),2,0)</f>
        <v>8427</v>
      </c>
      <c r="CD162" s="34">
        <f t="array" ref="CD162">VLOOKUP($E162&amp;ROUNDUP(($AZ162),0), CHOOSE({1,2},'[4]Lookup Tables'!$X$3:$X$129&amp;'[4]Lookup Tables'!$Y$3:$Y$129,'[4]Lookup Tables'!$AB$3:$AB$129),2,0)</f>
        <v>8428</v>
      </c>
      <c r="CE162" s="36">
        <f t="array" ref="CE162">VLOOKUP($E162&amp;ROUNDUP(($AZ162),0), CHOOSE({1,2},'[4]Lookup Tables'!$X$3:$X$129&amp;'[4]Lookup Tables'!$Y$3:$Y$129,'[4]Lookup Tables'!$AD$3:$AD$129),2,0)</f>
        <v>2.06</v>
      </c>
      <c r="CF162" s="34">
        <f t="array" ref="CF162">VLOOKUP($E162&amp;ROUNDUP(($AZ162),0), CHOOSE({1,2},'[4]Lookup Tables'!$X$3:$X$129&amp;'[4]Lookup Tables'!$Y$3:$Y$129,'[4]Lookup Tables'!$AE$3:$AE$129),2,0)</f>
        <v>2</v>
      </c>
      <c r="CG162" s="34" t="str">
        <f t="array" ref="CG162">VLOOKUP($E162&amp;ROUNDUP(($AZ162+1),0), CHOOSE({1,2},'[4]Lookup Tables'!$X$3:$X$129&amp;'[4]Lookup Tables'!$Y$3:$Y$129,'[4]Lookup Tables'!$AC$3:$AC$129),2,0)</f>
        <v>NA</v>
      </c>
      <c r="CH162" s="36">
        <f t="shared" si="1473"/>
        <v>7.8120165427011523</v>
      </c>
      <c r="CI162" s="36">
        <f t="shared" si="1474"/>
        <v>0</v>
      </c>
      <c r="CJ162" s="36">
        <f t="shared" si="1475"/>
        <v>650.53131531381939</v>
      </c>
      <c r="CK162" s="36">
        <f t="shared" si="1476"/>
        <v>5.9055117711000005</v>
      </c>
      <c r="CL162" s="36">
        <f t="shared" si="1477"/>
        <v>7.5450514515139915</v>
      </c>
      <c r="CM162" s="36">
        <f t="shared" si="1478"/>
        <v>1.9752881824634867</v>
      </c>
      <c r="CN162" s="37">
        <f t="shared" si="1479"/>
        <v>15.7</v>
      </c>
      <c r="CO162" s="37">
        <f t="shared" si="1480"/>
        <v>16.86532068804221</v>
      </c>
      <c r="CP162" s="52" t="str">
        <f t="array" ref="CP162">VLOOKUP($S162&amp;$D162, CHOOSE({1,2}, '[4]Lookup Tables'!$O$65:$O$79&amp;'[4]Lookup Tables'!$P$65:$P$79,'[4]Lookup Tables'!$Q$65:$Q$79),2,0)</f>
        <v>NA</v>
      </c>
      <c r="CQ162" s="39">
        <f t="shared" si="1481"/>
        <v>2.2104916666666665</v>
      </c>
      <c r="CR162" s="40" t="str">
        <f>+IFERROR(VLOOKUP($J162,'[5]Codes - Revised'!$A$8:$O$12110,10,FALSE),"ERROR")</f>
        <v>44 x 44</v>
      </c>
      <c r="CS162" s="41">
        <f t="shared" si="1440"/>
        <v>2652.5899999999997</v>
      </c>
    </row>
    <row r="163" spans="1:97" s="10" customFormat="1">
      <c r="A163" s="11" t="s">
        <v>21</v>
      </c>
      <c r="B163" s="11">
        <v>253079</v>
      </c>
      <c r="C163" s="11" t="s">
        <v>344</v>
      </c>
      <c r="D163" s="11" t="s">
        <v>23</v>
      </c>
      <c r="E163" s="11" t="s">
        <v>24</v>
      </c>
      <c r="F163" s="11">
        <v>25</v>
      </c>
      <c r="G163" s="13">
        <f>CA163</f>
        <v>54.220625000000005</v>
      </c>
      <c r="H163" s="14">
        <v>48</v>
      </c>
      <c r="I163" s="13">
        <f>F163*H163</f>
        <v>1200</v>
      </c>
      <c r="J163" s="14">
        <v>12255</v>
      </c>
      <c r="K163" s="11" t="s">
        <v>65</v>
      </c>
      <c r="L163" s="15" t="str">
        <f>+IFERROR(VLOOKUP($K163,'[4]Lookup Tables'!$A$3:$B$35,2,FALSE),"ERROR")</f>
        <v>0204</v>
      </c>
      <c r="M163" s="11" t="s">
        <v>51</v>
      </c>
      <c r="N163" s="15" t="str">
        <f t="array" ref="N163">VLOOKUP($M163&amp;$L163, CHOOSE({1,2}, '[4]Lookup Tables'!$I$59:$I$167&amp;'[4]Lookup Tables'!$J$59:$J$167,'[4]Lookup Tables'!$K$59:$K$167), 2,0)</f>
        <v>VLIF0204</v>
      </c>
      <c r="O163" s="15">
        <f t="array" ref="O163">VLOOKUP($M163&amp;$K163&amp;A163, CHOOSE({1,2,3}, '[4]Lookup Tables'!$I$59:$I$167&amp;'[4]Lookup Tables'!$J$59:$J$167&amp;'[4]Lookup Tables'!$H$59:$H$167,'[4]Lookup Tables'!$L$59:$L$167), 2,0)</f>
        <v>70348</v>
      </c>
      <c r="P163" s="15" t="s">
        <v>345</v>
      </c>
      <c r="Q163" s="16">
        <v>23.75</v>
      </c>
      <c r="R163" s="51">
        <v>1.375</v>
      </c>
      <c r="S163" s="18">
        <v>30</v>
      </c>
      <c r="T163" s="19">
        <f>(VLOOKUP(S163,'[4]Lookup Tables'!$L$3:$M$11,2,FALSE))*0.039370078474</f>
        <v>1.161417314983</v>
      </c>
      <c r="U163" s="17">
        <f>(3.14159*(T163/2)^2)*(Q163)</f>
        <v>25.161105651193392</v>
      </c>
      <c r="V163" s="20" t="str">
        <f>+IFERROR(VLOOKUP(L163,'[4]Lookup Tables'!$R$4:$U$22,3,FALSE),"ERROR")</f>
        <v>Yellow</v>
      </c>
      <c r="W163" s="21">
        <f>B163</f>
        <v>253079</v>
      </c>
      <c r="X163" s="22" t="s">
        <v>339</v>
      </c>
      <c r="Y163" s="23" t="s">
        <v>27</v>
      </c>
      <c r="Z163" s="23" t="str">
        <f>+IFERROR(VLOOKUP(L163,'[4]Lookup Tables'!$R$4:$U$22,4,FALSE),"ERROR")</f>
        <v>Slow</v>
      </c>
      <c r="AA163" s="21">
        <f>S163</f>
        <v>30</v>
      </c>
      <c r="AB163" s="24">
        <f>R163</f>
        <v>1.375</v>
      </c>
      <c r="AC163" s="23" t="s">
        <v>305</v>
      </c>
      <c r="AD163" s="25">
        <v>0.875</v>
      </c>
      <c r="AE163" s="26">
        <f>(($U163-(3.1459*(($AB163+0.043)/2)^2))/((3.1459*(($AB163+0.043)/2)^2)-(3.1459*(AD163/2)^2)))/12</f>
        <v>2.0066360893423361</v>
      </c>
      <c r="AF163" s="23" t="s">
        <v>306</v>
      </c>
      <c r="AG163" s="23">
        <v>1</v>
      </c>
      <c r="AH163" s="26">
        <f>(($U163-(3.1459*(($AB163+0.043)/2)^2))/((3.1459*(($AB163+0.043)/2)^2)-(3.1459*(AG163/2)^2)))/12</f>
        <v>2.4719513815879046</v>
      </c>
      <c r="AI163" s="23"/>
      <c r="AJ163" s="23"/>
      <c r="AK163" s="26"/>
      <c r="AL163" s="23" t="s">
        <v>31</v>
      </c>
      <c r="AM163" s="23">
        <v>0.80400000000000005</v>
      </c>
      <c r="AN163" s="26">
        <f>(($U163-(3.1459*(($AB163+0.043)/2)^2))/((3.1459*(($AB163+0.043)/2)^2)-(3.1459*(AM163/2)^2)))/12</f>
        <v>1.8313024538477041</v>
      </c>
      <c r="AO163" s="23" t="s">
        <v>32</v>
      </c>
      <c r="AP163" s="23">
        <v>0.53</v>
      </c>
      <c r="AQ163" s="26">
        <f>(($U163-(3.1459*(($AB163+0.043)/2)^2))/((3.1459*(($AB163+0.043)/2)^2)-(3.1459*(AP163/2)^2)))/12</f>
        <v>1.4443438108177789</v>
      </c>
      <c r="AR163" s="47">
        <f>AY163</f>
        <v>24</v>
      </c>
      <c r="AS163" s="21">
        <f>+IFERROR(VLOOKUP(L163,'[4]Lookup Tables'!$R$4:$U$22,2,FALSE),"ERROR")</f>
        <v>240</v>
      </c>
      <c r="AT163" s="23" t="str">
        <f>A163</f>
        <v>B or G</v>
      </c>
      <c r="AU163" s="21">
        <f>F163</f>
        <v>25</v>
      </c>
      <c r="AV163" s="21" t="str">
        <f>+IFERROR(VLOOKUP(L163,'[4]Lookup Tables'!$R$4:$V$22,5,FALSE),"ERROR")</f>
        <v>5-8</v>
      </c>
      <c r="AW163" s="21">
        <v>600</v>
      </c>
      <c r="AX163" s="48">
        <f>Q163</f>
        <v>23.75</v>
      </c>
      <c r="AY163" s="48">
        <f>AX163+0.25</f>
        <v>24</v>
      </c>
      <c r="AZ163" s="48">
        <f>AX163+1</f>
        <v>24.75</v>
      </c>
      <c r="BA163" s="29">
        <f t="array" ref="BA163">VLOOKUP($S163&amp;$M163, CHOOSE({1,2}, '[4]Lookup Tables'!$I$20:$I$49&amp;'[4]Lookup Tables'!$J$20:$J$49,'[4]Lookup Tables'!$K$20:$K$49), 2,0)</f>
        <v>7.9799999999999996E-2</v>
      </c>
      <c r="BB163" s="29">
        <f>BA163*AX163</f>
        <v>1.8952499999999999</v>
      </c>
      <c r="BC163" s="30">
        <f>BB163*454</f>
        <v>860.44349999999997</v>
      </c>
      <c r="BD163" s="29">
        <f t="array" ref="BD163">VLOOKUP($S163&amp;$M163, CHOOSE({1,2}, '[4]Lookup Tables'!$I$20:$I$49&amp;'[4]Lookup Tables'!$J$20:$J$49,'[4]Lookup Tables'!$L$20:$L$49), 2,0)</f>
        <v>8.1600000000000006E-2</v>
      </c>
      <c r="BE163" s="29">
        <f>BD163*AY163</f>
        <v>1.9584000000000001</v>
      </c>
      <c r="BF163" s="30">
        <f>BE163*454</f>
        <v>889.11360000000002</v>
      </c>
      <c r="BG163" s="29">
        <f t="array" ref="BG163">VLOOKUP($S163&amp;$M163, CHOOSE({1,2}, '[4]Lookup Tables'!$I$20:$I$49&amp;'[4]Lookup Tables'!$J$20:$J$49,'[4]Lookup Tables'!$M$20:$M$49), 2,0)</f>
        <v>8.43E-2</v>
      </c>
      <c r="BH163" s="29">
        <f>BG163*AZ163</f>
        <v>2.0864250000000002</v>
      </c>
      <c r="BI163" s="30">
        <f>BH163*454</f>
        <v>947.23695000000009</v>
      </c>
      <c r="BJ163" s="30" t="str">
        <f>N163</f>
        <v>VLIF0204</v>
      </c>
      <c r="BK163" s="31">
        <v>2.0863999999999998</v>
      </c>
      <c r="BL163" s="30">
        <v>72036</v>
      </c>
      <c r="BM163" s="31">
        <v>0</v>
      </c>
      <c r="BN163" s="32">
        <v>0</v>
      </c>
      <c r="BO163" s="29" t="str">
        <f>'[4]Lookup Tables'!$P$58</f>
        <v>12-8 4x1.25 Universal Clip</v>
      </c>
      <c r="BP163" s="30">
        <f>VLOOKUP($BO163,'[4]Lookup Tables'!$P$58:$Q$60,2)</f>
        <v>8509</v>
      </c>
      <c r="BQ163" s="29" t="str">
        <f>VLOOKUP($S163,'[4]Lookup Tables'!$O$45:$S$53,2)</f>
        <v>54mm142 gauge</v>
      </c>
      <c r="BR163" s="33">
        <f>($AY163+1.25)/12</f>
        <v>2.1041666666666665</v>
      </c>
      <c r="BS163" s="30">
        <f>VLOOKUP($S163,'[4]Lookup Tables'!$O$45:$S$53,3)</f>
        <v>8040</v>
      </c>
      <c r="BT163" s="29" t="str">
        <f>VLOOKUP($S163,'[4]Lookup Tables'!$O$45:$S$53,4)</f>
        <v>106mm200 gauge</v>
      </c>
      <c r="BU163" s="33">
        <f>($AY163+1.25)/12</f>
        <v>2.1041666666666665</v>
      </c>
      <c r="BV163" s="30">
        <f>VLOOKUP($S163,'[4]Lookup Tables'!$O$45:$S$53,5)</f>
        <v>8042</v>
      </c>
      <c r="BW163" s="34">
        <f>F163</f>
        <v>25</v>
      </c>
      <c r="BX163" s="34">
        <f>BB163*BW163</f>
        <v>47.381249999999994</v>
      </c>
      <c r="BY163" s="34">
        <f>BE163*BW163</f>
        <v>48.96</v>
      </c>
      <c r="BZ163" s="34">
        <f>BH163*BW163</f>
        <v>52.160625000000003</v>
      </c>
      <c r="CA163" s="34">
        <f>BZ163+CE163+CI163</f>
        <v>54.220625000000005</v>
      </c>
      <c r="CB163" s="35" t="str">
        <f t="array" ref="CB163">VLOOKUP($E163&amp;ROUNDUP(($AZ163),0), CHOOSE({1,2},'[4]Lookup Tables'!$X$3:$X$129&amp;'[4]Lookup Tables'!$Y$3:$Y$129,'[4]Lookup Tables'!$Z$3:$Z$129),2,0)</f>
        <v>25"-2pc</v>
      </c>
      <c r="CC163" s="34">
        <f t="array" ref="CC163">VLOOKUP($E163&amp;ROUNDUP(($AZ163),0), CHOOSE({1,2},'[4]Lookup Tables'!$X$3:$X$129&amp;'[4]Lookup Tables'!$Y$3:$Y$129,'[4]Lookup Tables'!AA$3:$AA$129),2,0)</f>
        <v>8427</v>
      </c>
      <c r="CD163" s="34">
        <f t="array" ref="CD163">VLOOKUP($E163&amp;ROUNDUP(($AZ163),0), CHOOSE({1,2},'[4]Lookup Tables'!$X$3:$X$129&amp;'[4]Lookup Tables'!$Y$3:$Y$129,'[4]Lookup Tables'!$AB$3:$AB$129),2,0)</f>
        <v>8428</v>
      </c>
      <c r="CE163" s="36">
        <f t="array" ref="CE163">VLOOKUP($E163&amp;ROUNDUP(($AZ163),0), CHOOSE({1,2},'[4]Lookup Tables'!$X$3:$X$129&amp;'[4]Lookup Tables'!$Y$3:$Y$129,'[4]Lookup Tables'!$AD$3:$AD$129),2,0)</f>
        <v>2.06</v>
      </c>
      <c r="CF163" s="34">
        <f t="array" ref="CF163">VLOOKUP($E163&amp;ROUNDUP(($AZ163),0), CHOOSE({1,2},'[4]Lookup Tables'!$X$3:$X$129&amp;'[4]Lookup Tables'!$Y$3:$Y$129,'[4]Lookup Tables'!$AE$3:$AE$129),2,0)</f>
        <v>2</v>
      </c>
      <c r="CG163" s="34" t="str">
        <f t="array" ref="CG163">VLOOKUP($E163&amp;ROUNDUP(($AZ163+1),0), CHOOSE({1,2},'[4]Lookup Tables'!$X$3:$X$129&amp;'[4]Lookup Tables'!$Y$3:$Y$129,'[4]Lookup Tables'!$AC$3:$AC$129),2,0)</f>
        <v>NA</v>
      </c>
      <c r="CH163" s="36">
        <f>(CO163*12)*0.0386</f>
        <v>7.8120165427011523</v>
      </c>
      <c r="CI163" s="36">
        <f>IF(CB163="NA", CH163*0.0022,0)</f>
        <v>0</v>
      </c>
      <c r="CJ163" s="36">
        <f>((3.14159*(((S163*0.039370078474)/2)^2))*Q163)*BW163</f>
        <v>650.53131531381939</v>
      </c>
      <c r="CK163" s="36">
        <f>((SQRT((CJ163/Q163)/3.14159))*2)</f>
        <v>5.9055117711000005</v>
      </c>
      <c r="CL163" s="36">
        <f>CK163/0.7827</f>
        <v>7.5450514515139915</v>
      </c>
      <c r="CM163" s="36">
        <f>(2*3.14159*(CL163/2))/12</f>
        <v>1.9752881824634867</v>
      </c>
      <c r="CN163" s="37">
        <f>ROUNDUP((Q163/3)*CM163,1)</f>
        <v>15.7</v>
      </c>
      <c r="CO163" s="37">
        <f>(CN163*ABS(COS(15)))+((6*(CM163*5))/12)</f>
        <v>16.86532068804221</v>
      </c>
      <c r="CP163" s="52" t="str">
        <f t="array" ref="CP163">VLOOKUP($S163&amp;$D163, CHOOSE({1,2}, '[4]Lookup Tables'!$O$65:$O$79&amp;'[4]Lookup Tables'!$P$65:$P$79,'[4]Lookup Tables'!$Q$65:$Q$79),2,0)</f>
        <v>NA</v>
      </c>
      <c r="CQ163" s="39">
        <f>(CA163/BW163)+(50/I163)</f>
        <v>2.2104916666666665</v>
      </c>
      <c r="CR163" s="40" t="str">
        <f>+IFERROR(VLOOKUP($J163,'[5]Codes - Revised'!$A$8:$O$12110,10,FALSE),"ERROR")</f>
        <v>44 x 44</v>
      </c>
      <c r="CS163" s="41">
        <f>CQ163*F163*H163</f>
        <v>2652.5899999999997</v>
      </c>
    </row>
    <row r="164" spans="1:97" s="10" customFormat="1">
      <c r="A164" s="11" t="s">
        <v>21</v>
      </c>
      <c r="B164" s="53">
        <v>254011</v>
      </c>
      <c r="C164" s="11" t="s">
        <v>346</v>
      </c>
      <c r="D164" s="11" t="s">
        <v>23</v>
      </c>
      <c r="E164" s="11" t="s">
        <v>24</v>
      </c>
      <c r="F164" s="11">
        <v>25</v>
      </c>
      <c r="G164" s="13">
        <f t="shared" ref="G164:G170" si="1482">CA164</f>
        <v>28.616375000000001</v>
      </c>
      <c r="H164" s="14">
        <v>75</v>
      </c>
      <c r="I164" s="13">
        <f t="shared" ref="I164:I170" si="1483">F164*H164</f>
        <v>1875</v>
      </c>
      <c r="J164" s="14">
        <v>12137</v>
      </c>
      <c r="K164" s="11">
        <v>50</v>
      </c>
      <c r="L164" s="15">
        <f>+IFERROR(VLOOKUP($K164,'[4]Lookup Tables'!$A$3:$B$35,2,FALSE),"ERROR")</f>
        <v>50</v>
      </c>
      <c r="M164" s="11" t="s">
        <v>56</v>
      </c>
      <c r="N164" s="15" t="str">
        <f t="array" ref="N164">VLOOKUP($M164&amp;$L164, CHOOSE({1,2}, '[4]Lookup Tables'!$I$59:$I$165&amp;'[4]Lookup Tables'!$J$59:$J$165,'[4]Lookup Tables'!$K$59:$K$165), 2,0)</f>
        <v>LIF50</v>
      </c>
      <c r="O164" s="15">
        <f t="array" ref="O164">VLOOKUP($M164&amp;$K164&amp;A164, CHOOSE({1,2,3}, '[4]Lookup Tables'!$I$59:$I$165&amp;'[4]Lookup Tables'!$J$59:$J$165&amp;'[4]Lookup Tables'!$H$59:$H$165,'[4]Lookup Tables'!$L$59:$L$165), 2,0)</f>
        <v>70319</v>
      </c>
      <c r="P164" s="15">
        <f>+IFERROR(VLOOKUP($A164,'[4]Lookup Tables'!$I$54:$J$55,2,FALSE),"ERROR")</f>
        <v>72036</v>
      </c>
      <c r="Q164" s="16">
        <v>10.75</v>
      </c>
      <c r="R164" s="51">
        <v>1.375</v>
      </c>
      <c r="S164" s="18">
        <v>32</v>
      </c>
      <c r="T164" s="19">
        <f>(VLOOKUP(S164,'[4]Lookup Tables'!$L$3:$M$11,2,FALSE))*0.039370078474</f>
        <v>1.2499999915495001</v>
      </c>
      <c r="U164" s="17">
        <f t="shared" ref="U164:U170" si="1484">(3.14159*(T164/2)^2)*(Q164)</f>
        <v>13.192223454443086</v>
      </c>
      <c r="V164" s="20" t="str">
        <f>+IFERROR(VLOOKUP(L164,'[4]Lookup Tables'!$R$4:$U$22,3,FALSE),"ERROR")</f>
        <v>Green</v>
      </c>
      <c r="W164" s="21">
        <f t="shared" ref="W164:W170" si="1485">B164</f>
        <v>254011</v>
      </c>
      <c r="X164" s="22" t="s">
        <v>347</v>
      </c>
      <c r="Y164" s="23" t="s">
        <v>27</v>
      </c>
      <c r="Z164" s="23" t="str">
        <f>+IFERROR(VLOOKUP(L164,'[4]Lookup Tables'!$R$4:$U$22,4,FALSE),"ERROR")</f>
        <v>Medium</v>
      </c>
      <c r="AA164" s="21">
        <f t="shared" ref="AA164:AA170" si="1486">S164</f>
        <v>32</v>
      </c>
      <c r="AB164" s="24">
        <f t="shared" ref="AB164:AB170" si="1487">R164</f>
        <v>1.375</v>
      </c>
      <c r="AC164" s="23" t="s">
        <v>305</v>
      </c>
      <c r="AD164" s="25">
        <v>0.875</v>
      </c>
      <c r="AE164" s="26">
        <f t="shared" ref="AE164:AE170" si="1488">(($U164-(3.1459*(($AB164+0.043)/2)^2))/((3.1459*(($AB164+0.043)/2)^2)-(3.1459*(AD164/2)^2)))/12</f>
        <v>0.98808330567535441</v>
      </c>
      <c r="AF164" s="23" t="s">
        <v>306</v>
      </c>
      <c r="AG164" s="23">
        <v>1</v>
      </c>
      <c r="AH164" s="26">
        <f t="shared" ref="AH164:AH170" si="1489">(($U164-(3.1459*(($AB164+0.043)/2)^2))/((3.1459*(($AB164+0.043)/2)^2)-(3.1459*(AG164/2)^2)))/12</f>
        <v>1.2172081951285201</v>
      </c>
      <c r="AI164" s="23"/>
      <c r="AJ164" s="23"/>
      <c r="AK164" s="26"/>
      <c r="AL164" s="23" t="s">
        <v>31</v>
      </c>
      <c r="AM164" s="23">
        <v>0.80400000000000005</v>
      </c>
      <c r="AN164" s="26">
        <f t="shared" ref="AN164:AN170" si="1490">(($U164-(3.1459*(($AB164+0.043)/2)^2))/((3.1459*(($AB164+0.043)/2)^2)-(3.1459*(AM164/2)^2)))/12</f>
        <v>0.9017476521526504</v>
      </c>
      <c r="AO164" s="23" t="s">
        <v>32</v>
      </c>
      <c r="AP164" s="23">
        <v>0.53</v>
      </c>
      <c r="AQ164" s="26">
        <f t="shared" ref="AQ164:AQ170" si="1491">(($U164-(3.1459*(($AB164+0.043)/2)^2))/((3.1459*(($AB164+0.043)/2)^2)-(3.1459*(AP164/2)^2)))/12</f>
        <v>0.7112061896545997</v>
      </c>
      <c r="AR164" s="47">
        <f t="shared" ref="AR164:AR170" si="1492">AY164</f>
        <v>11</v>
      </c>
      <c r="AS164" s="21">
        <f>+IFERROR(VLOOKUP(L164,'[4]Lookup Tables'!$R$4:$U$22,2,FALSE),"ERROR")</f>
        <v>60</v>
      </c>
      <c r="AT164" s="23" t="str">
        <f t="shared" ref="AT164:AT170" si="1493">A164</f>
        <v>B or G</v>
      </c>
      <c r="AU164" s="21">
        <f t="shared" ref="AU164:AU170" si="1494">F164</f>
        <v>25</v>
      </c>
      <c r="AV164" s="21" t="str">
        <f>+IFERROR(VLOOKUP(L164,'[4]Lookup Tables'!$R$4:$V$22,5,FALSE),"ERROR")</f>
        <v>5-8</v>
      </c>
      <c r="AW164" s="21">
        <v>600</v>
      </c>
      <c r="AX164" s="48">
        <f t="shared" ref="AX164:AX170" si="1495">Q164</f>
        <v>10.75</v>
      </c>
      <c r="AY164" s="48">
        <f t="shared" ref="AY164:AY170" si="1496">AX164+0.25</f>
        <v>11</v>
      </c>
      <c r="AZ164" s="48">
        <f t="shared" ref="AZ164:AZ170" si="1497">AX164+1</f>
        <v>11.75</v>
      </c>
      <c r="BA164" s="29">
        <f t="array" ref="BA164">VLOOKUP($S164&amp;$M164, CHOOSE({1,2}, '[4]Lookup Tables'!$I$20:$I$49&amp;'[4]Lookup Tables'!$J$20:$J$49,'[4]Lookup Tables'!$K$20:$K$49), 2,0)</f>
        <v>9.1499999999999998E-2</v>
      </c>
      <c r="BB164" s="29">
        <f t="shared" ref="BB164:BB170" si="1498">BA164*AX164</f>
        <v>0.98362499999999997</v>
      </c>
      <c r="BC164" s="30">
        <f t="shared" ref="BC164:BC170" si="1499">BB164*454</f>
        <v>446.56574999999998</v>
      </c>
      <c r="BD164" s="29">
        <f t="array" ref="BD164">VLOOKUP($S164&amp;$M164, CHOOSE({1,2}, '[4]Lookup Tables'!$I$20:$I$49&amp;'[4]Lookup Tables'!$J$20:$J$49,'[4]Lookup Tables'!$L$20:$L$49), 2,0)</f>
        <v>9.2999999999999999E-2</v>
      </c>
      <c r="BE164" s="29">
        <f t="shared" ref="BE164:BE170" si="1500">BD164*AY164</f>
        <v>1.0229999999999999</v>
      </c>
      <c r="BF164" s="30">
        <f t="shared" ref="BF164:BF170" si="1501">BE164*454</f>
        <v>464.44199999999995</v>
      </c>
      <c r="BG164" s="29">
        <f t="array" ref="BG164">VLOOKUP($S164&amp;$M164, CHOOSE({1,2}, '[4]Lookup Tables'!$I$20:$I$49&amp;'[4]Lookup Tables'!$J$20:$J$49,'[4]Lookup Tables'!$M$20:$M$49), 2,0)</f>
        <v>9.4500000000000001E-2</v>
      </c>
      <c r="BH164" s="29">
        <f t="shared" ref="BH164:BH170" si="1502">BG164*AZ164</f>
        <v>1.1103750000000001</v>
      </c>
      <c r="BI164" s="30">
        <f t="shared" ref="BI164:BI170" si="1503">BH164*454</f>
        <v>504.11025000000006</v>
      </c>
      <c r="BJ164" s="30" t="str">
        <f t="shared" ref="BJ164:BJ170" si="1504">N164</f>
        <v>LIF50</v>
      </c>
      <c r="BK164" s="31">
        <f t="shared" ref="BK164:BK170" si="1505">BE164*0.7</f>
        <v>0.71609999999999985</v>
      </c>
      <c r="BL164" s="30">
        <v>72036</v>
      </c>
      <c r="BM164" s="31">
        <f t="shared" ref="BM164:BM170" si="1506">BE164*0.3</f>
        <v>0.30689999999999995</v>
      </c>
      <c r="BN164" s="32">
        <v>0.3</v>
      </c>
      <c r="BO164" s="29" t="str">
        <f>'[4]Lookup Tables'!$P$58</f>
        <v>12-8 4x1.25 Universal Clip</v>
      </c>
      <c r="BP164" s="30">
        <f>VLOOKUP($BO164,'[4]Lookup Tables'!$P$58:$Q$60,2)</f>
        <v>8509</v>
      </c>
      <c r="BQ164" s="29" t="str">
        <f>VLOOKUP($S164,'[4]Lookup Tables'!$O$45:$S$53,2)</f>
        <v>54mm142 gauge</v>
      </c>
      <c r="BR164" s="33">
        <f t="shared" ref="BR164:BR170" si="1507">($AY164+1.25)/12</f>
        <v>1.0208333333333333</v>
      </c>
      <c r="BS164" s="30">
        <f>VLOOKUP($S164,'[4]Lookup Tables'!$O$45:$S$53,3)</f>
        <v>8040</v>
      </c>
      <c r="BT164" s="29" t="str">
        <f>VLOOKUP($S164,'[4]Lookup Tables'!$O$45:$S$53,4)</f>
        <v>114mm200 gauge</v>
      </c>
      <c r="BU164" s="33">
        <f t="shared" ref="BU164:BU170" si="1508">($AY164+1.25)/12</f>
        <v>1.0208333333333333</v>
      </c>
      <c r="BV164" s="30">
        <f>VLOOKUP($S164,'[4]Lookup Tables'!$O$45:$S$53,5)</f>
        <v>8036</v>
      </c>
      <c r="BW164" s="34">
        <f t="shared" ref="BW164:BW170" si="1509">F164</f>
        <v>25</v>
      </c>
      <c r="BX164" s="34">
        <f t="shared" ref="BX164:BX170" si="1510">BB164*BW164</f>
        <v>24.590624999999999</v>
      </c>
      <c r="BY164" s="34">
        <f t="shared" ref="BY164:BY170" si="1511">BE164*BW164</f>
        <v>25.574999999999999</v>
      </c>
      <c r="BZ164" s="34">
        <f t="shared" ref="BZ164:BZ170" si="1512">BH164*BW164</f>
        <v>27.759375000000002</v>
      </c>
      <c r="CA164" s="34">
        <f t="shared" ref="CA164:CA170" si="1513">BZ164+CE164+CI164</f>
        <v>28.616375000000001</v>
      </c>
      <c r="CB164" s="35" t="str">
        <f t="array" ref="CB164">VLOOKUP($E164&amp;ROUNDUP(($AZ164),0), CHOOSE({1,2},'[4]Lookup Tables'!$X$3:$X$129&amp;'[4]Lookup Tables'!$Y$3:$Y$129,'[4]Lookup Tables'!$Z$3:$Z$129),2,0)</f>
        <v>13"-2pc</v>
      </c>
      <c r="CC164" s="34">
        <f t="array" ref="CC164">VLOOKUP($E164&amp;ROUNDUP(($AZ164),0), CHOOSE({1,2},'[4]Lookup Tables'!$X$3:$X$129&amp;'[4]Lookup Tables'!$Y$3:$Y$129,'[4]Lookup Tables'!AA$3:$AA$129),2,0)</f>
        <v>8405</v>
      </c>
      <c r="CD164" s="34">
        <f t="array" ref="CD164">VLOOKUP($E164&amp;ROUNDUP(($AZ164),0), CHOOSE({1,2},'[4]Lookup Tables'!$X$3:$X$129&amp;'[4]Lookup Tables'!$Y$3:$Y$129,'[4]Lookup Tables'!$AB$3:$AB$129),2,0)</f>
        <v>8406</v>
      </c>
      <c r="CE164" s="36">
        <f t="array" ref="CE164">VLOOKUP($E164&amp;ROUNDUP(($AZ164),0), CHOOSE({1,2},'[4]Lookup Tables'!$X$3:$X$129&amp;'[4]Lookup Tables'!$Y$3:$Y$129,'[4]Lookup Tables'!$AD$3:$AD$129),2,0)</f>
        <v>0.85699999999999998</v>
      </c>
      <c r="CF164" s="34">
        <f t="array" ref="CF164">VLOOKUP($E164&amp;ROUNDUP(($AZ164),0), CHOOSE({1,2},'[4]Lookup Tables'!$X$3:$X$129&amp;'[4]Lookup Tables'!$Y$3:$Y$129,'[4]Lookup Tables'!$AE$3:$AE$129),2,0)</f>
        <v>1</v>
      </c>
      <c r="CG164" s="34" t="str">
        <f t="array" ref="CG164">VLOOKUP($E164&amp;ROUNDUP(($AZ164+1),0), CHOOSE({1,2},'[4]Lookup Tables'!$X$3:$X$129&amp;'[4]Lookup Tables'!$Y$3:$Y$129,'[4]Lookup Tables'!$AC$3:$AC$129),2,0)</f>
        <v>NA</v>
      </c>
      <c r="CH164" s="36">
        <f t="shared" ref="CH164:CH170" si="1514">(CO164*12)*0.0386</f>
        <v>5.1142205163740639</v>
      </c>
      <c r="CI164" s="36">
        <f t="shared" ref="CI164:CI172" si="1515">IF(CB164="NA", CH164*0.0022,0)</f>
        <v>0</v>
      </c>
      <c r="CJ164" s="36">
        <f t="shared" ref="CJ164:CJ170" si="1516">((3.14159*(((S164*0.039370078474)/2)^2))*Q164)*BW164</f>
        <v>335.01982310991923</v>
      </c>
      <c r="CK164" s="36">
        <f t="shared" ref="CK164:CK170" si="1517">((SQRT((CJ164/Q164)/3.14159))*2)</f>
        <v>6.2992125558400005</v>
      </c>
      <c r="CL164" s="36">
        <f t="shared" ref="CL164:CL170" si="1518">CK164/0.7827</f>
        <v>8.0480548816149238</v>
      </c>
      <c r="CM164" s="36">
        <f t="shared" ref="CM164:CM170" si="1519">(2*3.14159*(CL164/2))/12</f>
        <v>2.1069740612943857</v>
      </c>
      <c r="CN164" s="37">
        <f t="shared" ref="CN164:CN170" si="1520">ROUNDUP((Q164/3)*CM164,1)</f>
        <v>7.6</v>
      </c>
      <c r="CO164" s="37">
        <f t="shared" ref="CO164:CO170" si="1521">(CN164*ABS(COS(15)))+((6*(CM164*5))/12)</f>
        <v>11.041063290963006</v>
      </c>
      <c r="CP164" s="52" t="str">
        <f t="array" ref="CP164">VLOOKUP($S164&amp;$D164, CHOOSE({1,2}, '[4]Lookup Tables'!$O$65:$O$79&amp;'[4]Lookup Tables'!$P$65:$P$79,'[4]Lookup Tables'!$Q$65:$Q$79),2,0)</f>
        <v>NA</v>
      </c>
      <c r="CQ164" s="39">
        <f t="shared" ref="CQ164:CQ172" si="1522">(CA164/BW164)+(50/I164)</f>
        <v>1.1713216666666666</v>
      </c>
      <c r="CR164" s="40" t="str">
        <f>+IFERROR(VLOOKUP($J164,'[5]Codes - Revised'!$A$8:$O$12110,10,FALSE),"ERROR")</f>
        <v>48 x 44</v>
      </c>
      <c r="CS164" s="41">
        <f>CQ164*F164*H164</f>
        <v>2196.2281250000001</v>
      </c>
    </row>
    <row r="165" spans="1:97" s="10" customFormat="1">
      <c r="A165" s="11" t="s">
        <v>21</v>
      </c>
      <c r="B165" s="11">
        <v>259012</v>
      </c>
      <c r="C165" s="11" t="s">
        <v>348</v>
      </c>
      <c r="D165" s="11" t="s">
        <v>23</v>
      </c>
      <c r="E165" s="11" t="s">
        <v>24</v>
      </c>
      <c r="F165" s="11">
        <v>25</v>
      </c>
      <c r="G165" s="13">
        <f t="shared" si="1482"/>
        <v>41.371874999999996</v>
      </c>
      <c r="H165" s="14">
        <v>50</v>
      </c>
      <c r="I165" s="13">
        <f t="shared" si="1483"/>
        <v>1250</v>
      </c>
      <c r="J165" s="14">
        <v>12221</v>
      </c>
      <c r="K165" s="11">
        <v>50</v>
      </c>
      <c r="L165" s="15">
        <f>+IFERROR(VLOOKUP($K165,'[4]Lookup Tables'!$A$3:$B$35,2,FALSE),"ERROR")</f>
        <v>50</v>
      </c>
      <c r="M165" s="11" t="s">
        <v>56</v>
      </c>
      <c r="N165" s="15" t="str">
        <f t="array" ref="N165">VLOOKUP($M165&amp;$L165, CHOOSE({1,2}, '[4]Lookup Tables'!$I$59:$I$165&amp;'[4]Lookup Tables'!$J$59:$J$165,'[4]Lookup Tables'!$K$59:$K$165), 2,0)</f>
        <v>LIF50</v>
      </c>
      <c r="O165" s="15">
        <f t="array" ref="O165">VLOOKUP($M165&amp;$K165&amp;A165, CHOOSE({1,2,3}, '[4]Lookup Tables'!$I$59:$I$165&amp;'[4]Lookup Tables'!$J$59:$J$165&amp;'[4]Lookup Tables'!$H$59:$H$165,'[4]Lookup Tables'!$L$59:$L$165), 2,0)</f>
        <v>70319</v>
      </c>
      <c r="P165" s="15">
        <f>+IFERROR(VLOOKUP($A165,'[4]Lookup Tables'!$I$54:$J$55,2,FALSE),"ERROR")</f>
        <v>72036</v>
      </c>
      <c r="Q165" s="16">
        <v>15.75</v>
      </c>
      <c r="R165" s="51">
        <v>1.375</v>
      </c>
      <c r="S165" s="18">
        <v>32</v>
      </c>
      <c r="T165" s="19">
        <f>(VLOOKUP(S165,'[4]Lookup Tables'!$L$3:$M$11,2,FALSE))*0.039370078474</f>
        <v>1.2499999915495001</v>
      </c>
      <c r="U165" s="17">
        <f t="shared" si="1484"/>
        <v>19.32814134023057</v>
      </c>
      <c r="V165" s="20" t="str">
        <f>+IFERROR(VLOOKUP(L165,'[4]Lookup Tables'!$R$4:$U$22,3,FALSE),"ERROR")</f>
        <v>Green</v>
      </c>
      <c r="W165" s="21">
        <f t="shared" si="1485"/>
        <v>259012</v>
      </c>
      <c r="X165" s="22" t="s">
        <v>349</v>
      </c>
      <c r="Y165" s="23" t="s">
        <v>27</v>
      </c>
      <c r="Z165" s="23" t="str">
        <f>+IFERROR(VLOOKUP(L165,'[4]Lookup Tables'!$R$4:$U$22,4,FALSE),"ERROR")</f>
        <v>Medium</v>
      </c>
      <c r="AA165" s="21">
        <f t="shared" si="1486"/>
        <v>32</v>
      </c>
      <c r="AB165" s="24">
        <f t="shared" si="1487"/>
        <v>1.375</v>
      </c>
      <c r="AC165" s="23" t="s">
        <v>305</v>
      </c>
      <c r="AD165" s="25">
        <v>0.875</v>
      </c>
      <c r="AE165" s="26">
        <f t="shared" si="1488"/>
        <v>1.5102503836183345</v>
      </c>
      <c r="AF165" s="23" t="s">
        <v>306</v>
      </c>
      <c r="AG165" s="23">
        <v>1</v>
      </c>
      <c r="AH165" s="26">
        <f t="shared" si="1489"/>
        <v>1.860459672861043</v>
      </c>
      <c r="AI165" s="23"/>
      <c r="AJ165" s="23"/>
      <c r="AK165" s="26"/>
      <c r="AL165" s="23" t="s">
        <v>31</v>
      </c>
      <c r="AM165" s="23">
        <v>0.80400000000000005</v>
      </c>
      <c r="AN165" s="26">
        <f t="shared" si="1490"/>
        <v>1.378289390953366</v>
      </c>
      <c r="AO165" s="23" t="s">
        <v>32</v>
      </c>
      <c r="AP165" s="23">
        <v>0.53</v>
      </c>
      <c r="AQ165" s="26">
        <f t="shared" si="1491"/>
        <v>1.0870535050923127</v>
      </c>
      <c r="AR165" s="47">
        <f t="shared" si="1492"/>
        <v>16</v>
      </c>
      <c r="AS165" s="21">
        <f>+IFERROR(VLOOKUP(L165,'[4]Lookup Tables'!$R$4:$U$22,2,FALSE),"ERROR")</f>
        <v>60</v>
      </c>
      <c r="AT165" s="23" t="str">
        <f t="shared" si="1493"/>
        <v>B or G</v>
      </c>
      <c r="AU165" s="21">
        <f t="shared" si="1494"/>
        <v>25</v>
      </c>
      <c r="AV165" s="21" t="str">
        <f>+IFERROR(VLOOKUP(L165,'[4]Lookup Tables'!$R$4:$V$22,5,FALSE),"ERROR")</f>
        <v>5-8</v>
      </c>
      <c r="AW165" s="21">
        <v>600</v>
      </c>
      <c r="AX165" s="48">
        <f t="shared" si="1495"/>
        <v>15.75</v>
      </c>
      <c r="AY165" s="48">
        <f t="shared" si="1496"/>
        <v>16</v>
      </c>
      <c r="AZ165" s="48">
        <f t="shared" si="1497"/>
        <v>16.75</v>
      </c>
      <c r="BA165" s="29">
        <f t="array" ref="BA165">VLOOKUP($S165&amp;$M165, CHOOSE({1,2}, '[4]Lookup Tables'!$I$20:$I$49&amp;'[4]Lookup Tables'!$J$20:$J$49,'[4]Lookup Tables'!$K$20:$K$49), 2,0)</f>
        <v>9.1499999999999998E-2</v>
      </c>
      <c r="BB165" s="29">
        <f t="shared" si="1498"/>
        <v>1.441125</v>
      </c>
      <c r="BC165" s="30">
        <f t="shared" si="1499"/>
        <v>654.27075000000002</v>
      </c>
      <c r="BD165" s="29">
        <f t="array" ref="BD165">VLOOKUP($S165&amp;$M165, CHOOSE({1,2}, '[4]Lookup Tables'!$I$20:$I$49&amp;'[4]Lookup Tables'!$J$20:$J$49,'[4]Lookup Tables'!$L$20:$L$49), 2,0)</f>
        <v>9.2999999999999999E-2</v>
      </c>
      <c r="BE165" s="29">
        <f t="shared" si="1500"/>
        <v>1.488</v>
      </c>
      <c r="BF165" s="30">
        <f t="shared" si="1501"/>
        <v>675.55200000000002</v>
      </c>
      <c r="BG165" s="29">
        <f t="array" ref="BG165">VLOOKUP($S165&amp;$M165, CHOOSE({1,2}, '[4]Lookup Tables'!$I$20:$I$49&amp;'[4]Lookup Tables'!$J$20:$J$49,'[4]Lookup Tables'!$M$20:$M$49), 2,0)</f>
        <v>9.4500000000000001E-2</v>
      </c>
      <c r="BH165" s="29">
        <f t="shared" si="1502"/>
        <v>1.582875</v>
      </c>
      <c r="BI165" s="30">
        <f t="shared" si="1503"/>
        <v>718.62525000000005</v>
      </c>
      <c r="BJ165" s="30" t="str">
        <f t="shared" si="1504"/>
        <v>LIF50</v>
      </c>
      <c r="BK165" s="31">
        <f t="shared" si="1505"/>
        <v>1.0415999999999999</v>
      </c>
      <c r="BL165" s="30">
        <v>72036</v>
      </c>
      <c r="BM165" s="31">
        <f t="shared" si="1506"/>
        <v>0.44639999999999996</v>
      </c>
      <c r="BN165" s="32">
        <v>0.3</v>
      </c>
      <c r="BO165" s="29" t="str">
        <f>'[4]Lookup Tables'!$P$58</f>
        <v>12-8 4x1.25 Universal Clip</v>
      </c>
      <c r="BP165" s="30">
        <f>VLOOKUP($BO165,'[4]Lookup Tables'!$P$58:$Q$60,2)</f>
        <v>8509</v>
      </c>
      <c r="BQ165" s="29" t="str">
        <f>VLOOKUP($S165,'[4]Lookup Tables'!$O$45:$S$53,2)</f>
        <v>54mm142 gauge</v>
      </c>
      <c r="BR165" s="33">
        <f t="shared" si="1507"/>
        <v>1.4375</v>
      </c>
      <c r="BS165" s="30">
        <f>VLOOKUP($S165,'[4]Lookup Tables'!$O$45:$S$53,3)</f>
        <v>8040</v>
      </c>
      <c r="BT165" s="29" t="str">
        <f>VLOOKUP($S165,'[4]Lookup Tables'!$O$45:$S$53,4)</f>
        <v>114mm200 gauge</v>
      </c>
      <c r="BU165" s="33">
        <f t="shared" si="1508"/>
        <v>1.4375</v>
      </c>
      <c r="BV165" s="30">
        <f>VLOOKUP($S165,'[4]Lookup Tables'!$O$45:$S$53,5)</f>
        <v>8036</v>
      </c>
      <c r="BW165" s="34">
        <f t="shared" si="1509"/>
        <v>25</v>
      </c>
      <c r="BX165" s="34">
        <f t="shared" si="1510"/>
        <v>36.028125000000003</v>
      </c>
      <c r="BY165" s="34">
        <f t="shared" si="1511"/>
        <v>37.200000000000003</v>
      </c>
      <c r="BZ165" s="34">
        <f t="shared" si="1512"/>
        <v>39.571874999999999</v>
      </c>
      <c r="CA165" s="34">
        <f t="shared" si="1513"/>
        <v>41.371874999999996</v>
      </c>
      <c r="CB165" s="35" t="str">
        <f t="array" ref="CB165">VLOOKUP($E165&amp;ROUNDUP(($AZ165),0), CHOOSE({1,2},'[4]Lookup Tables'!$X$3:$X$129&amp;'[4]Lookup Tables'!$Y$3:$Y$129,'[4]Lookup Tables'!$Z$3:$Z$129),2,0)</f>
        <v>22"-2pc</v>
      </c>
      <c r="CC165" s="34">
        <f t="array" ref="CC165">VLOOKUP($E165&amp;ROUNDUP(($AZ165),0), CHOOSE({1,2},'[4]Lookup Tables'!$X$3:$X$129&amp;'[4]Lookup Tables'!$Y$3:$Y$129,'[4]Lookup Tables'!AA$3:$AA$129),2,0)</f>
        <v>8425</v>
      </c>
      <c r="CD165" s="34">
        <f t="array" ref="CD165">VLOOKUP($E165&amp;ROUNDUP(($AZ165),0), CHOOSE({1,2},'[4]Lookup Tables'!$X$3:$X$129&amp;'[4]Lookup Tables'!$Y$3:$Y$129,'[4]Lookup Tables'!$AB$3:$AB$129),2,0)</f>
        <v>8426</v>
      </c>
      <c r="CE165" s="36">
        <f t="array" ref="CE165">VLOOKUP($E165&amp;ROUNDUP(($AZ165),0), CHOOSE({1,2},'[4]Lookup Tables'!$X$3:$X$129&amp;'[4]Lookup Tables'!$Y$3:$Y$129,'[4]Lookup Tables'!$AD$3:$AD$129),2,0)</f>
        <v>1.8</v>
      </c>
      <c r="CF165" s="34">
        <f t="array" ref="CF165">VLOOKUP($E165&amp;ROUNDUP(($AZ165),0), CHOOSE({1,2},'[4]Lookup Tables'!$X$3:$X$129&amp;'[4]Lookup Tables'!$Y$3:$Y$129,'[4]Lookup Tables'!$AE$3:$AE$129),2,0)</f>
        <v>2</v>
      </c>
      <c r="CG165" s="34" t="str">
        <f t="array" ref="CG165">VLOOKUP($E165&amp;ROUNDUP(($AZ165+1),0), CHOOSE({1,2},'[4]Lookup Tables'!$X$3:$X$129&amp;'[4]Lookup Tables'!$Y$3:$Y$129,'[4]Lookup Tables'!$AC$3:$AC$129),2,0)</f>
        <v>NA</v>
      </c>
      <c r="CH165" s="36">
        <f t="shared" si="1514"/>
        <v>6.3458265607007869</v>
      </c>
      <c r="CI165" s="36">
        <f t="shared" si="1515"/>
        <v>0</v>
      </c>
      <c r="CJ165" s="36">
        <f t="shared" si="1516"/>
        <v>490.84299664941653</v>
      </c>
      <c r="CK165" s="36">
        <f t="shared" si="1517"/>
        <v>6.2992125558400005</v>
      </c>
      <c r="CL165" s="36">
        <f t="shared" si="1518"/>
        <v>8.0480548816149238</v>
      </c>
      <c r="CM165" s="36">
        <f t="shared" si="1519"/>
        <v>2.1069740612943857</v>
      </c>
      <c r="CN165" s="37">
        <f t="shared" si="1520"/>
        <v>11.1</v>
      </c>
      <c r="CO165" s="37">
        <f t="shared" si="1521"/>
        <v>13.699970985968882</v>
      </c>
      <c r="CP165" s="52" t="str">
        <f t="array" ref="CP165">VLOOKUP($S165&amp;$D165, CHOOSE({1,2}, '[4]Lookup Tables'!$O$65:$O$79&amp;'[4]Lookup Tables'!$P$65:$P$79,'[4]Lookup Tables'!$Q$65:$Q$79),2,0)</f>
        <v>NA</v>
      </c>
      <c r="CQ165" s="39">
        <f t="shared" si="1522"/>
        <v>1.6948749999999999</v>
      </c>
      <c r="CR165" s="40" t="str">
        <f>+IFERROR(VLOOKUP($J165,'[5]Codes - Revised'!$A$8:$O$12110,10,FALSE),"ERROR")</f>
        <v>48 x 44</v>
      </c>
      <c r="CS165" s="41">
        <f t="shared" ref="CS165" si="1523">CQ165*F165*H165</f>
        <v>2118.59375</v>
      </c>
    </row>
    <row r="166" spans="1:97" s="10" customFormat="1">
      <c r="A166" s="11" t="s">
        <v>21</v>
      </c>
      <c r="B166" s="11">
        <v>259014</v>
      </c>
      <c r="C166" s="11" t="s">
        <v>350</v>
      </c>
      <c r="D166" s="11" t="s">
        <v>23</v>
      </c>
      <c r="E166" s="11" t="s">
        <v>24</v>
      </c>
      <c r="F166" s="11">
        <v>25</v>
      </c>
      <c r="G166" s="13">
        <f t="shared" si="1482"/>
        <v>46.096874999999997</v>
      </c>
      <c r="H166" s="14">
        <v>50</v>
      </c>
      <c r="I166" s="13">
        <f t="shared" si="1483"/>
        <v>1250</v>
      </c>
      <c r="J166" s="14">
        <v>12221</v>
      </c>
      <c r="K166" s="11" t="s">
        <v>65</v>
      </c>
      <c r="L166" s="15" t="str">
        <f>+IFERROR(VLOOKUP($K166,'[4]Lookup Tables'!$A$3:$B$35,2,FALSE),"ERROR")</f>
        <v>0204</v>
      </c>
      <c r="M166" s="11" t="s">
        <v>56</v>
      </c>
      <c r="N166" s="15" t="str">
        <f t="array" ref="N166">VLOOKUP($M166&amp;$L166, CHOOSE({1,2}, '[4]Lookup Tables'!$I$59:$I$165&amp;'[4]Lookup Tables'!$J$59:$J$165,'[4]Lookup Tables'!$K$59:$K$165), 2,0)</f>
        <v>LIF0204</v>
      </c>
      <c r="O166" s="15">
        <f t="array" ref="O166">VLOOKUP($M166&amp;$K166&amp;A166, CHOOSE({1,2,3}, '[4]Lookup Tables'!$I$59:$I$165&amp;'[4]Lookup Tables'!$J$59:$J$165&amp;'[4]Lookup Tables'!$H$59:$H$165,'[4]Lookup Tables'!$L$59:$L$165), 2,0)</f>
        <v>70314</v>
      </c>
      <c r="P166" s="15">
        <f>+IFERROR(VLOOKUP($A166,'[4]Lookup Tables'!$I$54:$J$55,2,FALSE),"ERROR")</f>
        <v>72036</v>
      </c>
      <c r="Q166" s="16">
        <v>17.75</v>
      </c>
      <c r="R166" s="51">
        <v>1.375</v>
      </c>
      <c r="S166" s="18">
        <v>32</v>
      </c>
      <c r="T166" s="19">
        <f>(VLOOKUP(S166,'[4]Lookup Tables'!$L$3:$M$11,2,FALSE))*0.039370078474</f>
        <v>1.2499999915495001</v>
      </c>
      <c r="U166" s="17">
        <f t="shared" si="1484"/>
        <v>21.78250849454556</v>
      </c>
      <c r="V166" s="20" t="str">
        <f>+IFERROR(VLOOKUP(L166,'[4]Lookup Tables'!$R$4:$U$22,3,FALSE),"ERROR")</f>
        <v>Yellow</v>
      </c>
      <c r="W166" s="21">
        <f t="shared" si="1485"/>
        <v>259014</v>
      </c>
      <c r="X166" s="11" t="s">
        <v>351</v>
      </c>
      <c r="Y166" s="23" t="s">
        <v>27</v>
      </c>
      <c r="Z166" s="23" t="str">
        <f>+IFERROR(VLOOKUP(L166,'[4]Lookup Tables'!$R$4:$U$22,4,FALSE),"ERROR")</f>
        <v>Slow</v>
      </c>
      <c r="AA166" s="21">
        <f t="shared" si="1486"/>
        <v>32</v>
      </c>
      <c r="AB166" s="24">
        <f t="shared" si="1487"/>
        <v>1.375</v>
      </c>
      <c r="AC166" s="23" t="s">
        <v>305</v>
      </c>
      <c r="AD166" s="25">
        <v>0.875</v>
      </c>
      <c r="AE166" s="26">
        <f t="shared" si="1488"/>
        <v>1.719117214795526</v>
      </c>
      <c r="AF166" s="23" t="s">
        <v>306</v>
      </c>
      <c r="AG166" s="23">
        <v>1</v>
      </c>
      <c r="AH166" s="26">
        <f t="shared" si="1489"/>
        <v>2.1177602639540516</v>
      </c>
      <c r="AI166" s="23"/>
      <c r="AJ166" s="23"/>
      <c r="AK166" s="26"/>
      <c r="AL166" s="23" t="s">
        <v>31</v>
      </c>
      <c r="AM166" s="23">
        <v>0.80400000000000005</v>
      </c>
      <c r="AN166" s="26">
        <f t="shared" si="1490"/>
        <v>1.5689060864736517</v>
      </c>
      <c r="AO166" s="23" t="s">
        <v>32</v>
      </c>
      <c r="AP166" s="23">
        <v>0.53</v>
      </c>
      <c r="AQ166" s="26">
        <f t="shared" si="1491"/>
        <v>1.2373924312673976</v>
      </c>
      <c r="AR166" s="47">
        <f t="shared" si="1492"/>
        <v>18</v>
      </c>
      <c r="AS166" s="21">
        <f>+IFERROR(VLOOKUP(L166,'[4]Lookup Tables'!$R$4:$U$22,2,FALSE),"ERROR")</f>
        <v>240</v>
      </c>
      <c r="AT166" s="23" t="str">
        <f t="shared" si="1493"/>
        <v>B or G</v>
      </c>
      <c r="AU166" s="21">
        <f t="shared" si="1494"/>
        <v>25</v>
      </c>
      <c r="AV166" s="21" t="str">
        <f>+IFERROR(VLOOKUP(L166,'[4]Lookup Tables'!$R$4:$V$22,5,FALSE),"ERROR")</f>
        <v>5-8</v>
      </c>
      <c r="AW166" s="21">
        <v>600</v>
      </c>
      <c r="AX166" s="48">
        <f t="shared" si="1495"/>
        <v>17.75</v>
      </c>
      <c r="AY166" s="48">
        <f t="shared" si="1496"/>
        <v>18</v>
      </c>
      <c r="AZ166" s="48">
        <f t="shared" si="1497"/>
        <v>18.75</v>
      </c>
      <c r="BA166" s="29">
        <f t="array" ref="BA166">VLOOKUP($S166&amp;$M166, CHOOSE({1,2}, '[4]Lookup Tables'!$I$20:$I$49&amp;'[4]Lookup Tables'!$J$20:$J$49,'[4]Lookup Tables'!$K$20:$K$49), 2,0)</f>
        <v>9.1499999999999998E-2</v>
      </c>
      <c r="BB166" s="29">
        <f t="shared" si="1498"/>
        <v>1.624125</v>
      </c>
      <c r="BC166" s="30">
        <f t="shared" si="1499"/>
        <v>737.35275000000001</v>
      </c>
      <c r="BD166" s="29">
        <f t="array" ref="BD166">VLOOKUP($S166&amp;$M166, CHOOSE({1,2}, '[4]Lookup Tables'!$I$20:$I$49&amp;'[4]Lookup Tables'!$J$20:$J$49,'[4]Lookup Tables'!$L$20:$L$49), 2,0)</f>
        <v>9.2999999999999999E-2</v>
      </c>
      <c r="BE166" s="29">
        <f t="shared" si="1500"/>
        <v>1.6739999999999999</v>
      </c>
      <c r="BF166" s="30">
        <f t="shared" si="1501"/>
        <v>759.99599999999998</v>
      </c>
      <c r="BG166" s="29">
        <f t="array" ref="BG166">VLOOKUP($S166&amp;$M166, CHOOSE({1,2}, '[4]Lookup Tables'!$I$20:$I$49&amp;'[4]Lookup Tables'!$J$20:$J$49,'[4]Lookup Tables'!$M$20:$M$49), 2,0)</f>
        <v>9.4500000000000001E-2</v>
      </c>
      <c r="BH166" s="29">
        <f t="shared" si="1502"/>
        <v>1.7718750000000001</v>
      </c>
      <c r="BI166" s="30">
        <f t="shared" si="1503"/>
        <v>804.43125000000009</v>
      </c>
      <c r="BJ166" s="30" t="str">
        <f t="shared" si="1504"/>
        <v>LIF0204</v>
      </c>
      <c r="BK166" s="31">
        <f t="shared" si="1505"/>
        <v>1.1718</v>
      </c>
      <c r="BL166" s="30">
        <v>72036</v>
      </c>
      <c r="BM166" s="31">
        <f t="shared" si="1506"/>
        <v>0.50219999999999998</v>
      </c>
      <c r="BN166" s="32">
        <v>0.3</v>
      </c>
      <c r="BO166" s="29" t="str">
        <f>'[4]Lookup Tables'!$P$58</f>
        <v>12-8 4x1.25 Universal Clip</v>
      </c>
      <c r="BP166" s="30">
        <f>VLOOKUP($BO166,'[4]Lookup Tables'!$P$58:$Q$60,2)</f>
        <v>8509</v>
      </c>
      <c r="BQ166" s="29" t="str">
        <f>VLOOKUP($S166,'[4]Lookup Tables'!$O$45:$S$53,2)</f>
        <v>54mm142 gauge</v>
      </c>
      <c r="BR166" s="33">
        <f t="shared" si="1507"/>
        <v>1.6041666666666667</v>
      </c>
      <c r="BS166" s="30">
        <f>VLOOKUP($S166,'[4]Lookup Tables'!$O$45:$S$53,3)</f>
        <v>8040</v>
      </c>
      <c r="BT166" s="29" t="str">
        <f>VLOOKUP($S166,'[4]Lookup Tables'!$O$45:$S$53,4)</f>
        <v>114mm200 gauge</v>
      </c>
      <c r="BU166" s="33">
        <f t="shared" si="1508"/>
        <v>1.6041666666666667</v>
      </c>
      <c r="BV166" s="30">
        <f>VLOOKUP($S166,'[4]Lookup Tables'!$O$45:$S$53,5)</f>
        <v>8036</v>
      </c>
      <c r="BW166" s="34">
        <f t="shared" si="1509"/>
        <v>25</v>
      </c>
      <c r="BX166" s="34">
        <f t="shared" si="1510"/>
        <v>40.603124999999999</v>
      </c>
      <c r="BY166" s="34">
        <f t="shared" si="1511"/>
        <v>41.85</v>
      </c>
      <c r="BZ166" s="34">
        <f t="shared" si="1512"/>
        <v>44.296875</v>
      </c>
      <c r="CA166" s="34">
        <f t="shared" si="1513"/>
        <v>46.096874999999997</v>
      </c>
      <c r="CB166" s="35" t="str">
        <f t="array" ref="CB166">VLOOKUP($E166&amp;ROUNDUP(($AZ166),0), CHOOSE({1,2},'[4]Lookup Tables'!$X$3:$X$129&amp;'[4]Lookup Tables'!$Y$3:$Y$129,'[4]Lookup Tables'!$Z$3:$Z$129),2,0)</f>
        <v>22"-2pc</v>
      </c>
      <c r="CC166" s="34">
        <f t="array" ref="CC166">VLOOKUP($E166&amp;ROUNDUP(($AZ166),0), CHOOSE({1,2},'[4]Lookup Tables'!$X$3:$X$129&amp;'[4]Lookup Tables'!$Y$3:$Y$129,'[4]Lookup Tables'!AA$3:$AA$129),2,0)</f>
        <v>8425</v>
      </c>
      <c r="CD166" s="34">
        <f t="array" ref="CD166">VLOOKUP($E166&amp;ROUNDUP(($AZ166),0), CHOOSE({1,2},'[4]Lookup Tables'!$X$3:$X$129&amp;'[4]Lookup Tables'!$Y$3:$Y$129,'[4]Lookup Tables'!$AB$3:$AB$129),2,0)</f>
        <v>8426</v>
      </c>
      <c r="CE166" s="36">
        <f t="array" ref="CE166">VLOOKUP($E166&amp;ROUNDUP(($AZ166),0), CHOOSE({1,2},'[4]Lookup Tables'!$X$3:$X$129&amp;'[4]Lookup Tables'!$Y$3:$Y$129,'[4]Lookup Tables'!$AD$3:$AD$129),2,0)</f>
        <v>1.8</v>
      </c>
      <c r="CF166" s="34">
        <f t="array" ref="CF166">VLOOKUP($E166&amp;ROUNDUP(($AZ166),0), CHOOSE({1,2},'[4]Lookup Tables'!$X$3:$X$129&amp;'[4]Lookup Tables'!$Y$3:$Y$129,'[4]Lookup Tables'!$AE$3:$AE$129),2,0)</f>
        <v>2</v>
      </c>
      <c r="CG166" s="34" t="str">
        <f t="array" ref="CG166">VLOOKUP($E166&amp;ROUNDUP(($AZ166+1),0), CHOOSE({1,2},'[4]Lookup Tables'!$X$3:$X$129&amp;'[4]Lookup Tables'!$Y$3:$Y$129,'[4]Lookup Tables'!$AC$3:$AC$129),2,0)</f>
        <v>NA</v>
      </c>
      <c r="CH166" s="36">
        <f t="shared" si="1514"/>
        <v>6.8384689784314743</v>
      </c>
      <c r="CI166" s="36">
        <f t="shared" si="1515"/>
        <v>0</v>
      </c>
      <c r="CJ166" s="36">
        <f t="shared" si="1516"/>
        <v>553.17226606521547</v>
      </c>
      <c r="CK166" s="36">
        <f t="shared" si="1517"/>
        <v>6.2992125558400005</v>
      </c>
      <c r="CL166" s="36">
        <f t="shared" si="1518"/>
        <v>8.0480548816149238</v>
      </c>
      <c r="CM166" s="36">
        <f t="shared" si="1519"/>
        <v>2.1069740612943857</v>
      </c>
      <c r="CN166" s="37">
        <f t="shared" si="1520"/>
        <v>12.5</v>
      </c>
      <c r="CO166" s="37">
        <f t="shared" si="1521"/>
        <v>14.763534063971232</v>
      </c>
      <c r="CP166" s="52" t="str">
        <f t="array" ref="CP166">VLOOKUP($S166&amp;$D166, CHOOSE({1,2}, '[4]Lookup Tables'!$O$65:$O$79&amp;'[4]Lookup Tables'!$P$65:$P$79,'[4]Lookup Tables'!$Q$65:$Q$79),2,0)</f>
        <v>NA</v>
      </c>
      <c r="CQ166" s="39">
        <f t="shared" si="1522"/>
        <v>1.883875</v>
      </c>
      <c r="CR166" s="40" t="str">
        <f>+IFERROR(VLOOKUP($J166,'[5]Codes - Revised'!$A$8:$O$12110,10,FALSE),"ERROR")</f>
        <v>48 x 44</v>
      </c>
      <c r="CS166" s="41">
        <f>CQ166*F166*H166</f>
        <v>2354.84375</v>
      </c>
    </row>
    <row r="167" spans="1:97" s="10" customFormat="1">
      <c r="A167" s="11" t="s">
        <v>21</v>
      </c>
      <c r="B167" s="53">
        <v>259026</v>
      </c>
      <c r="C167" s="11" t="s">
        <v>352</v>
      </c>
      <c r="D167" s="11" t="s">
        <v>23</v>
      </c>
      <c r="E167" s="11" t="s">
        <v>24</v>
      </c>
      <c r="F167" s="11">
        <v>25</v>
      </c>
      <c r="G167" s="13">
        <f t="shared" si="1482"/>
        <v>46.096874999999997</v>
      </c>
      <c r="H167" s="14">
        <v>50</v>
      </c>
      <c r="I167" s="13">
        <f t="shared" si="1483"/>
        <v>1250</v>
      </c>
      <c r="J167" s="14">
        <v>12221</v>
      </c>
      <c r="K167" s="11">
        <v>35</v>
      </c>
      <c r="L167" s="15">
        <f>+IFERROR(VLOOKUP($K167,'[4]Lookup Tables'!$A$3:$B$35,2,FALSE),"ERROR")</f>
        <v>35</v>
      </c>
      <c r="M167" s="11" t="s">
        <v>51</v>
      </c>
      <c r="N167" s="15" t="str">
        <f t="array" ref="N167">VLOOKUP($M167&amp;$L167, CHOOSE({1,2}, '[4]Lookup Tables'!$I$59:$I$165&amp;'[4]Lookup Tables'!$J$59:$J$165,'[4]Lookup Tables'!$K$59:$K$165), 2,0)</f>
        <v>VLIF35</v>
      </c>
      <c r="O167" s="15">
        <f t="array" ref="O167">VLOOKUP($M167&amp;$K167&amp;A167, CHOOSE({1,2,3}, '[4]Lookup Tables'!$I$59:$I$165&amp;'[4]Lookup Tables'!$J$59:$J$165&amp;'[4]Lookup Tables'!$H$59:$H$165,'[4]Lookup Tables'!$L$59:$L$165), 2,0)</f>
        <v>70343</v>
      </c>
      <c r="P167" s="15">
        <f>+IFERROR(VLOOKUP($A167,'[4]Lookup Tables'!$I$54:$J$55,2,FALSE),"ERROR")</f>
        <v>72036</v>
      </c>
      <c r="Q167" s="16">
        <v>17.75</v>
      </c>
      <c r="R167" s="51">
        <v>1.375</v>
      </c>
      <c r="S167" s="18">
        <v>32</v>
      </c>
      <c r="T167" s="19">
        <f>(VLOOKUP(S167,'[4]Lookup Tables'!$L$3:$M$11,2,FALSE))*0.039370078474</f>
        <v>1.2499999915495001</v>
      </c>
      <c r="U167" s="17">
        <f t="shared" si="1484"/>
        <v>21.78250849454556</v>
      </c>
      <c r="V167" s="20" t="str">
        <f>+IFERROR(VLOOKUP(L167,'[4]Lookup Tables'!$R$4:$U$22,3,FALSE),"ERROR")</f>
        <v>Blue</v>
      </c>
      <c r="W167" s="21">
        <f t="shared" si="1485"/>
        <v>259026</v>
      </c>
      <c r="X167" s="22" t="s">
        <v>353</v>
      </c>
      <c r="Y167" s="23" t="s">
        <v>27</v>
      </c>
      <c r="Z167" s="23" t="str">
        <f>+IFERROR(VLOOKUP(L167,'[4]Lookup Tables'!$R$4:$U$22,4,FALSE),"ERROR")</f>
        <v>Fast</v>
      </c>
      <c r="AA167" s="21">
        <f t="shared" si="1486"/>
        <v>32</v>
      </c>
      <c r="AB167" s="24">
        <f t="shared" si="1487"/>
        <v>1.375</v>
      </c>
      <c r="AC167" s="23" t="s">
        <v>305</v>
      </c>
      <c r="AD167" s="25">
        <v>0.875</v>
      </c>
      <c r="AE167" s="26">
        <f t="shared" si="1488"/>
        <v>1.719117214795526</v>
      </c>
      <c r="AF167" s="23" t="s">
        <v>306</v>
      </c>
      <c r="AG167" s="23">
        <v>1</v>
      </c>
      <c r="AH167" s="26">
        <f t="shared" si="1489"/>
        <v>2.1177602639540516</v>
      </c>
      <c r="AI167" s="23"/>
      <c r="AJ167" s="23"/>
      <c r="AK167" s="26"/>
      <c r="AL167" s="23" t="s">
        <v>31</v>
      </c>
      <c r="AM167" s="23">
        <v>0.80400000000000005</v>
      </c>
      <c r="AN167" s="26">
        <f t="shared" si="1490"/>
        <v>1.5689060864736517</v>
      </c>
      <c r="AO167" s="23" t="s">
        <v>32</v>
      </c>
      <c r="AP167" s="23">
        <v>0.53</v>
      </c>
      <c r="AQ167" s="26">
        <f t="shared" si="1491"/>
        <v>1.2373924312673976</v>
      </c>
      <c r="AR167" s="47">
        <f t="shared" si="1492"/>
        <v>18</v>
      </c>
      <c r="AS167" s="21">
        <f>+IFERROR(VLOOKUP(L167,'[4]Lookup Tables'!$R$4:$U$22,2,FALSE),"ERROR")</f>
        <v>30</v>
      </c>
      <c r="AT167" s="23" t="str">
        <f t="shared" si="1493"/>
        <v>B or G</v>
      </c>
      <c r="AU167" s="21">
        <f t="shared" si="1494"/>
        <v>25</v>
      </c>
      <c r="AV167" s="21" t="str">
        <f>+IFERROR(VLOOKUP(L167,'[4]Lookup Tables'!$R$4:$V$22,5,FALSE),"ERROR")</f>
        <v>5-8</v>
      </c>
      <c r="AW167" s="21">
        <v>600</v>
      </c>
      <c r="AX167" s="48">
        <f t="shared" si="1495"/>
        <v>17.75</v>
      </c>
      <c r="AY167" s="48">
        <f t="shared" si="1496"/>
        <v>18</v>
      </c>
      <c r="AZ167" s="48">
        <f t="shared" si="1497"/>
        <v>18.75</v>
      </c>
      <c r="BA167" s="29">
        <f t="array" ref="BA167">VLOOKUP($S167&amp;$M167, CHOOSE({1,2}, '[4]Lookup Tables'!$I$20:$I$49&amp;'[4]Lookup Tables'!$J$20:$J$49,'[4]Lookup Tables'!$K$20:$K$49), 2,0)</f>
        <v>9.1499999999999998E-2</v>
      </c>
      <c r="BB167" s="29">
        <f t="shared" si="1498"/>
        <v>1.624125</v>
      </c>
      <c r="BC167" s="30">
        <f t="shared" si="1499"/>
        <v>737.35275000000001</v>
      </c>
      <c r="BD167" s="29">
        <f t="array" ref="BD167">VLOOKUP($S167&amp;$M167, CHOOSE({1,2}, '[4]Lookup Tables'!$I$20:$I$49&amp;'[4]Lookup Tables'!$J$20:$J$49,'[4]Lookup Tables'!$L$20:$L$49), 2,0)</f>
        <v>9.2999999999999999E-2</v>
      </c>
      <c r="BE167" s="29">
        <f t="shared" si="1500"/>
        <v>1.6739999999999999</v>
      </c>
      <c r="BF167" s="30">
        <f t="shared" si="1501"/>
        <v>759.99599999999998</v>
      </c>
      <c r="BG167" s="29">
        <f t="array" ref="BG167">VLOOKUP($S167&amp;$M167, CHOOSE({1,2}, '[4]Lookup Tables'!$I$20:$I$49&amp;'[4]Lookup Tables'!$J$20:$J$49,'[4]Lookup Tables'!$M$20:$M$49), 2,0)</f>
        <v>9.4500000000000001E-2</v>
      </c>
      <c r="BH167" s="29">
        <f t="shared" si="1502"/>
        <v>1.7718750000000001</v>
      </c>
      <c r="BI167" s="30">
        <f t="shared" si="1503"/>
        <v>804.43125000000009</v>
      </c>
      <c r="BJ167" s="30" t="str">
        <f t="shared" si="1504"/>
        <v>VLIF35</v>
      </c>
      <c r="BK167" s="31">
        <f t="shared" si="1505"/>
        <v>1.1718</v>
      </c>
      <c r="BL167" s="30">
        <v>72036</v>
      </c>
      <c r="BM167" s="31">
        <f t="shared" si="1506"/>
        <v>0.50219999999999998</v>
      </c>
      <c r="BN167" s="32">
        <v>0.3</v>
      </c>
      <c r="BO167" s="29" t="str">
        <f>'[4]Lookup Tables'!$P$58</f>
        <v>12-8 4x1.25 Universal Clip</v>
      </c>
      <c r="BP167" s="30">
        <f>VLOOKUP($BO167,'[4]Lookup Tables'!$P$58:$Q$60,2)</f>
        <v>8509</v>
      </c>
      <c r="BQ167" s="29" t="str">
        <f>VLOOKUP($S167,'[4]Lookup Tables'!$O$45:$S$53,2)</f>
        <v>54mm142 gauge</v>
      </c>
      <c r="BR167" s="33">
        <f t="shared" si="1507"/>
        <v>1.6041666666666667</v>
      </c>
      <c r="BS167" s="30">
        <f>VLOOKUP($S167,'[4]Lookup Tables'!$O$45:$S$53,3)</f>
        <v>8040</v>
      </c>
      <c r="BT167" s="29" t="str">
        <f>VLOOKUP($S167,'[4]Lookup Tables'!$O$45:$S$53,4)</f>
        <v>114mm200 gauge</v>
      </c>
      <c r="BU167" s="33">
        <f t="shared" si="1508"/>
        <v>1.6041666666666667</v>
      </c>
      <c r="BV167" s="30">
        <f>VLOOKUP($S167,'[4]Lookup Tables'!$O$45:$S$53,5)</f>
        <v>8036</v>
      </c>
      <c r="BW167" s="34">
        <f t="shared" si="1509"/>
        <v>25</v>
      </c>
      <c r="BX167" s="34">
        <f t="shared" si="1510"/>
        <v>40.603124999999999</v>
      </c>
      <c r="BY167" s="34">
        <f t="shared" si="1511"/>
        <v>41.85</v>
      </c>
      <c r="BZ167" s="34">
        <f t="shared" si="1512"/>
        <v>44.296875</v>
      </c>
      <c r="CA167" s="34">
        <f t="shared" si="1513"/>
        <v>46.096874999999997</v>
      </c>
      <c r="CB167" s="35" t="str">
        <f t="array" ref="CB167">VLOOKUP($E167&amp;ROUNDUP(($AZ167),0), CHOOSE({1,2},'[4]Lookup Tables'!$X$3:$X$129&amp;'[4]Lookup Tables'!$Y$3:$Y$129,'[4]Lookup Tables'!$Z$3:$Z$129),2,0)</f>
        <v>22"-2pc</v>
      </c>
      <c r="CC167" s="34">
        <f t="array" ref="CC167">VLOOKUP($E167&amp;ROUNDUP(($AZ167),0), CHOOSE({1,2},'[4]Lookup Tables'!$X$3:$X$129&amp;'[4]Lookup Tables'!$Y$3:$Y$129,'[4]Lookup Tables'!AA$3:$AA$129),2,0)</f>
        <v>8425</v>
      </c>
      <c r="CD167" s="34">
        <f t="array" ref="CD167">VLOOKUP($E167&amp;ROUNDUP(($AZ167),0), CHOOSE({1,2},'[4]Lookup Tables'!$X$3:$X$129&amp;'[4]Lookup Tables'!$Y$3:$Y$129,'[4]Lookup Tables'!$AB$3:$AB$129),2,0)</f>
        <v>8426</v>
      </c>
      <c r="CE167" s="36">
        <f t="array" ref="CE167">VLOOKUP($E167&amp;ROUNDUP(($AZ167),0), CHOOSE({1,2},'[4]Lookup Tables'!$X$3:$X$129&amp;'[4]Lookup Tables'!$Y$3:$Y$129,'[4]Lookup Tables'!$AD$3:$AD$129),2,0)</f>
        <v>1.8</v>
      </c>
      <c r="CF167" s="34">
        <f t="array" ref="CF167">VLOOKUP($E167&amp;ROUNDUP(($AZ167),0), CHOOSE({1,2},'[4]Lookup Tables'!$X$3:$X$129&amp;'[4]Lookup Tables'!$Y$3:$Y$129,'[4]Lookup Tables'!$AE$3:$AE$129),2,0)</f>
        <v>2</v>
      </c>
      <c r="CG167" s="34" t="str">
        <f t="array" ref="CG167">VLOOKUP($E167&amp;ROUNDUP(($AZ167+1),0), CHOOSE({1,2},'[4]Lookup Tables'!$X$3:$X$129&amp;'[4]Lookup Tables'!$Y$3:$Y$129,'[4]Lookup Tables'!$AC$3:$AC$129),2,0)</f>
        <v>NA</v>
      </c>
      <c r="CH167" s="36">
        <f t="shared" si="1514"/>
        <v>6.8384689784314743</v>
      </c>
      <c r="CI167" s="36">
        <f t="shared" si="1515"/>
        <v>0</v>
      </c>
      <c r="CJ167" s="36">
        <f t="shared" si="1516"/>
        <v>553.17226606521547</v>
      </c>
      <c r="CK167" s="36">
        <f t="shared" si="1517"/>
        <v>6.2992125558400005</v>
      </c>
      <c r="CL167" s="36">
        <f t="shared" si="1518"/>
        <v>8.0480548816149238</v>
      </c>
      <c r="CM167" s="36">
        <f t="shared" si="1519"/>
        <v>2.1069740612943857</v>
      </c>
      <c r="CN167" s="37">
        <f t="shared" si="1520"/>
        <v>12.5</v>
      </c>
      <c r="CO167" s="37">
        <f t="shared" si="1521"/>
        <v>14.763534063971232</v>
      </c>
      <c r="CP167" s="52" t="str">
        <f t="array" ref="CP167">VLOOKUP($S167&amp;$D167, CHOOSE({1,2}, '[4]Lookup Tables'!$O$65:$O$79&amp;'[4]Lookup Tables'!$P$65:$P$79,'[4]Lookup Tables'!$Q$65:$Q$79),2,0)</f>
        <v>NA</v>
      </c>
      <c r="CQ167" s="39">
        <f t="shared" si="1522"/>
        <v>1.883875</v>
      </c>
      <c r="CR167" s="40" t="str">
        <f>+IFERROR(VLOOKUP($J167,'[5]Codes - Revised'!$A$8:$O$12110,10,FALSE),"ERROR")</f>
        <v>48 x 44</v>
      </c>
      <c r="CS167" s="41">
        <f>CQ167*F167*H167</f>
        <v>2354.84375</v>
      </c>
    </row>
    <row r="168" spans="1:97" s="10" customFormat="1">
      <c r="A168" s="11" t="s">
        <v>21</v>
      </c>
      <c r="B168" s="11">
        <v>259038</v>
      </c>
      <c r="C168" s="11" t="s">
        <v>354</v>
      </c>
      <c r="D168" s="11" t="s">
        <v>23</v>
      </c>
      <c r="E168" s="11" t="s">
        <v>24</v>
      </c>
      <c r="F168" s="11">
        <v>25</v>
      </c>
      <c r="G168" s="13">
        <f t="shared" si="1482"/>
        <v>46.096874999999997</v>
      </c>
      <c r="H168" s="14">
        <v>50</v>
      </c>
      <c r="I168" s="13">
        <f t="shared" si="1483"/>
        <v>1250</v>
      </c>
      <c r="J168" s="14">
        <v>12221</v>
      </c>
      <c r="K168" s="11">
        <v>90</v>
      </c>
      <c r="L168" s="15">
        <f>+IFERROR(VLOOKUP($K168,'[4]Lookup Tables'!$A$3:$B$35,2,FALSE),"ERROR")</f>
        <v>90</v>
      </c>
      <c r="M168" s="11" t="s">
        <v>25</v>
      </c>
      <c r="N168" s="15" t="str">
        <f t="array" ref="N168">VLOOKUP($M168&amp;$L168, CHOOSE({1,2}, '[4]Lookup Tables'!$I$59:$I$165&amp;'[4]Lookup Tables'!$J$59:$J$165,'[4]Lookup Tables'!$K$59:$K$165), 2,0)</f>
        <v>M90</v>
      </c>
      <c r="O168" s="15">
        <f t="array" ref="O168">VLOOKUP($M168&amp;$K168&amp;A168, CHOOSE({1,2,3}, '[4]Lookup Tables'!$I$59:$I$165&amp;'[4]Lookup Tables'!$J$59:$J$165&amp;'[4]Lookup Tables'!$H$59:$H$165,'[4]Lookup Tables'!$L$59:$L$165), 2,0)</f>
        <v>70329</v>
      </c>
      <c r="P168" s="15">
        <f>+IFERROR(VLOOKUP($A168,'[4]Lookup Tables'!$I$54:$J$55,2,FALSE),"ERROR")</f>
        <v>72036</v>
      </c>
      <c r="Q168" s="16">
        <v>17.75</v>
      </c>
      <c r="R168" s="51">
        <v>1.375</v>
      </c>
      <c r="S168" s="18">
        <v>32</v>
      </c>
      <c r="T168" s="19">
        <f>(VLOOKUP(S168,'[4]Lookup Tables'!$L$3:$M$11,2,FALSE))*0.039370078474</f>
        <v>1.2499999915495001</v>
      </c>
      <c r="U168" s="17">
        <f t="shared" si="1484"/>
        <v>21.78250849454556</v>
      </c>
      <c r="V168" s="20" t="str">
        <f>+IFERROR(VLOOKUP(L168,'[4]Lookup Tables'!$R$4:$U$22,3,FALSE),"ERROR")</f>
        <v>Yellow</v>
      </c>
      <c r="W168" s="21">
        <f t="shared" si="1485"/>
        <v>259038</v>
      </c>
      <c r="X168" s="11" t="s">
        <v>355</v>
      </c>
      <c r="Y168" s="23" t="s">
        <v>27</v>
      </c>
      <c r="Z168" s="23" t="str">
        <f>+IFERROR(VLOOKUP(L168,'[4]Lookup Tables'!$R$4:$U$22,4,FALSE),"ERROR")</f>
        <v>Slow</v>
      </c>
      <c r="AA168" s="21">
        <f t="shared" si="1486"/>
        <v>32</v>
      </c>
      <c r="AB168" s="24">
        <f t="shared" si="1487"/>
        <v>1.375</v>
      </c>
      <c r="AC168" s="23" t="s">
        <v>305</v>
      </c>
      <c r="AD168" s="25">
        <v>0.875</v>
      </c>
      <c r="AE168" s="26">
        <f t="shared" si="1488"/>
        <v>1.719117214795526</v>
      </c>
      <c r="AF168" s="23" t="s">
        <v>306</v>
      </c>
      <c r="AG168" s="23">
        <v>1</v>
      </c>
      <c r="AH168" s="26">
        <f t="shared" si="1489"/>
        <v>2.1177602639540516</v>
      </c>
      <c r="AI168" s="23"/>
      <c r="AJ168" s="23"/>
      <c r="AK168" s="26"/>
      <c r="AL168" s="23" t="s">
        <v>31</v>
      </c>
      <c r="AM168" s="23">
        <v>0.80400000000000005</v>
      </c>
      <c r="AN168" s="26">
        <f t="shared" si="1490"/>
        <v>1.5689060864736517</v>
      </c>
      <c r="AO168" s="23" t="s">
        <v>32</v>
      </c>
      <c r="AP168" s="23">
        <v>0.53</v>
      </c>
      <c r="AQ168" s="26">
        <f t="shared" si="1491"/>
        <v>1.2373924312673976</v>
      </c>
      <c r="AR168" s="47">
        <f t="shared" si="1492"/>
        <v>18</v>
      </c>
      <c r="AS168" s="21">
        <f>+IFERROR(VLOOKUP(L168,'[4]Lookup Tables'!$R$4:$U$22,2,FALSE),"ERROR")</f>
        <v>240</v>
      </c>
      <c r="AT168" s="23" t="str">
        <f t="shared" si="1493"/>
        <v>B or G</v>
      </c>
      <c r="AU168" s="21">
        <f t="shared" si="1494"/>
        <v>25</v>
      </c>
      <c r="AV168" s="21" t="str">
        <f>+IFERROR(VLOOKUP(L168,'[4]Lookup Tables'!$R$4:$V$22,5,FALSE),"ERROR")</f>
        <v>5-8</v>
      </c>
      <c r="AW168" s="21">
        <v>600</v>
      </c>
      <c r="AX168" s="48">
        <f t="shared" si="1495"/>
        <v>17.75</v>
      </c>
      <c r="AY168" s="48">
        <f t="shared" si="1496"/>
        <v>18</v>
      </c>
      <c r="AZ168" s="48">
        <f t="shared" si="1497"/>
        <v>18.75</v>
      </c>
      <c r="BA168" s="29">
        <f t="array" ref="BA168">VLOOKUP($S168&amp;$M168, CHOOSE({1,2}, '[4]Lookup Tables'!$I$20:$I$49&amp;'[4]Lookup Tables'!$J$20:$J$49,'[4]Lookup Tables'!$K$20:$K$49), 2,0)</f>
        <v>9.1499999999999998E-2</v>
      </c>
      <c r="BB168" s="29">
        <f t="shared" si="1498"/>
        <v>1.624125</v>
      </c>
      <c r="BC168" s="30">
        <f t="shared" si="1499"/>
        <v>737.35275000000001</v>
      </c>
      <c r="BD168" s="29">
        <f t="array" ref="BD168">VLOOKUP($S168&amp;$M168, CHOOSE({1,2}, '[4]Lookup Tables'!$I$20:$I$49&amp;'[4]Lookup Tables'!$J$20:$J$49,'[4]Lookup Tables'!$L$20:$L$49), 2,0)</f>
        <v>9.2999999999999999E-2</v>
      </c>
      <c r="BE168" s="29">
        <f t="shared" si="1500"/>
        <v>1.6739999999999999</v>
      </c>
      <c r="BF168" s="30">
        <f t="shared" si="1501"/>
        <v>759.99599999999998</v>
      </c>
      <c r="BG168" s="29">
        <f t="array" ref="BG168">VLOOKUP($S168&amp;$M168, CHOOSE({1,2}, '[4]Lookup Tables'!$I$20:$I$49&amp;'[4]Lookup Tables'!$J$20:$J$49,'[4]Lookup Tables'!$M$20:$M$49), 2,0)</f>
        <v>9.4500000000000001E-2</v>
      </c>
      <c r="BH168" s="29">
        <f t="shared" si="1502"/>
        <v>1.7718750000000001</v>
      </c>
      <c r="BI168" s="30">
        <f t="shared" si="1503"/>
        <v>804.43125000000009</v>
      </c>
      <c r="BJ168" s="30" t="str">
        <f t="shared" si="1504"/>
        <v>M90</v>
      </c>
      <c r="BK168" s="31">
        <f t="shared" si="1505"/>
        <v>1.1718</v>
      </c>
      <c r="BL168" s="30">
        <v>72036</v>
      </c>
      <c r="BM168" s="31">
        <f t="shared" si="1506"/>
        <v>0.50219999999999998</v>
      </c>
      <c r="BN168" s="32">
        <v>0.3</v>
      </c>
      <c r="BO168" s="29" t="str">
        <f>'[4]Lookup Tables'!$P$58</f>
        <v>12-8 4x1.25 Universal Clip</v>
      </c>
      <c r="BP168" s="30">
        <f>VLOOKUP($BO168,'[4]Lookup Tables'!$P$58:$Q$60,2)</f>
        <v>8509</v>
      </c>
      <c r="BQ168" s="29" t="str">
        <f>VLOOKUP($S168,'[4]Lookup Tables'!$O$45:$S$53,2)</f>
        <v>54mm142 gauge</v>
      </c>
      <c r="BR168" s="33">
        <f t="shared" si="1507"/>
        <v>1.6041666666666667</v>
      </c>
      <c r="BS168" s="30">
        <f>VLOOKUP($S168,'[4]Lookup Tables'!$O$45:$S$53,3)</f>
        <v>8040</v>
      </c>
      <c r="BT168" s="29" t="str">
        <f>VLOOKUP($S168,'[4]Lookup Tables'!$O$45:$S$53,4)</f>
        <v>114mm200 gauge</v>
      </c>
      <c r="BU168" s="33">
        <f t="shared" si="1508"/>
        <v>1.6041666666666667</v>
      </c>
      <c r="BV168" s="30">
        <f>VLOOKUP($S168,'[4]Lookup Tables'!$O$45:$S$53,5)</f>
        <v>8036</v>
      </c>
      <c r="BW168" s="34">
        <f t="shared" si="1509"/>
        <v>25</v>
      </c>
      <c r="BX168" s="34">
        <f t="shared" si="1510"/>
        <v>40.603124999999999</v>
      </c>
      <c r="BY168" s="34">
        <f t="shared" si="1511"/>
        <v>41.85</v>
      </c>
      <c r="BZ168" s="34">
        <f t="shared" si="1512"/>
        <v>44.296875</v>
      </c>
      <c r="CA168" s="34">
        <f t="shared" si="1513"/>
        <v>46.096874999999997</v>
      </c>
      <c r="CB168" s="35" t="str">
        <f t="array" ref="CB168">VLOOKUP($E168&amp;ROUNDUP(($AZ168),0), CHOOSE({1,2},'[4]Lookup Tables'!$X$3:$X$129&amp;'[4]Lookup Tables'!$Y$3:$Y$129,'[4]Lookup Tables'!$Z$3:$Z$129),2,0)</f>
        <v>22"-2pc</v>
      </c>
      <c r="CC168" s="34">
        <f t="array" ref="CC168">VLOOKUP($E168&amp;ROUNDUP(($AZ168),0), CHOOSE({1,2},'[4]Lookup Tables'!$X$3:$X$129&amp;'[4]Lookup Tables'!$Y$3:$Y$129,'[4]Lookup Tables'!AA$3:$AA$129),2,0)</f>
        <v>8425</v>
      </c>
      <c r="CD168" s="34">
        <f t="array" ref="CD168">VLOOKUP($E168&amp;ROUNDUP(($AZ168),0), CHOOSE({1,2},'[4]Lookup Tables'!$X$3:$X$129&amp;'[4]Lookup Tables'!$Y$3:$Y$129,'[4]Lookup Tables'!$AB$3:$AB$129),2,0)</f>
        <v>8426</v>
      </c>
      <c r="CE168" s="36">
        <f t="array" ref="CE168">VLOOKUP($E168&amp;ROUNDUP(($AZ168),0), CHOOSE({1,2},'[4]Lookup Tables'!$X$3:$X$129&amp;'[4]Lookup Tables'!$Y$3:$Y$129,'[4]Lookup Tables'!$AD$3:$AD$129),2,0)</f>
        <v>1.8</v>
      </c>
      <c r="CF168" s="34">
        <f t="array" ref="CF168">VLOOKUP($E168&amp;ROUNDUP(($AZ168),0), CHOOSE({1,2},'[4]Lookup Tables'!$X$3:$X$129&amp;'[4]Lookup Tables'!$Y$3:$Y$129,'[4]Lookup Tables'!$AE$3:$AE$129),2,0)</f>
        <v>2</v>
      </c>
      <c r="CG168" s="34" t="str">
        <f t="array" ref="CG168">VLOOKUP($E168&amp;ROUNDUP(($AZ168+1),0), CHOOSE({1,2},'[4]Lookup Tables'!$X$3:$X$129&amp;'[4]Lookup Tables'!$Y$3:$Y$129,'[4]Lookup Tables'!$AC$3:$AC$129),2,0)</f>
        <v>NA</v>
      </c>
      <c r="CH168" s="36">
        <f t="shared" si="1514"/>
        <v>6.8384689784314743</v>
      </c>
      <c r="CI168" s="36">
        <f t="shared" si="1515"/>
        <v>0</v>
      </c>
      <c r="CJ168" s="36">
        <f t="shared" si="1516"/>
        <v>553.17226606521547</v>
      </c>
      <c r="CK168" s="36">
        <f t="shared" si="1517"/>
        <v>6.2992125558400005</v>
      </c>
      <c r="CL168" s="36">
        <f t="shared" si="1518"/>
        <v>8.0480548816149238</v>
      </c>
      <c r="CM168" s="36">
        <f t="shared" si="1519"/>
        <v>2.1069740612943857</v>
      </c>
      <c r="CN168" s="37">
        <f t="shared" si="1520"/>
        <v>12.5</v>
      </c>
      <c r="CO168" s="37">
        <f t="shared" si="1521"/>
        <v>14.763534063971232</v>
      </c>
      <c r="CP168" s="52" t="str">
        <f t="array" ref="CP168">VLOOKUP($S168&amp;$D168, CHOOSE({1,2}, '[4]Lookup Tables'!$O$65:$O$79&amp;'[4]Lookup Tables'!$P$65:$P$79,'[4]Lookup Tables'!$Q$65:$Q$79),2,0)</f>
        <v>NA</v>
      </c>
      <c r="CQ168" s="39">
        <f t="shared" si="1522"/>
        <v>1.883875</v>
      </c>
      <c r="CR168" s="40" t="str">
        <f>+IFERROR(VLOOKUP($J168,'[5]Codes - Revised'!$A$8:$O$12110,10,FALSE),"ERROR")</f>
        <v>48 x 44</v>
      </c>
      <c r="CS168" s="41">
        <f>CQ168*F168*H168</f>
        <v>2354.84375</v>
      </c>
    </row>
    <row r="169" spans="1:97" s="10" customFormat="1">
      <c r="A169" s="11" t="s">
        <v>21</v>
      </c>
      <c r="B169" s="12">
        <v>260027</v>
      </c>
      <c r="C169" s="11" t="s">
        <v>356</v>
      </c>
      <c r="D169" s="11" t="s">
        <v>23</v>
      </c>
      <c r="E169" s="11" t="s">
        <v>24</v>
      </c>
      <c r="F169" s="11">
        <v>25</v>
      </c>
      <c r="G169" s="13">
        <f t="shared" si="1482"/>
        <v>52.298437499999999</v>
      </c>
      <c r="H169" s="14">
        <v>50</v>
      </c>
      <c r="I169" s="13">
        <f t="shared" si="1483"/>
        <v>1250</v>
      </c>
      <c r="J169" s="14">
        <v>12221</v>
      </c>
      <c r="K169" s="11">
        <v>35</v>
      </c>
      <c r="L169" s="15">
        <f>+IFERROR(VLOOKUP($K169,'[4]Lookup Tables'!$A$3:$B$35,2,FALSE),"ERROR")</f>
        <v>35</v>
      </c>
      <c r="M169" s="11" t="s">
        <v>25</v>
      </c>
      <c r="N169" s="15" t="str">
        <f t="array" ref="N169">VLOOKUP($M169&amp;$L169, CHOOSE({1,2}, '[4]Lookup Tables'!$I$59:$I$165&amp;'[4]Lookup Tables'!$J$59:$J$165,'[4]Lookup Tables'!$K$59:$K$165), 2,0)</f>
        <v>M35</v>
      </c>
      <c r="O169" s="15">
        <f t="array" ref="O169">VLOOKUP($M169&amp;$K169&amp;A169, CHOOSE({1,2,3}, '[4]Lookup Tables'!$I$59:$I$165&amp;'[4]Lookup Tables'!$J$59:$J$165&amp;'[4]Lookup Tables'!$H$59:$H$165,'[4]Lookup Tables'!$L$59:$L$165), 2,0)</f>
        <v>70274</v>
      </c>
      <c r="P169" s="15">
        <f>+IFERROR(VLOOKUP($A169,'[4]Lookup Tables'!$I$54:$J$55,2,FALSE),"ERROR")</f>
        <v>72036</v>
      </c>
      <c r="Q169" s="16">
        <v>20.375</v>
      </c>
      <c r="R169" s="51">
        <v>1.375</v>
      </c>
      <c r="S169" s="18">
        <v>32</v>
      </c>
      <c r="T169" s="19">
        <f>(VLOOKUP(S169,'[4]Lookup Tables'!$L$3:$M$11,2,FALSE))*0.039370078474</f>
        <v>1.2499999915495001</v>
      </c>
      <c r="U169" s="17">
        <f t="shared" si="1484"/>
        <v>25.003865384583989</v>
      </c>
      <c r="V169" s="20" t="str">
        <f>+IFERROR(VLOOKUP(L169,'[4]Lookup Tables'!$R$4:$U$22,3,FALSE),"ERROR")</f>
        <v>Blue</v>
      </c>
      <c r="W169" s="21">
        <f t="shared" si="1485"/>
        <v>260027</v>
      </c>
      <c r="X169" s="11" t="s">
        <v>357</v>
      </c>
      <c r="Y169" s="23" t="s">
        <v>27</v>
      </c>
      <c r="Z169" s="23" t="str">
        <f>+IFERROR(VLOOKUP(L169,'[4]Lookup Tables'!$R$4:$U$22,4,FALSE),"ERROR")</f>
        <v>Fast</v>
      </c>
      <c r="AA169" s="21">
        <f t="shared" si="1486"/>
        <v>32</v>
      </c>
      <c r="AB169" s="24">
        <f t="shared" si="1487"/>
        <v>1.375</v>
      </c>
      <c r="AC169" s="23" t="s">
        <v>305</v>
      </c>
      <c r="AD169" s="25">
        <v>0.875</v>
      </c>
      <c r="AE169" s="26">
        <f t="shared" si="1488"/>
        <v>1.9932549307155909</v>
      </c>
      <c r="AF169" s="23" t="s">
        <v>306</v>
      </c>
      <c r="AG169" s="23">
        <v>1</v>
      </c>
      <c r="AH169" s="26">
        <f t="shared" si="1489"/>
        <v>2.4554672897636265</v>
      </c>
      <c r="AI169" s="23"/>
      <c r="AJ169" s="23"/>
      <c r="AK169" s="26"/>
      <c r="AL169" s="23" t="s">
        <v>31</v>
      </c>
      <c r="AM169" s="23">
        <v>0.80400000000000005</v>
      </c>
      <c r="AN169" s="26">
        <f t="shared" si="1490"/>
        <v>1.8190904993440276</v>
      </c>
      <c r="AO169" s="23" t="s">
        <v>32</v>
      </c>
      <c r="AP169" s="23">
        <v>0.53</v>
      </c>
      <c r="AQ169" s="26">
        <f t="shared" si="1491"/>
        <v>1.434712271872197</v>
      </c>
      <c r="AR169" s="47">
        <f t="shared" si="1492"/>
        <v>20.625</v>
      </c>
      <c r="AS169" s="21">
        <f>+IFERROR(VLOOKUP(L169,'[4]Lookup Tables'!$R$4:$U$22,2,FALSE),"ERROR")</f>
        <v>30</v>
      </c>
      <c r="AT169" s="23" t="str">
        <f t="shared" si="1493"/>
        <v>B or G</v>
      </c>
      <c r="AU169" s="21">
        <f t="shared" si="1494"/>
        <v>25</v>
      </c>
      <c r="AV169" s="21" t="str">
        <f>+IFERROR(VLOOKUP(L169,'[4]Lookup Tables'!$R$4:$V$22,5,FALSE),"ERROR")</f>
        <v>5-8</v>
      </c>
      <c r="AW169" s="21">
        <v>600</v>
      </c>
      <c r="AX169" s="48">
        <f t="shared" si="1495"/>
        <v>20.375</v>
      </c>
      <c r="AY169" s="48">
        <f t="shared" si="1496"/>
        <v>20.625</v>
      </c>
      <c r="AZ169" s="48">
        <f t="shared" si="1497"/>
        <v>21.375</v>
      </c>
      <c r="BA169" s="29">
        <f t="array" ref="BA169">VLOOKUP($S169&amp;$M169, CHOOSE({1,2}, '[4]Lookup Tables'!$I$20:$I$49&amp;'[4]Lookup Tables'!$J$20:$J$49,'[4]Lookup Tables'!$K$20:$K$49), 2,0)</f>
        <v>9.1499999999999998E-2</v>
      </c>
      <c r="BB169" s="29">
        <f t="shared" si="1498"/>
        <v>1.8643125</v>
      </c>
      <c r="BC169" s="30">
        <f t="shared" si="1499"/>
        <v>846.397875</v>
      </c>
      <c r="BD169" s="29">
        <f t="array" ref="BD169">VLOOKUP($S169&amp;$M169, CHOOSE({1,2}, '[4]Lookup Tables'!$I$20:$I$49&amp;'[4]Lookup Tables'!$J$20:$J$49,'[4]Lookup Tables'!$L$20:$L$49), 2,0)</f>
        <v>9.2999999999999999E-2</v>
      </c>
      <c r="BE169" s="29">
        <f t="shared" si="1500"/>
        <v>1.9181250000000001</v>
      </c>
      <c r="BF169" s="30">
        <f t="shared" si="1501"/>
        <v>870.82875000000001</v>
      </c>
      <c r="BG169" s="29">
        <f t="array" ref="BG169">VLOOKUP($S169&amp;$M169, CHOOSE({1,2}, '[4]Lookup Tables'!$I$20:$I$49&amp;'[4]Lookup Tables'!$J$20:$J$49,'[4]Lookup Tables'!$M$20:$M$49), 2,0)</f>
        <v>9.4500000000000001E-2</v>
      </c>
      <c r="BH169" s="29">
        <f t="shared" si="1502"/>
        <v>2.0199375000000002</v>
      </c>
      <c r="BI169" s="30">
        <f t="shared" si="1503"/>
        <v>917.05162500000006</v>
      </c>
      <c r="BJ169" s="30" t="str">
        <f t="shared" si="1504"/>
        <v>M35</v>
      </c>
      <c r="BK169" s="31">
        <f t="shared" si="1505"/>
        <v>1.3426875</v>
      </c>
      <c r="BL169" s="30">
        <v>72036</v>
      </c>
      <c r="BM169" s="31">
        <f t="shared" si="1506"/>
        <v>0.57543750000000005</v>
      </c>
      <c r="BN169" s="32">
        <v>0.3</v>
      </c>
      <c r="BO169" s="29" t="str">
        <f>'[4]Lookup Tables'!$P$58</f>
        <v>12-8 4x1.25 Universal Clip</v>
      </c>
      <c r="BP169" s="30">
        <f>VLOOKUP($BO169,'[4]Lookup Tables'!$P$58:$Q$60,2)</f>
        <v>8509</v>
      </c>
      <c r="BQ169" s="29" t="str">
        <f>VLOOKUP($S169,'[4]Lookup Tables'!$O$45:$S$53,2)</f>
        <v>54mm142 gauge</v>
      </c>
      <c r="BR169" s="33">
        <f t="shared" si="1507"/>
        <v>1.8229166666666667</v>
      </c>
      <c r="BS169" s="30">
        <f>VLOOKUP($S169,'[4]Lookup Tables'!$O$45:$S$53,3)</f>
        <v>8040</v>
      </c>
      <c r="BT169" s="29" t="str">
        <f>VLOOKUP($S169,'[4]Lookup Tables'!$O$45:$S$53,4)</f>
        <v>114mm200 gauge</v>
      </c>
      <c r="BU169" s="33">
        <f t="shared" si="1508"/>
        <v>1.8229166666666667</v>
      </c>
      <c r="BV169" s="30">
        <f>VLOOKUP($S169,'[4]Lookup Tables'!$O$45:$S$53,5)</f>
        <v>8036</v>
      </c>
      <c r="BW169" s="34">
        <f t="shared" si="1509"/>
        <v>25</v>
      </c>
      <c r="BX169" s="34">
        <f t="shared" si="1510"/>
        <v>46.607812500000001</v>
      </c>
      <c r="BY169" s="34">
        <f t="shared" si="1511"/>
        <v>47.953125</v>
      </c>
      <c r="BZ169" s="34">
        <f t="shared" si="1512"/>
        <v>50.498437500000001</v>
      </c>
      <c r="CA169" s="34">
        <f t="shared" si="1513"/>
        <v>52.298437499999999</v>
      </c>
      <c r="CB169" s="35" t="str">
        <f t="array" ref="CB169">VLOOKUP($E169&amp;ROUNDUP(($AZ169),0), CHOOSE({1,2},'[4]Lookup Tables'!$X$3:$X$129&amp;'[4]Lookup Tables'!$Y$3:$Y$129,'[4]Lookup Tables'!$Z$3:$Z$129),2,0)</f>
        <v>22"-2pc</v>
      </c>
      <c r="CC169" s="34">
        <f t="array" ref="CC169">VLOOKUP($E169&amp;ROUNDUP(($AZ169),0), CHOOSE({1,2},'[4]Lookup Tables'!$X$3:$X$129&amp;'[4]Lookup Tables'!$Y$3:$Y$129,'[4]Lookup Tables'!AA$3:$AA$129),2,0)</f>
        <v>8425</v>
      </c>
      <c r="CD169" s="34">
        <f t="array" ref="CD169">VLOOKUP($E169&amp;ROUNDUP(($AZ169),0), CHOOSE({1,2},'[4]Lookup Tables'!$X$3:$X$129&amp;'[4]Lookup Tables'!$Y$3:$Y$129,'[4]Lookup Tables'!$AB$3:$AB$129),2,0)</f>
        <v>8426</v>
      </c>
      <c r="CE169" s="36">
        <f t="array" ref="CE169">VLOOKUP($E169&amp;ROUNDUP(($AZ169),0), CHOOSE({1,2},'[4]Lookup Tables'!$X$3:$X$129&amp;'[4]Lookup Tables'!$Y$3:$Y$129,'[4]Lookup Tables'!$AD$3:$AD$129),2,0)</f>
        <v>1.8</v>
      </c>
      <c r="CF169" s="34">
        <f t="array" ref="CF169">VLOOKUP($E169&amp;ROUNDUP(($AZ169),0), CHOOSE({1,2},'[4]Lookup Tables'!$X$3:$X$129&amp;'[4]Lookup Tables'!$Y$3:$Y$129,'[4]Lookup Tables'!$AE$3:$AE$129),2,0)</f>
        <v>2</v>
      </c>
      <c r="CG169" s="34" t="str">
        <f t="array" ref="CG169">VLOOKUP($E169&amp;ROUNDUP(($AZ169+1),0), CHOOSE({1,2},'[4]Lookup Tables'!$X$3:$X$129&amp;'[4]Lookup Tables'!$Y$3:$Y$129,'[4]Lookup Tables'!$AC$3:$AC$129),2,0)</f>
        <v>NA</v>
      </c>
      <c r="CH169" s="36">
        <f t="shared" si="1514"/>
        <v>7.5070551167802666</v>
      </c>
      <c r="CI169" s="36">
        <f t="shared" si="1515"/>
        <v>0</v>
      </c>
      <c r="CJ169" s="36">
        <f t="shared" si="1516"/>
        <v>634.97943217345153</v>
      </c>
      <c r="CK169" s="36">
        <f t="shared" si="1517"/>
        <v>6.2992125558400005</v>
      </c>
      <c r="CL169" s="36">
        <f t="shared" si="1518"/>
        <v>8.0480548816149238</v>
      </c>
      <c r="CM169" s="36">
        <f t="shared" si="1519"/>
        <v>2.1069740612943857</v>
      </c>
      <c r="CN169" s="37">
        <f t="shared" si="1520"/>
        <v>14.4</v>
      </c>
      <c r="CO169" s="37">
        <f t="shared" si="1521"/>
        <v>16.206941098402993</v>
      </c>
      <c r="CP169" s="52" t="str">
        <f t="array" ref="CP169">VLOOKUP($S169&amp;$D169, CHOOSE({1,2}, '[4]Lookup Tables'!$O$65:$O$79&amp;'[4]Lookup Tables'!$P$65:$P$79,'[4]Lookup Tables'!$Q$65:$Q$79),2,0)</f>
        <v>NA</v>
      </c>
      <c r="CQ169" s="39">
        <f t="shared" si="1522"/>
        <v>2.1319374999999998</v>
      </c>
      <c r="CR169" s="40" t="str">
        <f>+IFERROR(VLOOKUP($J169,'[5]Codes - Revised'!$A$8:$O$12110,10,FALSE),"ERROR")</f>
        <v>48 x 44</v>
      </c>
      <c r="CS169" s="41">
        <f>CQ169*F169*H169</f>
        <v>2664.921875</v>
      </c>
    </row>
    <row r="170" spans="1:97" s="10" customFormat="1">
      <c r="A170" s="11" t="s">
        <v>21</v>
      </c>
      <c r="B170" s="12">
        <v>260029</v>
      </c>
      <c r="C170" s="11" t="s">
        <v>358</v>
      </c>
      <c r="D170" s="11" t="s">
        <v>23</v>
      </c>
      <c r="E170" s="11" t="s">
        <v>24</v>
      </c>
      <c r="F170" s="11">
        <v>25</v>
      </c>
      <c r="G170" s="13">
        <f t="shared" si="1482"/>
        <v>52.298437499999999</v>
      </c>
      <c r="H170" s="14">
        <v>50</v>
      </c>
      <c r="I170" s="13">
        <f t="shared" si="1483"/>
        <v>1250</v>
      </c>
      <c r="J170" s="14">
        <v>12221</v>
      </c>
      <c r="K170" s="11">
        <v>50</v>
      </c>
      <c r="L170" s="15">
        <f>+IFERROR(VLOOKUP($K170,'[4]Lookup Tables'!$A$3:$B$35,2,FALSE),"ERROR")</f>
        <v>50</v>
      </c>
      <c r="M170" s="11" t="s">
        <v>25</v>
      </c>
      <c r="N170" s="15" t="str">
        <f t="array" ref="N170">VLOOKUP($M170&amp;$L170, CHOOSE({1,2}, '[4]Lookup Tables'!$I$59:$I$124&amp;'[4]Lookup Tables'!$J$59:$J$124,'[4]Lookup Tables'!$K$59:$K$124), 2,0)</f>
        <v>M50</v>
      </c>
      <c r="O170" s="15">
        <f t="array" ref="O170">VLOOKUP($M170&amp;$K170, CHOOSE({1,2}, '[4]Lookup Tables'!$I$59:$I$124&amp;'[4]Lookup Tables'!$J$59:$J$124,'[4]Lookup Tables'!$L$59:$L$124), 2,0)</f>
        <v>70325</v>
      </c>
      <c r="P170" s="15">
        <f>+IFERROR(VLOOKUP($A170,'[4]Lookup Tables'!$I$54:$J$55,2,FALSE),"ERROR")</f>
        <v>72036</v>
      </c>
      <c r="Q170" s="16">
        <v>20.375</v>
      </c>
      <c r="R170" s="51">
        <v>1.375</v>
      </c>
      <c r="S170" s="18">
        <v>32</v>
      </c>
      <c r="T170" s="19">
        <f>(VLOOKUP(S170,'[4]Lookup Tables'!$L$3:$M$11,2,FALSE))*0.039370078474</f>
        <v>1.2499999915495001</v>
      </c>
      <c r="U170" s="17">
        <f t="shared" si="1484"/>
        <v>25.003865384583989</v>
      </c>
      <c r="V170" s="20" t="str">
        <f>+IFERROR(VLOOKUP(L170,'[4]Lookup Tables'!$R$4:$U$22,3,FALSE),"ERROR")</f>
        <v>Green</v>
      </c>
      <c r="W170" s="21">
        <f t="shared" si="1485"/>
        <v>260029</v>
      </c>
      <c r="X170" s="22" t="s">
        <v>359</v>
      </c>
      <c r="Y170" s="23" t="s">
        <v>27</v>
      </c>
      <c r="Z170" s="23" t="str">
        <f>+IFERROR(VLOOKUP(L170,'[4]Lookup Tables'!$R$4:$U$22,4,FALSE),"ERROR")</f>
        <v>Medium</v>
      </c>
      <c r="AA170" s="21">
        <f t="shared" si="1486"/>
        <v>32</v>
      </c>
      <c r="AB170" s="24">
        <f t="shared" si="1487"/>
        <v>1.375</v>
      </c>
      <c r="AC170" s="23" t="s">
        <v>305</v>
      </c>
      <c r="AD170" s="25">
        <v>0.875</v>
      </c>
      <c r="AE170" s="26">
        <f t="shared" si="1488"/>
        <v>1.9932549307155909</v>
      </c>
      <c r="AF170" s="23" t="s">
        <v>306</v>
      </c>
      <c r="AG170" s="23">
        <v>1</v>
      </c>
      <c r="AH170" s="26">
        <f t="shared" si="1489"/>
        <v>2.4554672897636265</v>
      </c>
      <c r="AI170" s="23"/>
      <c r="AJ170" s="23"/>
      <c r="AK170" s="26"/>
      <c r="AL170" s="23" t="s">
        <v>31</v>
      </c>
      <c r="AM170" s="23">
        <v>0.80400000000000005</v>
      </c>
      <c r="AN170" s="26">
        <f t="shared" si="1490"/>
        <v>1.8190904993440276</v>
      </c>
      <c r="AO170" s="23" t="s">
        <v>32</v>
      </c>
      <c r="AP170" s="23">
        <v>0.53</v>
      </c>
      <c r="AQ170" s="26">
        <f t="shared" si="1491"/>
        <v>1.434712271872197</v>
      </c>
      <c r="AR170" s="47">
        <f t="shared" si="1492"/>
        <v>20.625</v>
      </c>
      <c r="AS170" s="21">
        <f>+IFERROR(VLOOKUP(L170,'[4]Lookup Tables'!$R$4:$U$22,2,FALSE),"ERROR")</f>
        <v>60</v>
      </c>
      <c r="AT170" s="23" t="str">
        <f t="shared" si="1493"/>
        <v>B or G</v>
      </c>
      <c r="AU170" s="21">
        <f t="shared" si="1494"/>
        <v>25</v>
      </c>
      <c r="AV170" s="21" t="str">
        <f>+IFERROR(VLOOKUP(L170,'[4]Lookup Tables'!$R$4:$V$22,5,FALSE),"ERROR")</f>
        <v>5-8</v>
      </c>
      <c r="AW170" s="21">
        <v>600</v>
      </c>
      <c r="AX170" s="48">
        <f t="shared" si="1495"/>
        <v>20.375</v>
      </c>
      <c r="AY170" s="48">
        <f t="shared" si="1496"/>
        <v>20.625</v>
      </c>
      <c r="AZ170" s="48">
        <f t="shared" si="1497"/>
        <v>21.375</v>
      </c>
      <c r="BA170" s="29">
        <f t="array" ref="BA170">VLOOKUP($S170&amp;$M170, CHOOSE({1,2}, '[4]Lookup Tables'!$I$20:$I$49&amp;'[4]Lookup Tables'!$J$20:$J$49,'[4]Lookup Tables'!$K$20:$K$49), 2,0)</f>
        <v>9.1499999999999998E-2</v>
      </c>
      <c r="BB170" s="29">
        <f t="shared" si="1498"/>
        <v>1.8643125</v>
      </c>
      <c r="BC170" s="30">
        <f t="shared" si="1499"/>
        <v>846.397875</v>
      </c>
      <c r="BD170" s="29">
        <f t="array" ref="BD170">VLOOKUP($S170&amp;$M170, CHOOSE({1,2}, '[4]Lookup Tables'!$I$20:$I$49&amp;'[4]Lookup Tables'!$J$20:$J$49,'[4]Lookup Tables'!$L$20:$L$49), 2,0)</f>
        <v>9.2999999999999999E-2</v>
      </c>
      <c r="BE170" s="29">
        <f t="shared" si="1500"/>
        <v>1.9181250000000001</v>
      </c>
      <c r="BF170" s="30">
        <f t="shared" si="1501"/>
        <v>870.82875000000001</v>
      </c>
      <c r="BG170" s="29">
        <f t="array" ref="BG170">VLOOKUP($S170&amp;$M170, CHOOSE({1,2}, '[4]Lookup Tables'!$I$20:$I$49&amp;'[4]Lookup Tables'!$J$20:$J$49,'[4]Lookup Tables'!$M$20:$M$49), 2,0)</f>
        <v>9.4500000000000001E-2</v>
      </c>
      <c r="BH170" s="29">
        <f t="shared" si="1502"/>
        <v>2.0199375000000002</v>
      </c>
      <c r="BI170" s="30">
        <f t="shared" si="1503"/>
        <v>917.05162500000006</v>
      </c>
      <c r="BJ170" s="30" t="str">
        <f t="shared" si="1504"/>
        <v>M50</v>
      </c>
      <c r="BK170" s="31">
        <f t="shared" si="1505"/>
        <v>1.3426875</v>
      </c>
      <c r="BL170" s="30">
        <v>72036</v>
      </c>
      <c r="BM170" s="31">
        <f t="shared" si="1506"/>
        <v>0.57543750000000005</v>
      </c>
      <c r="BN170" s="32">
        <v>0.3</v>
      </c>
      <c r="BO170" s="29" t="str">
        <f>'[4]Lookup Tables'!$P$58</f>
        <v>12-8 4x1.25 Universal Clip</v>
      </c>
      <c r="BP170" s="30">
        <f>VLOOKUP($BO170,'[4]Lookup Tables'!$P$58:$Q$60,2)</f>
        <v>8509</v>
      </c>
      <c r="BQ170" s="29" t="str">
        <f>VLOOKUP($S170,'[4]Lookup Tables'!$O$45:$S$53,2)</f>
        <v>54mm142 gauge</v>
      </c>
      <c r="BR170" s="33">
        <f t="shared" si="1507"/>
        <v>1.8229166666666667</v>
      </c>
      <c r="BS170" s="30">
        <f>VLOOKUP($S170,'[4]Lookup Tables'!$O$45:$S$53,3)</f>
        <v>8040</v>
      </c>
      <c r="BT170" s="29" t="str">
        <f>VLOOKUP($S170,'[4]Lookup Tables'!$O$45:$S$53,4)</f>
        <v>114mm200 gauge</v>
      </c>
      <c r="BU170" s="33">
        <f t="shared" si="1508"/>
        <v>1.8229166666666667</v>
      </c>
      <c r="BV170" s="30">
        <f>VLOOKUP($S170,'[4]Lookup Tables'!$O$45:$S$53,5)</f>
        <v>8036</v>
      </c>
      <c r="BW170" s="34">
        <f t="shared" si="1509"/>
        <v>25</v>
      </c>
      <c r="BX170" s="34">
        <f t="shared" si="1510"/>
        <v>46.607812500000001</v>
      </c>
      <c r="BY170" s="34">
        <f t="shared" si="1511"/>
        <v>47.953125</v>
      </c>
      <c r="BZ170" s="34">
        <f t="shared" si="1512"/>
        <v>50.498437500000001</v>
      </c>
      <c r="CA170" s="34">
        <f t="shared" si="1513"/>
        <v>52.298437499999999</v>
      </c>
      <c r="CB170" s="35" t="str">
        <f t="array" ref="CB170">VLOOKUP($E170&amp;ROUNDUP(($AZ170),0), CHOOSE({1,2},'[4]Lookup Tables'!$X$3:$X$129&amp;'[4]Lookup Tables'!$Y$3:$Y$129,'[4]Lookup Tables'!$Z$3:$Z$129),2,0)</f>
        <v>22"-2pc</v>
      </c>
      <c r="CC170" s="34">
        <f t="array" ref="CC170">VLOOKUP($E170&amp;ROUNDUP(($AZ170),0), CHOOSE({1,2},'[4]Lookup Tables'!$X$3:$X$129&amp;'[4]Lookup Tables'!$Y$3:$Y$129,'[4]Lookup Tables'!AA$3:$AA$129),2,0)</f>
        <v>8425</v>
      </c>
      <c r="CD170" s="34">
        <f t="array" ref="CD170">VLOOKUP($E170&amp;ROUNDUP(($AZ170),0), CHOOSE({1,2},'[4]Lookup Tables'!$X$3:$X$129&amp;'[4]Lookup Tables'!$Y$3:$Y$129,'[4]Lookup Tables'!$AB$3:$AB$129),2,0)</f>
        <v>8426</v>
      </c>
      <c r="CE170" s="36">
        <f t="array" ref="CE170">VLOOKUP($E170&amp;ROUNDUP(($AZ170),0), CHOOSE({1,2},'[4]Lookup Tables'!$X$3:$X$129&amp;'[4]Lookup Tables'!$Y$3:$Y$129,'[4]Lookup Tables'!$AD$3:$AD$129),2,0)</f>
        <v>1.8</v>
      </c>
      <c r="CF170" s="34">
        <f t="array" ref="CF170">VLOOKUP($E170&amp;ROUNDUP(($AZ170),0), CHOOSE({1,2},'[4]Lookup Tables'!$X$3:$X$129&amp;'[4]Lookup Tables'!$Y$3:$Y$129,'[4]Lookup Tables'!$AE$3:$AE$129),2,0)</f>
        <v>2</v>
      </c>
      <c r="CG170" s="34" t="str">
        <f t="array" ref="CG170">VLOOKUP($E170&amp;ROUNDUP(($AZ170+1),0), CHOOSE({1,2},'[4]Lookup Tables'!$X$3:$X$129&amp;'[4]Lookup Tables'!$Y$3:$Y$129,'[4]Lookup Tables'!$AC$3:$AC$129),2,0)</f>
        <v>NA</v>
      </c>
      <c r="CH170" s="36">
        <f t="shared" si="1514"/>
        <v>7.5070551167802666</v>
      </c>
      <c r="CI170" s="36">
        <f t="shared" si="1515"/>
        <v>0</v>
      </c>
      <c r="CJ170" s="36">
        <f t="shared" si="1516"/>
        <v>634.97943217345153</v>
      </c>
      <c r="CK170" s="36">
        <f t="shared" si="1517"/>
        <v>6.2992125558400005</v>
      </c>
      <c r="CL170" s="36">
        <f t="shared" si="1518"/>
        <v>8.0480548816149238</v>
      </c>
      <c r="CM170" s="36">
        <f t="shared" si="1519"/>
        <v>2.1069740612943857</v>
      </c>
      <c r="CN170" s="37">
        <f t="shared" si="1520"/>
        <v>14.4</v>
      </c>
      <c r="CO170" s="37">
        <f t="shared" si="1521"/>
        <v>16.206941098402993</v>
      </c>
      <c r="CP170" s="52" t="str">
        <f t="array" ref="CP170">VLOOKUP($S170&amp;$D170, CHOOSE({1,2}, '[4]Lookup Tables'!$O$65:$O$79&amp;'[4]Lookup Tables'!$P$65:$P$79,'[4]Lookup Tables'!$Q$65:$Q$79),2,0)</f>
        <v>NA</v>
      </c>
      <c r="CQ170" s="39">
        <f t="shared" si="1522"/>
        <v>2.1319374999999998</v>
      </c>
      <c r="CR170" s="40" t="str">
        <f>+IFERROR(VLOOKUP($J170,'[5]Codes - Revised'!$A$8:$O$12110,10,FALSE),"ERROR")</f>
        <v>48 x 44</v>
      </c>
      <c r="CS170" s="41">
        <f t="shared" ref="CS170" si="1524">CQ170*F170*H170</f>
        <v>2664.921875</v>
      </c>
    </row>
    <row r="171" spans="1:97" s="10" customFormat="1">
      <c r="A171" s="11" t="s">
        <v>21</v>
      </c>
      <c r="B171" s="12">
        <v>260066</v>
      </c>
      <c r="C171" s="11" t="s">
        <v>360</v>
      </c>
      <c r="D171" s="11" t="s">
        <v>23</v>
      </c>
      <c r="E171" s="11" t="s">
        <v>24</v>
      </c>
      <c r="F171" s="11">
        <v>25</v>
      </c>
      <c r="G171" s="13">
        <f>CA171</f>
        <v>53.741249999999994</v>
      </c>
      <c r="H171" s="14">
        <v>50</v>
      </c>
      <c r="I171" s="13">
        <f>F171*H171</f>
        <v>1250</v>
      </c>
      <c r="J171" s="14">
        <v>12221</v>
      </c>
      <c r="K171" s="11">
        <v>35</v>
      </c>
      <c r="L171" s="15">
        <f>+IFERROR(VLOOKUP($K171,'[4]Lookup Tables'!$A$3:$B$35,2,FALSE),"ERROR")</f>
        <v>35</v>
      </c>
      <c r="M171" s="11" t="s">
        <v>45</v>
      </c>
      <c r="N171" s="15" t="str">
        <f t="array" ref="N171">VLOOKUP($M171&amp;$L171, CHOOSE({1,2}, '[4]Lookup Tables'!$I$59:$I$165&amp;'[4]Lookup Tables'!$J$59:$J$165,'[4]Lookup Tables'!$K$59:$K$165), 2,0)</f>
        <v>H35</v>
      </c>
      <c r="O171" s="15">
        <f t="array" ref="O171">VLOOKUP($M171&amp;$K171&amp;A171, CHOOSE({1,2,3}, '[4]Lookup Tables'!$I$59:$I$165&amp;'[4]Lookup Tables'!$J$59:$J$165&amp;'[4]Lookup Tables'!$H$59:$H$165,'[4]Lookup Tables'!$L$59:$L$165), 2,0)</f>
        <v>70300</v>
      </c>
      <c r="P171" s="15">
        <f>+IFERROR(VLOOKUP($A171,'[4]Lookup Tables'!$I$54:$J$55,2,FALSE),"ERROR")</f>
        <v>72036</v>
      </c>
      <c r="Q171" s="16">
        <v>20.375</v>
      </c>
      <c r="R171" s="51">
        <v>1.375</v>
      </c>
      <c r="S171" s="18">
        <v>32</v>
      </c>
      <c r="T171" s="19">
        <f>(VLOOKUP(S171,'[4]Lookup Tables'!$L$3:$M$11,2,FALSE))*0.039370078474</f>
        <v>1.2499999915495001</v>
      </c>
      <c r="U171" s="17">
        <f>(3.14159*(T171/2)^2)*(Q171)</f>
        <v>25.003865384583989</v>
      </c>
      <c r="V171" s="20" t="str">
        <f>+IFERROR(VLOOKUP(L171,'[4]Lookup Tables'!$R$4:$U$22,3,FALSE),"ERROR")</f>
        <v>Blue</v>
      </c>
      <c r="W171" s="21">
        <f>B171</f>
        <v>260066</v>
      </c>
      <c r="X171" s="11" t="s">
        <v>361</v>
      </c>
      <c r="Y171" s="23" t="s">
        <v>27</v>
      </c>
      <c r="Z171" s="23" t="str">
        <f>+IFERROR(VLOOKUP(L171,'[4]Lookup Tables'!$R$4:$U$22,4,FALSE),"ERROR")</f>
        <v>Fast</v>
      </c>
      <c r="AA171" s="21">
        <f>S171</f>
        <v>32</v>
      </c>
      <c r="AB171" s="24">
        <f>R171</f>
        <v>1.375</v>
      </c>
      <c r="AC171" s="23" t="s">
        <v>305</v>
      </c>
      <c r="AD171" s="25">
        <v>0.875</v>
      </c>
      <c r="AE171" s="26">
        <f>(($U171-(3.1459*(($AB171+0.043)/2)^2))/((3.1459*(($AB171+0.043)/2)^2)-(3.1459*(AD171/2)^2)))/12</f>
        <v>1.9932549307155909</v>
      </c>
      <c r="AF171" s="23" t="s">
        <v>306</v>
      </c>
      <c r="AG171" s="23">
        <v>1</v>
      </c>
      <c r="AH171" s="26">
        <f>(($U171-(3.1459*(($AB171+0.043)/2)^2))/((3.1459*(($AB171+0.043)/2)^2)-(3.1459*(AG171/2)^2)))/12</f>
        <v>2.4554672897636265</v>
      </c>
      <c r="AI171" s="23"/>
      <c r="AJ171" s="23"/>
      <c r="AK171" s="26"/>
      <c r="AL171" s="23" t="s">
        <v>31</v>
      </c>
      <c r="AM171" s="23">
        <v>0.80400000000000005</v>
      </c>
      <c r="AN171" s="26">
        <f>(($U171-(3.1459*(($AB171+0.043)/2)^2))/((3.1459*(($AB171+0.043)/2)^2)-(3.1459*(AM171/2)^2)))/12</f>
        <v>1.8190904993440276</v>
      </c>
      <c r="AO171" s="23" t="s">
        <v>32</v>
      </c>
      <c r="AP171" s="23">
        <v>0.53</v>
      </c>
      <c r="AQ171" s="26">
        <f>(($U171-(3.1459*(($AB171+0.043)/2)^2))/((3.1459*(($AB171+0.043)/2)^2)-(3.1459*(AP171/2)^2)))/12</f>
        <v>1.434712271872197</v>
      </c>
      <c r="AR171" s="47">
        <f>AY171</f>
        <v>20.625</v>
      </c>
      <c r="AS171" s="21">
        <f>+IFERROR(VLOOKUP(L171,'[4]Lookup Tables'!$R$4:$U$22,2,FALSE),"ERROR")</f>
        <v>30</v>
      </c>
      <c r="AT171" s="23" t="str">
        <f>A171</f>
        <v>B or G</v>
      </c>
      <c r="AU171" s="21">
        <f>F171</f>
        <v>25</v>
      </c>
      <c r="AV171" s="21" t="str">
        <f>+IFERROR(VLOOKUP(L171,'[4]Lookup Tables'!$R$4:$V$22,5,FALSE),"ERROR")</f>
        <v>5-8</v>
      </c>
      <c r="AW171" s="21">
        <v>600</v>
      </c>
      <c r="AX171" s="48">
        <f>Q171</f>
        <v>20.375</v>
      </c>
      <c r="AY171" s="48">
        <f>AX171+0.25</f>
        <v>20.625</v>
      </c>
      <c r="AZ171" s="48">
        <f>AX171+1</f>
        <v>21.375</v>
      </c>
      <c r="BA171" s="29">
        <f t="array" ref="BA171">VLOOKUP($S171&amp;$M171, CHOOSE({1,2}, '[4]Lookup Tables'!$I$20:$I$49&amp;'[4]Lookup Tables'!$J$20:$J$49,'[4]Lookup Tables'!$K$20:$K$49), 2,0)</f>
        <v>9.4200000000000006E-2</v>
      </c>
      <c r="BB171" s="29">
        <f>BA171*AX171</f>
        <v>1.9193250000000002</v>
      </c>
      <c r="BC171" s="30">
        <f>BB171*454</f>
        <v>871.37355000000002</v>
      </c>
      <c r="BD171" s="29">
        <f t="array" ref="BD171">VLOOKUP($S171&amp;$M171, CHOOSE({1,2}, '[4]Lookup Tables'!$I$20:$I$49&amp;'[4]Lookup Tables'!$J$20:$J$49,'[4]Lookup Tables'!$L$20:$L$49), 2,0)</f>
        <v>9.5699999999999993E-2</v>
      </c>
      <c r="BE171" s="29">
        <f>BD171*AY171</f>
        <v>1.9738125</v>
      </c>
      <c r="BF171" s="30">
        <f>BE171*454</f>
        <v>896.11087499999996</v>
      </c>
      <c r="BG171" s="29">
        <f t="array" ref="BG171">VLOOKUP($S171&amp;$M171, CHOOSE({1,2}, '[4]Lookup Tables'!$I$20:$I$49&amp;'[4]Lookup Tables'!$J$20:$J$49,'[4]Lookup Tables'!$M$20:$M$49), 2,0)</f>
        <v>9.7199999999999995E-2</v>
      </c>
      <c r="BH171" s="29">
        <f>BG171*AZ171</f>
        <v>2.0776499999999998</v>
      </c>
      <c r="BI171" s="30">
        <f>BH171*454</f>
        <v>943.2530999999999</v>
      </c>
      <c r="BJ171" s="30" t="str">
        <f>N171</f>
        <v>H35</v>
      </c>
      <c r="BK171" s="31">
        <f>BE171*0.7</f>
        <v>1.38166875</v>
      </c>
      <c r="BL171" s="30">
        <v>72036</v>
      </c>
      <c r="BM171" s="31">
        <f>BE171*0.3</f>
        <v>0.59214374999999997</v>
      </c>
      <c r="BN171" s="32">
        <v>0.3</v>
      </c>
      <c r="BO171" s="29" t="str">
        <f>'[4]Lookup Tables'!$P$58</f>
        <v>12-8 4x1.25 Universal Clip</v>
      </c>
      <c r="BP171" s="30">
        <f>VLOOKUP($BO171,'[4]Lookup Tables'!$P$58:$Q$60,2)</f>
        <v>8509</v>
      </c>
      <c r="BQ171" s="29" t="str">
        <f>VLOOKUP($S171,'[4]Lookup Tables'!$O$45:$S$53,2)</f>
        <v>54mm142 gauge</v>
      </c>
      <c r="BR171" s="33">
        <f>($AY171+1.25)/12</f>
        <v>1.8229166666666667</v>
      </c>
      <c r="BS171" s="30">
        <f>VLOOKUP($S171,'[4]Lookup Tables'!$O$45:$S$53,3)</f>
        <v>8040</v>
      </c>
      <c r="BT171" s="29" t="str">
        <f>VLOOKUP($S171,'[4]Lookup Tables'!$O$45:$S$53,4)</f>
        <v>114mm200 gauge</v>
      </c>
      <c r="BU171" s="33">
        <f>($AY171+1.25)/12</f>
        <v>1.8229166666666667</v>
      </c>
      <c r="BV171" s="30">
        <f>VLOOKUP($S171,'[4]Lookup Tables'!$O$45:$S$53,5)</f>
        <v>8036</v>
      </c>
      <c r="BW171" s="34">
        <f>F171</f>
        <v>25</v>
      </c>
      <c r="BX171" s="34">
        <f>BB171*BW171</f>
        <v>47.983125000000001</v>
      </c>
      <c r="BY171" s="34">
        <f>BE171*BW171</f>
        <v>49.345312499999999</v>
      </c>
      <c r="BZ171" s="34">
        <f>BH171*BW171</f>
        <v>51.941249999999997</v>
      </c>
      <c r="CA171" s="34">
        <f>BZ171+CE171+CI171</f>
        <v>53.741249999999994</v>
      </c>
      <c r="CB171" s="35" t="str">
        <f t="array" ref="CB171">VLOOKUP($E171&amp;ROUNDUP(($AZ171),0), CHOOSE({1,2},'[4]Lookup Tables'!$X$3:$X$129&amp;'[4]Lookup Tables'!$Y$3:$Y$129,'[4]Lookup Tables'!$Z$3:$Z$129),2,0)</f>
        <v>22"-2pc</v>
      </c>
      <c r="CC171" s="34">
        <f t="array" ref="CC171">VLOOKUP($E171&amp;ROUNDUP(($AZ171),0), CHOOSE({1,2},'[4]Lookup Tables'!$X$3:$X$129&amp;'[4]Lookup Tables'!$Y$3:$Y$129,'[4]Lookup Tables'!AA$3:$AA$129),2,0)</f>
        <v>8425</v>
      </c>
      <c r="CD171" s="34">
        <f t="array" ref="CD171">VLOOKUP($E171&amp;ROUNDUP(($AZ171),0), CHOOSE({1,2},'[4]Lookup Tables'!$X$3:$X$129&amp;'[4]Lookup Tables'!$Y$3:$Y$129,'[4]Lookup Tables'!$AB$3:$AB$129),2,0)</f>
        <v>8426</v>
      </c>
      <c r="CE171" s="36">
        <f t="array" ref="CE171">VLOOKUP($E171&amp;ROUNDUP(($AZ171),0), CHOOSE({1,2},'[4]Lookup Tables'!$X$3:$X$129&amp;'[4]Lookup Tables'!$Y$3:$Y$129,'[4]Lookup Tables'!$AD$3:$AD$129),2,0)</f>
        <v>1.8</v>
      </c>
      <c r="CF171" s="34">
        <f t="array" ref="CF171">VLOOKUP($E171&amp;ROUNDUP(($AZ171),0), CHOOSE({1,2},'[4]Lookup Tables'!$X$3:$X$129&amp;'[4]Lookup Tables'!$Y$3:$Y$129,'[4]Lookup Tables'!$AE$3:$AE$129),2,0)</f>
        <v>2</v>
      </c>
      <c r="CG171" s="34" t="str">
        <f t="array" ref="CG171">VLOOKUP($E171&amp;ROUNDUP(($AZ171+1),0), CHOOSE({1,2},'[4]Lookup Tables'!$X$3:$X$129&amp;'[4]Lookup Tables'!$Y$3:$Y$129,'[4]Lookup Tables'!$AC$3:$AC$129),2,0)</f>
        <v>NA</v>
      </c>
      <c r="CH171" s="36">
        <f>(CO171*12)*0.0386</f>
        <v>7.5070551167802666</v>
      </c>
      <c r="CI171" s="36">
        <f t="shared" si="1515"/>
        <v>0</v>
      </c>
      <c r="CJ171" s="36">
        <f>((3.14159*(((S171*0.039370078474)/2)^2))*Q171)*BW171</f>
        <v>634.97943217345153</v>
      </c>
      <c r="CK171" s="36">
        <f>((SQRT((CJ171/Q171)/3.14159))*2)</f>
        <v>6.2992125558400005</v>
      </c>
      <c r="CL171" s="36">
        <f>CK171/0.7827</f>
        <v>8.0480548816149238</v>
      </c>
      <c r="CM171" s="36">
        <f>(2*3.14159*(CL171/2))/12</f>
        <v>2.1069740612943857</v>
      </c>
      <c r="CN171" s="37">
        <f>ROUNDUP((Q171/3)*CM171,1)</f>
        <v>14.4</v>
      </c>
      <c r="CO171" s="37">
        <f>(CN171*ABS(COS(15)))+((6*(CM171*5))/12)</f>
        <v>16.206941098402993</v>
      </c>
      <c r="CP171" s="52" t="str">
        <f t="array" ref="CP171">VLOOKUP($S171&amp;$D171, CHOOSE({1,2}, '[4]Lookup Tables'!$O$65:$O$79&amp;'[4]Lookup Tables'!$P$65:$P$79,'[4]Lookup Tables'!$Q$65:$Q$79),2,0)</f>
        <v>NA</v>
      </c>
      <c r="CQ171" s="39">
        <f t="shared" si="1522"/>
        <v>2.1896499999999999</v>
      </c>
      <c r="CR171" s="40" t="str">
        <f>+IFERROR(VLOOKUP($J171,'[5]Codes - Revised'!$A$8:$O$12110,10,FALSE),"ERROR")</f>
        <v>48 x 44</v>
      </c>
      <c r="CS171" s="41">
        <f>CQ171*F171*H171</f>
        <v>2737.0624999999995</v>
      </c>
    </row>
    <row r="172" spans="1:97" s="10" customFormat="1">
      <c r="A172" s="11" t="s">
        <v>21</v>
      </c>
      <c r="B172" s="12">
        <v>266034</v>
      </c>
      <c r="C172" s="11" t="s">
        <v>362</v>
      </c>
      <c r="D172" s="11" t="s">
        <v>23</v>
      </c>
      <c r="E172" s="11" t="s">
        <v>24</v>
      </c>
      <c r="F172" s="11">
        <v>20</v>
      </c>
      <c r="G172" s="13">
        <f>CA172</f>
        <v>48.837499999999999</v>
      </c>
      <c r="H172" s="14">
        <v>48</v>
      </c>
      <c r="I172" s="13">
        <f>F172*H172</f>
        <v>960</v>
      </c>
      <c r="J172" s="14">
        <v>12255</v>
      </c>
      <c r="K172" s="11" t="s">
        <v>314</v>
      </c>
      <c r="L172" s="15">
        <f>+IFERROR(VLOOKUP($K172,'[4]Lookup Tables'!$A$3:$B$35,2,FALSE),"ERROR")</f>
        <v>35</v>
      </c>
      <c r="M172" s="11" t="s">
        <v>51</v>
      </c>
      <c r="N172" s="15" t="str">
        <f t="array" ref="N172">VLOOKUP($M172&amp;$L172, CHOOSE({1,2}, '[4]Lookup Tables'!$I$59:$I$165&amp;'[4]Lookup Tables'!$J$59:$J$165,'[4]Lookup Tables'!$K$59:$K$165), 2,0)</f>
        <v>VLIF35</v>
      </c>
      <c r="O172" s="15">
        <f t="array" ref="O172">VLOOKUP($M172&amp;$K172&amp;A172, CHOOSE({1,2,3}, '[4]Lookup Tables'!$I$59:$I$165&amp;'[4]Lookup Tables'!$J$59:$J$165&amp;'[4]Lookup Tables'!$H$59:$H$165,'[4]Lookup Tables'!$L$59:$L$165), 2,0)</f>
        <v>70368</v>
      </c>
      <c r="P172" s="15">
        <f>+IFERROR(VLOOKUP($A172,'[4]Lookup Tables'!$I$54:$J$55,2,FALSE),"ERROR")</f>
        <v>72036</v>
      </c>
      <c r="Q172" s="16">
        <v>23.75</v>
      </c>
      <c r="R172" s="51">
        <v>1.375</v>
      </c>
      <c r="S172" s="18">
        <v>32</v>
      </c>
      <c r="T172" s="19">
        <f>(VLOOKUP(S172,'[4]Lookup Tables'!$L$3:$M$11,2,FALSE))*0.039370078474</f>
        <v>1.2499999915495001</v>
      </c>
      <c r="U172" s="17">
        <f>(3.14159*(T172/2)^2)*(Q172)</f>
        <v>29.145609957490539</v>
      </c>
      <c r="V172" s="20" t="str">
        <f>+IFERROR(VLOOKUP(L172,'[4]Lookup Tables'!$R$4:$U$22,3,FALSE),"ERROR")</f>
        <v>Blue</v>
      </c>
      <c r="W172" s="21">
        <f>B172</f>
        <v>266034</v>
      </c>
      <c r="X172" s="22" t="s">
        <v>363</v>
      </c>
      <c r="Y172" s="23" t="s">
        <v>27</v>
      </c>
      <c r="Z172" s="23" t="str">
        <f>+IFERROR(VLOOKUP(L172,'[4]Lookup Tables'!$R$4:$U$22,4,FALSE),"ERROR")</f>
        <v>Fast</v>
      </c>
      <c r="AA172" s="21">
        <f>S172</f>
        <v>32</v>
      </c>
      <c r="AB172" s="24">
        <f>R172</f>
        <v>1.375</v>
      </c>
      <c r="AC172" s="23" t="s">
        <v>305</v>
      </c>
      <c r="AD172" s="25">
        <v>0.875</v>
      </c>
      <c r="AE172" s="26">
        <f>(($U172-(3.1459*(($AB172+0.043)/2)^2))/((3.1459*(($AB172+0.043)/2)^2)-(3.1459*(AD172/2)^2)))/12</f>
        <v>2.3457177083271019</v>
      </c>
      <c r="AF172" s="23" t="s">
        <v>306</v>
      </c>
      <c r="AG172" s="23">
        <v>1</v>
      </c>
      <c r="AH172" s="26">
        <f>(($U172-(3.1459*(($AB172+0.043)/2)^2))/((3.1459*(($AB172+0.043)/2)^2)-(3.1459*(AG172/2)^2)))/12</f>
        <v>2.8896620372330788</v>
      </c>
      <c r="AI172" s="23"/>
      <c r="AJ172" s="23"/>
      <c r="AK172" s="26"/>
      <c r="AL172" s="23" t="s">
        <v>31</v>
      </c>
      <c r="AM172" s="23">
        <v>0.80400000000000005</v>
      </c>
      <c r="AN172" s="26">
        <f>(($U172-(3.1459*(($AB172+0.043)/2)^2))/((3.1459*(($AB172+0.043)/2)^2)-(3.1459*(AM172/2)^2)))/12</f>
        <v>2.1407561730345104</v>
      </c>
      <c r="AO172" s="23" t="s">
        <v>32</v>
      </c>
      <c r="AP172" s="23">
        <v>0.53</v>
      </c>
      <c r="AQ172" s="26">
        <f>(($U172-(3.1459*(($AB172+0.043)/2)^2))/((3.1459*(($AB172+0.043)/2)^2)-(3.1459*(AP172/2)^2)))/12</f>
        <v>1.6884092097926533</v>
      </c>
      <c r="AR172" s="47">
        <f>AY172</f>
        <v>24</v>
      </c>
      <c r="AS172" s="21">
        <f>+IFERROR(VLOOKUP(L172,'[4]Lookup Tables'!$R$4:$U$22,2,FALSE),"ERROR")</f>
        <v>30</v>
      </c>
      <c r="AT172" s="23" t="str">
        <f>A172</f>
        <v>B or G</v>
      </c>
      <c r="AU172" s="21">
        <f>F172</f>
        <v>20</v>
      </c>
      <c r="AV172" s="21" t="str">
        <f>+IFERROR(VLOOKUP(L172,'[4]Lookup Tables'!$R$4:$V$22,5,FALSE),"ERROR")</f>
        <v>5-8</v>
      </c>
      <c r="AW172" s="21">
        <v>600</v>
      </c>
      <c r="AX172" s="48">
        <f>Q172</f>
        <v>23.75</v>
      </c>
      <c r="AY172" s="48">
        <f>AX172+0.25</f>
        <v>24</v>
      </c>
      <c r="AZ172" s="48">
        <f>AX172+1</f>
        <v>24.75</v>
      </c>
      <c r="BA172" s="29">
        <f t="array" ref="BA172">VLOOKUP($S172&amp;$M172, CHOOSE({1,2}, '[4]Lookup Tables'!$I$20:$I$49&amp;'[4]Lookup Tables'!$J$20:$J$49,'[4]Lookup Tables'!$K$20:$K$49), 2,0)</f>
        <v>9.1499999999999998E-2</v>
      </c>
      <c r="BB172" s="29">
        <f>BA172*AX172</f>
        <v>2.1731249999999998</v>
      </c>
      <c r="BC172" s="30">
        <f>BB172*454</f>
        <v>986.59874999999988</v>
      </c>
      <c r="BD172" s="29">
        <f t="array" ref="BD172">VLOOKUP($S172&amp;$M172, CHOOSE({1,2}, '[4]Lookup Tables'!$I$20:$I$49&amp;'[4]Lookup Tables'!$J$20:$J$49,'[4]Lookup Tables'!$L$20:$L$49), 2,0)</f>
        <v>9.2999999999999999E-2</v>
      </c>
      <c r="BE172" s="29">
        <f>BD172*AY172</f>
        <v>2.2320000000000002</v>
      </c>
      <c r="BF172" s="30">
        <f>BE172*454</f>
        <v>1013.3280000000001</v>
      </c>
      <c r="BG172" s="29">
        <f t="array" ref="BG172">VLOOKUP($S172&amp;$M172, CHOOSE({1,2}, '[4]Lookup Tables'!$I$20:$I$49&amp;'[4]Lookup Tables'!$J$20:$J$49,'[4]Lookup Tables'!$M$20:$M$49), 2,0)</f>
        <v>9.4500000000000001E-2</v>
      </c>
      <c r="BH172" s="29">
        <f>BG172*AZ172</f>
        <v>2.3388749999999998</v>
      </c>
      <c r="BI172" s="30">
        <f>BH172*454</f>
        <v>1061.84925</v>
      </c>
      <c r="BJ172" s="30" t="str">
        <f>N172</f>
        <v>VLIF35</v>
      </c>
      <c r="BK172" s="31">
        <f>BE172*0.7</f>
        <v>1.5624</v>
      </c>
      <c r="BL172" s="30">
        <v>72036</v>
      </c>
      <c r="BM172" s="31">
        <f>BE172*0.3</f>
        <v>0.66960000000000008</v>
      </c>
      <c r="BN172" s="32">
        <v>0.3</v>
      </c>
      <c r="BO172" s="29" t="str">
        <f>'[4]Lookup Tables'!$P$58</f>
        <v>12-8 4x1.25 Universal Clip</v>
      </c>
      <c r="BP172" s="30">
        <f>VLOOKUP($BO172,'[4]Lookup Tables'!$P$58:$Q$60,2)</f>
        <v>8509</v>
      </c>
      <c r="BQ172" s="29" t="str">
        <f>VLOOKUP($S172,'[4]Lookup Tables'!$O$45:$S$53,2)</f>
        <v>54mm142 gauge</v>
      </c>
      <c r="BR172" s="33">
        <f>($AY172+1.25)/12</f>
        <v>2.1041666666666665</v>
      </c>
      <c r="BS172" s="30">
        <f>VLOOKUP($S172,'[4]Lookup Tables'!$O$45:$S$53,3)</f>
        <v>8040</v>
      </c>
      <c r="BT172" s="29" t="str">
        <f>VLOOKUP($S172,'[4]Lookup Tables'!$O$45:$S$53,4)</f>
        <v>114mm200 gauge</v>
      </c>
      <c r="BU172" s="33">
        <f>($AY172+1.25)/12</f>
        <v>2.1041666666666665</v>
      </c>
      <c r="BV172" s="30">
        <f>VLOOKUP($S172,'[4]Lookup Tables'!$O$45:$S$53,5)</f>
        <v>8036</v>
      </c>
      <c r="BW172" s="34">
        <f>F172</f>
        <v>20</v>
      </c>
      <c r="BX172" s="34">
        <f>BB172*BW172</f>
        <v>43.462499999999991</v>
      </c>
      <c r="BY172" s="34">
        <f>BE172*BW172</f>
        <v>44.64</v>
      </c>
      <c r="BZ172" s="34">
        <f>BH172*BW172</f>
        <v>46.777499999999996</v>
      </c>
      <c r="CA172" s="34">
        <f>BZ172+CE172+CI172</f>
        <v>48.837499999999999</v>
      </c>
      <c r="CB172" s="35" t="str">
        <f t="array" ref="CB172">VLOOKUP($E172&amp;ROUNDUP(($AZ172),0), CHOOSE({1,2},'[4]Lookup Tables'!$X$3:$X$129&amp;'[4]Lookup Tables'!$Y$3:$Y$129,'[4]Lookup Tables'!$Z$3:$Z$129),2,0)</f>
        <v>25"-2pc</v>
      </c>
      <c r="CC172" s="34">
        <f t="array" ref="CC172">VLOOKUP($E172&amp;ROUNDUP(($AZ172),0), CHOOSE({1,2},'[4]Lookup Tables'!$X$3:$X$129&amp;'[4]Lookup Tables'!$Y$3:$Y$129,'[4]Lookup Tables'!AA$3:$AA$129),2,0)</f>
        <v>8427</v>
      </c>
      <c r="CD172" s="34">
        <f t="array" ref="CD172">VLOOKUP($E172&amp;ROUNDUP(($AZ172),0), CHOOSE({1,2},'[4]Lookup Tables'!$X$3:$X$129&amp;'[4]Lookup Tables'!$Y$3:$Y$129,'[4]Lookup Tables'!$AB$3:$AB$129),2,0)</f>
        <v>8428</v>
      </c>
      <c r="CE172" s="36">
        <f t="array" ref="CE172">VLOOKUP($E172&amp;ROUNDUP(($AZ172),0), CHOOSE({1,2},'[4]Lookup Tables'!$X$3:$X$129&amp;'[4]Lookup Tables'!$Y$3:$Y$129,'[4]Lookup Tables'!$AD$3:$AD$129),2,0)</f>
        <v>2.06</v>
      </c>
      <c r="CF172" s="34">
        <f t="array" ref="CF172">VLOOKUP($E172&amp;ROUNDUP(($AZ172),0), CHOOSE({1,2},'[4]Lookup Tables'!$X$3:$X$129&amp;'[4]Lookup Tables'!$Y$3:$Y$129,'[4]Lookup Tables'!$AE$3:$AE$129),2,0)</f>
        <v>2</v>
      </c>
      <c r="CG172" s="34" t="str">
        <f t="array" ref="CG172">VLOOKUP($E172&amp;ROUNDUP(($AZ172+1),0), CHOOSE({1,2},'[4]Lookup Tables'!$X$3:$X$129&amp;'[4]Lookup Tables'!$Y$3:$Y$129,'[4]Lookup Tables'!$AC$3:$AC$129),2,0)</f>
        <v>NA</v>
      </c>
      <c r="CH172" s="36">
        <f>(CO172*12)*0.0386</f>
        <v>7.4606030224985229</v>
      </c>
      <c r="CI172" s="36">
        <f t="shared" si="1515"/>
        <v>0</v>
      </c>
      <c r="CJ172" s="36">
        <f>((3.14159*(((S172*0.039370078474)/2)^2))*Q172)*BW172</f>
        <v>592.12805945008984</v>
      </c>
      <c r="CK172" s="36">
        <f>((SQRT((CJ172/Q172)/3.14159))*2)</f>
        <v>5.6341869918313723</v>
      </c>
      <c r="CL172" s="36">
        <f>CK172/0.7827</f>
        <v>7.1983991207759965</v>
      </c>
      <c r="CM172" s="36">
        <f>(2*3.14159*(CL172/2))/12</f>
        <v>1.8845348911532218</v>
      </c>
      <c r="CN172" s="37">
        <f>ROUNDUP((Q172/3)*CM172,1)</f>
        <v>15</v>
      </c>
      <c r="CO172" s="37">
        <f>(CN172*ABS(COS(15)))+((6*(CM172*5))/12)</f>
        <v>16.106655920765377</v>
      </c>
      <c r="CP172" s="52" t="str">
        <f t="array" ref="CP172">VLOOKUP($S172&amp;$D172, CHOOSE({1,2}, '[4]Lookup Tables'!$O$65:$O$79&amp;'[4]Lookup Tables'!$P$65:$P$79,'[4]Lookup Tables'!$Q$65:$Q$79),2,0)</f>
        <v>NA</v>
      </c>
      <c r="CQ172" s="39">
        <f t="shared" si="1522"/>
        <v>2.4939583333333335</v>
      </c>
      <c r="CR172" s="40" t="str">
        <f>+IFERROR(VLOOKUP($J172,'[5]Codes - Revised'!$A$8:$O$12110,10,FALSE),"ERROR")</f>
        <v>44 x 44</v>
      </c>
      <c r="CS172" s="41">
        <f>CQ172*F172*H172</f>
        <v>2394.2000000000003</v>
      </c>
    </row>
    <row r="173" spans="1:97" s="10" customFormat="1">
      <c r="A173" s="42" t="s">
        <v>21</v>
      </c>
      <c r="B173" s="42">
        <v>260037</v>
      </c>
      <c r="C173" s="42" t="s">
        <v>364</v>
      </c>
      <c r="D173" s="42" t="s">
        <v>23</v>
      </c>
      <c r="E173" s="42" t="s">
        <v>24</v>
      </c>
      <c r="F173" s="42">
        <v>25</v>
      </c>
      <c r="G173" s="13">
        <f>CA173</f>
        <v>52.298437499999999</v>
      </c>
      <c r="H173" s="43">
        <v>50</v>
      </c>
      <c r="I173" s="13">
        <f>F173*H173</f>
        <v>1250</v>
      </c>
      <c r="J173" s="43">
        <v>12221</v>
      </c>
      <c r="K173" s="42">
        <v>50</v>
      </c>
      <c r="L173" s="15">
        <f>+IFERROR(VLOOKUP($K173,'[4]Lookup Tables'!$A$3:$B$36,2,FALSE),"ERROR")</f>
        <v>50</v>
      </c>
      <c r="M173" s="42" t="s">
        <v>56</v>
      </c>
      <c r="N173" s="15" t="str">
        <f t="array" ref="N173">VLOOKUP($M173&amp;$L173, CHOOSE({1,2}, '[4]Lookup Tables'!$I$59:$I$165&amp;'[4]Lookup Tables'!$J$59:$J$165,'[4]Lookup Tables'!$K$59:$K$165), 2,0)</f>
        <v>LIF50</v>
      </c>
      <c r="O173" s="15">
        <f t="array" ref="O173">VLOOKUP($M173&amp;$K173&amp;A173, CHOOSE({1,2,3}, '[4]Lookup Tables'!$I$59:$I$165&amp;'[4]Lookup Tables'!$J$59:$J$165&amp;'[4]Lookup Tables'!$H$59:$H$165,'[4]Lookup Tables'!$L$59:$L$165), 2,0)</f>
        <v>70319</v>
      </c>
      <c r="P173" s="15">
        <f>+IFERROR(VLOOKUP($A173,'[4]Lookup Tables'!$I$54:$J$55,2,FALSE),"ERROR")</f>
        <v>72036</v>
      </c>
      <c r="Q173" s="44">
        <v>20.375</v>
      </c>
      <c r="R173" s="51">
        <v>1.375</v>
      </c>
      <c r="S173" s="45">
        <v>32</v>
      </c>
      <c r="T173" s="19">
        <f>(VLOOKUP(S173,'[4]Lookup Tables'!$L$3:$M$11,2,FALSE))*0.039370078474</f>
        <v>1.2499999915495001</v>
      </c>
      <c r="U173" s="17">
        <f>(3.14159*(T173/2)^2)*(Q173)</f>
        <v>25.003865384583989</v>
      </c>
      <c r="V173" s="20" t="str">
        <f>+IFERROR(VLOOKUP(L173,'[4]Lookup Tables'!$R$4:$U$22,3,FALSE),"ERROR")</f>
        <v>Green</v>
      </c>
      <c r="W173" s="21">
        <f>B173</f>
        <v>260037</v>
      </c>
      <c r="X173" s="42" t="s">
        <v>365</v>
      </c>
      <c r="Y173" s="23" t="s">
        <v>27</v>
      </c>
      <c r="Z173" s="23" t="str">
        <f>+IFERROR(VLOOKUP(L173,'[4]Lookup Tables'!$R$4:$U$22,4,FALSE),"ERROR")</f>
        <v>Medium</v>
      </c>
      <c r="AA173" s="21">
        <f>S173</f>
        <v>32</v>
      </c>
      <c r="AB173" s="24">
        <f>R173</f>
        <v>1.375</v>
      </c>
      <c r="AC173" s="23" t="s">
        <v>305</v>
      </c>
      <c r="AD173" s="25">
        <v>0.875</v>
      </c>
      <c r="AE173" s="26">
        <f>(($U173-(3.1459*(($AB173+0.043)/2)^2))/((3.1459*(($AB173+0.043)/2)^2)-(3.1459*(AD173/2)^2)))/12</f>
        <v>1.9932549307155909</v>
      </c>
      <c r="AF173" s="23" t="s">
        <v>306</v>
      </c>
      <c r="AG173" s="23">
        <v>1</v>
      </c>
      <c r="AH173" s="26">
        <f>(($U173-(3.1459*(($AB173+0.043)/2)^2))/((3.1459*(($AB173+0.043)/2)^2)-(3.1459*(AG173/2)^2)))/12</f>
        <v>2.4554672897636265</v>
      </c>
      <c r="AI173" s="23"/>
      <c r="AJ173" s="23"/>
      <c r="AK173" s="26"/>
      <c r="AL173" s="23" t="s">
        <v>31</v>
      </c>
      <c r="AM173" s="23">
        <v>0.80400000000000005</v>
      </c>
      <c r="AN173" s="26">
        <f>(($U173-(3.1459*(($AB173+0.043)/2)^2))/((3.1459*(($AB173+0.043)/2)^2)-(3.1459*(AM173/2)^2)))/12</f>
        <v>1.8190904993440276</v>
      </c>
      <c r="AO173" s="23" t="s">
        <v>32</v>
      </c>
      <c r="AP173" s="23">
        <v>0.53</v>
      </c>
      <c r="AQ173" s="26">
        <f>(($U173-(3.1459*(($AB173+0.043)/2)^2))/((3.1459*(($AB173+0.043)/2)^2)-(3.1459*(AP173/2)^2)))/12</f>
        <v>1.434712271872197</v>
      </c>
      <c r="AR173" s="47">
        <f>AY173</f>
        <v>20.625</v>
      </c>
      <c r="AS173" s="21">
        <f>+IFERROR(VLOOKUP(L173,'[4]Lookup Tables'!$R$4:$U$22,2,FALSE),"ERROR")</f>
        <v>60</v>
      </c>
      <c r="AT173" s="23" t="str">
        <f>A173</f>
        <v>B or G</v>
      </c>
      <c r="AU173" s="21">
        <f>F173</f>
        <v>25</v>
      </c>
      <c r="AV173" s="21" t="str">
        <f>+IFERROR(VLOOKUP(L173,'[4]Lookup Tables'!$R$4:$V$22,5,FALSE),"ERROR")</f>
        <v>5-8</v>
      </c>
      <c r="AW173" s="21">
        <v>600</v>
      </c>
      <c r="AX173" s="48">
        <f>Q173</f>
        <v>20.375</v>
      </c>
      <c r="AY173" s="48">
        <f>AX173+0.25</f>
        <v>20.625</v>
      </c>
      <c r="AZ173" s="48">
        <f>AX173+1</f>
        <v>21.375</v>
      </c>
      <c r="BA173" s="29">
        <f t="array" ref="BA173">VLOOKUP($S173&amp;$M173, CHOOSE({1,2}, '[4]Lookup Tables'!$I$20:$I$49&amp;'[4]Lookup Tables'!$J$20:$J$49,'[4]Lookup Tables'!$K$20:$K$49), 2,0)</f>
        <v>9.1499999999999998E-2</v>
      </c>
      <c r="BB173" s="29">
        <f>BA173*AX173</f>
        <v>1.8643125</v>
      </c>
      <c r="BC173" s="30">
        <f>BB173*454</f>
        <v>846.397875</v>
      </c>
      <c r="BD173" s="29">
        <f t="array" ref="BD173">VLOOKUP($S173&amp;$M173, CHOOSE({1,2}, '[4]Lookup Tables'!$I$20:$I$49&amp;'[4]Lookup Tables'!$J$20:$J$49,'[4]Lookup Tables'!$L$20:$L$49), 2,0)</f>
        <v>9.2999999999999999E-2</v>
      </c>
      <c r="BE173" s="29">
        <f>BD173*AY173</f>
        <v>1.9181250000000001</v>
      </c>
      <c r="BF173" s="30">
        <f>BE173*454</f>
        <v>870.82875000000001</v>
      </c>
      <c r="BG173" s="29">
        <f t="array" ref="BG173">VLOOKUP($S173&amp;$M173, CHOOSE({1,2}, '[4]Lookup Tables'!$I$20:$I$49&amp;'[4]Lookup Tables'!$J$20:$J$49,'[4]Lookup Tables'!$M$20:$M$49), 2,0)</f>
        <v>9.4500000000000001E-2</v>
      </c>
      <c r="BH173" s="29">
        <f>BG173*AZ173</f>
        <v>2.0199375000000002</v>
      </c>
      <c r="BI173" s="30">
        <f>BH173*454</f>
        <v>917.05162500000006</v>
      </c>
      <c r="BJ173" s="30" t="str">
        <f>N173</f>
        <v>LIF50</v>
      </c>
      <c r="BK173" s="31">
        <f>BE173*0.7</f>
        <v>1.3426875</v>
      </c>
      <c r="BL173" s="30">
        <v>72036</v>
      </c>
      <c r="BM173" s="31">
        <f>BE173*0.3</f>
        <v>0.57543750000000005</v>
      </c>
      <c r="BN173" s="32">
        <v>0.3</v>
      </c>
      <c r="BO173" s="29" t="str">
        <f>'[4]Lookup Tables'!$P$58</f>
        <v>12-8 4x1.25 Universal Clip</v>
      </c>
      <c r="BP173" s="30">
        <f>VLOOKUP($BO173,'[4]Lookup Tables'!$P$58:$Q$60,2)</f>
        <v>8509</v>
      </c>
      <c r="BQ173" s="29" t="str">
        <f>VLOOKUP($S173,'[4]Lookup Tables'!$O$45:$S$53,2)</f>
        <v>54mm142 gauge</v>
      </c>
      <c r="BR173" s="33">
        <f>($AY173+1.25)/12</f>
        <v>1.8229166666666667</v>
      </c>
      <c r="BS173" s="30">
        <f>VLOOKUP($S173,'[4]Lookup Tables'!$O$45:$S$53,3)</f>
        <v>8040</v>
      </c>
      <c r="BT173" s="29" t="str">
        <f>VLOOKUP($S173,'[4]Lookup Tables'!$O$45:$S$53,4)</f>
        <v>114mm200 gauge</v>
      </c>
      <c r="BU173" s="33">
        <f>($AY173+1.25)/12</f>
        <v>1.8229166666666667</v>
      </c>
      <c r="BV173" s="30">
        <f>VLOOKUP($S173,'[4]Lookup Tables'!$O$45:$S$53,5)</f>
        <v>8036</v>
      </c>
      <c r="BW173" s="34">
        <f>F173</f>
        <v>25</v>
      </c>
      <c r="BX173" s="34">
        <f>BB173*BW173</f>
        <v>46.607812500000001</v>
      </c>
      <c r="BY173" s="34">
        <f>BE173*BW173</f>
        <v>47.953125</v>
      </c>
      <c r="BZ173" s="34">
        <f>BH173*BW173</f>
        <v>50.498437500000001</v>
      </c>
      <c r="CA173" s="34">
        <f>BZ173+CE173+CI173</f>
        <v>52.298437499999999</v>
      </c>
      <c r="CB173" s="35" t="str">
        <f t="array" ref="CB173">VLOOKUP($E173&amp;ROUNDUP(($AZ173),0), CHOOSE({1,2},'[4]Lookup Tables'!$X$3:$X$129&amp;'[4]Lookup Tables'!$Y$3:$Y$129,'[4]Lookup Tables'!$Z$3:$Z$129),2,0)</f>
        <v>22"-2pc</v>
      </c>
      <c r="CC173" s="34">
        <f t="array" ref="CC173">VLOOKUP($E173&amp;ROUNDUP(($AZ173),0), CHOOSE({1,2},'[4]Lookup Tables'!$X$3:$X$129&amp;'[4]Lookup Tables'!$Y$3:$Y$129,'[4]Lookup Tables'!AA$3:$AA$129),2,0)</f>
        <v>8425</v>
      </c>
      <c r="CD173" s="34">
        <f t="array" ref="CD173">VLOOKUP($E173&amp;ROUNDUP(($AZ173),0), CHOOSE({1,2},'[4]Lookup Tables'!$X$3:$X$129&amp;'[4]Lookup Tables'!$Y$3:$Y$129,'[4]Lookup Tables'!$AB$3:$AB$129),2,0)</f>
        <v>8426</v>
      </c>
      <c r="CE173" s="36">
        <f t="array" ref="CE173">VLOOKUP($E173&amp;ROUNDUP(($AZ173),0), CHOOSE({1,2},'[4]Lookup Tables'!$X$3:$X$129&amp;'[4]Lookup Tables'!$Y$3:$Y$129,'[4]Lookup Tables'!$AD$3:$AD$129),2,0)</f>
        <v>1.8</v>
      </c>
      <c r="CF173" s="34">
        <f t="array" ref="CF173">VLOOKUP($E173&amp;ROUNDUP(($AZ173),0), CHOOSE({1,2},'[4]Lookup Tables'!$X$3:$X$129&amp;'[4]Lookup Tables'!$Y$3:$Y$129,'[4]Lookup Tables'!$AE$3:$AE$129),2,0)</f>
        <v>2</v>
      </c>
      <c r="CG173" s="34" t="str">
        <f t="array" ref="CG173">VLOOKUP($E173&amp;ROUNDUP(($AZ173+1),0), CHOOSE({1,2},'[4]Lookup Tables'!$X$3:$X$129&amp;'[4]Lookup Tables'!$Y$3:$Y$129,'[4]Lookup Tables'!$AC$3:$AC$129),2,0)</f>
        <v>NA</v>
      </c>
      <c r="CH173" s="36">
        <f>(CO173*12)*0.0386</f>
        <v>7.5070551167802666</v>
      </c>
      <c r="CI173" s="36">
        <f>IF(CB173="NA", CH173*0.0022,0)</f>
        <v>0</v>
      </c>
      <c r="CJ173" s="36">
        <f>((3.14159*(((S173*0.039370078474)/2)^2))*Q173)*BW173</f>
        <v>634.97943217345153</v>
      </c>
      <c r="CK173" s="36">
        <f>((SQRT((CJ173/Q173)/3.14159))*2)</f>
        <v>6.2992125558400005</v>
      </c>
      <c r="CL173" s="36">
        <f>CK173/0.7827</f>
        <v>8.0480548816149238</v>
      </c>
      <c r="CM173" s="36">
        <f>(2*3.14159*(CL173/2))/12</f>
        <v>2.1069740612943857</v>
      </c>
      <c r="CN173" s="37">
        <f>ROUNDUP((Q173/3)*CM173,1)</f>
        <v>14.4</v>
      </c>
      <c r="CO173" s="37">
        <f>(CN173*ABS(COS(15)))+((6*(CM173*5))/12)</f>
        <v>16.206941098402993</v>
      </c>
      <c r="CP173" s="52" t="str">
        <f t="array" ref="CP173">VLOOKUP($S173&amp;$D173, CHOOSE({1,2}, '[4]Lookup Tables'!$O$65:$O$79&amp;'[4]Lookup Tables'!$P$65:$P$79,'[4]Lookup Tables'!$Q$65:$Q$79),2,0)</f>
        <v>NA</v>
      </c>
      <c r="CQ173" s="39">
        <f>(CA173/BW173)+(50/I173)</f>
        <v>2.1319374999999998</v>
      </c>
      <c r="CR173" s="40" t="str">
        <f>+IFERROR(VLOOKUP($J173,'[5]Codes - Revised'!$A$8:$O$12110,10,FALSE),"ERROR")</f>
        <v>48 x 44</v>
      </c>
      <c r="CS173" s="41">
        <f>CQ173*F173*H173</f>
        <v>2664.921875</v>
      </c>
    </row>
    <row r="174" spans="1:97" s="10" customFormat="1">
      <c r="A174" s="11" t="s">
        <v>21</v>
      </c>
      <c r="B174" s="12">
        <v>260040</v>
      </c>
      <c r="C174" s="11" t="s">
        <v>366</v>
      </c>
      <c r="D174" s="11" t="s">
        <v>367</v>
      </c>
      <c r="E174" s="11" t="s">
        <v>24</v>
      </c>
      <c r="F174" s="11">
        <v>20</v>
      </c>
      <c r="G174" s="13">
        <f t="shared" ref="G174" si="1525">CA174</f>
        <v>42.198750000000004</v>
      </c>
      <c r="H174" s="14">
        <v>50</v>
      </c>
      <c r="I174" s="13">
        <f t="shared" ref="I174" si="1526">F174*H174</f>
        <v>1000</v>
      </c>
      <c r="J174" s="14">
        <v>12221</v>
      </c>
      <c r="K174" s="11">
        <v>20</v>
      </c>
      <c r="L174" s="15">
        <f>+IFERROR(VLOOKUP($K174,'[4]Lookup Tables'!$A$3:$B$35,2,FALSE),"ERROR")</f>
        <v>20</v>
      </c>
      <c r="M174" s="11" t="s">
        <v>56</v>
      </c>
      <c r="N174" s="15" t="str">
        <f t="array" ref="N174">VLOOKUP($M174&amp;$L174, CHOOSE({1,2}, '[4]Lookup Tables'!$I$59:$I$165&amp;'[4]Lookup Tables'!$J$59:$J$165,'[4]Lookup Tables'!$K$59:$K$165), 2,0)</f>
        <v>LIF20</v>
      </c>
      <c r="O174" s="15">
        <f t="array" ref="O174">VLOOKUP($M174&amp;$K174&amp;A174, CHOOSE({1,2,3}, '[4]Lookup Tables'!$I$59:$I$165&amp;'[4]Lookup Tables'!$J$59:$J$165&amp;'[4]Lookup Tables'!$H$59:$H$165,'[4]Lookup Tables'!$L$59:$L$165), 2,0)</f>
        <v>70415</v>
      </c>
      <c r="P174" s="15">
        <f>+IFERROR(VLOOKUP($A174,'[4]Lookup Tables'!$I$54:$J$55,2,FALSE),"ERROR")</f>
        <v>72036</v>
      </c>
      <c r="Q174" s="16">
        <v>20.375</v>
      </c>
      <c r="R174" s="51">
        <v>1.375</v>
      </c>
      <c r="S174" s="18">
        <v>32</v>
      </c>
      <c r="T174" s="19">
        <f>(VLOOKUP(S174,'[4]Lookup Tables'!$L$3:$M$11,2,FALSE))*0.039370078474</f>
        <v>1.2499999915495001</v>
      </c>
      <c r="U174" s="17">
        <f t="shared" ref="U174" si="1527">(3.14159*(T174/2)^2)*(Q174)</f>
        <v>25.003865384583989</v>
      </c>
      <c r="V174" s="20" t="str">
        <f>+IFERROR(VLOOKUP(L174,'[4]Lookup Tables'!$R$4:$U$22,3,FALSE),"ERROR")</f>
        <v>Orange</v>
      </c>
      <c r="W174" s="21">
        <f t="shared" ref="W174" si="1528">B174</f>
        <v>260040</v>
      </c>
      <c r="X174" s="22" t="s">
        <v>368</v>
      </c>
      <c r="Y174" s="23" t="s">
        <v>27</v>
      </c>
      <c r="Z174" s="23" t="str">
        <f>+IFERROR(VLOOKUP(L174,'[4]Lookup Tables'!$R$4:$U$22,4,FALSE),"ERROR")</f>
        <v>x-Fast</v>
      </c>
      <c r="AA174" s="21">
        <f t="shared" ref="AA174" si="1529">S174</f>
        <v>32</v>
      </c>
      <c r="AB174" s="24">
        <f t="shared" ref="AB174" si="1530">R174</f>
        <v>1.375</v>
      </c>
      <c r="AC174" s="23" t="s">
        <v>305</v>
      </c>
      <c r="AD174" s="25">
        <v>0.875</v>
      </c>
      <c r="AE174" s="26">
        <f t="shared" ref="AE174" si="1531">(($U174-(3.1459*(($AB174+0.043)/2)^2))/((3.1459*(($AB174+0.043)/2)^2)-(3.1459*(AD174/2)^2)))/12</f>
        <v>1.9932549307155909</v>
      </c>
      <c r="AF174" s="23" t="s">
        <v>306</v>
      </c>
      <c r="AG174" s="23">
        <v>1</v>
      </c>
      <c r="AH174" s="26">
        <f t="shared" ref="AH174" si="1532">(($U174-(3.1459*(($AB174+0.043)/2)^2))/((3.1459*(($AB174+0.043)/2)^2)-(3.1459*(AG174/2)^2)))/12</f>
        <v>2.4554672897636265</v>
      </c>
      <c r="AI174" s="23"/>
      <c r="AJ174" s="23"/>
      <c r="AK174" s="26"/>
      <c r="AL174" s="23" t="s">
        <v>31</v>
      </c>
      <c r="AM174" s="23">
        <v>0.80400000000000005</v>
      </c>
      <c r="AN174" s="26">
        <f t="shared" ref="AN174" si="1533">(($U174-(3.1459*(($AB174+0.043)/2)^2))/((3.1459*(($AB174+0.043)/2)^2)-(3.1459*(AM174/2)^2)))/12</f>
        <v>1.8190904993440276</v>
      </c>
      <c r="AO174" s="23" t="s">
        <v>32</v>
      </c>
      <c r="AP174" s="23">
        <v>0.53</v>
      </c>
      <c r="AQ174" s="26">
        <f t="shared" ref="AQ174" si="1534">(($U174-(3.1459*(($AB174+0.043)/2)^2))/((3.1459*(($AB174+0.043)/2)^2)-(3.1459*(AP174/2)^2)))/12</f>
        <v>1.434712271872197</v>
      </c>
      <c r="AR174" s="47">
        <f t="shared" ref="AR174" si="1535">AY174</f>
        <v>20.625</v>
      </c>
      <c r="AS174" s="21">
        <f>+IFERROR(VLOOKUP(L174,'[4]Lookup Tables'!$R$4:$U$22,2,FALSE),"ERROR")</f>
        <v>15</v>
      </c>
      <c r="AT174" s="23" t="str">
        <f t="shared" ref="AT174" si="1536">A174</f>
        <v>B or G</v>
      </c>
      <c r="AU174" s="21">
        <f t="shared" ref="AU174" si="1537">F174</f>
        <v>20</v>
      </c>
      <c r="AV174" s="21" t="str">
        <f>+IFERROR(VLOOKUP(L174,'[4]Lookup Tables'!$R$4:$V$22,5,FALSE),"ERROR")</f>
        <v>3-6</v>
      </c>
      <c r="AW174" s="21">
        <v>600</v>
      </c>
      <c r="AX174" s="48">
        <f t="shared" ref="AX174" si="1538">Q174</f>
        <v>20.375</v>
      </c>
      <c r="AY174" s="48">
        <f t="shared" ref="AY174" si="1539">AX174+0.25</f>
        <v>20.625</v>
      </c>
      <c r="AZ174" s="48">
        <f t="shared" ref="AZ174" si="1540">AX174+1</f>
        <v>21.375</v>
      </c>
      <c r="BA174" s="29">
        <f t="array" ref="BA174">VLOOKUP($S174&amp;$M174, CHOOSE({1,2}, '[4]Lookup Tables'!$I$20:$I$49&amp;'[4]Lookup Tables'!$J$20:$J$49,'[4]Lookup Tables'!$K$20:$K$49), 2,0)</f>
        <v>9.1499999999999998E-2</v>
      </c>
      <c r="BB174" s="29">
        <f t="shared" ref="BB174" si="1541">BA174*AX174</f>
        <v>1.8643125</v>
      </c>
      <c r="BC174" s="30">
        <f t="shared" ref="BC174" si="1542">BB174*454</f>
        <v>846.397875</v>
      </c>
      <c r="BD174" s="29">
        <f t="array" ref="BD174">VLOOKUP($S174&amp;$M174, CHOOSE({1,2}, '[4]Lookup Tables'!$I$20:$I$49&amp;'[4]Lookup Tables'!$J$20:$J$49,'[4]Lookup Tables'!$L$20:$L$49), 2,0)</f>
        <v>9.2999999999999999E-2</v>
      </c>
      <c r="BE174" s="29">
        <f t="shared" ref="BE174" si="1543">BD174*AY174</f>
        <v>1.9181250000000001</v>
      </c>
      <c r="BF174" s="30">
        <f t="shared" ref="BF174" si="1544">BE174*454</f>
        <v>870.82875000000001</v>
      </c>
      <c r="BG174" s="29">
        <f t="array" ref="BG174">VLOOKUP($S174&amp;$M174, CHOOSE({1,2}, '[4]Lookup Tables'!$I$20:$I$49&amp;'[4]Lookup Tables'!$J$20:$J$49,'[4]Lookup Tables'!$M$20:$M$49), 2,0)</f>
        <v>9.4500000000000001E-2</v>
      </c>
      <c r="BH174" s="29">
        <f t="shared" ref="BH174" si="1545">BG174*AZ174</f>
        <v>2.0199375000000002</v>
      </c>
      <c r="BI174" s="30">
        <f t="shared" ref="BI174" si="1546">BH174*454</f>
        <v>917.05162500000006</v>
      </c>
      <c r="BJ174" s="30" t="str">
        <f t="shared" ref="BJ174" si="1547">N174</f>
        <v>LIF20</v>
      </c>
      <c r="BK174" s="31">
        <f t="shared" ref="BK174" si="1548">BE174*0.7</f>
        <v>1.3426875</v>
      </c>
      <c r="BL174" s="30">
        <v>72036</v>
      </c>
      <c r="BM174" s="31">
        <f t="shared" ref="BM174" si="1549">BE174*0.3</f>
        <v>0.57543750000000005</v>
      </c>
      <c r="BN174" s="32">
        <v>0.3</v>
      </c>
      <c r="BO174" s="29" t="str">
        <f>'[4]Lookup Tables'!$P$58</f>
        <v>12-8 4x1.25 Universal Clip</v>
      </c>
      <c r="BP174" s="30">
        <f>VLOOKUP($BO174,'[4]Lookup Tables'!$P$58:$Q$60,2)</f>
        <v>8509</v>
      </c>
      <c r="BQ174" s="29" t="str">
        <f>VLOOKUP($S174,'[4]Lookup Tables'!$O$45:$S$53,2)</f>
        <v>54mm142 gauge</v>
      </c>
      <c r="BR174" s="33">
        <f t="shared" ref="BR174" si="1550">($AY174+1.25)/12</f>
        <v>1.8229166666666667</v>
      </c>
      <c r="BS174" s="30">
        <f>VLOOKUP($S174,'[4]Lookup Tables'!$O$45:$S$53,3)</f>
        <v>8040</v>
      </c>
      <c r="BT174" s="29" t="str">
        <f>VLOOKUP($S174,'[4]Lookup Tables'!$O$45:$S$53,4)</f>
        <v>114mm200 gauge</v>
      </c>
      <c r="BU174" s="33">
        <f t="shared" ref="BU174" si="1551">($AY174+1.25)/12</f>
        <v>1.8229166666666667</v>
      </c>
      <c r="BV174" s="30">
        <f>VLOOKUP($S174,'[4]Lookup Tables'!$O$45:$S$53,5)</f>
        <v>8036</v>
      </c>
      <c r="BW174" s="34">
        <f t="shared" ref="BW174" si="1552">F174</f>
        <v>20</v>
      </c>
      <c r="BX174" s="34">
        <f t="shared" ref="BX174" si="1553">BB174*BW174</f>
        <v>37.286250000000003</v>
      </c>
      <c r="BY174" s="34">
        <f t="shared" ref="BY174" si="1554">BE174*BW174</f>
        <v>38.362500000000004</v>
      </c>
      <c r="BZ174" s="34">
        <f t="shared" ref="BZ174" si="1555">BH174*BW174</f>
        <v>40.398750000000007</v>
      </c>
      <c r="CA174" s="34">
        <f t="shared" ref="CA174" si="1556">BZ174+CE174+CI174</f>
        <v>42.198750000000004</v>
      </c>
      <c r="CB174" s="35" t="str">
        <f t="array" ref="CB174">VLOOKUP($E174&amp;ROUNDUP(($AZ174),0), CHOOSE({1,2},'[4]Lookup Tables'!$X$3:$X$129&amp;'[4]Lookup Tables'!$Y$3:$Y$129,'[4]Lookup Tables'!$Z$3:$Z$129),2,0)</f>
        <v>22"-2pc</v>
      </c>
      <c r="CC174" s="34">
        <f t="array" ref="CC174">VLOOKUP($E174&amp;ROUNDUP(($AZ174),0), CHOOSE({1,2},'[4]Lookup Tables'!$X$3:$X$129&amp;'[4]Lookup Tables'!$Y$3:$Y$129,'[4]Lookup Tables'!AA$3:$AA$129),2,0)</f>
        <v>8425</v>
      </c>
      <c r="CD174" s="34">
        <f t="array" ref="CD174">VLOOKUP($E174&amp;ROUNDUP(($AZ174),0), CHOOSE({1,2},'[4]Lookup Tables'!$X$3:$X$129&amp;'[4]Lookup Tables'!$Y$3:$Y$129,'[4]Lookup Tables'!$AB$3:$AB$129),2,0)</f>
        <v>8426</v>
      </c>
      <c r="CE174" s="36">
        <f t="array" ref="CE174">VLOOKUP($E174&amp;ROUNDUP(($AZ174),0), CHOOSE({1,2},'[4]Lookup Tables'!$X$3:$X$129&amp;'[4]Lookup Tables'!$Y$3:$Y$129,'[4]Lookup Tables'!$AD$3:$AD$129),2,0)</f>
        <v>1.8</v>
      </c>
      <c r="CF174" s="34">
        <f t="array" ref="CF174">VLOOKUP($E174&amp;ROUNDUP(($AZ174),0), CHOOSE({1,2},'[4]Lookup Tables'!$X$3:$X$129&amp;'[4]Lookup Tables'!$Y$3:$Y$129,'[4]Lookup Tables'!$AE$3:$AE$129),2,0)</f>
        <v>2</v>
      </c>
      <c r="CG174" s="34" t="str">
        <f t="array" ref="CG174">VLOOKUP($E174&amp;ROUNDUP(($AZ174+1),0), CHOOSE({1,2},'[4]Lookup Tables'!$X$3:$X$129&amp;'[4]Lookup Tables'!$Y$3:$Y$129,'[4]Lookup Tables'!$AC$3:$AC$129),2,0)</f>
        <v>NA</v>
      </c>
      <c r="CH174" s="36">
        <f t="shared" ref="CH174" si="1557">(CO174*12)*0.0386</f>
        <v>6.686450651778868</v>
      </c>
      <c r="CI174" s="36">
        <f t="shared" ref="CI174:CI175" si="1558">IF(CB174="NA", CH174*0.0022,0)</f>
        <v>0</v>
      </c>
      <c r="CJ174" s="36">
        <f t="shared" ref="CJ174" si="1559">((3.14159*(((S174*0.039370078474)/2)^2))*Q174)*BW174</f>
        <v>507.98354573876122</v>
      </c>
      <c r="CK174" s="36">
        <f t="shared" ref="CK174" si="1560">((SQRT((CJ174/Q174)/3.14159))*2)</f>
        <v>5.6341869918313723</v>
      </c>
      <c r="CL174" s="36">
        <f t="shared" ref="CL174" si="1561">CK174/0.7827</f>
        <v>7.1983991207759965</v>
      </c>
      <c r="CM174" s="36">
        <f t="shared" ref="CM174" si="1562">(2*3.14159*(CL174/2))/12</f>
        <v>1.8845348911532218</v>
      </c>
      <c r="CN174" s="37">
        <f t="shared" ref="CN174" si="1563">ROUNDUP((Q174/3)*CM174,1)</f>
        <v>12.799999999999999</v>
      </c>
      <c r="CO174" s="37">
        <f t="shared" ref="CO174" si="1564">(CN174*ABS(COS(15)))+((6*(CM174*5))/12)</f>
        <v>14.435342512475968</v>
      </c>
      <c r="CP174" s="52">
        <f t="array" ref="CP174">VLOOKUP($S174&amp;$D174, CHOOSE({1,2}, '[4]Lookup Tables'!$O$65:$O$79&amp;'[4]Lookup Tables'!$P$65:$P$79,'[4]Lookup Tables'!$Q$65:$Q$79),2,0)</f>
        <v>8516</v>
      </c>
      <c r="CQ174" s="39">
        <f t="shared" ref="CQ174:CQ175" si="1565">(CA174/BW174)+(50/I174)</f>
        <v>2.1599374999999998</v>
      </c>
      <c r="CR174" s="40" t="str">
        <f>+IFERROR(VLOOKUP($J174,'[5]Codes - Revised'!$A$8:$O$12110,10,FALSE),"ERROR")</f>
        <v>48 x 44</v>
      </c>
      <c r="CS174" s="41">
        <f t="shared" ref="CS174" si="1566">CQ174*F174*H174</f>
        <v>2159.9375</v>
      </c>
    </row>
    <row r="175" spans="1:97" s="10" customFormat="1">
      <c r="A175" s="11" t="s">
        <v>21</v>
      </c>
      <c r="B175" s="12">
        <v>266003</v>
      </c>
      <c r="C175" s="11" t="s">
        <v>369</v>
      </c>
      <c r="D175" s="11" t="s">
        <v>23</v>
      </c>
      <c r="E175" s="11" t="s">
        <v>24</v>
      </c>
      <c r="F175" s="11">
        <v>25</v>
      </c>
      <c r="G175" s="13">
        <f>CA175</f>
        <v>50.821874999999999</v>
      </c>
      <c r="H175" s="14">
        <v>50</v>
      </c>
      <c r="I175" s="13">
        <f>F175*H175</f>
        <v>1250</v>
      </c>
      <c r="J175" s="14">
        <v>12221</v>
      </c>
      <c r="K175" s="11">
        <v>70</v>
      </c>
      <c r="L175" s="15">
        <f>+IFERROR(VLOOKUP($K175,'[4]Lookup Tables'!$A$3:$B$35,2,FALSE),"ERROR")</f>
        <v>70</v>
      </c>
      <c r="M175" s="11" t="s">
        <v>56</v>
      </c>
      <c r="N175" s="15" t="str">
        <f t="array" ref="N175">VLOOKUP($M175&amp;$L175, CHOOSE({1,2}, '[4]Lookup Tables'!$I$59:$I$165&amp;'[4]Lookup Tables'!$J$59:$J$165,'[4]Lookup Tables'!$K$59:$K$165), 2,0)</f>
        <v>LIF70</v>
      </c>
      <c r="O175" s="15">
        <f t="array" ref="O175">VLOOKUP($M175&amp;$K175&amp;A175, CHOOSE({1,2,3}, '[4]Lookup Tables'!$I$59:$I$165&amp;'[4]Lookup Tables'!$J$59:$J$165&amp;'[4]Lookup Tables'!$H$59:$H$165,'[4]Lookup Tables'!$L$59:$L$165), 2,0)</f>
        <v>70313</v>
      </c>
      <c r="P175" s="15">
        <f>+IFERROR(VLOOKUP($A175,'[4]Lookup Tables'!$I$54:$J$55,2,FALSE),"ERROR")</f>
        <v>72036</v>
      </c>
      <c r="Q175" s="16">
        <v>19.75</v>
      </c>
      <c r="R175" s="51">
        <v>1.375</v>
      </c>
      <c r="S175" s="18">
        <v>32</v>
      </c>
      <c r="T175" s="19">
        <f>(VLOOKUP(S175,'[4]Lookup Tables'!$L$3:$M$11,2,FALSE))*0.039370078474</f>
        <v>1.2499999915495001</v>
      </c>
      <c r="U175" s="17">
        <f>(3.14159*(T175/2)^2)*(Q175)</f>
        <v>24.236875648860554</v>
      </c>
      <c r="V175" s="20" t="str">
        <f>+IFERROR(VLOOKUP(L175,'[4]Lookup Tables'!$R$4:$U$22,3,FALSE),"ERROR")</f>
        <v>Yellow</v>
      </c>
      <c r="W175" s="21">
        <f>B175</f>
        <v>266003</v>
      </c>
      <c r="X175" s="22" t="s">
        <v>370</v>
      </c>
      <c r="Y175" s="23" t="s">
        <v>27</v>
      </c>
      <c r="Z175" s="23" t="str">
        <f>+IFERROR(VLOOKUP(L175,'[4]Lookup Tables'!$R$4:$U$22,4,FALSE),"ERROR")</f>
        <v>Slow</v>
      </c>
      <c r="AA175" s="21">
        <f>S175</f>
        <v>32</v>
      </c>
      <c r="AB175" s="24">
        <f>R175</f>
        <v>1.375</v>
      </c>
      <c r="AC175" s="23" t="s">
        <v>305</v>
      </c>
      <c r="AD175" s="25">
        <v>0.875</v>
      </c>
      <c r="AE175" s="26">
        <f>(($U175-(3.1459*(($AB175+0.043)/2)^2))/((3.1459*(($AB175+0.043)/2)^2)-(3.1459*(AD175/2)^2)))/12</f>
        <v>1.9279840459727182</v>
      </c>
      <c r="AF175" s="23" t="s">
        <v>306</v>
      </c>
      <c r="AG175" s="23">
        <v>1</v>
      </c>
      <c r="AH175" s="26">
        <f>(($U175-(3.1459*(($AB175+0.043)/2)^2))/((3.1459*(($AB175+0.043)/2)^2)-(3.1459*(AG175/2)^2)))/12</f>
        <v>2.3750608550470611</v>
      </c>
      <c r="AI175" s="23"/>
      <c r="AJ175" s="23"/>
      <c r="AK175" s="26"/>
      <c r="AL175" s="23" t="s">
        <v>31</v>
      </c>
      <c r="AM175" s="23">
        <v>0.80400000000000005</v>
      </c>
      <c r="AN175" s="26">
        <f>(($U175-(3.1459*(($AB175+0.043)/2)^2))/((3.1459*(($AB175+0.043)/2)^2)-(3.1459*(AM175/2)^2)))/12</f>
        <v>1.7595227819939379</v>
      </c>
      <c r="AO175" s="23" t="s">
        <v>32</v>
      </c>
      <c r="AP175" s="23">
        <v>0.53</v>
      </c>
      <c r="AQ175" s="26">
        <f>(($U175-(3.1459*(($AB175+0.043)/2)^2))/((3.1459*(($AB175+0.043)/2)^2)-(3.1459*(AP175/2)^2)))/12</f>
        <v>1.387731357442483</v>
      </c>
      <c r="AR175" s="47">
        <f>AY175</f>
        <v>20</v>
      </c>
      <c r="AS175" s="21">
        <f>+IFERROR(VLOOKUP(L175,'[4]Lookup Tables'!$R$4:$U$22,2,FALSE),"ERROR")</f>
        <v>240</v>
      </c>
      <c r="AT175" s="23" t="str">
        <f>A175</f>
        <v>B or G</v>
      </c>
      <c r="AU175" s="21">
        <f>F175</f>
        <v>25</v>
      </c>
      <c r="AV175" s="21" t="str">
        <f>+IFERROR(VLOOKUP(L175,'[4]Lookup Tables'!$R$4:$V$22,5,FALSE),"ERROR")</f>
        <v>5-8</v>
      </c>
      <c r="AW175" s="21">
        <v>600</v>
      </c>
      <c r="AX175" s="48">
        <f>Q175</f>
        <v>19.75</v>
      </c>
      <c r="AY175" s="48">
        <f>AX175+0.25</f>
        <v>20</v>
      </c>
      <c r="AZ175" s="48">
        <f>AX175+1</f>
        <v>20.75</v>
      </c>
      <c r="BA175" s="29">
        <f t="array" ref="BA175">VLOOKUP($S175&amp;$M175, CHOOSE({1,2}, '[4]Lookup Tables'!$I$20:$I$49&amp;'[4]Lookup Tables'!$J$20:$J$49,'[4]Lookup Tables'!$K$20:$K$49), 2,0)</f>
        <v>9.1499999999999998E-2</v>
      </c>
      <c r="BB175" s="29">
        <f>BA175*AX175</f>
        <v>1.8071249999999999</v>
      </c>
      <c r="BC175" s="30">
        <f>BB175*454</f>
        <v>820.43474999999989</v>
      </c>
      <c r="BD175" s="29">
        <f t="array" ref="BD175">VLOOKUP($S175&amp;$M175, CHOOSE({1,2}, '[4]Lookup Tables'!$I$20:$I$49&amp;'[4]Lookup Tables'!$J$20:$J$49,'[4]Lookup Tables'!$L$20:$L$49), 2,0)</f>
        <v>9.2999999999999999E-2</v>
      </c>
      <c r="BE175" s="29">
        <f>BD175*AY175</f>
        <v>1.8599999999999999</v>
      </c>
      <c r="BF175" s="30">
        <f>BE175*454</f>
        <v>844.43999999999994</v>
      </c>
      <c r="BG175" s="29">
        <f t="array" ref="BG175">VLOOKUP($S175&amp;$M175, CHOOSE({1,2}, '[4]Lookup Tables'!$I$20:$I$49&amp;'[4]Lookup Tables'!$J$20:$J$49,'[4]Lookup Tables'!$M$20:$M$49), 2,0)</f>
        <v>9.4500000000000001E-2</v>
      </c>
      <c r="BH175" s="29">
        <f>BG175*AZ175</f>
        <v>1.9608749999999999</v>
      </c>
      <c r="BI175" s="30">
        <f>BH175*454</f>
        <v>890.23725000000002</v>
      </c>
      <c r="BJ175" s="30" t="str">
        <f>N175</f>
        <v>LIF70</v>
      </c>
      <c r="BK175" s="31">
        <f>BE175*0.7</f>
        <v>1.3019999999999998</v>
      </c>
      <c r="BL175" s="30">
        <v>72036</v>
      </c>
      <c r="BM175" s="31">
        <f>BE175*0.3</f>
        <v>0.55799999999999994</v>
      </c>
      <c r="BN175" s="32">
        <v>0.3</v>
      </c>
      <c r="BO175" s="29" t="str">
        <f>'[4]Lookup Tables'!$P$58</f>
        <v>12-8 4x1.25 Universal Clip</v>
      </c>
      <c r="BP175" s="30">
        <f>VLOOKUP($BO175,'[4]Lookup Tables'!$P$58:$Q$60,2)</f>
        <v>8509</v>
      </c>
      <c r="BQ175" s="29" t="str">
        <f>VLOOKUP($S175,'[4]Lookup Tables'!$O$45:$S$53,2)</f>
        <v>54mm142 gauge</v>
      </c>
      <c r="BR175" s="33">
        <f>($AY175+1.25)/12</f>
        <v>1.7708333333333333</v>
      </c>
      <c r="BS175" s="30">
        <f>VLOOKUP($S175,'[4]Lookup Tables'!$O$45:$S$53,3)</f>
        <v>8040</v>
      </c>
      <c r="BT175" s="29" t="str">
        <f>VLOOKUP($S175,'[4]Lookup Tables'!$O$45:$S$53,4)</f>
        <v>114mm200 gauge</v>
      </c>
      <c r="BU175" s="33">
        <f>($AY175+1.25)/12</f>
        <v>1.7708333333333333</v>
      </c>
      <c r="BV175" s="30">
        <f>VLOOKUP($S175,'[4]Lookup Tables'!$O$45:$S$53,5)</f>
        <v>8036</v>
      </c>
      <c r="BW175" s="34">
        <f>F175</f>
        <v>25</v>
      </c>
      <c r="BX175" s="34">
        <f>BB175*BW175</f>
        <v>45.178124999999994</v>
      </c>
      <c r="BY175" s="34">
        <f>BE175*BW175</f>
        <v>46.5</v>
      </c>
      <c r="BZ175" s="34">
        <f>BH175*BW175</f>
        <v>49.021875000000001</v>
      </c>
      <c r="CA175" s="34">
        <f>BZ175+CE175+CI175</f>
        <v>50.821874999999999</v>
      </c>
      <c r="CB175" s="35" t="str">
        <f t="array" ref="CB175">VLOOKUP($E175&amp;ROUNDUP(($AZ175),0), CHOOSE({1,2},'[4]Lookup Tables'!$X$3:$X$129&amp;'[4]Lookup Tables'!$Y$3:$Y$129,'[4]Lookup Tables'!$Z$3:$Z$129),2,0)</f>
        <v>22"-2pc</v>
      </c>
      <c r="CC175" s="34">
        <f t="array" ref="CC175">VLOOKUP($E175&amp;ROUNDUP(($AZ175),0), CHOOSE({1,2},'[4]Lookup Tables'!$X$3:$X$129&amp;'[4]Lookup Tables'!$Y$3:$Y$129,'[4]Lookup Tables'!AA$3:$AA$129),2,0)</f>
        <v>8425</v>
      </c>
      <c r="CD175" s="34">
        <f t="array" ref="CD175">VLOOKUP($E175&amp;ROUNDUP(($AZ175),0), CHOOSE({1,2},'[4]Lookup Tables'!$X$3:$X$129&amp;'[4]Lookup Tables'!$Y$3:$Y$129,'[4]Lookup Tables'!$AB$3:$AB$129),2,0)</f>
        <v>8426</v>
      </c>
      <c r="CE175" s="36">
        <f t="array" ref="CE175">VLOOKUP($E175&amp;ROUNDUP(($AZ175),0), CHOOSE({1,2},'[4]Lookup Tables'!$X$3:$X$129&amp;'[4]Lookup Tables'!$Y$3:$Y$129,'[4]Lookup Tables'!$AD$3:$AD$129),2,0)</f>
        <v>1.8</v>
      </c>
      <c r="CF175" s="34">
        <f t="array" ref="CF175">VLOOKUP($E175&amp;ROUNDUP(($AZ175),0), CHOOSE({1,2},'[4]Lookup Tables'!$X$3:$X$129&amp;'[4]Lookup Tables'!$Y$3:$Y$129,'[4]Lookup Tables'!$AE$3:$AE$129),2,0)</f>
        <v>2</v>
      </c>
      <c r="CG175" s="34" t="str">
        <f t="array" ref="CG175">VLOOKUP($E175&amp;ROUNDUP(($AZ175+1),0), CHOOSE({1,2},'[4]Lookup Tables'!$X$3:$X$129&amp;'[4]Lookup Tables'!$Y$3:$Y$129,'[4]Lookup Tables'!$AC$3:$AC$129),2,0)</f>
        <v>NA</v>
      </c>
      <c r="CH175" s="36">
        <f>(CO175*12)*0.0386</f>
        <v>7.3311113961621626</v>
      </c>
      <c r="CI175" s="36">
        <f t="shared" si="1558"/>
        <v>0</v>
      </c>
      <c r="CJ175" s="36">
        <f>((3.14159*(((S175*0.039370078474)/2)^2))*Q175)*BW175</f>
        <v>615.50153548101434</v>
      </c>
      <c r="CK175" s="36">
        <f>((SQRT((CJ175/Q175)/3.14159))*2)</f>
        <v>6.2992125558399996</v>
      </c>
      <c r="CL175" s="36">
        <f>CK175/0.7827</f>
        <v>8.048054881614922</v>
      </c>
      <c r="CM175" s="36">
        <f>(2*3.14159*(CL175/2))/12</f>
        <v>2.1069740612943852</v>
      </c>
      <c r="CN175" s="37">
        <f>ROUNDUP((Q175/3)*CM175,1)</f>
        <v>13.9</v>
      </c>
      <c r="CO175" s="37">
        <f>(CN175*ABS(COS(15)))+((6*(CM175*5))/12)</f>
        <v>15.82709714197358</v>
      </c>
      <c r="CP175" s="52" t="str">
        <f t="array" ref="CP175">VLOOKUP($S175&amp;$D175, CHOOSE({1,2}, '[4]Lookup Tables'!$O$65:$O$79&amp;'[4]Lookup Tables'!$P$65:$P$79,'[4]Lookup Tables'!$Q$65:$Q$79),2,0)</f>
        <v>NA</v>
      </c>
      <c r="CQ175" s="39">
        <f t="shared" si="1565"/>
        <v>2.0728749999999998</v>
      </c>
      <c r="CR175" s="40" t="str">
        <f>+IFERROR(VLOOKUP($J175,'[5]Codes - Revised'!$A$8:$O$12110,10,FALSE),"ERROR")</f>
        <v>48 x 44</v>
      </c>
      <c r="CS175" s="41">
        <f>CQ175*F175*H175</f>
        <v>2591.0937499999995</v>
      </c>
    </row>
    <row r="176" spans="1:97" s="10" customFormat="1">
      <c r="A176" s="42" t="s">
        <v>21</v>
      </c>
      <c r="B176" s="42">
        <v>266042</v>
      </c>
      <c r="C176" s="42" t="s">
        <v>371</v>
      </c>
      <c r="D176" s="42" t="s">
        <v>367</v>
      </c>
      <c r="E176" s="42" t="s">
        <v>34</v>
      </c>
      <c r="F176" s="42">
        <v>12</v>
      </c>
      <c r="G176" s="13">
        <f>CA176</f>
        <v>26.944811961751192</v>
      </c>
      <c r="H176" s="43">
        <v>50</v>
      </c>
      <c r="I176" s="13">
        <f>F176*H176</f>
        <v>600</v>
      </c>
      <c r="J176" s="43">
        <v>12551</v>
      </c>
      <c r="K176" s="42">
        <v>50</v>
      </c>
      <c r="L176" s="15">
        <f>+IFERROR(VLOOKUP($K176,'[4]Lookup Tables'!$A$3:$B$36,2,FALSE),"ERROR")</f>
        <v>50</v>
      </c>
      <c r="M176" s="42" t="s">
        <v>51</v>
      </c>
      <c r="N176" s="15" t="str">
        <f t="array" ref="N176">VLOOKUP($M176&amp;$L176, CHOOSE({1,2}, '[4]Lookup Tables'!$I$59:$I$165&amp;'[4]Lookup Tables'!$J$59:$J$165,'[4]Lookup Tables'!$K$59:$K$165), 2,0)</f>
        <v>VLIF50</v>
      </c>
      <c r="O176" s="15">
        <f t="array" ref="O176">VLOOKUP($M176&amp;$K176&amp;A176, CHOOSE({1,2,3}, '[4]Lookup Tables'!$I$59:$I$165&amp;'[4]Lookup Tables'!$J$59:$J$165&amp;'[4]Lookup Tables'!$H$59:$H$165,'[4]Lookup Tables'!$L$59:$L$165), 2,0)</f>
        <v>70344</v>
      </c>
      <c r="P176" s="15">
        <f>+IFERROR(VLOOKUP($A176,'[4]Lookup Tables'!$I$54:$J$55,2,FALSE),"ERROR")</f>
        <v>72036</v>
      </c>
      <c r="Q176" s="44">
        <v>22.75</v>
      </c>
      <c r="R176" s="51">
        <v>1.375</v>
      </c>
      <c r="S176" s="45">
        <v>32</v>
      </c>
      <c r="T176" s="19">
        <f>(VLOOKUP(S176,'[4]Lookup Tables'!$L$3:$M$11,2,FALSE))*0.039370078474</f>
        <v>1.2499999915495001</v>
      </c>
      <c r="U176" s="17">
        <f>(3.14159*(T176/2)^2)*(Q176)</f>
        <v>27.918426380333042</v>
      </c>
      <c r="V176" s="20" t="str">
        <f>+IFERROR(VLOOKUP(L176,'[4]Lookup Tables'!$R$4:$U$22,3,FALSE),"ERROR")</f>
        <v>Green</v>
      </c>
      <c r="W176" s="21">
        <f>B176</f>
        <v>266042</v>
      </c>
      <c r="X176" s="42" t="s">
        <v>372</v>
      </c>
      <c r="Y176" s="23" t="s">
        <v>27</v>
      </c>
      <c r="Z176" s="23" t="str">
        <f>+IFERROR(VLOOKUP(L176,'[4]Lookup Tables'!$R$4:$U$22,4,FALSE),"ERROR")</f>
        <v>Medium</v>
      </c>
      <c r="AA176" s="21">
        <f>S176</f>
        <v>32</v>
      </c>
      <c r="AB176" s="24">
        <f>R176</f>
        <v>1.375</v>
      </c>
      <c r="AC176" s="23" t="s">
        <v>305</v>
      </c>
      <c r="AD176" s="25">
        <v>0.875</v>
      </c>
      <c r="AE176" s="26">
        <f>(($U176-(3.1459*(($AB176+0.043)/2)^2))/((3.1459*(($AB176+0.043)/2)^2)-(3.1459*(AD176/2)^2)))/12</f>
        <v>2.2412842927385062</v>
      </c>
      <c r="AF176" s="23" t="s">
        <v>306</v>
      </c>
      <c r="AG176" s="23">
        <v>1</v>
      </c>
      <c r="AH176" s="26">
        <f>(($U176-(3.1459*(($AB176+0.043)/2)^2))/((3.1459*(($AB176+0.043)/2)^2)-(3.1459*(AG176/2)^2)))/12</f>
        <v>2.7610117416865747</v>
      </c>
      <c r="AI176" s="23"/>
      <c r="AJ176" s="23"/>
      <c r="AK176" s="26"/>
      <c r="AL176" s="23" t="s">
        <v>31</v>
      </c>
      <c r="AM176" s="23">
        <v>0.80400000000000005</v>
      </c>
      <c r="AN176" s="26">
        <f>(($U176-(3.1459*(($AB176+0.043)/2)^2))/((3.1459*(($AB176+0.043)/2)^2)-(3.1459*(AM176/2)^2)))/12</f>
        <v>2.0454478252743669</v>
      </c>
      <c r="AO176" s="23" t="s">
        <v>32</v>
      </c>
      <c r="AP176" s="23">
        <v>0.53</v>
      </c>
      <c r="AQ176" s="26">
        <f>(($U176-(3.1459*(($AB176+0.043)/2)^2))/((3.1459*(($AB176+0.043)/2)^2)-(3.1459*(AP176/2)^2)))/12</f>
        <v>1.6132397467051105</v>
      </c>
      <c r="AR176" s="47">
        <f>AY176</f>
        <v>23</v>
      </c>
      <c r="AS176" s="21">
        <f>+IFERROR(VLOOKUP(L176,'[4]Lookup Tables'!$R$4:$U$22,2,FALSE),"ERROR")</f>
        <v>60</v>
      </c>
      <c r="AT176" s="23" t="str">
        <f>A176</f>
        <v>B or G</v>
      </c>
      <c r="AU176" s="21">
        <f>F176</f>
        <v>12</v>
      </c>
      <c r="AV176" s="21" t="str">
        <f>+IFERROR(VLOOKUP(L176,'[4]Lookup Tables'!$R$4:$V$22,5,FALSE),"ERROR")</f>
        <v>5-8</v>
      </c>
      <c r="AW176" s="21">
        <v>600</v>
      </c>
      <c r="AX176" s="48">
        <f>Q176</f>
        <v>22.75</v>
      </c>
      <c r="AY176" s="48">
        <f>AX176+0.25</f>
        <v>23</v>
      </c>
      <c r="AZ176" s="48">
        <f>AX176+1</f>
        <v>23.75</v>
      </c>
      <c r="BA176" s="29">
        <f t="array" ref="BA176">VLOOKUP($S176&amp;$M176, CHOOSE({1,2}, '[4]Lookup Tables'!$I$20:$I$49&amp;'[4]Lookup Tables'!$J$20:$J$49,'[4]Lookup Tables'!$K$20:$K$49), 2,0)</f>
        <v>9.1499999999999998E-2</v>
      </c>
      <c r="BB176" s="29">
        <f>BA176*AX176</f>
        <v>2.0816249999999998</v>
      </c>
      <c r="BC176" s="30">
        <f>BB176*454</f>
        <v>945.05774999999994</v>
      </c>
      <c r="BD176" s="29">
        <f t="array" ref="BD176">VLOOKUP($S176&amp;$M176, CHOOSE({1,2}, '[4]Lookup Tables'!$I$20:$I$49&amp;'[4]Lookup Tables'!$J$20:$J$49,'[4]Lookup Tables'!$L$20:$L$49), 2,0)</f>
        <v>9.2999999999999999E-2</v>
      </c>
      <c r="BE176" s="29">
        <f>BD176*AY176</f>
        <v>2.1389999999999998</v>
      </c>
      <c r="BF176" s="30">
        <f>BE176*454</f>
        <v>971.10599999999988</v>
      </c>
      <c r="BG176" s="29">
        <f t="array" ref="BG176">VLOOKUP($S176&amp;$M176, CHOOSE({1,2}, '[4]Lookup Tables'!$I$20:$I$49&amp;'[4]Lookup Tables'!$J$20:$J$49,'[4]Lookup Tables'!$M$20:$M$49), 2,0)</f>
        <v>9.4500000000000001E-2</v>
      </c>
      <c r="BH176" s="29">
        <f>BG176*AZ176</f>
        <v>2.2443750000000002</v>
      </c>
      <c r="BI176" s="30">
        <f>BH176*454</f>
        <v>1018.9462500000001</v>
      </c>
      <c r="BJ176" s="30" t="str">
        <f>N176</f>
        <v>VLIF50</v>
      </c>
      <c r="BK176" s="31">
        <f>BE176*0.7</f>
        <v>1.4972999999999999</v>
      </c>
      <c r="BL176" s="30">
        <v>72036</v>
      </c>
      <c r="BM176" s="31">
        <f>BE176*0.3</f>
        <v>0.64169999999999994</v>
      </c>
      <c r="BN176" s="32">
        <v>0.3</v>
      </c>
      <c r="BO176" s="29" t="str">
        <f>'[4]Lookup Tables'!$P$58</f>
        <v>12-8 4x1.25 Universal Clip</v>
      </c>
      <c r="BP176" s="30">
        <f>VLOOKUP($BO176,'[4]Lookup Tables'!$P$58:$Q$60,2)</f>
        <v>8509</v>
      </c>
      <c r="BQ176" s="29" t="str">
        <f>VLOOKUP($S176,'[4]Lookup Tables'!$O$45:$S$53,2)</f>
        <v>54mm142 gauge</v>
      </c>
      <c r="BR176" s="33">
        <f>($AY176+1.25)/12</f>
        <v>2.0208333333333335</v>
      </c>
      <c r="BS176" s="30">
        <f>VLOOKUP($S176,'[4]Lookup Tables'!$O$45:$S$53,3)</f>
        <v>8040</v>
      </c>
      <c r="BT176" s="29" t="str">
        <f>VLOOKUP($S176,'[4]Lookup Tables'!$O$45:$S$53,4)</f>
        <v>114mm200 gauge</v>
      </c>
      <c r="BU176" s="33">
        <f>($AY176+1.25)/12</f>
        <v>2.0208333333333335</v>
      </c>
      <c r="BV176" s="30">
        <f>VLOOKUP($S176,'[4]Lookup Tables'!$O$45:$S$53,5)</f>
        <v>8036</v>
      </c>
      <c r="BW176" s="34">
        <f>F176</f>
        <v>12</v>
      </c>
      <c r="BX176" s="34">
        <f>BB176*BW176</f>
        <v>24.979499999999998</v>
      </c>
      <c r="BY176" s="34">
        <f>BE176*BW176</f>
        <v>25.667999999999999</v>
      </c>
      <c r="BZ176" s="34">
        <f>BH176*BW176</f>
        <v>26.932500000000005</v>
      </c>
      <c r="CA176" s="34">
        <f>BZ176+CE176+CI176</f>
        <v>26.944811961751192</v>
      </c>
      <c r="CB176" s="35" t="str">
        <f t="array" ref="CB176">VLOOKUP($E176&amp;ROUNDUP(($AZ176),0), CHOOSE({1,2},'[4]Lookup Tables'!$X$3:$X$129&amp;'[4]Lookup Tables'!$Y$3:$Y$129,'[4]Lookup Tables'!$Z$3:$Z$129),2,0)</f>
        <v>NA</v>
      </c>
      <c r="CC176" s="34" t="str">
        <f t="array" ref="CC176">VLOOKUP($E176&amp;ROUNDUP(($AZ176),0), CHOOSE({1,2},'[4]Lookup Tables'!$X$3:$X$129&amp;'[4]Lookup Tables'!$Y$3:$Y$129,'[4]Lookup Tables'!AA$3:$AA$129),2,0)</f>
        <v>NA</v>
      </c>
      <c r="CD176" s="34" t="str">
        <f t="array" ref="CD176">VLOOKUP($E176&amp;ROUNDUP(($AZ176),0), CHOOSE({1,2},'[4]Lookup Tables'!$X$3:$X$129&amp;'[4]Lookup Tables'!$Y$3:$Y$129,'[4]Lookup Tables'!$AB$3:$AB$129),2,0)</f>
        <v>NA</v>
      </c>
      <c r="CE176" s="36">
        <f t="array" ref="CE176">VLOOKUP($E176&amp;ROUNDUP(($AZ176),0), CHOOSE({1,2},'[4]Lookup Tables'!$X$3:$X$129&amp;'[4]Lookup Tables'!$Y$3:$Y$129,'[4]Lookup Tables'!$AD$3:$AD$129),2,0)</f>
        <v>0</v>
      </c>
      <c r="CF176" s="34">
        <f t="array" ref="CF176">VLOOKUP($E176&amp;ROUNDUP(($AZ176),0), CHOOSE({1,2},'[4]Lookup Tables'!$X$3:$X$129&amp;'[4]Lookup Tables'!$Y$3:$Y$129,'[4]Lookup Tables'!$AE$3:$AE$129),2,0)</f>
        <v>0</v>
      </c>
      <c r="CG176" s="34">
        <f t="array" ref="CG176">VLOOKUP($E176&amp;ROUNDUP(($AZ176+1),0), CHOOSE({1,2},'[4]Lookup Tables'!$X$3:$X$129&amp;'[4]Lookup Tables'!$Y$3:$Y$129,'[4]Lookup Tables'!$AC$3:$AC$129),2,0)</f>
        <v>8053</v>
      </c>
      <c r="CH176" s="36">
        <f>(CO176*12)*0.0386</f>
        <v>5.5963462505400843</v>
      </c>
      <c r="CI176" s="36">
        <f>IF(CB176="NA", CH176*0.0022,0)</f>
        <v>1.2311961751188186E-2</v>
      </c>
      <c r="CJ176" s="36">
        <f>((3.14159*(((S176*0.039370078474)/2)^2))*Q176)*BW176</f>
        <v>340.31781101026218</v>
      </c>
      <c r="CK176" s="36">
        <f>((SQRT((CJ176/Q176)/3.14159))*2)</f>
        <v>4.3642224777562735</v>
      </c>
      <c r="CL176" s="36">
        <f>CK176/0.7827</f>
        <v>5.5758559828239092</v>
      </c>
      <c r="CM176" s="36">
        <f>(2*3.14159*(CL176/2))/12</f>
        <v>1.459754449756647</v>
      </c>
      <c r="CN176" s="37">
        <f>ROUNDUP((Q176/3)*CM176,1)</f>
        <v>11.1</v>
      </c>
      <c r="CO176" s="37">
        <f>(CN176*ABS(COS(15)))+((6*(CM176*5))/12)</f>
        <v>12.081921957124534</v>
      </c>
      <c r="CP176" s="52">
        <f t="array" ref="CP176">VLOOKUP($S176&amp;$D176, CHOOSE({1,2}, '[4]Lookup Tables'!$O$65:$O$79&amp;'[4]Lookup Tables'!$P$65:$P$79,'[4]Lookup Tables'!$Q$65:$Q$79),2,0)</f>
        <v>8516</v>
      </c>
      <c r="CQ176" s="39">
        <f>(CA176/BW176)+(50/I176)</f>
        <v>2.3287343301459327</v>
      </c>
      <c r="CR176" s="40" t="str">
        <f>+IFERROR(VLOOKUP($J176,'[5]Codes - Revised'!$A$8:$O$12110,10,FALSE),"ERROR")</f>
        <v>48 x 44</v>
      </c>
      <c r="CS176" s="41">
        <f>CQ176*F176*H176</f>
        <v>1397.2405980875596</v>
      </c>
    </row>
    <row r="177" spans="1:97" s="10" customFormat="1">
      <c r="A177" s="11" t="s">
        <v>21</v>
      </c>
      <c r="B177" s="11">
        <v>266053</v>
      </c>
      <c r="C177" s="11" t="s">
        <v>373</v>
      </c>
      <c r="D177" s="11" t="s">
        <v>23</v>
      </c>
      <c r="E177" s="11" t="s">
        <v>24</v>
      </c>
      <c r="F177" s="11">
        <v>20</v>
      </c>
      <c r="G177" s="13">
        <f t="shared" ref="G177:G179" si="1567">CA177</f>
        <v>51.636249999999997</v>
      </c>
      <c r="H177" s="14">
        <v>36</v>
      </c>
      <c r="I177" s="13">
        <f t="shared" ref="I177:I179" si="1568">F177*H177</f>
        <v>720</v>
      </c>
      <c r="J177" s="14">
        <v>12315</v>
      </c>
      <c r="K177" s="11">
        <v>90</v>
      </c>
      <c r="L177" s="15">
        <f>+IFERROR(VLOOKUP($K177,'[4]Lookup Tables'!$A$3:$B$35,2,FALSE),"ERROR")</f>
        <v>90</v>
      </c>
      <c r="M177" s="11" t="s">
        <v>51</v>
      </c>
      <c r="N177" s="15" t="str">
        <f t="array" ref="N177">VLOOKUP($M177&amp;$L177, CHOOSE({1,2}, '[4]Lookup Tables'!$I$59:$I$165&amp;'[4]Lookup Tables'!$J$59:$J$165,'[4]Lookup Tables'!$K$59:$K$165), 2,0)</f>
        <v>VLIF90</v>
      </c>
      <c r="O177" s="15">
        <f t="array" ref="O177">VLOOKUP($M177&amp;$K177&amp;A177, CHOOSE({1,2,3}, '[4]Lookup Tables'!$I$59:$I$165&amp;'[4]Lookup Tables'!$J$59:$J$165&amp;'[4]Lookup Tables'!$H$59:$H$165,'[4]Lookup Tables'!$L$59:$L$165), 2,0)</f>
        <v>70346</v>
      </c>
      <c r="P177" s="15">
        <f>+IFERROR(VLOOKUP($A177,'[4]Lookup Tables'!$I$54:$J$55,2,FALSE),"ERROR")</f>
        <v>72036</v>
      </c>
      <c r="Q177" s="16">
        <v>25.125</v>
      </c>
      <c r="R177" s="51">
        <v>1.375</v>
      </c>
      <c r="S177" s="18">
        <v>32</v>
      </c>
      <c r="T177" s="19">
        <f>(VLOOKUP(S177,'[4]Lookup Tables'!$L$3:$M$11,2,FALSE))*0.039370078474</f>
        <v>1.2499999915495001</v>
      </c>
      <c r="U177" s="17">
        <f t="shared" ref="U177:U179" si="1569">(3.14159*(T177/2)^2)*(Q177)</f>
        <v>30.832987376082098</v>
      </c>
      <c r="V177" s="20" t="str">
        <f>+IFERROR(VLOOKUP(L177,'[4]Lookup Tables'!$R$4:$U$22,3,FALSE),"ERROR")</f>
        <v>Yellow</v>
      </c>
      <c r="W177" s="21">
        <f t="shared" ref="W177:W179" si="1570">B177</f>
        <v>266053</v>
      </c>
      <c r="X177" s="22" t="s">
        <v>374</v>
      </c>
      <c r="Y177" s="23" t="s">
        <v>27</v>
      </c>
      <c r="Z177" s="23" t="str">
        <f>+IFERROR(VLOOKUP(L177,'[4]Lookup Tables'!$R$4:$U$22,4,FALSE),"ERROR")</f>
        <v>Slow</v>
      </c>
      <c r="AA177" s="21">
        <f t="shared" ref="AA177:AA179" si="1571">S177</f>
        <v>32</v>
      </c>
      <c r="AB177" s="24">
        <f t="shared" ref="AB177:AB179" si="1572">R177</f>
        <v>1.375</v>
      </c>
      <c r="AC177" s="23" t="s">
        <v>305</v>
      </c>
      <c r="AD177" s="25">
        <v>0.875</v>
      </c>
      <c r="AE177" s="26">
        <f t="shared" ref="AE177:AE179" si="1573">(($U177-(3.1459*(($AB177+0.043)/2)^2))/((3.1459*(($AB177+0.043)/2)^2)-(3.1459*(AD177/2)^2)))/12</f>
        <v>2.4893136547614216</v>
      </c>
      <c r="AF177" s="23" t="s">
        <v>306</v>
      </c>
      <c r="AG177" s="23">
        <v>1</v>
      </c>
      <c r="AH177" s="26">
        <f t="shared" ref="AH177:AH179" si="1574">(($U177-(3.1459*(($AB177+0.043)/2)^2))/((3.1459*(($AB177+0.043)/2)^2)-(3.1459*(AG177/2)^2)))/12</f>
        <v>3.0665561936095229</v>
      </c>
      <c r="AI177" s="23"/>
      <c r="AJ177" s="23"/>
      <c r="AK177" s="26"/>
      <c r="AL177" s="23" t="s">
        <v>31</v>
      </c>
      <c r="AM177" s="23">
        <v>0.80400000000000005</v>
      </c>
      <c r="AN177" s="26">
        <f t="shared" ref="AN177:AN179" si="1575">(($U177-(3.1459*(($AB177+0.043)/2)^2))/((3.1459*(($AB177+0.043)/2)^2)-(3.1459*(AM177/2)^2)))/12</f>
        <v>2.2718051512047071</v>
      </c>
      <c r="AO177" s="23" t="s">
        <v>32</v>
      </c>
      <c r="AP177" s="23">
        <v>0.53</v>
      </c>
      <c r="AQ177" s="26">
        <f t="shared" ref="AQ177:AQ179" si="1576">(($U177-(3.1459*(($AB177+0.043)/2)^2))/((3.1459*(($AB177+0.043)/2)^2)-(3.1459*(AP177/2)^2)))/12</f>
        <v>1.7917672215380243</v>
      </c>
      <c r="AR177" s="47">
        <f t="shared" ref="AR177:AR179" si="1577">AY177</f>
        <v>25.375</v>
      </c>
      <c r="AS177" s="21">
        <f>+IFERROR(VLOOKUP(L177,'[4]Lookup Tables'!$R$4:$U$22,2,FALSE),"ERROR")</f>
        <v>240</v>
      </c>
      <c r="AT177" s="23" t="str">
        <f t="shared" ref="AT177:AT179" si="1578">A177</f>
        <v>B or G</v>
      </c>
      <c r="AU177" s="21">
        <f t="shared" ref="AU177:AU179" si="1579">F177</f>
        <v>20</v>
      </c>
      <c r="AV177" s="21" t="str">
        <f>+IFERROR(VLOOKUP(L177,'[4]Lookup Tables'!$R$4:$V$22,5,FALSE),"ERROR")</f>
        <v>5-8</v>
      </c>
      <c r="AW177" s="21">
        <v>600</v>
      </c>
      <c r="AX177" s="48">
        <f t="shared" ref="AX177:AX179" si="1580">Q177</f>
        <v>25.125</v>
      </c>
      <c r="AY177" s="48">
        <f t="shared" ref="AY177:AY179" si="1581">AX177+0.25</f>
        <v>25.375</v>
      </c>
      <c r="AZ177" s="48">
        <f t="shared" ref="AZ177:AZ179" si="1582">AX177+1</f>
        <v>26.125</v>
      </c>
      <c r="BA177" s="29">
        <f t="array" ref="BA177">VLOOKUP($S177&amp;$M177, CHOOSE({1,2}, '[4]Lookup Tables'!$I$20:$I$49&amp;'[4]Lookup Tables'!$J$20:$J$49,'[4]Lookup Tables'!$K$20:$K$49), 2,0)</f>
        <v>9.1499999999999998E-2</v>
      </c>
      <c r="BB177" s="29">
        <f t="shared" ref="BB177:BB179" si="1583">BA177*AX177</f>
        <v>2.2989375000000001</v>
      </c>
      <c r="BC177" s="30">
        <f t="shared" ref="BC177:BC179" si="1584">BB177*454</f>
        <v>1043.717625</v>
      </c>
      <c r="BD177" s="29">
        <f t="array" ref="BD177">VLOOKUP($S177&amp;$M177, CHOOSE({1,2}, '[4]Lookup Tables'!$I$20:$I$49&amp;'[4]Lookup Tables'!$J$20:$J$49,'[4]Lookup Tables'!$L$20:$L$49), 2,0)</f>
        <v>9.2999999999999999E-2</v>
      </c>
      <c r="BE177" s="29">
        <f t="shared" ref="BE177:BE179" si="1585">BD177*AY177</f>
        <v>2.3598750000000002</v>
      </c>
      <c r="BF177" s="30">
        <f t="shared" ref="BF177:BF179" si="1586">BE177*454</f>
        <v>1071.3832500000001</v>
      </c>
      <c r="BG177" s="29">
        <f t="array" ref="BG177">VLOOKUP($S177&amp;$M177, CHOOSE({1,2}, '[4]Lookup Tables'!$I$20:$I$49&amp;'[4]Lookup Tables'!$J$20:$J$49,'[4]Lookup Tables'!$M$20:$M$49), 2,0)</f>
        <v>9.4500000000000001E-2</v>
      </c>
      <c r="BH177" s="29">
        <f t="shared" ref="BH177:BH179" si="1587">BG177*AZ177</f>
        <v>2.4688124999999999</v>
      </c>
      <c r="BI177" s="30">
        <f t="shared" ref="BI177:BI179" si="1588">BH177*454</f>
        <v>1120.8408749999999</v>
      </c>
      <c r="BJ177" s="30" t="str">
        <f t="shared" ref="BJ177:BJ179" si="1589">N177</f>
        <v>VLIF90</v>
      </c>
      <c r="BK177" s="31">
        <f t="shared" ref="BK177:BK179" si="1590">BE177*0.7</f>
        <v>1.6519125000000001</v>
      </c>
      <c r="BL177" s="30">
        <v>72036</v>
      </c>
      <c r="BM177" s="31">
        <f t="shared" ref="BM177:BM179" si="1591">BE177*0.3</f>
        <v>0.70796250000000005</v>
      </c>
      <c r="BN177" s="32">
        <v>0.3</v>
      </c>
      <c r="BO177" s="29" t="str">
        <f>'[4]Lookup Tables'!$P$58</f>
        <v>12-8 4x1.25 Universal Clip</v>
      </c>
      <c r="BP177" s="30">
        <f>VLOOKUP($BO177,'[4]Lookup Tables'!$P$58:$Q$60,2)</f>
        <v>8509</v>
      </c>
      <c r="BQ177" s="29" t="str">
        <f>VLOOKUP($S177,'[4]Lookup Tables'!$O$45:$S$53,2)</f>
        <v>54mm142 gauge</v>
      </c>
      <c r="BR177" s="33">
        <f t="shared" ref="BR177:BR179" si="1592">($AY177+1.25)/12</f>
        <v>2.21875</v>
      </c>
      <c r="BS177" s="30">
        <f>VLOOKUP($S177,'[4]Lookup Tables'!$O$45:$S$53,3)</f>
        <v>8040</v>
      </c>
      <c r="BT177" s="29" t="str">
        <f>VLOOKUP($S177,'[4]Lookup Tables'!$O$45:$S$53,4)</f>
        <v>114mm200 gauge</v>
      </c>
      <c r="BU177" s="33">
        <f t="shared" ref="BU177:BU179" si="1593">($AY177+1.25)/12</f>
        <v>2.21875</v>
      </c>
      <c r="BV177" s="30">
        <f>VLOOKUP($S177,'[4]Lookup Tables'!$O$45:$S$53,5)</f>
        <v>8036</v>
      </c>
      <c r="BW177" s="34">
        <f t="shared" ref="BW177:BW179" si="1594">F177</f>
        <v>20</v>
      </c>
      <c r="BX177" s="34">
        <f t="shared" ref="BX177:BX179" si="1595">BB177*BW177</f>
        <v>45.978750000000005</v>
      </c>
      <c r="BY177" s="34">
        <f t="shared" ref="BY177:BY179" si="1596">BE177*BW177</f>
        <v>47.197500000000005</v>
      </c>
      <c r="BZ177" s="34">
        <f t="shared" ref="BZ177:BZ179" si="1597">BH177*BW177</f>
        <v>49.376249999999999</v>
      </c>
      <c r="CA177" s="34">
        <f t="shared" ref="CA177:CA179" si="1598">BZ177+CE177+CI177</f>
        <v>51.636249999999997</v>
      </c>
      <c r="CB177" s="35" t="str">
        <f t="array" ref="CB177">VLOOKUP($E177&amp;ROUNDUP(($AZ177),0), CHOOSE({1,2},'[4]Lookup Tables'!$X$3:$X$129&amp;'[4]Lookup Tables'!$Y$3:$Y$129,'[4]Lookup Tables'!$Z$3:$Z$129),2,0)</f>
        <v>31"-2pc</v>
      </c>
      <c r="CC177" s="34">
        <f t="array" ref="CC177">VLOOKUP($E177&amp;ROUNDUP(($AZ177),0), CHOOSE({1,2},'[4]Lookup Tables'!$X$3:$X$129&amp;'[4]Lookup Tables'!$Y$3:$Y$129,'[4]Lookup Tables'!AA$3:$AA$129),2,0)</f>
        <v>8445</v>
      </c>
      <c r="CD177" s="34">
        <f t="array" ref="CD177">VLOOKUP($E177&amp;ROUNDUP(($AZ177),0), CHOOSE({1,2},'[4]Lookup Tables'!$X$3:$X$129&amp;'[4]Lookup Tables'!$Y$3:$Y$129,'[4]Lookup Tables'!$AB$3:$AB$129),2,0)</f>
        <v>8446</v>
      </c>
      <c r="CE177" s="36">
        <f t="array" ref="CE177">VLOOKUP($E177&amp;ROUNDUP(($AZ177),0), CHOOSE({1,2},'[4]Lookup Tables'!$X$3:$X$129&amp;'[4]Lookup Tables'!$Y$3:$Y$129,'[4]Lookup Tables'!$AD$3:$AD$129),2,0)</f>
        <v>2.2599999999999998</v>
      </c>
      <c r="CF177" s="34">
        <f t="array" ref="CF177">VLOOKUP($E177&amp;ROUNDUP(($AZ177),0), CHOOSE({1,2},'[4]Lookup Tables'!$X$3:$X$129&amp;'[4]Lookup Tables'!$Y$3:$Y$129,'[4]Lookup Tables'!$AE$3:$AE$129),2,0)</f>
        <v>2</v>
      </c>
      <c r="CG177" s="34" t="str">
        <f t="array" ref="CG177">VLOOKUP($E177&amp;ROUNDUP(($AZ177+1),0), CHOOSE({1,2},'[4]Lookup Tables'!$X$3:$X$129&amp;'[4]Lookup Tables'!$Y$3:$Y$129,'[4]Lookup Tables'!$AC$3:$AC$129),2,0)</f>
        <v>NA</v>
      </c>
      <c r="CH177" s="36">
        <f t="shared" ref="CH177:CH179" si="1599">(CO177*12)*0.0386</f>
        <v>7.742112975487486</v>
      </c>
      <c r="CI177" s="36">
        <f t="shared" ref="CI177:CI179" si="1600">IF(CB177="NA", CH177*0.0022,0)</f>
        <v>0</v>
      </c>
      <c r="CJ177" s="36">
        <f t="shared" ref="CJ177:CJ179" si="1601">((3.14159*(((S177*0.039370078474)/2)^2))*Q177)*BW177</f>
        <v>626.40915762877921</v>
      </c>
      <c r="CK177" s="36">
        <f t="shared" ref="CK177:CK179" si="1602">((SQRT((CJ177/Q177)/3.14159))*2)</f>
        <v>5.6341869918313723</v>
      </c>
      <c r="CL177" s="36">
        <f t="shared" ref="CL177:CL179" si="1603">CK177/0.7827</f>
        <v>7.1983991207759965</v>
      </c>
      <c r="CM177" s="36">
        <f t="shared" ref="CM177:CM179" si="1604">(2*3.14159*(CL177/2))/12</f>
        <v>1.8845348911532218</v>
      </c>
      <c r="CN177" s="37">
        <f t="shared" ref="CN177:CN179" si="1605">ROUNDUP((Q177/3)*CM177,1)</f>
        <v>15.799999999999999</v>
      </c>
      <c r="CO177" s="37">
        <f t="shared" ref="CO177:CO179" si="1606">(CN177*ABS(COS(15)))+((6*(CM177*5))/12)</f>
        <v>16.714406251052431</v>
      </c>
      <c r="CP177" s="52" t="str">
        <f t="array" ref="CP177">VLOOKUP($S177&amp;$D177, CHOOSE({1,2}, '[4]Lookup Tables'!$O$65:$O$79&amp;'[4]Lookup Tables'!$P$65:$P$79,'[4]Lookup Tables'!$Q$65:$Q$79),2,0)</f>
        <v>NA</v>
      </c>
      <c r="CQ177" s="39">
        <f t="shared" ref="CQ177:CQ179" si="1607">(CA177/BW177)+(50/I177)</f>
        <v>2.6512569444444445</v>
      </c>
      <c r="CR177" s="40" t="str">
        <f>+IFERROR(VLOOKUP($J177,'[5]Codes - Revised'!$A$8:$O$12110,10,FALSE),"ERROR")</f>
        <v>44 x 44</v>
      </c>
      <c r="CS177" s="41">
        <f>CQ177*F177*H177</f>
        <v>1908.905</v>
      </c>
    </row>
    <row r="178" spans="1:97" s="10" customFormat="1">
      <c r="A178" s="11" t="s">
        <v>21</v>
      </c>
      <c r="B178" s="53">
        <v>266054</v>
      </c>
      <c r="C178" s="11" t="s">
        <v>375</v>
      </c>
      <c r="D178" s="11" t="s">
        <v>23</v>
      </c>
      <c r="E178" s="11" t="s">
        <v>24</v>
      </c>
      <c r="F178" s="11">
        <v>25</v>
      </c>
      <c r="G178" s="13">
        <f t="shared" si="1567"/>
        <v>55.806875000000005</v>
      </c>
      <c r="H178" s="14">
        <v>50</v>
      </c>
      <c r="I178" s="13">
        <f t="shared" si="1568"/>
        <v>1250</v>
      </c>
      <c r="J178" s="14">
        <v>12256</v>
      </c>
      <c r="K178" s="11" t="s">
        <v>65</v>
      </c>
      <c r="L178" s="15" t="str">
        <f>+IFERROR(VLOOKUP($K178,'[4]Lookup Tables'!$A$3:$B$35,2,FALSE),"ERROR")</f>
        <v>0204</v>
      </c>
      <c r="M178" s="11" t="s">
        <v>51</v>
      </c>
      <c r="N178" s="15" t="str">
        <f t="array" ref="N178">VLOOKUP($M178&amp;$L178, CHOOSE({1,2}, '[4]Lookup Tables'!$I$59:$I$165&amp;'[4]Lookup Tables'!$J$59:$J$165,'[4]Lookup Tables'!$K$59:$K$165), 2,0)</f>
        <v>VLIF0204</v>
      </c>
      <c r="O178" s="15">
        <f t="array" ref="O178">VLOOKUP($M178&amp;$K178&amp;A178, CHOOSE({1,2,3}, '[4]Lookup Tables'!$I$59:$I$165&amp;'[4]Lookup Tables'!$J$59:$J$165&amp;'[4]Lookup Tables'!$H$59:$H$165,'[4]Lookup Tables'!$L$59:$L$165), 2,0)</f>
        <v>70348</v>
      </c>
      <c r="P178" s="15">
        <f>+IFERROR(VLOOKUP($A178,'[4]Lookup Tables'!$I$54:$J$55,2,FALSE),"ERROR")</f>
        <v>72036</v>
      </c>
      <c r="Q178" s="16">
        <v>21.75</v>
      </c>
      <c r="R178" s="51">
        <v>1.375</v>
      </c>
      <c r="S178" s="18">
        <v>32</v>
      </c>
      <c r="T178" s="19">
        <f>(VLOOKUP(S178,'[4]Lookup Tables'!$L$3:$M$11,2,FALSE))*0.039370078474</f>
        <v>1.2499999915495001</v>
      </c>
      <c r="U178" s="17">
        <f t="shared" si="1569"/>
        <v>26.691242803175545</v>
      </c>
      <c r="V178" s="20" t="str">
        <f>+IFERROR(VLOOKUP(L178,'[4]Lookup Tables'!$R$4:$U$22,3,FALSE),"ERROR")</f>
        <v>Yellow</v>
      </c>
      <c r="W178" s="21">
        <f t="shared" si="1570"/>
        <v>266054</v>
      </c>
      <c r="X178" s="22" t="s">
        <v>376</v>
      </c>
      <c r="Y178" s="23" t="s">
        <v>27</v>
      </c>
      <c r="Z178" s="23" t="str">
        <f>+IFERROR(VLOOKUP(L178,'[4]Lookup Tables'!$R$4:$U$22,4,FALSE),"ERROR")</f>
        <v>Slow</v>
      </c>
      <c r="AA178" s="21">
        <f t="shared" si="1571"/>
        <v>32</v>
      </c>
      <c r="AB178" s="24">
        <f t="shared" si="1572"/>
        <v>1.375</v>
      </c>
      <c r="AC178" s="23" t="s">
        <v>305</v>
      </c>
      <c r="AD178" s="25">
        <v>0.875</v>
      </c>
      <c r="AE178" s="26">
        <f t="shared" si="1573"/>
        <v>2.13685087714991</v>
      </c>
      <c r="AF178" s="23" t="s">
        <v>306</v>
      </c>
      <c r="AG178" s="23">
        <v>1</v>
      </c>
      <c r="AH178" s="26">
        <f t="shared" si="1574"/>
        <v>2.6323614461400697</v>
      </c>
      <c r="AI178" s="23"/>
      <c r="AJ178" s="23"/>
      <c r="AK178" s="26"/>
      <c r="AL178" s="23" t="s">
        <v>31</v>
      </c>
      <c r="AM178" s="23">
        <v>0.80400000000000005</v>
      </c>
      <c r="AN178" s="26">
        <f t="shared" si="1575"/>
        <v>1.950139477514224</v>
      </c>
      <c r="AO178" s="23" t="s">
        <v>32</v>
      </c>
      <c r="AP178" s="23">
        <v>0.53</v>
      </c>
      <c r="AQ178" s="26">
        <f t="shared" si="1576"/>
        <v>1.5380702836175679</v>
      </c>
      <c r="AR178" s="47">
        <f t="shared" si="1577"/>
        <v>22</v>
      </c>
      <c r="AS178" s="21">
        <f>+IFERROR(VLOOKUP(L178,'[4]Lookup Tables'!$R$4:$U$22,2,FALSE),"ERROR")</f>
        <v>240</v>
      </c>
      <c r="AT178" s="23" t="str">
        <f t="shared" si="1578"/>
        <v>B or G</v>
      </c>
      <c r="AU178" s="21">
        <f t="shared" si="1579"/>
        <v>25</v>
      </c>
      <c r="AV178" s="21" t="str">
        <f>+IFERROR(VLOOKUP(L178,'[4]Lookup Tables'!$R$4:$V$22,5,FALSE),"ERROR")</f>
        <v>5-8</v>
      </c>
      <c r="AW178" s="21">
        <v>600</v>
      </c>
      <c r="AX178" s="48">
        <f t="shared" si="1580"/>
        <v>21.75</v>
      </c>
      <c r="AY178" s="48">
        <f t="shared" si="1581"/>
        <v>22</v>
      </c>
      <c r="AZ178" s="48">
        <f t="shared" si="1582"/>
        <v>22.75</v>
      </c>
      <c r="BA178" s="29">
        <f t="array" ref="BA178">VLOOKUP($S178&amp;$M178, CHOOSE({1,2}, '[4]Lookup Tables'!$I$20:$I$49&amp;'[4]Lookup Tables'!$J$20:$J$49,'[4]Lookup Tables'!$K$20:$K$49), 2,0)</f>
        <v>9.1499999999999998E-2</v>
      </c>
      <c r="BB178" s="29">
        <f t="shared" si="1583"/>
        <v>1.9901249999999999</v>
      </c>
      <c r="BC178" s="30">
        <f t="shared" si="1584"/>
        <v>903.51675</v>
      </c>
      <c r="BD178" s="29">
        <f t="array" ref="BD178">VLOOKUP($S178&amp;$M178, CHOOSE({1,2}, '[4]Lookup Tables'!$I$20:$I$49&amp;'[4]Lookup Tables'!$J$20:$J$49,'[4]Lookup Tables'!$L$20:$L$49), 2,0)</f>
        <v>9.2999999999999999E-2</v>
      </c>
      <c r="BE178" s="29">
        <f t="shared" si="1585"/>
        <v>2.0459999999999998</v>
      </c>
      <c r="BF178" s="30">
        <f t="shared" si="1586"/>
        <v>928.8839999999999</v>
      </c>
      <c r="BG178" s="29">
        <f t="array" ref="BG178">VLOOKUP($S178&amp;$M178, CHOOSE({1,2}, '[4]Lookup Tables'!$I$20:$I$49&amp;'[4]Lookup Tables'!$J$20:$J$49,'[4]Lookup Tables'!$M$20:$M$49), 2,0)</f>
        <v>9.4500000000000001E-2</v>
      </c>
      <c r="BH178" s="29">
        <f t="shared" si="1587"/>
        <v>2.1498750000000002</v>
      </c>
      <c r="BI178" s="30">
        <f t="shared" si="1588"/>
        <v>976.04325000000006</v>
      </c>
      <c r="BJ178" s="30" t="str">
        <f t="shared" si="1589"/>
        <v>VLIF0204</v>
      </c>
      <c r="BK178" s="31">
        <f t="shared" si="1590"/>
        <v>1.4321999999999997</v>
      </c>
      <c r="BL178" s="30">
        <v>72036</v>
      </c>
      <c r="BM178" s="31">
        <f t="shared" si="1591"/>
        <v>0.6137999999999999</v>
      </c>
      <c r="BN178" s="32">
        <v>0.3</v>
      </c>
      <c r="BO178" s="29" t="str">
        <f>'[4]Lookup Tables'!$P$58</f>
        <v>12-8 4x1.25 Universal Clip</v>
      </c>
      <c r="BP178" s="30">
        <f>VLOOKUP($BO178,'[4]Lookup Tables'!$P$58:$Q$60,2)</f>
        <v>8509</v>
      </c>
      <c r="BQ178" s="29" t="str">
        <f>VLOOKUP($S178,'[4]Lookup Tables'!$O$45:$S$53,2)</f>
        <v>54mm142 gauge</v>
      </c>
      <c r="BR178" s="33">
        <f t="shared" si="1592"/>
        <v>1.9375</v>
      </c>
      <c r="BS178" s="30">
        <f>VLOOKUP($S178,'[4]Lookup Tables'!$O$45:$S$53,3)</f>
        <v>8040</v>
      </c>
      <c r="BT178" s="29" t="str">
        <f>VLOOKUP($S178,'[4]Lookup Tables'!$O$45:$S$53,4)</f>
        <v>114mm200 gauge</v>
      </c>
      <c r="BU178" s="33">
        <f t="shared" si="1593"/>
        <v>1.9375</v>
      </c>
      <c r="BV178" s="30">
        <f>VLOOKUP($S178,'[4]Lookup Tables'!$O$45:$S$53,5)</f>
        <v>8036</v>
      </c>
      <c r="BW178" s="34">
        <f t="shared" si="1594"/>
        <v>25</v>
      </c>
      <c r="BX178" s="34">
        <f t="shared" si="1595"/>
        <v>49.753124999999997</v>
      </c>
      <c r="BY178" s="34">
        <f t="shared" si="1596"/>
        <v>51.15</v>
      </c>
      <c r="BZ178" s="34">
        <f t="shared" si="1597"/>
        <v>53.746875000000003</v>
      </c>
      <c r="CA178" s="34">
        <f t="shared" si="1598"/>
        <v>55.806875000000005</v>
      </c>
      <c r="CB178" s="35" t="str">
        <f t="array" ref="CB178">VLOOKUP($E178&amp;ROUNDUP(($AZ178),0), CHOOSE({1,2},'[4]Lookup Tables'!$X$3:$X$129&amp;'[4]Lookup Tables'!$Y$3:$Y$129,'[4]Lookup Tables'!$Z$3:$Z$129),2,0)</f>
        <v>25"-2pc</v>
      </c>
      <c r="CC178" s="34">
        <f t="array" ref="CC178">VLOOKUP($E178&amp;ROUNDUP(($AZ178),0), CHOOSE({1,2},'[4]Lookup Tables'!$X$3:$X$129&amp;'[4]Lookup Tables'!$Y$3:$Y$129,'[4]Lookup Tables'!AA$3:$AA$129),2,0)</f>
        <v>8427</v>
      </c>
      <c r="CD178" s="34">
        <f t="array" ref="CD178">VLOOKUP($E178&amp;ROUNDUP(($AZ178),0), CHOOSE({1,2},'[4]Lookup Tables'!$X$3:$X$129&amp;'[4]Lookup Tables'!$Y$3:$Y$129,'[4]Lookup Tables'!$AB$3:$AB$129),2,0)</f>
        <v>8428</v>
      </c>
      <c r="CE178" s="36">
        <f t="array" ref="CE178">VLOOKUP($E178&amp;ROUNDUP(($AZ178),0), CHOOSE({1,2},'[4]Lookup Tables'!$X$3:$X$129&amp;'[4]Lookup Tables'!$Y$3:$Y$129,'[4]Lookup Tables'!$AD$3:$AD$129),2,0)</f>
        <v>2.06</v>
      </c>
      <c r="CF178" s="34">
        <f t="array" ref="CF178">VLOOKUP($E178&amp;ROUNDUP(($AZ178),0), CHOOSE({1,2},'[4]Lookup Tables'!$X$3:$X$129&amp;'[4]Lookup Tables'!$Y$3:$Y$129,'[4]Lookup Tables'!$AE$3:$AE$129),2,0)</f>
        <v>2</v>
      </c>
      <c r="CG178" s="34" t="str">
        <f t="array" ref="CG178">VLOOKUP($E178&amp;ROUNDUP(($AZ178+1),0), CHOOSE({1,2},'[4]Lookup Tables'!$X$3:$X$129&amp;'[4]Lookup Tables'!$Y$3:$Y$129,'[4]Lookup Tables'!$AC$3:$AC$129),2,0)</f>
        <v>NA</v>
      </c>
      <c r="CH178" s="36">
        <f t="shared" si="1599"/>
        <v>7.8237538138928526</v>
      </c>
      <c r="CI178" s="36">
        <f t="shared" si="1600"/>
        <v>0</v>
      </c>
      <c r="CJ178" s="36">
        <f t="shared" si="1601"/>
        <v>677.83080489681333</v>
      </c>
      <c r="CK178" s="36">
        <f t="shared" si="1602"/>
        <v>6.2992125558400005</v>
      </c>
      <c r="CL178" s="36">
        <f t="shared" si="1603"/>
        <v>8.0480548816149238</v>
      </c>
      <c r="CM178" s="36">
        <f t="shared" si="1604"/>
        <v>2.1069740612943857</v>
      </c>
      <c r="CN178" s="37">
        <f t="shared" si="1605"/>
        <v>15.299999999999999</v>
      </c>
      <c r="CO178" s="37">
        <f t="shared" si="1606"/>
        <v>16.890660219975931</v>
      </c>
      <c r="CP178" s="52" t="str">
        <f t="array" ref="CP178">VLOOKUP($S178&amp;$D178, CHOOSE({1,2}, '[4]Lookup Tables'!$O$65:$O$79&amp;'[4]Lookup Tables'!$P$65:$P$79,'[4]Lookup Tables'!$Q$65:$Q$79),2,0)</f>
        <v>NA</v>
      </c>
      <c r="CQ178" s="39">
        <f t="shared" si="1607"/>
        <v>2.272275</v>
      </c>
      <c r="CR178" s="40" t="str">
        <f>+IFERROR(VLOOKUP($J178,'[5]Codes - Revised'!$A$8:$O$12110,10,FALSE),"ERROR")</f>
        <v>44 x 44</v>
      </c>
      <c r="CS178" s="41">
        <f t="shared" ref="CS178:CS179" si="1608">CQ178*F178*H178</f>
        <v>2840.34375</v>
      </c>
    </row>
    <row r="179" spans="1:97" s="10" customFormat="1">
      <c r="A179" s="11" t="s">
        <v>21</v>
      </c>
      <c r="B179" s="11">
        <v>266061</v>
      </c>
      <c r="C179" s="11" t="s">
        <v>377</v>
      </c>
      <c r="D179" s="11" t="s">
        <v>23</v>
      </c>
      <c r="E179" s="11" t="s">
        <v>24</v>
      </c>
      <c r="F179" s="11">
        <v>20</v>
      </c>
      <c r="G179" s="13">
        <f t="shared" si="1567"/>
        <v>51.636249999999997</v>
      </c>
      <c r="H179" s="14">
        <v>36</v>
      </c>
      <c r="I179" s="13">
        <f t="shared" si="1568"/>
        <v>720</v>
      </c>
      <c r="J179" s="14">
        <v>12315</v>
      </c>
      <c r="K179" s="11">
        <v>50</v>
      </c>
      <c r="L179" s="15">
        <f>+IFERROR(VLOOKUP($K179,'[4]Lookup Tables'!$A$3:$B$35,2,FALSE),"ERROR")</f>
        <v>50</v>
      </c>
      <c r="M179" s="11" t="s">
        <v>51</v>
      </c>
      <c r="N179" s="15" t="str">
        <f t="array" ref="N179">VLOOKUP($M179&amp;$L179, CHOOSE({1,2}, '[4]Lookup Tables'!$I$59:$I$165&amp;'[4]Lookup Tables'!$J$59:$J$165,'[4]Lookup Tables'!$K$59:$K$165), 2,0)</f>
        <v>VLIF50</v>
      </c>
      <c r="O179" s="15">
        <f t="array" ref="O179">VLOOKUP($M179&amp;$K179&amp;A179, CHOOSE({1,2,3}, '[4]Lookup Tables'!$I$59:$I$165&amp;'[4]Lookup Tables'!$J$59:$J$165&amp;'[4]Lookup Tables'!$H$59:$H$165,'[4]Lookup Tables'!$L$59:$L$165), 2,0)</f>
        <v>70344</v>
      </c>
      <c r="P179" s="15">
        <f>+IFERROR(VLOOKUP($A179,'[4]Lookup Tables'!$I$54:$J$55,2,FALSE),"ERROR")</f>
        <v>72036</v>
      </c>
      <c r="Q179" s="16">
        <v>25.125</v>
      </c>
      <c r="R179" s="51">
        <v>1.375</v>
      </c>
      <c r="S179" s="18">
        <v>32</v>
      </c>
      <c r="T179" s="19">
        <f>(VLOOKUP(S179,'[4]Lookup Tables'!$L$3:$M$11,2,FALSE))*0.039370078474</f>
        <v>1.2499999915495001</v>
      </c>
      <c r="U179" s="17">
        <f t="shared" si="1569"/>
        <v>30.832987376082098</v>
      </c>
      <c r="V179" s="20" t="str">
        <f>+IFERROR(VLOOKUP(L179,'[4]Lookup Tables'!$R$4:$U$22,3,FALSE),"ERROR")</f>
        <v>Green</v>
      </c>
      <c r="W179" s="21">
        <f t="shared" si="1570"/>
        <v>266061</v>
      </c>
      <c r="X179" s="11" t="s">
        <v>378</v>
      </c>
      <c r="Y179" s="23" t="s">
        <v>27</v>
      </c>
      <c r="Z179" s="23" t="str">
        <f>+IFERROR(VLOOKUP(L179,'[4]Lookup Tables'!$R$4:$U$22,4,FALSE),"ERROR")</f>
        <v>Medium</v>
      </c>
      <c r="AA179" s="21">
        <f t="shared" si="1571"/>
        <v>32</v>
      </c>
      <c r="AB179" s="24">
        <f t="shared" si="1572"/>
        <v>1.375</v>
      </c>
      <c r="AC179" s="23" t="s">
        <v>305</v>
      </c>
      <c r="AD179" s="25">
        <v>0.875</v>
      </c>
      <c r="AE179" s="26">
        <f t="shared" si="1573"/>
        <v>2.4893136547614216</v>
      </c>
      <c r="AF179" s="23" t="s">
        <v>306</v>
      </c>
      <c r="AG179" s="23">
        <v>1</v>
      </c>
      <c r="AH179" s="26">
        <f t="shared" si="1574"/>
        <v>3.0665561936095229</v>
      </c>
      <c r="AI179" s="23"/>
      <c r="AJ179" s="23"/>
      <c r="AK179" s="26"/>
      <c r="AL179" s="23" t="s">
        <v>31</v>
      </c>
      <c r="AM179" s="23">
        <v>0.80400000000000005</v>
      </c>
      <c r="AN179" s="26">
        <f t="shared" si="1575"/>
        <v>2.2718051512047071</v>
      </c>
      <c r="AO179" s="23" t="s">
        <v>32</v>
      </c>
      <c r="AP179" s="23">
        <v>0.53</v>
      </c>
      <c r="AQ179" s="26">
        <f t="shared" si="1576"/>
        <v>1.7917672215380243</v>
      </c>
      <c r="AR179" s="47">
        <f t="shared" si="1577"/>
        <v>25.375</v>
      </c>
      <c r="AS179" s="21">
        <f>+IFERROR(VLOOKUP(L179,'[4]Lookup Tables'!$R$4:$U$22,2,FALSE),"ERROR")</f>
        <v>60</v>
      </c>
      <c r="AT179" s="23" t="str">
        <f t="shared" si="1578"/>
        <v>B or G</v>
      </c>
      <c r="AU179" s="21">
        <f t="shared" si="1579"/>
        <v>20</v>
      </c>
      <c r="AV179" s="21" t="str">
        <f>+IFERROR(VLOOKUP(L179,'[4]Lookup Tables'!$R$4:$V$22,5,FALSE),"ERROR")</f>
        <v>5-8</v>
      </c>
      <c r="AW179" s="21">
        <v>600</v>
      </c>
      <c r="AX179" s="48">
        <f t="shared" si="1580"/>
        <v>25.125</v>
      </c>
      <c r="AY179" s="48">
        <f t="shared" si="1581"/>
        <v>25.375</v>
      </c>
      <c r="AZ179" s="48">
        <f t="shared" si="1582"/>
        <v>26.125</v>
      </c>
      <c r="BA179" s="29">
        <f t="array" ref="BA179">VLOOKUP($S179&amp;$M179, CHOOSE({1,2}, '[4]Lookup Tables'!$I$20:$I$49&amp;'[4]Lookup Tables'!$J$20:$J$49,'[4]Lookup Tables'!$K$20:$K$49), 2,0)</f>
        <v>9.1499999999999998E-2</v>
      </c>
      <c r="BB179" s="29">
        <f t="shared" si="1583"/>
        <v>2.2989375000000001</v>
      </c>
      <c r="BC179" s="30">
        <f t="shared" si="1584"/>
        <v>1043.717625</v>
      </c>
      <c r="BD179" s="29">
        <f t="array" ref="BD179">VLOOKUP($S179&amp;$M179, CHOOSE({1,2}, '[4]Lookup Tables'!$I$20:$I$49&amp;'[4]Lookup Tables'!$J$20:$J$49,'[4]Lookup Tables'!$L$20:$L$49), 2,0)</f>
        <v>9.2999999999999999E-2</v>
      </c>
      <c r="BE179" s="29">
        <f t="shared" si="1585"/>
        <v>2.3598750000000002</v>
      </c>
      <c r="BF179" s="30">
        <f t="shared" si="1586"/>
        <v>1071.3832500000001</v>
      </c>
      <c r="BG179" s="29">
        <f t="array" ref="BG179">VLOOKUP($S179&amp;$M179, CHOOSE({1,2}, '[4]Lookup Tables'!$I$20:$I$49&amp;'[4]Lookup Tables'!$J$20:$J$49,'[4]Lookup Tables'!$M$20:$M$49), 2,0)</f>
        <v>9.4500000000000001E-2</v>
      </c>
      <c r="BH179" s="29">
        <f t="shared" si="1587"/>
        <v>2.4688124999999999</v>
      </c>
      <c r="BI179" s="30">
        <f t="shared" si="1588"/>
        <v>1120.8408749999999</v>
      </c>
      <c r="BJ179" s="30" t="str">
        <f t="shared" si="1589"/>
        <v>VLIF50</v>
      </c>
      <c r="BK179" s="31">
        <f t="shared" si="1590"/>
        <v>1.6519125000000001</v>
      </c>
      <c r="BL179" s="30">
        <v>72036</v>
      </c>
      <c r="BM179" s="31">
        <f t="shared" si="1591"/>
        <v>0.70796250000000005</v>
      </c>
      <c r="BN179" s="32">
        <v>0.3</v>
      </c>
      <c r="BO179" s="29" t="str">
        <f>'[4]Lookup Tables'!$P$58</f>
        <v>12-8 4x1.25 Universal Clip</v>
      </c>
      <c r="BP179" s="30">
        <f>VLOOKUP($BO179,'[4]Lookup Tables'!$P$58:$Q$60,2)</f>
        <v>8509</v>
      </c>
      <c r="BQ179" s="29" t="str">
        <f>VLOOKUP($S179,'[4]Lookup Tables'!$O$45:$S$53,2)</f>
        <v>54mm142 gauge</v>
      </c>
      <c r="BR179" s="33">
        <f t="shared" si="1592"/>
        <v>2.21875</v>
      </c>
      <c r="BS179" s="30">
        <f>VLOOKUP($S179,'[4]Lookup Tables'!$O$45:$S$53,3)</f>
        <v>8040</v>
      </c>
      <c r="BT179" s="29" t="str">
        <f>VLOOKUP($S179,'[4]Lookup Tables'!$O$45:$S$53,4)</f>
        <v>114mm200 gauge</v>
      </c>
      <c r="BU179" s="33">
        <f t="shared" si="1593"/>
        <v>2.21875</v>
      </c>
      <c r="BV179" s="30">
        <f>VLOOKUP($S179,'[4]Lookup Tables'!$O$45:$S$53,5)</f>
        <v>8036</v>
      </c>
      <c r="BW179" s="34">
        <f t="shared" si="1594"/>
        <v>20</v>
      </c>
      <c r="BX179" s="34">
        <f t="shared" si="1595"/>
        <v>45.978750000000005</v>
      </c>
      <c r="BY179" s="34">
        <f t="shared" si="1596"/>
        <v>47.197500000000005</v>
      </c>
      <c r="BZ179" s="34">
        <f t="shared" si="1597"/>
        <v>49.376249999999999</v>
      </c>
      <c r="CA179" s="34">
        <f t="shared" si="1598"/>
        <v>51.636249999999997</v>
      </c>
      <c r="CB179" s="35" t="str">
        <f t="array" ref="CB179">VLOOKUP($E179&amp;ROUNDUP(($AZ179),0), CHOOSE({1,2},'[4]Lookup Tables'!$X$3:$X$129&amp;'[4]Lookup Tables'!$Y$3:$Y$129,'[4]Lookup Tables'!$Z$3:$Z$129),2,0)</f>
        <v>31"-2pc</v>
      </c>
      <c r="CC179" s="34">
        <f t="array" ref="CC179">VLOOKUP($E179&amp;ROUNDUP(($AZ179),0), CHOOSE({1,2},'[4]Lookup Tables'!$X$3:$X$129&amp;'[4]Lookup Tables'!$Y$3:$Y$129,'[4]Lookup Tables'!AA$3:$AA$129),2,0)</f>
        <v>8445</v>
      </c>
      <c r="CD179" s="34">
        <f t="array" ref="CD179">VLOOKUP($E179&amp;ROUNDUP(($AZ179),0), CHOOSE({1,2},'[4]Lookup Tables'!$X$3:$X$129&amp;'[4]Lookup Tables'!$Y$3:$Y$129,'[4]Lookup Tables'!$AB$3:$AB$129),2,0)</f>
        <v>8446</v>
      </c>
      <c r="CE179" s="36">
        <f t="array" ref="CE179">VLOOKUP($E179&amp;ROUNDUP(($AZ179),0), CHOOSE({1,2},'[4]Lookup Tables'!$X$3:$X$129&amp;'[4]Lookup Tables'!$Y$3:$Y$129,'[4]Lookup Tables'!$AD$3:$AD$129),2,0)</f>
        <v>2.2599999999999998</v>
      </c>
      <c r="CF179" s="34">
        <f t="array" ref="CF179">VLOOKUP($E179&amp;ROUNDUP(($AZ179),0), CHOOSE({1,2},'[4]Lookup Tables'!$X$3:$X$129&amp;'[4]Lookup Tables'!$Y$3:$Y$129,'[4]Lookup Tables'!$AE$3:$AE$129),2,0)</f>
        <v>2</v>
      </c>
      <c r="CG179" s="34" t="str">
        <f t="array" ref="CG179">VLOOKUP($E179&amp;ROUNDUP(($AZ179+1),0), CHOOSE({1,2},'[4]Lookup Tables'!$X$3:$X$129&amp;'[4]Lookup Tables'!$Y$3:$Y$129,'[4]Lookup Tables'!$AC$3:$AC$129),2,0)</f>
        <v>NA</v>
      </c>
      <c r="CH179" s="36">
        <f t="shared" si="1599"/>
        <v>7.742112975487486</v>
      </c>
      <c r="CI179" s="36">
        <f t="shared" si="1600"/>
        <v>0</v>
      </c>
      <c r="CJ179" s="36">
        <f t="shared" si="1601"/>
        <v>626.40915762877921</v>
      </c>
      <c r="CK179" s="36">
        <f t="shared" si="1602"/>
        <v>5.6341869918313723</v>
      </c>
      <c r="CL179" s="36">
        <f t="shared" si="1603"/>
        <v>7.1983991207759965</v>
      </c>
      <c r="CM179" s="36">
        <f t="shared" si="1604"/>
        <v>1.8845348911532218</v>
      </c>
      <c r="CN179" s="37">
        <f t="shared" si="1605"/>
        <v>15.799999999999999</v>
      </c>
      <c r="CO179" s="37">
        <f t="shared" si="1606"/>
        <v>16.714406251052431</v>
      </c>
      <c r="CP179" s="52" t="str">
        <f t="array" ref="CP179">VLOOKUP($S179&amp;$D179, CHOOSE({1,2}, '[4]Lookup Tables'!$O$65:$O$79&amp;'[4]Lookup Tables'!$P$65:$P$79,'[4]Lookup Tables'!$Q$65:$Q$79),2,0)</f>
        <v>NA</v>
      </c>
      <c r="CQ179" s="39">
        <f t="shared" si="1607"/>
        <v>2.6512569444444445</v>
      </c>
      <c r="CR179" s="40" t="str">
        <f>+IFERROR(VLOOKUP($J179,'[5]Codes - Revised'!$A$8:$O$12110,10,FALSE),"ERROR")</f>
        <v>44 x 44</v>
      </c>
      <c r="CS179" s="41">
        <f t="shared" si="1608"/>
        <v>1908.905</v>
      </c>
    </row>
    <row r="180" spans="1:97" s="10" customFormat="1">
      <c r="A180" s="11" t="s">
        <v>21</v>
      </c>
      <c r="B180" s="11">
        <v>266062</v>
      </c>
      <c r="C180" s="11" t="s">
        <v>379</v>
      </c>
      <c r="D180" s="11" t="s">
        <v>23</v>
      </c>
      <c r="E180" s="11" t="s">
        <v>24</v>
      </c>
      <c r="F180" s="11">
        <v>20</v>
      </c>
      <c r="G180" s="13">
        <f>CA180</f>
        <v>51.636249999999997</v>
      </c>
      <c r="H180" s="14">
        <v>36</v>
      </c>
      <c r="I180" s="13">
        <f>F180*H180</f>
        <v>720</v>
      </c>
      <c r="J180" s="14">
        <v>12315</v>
      </c>
      <c r="K180" s="11">
        <v>20</v>
      </c>
      <c r="L180" s="15">
        <f>+IFERROR(VLOOKUP($K180,'[4]Lookup Tables'!$A$3:$B$35,2,FALSE),"ERROR")</f>
        <v>20</v>
      </c>
      <c r="M180" s="11" t="s">
        <v>51</v>
      </c>
      <c r="N180" s="15" t="str">
        <f t="array" ref="N180">VLOOKUP($M180&amp;$L180, CHOOSE({1,2}, '[4]Lookup Tables'!$I$59:$I$165&amp;'[4]Lookup Tables'!$J$59:$J$165,'[4]Lookup Tables'!$K$59:$K$165), 2,0)</f>
        <v>VLIF20</v>
      </c>
      <c r="O180" s="15">
        <f t="array" ref="O180">VLOOKUP($M180&amp;$K180&amp;A180, CHOOSE({1,2,3}, '[4]Lookup Tables'!$I$59:$I$165&amp;'[4]Lookup Tables'!$J$59:$J$165&amp;'[4]Lookup Tables'!$H$59:$H$165,'[4]Lookup Tables'!$L$59:$L$165), 2,0)</f>
        <v>70342</v>
      </c>
      <c r="P180" s="15">
        <f>+IFERROR(VLOOKUP($A180,'[4]Lookup Tables'!$I$54:$J$55,2,FALSE),"ERROR")</f>
        <v>72036</v>
      </c>
      <c r="Q180" s="16">
        <v>25.125</v>
      </c>
      <c r="R180" s="51">
        <v>1.375</v>
      </c>
      <c r="S180" s="18">
        <v>32</v>
      </c>
      <c r="T180" s="19">
        <f>(VLOOKUP(S180,'[4]Lookup Tables'!$L$3:$M$11,2,FALSE))*0.039370078474</f>
        <v>1.2499999915495001</v>
      </c>
      <c r="U180" s="17">
        <f>(3.14159*(T180/2)^2)*(Q180)</f>
        <v>30.832987376082098</v>
      </c>
      <c r="V180" s="20" t="str">
        <f>+IFERROR(VLOOKUP(L180,'[4]Lookup Tables'!$R$4:$U$22,3,FALSE),"ERROR")</f>
        <v>Orange</v>
      </c>
      <c r="W180" s="21">
        <f>B180</f>
        <v>266062</v>
      </c>
      <c r="X180" s="22" t="s">
        <v>380</v>
      </c>
      <c r="Y180" s="23" t="s">
        <v>27</v>
      </c>
      <c r="Z180" s="23" t="str">
        <f>+IFERROR(VLOOKUP(L180,'[4]Lookup Tables'!$R$4:$U$22,4,FALSE),"ERROR")</f>
        <v>x-Fast</v>
      </c>
      <c r="AA180" s="21">
        <f>S180</f>
        <v>32</v>
      </c>
      <c r="AB180" s="24">
        <f>R180</f>
        <v>1.375</v>
      </c>
      <c r="AC180" s="23" t="s">
        <v>305</v>
      </c>
      <c r="AD180" s="25">
        <v>0.875</v>
      </c>
      <c r="AE180" s="26">
        <f>(($U180-(3.1459*(($AB180+0.043)/2)^2))/((3.1459*(($AB180+0.043)/2)^2)-(3.1459*(AD180/2)^2)))/12</f>
        <v>2.4893136547614216</v>
      </c>
      <c r="AF180" s="23" t="s">
        <v>306</v>
      </c>
      <c r="AG180" s="23">
        <v>1</v>
      </c>
      <c r="AH180" s="26">
        <f>(($U180-(3.1459*(($AB180+0.043)/2)^2))/((3.1459*(($AB180+0.043)/2)^2)-(3.1459*(AG180/2)^2)))/12</f>
        <v>3.0665561936095229</v>
      </c>
      <c r="AI180" s="23"/>
      <c r="AJ180" s="23"/>
      <c r="AK180" s="26"/>
      <c r="AL180" s="23" t="s">
        <v>31</v>
      </c>
      <c r="AM180" s="23">
        <v>0.80400000000000005</v>
      </c>
      <c r="AN180" s="26">
        <f>(($U180-(3.1459*(($AB180+0.043)/2)^2))/((3.1459*(($AB180+0.043)/2)^2)-(3.1459*(AM180/2)^2)))/12</f>
        <v>2.2718051512047071</v>
      </c>
      <c r="AO180" s="23" t="s">
        <v>32</v>
      </c>
      <c r="AP180" s="23">
        <v>0.53</v>
      </c>
      <c r="AQ180" s="26">
        <f>(($U180-(3.1459*(($AB180+0.043)/2)^2))/((3.1459*(($AB180+0.043)/2)^2)-(3.1459*(AP180/2)^2)))/12</f>
        <v>1.7917672215380243</v>
      </c>
      <c r="AR180" s="47">
        <f>AY180</f>
        <v>25.375</v>
      </c>
      <c r="AS180" s="21">
        <f>+IFERROR(VLOOKUP(L180,'[4]Lookup Tables'!$R$4:$U$22,2,FALSE),"ERROR")</f>
        <v>15</v>
      </c>
      <c r="AT180" s="23" t="str">
        <f>A180</f>
        <v>B or G</v>
      </c>
      <c r="AU180" s="21">
        <f>F180</f>
        <v>20</v>
      </c>
      <c r="AV180" s="21" t="str">
        <f>+IFERROR(VLOOKUP(L180,'[4]Lookup Tables'!$R$4:$V$22,5,FALSE),"ERROR")</f>
        <v>3-6</v>
      </c>
      <c r="AW180" s="21">
        <v>600</v>
      </c>
      <c r="AX180" s="48">
        <f>Q180</f>
        <v>25.125</v>
      </c>
      <c r="AY180" s="48">
        <f>AX180+0.25</f>
        <v>25.375</v>
      </c>
      <c r="AZ180" s="48">
        <f>AX180+1</f>
        <v>26.125</v>
      </c>
      <c r="BA180" s="29">
        <f t="array" ref="BA180">VLOOKUP($S180&amp;$M180, CHOOSE({1,2}, '[4]Lookup Tables'!$I$20:$I$49&amp;'[4]Lookup Tables'!$J$20:$J$49,'[4]Lookup Tables'!$K$20:$K$49), 2,0)</f>
        <v>9.1499999999999998E-2</v>
      </c>
      <c r="BB180" s="29">
        <f>BA180*AX180</f>
        <v>2.2989375000000001</v>
      </c>
      <c r="BC180" s="30">
        <f>BB180*454</f>
        <v>1043.717625</v>
      </c>
      <c r="BD180" s="29">
        <f t="array" ref="BD180">VLOOKUP($S180&amp;$M180, CHOOSE({1,2}, '[4]Lookup Tables'!$I$20:$I$49&amp;'[4]Lookup Tables'!$J$20:$J$49,'[4]Lookup Tables'!$L$20:$L$49), 2,0)</f>
        <v>9.2999999999999999E-2</v>
      </c>
      <c r="BE180" s="29">
        <f>BD180*AY180</f>
        <v>2.3598750000000002</v>
      </c>
      <c r="BF180" s="30">
        <f>BE180*454</f>
        <v>1071.3832500000001</v>
      </c>
      <c r="BG180" s="29">
        <f t="array" ref="BG180">VLOOKUP($S180&amp;$M180, CHOOSE({1,2}, '[4]Lookup Tables'!$I$20:$I$49&amp;'[4]Lookup Tables'!$J$20:$J$49,'[4]Lookup Tables'!$M$20:$M$49), 2,0)</f>
        <v>9.4500000000000001E-2</v>
      </c>
      <c r="BH180" s="29">
        <f>BG180*AZ180</f>
        <v>2.4688124999999999</v>
      </c>
      <c r="BI180" s="30">
        <f>BH180*454</f>
        <v>1120.8408749999999</v>
      </c>
      <c r="BJ180" s="30" t="str">
        <f>N180</f>
        <v>VLIF20</v>
      </c>
      <c r="BK180" s="31">
        <f>BE180*0.7</f>
        <v>1.6519125000000001</v>
      </c>
      <c r="BL180" s="30">
        <v>72036</v>
      </c>
      <c r="BM180" s="31">
        <f>BE180*0.3</f>
        <v>0.70796250000000005</v>
      </c>
      <c r="BN180" s="32">
        <v>0.3</v>
      </c>
      <c r="BO180" s="29" t="str">
        <f>'[4]Lookup Tables'!$P$58</f>
        <v>12-8 4x1.25 Universal Clip</v>
      </c>
      <c r="BP180" s="30">
        <f>VLOOKUP($BO180,'[4]Lookup Tables'!$P$58:$Q$60,2)</f>
        <v>8509</v>
      </c>
      <c r="BQ180" s="29" t="str">
        <f>VLOOKUP($S180,'[4]Lookup Tables'!$O$45:$S$53,2)</f>
        <v>54mm142 gauge</v>
      </c>
      <c r="BR180" s="33">
        <f>($AY180+1.25)/12</f>
        <v>2.21875</v>
      </c>
      <c r="BS180" s="30">
        <f>VLOOKUP($S180,'[4]Lookup Tables'!$O$45:$S$53,3)</f>
        <v>8040</v>
      </c>
      <c r="BT180" s="29" t="str">
        <f>VLOOKUP($S180,'[4]Lookup Tables'!$O$45:$S$53,4)</f>
        <v>114mm200 gauge</v>
      </c>
      <c r="BU180" s="33">
        <f>($AY180+1.25)/12</f>
        <v>2.21875</v>
      </c>
      <c r="BV180" s="30">
        <f>VLOOKUP($S180,'[4]Lookup Tables'!$O$45:$S$53,5)</f>
        <v>8036</v>
      </c>
      <c r="BW180" s="34">
        <f>F180</f>
        <v>20</v>
      </c>
      <c r="BX180" s="34">
        <f>BB180*BW180</f>
        <v>45.978750000000005</v>
      </c>
      <c r="BY180" s="34">
        <f>BE180*BW180</f>
        <v>47.197500000000005</v>
      </c>
      <c r="BZ180" s="34">
        <f>BH180*BW180</f>
        <v>49.376249999999999</v>
      </c>
      <c r="CA180" s="34">
        <f>BZ180+CE180+CI180</f>
        <v>51.636249999999997</v>
      </c>
      <c r="CB180" s="35" t="str">
        <f t="array" ref="CB180">VLOOKUP($E180&amp;ROUNDUP(($AZ180),0), CHOOSE({1,2},'[4]Lookup Tables'!$X$3:$X$129&amp;'[4]Lookup Tables'!$Y$3:$Y$129,'[4]Lookup Tables'!$Z$3:$Z$129),2,0)</f>
        <v>31"-2pc</v>
      </c>
      <c r="CC180" s="34">
        <f t="array" ref="CC180">VLOOKUP($E180&amp;ROUNDUP(($AZ180),0), CHOOSE({1,2},'[4]Lookup Tables'!$X$3:$X$129&amp;'[4]Lookup Tables'!$Y$3:$Y$129,'[4]Lookup Tables'!AA$3:$AA$129),2,0)</f>
        <v>8445</v>
      </c>
      <c r="CD180" s="34">
        <f t="array" ref="CD180">VLOOKUP($E180&amp;ROUNDUP(($AZ180),0), CHOOSE({1,2},'[4]Lookup Tables'!$X$3:$X$129&amp;'[4]Lookup Tables'!$Y$3:$Y$129,'[4]Lookup Tables'!$AB$3:$AB$129),2,0)</f>
        <v>8446</v>
      </c>
      <c r="CE180" s="36">
        <f t="array" ref="CE180">VLOOKUP($E180&amp;ROUNDUP(($AZ180),0), CHOOSE({1,2},'[4]Lookup Tables'!$X$3:$X$129&amp;'[4]Lookup Tables'!$Y$3:$Y$129,'[4]Lookup Tables'!$AD$3:$AD$129),2,0)</f>
        <v>2.2599999999999998</v>
      </c>
      <c r="CF180" s="34">
        <f t="array" ref="CF180">VLOOKUP($E180&amp;ROUNDUP(($AZ180),0), CHOOSE({1,2},'[4]Lookup Tables'!$X$3:$X$129&amp;'[4]Lookup Tables'!$Y$3:$Y$129,'[4]Lookup Tables'!$AE$3:$AE$129),2,0)</f>
        <v>2</v>
      </c>
      <c r="CG180" s="34" t="str">
        <f t="array" ref="CG180">VLOOKUP($E180&amp;ROUNDUP(($AZ180+1),0), CHOOSE({1,2},'[4]Lookup Tables'!$X$3:$X$129&amp;'[4]Lookup Tables'!$Y$3:$Y$129,'[4]Lookup Tables'!$AC$3:$AC$129),2,0)</f>
        <v>NA</v>
      </c>
      <c r="CH180" s="36">
        <f>(CO180*12)*0.0386</f>
        <v>7.742112975487486</v>
      </c>
      <c r="CI180" s="36">
        <f>IF(CB180="NA", CH180*0.0022,0)</f>
        <v>0</v>
      </c>
      <c r="CJ180" s="36">
        <f>((3.14159*(((S180*0.039370078474)/2)^2))*Q180)*BW180</f>
        <v>626.40915762877921</v>
      </c>
      <c r="CK180" s="36">
        <f>((SQRT((CJ180/Q180)/3.14159))*2)</f>
        <v>5.6341869918313723</v>
      </c>
      <c r="CL180" s="36">
        <f>CK180/0.7827</f>
        <v>7.1983991207759965</v>
      </c>
      <c r="CM180" s="36">
        <f>(2*3.14159*(CL180/2))/12</f>
        <v>1.8845348911532218</v>
      </c>
      <c r="CN180" s="37">
        <f>ROUNDUP((Q180/3)*CM180,1)</f>
        <v>15.799999999999999</v>
      </c>
      <c r="CO180" s="37">
        <f>(CN180*ABS(COS(15)))+((6*(CM180*5))/12)</f>
        <v>16.714406251052431</v>
      </c>
      <c r="CP180" s="52" t="str">
        <f t="array" ref="CP180">VLOOKUP($S180&amp;$D180, CHOOSE({1,2}, '[4]Lookup Tables'!$O$65:$O$79&amp;'[4]Lookup Tables'!$P$65:$P$79,'[4]Lookup Tables'!$Q$65:$Q$79),2,0)</f>
        <v>NA</v>
      </c>
      <c r="CQ180" s="39">
        <f>(CA180/BW180)+(50/I180)</f>
        <v>2.6512569444444445</v>
      </c>
      <c r="CR180" s="40" t="str">
        <f>+IFERROR(VLOOKUP($J180,'[5]Codes - Revised'!$A$8:$O$12110,10,FALSE),"ERROR")</f>
        <v>44 x 44</v>
      </c>
      <c r="CS180" s="41">
        <f>CQ180*F180*H180</f>
        <v>1908.905</v>
      </c>
    </row>
    <row r="181" spans="1:97" s="10" customFormat="1">
      <c r="A181" s="11" t="s">
        <v>21</v>
      </c>
      <c r="B181" s="12">
        <v>266063</v>
      </c>
      <c r="C181" s="11" t="s">
        <v>381</v>
      </c>
      <c r="D181" s="11" t="s">
        <v>23</v>
      </c>
      <c r="E181" s="11" t="s">
        <v>24</v>
      </c>
      <c r="F181" s="11">
        <v>20</v>
      </c>
      <c r="G181" s="13">
        <f>CA181</f>
        <v>48.837499999999999</v>
      </c>
      <c r="H181" s="14">
        <v>48</v>
      </c>
      <c r="I181" s="13">
        <f>F181*H181</f>
        <v>960</v>
      </c>
      <c r="J181" s="14">
        <v>12255</v>
      </c>
      <c r="K181" s="11" t="s">
        <v>65</v>
      </c>
      <c r="L181" s="15" t="str">
        <f>+IFERROR(VLOOKUP($K181,'[4]Lookup Tables'!$A$3:$B$35,2,FALSE),"ERROR")</f>
        <v>0204</v>
      </c>
      <c r="M181" s="11" t="s">
        <v>51</v>
      </c>
      <c r="N181" s="15" t="str">
        <f t="array" ref="N181">VLOOKUP($M181&amp;$L181, CHOOSE({1,2}, '[4]Lookup Tables'!$I$59:$I$165&amp;'[4]Lookup Tables'!$J$59:$J$165,'[4]Lookup Tables'!$K$59:$K$165), 2,0)</f>
        <v>VLIF0204</v>
      </c>
      <c r="O181" s="15">
        <f t="array" ref="O181">VLOOKUP($M181&amp;$K181&amp;A181, CHOOSE({1,2,3}, '[4]Lookup Tables'!$I$59:$I$165&amp;'[4]Lookup Tables'!$J$59:$J$165&amp;'[4]Lookup Tables'!$H$59:$H$165,'[4]Lookup Tables'!$L$59:$L$165), 2,0)</f>
        <v>70348</v>
      </c>
      <c r="P181" s="15">
        <f>+IFERROR(VLOOKUP($A181,'[4]Lookup Tables'!$I$54:$J$55,2,FALSE),"ERROR")</f>
        <v>72036</v>
      </c>
      <c r="Q181" s="16">
        <v>23.75</v>
      </c>
      <c r="R181" s="51">
        <v>1.375</v>
      </c>
      <c r="S181" s="18">
        <v>32</v>
      </c>
      <c r="T181" s="19">
        <f>(VLOOKUP(S181,'[4]Lookup Tables'!$L$3:$M$11,2,FALSE))*0.039370078474</f>
        <v>1.2499999915495001</v>
      </c>
      <c r="U181" s="17">
        <f>(3.14159*(T181/2)^2)*(Q181)</f>
        <v>29.145609957490539</v>
      </c>
      <c r="V181" s="20" t="str">
        <f>+IFERROR(VLOOKUP(L181,'[4]Lookup Tables'!$R$4:$U$22,3,FALSE),"ERROR")</f>
        <v>Yellow</v>
      </c>
      <c r="W181" s="21">
        <f>B181</f>
        <v>266063</v>
      </c>
      <c r="X181" s="22" t="s">
        <v>382</v>
      </c>
      <c r="Y181" s="23" t="s">
        <v>27</v>
      </c>
      <c r="Z181" s="23" t="str">
        <f>+IFERROR(VLOOKUP(L181,'[4]Lookup Tables'!$R$4:$U$22,4,FALSE),"ERROR")</f>
        <v>Slow</v>
      </c>
      <c r="AA181" s="21">
        <f>S181</f>
        <v>32</v>
      </c>
      <c r="AB181" s="24">
        <f>R181</f>
        <v>1.375</v>
      </c>
      <c r="AC181" s="23" t="s">
        <v>305</v>
      </c>
      <c r="AD181" s="25">
        <v>0.875</v>
      </c>
      <c r="AE181" s="26">
        <f>(($U181-(3.1459*(($AB181+0.043)/2)^2))/((3.1459*(($AB181+0.043)/2)^2)-(3.1459*(AD181/2)^2)))/12</f>
        <v>2.3457177083271019</v>
      </c>
      <c r="AF181" s="23" t="s">
        <v>306</v>
      </c>
      <c r="AG181" s="23">
        <v>1</v>
      </c>
      <c r="AH181" s="26">
        <f>(($U181-(3.1459*(($AB181+0.043)/2)^2))/((3.1459*(($AB181+0.043)/2)^2)-(3.1459*(AG181/2)^2)))/12</f>
        <v>2.8896620372330788</v>
      </c>
      <c r="AI181" s="23"/>
      <c r="AJ181" s="23"/>
      <c r="AK181" s="26"/>
      <c r="AL181" s="23" t="s">
        <v>31</v>
      </c>
      <c r="AM181" s="23">
        <v>0.80400000000000005</v>
      </c>
      <c r="AN181" s="26">
        <f>(($U181-(3.1459*(($AB181+0.043)/2)^2))/((3.1459*(($AB181+0.043)/2)^2)-(3.1459*(AM181/2)^2)))/12</f>
        <v>2.1407561730345104</v>
      </c>
      <c r="AO181" s="23" t="s">
        <v>32</v>
      </c>
      <c r="AP181" s="23">
        <v>0.53</v>
      </c>
      <c r="AQ181" s="26">
        <f>(($U181-(3.1459*(($AB181+0.043)/2)^2))/((3.1459*(($AB181+0.043)/2)^2)-(3.1459*(AP181/2)^2)))/12</f>
        <v>1.6884092097926533</v>
      </c>
      <c r="AR181" s="47">
        <f>AY181</f>
        <v>24</v>
      </c>
      <c r="AS181" s="21">
        <f>+IFERROR(VLOOKUP(L181,'[4]Lookup Tables'!$R$4:$U$22,2,FALSE),"ERROR")</f>
        <v>240</v>
      </c>
      <c r="AT181" s="23" t="str">
        <f>A181</f>
        <v>B or G</v>
      </c>
      <c r="AU181" s="21">
        <f>F181</f>
        <v>20</v>
      </c>
      <c r="AV181" s="21" t="str">
        <f>+IFERROR(VLOOKUP(L181,'[4]Lookup Tables'!$R$4:$V$22,5,FALSE),"ERROR")</f>
        <v>5-8</v>
      </c>
      <c r="AW181" s="21">
        <v>600</v>
      </c>
      <c r="AX181" s="48">
        <f>Q181</f>
        <v>23.75</v>
      </c>
      <c r="AY181" s="48">
        <f>AX181+0.25</f>
        <v>24</v>
      </c>
      <c r="AZ181" s="48">
        <f>AX181+1</f>
        <v>24.75</v>
      </c>
      <c r="BA181" s="29">
        <f t="array" ref="BA181">VLOOKUP($S181&amp;$M181, CHOOSE({1,2}, '[4]Lookup Tables'!$I$20:$I$49&amp;'[4]Lookup Tables'!$J$20:$J$49,'[4]Lookup Tables'!$K$20:$K$49), 2,0)</f>
        <v>9.1499999999999998E-2</v>
      </c>
      <c r="BB181" s="29">
        <f>BA181*AX181</f>
        <v>2.1731249999999998</v>
      </c>
      <c r="BC181" s="30">
        <f>BB181*454</f>
        <v>986.59874999999988</v>
      </c>
      <c r="BD181" s="29">
        <f t="array" ref="BD181">VLOOKUP($S181&amp;$M181, CHOOSE({1,2}, '[4]Lookup Tables'!$I$20:$I$49&amp;'[4]Lookup Tables'!$J$20:$J$49,'[4]Lookup Tables'!$L$20:$L$49), 2,0)</f>
        <v>9.2999999999999999E-2</v>
      </c>
      <c r="BE181" s="29">
        <f>BD181*AY181</f>
        <v>2.2320000000000002</v>
      </c>
      <c r="BF181" s="30">
        <f>BE181*454</f>
        <v>1013.3280000000001</v>
      </c>
      <c r="BG181" s="29">
        <f t="array" ref="BG181">VLOOKUP($S181&amp;$M181, CHOOSE({1,2}, '[4]Lookup Tables'!$I$20:$I$49&amp;'[4]Lookup Tables'!$J$20:$J$49,'[4]Lookup Tables'!$M$20:$M$49), 2,0)</f>
        <v>9.4500000000000001E-2</v>
      </c>
      <c r="BH181" s="29">
        <f>BG181*AZ181</f>
        <v>2.3388749999999998</v>
      </c>
      <c r="BI181" s="30">
        <f>BH181*454</f>
        <v>1061.84925</v>
      </c>
      <c r="BJ181" s="30" t="str">
        <f>N181</f>
        <v>VLIF0204</v>
      </c>
      <c r="BK181" s="31">
        <f>BE181*0.7</f>
        <v>1.5624</v>
      </c>
      <c r="BL181" s="30">
        <v>72036</v>
      </c>
      <c r="BM181" s="31">
        <f>BE181*0.3</f>
        <v>0.66960000000000008</v>
      </c>
      <c r="BN181" s="32">
        <v>0.3</v>
      </c>
      <c r="BO181" s="29" t="str">
        <f>'[4]Lookup Tables'!$P$58</f>
        <v>12-8 4x1.25 Universal Clip</v>
      </c>
      <c r="BP181" s="30">
        <f>VLOOKUP($BO181,'[4]Lookup Tables'!$P$58:$Q$60,2)</f>
        <v>8509</v>
      </c>
      <c r="BQ181" s="29" t="str">
        <f>VLOOKUP($S181,'[4]Lookup Tables'!$O$45:$S$53,2)</f>
        <v>54mm142 gauge</v>
      </c>
      <c r="BR181" s="33">
        <f>($AY181+1.25)/12</f>
        <v>2.1041666666666665</v>
      </c>
      <c r="BS181" s="30">
        <f>VLOOKUP($S181,'[4]Lookup Tables'!$O$45:$S$53,3)</f>
        <v>8040</v>
      </c>
      <c r="BT181" s="29" t="str">
        <f>VLOOKUP($S181,'[4]Lookup Tables'!$O$45:$S$53,4)</f>
        <v>114mm200 gauge</v>
      </c>
      <c r="BU181" s="33">
        <f>($AY181+1.25)/12</f>
        <v>2.1041666666666665</v>
      </c>
      <c r="BV181" s="30">
        <f>VLOOKUP($S181,'[4]Lookup Tables'!$O$45:$S$53,5)</f>
        <v>8036</v>
      </c>
      <c r="BW181" s="34">
        <f>F181</f>
        <v>20</v>
      </c>
      <c r="BX181" s="34">
        <f>BB181*BW181</f>
        <v>43.462499999999991</v>
      </c>
      <c r="BY181" s="34">
        <f>BE181*BW181</f>
        <v>44.64</v>
      </c>
      <c r="BZ181" s="34">
        <f>BH181*BW181</f>
        <v>46.777499999999996</v>
      </c>
      <c r="CA181" s="34">
        <f>BZ181+CE181+CI181</f>
        <v>48.837499999999999</v>
      </c>
      <c r="CB181" s="35" t="str">
        <f t="array" ref="CB181">VLOOKUP($E181&amp;ROUNDUP(($AZ181),0), CHOOSE({1,2},'[4]Lookup Tables'!$X$3:$X$129&amp;'[4]Lookup Tables'!$Y$3:$Y$129,'[4]Lookup Tables'!$Z$3:$Z$129),2,0)</f>
        <v>25"-2pc</v>
      </c>
      <c r="CC181" s="34">
        <f t="array" ref="CC181">VLOOKUP($E181&amp;ROUNDUP(($AZ181),0), CHOOSE({1,2},'[4]Lookup Tables'!$X$3:$X$129&amp;'[4]Lookup Tables'!$Y$3:$Y$129,'[4]Lookup Tables'!AA$3:$AA$129),2,0)</f>
        <v>8427</v>
      </c>
      <c r="CD181" s="34">
        <f t="array" ref="CD181">VLOOKUP($E181&amp;ROUNDUP(($AZ181),0), CHOOSE({1,2},'[4]Lookup Tables'!$X$3:$X$129&amp;'[4]Lookup Tables'!$Y$3:$Y$129,'[4]Lookup Tables'!$AB$3:$AB$129),2,0)</f>
        <v>8428</v>
      </c>
      <c r="CE181" s="36">
        <f t="array" ref="CE181">VLOOKUP($E181&amp;ROUNDUP(($AZ181),0), CHOOSE({1,2},'[4]Lookup Tables'!$X$3:$X$129&amp;'[4]Lookup Tables'!$Y$3:$Y$129,'[4]Lookup Tables'!$AD$3:$AD$129),2,0)</f>
        <v>2.06</v>
      </c>
      <c r="CF181" s="34">
        <f t="array" ref="CF181">VLOOKUP($E181&amp;ROUNDUP(($AZ181),0), CHOOSE({1,2},'[4]Lookup Tables'!$X$3:$X$129&amp;'[4]Lookup Tables'!$Y$3:$Y$129,'[4]Lookup Tables'!$AE$3:$AE$129),2,0)</f>
        <v>2</v>
      </c>
      <c r="CG181" s="34" t="str">
        <f t="array" ref="CG181">VLOOKUP($E181&amp;ROUNDUP(($AZ181+1),0), CHOOSE({1,2},'[4]Lookup Tables'!$X$3:$X$129&amp;'[4]Lookup Tables'!$Y$3:$Y$129,'[4]Lookup Tables'!$AC$3:$AC$129),2,0)</f>
        <v>NA</v>
      </c>
      <c r="CH181" s="36">
        <f>(CO181*12)*0.0386</f>
        <v>7.4606030224985229</v>
      </c>
      <c r="CI181" s="36">
        <f t="shared" ref="CI181:CI185" si="1609">IF(CB181="NA", CH181*0.0022,0)</f>
        <v>0</v>
      </c>
      <c r="CJ181" s="36">
        <f>((3.14159*(((S181*0.039370078474)/2)^2))*Q181)*BW181</f>
        <v>592.12805945008984</v>
      </c>
      <c r="CK181" s="36">
        <f>((SQRT((CJ181/Q181)/3.14159))*2)</f>
        <v>5.6341869918313723</v>
      </c>
      <c r="CL181" s="36">
        <f>CK181/0.7827</f>
        <v>7.1983991207759965</v>
      </c>
      <c r="CM181" s="36">
        <f>(2*3.14159*(CL181/2))/12</f>
        <v>1.8845348911532218</v>
      </c>
      <c r="CN181" s="37">
        <f>ROUNDUP((Q181/3)*CM181,1)</f>
        <v>15</v>
      </c>
      <c r="CO181" s="37">
        <f>(CN181*ABS(COS(15)))+((6*(CM181*5))/12)</f>
        <v>16.106655920765377</v>
      </c>
      <c r="CP181" s="52" t="str">
        <f t="array" ref="CP181">VLOOKUP($S181&amp;$D181, CHOOSE({1,2}, '[4]Lookup Tables'!$O$65:$O$79&amp;'[4]Lookup Tables'!$P$65:$P$79,'[4]Lookup Tables'!$Q$65:$Q$79),2,0)</f>
        <v>NA</v>
      </c>
      <c r="CQ181" s="39">
        <f t="shared" ref="CQ181:CQ185" si="1610">(CA181/BW181)+(50/I181)</f>
        <v>2.4939583333333335</v>
      </c>
      <c r="CR181" s="40" t="str">
        <f>+IFERROR(VLOOKUP($J181,'[5]Codes - Revised'!$A$8:$O$12110,10,FALSE),"ERROR")</f>
        <v>44 x 44</v>
      </c>
      <c r="CS181" s="41">
        <f>CQ181*F181*H181</f>
        <v>2394.2000000000003</v>
      </c>
    </row>
    <row r="182" spans="1:97" s="10" customFormat="1">
      <c r="A182" s="11" t="s">
        <v>21</v>
      </c>
      <c r="B182" s="11">
        <v>266067</v>
      </c>
      <c r="C182" s="11" t="s">
        <v>383</v>
      </c>
      <c r="D182" s="11" t="s">
        <v>23</v>
      </c>
      <c r="E182" s="11" t="s">
        <v>24</v>
      </c>
      <c r="F182" s="11">
        <v>25</v>
      </c>
      <c r="G182" s="13">
        <f t="shared" ref="G182" si="1611">CA182</f>
        <v>63.980312499999997</v>
      </c>
      <c r="H182" s="14">
        <v>36</v>
      </c>
      <c r="I182" s="13">
        <f t="shared" ref="I182" si="1612">F182*H182</f>
        <v>900</v>
      </c>
      <c r="J182" s="14">
        <v>12315</v>
      </c>
      <c r="K182" s="11">
        <v>50</v>
      </c>
      <c r="L182" s="15">
        <f>+IFERROR(VLOOKUP($K182,'[4]Lookup Tables'!$A$3:$B$35,2,FALSE),"ERROR")</f>
        <v>50</v>
      </c>
      <c r="M182" s="11" t="s">
        <v>56</v>
      </c>
      <c r="N182" s="15" t="str">
        <f t="array" ref="N182">VLOOKUP($M182&amp;$L182, CHOOSE({1,2}, '[4]Lookup Tables'!$I$59:$I$165&amp;'[4]Lookup Tables'!$J$59:$J$165,'[4]Lookup Tables'!$K$59:$K$165), 2,0)</f>
        <v>LIF50</v>
      </c>
      <c r="O182" s="15">
        <f t="array" ref="O182">VLOOKUP($M182&amp;$K182&amp;A182, CHOOSE({1,2,3}, '[4]Lookup Tables'!$I$59:$I$165&amp;'[4]Lookup Tables'!$J$59:$J$165&amp;'[4]Lookup Tables'!$H$59:$H$165,'[4]Lookup Tables'!$L$59:$L$165), 2,0)</f>
        <v>70319</v>
      </c>
      <c r="P182" s="15">
        <f>+IFERROR(VLOOKUP($A182,'[4]Lookup Tables'!$I$54:$J$55,2,FALSE),"ERROR")</f>
        <v>72036</v>
      </c>
      <c r="Q182" s="16">
        <v>25.125</v>
      </c>
      <c r="R182" s="51">
        <v>1.375</v>
      </c>
      <c r="S182" s="18">
        <v>32</v>
      </c>
      <c r="T182" s="19">
        <f>(VLOOKUP(S182,'[4]Lookup Tables'!$L$3:$M$11,2,FALSE))*0.039370078474</f>
        <v>1.2499999915495001</v>
      </c>
      <c r="U182" s="17">
        <f t="shared" ref="U182" si="1613">(3.14159*(T182/2)^2)*(Q182)</f>
        <v>30.832987376082098</v>
      </c>
      <c r="V182" s="20" t="str">
        <f>+IFERROR(VLOOKUP(L182,'[4]Lookup Tables'!$R$4:$U$22,3,FALSE),"ERROR")</f>
        <v>Green</v>
      </c>
      <c r="W182" s="21">
        <f t="shared" ref="W182" si="1614">B182</f>
        <v>266067</v>
      </c>
      <c r="X182" s="22" t="s">
        <v>384</v>
      </c>
      <c r="Y182" s="23" t="s">
        <v>27</v>
      </c>
      <c r="Z182" s="23" t="str">
        <f>+IFERROR(VLOOKUP(L182,'[4]Lookup Tables'!$R$4:$U$22,4,FALSE),"ERROR")</f>
        <v>Medium</v>
      </c>
      <c r="AA182" s="21">
        <f t="shared" ref="AA182" si="1615">S182</f>
        <v>32</v>
      </c>
      <c r="AB182" s="24">
        <f t="shared" ref="AB182" si="1616">R182</f>
        <v>1.375</v>
      </c>
      <c r="AC182" s="23" t="s">
        <v>305</v>
      </c>
      <c r="AD182" s="25">
        <v>0.875</v>
      </c>
      <c r="AE182" s="26">
        <f t="shared" ref="AE182" si="1617">(($U182-(3.1459*(($AB182+0.043)/2)^2))/((3.1459*(($AB182+0.043)/2)^2)-(3.1459*(AD182/2)^2)))/12</f>
        <v>2.4893136547614216</v>
      </c>
      <c r="AF182" s="23" t="s">
        <v>306</v>
      </c>
      <c r="AG182" s="23">
        <v>1</v>
      </c>
      <c r="AH182" s="26">
        <f t="shared" ref="AH182" si="1618">(($U182-(3.1459*(($AB182+0.043)/2)^2))/((3.1459*(($AB182+0.043)/2)^2)-(3.1459*(AG182/2)^2)))/12</f>
        <v>3.0665561936095229</v>
      </c>
      <c r="AI182" s="23"/>
      <c r="AJ182" s="23"/>
      <c r="AK182" s="26"/>
      <c r="AL182" s="23" t="s">
        <v>31</v>
      </c>
      <c r="AM182" s="23">
        <v>0.80400000000000005</v>
      </c>
      <c r="AN182" s="26">
        <f t="shared" ref="AN182" si="1619">(($U182-(3.1459*(($AB182+0.043)/2)^2))/((3.1459*(($AB182+0.043)/2)^2)-(3.1459*(AM182/2)^2)))/12</f>
        <v>2.2718051512047071</v>
      </c>
      <c r="AO182" s="23" t="s">
        <v>32</v>
      </c>
      <c r="AP182" s="23">
        <v>0.53</v>
      </c>
      <c r="AQ182" s="26">
        <f t="shared" ref="AQ182" si="1620">(($U182-(3.1459*(($AB182+0.043)/2)^2))/((3.1459*(($AB182+0.043)/2)^2)-(3.1459*(AP182/2)^2)))/12</f>
        <v>1.7917672215380243</v>
      </c>
      <c r="AR182" s="47">
        <f t="shared" ref="AR182" si="1621">AY182</f>
        <v>25.375</v>
      </c>
      <c r="AS182" s="21">
        <f>+IFERROR(VLOOKUP(L182,'[4]Lookup Tables'!$R$4:$U$22,2,FALSE),"ERROR")</f>
        <v>60</v>
      </c>
      <c r="AT182" s="23" t="str">
        <f t="shared" ref="AT182" si="1622">A182</f>
        <v>B or G</v>
      </c>
      <c r="AU182" s="21">
        <f t="shared" ref="AU182" si="1623">F182</f>
        <v>25</v>
      </c>
      <c r="AV182" s="21" t="str">
        <f>+IFERROR(VLOOKUP(L182,'[4]Lookup Tables'!$R$4:$V$22,5,FALSE),"ERROR")</f>
        <v>5-8</v>
      </c>
      <c r="AW182" s="21">
        <v>600</v>
      </c>
      <c r="AX182" s="48">
        <f t="shared" ref="AX182" si="1624">Q182</f>
        <v>25.125</v>
      </c>
      <c r="AY182" s="48">
        <f t="shared" ref="AY182" si="1625">AX182+0.25</f>
        <v>25.375</v>
      </c>
      <c r="AZ182" s="48">
        <f t="shared" ref="AZ182" si="1626">AX182+1</f>
        <v>26.125</v>
      </c>
      <c r="BA182" s="29">
        <f t="array" ref="BA182">VLOOKUP($S182&amp;$M182, CHOOSE({1,2}, '[4]Lookup Tables'!$I$20:$I$49&amp;'[4]Lookup Tables'!$J$20:$J$49,'[4]Lookup Tables'!$K$20:$K$49), 2,0)</f>
        <v>9.1499999999999998E-2</v>
      </c>
      <c r="BB182" s="29">
        <f t="shared" ref="BB182" si="1627">BA182*AX182</f>
        <v>2.2989375000000001</v>
      </c>
      <c r="BC182" s="30">
        <f t="shared" ref="BC182" si="1628">BB182*454</f>
        <v>1043.717625</v>
      </c>
      <c r="BD182" s="29">
        <f t="array" ref="BD182">VLOOKUP($S182&amp;$M182, CHOOSE({1,2}, '[4]Lookup Tables'!$I$20:$I$49&amp;'[4]Lookup Tables'!$J$20:$J$49,'[4]Lookup Tables'!$L$20:$L$49), 2,0)</f>
        <v>9.2999999999999999E-2</v>
      </c>
      <c r="BE182" s="29">
        <f t="shared" ref="BE182" si="1629">BD182*AY182</f>
        <v>2.3598750000000002</v>
      </c>
      <c r="BF182" s="30">
        <f t="shared" ref="BF182" si="1630">BE182*454</f>
        <v>1071.3832500000001</v>
      </c>
      <c r="BG182" s="29">
        <f t="array" ref="BG182">VLOOKUP($S182&amp;$M182, CHOOSE({1,2}, '[4]Lookup Tables'!$I$20:$I$49&amp;'[4]Lookup Tables'!$J$20:$J$49,'[4]Lookup Tables'!$M$20:$M$49), 2,0)</f>
        <v>9.4500000000000001E-2</v>
      </c>
      <c r="BH182" s="29">
        <f t="shared" ref="BH182" si="1631">BG182*AZ182</f>
        <v>2.4688124999999999</v>
      </c>
      <c r="BI182" s="30">
        <f t="shared" ref="BI182" si="1632">BH182*454</f>
        <v>1120.8408749999999</v>
      </c>
      <c r="BJ182" s="30" t="str">
        <f t="shared" ref="BJ182" si="1633">N182</f>
        <v>LIF50</v>
      </c>
      <c r="BK182" s="31">
        <f t="shared" ref="BK182" si="1634">BE182*0.7</f>
        <v>1.6519125000000001</v>
      </c>
      <c r="BL182" s="30">
        <v>72036</v>
      </c>
      <c r="BM182" s="31">
        <f t="shared" ref="BM182" si="1635">BE182*0.3</f>
        <v>0.70796250000000005</v>
      </c>
      <c r="BN182" s="32">
        <v>0.3</v>
      </c>
      <c r="BO182" s="29" t="str">
        <f>'[4]Lookup Tables'!$P$58</f>
        <v>12-8 4x1.25 Universal Clip</v>
      </c>
      <c r="BP182" s="30">
        <f>VLOOKUP($BO182,'[4]Lookup Tables'!$P$58:$Q$60,2)</f>
        <v>8509</v>
      </c>
      <c r="BQ182" s="29" t="str">
        <f>VLOOKUP($S182,'[4]Lookup Tables'!$O$45:$S$53,2)</f>
        <v>54mm142 gauge</v>
      </c>
      <c r="BR182" s="33">
        <f t="shared" ref="BR182" si="1636">($AY182+1.25)/12</f>
        <v>2.21875</v>
      </c>
      <c r="BS182" s="30">
        <f>VLOOKUP($S182,'[4]Lookup Tables'!$O$45:$S$53,3)</f>
        <v>8040</v>
      </c>
      <c r="BT182" s="29" t="str">
        <f>VLOOKUP($S182,'[4]Lookup Tables'!$O$45:$S$53,4)</f>
        <v>114mm200 gauge</v>
      </c>
      <c r="BU182" s="33">
        <f t="shared" ref="BU182" si="1637">($AY182+1.25)/12</f>
        <v>2.21875</v>
      </c>
      <c r="BV182" s="30">
        <f>VLOOKUP($S182,'[4]Lookup Tables'!$O$45:$S$53,5)</f>
        <v>8036</v>
      </c>
      <c r="BW182" s="34">
        <f t="shared" ref="BW182" si="1638">F182</f>
        <v>25</v>
      </c>
      <c r="BX182" s="34">
        <f t="shared" ref="BX182" si="1639">BB182*BW182</f>
        <v>57.473437500000003</v>
      </c>
      <c r="BY182" s="34">
        <f t="shared" ref="BY182" si="1640">BE182*BW182</f>
        <v>58.996875000000003</v>
      </c>
      <c r="BZ182" s="34">
        <f t="shared" ref="BZ182" si="1641">BH182*BW182</f>
        <v>61.720312499999999</v>
      </c>
      <c r="CA182" s="34">
        <f t="shared" ref="CA182" si="1642">BZ182+CE182+CI182</f>
        <v>63.980312499999997</v>
      </c>
      <c r="CB182" s="35" t="str">
        <f t="array" ref="CB182">VLOOKUP($E182&amp;ROUNDUP(($AZ182),0), CHOOSE({1,2},'[4]Lookup Tables'!$X$3:$X$129&amp;'[4]Lookup Tables'!$Y$3:$Y$129,'[4]Lookup Tables'!$Z$3:$Z$129),2,0)</f>
        <v>31"-2pc</v>
      </c>
      <c r="CC182" s="34">
        <f t="array" ref="CC182">VLOOKUP($E182&amp;ROUNDUP(($AZ182),0), CHOOSE({1,2},'[4]Lookup Tables'!$X$3:$X$129&amp;'[4]Lookup Tables'!$Y$3:$Y$129,'[4]Lookup Tables'!AA$3:$AA$129),2,0)</f>
        <v>8445</v>
      </c>
      <c r="CD182" s="34">
        <f t="array" ref="CD182">VLOOKUP($E182&amp;ROUNDUP(($AZ182),0), CHOOSE({1,2},'[4]Lookup Tables'!$X$3:$X$129&amp;'[4]Lookup Tables'!$Y$3:$Y$129,'[4]Lookup Tables'!$AB$3:$AB$129),2,0)</f>
        <v>8446</v>
      </c>
      <c r="CE182" s="36">
        <f t="array" ref="CE182">VLOOKUP($E182&amp;ROUNDUP(($AZ182),0), CHOOSE({1,2},'[4]Lookup Tables'!$X$3:$X$129&amp;'[4]Lookup Tables'!$Y$3:$Y$129,'[4]Lookup Tables'!$AD$3:$AD$129),2,0)</f>
        <v>2.2599999999999998</v>
      </c>
      <c r="CF182" s="34">
        <f t="array" ref="CF182">VLOOKUP($E182&amp;ROUNDUP(($AZ182),0), CHOOSE({1,2},'[4]Lookup Tables'!$X$3:$X$129&amp;'[4]Lookup Tables'!$Y$3:$Y$129,'[4]Lookup Tables'!$AE$3:$AE$129),2,0)</f>
        <v>2</v>
      </c>
      <c r="CG182" s="34" t="str">
        <f t="array" ref="CG182">VLOOKUP($E182&amp;ROUNDUP(($AZ182+1),0), CHOOSE({1,2},'[4]Lookup Tables'!$X$3:$X$129&amp;'[4]Lookup Tables'!$Y$3:$Y$129,'[4]Lookup Tables'!$AC$3:$AC$129),2,0)</f>
        <v>NA</v>
      </c>
      <c r="CH182" s="36">
        <f t="shared" ref="CH182" si="1643">(CO182*12)*0.0386</f>
        <v>8.6682836728597472</v>
      </c>
      <c r="CI182" s="36">
        <f t="shared" si="1609"/>
        <v>0</v>
      </c>
      <c r="CJ182" s="36">
        <f t="shared" ref="CJ182" si="1644">((3.14159*(((S182*0.039370078474)/2)^2))*Q182)*BW182</f>
        <v>783.01144703597402</v>
      </c>
      <c r="CK182" s="36">
        <f t="shared" ref="CK182" si="1645">((SQRT((CJ182/Q182)/3.14159))*2)</f>
        <v>6.2992125558400005</v>
      </c>
      <c r="CL182" s="36">
        <f t="shared" ref="CL182" si="1646">CK182/0.7827</f>
        <v>8.0480548816149238</v>
      </c>
      <c r="CM182" s="36">
        <f t="shared" ref="CM182" si="1647">(2*3.14159*(CL182/2))/12</f>
        <v>2.1069740612943857</v>
      </c>
      <c r="CN182" s="37">
        <f t="shared" ref="CN182" si="1648">ROUNDUP((Q182/3)*CM182,1)</f>
        <v>17.700000000000003</v>
      </c>
      <c r="CO182" s="37">
        <f t="shared" ref="CO182" si="1649">(CN182*ABS(COS(15)))+((6*(CM182*5))/12)</f>
        <v>18.713911210837104</v>
      </c>
      <c r="CP182" s="52" t="str">
        <f t="array" ref="CP182">VLOOKUP($S182&amp;$D182, CHOOSE({1,2}, '[4]Lookup Tables'!$O$65:$O$79&amp;'[4]Lookup Tables'!$P$65:$P$79,'[4]Lookup Tables'!$Q$65:$Q$79),2,0)</f>
        <v>NA</v>
      </c>
      <c r="CQ182" s="39">
        <f t="shared" si="1610"/>
        <v>2.614768055555555</v>
      </c>
      <c r="CR182" s="40" t="str">
        <f>+IFERROR(VLOOKUP($J182,'[5]Codes - Revised'!$A$8:$O$12110,10,FALSE),"ERROR")</f>
        <v>44 x 44</v>
      </c>
      <c r="CS182" s="41">
        <f t="shared" ref="CS182" si="1650">CQ182*F182*H182</f>
        <v>2353.2912499999998</v>
      </c>
    </row>
    <row r="183" spans="1:97" s="10" customFormat="1">
      <c r="A183" s="11" t="s">
        <v>21</v>
      </c>
      <c r="B183" s="12">
        <v>273036</v>
      </c>
      <c r="C183" s="11" t="s">
        <v>385</v>
      </c>
      <c r="D183" s="11" t="s">
        <v>23</v>
      </c>
      <c r="E183" s="11" t="s">
        <v>34</v>
      </c>
      <c r="F183" s="11">
        <v>20</v>
      </c>
      <c r="G183" s="13">
        <f>CA183</f>
        <v>60.97255184279188</v>
      </c>
      <c r="H183" s="14">
        <v>30</v>
      </c>
      <c r="I183" s="13">
        <f>F183*H183</f>
        <v>600</v>
      </c>
      <c r="J183" s="14">
        <v>12003</v>
      </c>
      <c r="K183" s="11" t="s">
        <v>74</v>
      </c>
      <c r="L183" s="15" t="str">
        <f>+IFERROR(VLOOKUP($K183,'[4]Lookup Tables'!$A$3:$B$35,2,FALSE),"ERROR")</f>
        <v>0204</v>
      </c>
      <c r="M183" s="11" t="s">
        <v>56</v>
      </c>
      <c r="N183" s="15" t="str">
        <f t="array" ref="N183">VLOOKUP($M183&amp;$L183, CHOOSE({1,2}, '[4]Lookup Tables'!$I$59:$I$124&amp;'[4]Lookup Tables'!$J$59:$J$124,'[4]Lookup Tables'!$K$59:$K$124), 2,0)</f>
        <v>LIF0204</v>
      </c>
      <c r="O183" s="15">
        <f t="array" ref="O183">VLOOKUP($M183&amp;$K183, CHOOSE({1,2}, '[4]Lookup Tables'!$I$59:$I$124&amp;'[4]Lookup Tables'!$J$59:$J$124,'[4]Lookup Tables'!$L$59:$L$124), 2,0)</f>
        <v>70338</v>
      </c>
      <c r="P183" s="15">
        <f>+IFERROR(VLOOKUP($A183,'[4]Lookup Tables'!$I$54:$J$55,2,FALSE),"ERROR")</f>
        <v>72036</v>
      </c>
      <c r="Q183" s="16">
        <v>31.25</v>
      </c>
      <c r="R183" s="51">
        <v>1.375</v>
      </c>
      <c r="S183" s="18">
        <v>32</v>
      </c>
      <c r="T183" s="19">
        <f>(VLOOKUP(S183,'[4]Lookup Tables'!$L$3:$M$11,2,FALSE))*0.039370078474</f>
        <v>1.2499999915495001</v>
      </c>
      <c r="U183" s="17">
        <f>(3.14159*(T183/2)^2)*(Q183)</f>
        <v>38.349486786171759</v>
      </c>
      <c r="V183" s="20" t="str">
        <f>+IFERROR(VLOOKUP(L183,'[4]Lookup Tables'!$R$4:$U$22,3,FALSE),"ERROR")</f>
        <v>Yellow</v>
      </c>
      <c r="W183" s="21">
        <f>B183</f>
        <v>273036</v>
      </c>
      <c r="X183" s="22" t="s">
        <v>386</v>
      </c>
      <c r="Y183" s="23" t="s">
        <v>27</v>
      </c>
      <c r="Z183" s="23" t="str">
        <f>+IFERROR(VLOOKUP(L183,'[4]Lookup Tables'!$R$4:$U$22,4,FALSE),"ERROR")</f>
        <v>Slow</v>
      </c>
      <c r="AA183" s="21">
        <f>S183</f>
        <v>32</v>
      </c>
      <c r="AB183" s="24">
        <f>R183</f>
        <v>1.375</v>
      </c>
      <c r="AC183" s="23" t="s">
        <v>305</v>
      </c>
      <c r="AD183" s="25">
        <v>0.875</v>
      </c>
      <c r="AE183" s="26">
        <f>(($U183-(3.1459*(($AB183+0.043)/2)^2))/((3.1459*(($AB183+0.043)/2)^2)-(3.1459*(AD183/2)^2)))/12</f>
        <v>3.1289683252415723</v>
      </c>
      <c r="AF183" s="23" t="s">
        <v>306</v>
      </c>
      <c r="AG183" s="23">
        <v>1</v>
      </c>
      <c r="AH183" s="26">
        <f>(($U183-(3.1459*(($AB183+0.043)/2)^2))/((3.1459*(($AB183+0.043)/2)^2)-(3.1459*(AG183/2)^2)))/12</f>
        <v>3.8545392538318635</v>
      </c>
      <c r="AI183" s="23"/>
      <c r="AJ183" s="23"/>
      <c r="AK183" s="26"/>
      <c r="AL183" s="23" t="s">
        <v>31</v>
      </c>
      <c r="AM183" s="23">
        <v>0.80400000000000005</v>
      </c>
      <c r="AN183" s="26">
        <f>(($U183-(3.1459*(($AB183+0.043)/2)^2))/((3.1459*(($AB183+0.043)/2)^2)-(3.1459*(AM183/2)^2)))/12</f>
        <v>2.8555687812355832</v>
      </c>
      <c r="AO183" s="23" t="s">
        <v>32</v>
      </c>
      <c r="AP183" s="23">
        <v>0.53</v>
      </c>
      <c r="AQ183" s="26">
        <f>(($U183-(3.1459*(($AB183+0.043)/2)^2))/((3.1459*(($AB183+0.043)/2)^2)-(3.1459*(AP183/2)^2)))/12</f>
        <v>2.2521801829492225</v>
      </c>
      <c r="AR183" s="47">
        <f>AY183</f>
        <v>31.5</v>
      </c>
      <c r="AS183" s="21">
        <f>+IFERROR(VLOOKUP(L183,'[4]Lookup Tables'!$R$4:$U$22,2,FALSE),"ERROR")</f>
        <v>240</v>
      </c>
      <c r="AT183" s="23" t="str">
        <f>A183</f>
        <v>B or G</v>
      </c>
      <c r="AU183" s="21">
        <f>F183</f>
        <v>20</v>
      </c>
      <c r="AV183" s="21" t="str">
        <f>+IFERROR(VLOOKUP(L183,'[4]Lookup Tables'!$R$4:$V$22,5,FALSE),"ERROR")</f>
        <v>5-8</v>
      </c>
      <c r="AW183" s="21">
        <v>600</v>
      </c>
      <c r="AX183" s="48">
        <f>Q183</f>
        <v>31.25</v>
      </c>
      <c r="AY183" s="48">
        <f>AX183+0.25</f>
        <v>31.5</v>
      </c>
      <c r="AZ183" s="48">
        <f>AX183+1</f>
        <v>32.25</v>
      </c>
      <c r="BA183" s="29">
        <f t="array" ref="BA183">VLOOKUP($S183&amp;$M183, CHOOSE({1,2}, '[4]Lookup Tables'!$I$20:$I$49&amp;'[4]Lookup Tables'!$J$20:$J$49,'[4]Lookup Tables'!$K$20:$K$49), 2,0)</f>
        <v>9.1499999999999998E-2</v>
      </c>
      <c r="BB183" s="29">
        <f>BA183*AX183</f>
        <v>2.859375</v>
      </c>
      <c r="BC183" s="30">
        <f>BB183*454</f>
        <v>1298.15625</v>
      </c>
      <c r="BD183" s="29">
        <f t="array" ref="BD183">VLOOKUP($S183&amp;$M183, CHOOSE({1,2}, '[4]Lookup Tables'!$I$20:$I$49&amp;'[4]Lookup Tables'!$J$20:$J$49,'[4]Lookup Tables'!$L$20:$L$49), 2,0)</f>
        <v>9.2999999999999999E-2</v>
      </c>
      <c r="BE183" s="29">
        <f>BD183*AY183</f>
        <v>2.9295</v>
      </c>
      <c r="BF183" s="30">
        <f>BE183*454</f>
        <v>1329.9929999999999</v>
      </c>
      <c r="BG183" s="29">
        <f t="array" ref="BG183">VLOOKUP($S183&amp;$M183, CHOOSE({1,2}, '[4]Lookup Tables'!$I$20:$I$49&amp;'[4]Lookup Tables'!$J$20:$J$49,'[4]Lookup Tables'!$M$20:$M$49), 2,0)</f>
        <v>9.4500000000000001E-2</v>
      </c>
      <c r="BH183" s="29">
        <f>BG183*AZ183</f>
        <v>3.047625</v>
      </c>
      <c r="BI183" s="30">
        <f>BH183*454</f>
        <v>1383.62175</v>
      </c>
      <c r="BJ183" s="30" t="str">
        <f>N183</f>
        <v>LIF0204</v>
      </c>
      <c r="BK183" s="31">
        <f>BE183*0.7</f>
        <v>2.0506500000000001</v>
      </c>
      <c r="BL183" s="30">
        <v>72036</v>
      </c>
      <c r="BM183" s="31">
        <f>BE183*0.3</f>
        <v>0.87885000000000002</v>
      </c>
      <c r="BN183" s="32">
        <v>0.3</v>
      </c>
      <c r="BO183" s="29" t="str">
        <f>'[4]Lookup Tables'!$P$58</f>
        <v>12-8 4x1.25 Universal Clip</v>
      </c>
      <c r="BP183" s="30">
        <f>VLOOKUP($BO183,'[4]Lookup Tables'!$P$58:$Q$60,2)</f>
        <v>8509</v>
      </c>
      <c r="BQ183" s="29" t="str">
        <f>VLOOKUP($S183,'[4]Lookup Tables'!$O$45:$S$53,2)</f>
        <v>54mm142 gauge</v>
      </c>
      <c r="BR183" s="33">
        <f>($AY183+1.25)/12</f>
        <v>2.7291666666666665</v>
      </c>
      <c r="BS183" s="30">
        <f>VLOOKUP($S183,'[4]Lookup Tables'!$O$45:$S$53,3)</f>
        <v>8040</v>
      </c>
      <c r="BT183" s="29" t="str">
        <f>VLOOKUP($S183,'[4]Lookup Tables'!$O$45:$S$53,4)</f>
        <v>114mm200 gauge</v>
      </c>
      <c r="BU183" s="33">
        <f>($AY183+1.25)/12</f>
        <v>2.7291666666666665</v>
      </c>
      <c r="BV183" s="30">
        <f>VLOOKUP($S183,'[4]Lookup Tables'!$O$45:$S$53,5)</f>
        <v>8036</v>
      </c>
      <c r="BW183" s="34">
        <f>F183</f>
        <v>20</v>
      </c>
      <c r="BX183" s="34">
        <f>BB183*BW183</f>
        <v>57.1875</v>
      </c>
      <c r="BY183" s="34">
        <f>BE183*BW183</f>
        <v>58.59</v>
      </c>
      <c r="BZ183" s="34">
        <f>BH183*BW183</f>
        <v>60.952500000000001</v>
      </c>
      <c r="CA183" s="34">
        <f>BZ183+CE183+CI183</f>
        <v>60.97255184279188</v>
      </c>
      <c r="CB183" s="35" t="str">
        <f t="array" ref="CB183">VLOOKUP($E183&amp;ROUNDUP(($AZ183+1),0), CHOOSE({1,2},'[4]Lookup Tables'!$X$3:$X$129&amp;'[4]Lookup Tables'!$Y$3:$Y$129,'[4]Lookup Tables'!$Z$3:$Z$129),2,0)</f>
        <v>NA</v>
      </c>
      <c r="CC183" s="34" t="str">
        <f t="array" ref="CC183">VLOOKUP($E183&amp;ROUNDUP(($AZ183),0), CHOOSE({1,2},'[4]Lookup Tables'!$X$3:$X$129&amp;'[4]Lookup Tables'!$Y$3:$Y$129,'[4]Lookup Tables'!AA$3:$AA$129),2,0)</f>
        <v>NA</v>
      </c>
      <c r="CD183" s="34" t="str">
        <f t="array" ref="CD183">VLOOKUP($E183&amp;ROUNDUP(($AZ183),0), CHOOSE({1,2},'[4]Lookup Tables'!$X$3:$X$129&amp;'[4]Lookup Tables'!$Y$3:$Y$129,'[4]Lookup Tables'!$AB$3:$AB$129),2,0)</f>
        <v>NA</v>
      </c>
      <c r="CE183" s="36">
        <f t="array" ref="CE183">VLOOKUP($E183&amp;ROUNDUP(($AZ183),0), CHOOSE({1,2},'[4]Lookup Tables'!$X$3:$X$129&amp;'[4]Lookup Tables'!$Y$3:$Y$129,'[4]Lookup Tables'!$AD$3:$AD$129),2,0)</f>
        <v>0</v>
      </c>
      <c r="CF183" s="34">
        <f t="array" ref="CF183">VLOOKUP($E183&amp;ROUNDUP(($AZ183),0), CHOOSE({1,2},'[4]Lookup Tables'!$X$3:$X$129&amp;'[4]Lookup Tables'!$Y$3:$Y$129,'[4]Lookup Tables'!$AE$3:$AE$129),2,0)</f>
        <v>0</v>
      </c>
      <c r="CG183" s="34">
        <f t="array" ref="CG183">VLOOKUP($E183&amp;ROUNDUP(($AZ183+1),0), CHOOSE({1,2},'[4]Lookup Tables'!$X$3:$X$129&amp;'[4]Lookup Tables'!$Y$3:$Y$129,'[4]Lookup Tables'!$AC$3:$AC$129),2,0)</f>
        <v>8053</v>
      </c>
      <c r="CH183" s="36">
        <f>(CO183*12)*0.0386</f>
        <v>9.1144739963086909</v>
      </c>
      <c r="CI183" s="36">
        <f t="shared" si="1609"/>
        <v>2.0051842791879122E-2</v>
      </c>
      <c r="CJ183" s="36">
        <f>((3.14159*(((S183*0.039370078474)/2)^2))*Q183)*BW183</f>
        <v>779.11586769748646</v>
      </c>
      <c r="CK183" s="36">
        <f>((SQRT((CJ183/Q183)/3.14159))*2)</f>
        <v>5.6341869918313714</v>
      </c>
      <c r="CL183" s="36">
        <f>CK183/0.7827</f>
        <v>7.1983991207759956</v>
      </c>
      <c r="CM183" s="36">
        <f>(2*3.14159*(CL183/2))/12</f>
        <v>1.8845348911532216</v>
      </c>
      <c r="CN183" s="37">
        <f>ROUNDUP((Q183/3)*CM183,1)</f>
        <v>19.700000000000003</v>
      </c>
      <c r="CO183" s="37">
        <f>(CN183*ABS(COS(15)))+((6*(CM183*5))/12)</f>
        <v>19.677189111201837</v>
      </c>
      <c r="CP183" s="52" t="str">
        <f t="array" ref="CP183">VLOOKUP($S183&amp;$D183, CHOOSE({1,2}, '[4]Lookup Tables'!$O$65:$O$79&amp;'[4]Lookup Tables'!$P$65:$P$79,'[4]Lookup Tables'!$Q$65:$Q$79),2,0)</f>
        <v>NA</v>
      </c>
      <c r="CQ183" s="39">
        <f t="shared" si="1610"/>
        <v>3.1319609254729275</v>
      </c>
      <c r="CR183" s="40" t="str">
        <f>+IFERROR(VLOOKUP($J183,'[5]Codes - Revised'!$A$8:$O$12110,10,FALSE),"ERROR")</f>
        <v>48 x 44</v>
      </c>
      <c r="CS183" s="41">
        <f>CQ183*F183*H183</f>
        <v>1879.1765552837564</v>
      </c>
    </row>
    <row r="184" spans="1:97" s="10" customFormat="1">
      <c r="A184" s="11" t="s">
        <v>21</v>
      </c>
      <c r="B184" s="11">
        <v>273073</v>
      </c>
      <c r="C184" s="11" t="s">
        <v>387</v>
      </c>
      <c r="D184" s="11" t="s">
        <v>23</v>
      </c>
      <c r="E184" s="11" t="s">
        <v>34</v>
      </c>
      <c r="F184" s="11">
        <v>12</v>
      </c>
      <c r="G184" s="13">
        <f>CA184</f>
        <v>35.027271495048709</v>
      </c>
      <c r="H184" s="14">
        <v>70</v>
      </c>
      <c r="I184" s="13">
        <f>F184*H184</f>
        <v>840</v>
      </c>
      <c r="J184" s="14">
        <v>12705</v>
      </c>
      <c r="K184" s="11">
        <v>50</v>
      </c>
      <c r="L184" s="15">
        <f>+IFERROR(VLOOKUP($K184,'[4]Lookup Tables'!$A$3:$B$35,2,FALSE),"ERROR")</f>
        <v>50</v>
      </c>
      <c r="M184" s="11" t="s">
        <v>56</v>
      </c>
      <c r="N184" s="15" t="str">
        <f t="array" ref="N184">VLOOKUP($M184&amp;$L184, CHOOSE({1,2}, '[4]Lookup Tables'!$I$59:$I$165&amp;'[4]Lookup Tables'!$J$59:$J$165,'[4]Lookup Tables'!$K$59:$K$165), 2,0)</f>
        <v>LIF50</v>
      </c>
      <c r="O184" s="15">
        <f t="array" ref="O184">VLOOKUP($M184&amp;$K184&amp;A184, CHOOSE({1,2,3}, '[4]Lookup Tables'!$I$59:$I$165&amp;'[4]Lookup Tables'!$J$59:$J$165&amp;'[4]Lookup Tables'!$H$59:$H$165,'[4]Lookup Tables'!$L$59:$L$165), 2,0)</f>
        <v>70319</v>
      </c>
      <c r="P184" s="15">
        <f>+IFERROR(VLOOKUP($A184,'[4]Lookup Tables'!$I$54:$J$55,2,FALSE),"ERROR")</f>
        <v>72036</v>
      </c>
      <c r="Q184" s="16">
        <v>29.875</v>
      </c>
      <c r="R184" s="51">
        <v>1.375</v>
      </c>
      <c r="S184" s="18">
        <v>32</v>
      </c>
      <c r="T184" s="19">
        <f>(VLOOKUP(S184,'[4]Lookup Tables'!$L$3:$M$11,2,FALSE))*0.039370078474</f>
        <v>1.2499999915495001</v>
      </c>
      <c r="U184" s="17">
        <f>(3.14159*(T184/2)^2)*(Q184)</f>
        <v>36.662109367580207</v>
      </c>
      <c r="V184" s="20" t="str">
        <f>+IFERROR(VLOOKUP(L184,'[4]Lookup Tables'!$R$4:$U$22,3,FALSE),"ERROR")</f>
        <v>Green</v>
      </c>
      <c r="W184" s="21">
        <f>B184</f>
        <v>273073</v>
      </c>
      <c r="X184" s="22" t="s">
        <v>388</v>
      </c>
      <c r="Y184" s="23" t="s">
        <v>27</v>
      </c>
      <c r="Z184" s="23" t="str">
        <f>+IFERROR(VLOOKUP(L184,'[4]Lookup Tables'!$R$4:$U$22,4,FALSE),"ERROR")</f>
        <v>Medium</v>
      </c>
      <c r="AA184" s="21">
        <f>S184</f>
        <v>32</v>
      </c>
      <c r="AB184" s="24">
        <f>R184</f>
        <v>1.375</v>
      </c>
      <c r="AC184" s="23" t="s">
        <v>305</v>
      </c>
      <c r="AD184" s="25">
        <v>0.875</v>
      </c>
      <c r="AE184" s="26">
        <f>(($U184-(3.1459*(($AB184+0.043)/2)^2))/((3.1459*(($AB184+0.043)/2)^2)-(3.1459*(AD184/2)^2)))/12</f>
        <v>2.9853723788072526</v>
      </c>
      <c r="AF184" s="23" t="s">
        <v>306</v>
      </c>
      <c r="AG184" s="23">
        <v>1</v>
      </c>
      <c r="AH184" s="26">
        <f>(($U184-(3.1459*(($AB184+0.043)/2)^2))/((3.1459*(($AB184+0.043)/2)^2)-(3.1459*(AG184/2)^2)))/12</f>
        <v>3.6776450974554202</v>
      </c>
      <c r="AI184" s="23"/>
      <c r="AJ184" s="23"/>
      <c r="AK184" s="26"/>
      <c r="AL184" s="23" t="s">
        <v>31</v>
      </c>
      <c r="AM184" s="23">
        <v>0.80400000000000005</v>
      </c>
      <c r="AN184" s="26">
        <f>(($U184-(3.1459*(($AB184+0.043)/2)^2))/((3.1459*(($AB184+0.043)/2)^2)-(3.1459*(AM184/2)^2)))/12</f>
        <v>2.724519803065387</v>
      </c>
      <c r="AO184" s="23" t="s">
        <v>32</v>
      </c>
      <c r="AP184" s="23">
        <v>0.53</v>
      </c>
      <c r="AQ184" s="26">
        <f>(($U184-(3.1459*(($AB184+0.043)/2)^2))/((3.1459*(($AB184+0.043)/2)^2)-(3.1459*(AP184/2)^2)))/12</f>
        <v>2.148822171203852</v>
      </c>
      <c r="AR184" s="47">
        <f>AY184</f>
        <v>30.125</v>
      </c>
      <c r="AS184" s="21">
        <f>+IFERROR(VLOOKUP(L184,'[4]Lookup Tables'!$R$4:$U$22,2,FALSE),"ERROR")</f>
        <v>60</v>
      </c>
      <c r="AT184" s="23" t="str">
        <f>A184</f>
        <v>B or G</v>
      </c>
      <c r="AU184" s="21">
        <f>F184</f>
        <v>12</v>
      </c>
      <c r="AV184" s="21" t="str">
        <f>+IFERROR(VLOOKUP(L184,'[4]Lookup Tables'!$R$4:$V$22,5,FALSE),"ERROR")</f>
        <v>5-8</v>
      </c>
      <c r="AW184" s="21">
        <v>600</v>
      </c>
      <c r="AX184" s="48">
        <f>Q184</f>
        <v>29.875</v>
      </c>
      <c r="AY184" s="48">
        <f>AX184+0.25</f>
        <v>30.125</v>
      </c>
      <c r="AZ184" s="48">
        <f>AX184+1</f>
        <v>30.875</v>
      </c>
      <c r="BA184" s="29">
        <f t="array" ref="BA184">VLOOKUP($S184&amp;$M184, CHOOSE({1,2}, '[4]Lookup Tables'!$I$20:$I$49&amp;'[4]Lookup Tables'!$J$20:$J$49,'[4]Lookup Tables'!$K$20:$K$49), 2,0)</f>
        <v>9.1499999999999998E-2</v>
      </c>
      <c r="BB184" s="29">
        <f>BA184*AX184</f>
        <v>2.7335625000000001</v>
      </c>
      <c r="BC184" s="30">
        <f>BB184*454</f>
        <v>1241.0373750000001</v>
      </c>
      <c r="BD184" s="29">
        <f t="array" ref="BD184">VLOOKUP($S184&amp;$M184, CHOOSE({1,2}, '[4]Lookup Tables'!$I$20:$I$49&amp;'[4]Lookup Tables'!$J$20:$J$49,'[4]Lookup Tables'!$L$20:$L$49), 2,0)</f>
        <v>9.2999999999999999E-2</v>
      </c>
      <c r="BE184" s="29">
        <f>BD184*AY184</f>
        <v>2.801625</v>
      </c>
      <c r="BF184" s="30">
        <f>BE184*454</f>
        <v>1271.9377500000001</v>
      </c>
      <c r="BG184" s="29">
        <f t="array" ref="BG184">VLOOKUP($S184&amp;$M184, CHOOSE({1,2}, '[4]Lookup Tables'!$I$20:$I$49&amp;'[4]Lookup Tables'!$J$20:$J$49,'[4]Lookup Tables'!$M$20:$M$49), 2,0)</f>
        <v>9.4500000000000001E-2</v>
      </c>
      <c r="BH184" s="29">
        <f>BG184*AZ184</f>
        <v>2.9176875</v>
      </c>
      <c r="BI184" s="30">
        <f>BH184*454</f>
        <v>1324.6301249999999</v>
      </c>
      <c r="BJ184" s="30" t="str">
        <f>N184</f>
        <v>LIF50</v>
      </c>
      <c r="BK184" s="31">
        <f>BE184*0.7</f>
        <v>1.9611375</v>
      </c>
      <c r="BL184" s="30">
        <v>72036</v>
      </c>
      <c r="BM184" s="31">
        <f>BE184*0.3</f>
        <v>0.84048749999999994</v>
      </c>
      <c r="BN184" s="32">
        <v>0.3</v>
      </c>
      <c r="BO184" s="29" t="str">
        <f>'[4]Lookup Tables'!$P$58</f>
        <v>12-8 4x1.25 Universal Clip</v>
      </c>
      <c r="BP184" s="30">
        <f>VLOOKUP($BO184,'[4]Lookup Tables'!$P$58:$Q$60,2)</f>
        <v>8509</v>
      </c>
      <c r="BQ184" s="29" t="str">
        <f>VLOOKUP($S184,'[4]Lookup Tables'!$O$45:$S$53,2)</f>
        <v>54mm142 gauge</v>
      </c>
      <c r="BR184" s="33">
        <f>($AY184+1.25)/12</f>
        <v>2.6145833333333335</v>
      </c>
      <c r="BS184" s="30">
        <f>VLOOKUP($S184,'[4]Lookup Tables'!$O$45:$S$53,3)</f>
        <v>8040</v>
      </c>
      <c r="BT184" s="29" t="str">
        <f>VLOOKUP($S184,'[4]Lookup Tables'!$O$45:$S$53,4)</f>
        <v>114mm200 gauge</v>
      </c>
      <c r="BU184" s="33">
        <f>($AY184+1.25)/12</f>
        <v>2.6145833333333335</v>
      </c>
      <c r="BV184" s="30">
        <f>VLOOKUP($S184,'[4]Lookup Tables'!$O$45:$S$53,5)</f>
        <v>8036</v>
      </c>
      <c r="BW184" s="34">
        <f>F184</f>
        <v>12</v>
      </c>
      <c r="BX184" s="34">
        <f>BB184*BW184</f>
        <v>32.802750000000003</v>
      </c>
      <c r="BY184" s="34">
        <f>BE184*BW184</f>
        <v>33.619500000000002</v>
      </c>
      <c r="BZ184" s="34">
        <f>BH184*BW184</f>
        <v>35.012250000000002</v>
      </c>
      <c r="CA184" s="34">
        <f>BZ184+CE184+CI184</f>
        <v>35.027271495048709</v>
      </c>
      <c r="CB184" s="35" t="str">
        <f t="array" ref="CB184">VLOOKUP($E184&amp;ROUNDUP(($AZ184),0), CHOOSE({1,2},'[4]Lookup Tables'!$X$3:$X$129&amp;'[4]Lookup Tables'!$Y$3:$Y$129,'[4]Lookup Tables'!$Z$3:$Z$129),2,0)</f>
        <v>NA</v>
      </c>
      <c r="CC184" s="34" t="str">
        <f t="array" ref="CC184">VLOOKUP($E184&amp;ROUNDUP(($AZ184),0), CHOOSE({1,2},'[4]Lookup Tables'!$X$3:$X$129&amp;'[4]Lookup Tables'!$Y$3:$Y$129,'[4]Lookup Tables'!AA$3:$AA$129),2,0)</f>
        <v>NA</v>
      </c>
      <c r="CD184" s="34" t="str">
        <f t="array" ref="CD184">VLOOKUP($E184&amp;ROUNDUP(($AZ184),0), CHOOSE({1,2},'[4]Lookup Tables'!$X$3:$X$129&amp;'[4]Lookup Tables'!$Y$3:$Y$129,'[4]Lookup Tables'!$AB$3:$AB$129),2,0)</f>
        <v>NA</v>
      </c>
      <c r="CE184" s="36">
        <f t="array" ref="CE184">VLOOKUP($E184&amp;ROUNDUP(($AZ184),0), CHOOSE({1,2},'[4]Lookup Tables'!$X$3:$X$129&amp;'[4]Lookup Tables'!$Y$3:$Y$129,'[4]Lookup Tables'!$AD$3:$AD$129),2,0)</f>
        <v>0</v>
      </c>
      <c r="CF184" s="34">
        <f t="array" ref="CF184">VLOOKUP($E184&amp;ROUNDUP(($AZ184),0), CHOOSE({1,2},'[4]Lookup Tables'!$X$3:$X$129&amp;'[4]Lookup Tables'!$Y$3:$Y$129,'[4]Lookup Tables'!$AE$3:$AE$129),2,0)</f>
        <v>0</v>
      </c>
      <c r="CG184" s="34">
        <f t="array" ref="CG184">VLOOKUP($E184&amp;ROUNDUP(($AZ184+1),0), CHOOSE({1,2},'[4]Lookup Tables'!$X$3:$X$129&amp;'[4]Lookup Tables'!$Y$3:$Y$129,'[4]Lookup Tables'!$AC$3:$AC$129),2,0)</f>
        <v>8053</v>
      </c>
      <c r="CH184" s="36">
        <f>(CO184*12)*0.0386</f>
        <v>6.8279522948668054</v>
      </c>
      <c r="CI184" s="36">
        <f t="shared" si="1609"/>
        <v>1.5021495048706974E-2</v>
      </c>
      <c r="CJ184" s="36">
        <f>((3.14159*(((S184*0.039370078474)/2)^2))*Q184)*BW184</f>
        <v>446.90086171127837</v>
      </c>
      <c r="CK184" s="36">
        <f>((SQRT((CJ184/Q184)/3.14159))*2)</f>
        <v>4.3642224777562735</v>
      </c>
      <c r="CL184" s="36">
        <f>CK184/0.7827</f>
        <v>5.5758559828239092</v>
      </c>
      <c r="CM184" s="36">
        <f>(2*3.14159*(CL184/2))/12</f>
        <v>1.459754449756647</v>
      </c>
      <c r="CN184" s="37">
        <f>ROUNDUP((Q184/3)*CM184,1)</f>
        <v>14.6</v>
      </c>
      <c r="CO184" s="37">
        <f>(CN184*ABS(COS(15)))+((6*(CM184*5))/12)</f>
        <v>14.740829652130408</v>
      </c>
      <c r="CP184" s="52" t="str">
        <f t="array" ref="CP184">VLOOKUP($S184&amp;$D184, CHOOSE({1,2}, '[4]Lookup Tables'!$O$65:$O$79&amp;'[4]Lookup Tables'!$P$65:$P$79,'[4]Lookup Tables'!$Q$65:$Q$79),2,0)</f>
        <v>NA</v>
      </c>
      <c r="CQ184" s="39">
        <f t="shared" si="1610"/>
        <v>2.9784631007778684</v>
      </c>
      <c r="CR184" s="40" t="str">
        <f>+IFERROR(VLOOKUP($J184,'[5]Codes - Revised'!$A$8:$O$12110,10,FALSE),"ERROR")</f>
        <v>44 x 44</v>
      </c>
      <c r="CS184" s="41">
        <f>CQ184*F184*H184</f>
        <v>2501.9090046534093</v>
      </c>
    </row>
    <row r="185" spans="1:97" s="10" customFormat="1">
      <c r="A185" s="11" t="s">
        <v>21</v>
      </c>
      <c r="B185" s="11">
        <v>273075</v>
      </c>
      <c r="C185" s="11" t="s">
        <v>389</v>
      </c>
      <c r="D185" s="11" t="s">
        <v>23</v>
      </c>
      <c r="E185" s="11" t="s">
        <v>24</v>
      </c>
      <c r="F185" s="11">
        <v>25</v>
      </c>
      <c r="G185" s="13">
        <f>CA185</f>
        <v>75.202187500000008</v>
      </c>
      <c r="H185" s="14">
        <v>36</v>
      </c>
      <c r="I185" s="13">
        <f>F185*H185</f>
        <v>900</v>
      </c>
      <c r="J185" s="14">
        <v>12315</v>
      </c>
      <c r="K185" s="11">
        <v>90</v>
      </c>
      <c r="L185" s="15">
        <f>+IFERROR(VLOOKUP($K185,'[4]Lookup Tables'!$A$3:$B$35,2,FALSE),"ERROR")</f>
        <v>90</v>
      </c>
      <c r="M185" s="11" t="s">
        <v>56</v>
      </c>
      <c r="N185" s="15" t="str">
        <f t="array" ref="N185">VLOOKUP($M185&amp;$L185, CHOOSE({1,2}, '[4]Lookup Tables'!$I$59:$I$165&amp;'[4]Lookup Tables'!$J$59:$J$165,'[4]Lookup Tables'!$K$59:$K$165), 2,0)</f>
        <v>LIF90</v>
      </c>
      <c r="O185" s="15">
        <f t="array" ref="O185">VLOOKUP($M185&amp;$K185&amp;A185, CHOOSE({1,2,3}, '[4]Lookup Tables'!$I$59:$I$165&amp;'[4]Lookup Tables'!$J$59:$J$165&amp;'[4]Lookup Tables'!$H$59:$H$165,'[4]Lookup Tables'!$L$59:$L$165), 2,0)</f>
        <v>70416</v>
      </c>
      <c r="P185" s="15">
        <f>+IFERROR(VLOOKUP($A185,'[4]Lookup Tables'!$I$54:$J$55,2,FALSE),"ERROR")</f>
        <v>72036</v>
      </c>
      <c r="Q185" s="16">
        <v>29.875</v>
      </c>
      <c r="R185" s="51">
        <v>1.375</v>
      </c>
      <c r="S185" s="18">
        <v>32</v>
      </c>
      <c r="T185" s="19">
        <f>(VLOOKUP(S185,'[4]Lookup Tables'!$L$3:$M$11,2,FALSE))*0.039370078474</f>
        <v>1.2499999915495001</v>
      </c>
      <c r="U185" s="17">
        <f>(3.14159*(T185/2)^2)*(Q185)</f>
        <v>36.662109367580207</v>
      </c>
      <c r="V185" s="20" t="str">
        <f>+IFERROR(VLOOKUP(L185,'[4]Lookup Tables'!$R$4:$U$22,3,FALSE),"ERROR")</f>
        <v>Yellow</v>
      </c>
      <c r="W185" s="21">
        <f>B185</f>
        <v>273075</v>
      </c>
      <c r="X185" s="22" t="s">
        <v>390</v>
      </c>
      <c r="Y185" s="23" t="s">
        <v>27</v>
      </c>
      <c r="Z185" s="23" t="str">
        <f>+IFERROR(VLOOKUP(L185,'[4]Lookup Tables'!$R$4:$U$22,4,FALSE),"ERROR")</f>
        <v>Slow</v>
      </c>
      <c r="AA185" s="21">
        <f>S185</f>
        <v>32</v>
      </c>
      <c r="AB185" s="24">
        <f>R185</f>
        <v>1.375</v>
      </c>
      <c r="AC185" s="23" t="s">
        <v>305</v>
      </c>
      <c r="AD185" s="25">
        <v>0.875</v>
      </c>
      <c r="AE185" s="26">
        <f>(($U185-(3.1459*(($AB185+0.043)/2)^2))/((3.1459*(($AB185+0.043)/2)^2)-(3.1459*(AD185/2)^2)))/12</f>
        <v>2.9853723788072526</v>
      </c>
      <c r="AF185" s="23" t="s">
        <v>306</v>
      </c>
      <c r="AG185" s="23">
        <v>1</v>
      </c>
      <c r="AH185" s="26">
        <f>(($U185-(3.1459*(($AB185+0.043)/2)^2))/((3.1459*(($AB185+0.043)/2)^2)-(3.1459*(AG185/2)^2)))/12</f>
        <v>3.6776450974554202</v>
      </c>
      <c r="AI185" s="23"/>
      <c r="AJ185" s="23"/>
      <c r="AK185" s="26"/>
      <c r="AL185" s="23" t="s">
        <v>31</v>
      </c>
      <c r="AM185" s="23">
        <v>0.80400000000000005</v>
      </c>
      <c r="AN185" s="26">
        <f>(($U185-(3.1459*(($AB185+0.043)/2)^2))/((3.1459*(($AB185+0.043)/2)^2)-(3.1459*(AM185/2)^2)))/12</f>
        <v>2.724519803065387</v>
      </c>
      <c r="AO185" s="23" t="s">
        <v>32</v>
      </c>
      <c r="AP185" s="23">
        <v>0.53</v>
      </c>
      <c r="AQ185" s="26">
        <f>(($U185-(3.1459*(($AB185+0.043)/2)^2))/((3.1459*(($AB185+0.043)/2)^2)-(3.1459*(AP185/2)^2)))/12</f>
        <v>2.148822171203852</v>
      </c>
      <c r="AR185" s="47">
        <f>AY185</f>
        <v>30.125</v>
      </c>
      <c r="AS185" s="21">
        <f>+IFERROR(VLOOKUP(L185,'[4]Lookup Tables'!$R$4:$U$22,2,FALSE),"ERROR")</f>
        <v>240</v>
      </c>
      <c r="AT185" s="23" t="str">
        <f>A185</f>
        <v>B or G</v>
      </c>
      <c r="AU185" s="21">
        <f>F185</f>
        <v>25</v>
      </c>
      <c r="AV185" s="21" t="str">
        <f>+IFERROR(VLOOKUP(L185,'[4]Lookup Tables'!$R$4:$V$22,5,FALSE),"ERROR")</f>
        <v>5-8</v>
      </c>
      <c r="AW185" s="21">
        <v>600</v>
      </c>
      <c r="AX185" s="48">
        <f>Q185</f>
        <v>29.875</v>
      </c>
      <c r="AY185" s="48">
        <f>AX185+0.25</f>
        <v>30.125</v>
      </c>
      <c r="AZ185" s="48">
        <f>AX185+1</f>
        <v>30.875</v>
      </c>
      <c r="BA185" s="29">
        <f t="array" ref="BA185">VLOOKUP($S185&amp;$M185, CHOOSE({1,2}, '[4]Lookup Tables'!$I$20:$I$49&amp;'[4]Lookup Tables'!$J$20:$J$49,'[4]Lookup Tables'!$K$20:$K$49), 2,0)</f>
        <v>9.1499999999999998E-2</v>
      </c>
      <c r="BB185" s="29">
        <f>BA185*AX185</f>
        <v>2.7335625000000001</v>
      </c>
      <c r="BC185" s="30">
        <f>BB185*454</f>
        <v>1241.0373750000001</v>
      </c>
      <c r="BD185" s="29">
        <f t="array" ref="BD185">VLOOKUP($S185&amp;$M185, CHOOSE({1,2}, '[4]Lookup Tables'!$I$20:$I$49&amp;'[4]Lookup Tables'!$J$20:$J$49,'[4]Lookup Tables'!$L$20:$L$49), 2,0)</f>
        <v>9.2999999999999999E-2</v>
      </c>
      <c r="BE185" s="29">
        <f>BD185*AY185</f>
        <v>2.801625</v>
      </c>
      <c r="BF185" s="30">
        <f>BE185*454</f>
        <v>1271.9377500000001</v>
      </c>
      <c r="BG185" s="29">
        <f t="array" ref="BG185">VLOOKUP($S185&amp;$M185, CHOOSE({1,2}, '[4]Lookup Tables'!$I$20:$I$49&amp;'[4]Lookup Tables'!$J$20:$J$49,'[4]Lookup Tables'!$M$20:$M$49), 2,0)</f>
        <v>9.4500000000000001E-2</v>
      </c>
      <c r="BH185" s="29">
        <f>BG185*AZ185</f>
        <v>2.9176875</v>
      </c>
      <c r="BI185" s="30">
        <f>BH185*454</f>
        <v>1324.6301249999999</v>
      </c>
      <c r="BJ185" s="30" t="str">
        <f>N185</f>
        <v>LIF90</v>
      </c>
      <c r="BK185" s="31">
        <f>BE185*0.7</f>
        <v>1.9611375</v>
      </c>
      <c r="BL185" s="30">
        <v>72036</v>
      </c>
      <c r="BM185" s="31">
        <f>BE185*0.3</f>
        <v>0.84048749999999994</v>
      </c>
      <c r="BN185" s="32">
        <v>0.3</v>
      </c>
      <c r="BO185" s="29" t="str">
        <f>'[4]Lookup Tables'!$P$58</f>
        <v>12-8 4x1.25 Universal Clip</v>
      </c>
      <c r="BP185" s="30">
        <f>VLOOKUP($BO185,'[4]Lookup Tables'!$P$58:$Q$60,2)</f>
        <v>8509</v>
      </c>
      <c r="BQ185" s="29" t="str">
        <f>VLOOKUP($S185,'[4]Lookup Tables'!$O$45:$S$53,2)</f>
        <v>54mm142 gauge</v>
      </c>
      <c r="BR185" s="33">
        <f>($AY185+1.25)/12</f>
        <v>2.6145833333333335</v>
      </c>
      <c r="BS185" s="30">
        <f>VLOOKUP($S185,'[4]Lookup Tables'!$O$45:$S$53,3)</f>
        <v>8040</v>
      </c>
      <c r="BT185" s="29" t="str">
        <f>VLOOKUP($S185,'[4]Lookup Tables'!$O$45:$S$53,4)</f>
        <v>114mm200 gauge</v>
      </c>
      <c r="BU185" s="33">
        <f>($AY185+1.25)/12</f>
        <v>2.6145833333333335</v>
      </c>
      <c r="BV185" s="30">
        <f>VLOOKUP($S185,'[4]Lookup Tables'!$O$45:$S$53,5)</f>
        <v>8036</v>
      </c>
      <c r="BW185" s="34">
        <f>F185</f>
        <v>25</v>
      </c>
      <c r="BX185" s="34">
        <f>BB185*BW185</f>
        <v>68.339062499999997</v>
      </c>
      <c r="BY185" s="34">
        <f>BE185*BW185</f>
        <v>70.040625000000006</v>
      </c>
      <c r="BZ185" s="34">
        <f>BH185*BW185</f>
        <v>72.942187500000003</v>
      </c>
      <c r="CA185" s="34">
        <f>BZ185+CE185+CI185</f>
        <v>75.202187500000008</v>
      </c>
      <c r="CB185" s="35" t="str">
        <f t="array" ref="CB185">VLOOKUP($E185&amp;ROUNDUP(($AZ185),0), CHOOSE({1,2},'[4]Lookup Tables'!$X$3:$X$129&amp;'[4]Lookup Tables'!$Y$3:$Y$129,'[4]Lookup Tables'!$Z$3:$Z$129),2,0)</f>
        <v>31"-2pc</v>
      </c>
      <c r="CC185" s="34">
        <f t="array" ref="CC185">VLOOKUP($E185&amp;ROUNDUP(($AZ185),0), CHOOSE({1,2},'[4]Lookup Tables'!$X$3:$X$129&amp;'[4]Lookup Tables'!$Y$3:$Y$129,'[4]Lookup Tables'!AA$3:$AA$129),2,0)</f>
        <v>8445</v>
      </c>
      <c r="CD185" s="34">
        <f t="array" ref="CD185">VLOOKUP($E185&amp;ROUNDUP(($AZ185),0), CHOOSE({1,2},'[4]Lookup Tables'!$X$3:$X$129&amp;'[4]Lookup Tables'!$Y$3:$Y$129,'[4]Lookup Tables'!$AB$3:$AB$129),2,0)</f>
        <v>8446</v>
      </c>
      <c r="CE185" s="36">
        <f t="array" ref="CE185">VLOOKUP($E185&amp;ROUNDUP(($AZ185),0), CHOOSE({1,2},'[4]Lookup Tables'!$X$3:$X$129&amp;'[4]Lookup Tables'!$Y$3:$Y$129,'[4]Lookup Tables'!$AD$3:$AD$129),2,0)</f>
        <v>2.2599999999999998</v>
      </c>
      <c r="CF185" s="34">
        <f t="array" ref="CF185">VLOOKUP($E185&amp;ROUNDUP(($AZ185),0), CHOOSE({1,2},'[4]Lookup Tables'!$X$3:$X$129&amp;'[4]Lookup Tables'!$Y$3:$Y$129,'[4]Lookup Tables'!$AE$3:$AE$129),2,0)</f>
        <v>2</v>
      </c>
      <c r="CG185" s="34" t="str">
        <f t="array" ref="CG185">VLOOKUP($E185&amp;ROUNDUP(($AZ185+1),0), CHOOSE({1,2},'[4]Lookup Tables'!$X$3:$X$129&amp;'[4]Lookup Tables'!$Y$3:$Y$129,'[4]Lookup Tables'!$AC$3:$AC$129),2,0)</f>
        <v>NA</v>
      </c>
      <c r="CH185" s="36">
        <f>(CO185*12)*0.0386</f>
        <v>9.8295122289392243</v>
      </c>
      <c r="CI185" s="36">
        <f t="shared" si="1609"/>
        <v>0</v>
      </c>
      <c r="CJ185" s="36">
        <f>((3.14159*(((S185*0.039370078474)/2)^2))*Q185)*BW185</f>
        <v>931.0434618984965</v>
      </c>
      <c r="CK185" s="36">
        <f>((SQRT((CJ185/Q185)/3.14159))*2)</f>
        <v>6.2992125558400005</v>
      </c>
      <c r="CL185" s="36">
        <f>CK185/0.7827</f>
        <v>8.0480548816149238</v>
      </c>
      <c r="CM185" s="36">
        <f>(2*3.14159*(CL185/2))/12</f>
        <v>2.1069740612943857</v>
      </c>
      <c r="CN185" s="37">
        <f>ROUNDUP((Q185/3)*CM185,1)</f>
        <v>21</v>
      </c>
      <c r="CO185" s="37">
        <f>(CN185*ABS(COS(15)))+((6*(CM185*5))/12)</f>
        <v>21.220881323271211</v>
      </c>
      <c r="CP185" s="52" t="str">
        <f t="array" ref="CP185">VLOOKUP($S185&amp;$D185, CHOOSE({1,2}, '[4]Lookup Tables'!$O$65:$O$79&amp;'[4]Lookup Tables'!$P$65:$P$79,'[4]Lookup Tables'!$Q$65:$Q$79),2,0)</f>
        <v>NA</v>
      </c>
      <c r="CQ185" s="39">
        <f t="shared" si="1610"/>
        <v>3.0636430555555556</v>
      </c>
      <c r="CR185" s="40" t="str">
        <f>+IFERROR(VLOOKUP($J185,'[5]Codes - Revised'!$A$8:$O$12110,10,FALSE),"ERROR")</f>
        <v>44 x 44</v>
      </c>
      <c r="CS185" s="41">
        <f>CQ185*F185*H185</f>
        <v>2757.2787500000004</v>
      </c>
    </row>
    <row r="186" spans="1:97" s="10" customFormat="1">
      <c r="A186" s="42" t="s">
        <v>21</v>
      </c>
      <c r="B186" s="42">
        <v>273079</v>
      </c>
      <c r="C186" s="42" t="s">
        <v>391</v>
      </c>
      <c r="D186" s="42" t="s">
        <v>23</v>
      </c>
      <c r="E186" s="42" t="s">
        <v>24</v>
      </c>
      <c r="F186" s="42">
        <v>25</v>
      </c>
      <c r="G186" s="13">
        <f>CA186</f>
        <v>75.202187500000008</v>
      </c>
      <c r="H186" s="43">
        <v>36</v>
      </c>
      <c r="I186" s="13">
        <f>F186*H186</f>
        <v>900</v>
      </c>
      <c r="J186" s="43">
        <v>12315</v>
      </c>
      <c r="K186" s="42">
        <v>50</v>
      </c>
      <c r="L186" s="15">
        <f>+IFERROR(VLOOKUP($K186,'[4]Lookup Tables'!$A$3:$B$36,2,FALSE),"ERROR")</f>
        <v>50</v>
      </c>
      <c r="M186" s="42" t="s">
        <v>56</v>
      </c>
      <c r="N186" s="15" t="str">
        <f t="array" ref="N186">VLOOKUP($M186&amp;$L186, CHOOSE({1,2}, '[4]Lookup Tables'!$I$59:$I$165&amp;'[4]Lookup Tables'!$J$59:$J$165,'[4]Lookup Tables'!$K$59:$K$165), 2,0)</f>
        <v>LIF50</v>
      </c>
      <c r="O186" s="15">
        <f t="array" ref="O186">VLOOKUP($M186&amp;$K186&amp;A186, CHOOSE({1,2,3}, '[4]Lookup Tables'!$I$59:$I$165&amp;'[4]Lookup Tables'!$J$59:$J$165&amp;'[4]Lookup Tables'!$H$59:$H$165,'[4]Lookup Tables'!$L$59:$L$165), 2,0)</f>
        <v>70319</v>
      </c>
      <c r="P186" s="15">
        <f>+IFERROR(VLOOKUP($A186,'[4]Lookup Tables'!$I$54:$J$55,2,FALSE),"ERROR")</f>
        <v>72036</v>
      </c>
      <c r="Q186" s="44">
        <v>29.875</v>
      </c>
      <c r="R186" s="51">
        <v>1.375</v>
      </c>
      <c r="S186" s="45">
        <v>32</v>
      </c>
      <c r="T186" s="19">
        <f>(VLOOKUP(S186,'[4]Lookup Tables'!$L$3:$M$11,2,FALSE))*0.039370078474</f>
        <v>1.2499999915495001</v>
      </c>
      <c r="U186" s="17">
        <f>(3.14159*(T186/2)^2)*(Q186)</f>
        <v>36.662109367580207</v>
      </c>
      <c r="V186" s="20" t="str">
        <f>+IFERROR(VLOOKUP(L186,'[4]Lookup Tables'!$R$4:$U$22,3,FALSE),"ERROR")</f>
        <v>Green</v>
      </c>
      <c r="W186" s="21">
        <f>B186</f>
        <v>273079</v>
      </c>
      <c r="X186" s="42" t="s">
        <v>388</v>
      </c>
      <c r="Y186" s="23" t="s">
        <v>27</v>
      </c>
      <c r="Z186" s="23" t="str">
        <f>+IFERROR(VLOOKUP(L186,'[4]Lookup Tables'!$R$4:$U$22,4,FALSE),"ERROR")</f>
        <v>Medium</v>
      </c>
      <c r="AA186" s="21">
        <f>S186</f>
        <v>32</v>
      </c>
      <c r="AB186" s="24">
        <f>R186</f>
        <v>1.375</v>
      </c>
      <c r="AC186" s="23" t="s">
        <v>305</v>
      </c>
      <c r="AD186" s="25">
        <v>0.875</v>
      </c>
      <c r="AE186" s="26">
        <f>(($U186-(3.1459*(($AB186+0.043)/2)^2))/((3.1459*(($AB186+0.043)/2)^2)-(3.1459*(AD186/2)^2)))/12</f>
        <v>2.9853723788072526</v>
      </c>
      <c r="AF186" s="23" t="s">
        <v>306</v>
      </c>
      <c r="AG186" s="23">
        <v>1</v>
      </c>
      <c r="AH186" s="26">
        <f>(($U186-(3.1459*(($AB186+0.043)/2)^2))/((3.1459*(($AB186+0.043)/2)^2)-(3.1459*(AG186/2)^2)))/12</f>
        <v>3.6776450974554202</v>
      </c>
      <c r="AI186" s="23"/>
      <c r="AJ186" s="23"/>
      <c r="AK186" s="26"/>
      <c r="AL186" s="23" t="s">
        <v>31</v>
      </c>
      <c r="AM186" s="23">
        <v>0.80400000000000005</v>
      </c>
      <c r="AN186" s="26">
        <f>(($U186-(3.1459*(($AB186+0.043)/2)^2))/((3.1459*(($AB186+0.043)/2)^2)-(3.1459*(AM186/2)^2)))/12</f>
        <v>2.724519803065387</v>
      </c>
      <c r="AO186" s="23" t="s">
        <v>32</v>
      </c>
      <c r="AP186" s="23">
        <v>0.53</v>
      </c>
      <c r="AQ186" s="26">
        <f>(($U186-(3.1459*(($AB186+0.043)/2)^2))/((3.1459*(($AB186+0.043)/2)^2)-(3.1459*(AP186/2)^2)))/12</f>
        <v>2.148822171203852</v>
      </c>
      <c r="AR186" s="47">
        <f>AY186</f>
        <v>30.125</v>
      </c>
      <c r="AS186" s="21">
        <f>+IFERROR(VLOOKUP(L186,'[4]Lookup Tables'!$R$4:$U$22,2,FALSE),"ERROR")</f>
        <v>60</v>
      </c>
      <c r="AT186" s="23" t="str">
        <f>A186</f>
        <v>B or G</v>
      </c>
      <c r="AU186" s="21">
        <f>F186</f>
        <v>25</v>
      </c>
      <c r="AV186" s="21" t="str">
        <f>+IFERROR(VLOOKUP(L186,'[4]Lookup Tables'!$R$4:$V$22,5,FALSE),"ERROR")</f>
        <v>5-8</v>
      </c>
      <c r="AW186" s="21">
        <v>600</v>
      </c>
      <c r="AX186" s="48">
        <f>Q186</f>
        <v>29.875</v>
      </c>
      <c r="AY186" s="48">
        <f>AX186+0.25</f>
        <v>30.125</v>
      </c>
      <c r="AZ186" s="48">
        <f>AX186+1</f>
        <v>30.875</v>
      </c>
      <c r="BA186" s="29">
        <f t="array" ref="BA186">VLOOKUP($S186&amp;$M186, CHOOSE({1,2}, '[4]Lookup Tables'!$I$20:$I$49&amp;'[4]Lookup Tables'!$J$20:$J$49,'[4]Lookup Tables'!$K$20:$K$49), 2,0)</f>
        <v>9.1499999999999998E-2</v>
      </c>
      <c r="BB186" s="29">
        <f>BA186*AX186</f>
        <v>2.7335625000000001</v>
      </c>
      <c r="BC186" s="30">
        <f>BB186*454</f>
        <v>1241.0373750000001</v>
      </c>
      <c r="BD186" s="29">
        <f t="array" ref="BD186">VLOOKUP($S186&amp;$M186, CHOOSE({1,2}, '[4]Lookup Tables'!$I$20:$I$49&amp;'[4]Lookup Tables'!$J$20:$J$49,'[4]Lookup Tables'!$L$20:$L$49), 2,0)</f>
        <v>9.2999999999999999E-2</v>
      </c>
      <c r="BE186" s="29">
        <f>BD186*AY186</f>
        <v>2.801625</v>
      </c>
      <c r="BF186" s="30">
        <f>BE186*454</f>
        <v>1271.9377500000001</v>
      </c>
      <c r="BG186" s="29">
        <f t="array" ref="BG186">VLOOKUP($S186&amp;$M186, CHOOSE({1,2}, '[4]Lookup Tables'!$I$20:$I$49&amp;'[4]Lookup Tables'!$J$20:$J$49,'[4]Lookup Tables'!$M$20:$M$49), 2,0)</f>
        <v>9.4500000000000001E-2</v>
      </c>
      <c r="BH186" s="29">
        <f>BG186*AZ186</f>
        <v>2.9176875</v>
      </c>
      <c r="BI186" s="30">
        <f>BH186*454</f>
        <v>1324.6301249999999</v>
      </c>
      <c r="BJ186" s="30" t="str">
        <f>N186</f>
        <v>LIF50</v>
      </c>
      <c r="BK186" s="31">
        <f>BE186*0.7</f>
        <v>1.9611375</v>
      </c>
      <c r="BL186" s="30">
        <v>72036</v>
      </c>
      <c r="BM186" s="31">
        <f>BE186*0.3</f>
        <v>0.84048749999999994</v>
      </c>
      <c r="BN186" s="32">
        <v>0.3</v>
      </c>
      <c r="BO186" s="29" t="str">
        <f>'[4]Lookup Tables'!$P$58</f>
        <v>12-8 4x1.25 Universal Clip</v>
      </c>
      <c r="BP186" s="30">
        <f>VLOOKUP($BO186,'[4]Lookup Tables'!$P$58:$Q$60,2)</f>
        <v>8509</v>
      </c>
      <c r="BQ186" s="29" t="str">
        <f>VLOOKUP($S186,'[4]Lookup Tables'!$O$45:$S$53,2)</f>
        <v>54mm142 gauge</v>
      </c>
      <c r="BR186" s="33">
        <f>($AY186+1.25)/12</f>
        <v>2.6145833333333335</v>
      </c>
      <c r="BS186" s="30">
        <f>VLOOKUP($S186,'[4]Lookup Tables'!$O$45:$S$53,3)</f>
        <v>8040</v>
      </c>
      <c r="BT186" s="29" t="str">
        <f>VLOOKUP($S186,'[4]Lookup Tables'!$O$45:$S$53,4)</f>
        <v>114mm200 gauge</v>
      </c>
      <c r="BU186" s="33">
        <f>($AY186+1.25)/12</f>
        <v>2.6145833333333335</v>
      </c>
      <c r="BV186" s="30">
        <f>VLOOKUP($S186,'[4]Lookup Tables'!$O$45:$S$53,5)</f>
        <v>8036</v>
      </c>
      <c r="BW186" s="34">
        <f>F186</f>
        <v>25</v>
      </c>
      <c r="BX186" s="34">
        <f>BB186*BW186</f>
        <v>68.339062499999997</v>
      </c>
      <c r="BY186" s="34">
        <f>BE186*BW186</f>
        <v>70.040625000000006</v>
      </c>
      <c r="BZ186" s="34">
        <f>BH186*BW186</f>
        <v>72.942187500000003</v>
      </c>
      <c r="CA186" s="34">
        <f>BZ186+CE186+CI186</f>
        <v>75.202187500000008</v>
      </c>
      <c r="CB186" s="35" t="str">
        <f t="array" ref="CB186">VLOOKUP($E186&amp;ROUNDUP(($AZ186),0), CHOOSE({1,2},'[4]Lookup Tables'!$X$3:$X$129&amp;'[4]Lookup Tables'!$Y$3:$Y$129,'[4]Lookup Tables'!$Z$3:$Z$129),2,0)</f>
        <v>31"-2pc</v>
      </c>
      <c r="CC186" s="34">
        <f t="array" ref="CC186">VLOOKUP($E186&amp;ROUNDUP(($AZ186),0), CHOOSE({1,2},'[4]Lookup Tables'!$X$3:$X$129&amp;'[4]Lookup Tables'!$Y$3:$Y$129,'[4]Lookup Tables'!AA$3:$AA$129),2,0)</f>
        <v>8445</v>
      </c>
      <c r="CD186" s="34">
        <f t="array" ref="CD186">VLOOKUP($E186&amp;ROUNDUP(($AZ186),0), CHOOSE({1,2},'[4]Lookup Tables'!$X$3:$X$129&amp;'[4]Lookup Tables'!$Y$3:$Y$129,'[4]Lookup Tables'!$AB$3:$AB$129),2,0)</f>
        <v>8446</v>
      </c>
      <c r="CE186" s="36">
        <f t="array" ref="CE186">VLOOKUP($E186&amp;ROUNDUP(($AZ186),0), CHOOSE({1,2},'[4]Lookup Tables'!$X$3:$X$129&amp;'[4]Lookup Tables'!$Y$3:$Y$129,'[4]Lookup Tables'!$AD$3:$AD$129),2,0)</f>
        <v>2.2599999999999998</v>
      </c>
      <c r="CF186" s="34">
        <f t="array" ref="CF186">VLOOKUP($E186&amp;ROUNDUP(($AZ186),0), CHOOSE({1,2},'[4]Lookup Tables'!$X$3:$X$129&amp;'[4]Lookup Tables'!$Y$3:$Y$129,'[4]Lookup Tables'!$AE$3:$AE$129),2,0)</f>
        <v>2</v>
      </c>
      <c r="CG186" s="34" t="str">
        <f t="array" ref="CG186">VLOOKUP($E186&amp;ROUNDUP(($AZ186+1),0), CHOOSE({1,2},'[4]Lookup Tables'!$X$3:$X$129&amp;'[4]Lookup Tables'!$Y$3:$Y$129,'[4]Lookup Tables'!$AC$3:$AC$129),2,0)</f>
        <v>NA</v>
      </c>
      <c r="CH186" s="36">
        <f>(CO186*12)*0.0386</f>
        <v>9.8295122289392243</v>
      </c>
      <c r="CI186" s="36">
        <f>IF(CB186="NA", CH186*0.0022,0)</f>
        <v>0</v>
      </c>
      <c r="CJ186" s="36">
        <f>((3.14159*(((S186*0.039370078474)/2)^2))*Q186)*BW186</f>
        <v>931.0434618984965</v>
      </c>
      <c r="CK186" s="36">
        <f>((SQRT((CJ186/Q186)/3.14159))*2)</f>
        <v>6.2992125558400005</v>
      </c>
      <c r="CL186" s="36">
        <f>CK186/0.7827</f>
        <v>8.0480548816149238</v>
      </c>
      <c r="CM186" s="36">
        <f>(2*3.14159*(CL186/2))/12</f>
        <v>2.1069740612943857</v>
      </c>
      <c r="CN186" s="37">
        <f>ROUNDUP((Q186/3)*CM186,1)</f>
        <v>21</v>
      </c>
      <c r="CO186" s="37">
        <f>(CN186*ABS(COS(15)))+((6*(CM186*5))/12)</f>
        <v>21.220881323271211</v>
      </c>
      <c r="CP186" s="52" t="str">
        <f t="array" ref="CP186">VLOOKUP($S186&amp;$D186, CHOOSE({1,2}, '[4]Lookup Tables'!$O$65:$O$79&amp;'[4]Lookup Tables'!$P$65:$P$79,'[4]Lookup Tables'!$Q$65:$Q$79),2,0)</f>
        <v>NA</v>
      </c>
      <c r="CQ186" s="39">
        <f>(CA186/BW186)+(50/I186)</f>
        <v>3.0636430555555556</v>
      </c>
      <c r="CR186" s="40" t="str">
        <f>+IFERROR(VLOOKUP($J186,'[5]Codes - Revised'!$A$8:$O$12110,10,FALSE),"ERROR")</f>
        <v>44 x 44</v>
      </c>
      <c r="CS186" s="41">
        <f>CQ186*F186*H186</f>
        <v>2757.2787500000004</v>
      </c>
    </row>
    <row r="187" spans="1:97" s="10" customFormat="1">
      <c r="A187" s="11" t="s">
        <v>21</v>
      </c>
      <c r="B187" s="12">
        <v>273082</v>
      </c>
      <c r="C187" s="11" t="s">
        <v>392</v>
      </c>
      <c r="D187" s="11" t="s">
        <v>367</v>
      </c>
      <c r="E187" s="11" t="s">
        <v>24</v>
      </c>
      <c r="F187" s="11">
        <v>15</v>
      </c>
      <c r="G187" s="13">
        <f>CA187</f>
        <v>46.025312499999998</v>
      </c>
      <c r="H187" s="14">
        <v>36</v>
      </c>
      <c r="I187" s="13">
        <f>F187*H187</f>
        <v>540</v>
      </c>
      <c r="J187" s="14">
        <v>12315</v>
      </c>
      <c r="K187" s="11">
        <v>50</v>
      </c>
      <c r="L187" s="15">
        <f>+IFERROR(VLOOKUP($K187,'[4]Lookup Tables'!$A$3:$B$35,2,FALSE),"ERROR")</f>
        <v>50</v>
      </c>
      <c r="M187" s="11" t="s">
        <v>56</v>
      </c>
      <c r="N187" s="15" t="str">
        <f t="array" ref="N187">VLOOKUP($M187&amp;$L187, CHOOSE({1,2}, '[4]Lookup Tables'!$I$59:$I$165&amp;'[4]Lookup Tables'!$J$59:$J$165,'[4]Lookup Tables'!$K$59:$K$165), 2,0)</f>
        <v>LIF50</v>
      </c>
      <c r="O187" s="15">
        <f t="array" ref="O187">VLOOKUP($M187&amp;$K187&amp;A187, CHOOSE({1,2,3}, '[4]Lookup Tables'!$I$59:$I$165&amp;'[4]Lookup Tables'!$J$59:$J$165&amp;'[4]Lookup Tables'!$H$59:$H$165,'[4]Lookup Tables'!$L$59:$L$165), 2,0)</f>
        <v>70319</v>
      </c>
      <c r="P187" s="15">
        <f>+IFERROR(VLOOKUP($A187,'[4]Lookup Tables'!$I$54:$J$55,2,FALSE),"ERROR")</f>
        <v>72036</v>
      </c>
      <c r="Q187" s="16">
        <v>29.875</v>
      </c>
      <c r="R187" s="51">
        <v>1.375</v>
      </c>
      <c r="S187" s="18">
        <v>32</v>
      </c>
      <c r="T187" s="19">
        <f>(VLOOKUP(S187,'[4]Lookup Tables'!$L$3:$M$11,2,FALSE))*0.039370078474</f>
        <v>1.2499999915495001</v>
      </c>
      <c r="U187" s="17">
        <f>(3.14159*(T187/2)^2)*(Q187)</f>
        <v>36.662109367580207</v>
      </c>
      <c r="V187" s="20" t="str">
        <f>+IFERROR(VLOOKUP(L187,'[4]Lookup Tables'!$R$4:$U$22,3,FALSE),"ERROR")</f>
        <v>Green</v>
      </c>
      <c r="W187" s="21">
        <f>B187</f>
        <v>273082</v>
      </c>
      <c r="X187" s="22" t="s">
        <v>393</v>
      </c>
      <c r="Y187" s="23" t="s">
        <v>27</v>
      </c>
      <c r="Z187" s="23" t="str">
        <f>+IFERROR(VLOOKUP(L187,'[4]Lookup Tables'!$R$4:$U$22,4,FALSE),"ERROR")</f>
        <v>Medium</v>
      </c>
      <c r="AA187" s="21">
        <f>S187</f>
        <v>32</v>
      </c>
      <c r="AB187" s="24">
        <f>R187</f>
        <v>1.375</v>
      </c>
      <c r="AC187" s="23" t="s">
        <v>305</v>
      </c>
      <c r="AD187" s="25">
        <v>0.875</v>
      </c>
      <c r="AE187" s="26">
        <f>(($U187-(3.1459*(($AB187+0.043)/2)^2))/((3.1459*(($AB187+0.043)/2)^2)-(3.1459*(AD187/2)^2)))/12</f>
        <v>2.9853723788072526</v>
      </c>
      <c r="AF187" s="23" t="s">
        <v>306</v>
      </c>
      <c r="AG187" s="23">
        <v>1</v>
      </c>
      <c r="AH187" s="26">
        <f>(($U187-(3.1459*(($AB187+0.043)/2)^2))/((3.1459*(($AB187+0.043)/2)^2)-(3.1459*(AG187/2)^2)))/12</f>
        <v>3.6776450974554202</v>
      </c>
      <c r="AI187" s="23"/>
      <c r="AJ187" s="23"/>
      <c r="AK187" s="26"/>
      <c r="AL187" s="23" t="s">
        <v>31</v>
      </c>
      <c r="AM187" s="23">
        <v>0.80400000000000005</v>
      </c>
      <c r="AN187" s="26">
        <f>(($U187-(3.1459*(($AB187+0.043)/2)^2))/((3.1459*(($AB187+0.043)/2)^2)-(3.1459*(AM187/2)^2)))/12</f>
        <v>2.724519803065387</v>
      </c>
      <c r="AO187" s="23" t="s">
        <v>32</v>
      </c>
      <c r="AP187" s="23">
        <v>0.53</v>
      </c>
      <c r="AQ187" s="26">
        <f>(($U187-(3.1459*(($AB187+0.043)/2)^2))/((3.1459*(($AB187+0.043)/2)^2)-(3.1459*(AP187/2)^2)))/12</f>
        <v>2.148822171203852</v>
      </c>
      <c r="AR187" s="47">
        <f>AY187</f>
        <v>30.125</v>
      </c>
      <c r="AS187" s="21">
        <f>+IFERROR(VLOOKUP(L187,'[4]Lookup Tables'!$R$4:$U$22,2,FALSE),"ERROR")</f>
        <v>60</v>
      </c>
      <c r="AT187" s="23" t="str">
        <f>A187</f>
        <v>B or G</v>
      </c>
      <c r="AU187" s="21">
        <f>F187</f>
        <v>15</v>
      </c>
      <c r="AV187" s="21" t="str">
        <f>+IFERROR(VLOOKUP(L187,'[4]Lookup Tables'!$R$4:$V$22,5,FALSE),"ERROR")</f>
        <v>5-8</v>
      </c>
      <c r="AW187" s="21">
        <v>600</v>
      </c>
      <c r="AX187" s="48">
        <f>Q187</f>
        <v>29.875</v>
      </c>
      <c r="AY187" s="48">
        <f>AX187+0.25</f>
        <v>30.125</v>
      </c>
      <c r="AZ187" s="48">
        <f>AX187+1</f>
        <v>30.875</v>
      </c>
      <c r="BA187" s="29">
        <f t="array" ref="BA187">VLOOKUP($S187&amp;$M187, CHOOSE({1,2}, '[4]Lookup Tables'!$I$20:$I$49&amp;'[4]Lookup Tables'!$J$20:$J$49,'[4]Lookup Tables'!$K$20:$K$49), 2,0)</f>
        <v>9.1499999999999998E-2</v>
      </c>
      <c r="BB187" s="29">
        <f>BA187*AX187</f>
        <v>2.7335625000000001</v>
      </c>
      <c r="BC187" s="30">
        <f>BB187*454</f>
        <v>1241.0373750000001</v>
      </c>
      <c r="BD187" s="29">
        <f t="array" ref="BD187">VLOOKUP($S187&amp;$M187, CHOOSE({1,2}, '[4]Lookup Tables'!$I$20:$I$49&amp;'[4]Lookup Tables'!$J$20:$J$49,'[4]Lookup Tables'!$L$20:$L$49), 2,0)</f>
        <v>9.2999999999999999E-2</v>
      </c>
      <c r="BE187" s="29">
        <f>BD187*AY187</f>
        <v>2.801625</v>
      </c>
      <c r="BF187" s="30">
        <f>BE187*454</f>
        <v>1271.9377500000001</v>
      </c>
      <c r="BG187" s="29">
        <f t="array" ref="BG187">VLOOKUP($S187&amp;$M187, CHOOSE({1,2}, '[4]Lookup Tables'!$I$20:$I$49&amp;'[4]Lookup Tables'!$J$20:$J$49,'[4]Lookup Tables'!$M$20:$M$49), 2,0)</f>
        <v>9.4500000000000001E-2</v>
      </c>
      <c r="BH187" s="29">
        <f>BG187*AZ187</f>
        <v>2.9176875</v>
      </c>
      <c r="BI187" s="30">
        <f>BH187*454</f>
        <v>1324.6301249999999</v>
      </c>
      <c r="BJ187" s="30" t="str">
        <f>N187</f>
        <v>LIF50</v>
      </c>
      <c r="BK187" s="31">
        <f>BE187*0.7</f>
        <v>1.9611375</v>
      </c>
      <c r="BL187" s="30">
        <v>72036</v>
      </c>
      <c r="BM187" s="31">
        <f>BE187*0.3</f>
        <v>0.84048749999999994</v>
      </c>
      <c r="BN187" s="32">
        <v>0.3</v>
      </c>
      <c r="BO187" s="29" t="str">
        <f>'[4]Lookup Tables'!$P$58</f>
        <v>12-8 4x1.25 Universal Clip</v>
      </c>
      <c r="BP187" s="30">
        <f>VLOOKUP($BO187,'[4]Lookup Tables'!$P$58:$Q$60,2)</f>
        <v>8509</v>
      </c>
      <c r="BQ187" s="29" t="str">
        <f>VLOOKUP($S187,'[4]Lookup Tables'!$O$45:$S$53,2)</f>
        <v>54mm142 gauge</v>
      </c>
      <c r="BR187" s="33">
        <f>($AY187+1.25)/12</f>
        <v>2.6145833333333335</v>
      </c>
      <c r="BS187" s="30">
        <f>VLOOKUP($S187,'[4]Lookup Tables'!$O$45:$S$53,3)</f>
        <v>8040</v>
      </c>
      <c r="BT187" s="29" t="str">
        <f>VLOOKUP($S187,'[4]Lookup Tables'!$O$45:$S$53,4)</f>
        <v>114mm200 gauge</v>
      </c>
      <c r="BU187" s="33">
        <f>($AY187+1.25)/12</f>
        <v>2.6145833333333335</v>
      </c>
      <c r="BV187" s="30">
        <f>VLOOKUP($S187,'[4]Lookup Tables'!$O$45:$S$53,5)</f>
        <v>8036</v>
      </c>
      <c r="BW187" s="34">
        <f>F187</f>
        <v>15</v>
      </c>
      <c r="BX187" s="34">
        <f>BB187*BW187</f>
        <v>41.003437500000004</v>
      </c>
      <c r="BY187" s="34">
        <f>BE187*BW187</f>
        <v>42.024374999999999</v>
      </c>
      <c r="BZ187" s="34">
        <f>BH187*BW187</f>
        <v>43.7653125</v>
      </c>
      <c r="CA187" s="34">
        <f>BZ187+CE187+CI187</f>
        <v>46.025312499999998</v>
      </c>
      <c r="CB187" s="35" t="str">
        <f t="array" ref="CB187">VLOOKUP($E187&amp;ROUNDUP(($AZ187),0), CHOOSE({1,2},'[4]Lookup Tables'!$X$3:$X$129&amp;'[4]Lookup Tables'!$Y$3:$Y$129,'[4]Lookup Tables'!$Z$3:$Z$129),2,0)</f>
        <v>31"-2pc</v>
      </c>
      <c r="CC187" s="34">
        <f t="array" ref="CC187">VLOOKUP($E187&amp;ROUNDUP(($AZ187),0), CHOOSE({1,2},'[4]Lookup Tables'!$X$3:$X$129&amp;'[4]Lookup Tables'!$Y$3:$Y$129,'[4]Lookup Tables'!AA$3:$AA$129),2,0)</f>
        <v>8445</v>
      </c>
      <c r="CD187" s="34">
        <f t="array" ref="CD187">VLOOKUP($E187&amp;ROUNDUP(($AZ187),0), CHOOSE({1,2},'[4]Lookup Tables'!$X$3:$X$129&amp;'[4]Lookup Tables'!$Y$3:$Y$129,'[4]Lookup Tables'!$AB$3:$AB$129),2,0)</f>
        <v>8446</v>
      </c>
      <c r="CE187" s="36">
        <f t="array" ref="CE187">VLOOKUP($E187&amp;ROUNDUP(($AZ187),0), CHOOSE({1,2},'[4]Lookup Tables'!$X$3:$X$129&amp;'[4]Lookup Tables'!$Y$3:$Y$129,'[4]Lookup Tables'!$AD$3:$AD$129),2,0)</f>
        <v>2.2599999999999998</v>
      </c>
      <c r="CF187" s="34">
        <f t="array" ref="CF187">VLOOKUP($E187&amp;ROUNDUP(($AZ187),0), CHOOSE({1,2},'[4]Lookup Tables'!$X$3:$X$129&amp;'[4]Lookup Tables'!$Y$3:$Y$129,'[4]Lookup Tables'!$AE$3:$AE$129),2,0)</f>
        <v>2</v>
      </c>
      <c r="CG187" s="34" t="str">
        <f t="array" ref="CG187">VLOOKUP($E187&amp;ROUNDUP(($AZ187+1),0), CHOOSE({1,2},'[4]Lookup Tables'!$X$3:$X$129&amp;'[4]Lookup Tables'!$Y$3:$Y$129,'[4]Lookup Tables'!$AC$3:$AC$129),2,0)</f>
        <v>NA</v>
      </c>
      <c r="CH187" s="36">
        <f>(CO187*12)*0.0386</f>
        <v>7.6256850864359693</v>
      </c>
      <c r="CI187" s="36">
        <f t="shared" ref="CI187:CI191" si="1651">IF(CB187="NA", CH187*0.0022,0)</f>
        <v>0</v>
      </c>
      <c r="CJ187" s="36">
        <f>((3.14159*(((S187*0.039370078474)/2)^2))*Q187)*BW187</f>
        <v>558.6260771390979</v>
      </c>
      <c r="CK187" s="36">
        <f>((SQRT((CJ187/Q187)/3.14159))*2)</f>
        <v>4.8793490645977959</v>
      </c>
      <c r="CL187" s="36">
        <f>CK187/0.7827</f>
        <v>6.2339965051715804</v>
      </c>
      <c r="CM187" s="36">
        <f>(2*3.14159*(CL187/2))/12</f>
        <v>1.6320550900568322</v>
      </c>
      <c r="CN187" s="37">
        <f>ROUNDUP((Q187/3)*CM187,1)</f>
        <v>16.3</v>
      </c>
      <c r="CO187" s="37">
        <f>(CN187*ABS(COS(15)))+((6*(CM187*5))/12)</f>
        <v>16.463050704740866</v>
      </c>
      <c r="CP187" s="52">
        <f t="array" ref="CP187">VLOOKUP($S187&amp;$D187, CHOOSE({1,2}, '[4]Lookup Tables'!$O$65:$O$79&amp;'[4]Lookup Tables'!$P$65:$P$79,'[4]Lookup Tables'!$Q$65:$Q$79),2,0)</f>
        <v>8516</v>
      </c>
      <c r="CQ187" s="39">
        <f t="shared" ref="CQ187:CQ191" si="1652">(CA187/BW187)+(50/I187)</f>
        <v>3.1609467592592591</v>
      </c>
      <c r="CR187" s="40" t="str">
        <f>+IFERROR(VLOOKUP($J187,'[5]Codes - Revised'!$A$8:$O$12110,10,FALSE),"ERROR")</f>
        <v>44 x 44</v>
      </c>
      <c r="CS187" s="41">
        <f>CQ187*F187*H187</f>
        <v>1706.9112499999999</v>
      </c>
    </row>
    <row r="188" spans="1:97" s="10" customFormat="1">
      <c r="A188" s="11" t="s">
        <v>21</v>
      </c>
      <c r="B188" s="11">
        <v>273091</v>
      </c>
      <c r="C188" s="11" t="s">
        <v>394</v>
      </c>
      <c r="D188" s="11" t="s">
        <v>23</v>
      </c>
      <c r="E188" s="11" t="s">
        <v>24</v>
      </c>
      <c r="F188" s="11">
        <v>20</v>
      </c>
      <c r="G188" s="13">
        <f t="shared" ref="G188" si="1653">CA188</f>
        <v>60.613749999999996</v>
      </c>
      <c r="H188" s="14">
        <v>36</v>
      </c>
      <c r="I188" s="13">
        <f t="shared" ref="I188" si="1654">F188*H188</f>
        <v>720</v>
      </c>
      <c r="J188" s="14">
        <v>12315</v>
      </c>
      <c r="K188" s="11">
        <v>50</v>
      </c>
      <c r="L188" s="15">
        <f>+IFERROR(VLOOKUP($K188,'[4]Lookup Tables'!$A$3:$B$35,2,FALSE),"ERROR")</f>
        <v>50</v>
      </c>
      <c r="M188" s="11" t="s">
        <v>51</v>
      </c>
      <c r="N188" s="15" t="str">
        <f t="array" ref="N188">VLOOKUP($M188&amp;$L188, CHOOSE({1,2}, '[4]Lookup Tables'!$I$59:$I$165&amp;'[4]Lookup Tables'!$J$59:$J$165,'[4]Lookup Tables'!$K$59:$K$165), 2,0)</f>
        <v>VLIF50</v>
      </c>
      <c r="O188" s="15">
        <f t="array" ref="O188">VLOOKUP($M188&amp;$K188&amp;A188, CHOOSE({1,2,3}, '[4]Lookup Tables'!$I$59:$I$165&amp;'[4]Lookup Tables'!$J$59:$J$165&amp;'[4]Lookup Tables'!$H$59:$H$165,'[4]Lookup Tables'!$L$59:$L$165), 2,0)</f>
        <v>70344</v>
      </c>
      <c r="P188" s="15">
        <f>+IFERROR(VLOOKUP($A188,'[4]Lookup Tables'!$I$54:$J$55,2,FALSE),"ERROR")</f>
        <v>72036</v>
      </c>
      <c r="Q188" s="16">
        <v>29.875</v>
      </c>
      <c r="R188" s="51">
        <v>1.375</v>
      </c>
      <c r="S188" s="18">
        <v>32</v>
      </c>
      <c r="T188" s="19">
        <f>(VLOOKUP(S188,'[4]Lookup Tables'!$L$3:$M$11,2,FALSE))*0.039370078474</f>
        <v>1.2499999915495001</v>
      </c>
      <c r="U188" s="17">
        <f t="shared" ref="U188" si="1655">(3.14159*(T188/2)^2)*(Q188)</f>
        <v>36.662109367580207</v>
      </c>
      <c r="V188" s="20" t="str">
        <f>+IFERROR(VLOOKUP(L188,'[4]Lookup Tables'!$R$4:$U$22,3,FALSE),"ERROR")</f>
        <v>Green</v>
      </c>
      <c r="W188" s="21">
        <f t="shared" ref="W188" si="1656">B188</f>
        <v>273091</v>
      </c>
      <c r="X188" s="22" t="s">
        <v>395</v>
      </c>
      <c r="Y188" s="23" t="s">
        <v>27</v>
      </c>
      <c r="Z188" s="23" t="str">
        <f>+IFERROR(VLOOKUP(L188,'[4]Lookup Tables'!$R$4:$U$22,4,FALSE),"ERROR")</f>
        <v>Medium</v>
      </c>
      <c r="AA188" s="21">
        <f t="shared" ref="AA188" si="1657">S188</f>
        <v>32</v>
      </c>
      <c r="AB188" s="24">
        <f t="shared" ref="AB188" si="1658">R188</f>
        <v>1.375</v>
      </c>
      <c r="AC188" s="23" t="s">
        <v>305</v>
      </c>
      <c r="AD188" s="25">
        <v>0.875</v>
      </c>
      <c r="AE188" s="26">
        <f t="shared" ref="AE188" si="1659">(($U188-(3.1459*(($AB188+0.043)/2)^2))/((3.1459*(($AB188+0.043)/2)^2)-(3.1459*(AD188/2)^2)))/12</f>
        <v>2.9853723788072526</v>
      </c>
      <c r="AF188" s="23" t="s">
        <v>306</v>
      </c>
      <c r="AG188" s="23">
        <v>1</v>
      </c>
      <c r="AH188" s="26">
        <f t="shared" ref="AH188" si="1660">(($U188-(3.1459*(($AB188+0.043)/2)^2))/((3.1459*(($AB188+0.043)/2)^2)-(3.1459*(AG188/2)^2)))/12</f>
        <v>3.6776450974554202</v>
      </c>
      <c r="AI188" s="23"/>
      <c r="AJ188" s="23"/>
      <c r="AK188" s="26"/>
      <c r="AL188" s="23" t="s">
        <v>31</v>
      </c>
      <c r="AM188" s="23">
        <v>0.80400000000000005</v>
      </c>
      <c r="AN188" s="26">
        <f t="shared" ref="AN188" si="1661">(($U188-(3.1459*(($AB188+0.043)/2)^2))/((3.1459*(($AB188+0.043)/2)^2)-(3.1459*(AM188/2)^2)))/12</f>
        <v>2.724519803065387</v>
      </c>
      <c r="AO188" s="23" t="s">
        <v>32</v>
      </c>
      <c r="AP188" s="23">
        <v>0.53</v>
      </c>
      <c r="AQ188" s="26">
        <f t="shared" ref="AQ188" si="1662">(($U188-(3.1459*(($AB188+0.043)/2)^2))/((3.1459*(($AB188+0.043)/2)^2)-(3.1459*(AP188/2)^2)))/12</f>
        <v>2.148822171203852</v>
      </c>
      <c r="AR188" s="47">
        <f t="shared" ref="AR188" si="1663">AY188</f>
        <v>30.125</v>
      </c>
      <c r="AS188" s="21">
        <f>+IFERROR(VLOOKUP(L188,'[4]Lookup Tables'!$R$4:$U$22,2,FALSE),"ERROR")</f>
        <v>60</v>
      </c>
      <c r="AT188" s="23" t="str">
        <f t="shared" ref="AT188" si="1664">A188</f>
        <v>B or G</v>
      </c>
      <c r="AU188" s="21">
        <f t="shared" ref="AU188" si="1665">F188</f>
        <v>20</v>
      </c>
      <c r="AV188" s="21" t="str">
        <f>+IFERROR(VLOOKUP(L188,'[4]Lookup Tables'!$R$4:$V$22,5,FALSE),"ERROR")</f>
        <v>5-8</v>
      </c>
      <c r="AW188" s="21">
        <v>600</v>
      </c>
      <c r="AX188" s="48">
        <f t="shared" ref="AX188" si="1666">Q188</f>
        <v>29.875</v>
      </c>
      <c r="AY188" s="48">
        <f t="shared" ref="AY188" si="1667">AX188+0.25</f>
        <v>30.125</v>
      </c>
      <c r="AZ188" s="48">
        <f t="shared" ref="AZ188" si="1668">AX188+1</f>
        <v>30.875</v>
      </c>
      <c r="BA188" s="29">
        <f t="array" ref="BA188">VLOOKUP($S188&amp;$M188, CHOOSE({1,2}, '[4]Lookup Tables'!$I$20:$I$49&amp;'[4]Lookup Tables'!$J$20:$J$49,'[4]Lookup Tables'!$K$20:$K$49), 2,0)</f>
        <v>9.1499999999999998E-2</v>
      </c>
      <c r="BB188" s="29">
        <f t="shared" ref="BB188" si="1669">BA188*AX188</f>
        <v>2.7335625000000001</v>
      </c>
      <c r="BC188" s="30">
        <f t="shared" ref="BC188" si="1670">BB188*454</f>
        <v>1241.0373750000001</v>
      </c>
      <c r="BD188" s="29">
        <f t="array" ref="BD188">VLOOKUP($S188&amp;$M188, CHOOSE({1,2}, '[4]Lookup Tables'!$I$20:$I$49&amp;'[4]Lookup Tables'!$J$20:$J$49,'[4]Lookup Tables'!$L$20:$L$49), 2,0)</f>
        <v>9.2999999999999999E-2</v>
      </c>
      <c r="BE188" s="29">
        <f t="shared" ref="BE188" si="1671">BD188*AY188</f>
        <v>2.801625</v>
      </c>
      <c r="BF188" s="30">
        <f t="shared" ref="BF188" si="1672">BE188*454</f>
        <v>1271.9377500000001</v>
      </c>
      <c r="BG188" s="29">
        <f t="array" ref="BG188">VLOOKUP($S188&amp;$M188, CHOOSE({1,2}, '[4]Lookup Tables'!$I$20:$I$49&amp;'[4]Lookup Tables'!$J$20:$J$49,'[4]Lookup Tables'!$M$20:$M$49), 2,0)</f>
        <v>9.4500000000000001E-2</v>
      </c>
      <c r="BH188" s="29">
        <f t="shared" ref="BH188" si="1673">BG188*AZ188</f>
        <v>2.9176875</v>
      </c>
      <c r="BI188" s="30">
        <f t="shared" ref="BI188" si="1674">BH188*454</f>
        <v>1324.6301249999999</v>
      </c>
      <c r="BJ188" s="30" t="str">
        <f t="shared" ref="BJ188" si="1675">N188</f>
        <v>VLIF50</v>
      </c>
      <c r="BK188" s="31">
        <f t="shared" ref="BK188" si="1676">BE188*0.7</f>
        <v>1.9611375</v>
      </c>
      <c r="BL188" s="30">
        <v>72036</v>
      </c>
      <c r="BM188" s="31">
        <f t="shared" ref="BM188" si="1677">BE188*0.3</f>
        <v>0.84048749999999994</v>
      </c>
      <c r="BN188" s="32">
        <v>0.3</v>
      </c>
      <c r="BO188" s="29" t="str">
        <f>'[4]Lookup Tables'!$P$58</f>
        <v>12-8 4x1.25 Universal Clip</v>
      </c>
      <c r="BP188" s="30">
        <f>VLOOKUP($BO188,'[4]Lookup Tables'!$P$58:$Q$60,2)</f>
        <v>8509</v>
      </c>
      <c r="BQ188" s="29" t="str">
        <f>VLOOKUP($S188,'[4]Lookup Tables'!$O$45:$S$53,2)</f>
        <v>54mm142 gauge</v>
      </c>
      <c r="BR188" s="33">
        <f t="shared" ref="BR188" si="1678">($AY188+1.25)/12</f>
        <v>2.6145833333333335</v>
      </c>
      <c r="BS188" s="30">
        <f>VLOOKUP($S188,'[4]Lookup Tables'!$O$45:$S$53,3)</f>
        <v>8040</v>
      </c>
      <c r="BT188" s="29" t="str">
        <f>VLOOKUP($S188,'[4]Lookup Tables'!$O$45:$S$53,4)</f>
        <v>114mm200 gauge</v>
      </c>
      <c r="BU188" s="33">
        <f t="shared" ref="BU188" si="1679">($AY188+1.25)/12</f>
        <v>2.6145833333333335</v>
      </c>
      <c r="BV188" s="30">
        <f>VLOOKUP($S188,'[4]Lookup Tables'!$O$45:$S$53,5)</f>
        <v>8036</v>
      </c>
      <c r="BW188" s="34">
        <f t="shared" ref="BW188" si="1680">F188</f>
        <v>20</v>
      </c>
      <c r="BX188" s="34">
        <f t="shared" ref="BX188" si="1681">BB188*BW188</f>
        <v>54.671250000000001</v>
      </c>
      <c r="BY188" s="34">
        <f t="shared" ref="BY188" si="1682">BE188*BW188</f>
        <v>56.032499999999999</v>
      </c>
      <c r="BZ188" s="34">
        <f t="shared" ref="BZ188" si="1683">BH188*BW188</f>
        <v>58.353749999999998</v>
      </c>
      <c r="CA188" s="34">
        <f t="shared" ref="CA188" si="1684">BZ188+CE188+CI188</f>
        <v>60.613749999999996</v>
      </c>
      <c r="CB188" s="35" t="str">
        <f t="array" ref="CB188">VLOOKUP($E188&amp;ROUNDUP(($AZ188),0), CHOOSE({1,2},'[4]Lookup Tables'!$X$3:$X$129&amp;'[4]Lookup Tables'!$Y$3:$Y$129,'[4]Lookup Tables'!$Z$3:$Z$129),2,0)</f>
        <v>31"-2pc</v>
      </c>
      <c r="CC188" s="34">
        <f t="array" ref="CC188">VLOOKUP($E188&amp;ROUNDUP(($AZ188),0), CHOOSE({1,2},'[4]Lookup Tables'!$X$3:$X$129&amp;'[4]Lookup Tables'!$Y$3:$Y$129,'[4]Lookup Tables'!AA$3:$AA$129),2,0)</f>
        <v>8445</v>
      </c>
      <c r="CD188" s="34">
        <f t="array" ref="CD188">VLOOKUP($E188&amp;ROUNDUP(($AZ188),0), CHOOSE({1,2},'[4]Lookup Tables'!$X$3:$X$129&amp;'[4]Lookup Tables'!$Y$3:$Y$129,'[4]Lookup Tables'!$AB$3:$AB$129),2,0)</f>
        <v>8446</v>
      </c>
      <c r="CE188" s="36">
        <f t="array" ref="CE188">VLOOKUP($E188&amp;ROUNDUP(($AZ188),0), CHOOSE({1,2},'[4]Lookup Tables'!$X$3:$X$129&amp;'[4]Lookup Tables'!$Y$3:$Y$129,'[4]Lookup Tables'!$AD$3:$AD$129),2,0)</f>
        <v>2.2599999999999998</v>
      </c>
      <c r="CF188" s="34">
        <f t="array" ref="CF188">VLOOKUP($E188&amp;ROUNDUP(($AZ188),0), CHOOSE({1,2},'[4]Lookup Tables'!$X$3:$X$129&amp;'[4]Lookup Tables'!$Y$3:$Y$129,'[4]Lookup Tables'!$AE$3:$AE$129),2,0)</f>
        <v>2</v>
      </c>
      <c r="CG188" s="34" t="str">
        <f t="array" ref="CG188">VLOOKUP($E188&amp;ROUNDUP(($AZ188+1),0), CHOOSE({1,2},'[4]Lookup Tables'!$X$3:$X$129&amp;'[4]Lookup Tables'!$Y$3:$Y$129,'[4]Lookup Tables'!$AC$3:$AC$129),2,0)</f>
        <v>NA</v>
      </c>
      <c r="CH188" s="36">
        <f t="shared" ref="CH188" si="1685">(CO188*12)*0.0386</f>
        <v>8.7977752991961058</v>
      </c>
      <c r="CI188" s="36">
        <f t="shared" si="1651"/>
        <v>0</v>
      </c>
      <c r="CJ188" s="36">
        <f t="shared" ref="CJ188" si="1686">((3.14159*(((S188*0.039370078474)/2)^2))*Q188)*BW188</f>
        <v>744.8347695187972</v>
      </c>
      <c r="CK188" s="36">
        <f t="shared" ref="CK188" si="1687">((SQRT((CJ188/Q188)/3.14159))*2)</f>
        <v>5.6341869918313723</v>
      </c>
      <c r="CL188" s="36">
        <f t="shared" ref="CL188" si="1688">CK188/0.7827</f>
        <v>7.1983991207759965</v>
      </c>
      <c r="CM188" s="36">
        <f t="shared" ref="CM188" si="1689">(2*3.14159*(CL188/2))/12</f>
        <v>1.8845348911532218</v>
      </c>
      <c r="CN188" s="37">
        <f t="shared" ref="CN188" si="1690">ROUNDUP((Q188/3)*CM188,1)</f>
        <v>18.8</v>
      </c>
      <c r="CO188" s="37">
        <f t="shared" ref="CO188" si="1691">(CN188*ABS(COS(15)))+((6*(CM188*5))/12)</f>
        <v>18.993469989628895</v>
      </c>
      <c r="CP188" s="52" t="str">
        <f t="array" ref="CP188">VLOOKUP($S188&amp;$D188, CHOOSE({1,2}, '[4]Lookup Tables'!$O$65:$O$79&amp;'[4]Lookup Tables'!$P$65:$P$79,'[4]Lookup Tables'!$Q$65:$Q$79),2,0)</f>
        <v>NA</v>
      </c>
      <c r="CQ188" s="39">
        <f t="shared" si="1652"/>
        <v>3.1001319444444446</v>
      </c>
      <c r="CR188" s="40" t="str">
        <f>+IFERROR(VLOOKUP($J188,'[5]Codes - Revised'!$A$8:$O$12110,10,FALSE),"ERROR")</f>
        <v>44 x 44</v>
      </c>
      <c r="CS188" s="41">
        <f t="shared" ref="CS188" si="1692">CQ188*F188*H188</f>
        <v>2232.0950000000003</v>
      </c>
    </row>
    <row r="189" spans="1:97" s="10" customFormat="1">
      <c r="A189" s="42" t="s">
        <v>21</v>
      </c>
      <c r="B189" s="42">
        <v>273092</v>
      </c>
      <c r="C189" s="42" t="s">
        <v>396</v>
      </c>
      <c r="D189" s="42" t="s">
        <v>23</v>
      </c>
      <c r="E189" s="42" t="s">
        <v>24</v>
      </c>
      <c r="F189" s="42">
        <v>20</v>
      </c>
      <c r="G189" s="13">
        <f>CA189</f>
        <v>60.613749999999996</v>
      </c>
      <c r="H189" s="43">
        <v>36</v>
      </c>
      <c r="I189" s="13">
        <f>F189*H189</f>
        <v>720</v>
      </c>
      <c r="J189" s="43">
        <v>12315</v>
      </c>
      <c r="K189" s="42">
        <v>90</v>
      </c>
      <c r="L189" s="15">
        <f>+IFERROR(VLOOKUP($K189,'[4]Lookup Tables'!$A$3:$B$36,2,FALSE),"ERROR")</f>
        <v>90</v>
      </c>
      <c r="M189" s="42" t="s">
        <v>56</v>
      </c>
      <c r="N189" s="15" t="str">
        <f t="array" ref="N189">VLOOKUP($M189&amp;$L189, CHOOSE({1,2}, '[4]Lookup Tables'!$I$59:$I$165&amp;'[4]Lookup Tables'!$J$59:$J$165,'[4]Lookup Tables'!$K$59:$K$165), 2,0)</f>
        <v>LIF90</v>
      </c>
      <c r="O189" s="15">
        <f t="array" ref="O189">VLOOKUP($M189&amp;$K189&amp;A189, CHOOSE({1,2,3}, '[4]Lookup Tables'!$I$59:$I$165&amp;'[4]Lookup Tables'!$J$59:$J$165&amp;'[4]Lookup Tables'!$H$59:$H$165,'[4]Lookup Tables'!$L$59:$L$165), 2,0)</f>
        <v>70416</v>
      </c>
      <c r="P189" s="15">
        <f>+IFERROR(VLOOKUP($A189,'[4]Lookup Tables'!$I$54:$J$55,2,FALSE),"ERROR")</f>
        <v>72036</v>
      </c>
      <c r="Q189" s="44">
        <v>29.875</v>
      </c>
      <c r="R189" s="51">
        <v>1.375</v>
      </c>
      <c r="S189" s="45">
        <v>32</v>
      </c>
      <c r="T189" s="19">
        <f>(VLOOKUP(S189,'[4]Lookup Tables'!$L$3:$M$11,2,FALSE))*0.039370078474</f>
        <v>1.2499999915495001</v>
      </c>
      <c r="U189" s="17">
        <f>(3.14159*(T189/2)^2)*(Q189)</f>
        <v>36.662109367580207</v>
      </c>
      <c r="V189" s="20" t="str">
        <f>+IFERROR(VLOOKUP(L189,'[4]Lookup Tables'!$R$4:$U$22,3,FALSE),"ERROR")</f>
        <v>Yellow</v>
      </c>
      <c r="W189" s="21">
        <f>B189</f>
        <v>273092</v>
      </c>
      <c r="X189" s="42" t="s">
        <v>397</v>
      </c>
      <c r="Y189" s="23" t="s">
        <v>27</v>
      </c>
      <c r="Z189" s="23" t="str">
        <f>+IFERROR(VLOOKUP(L189,'[4]Lookup Tables'!$R$4:$U$22,4,FALSE),"ERROR")</f>
        <v>Slow</v>
      </c>
      <c r="AA189" s="21">
        <f>S189</f>
        <v>32</v>
      </c>
      <c r="AB189" s="24">
        <f>R189</f>
        <v>1.375</v>
      </c>
      <c r="AC189" s="23" t="s">
        <v>305</v>
      </c>
      <c r="AD189" s="25">
        <v>0.875</v>
      </c>
      <c r="AE189" s="26">
        <f>(($U189-(3.1459*(($AB189+0.043)/2)^2))/((3.1459*(($AB189+0.043)/2)^2)-(3.1459*(AD189/2)^2)))/12</f>
        <v>2.9853723788072526</v>
      </c>
      <c r="AF189" s="23" t="s">
        <v>306</v>
      </c>
      <c r="AG189" s="23">
        <v>1</v>
      </c>
      <c r="AH189" s="26">
        <f>(($U189-(3.1459*(($AB189+0.043)/2)^2))/((3.1459*(($AB189+0.043)/2)^2)-(3.1459*(AG189/2)^2)))/12</f>
        <v>3.6776450974554202</v>
      </c>
      <c r="AI189" s="23"/>
      <c r="AJ189" s="23"/>
      <c r="AK189" s="26"/>
      <c r="AL189" s="23" t="s">
        <v>31</v>
      </c>
      <c r="AM189" s="23">
        <v>0.80400000000000005</v>
      </c>
      <c r="AN189" s="26">
        <f>(($U189-(3.1459*(($AB189+0.043)/2)^2))/((3.1459*(($AB189+0.043)/2)^2)-(3.1459*(AM189/2)^2)))/12</f>
        <v>2.724519803065387</v>
      </c>
      <c r="AO189" s="23" t="s">
        <v>32</v>
      </c>
      <c r="AP189" s="23">
        <v>0.53</v>
      </c>
      <c r="AQ189" s="26">
        <f>(($U189-(3.1459*(($AB189+0.043)/2)^2))/((3.1459*(($AB189+0.043)/2)^2)-(3.1459*(AP189/2)^2)))/12</f>
        <v>2.148822171203852</v>
      </c>
      <c r="AR189" s="47">
        <f>AY189</f>
        <v>30.125</v>
      </c>
      <c r="AS189" s="21">
        <f>+IFERROR(VLOOKUP(L189,'[4]Lookup Tables'!$R$4:$U$22,2,FALSE),"ERROR")</f>
        <v>240</v>
      </c>
      <c r="AT189" s="23" t="str">
        <f>A189</f>
        <v>B or G</v>
      </c>
      <c r="AU189" s="21">
        <f>F189</f>
        <v>20</v>
      </c>
      <c r="AV189" s="21" t="str">
        <f>+IFERROR(VLOOKUP(L189,'[4]Lookup Tables'!$R$4:$V$22,5,FALSE),"ERROR")</f>
        <v>5-8</v>
      </c>
      <c r="AW189" s="21">
        <v>600</v>
      </c>
      <c r="AX189" s="48">
        <f>Q189</f>
        <v>29.875</v>
      </c>
      <c r="AY189" s="48">
        <f>AX189+0.25</f>
        <v>30.125</v>
      </c>
      <c r="AZ189" s="48">
        <f>AX189+1</f>
        <v>30.875</v>
      </c>
      <c r="BA189" s="29">
        <f t="array" ref="BA189">VLOOKUP($S189&amp;$M189, CHOOSE({1,2}, '[4]Lookup Tables'!$I$20:$I$49&amp;'[4]Lookup Tables'!$J$20:$J$49,'[4]Lookup Tables'!$K$20:$K$49), 2,0)</f>
        <v>9.1499999999999998E-2</v>
      </c>
      <c r="BB189" s="29">
        <f>BA189*AX189</f>
        <v>2.7335625000000001</v>
      </c>
      <c r="BC189" s="30">
        <f>BB189*454</f>
        <v>1241.0373750000001</v>
      </c>
      <c r="BD189" s="29">
        <f t="array" ref="BD189">VLOOKUP($S189&amp;$M189, CHOOSE({1,2}, '[4]Lookup Tables'!$I$20:$I$49&amp;'[4]Lookup Tables'!$J$20:$J$49,'[4]Lookup Tables'!$L$20:$L$49), 2,0)</f>
        <v>9.2999999999999999E-2</v>
      </c>
      <c r="BE189" s="29">
        <f>BD189*AY189</f>
        <v>2.801625</v>
      </c>
      <c r="BF189" s="30">
        <f>BE189*454</f>
        <v>1271.9377500000001</v>
      </c>
      <c r="BG189" s="29">
        <f t="array" ref="BG189">VLOOKUP($S189&amp;$M189, CHOOSE({1,2}, '[4]Lookup Tables'!$I$20:$I$49&amp;'[4]Lookup Tables'!$J$20:$J$49,'[4]Lookup Tables'!$M$20:$M$49), 2,0)</f>
        <v>9.4500000000000001E-2</v>
      </c>
      <c r="BH189" s="29">
        <f>BG189*AZ189</f>
        <v>2.9176875</v>
      </c>
      <c r="BI189" s="30">
        <f>BH189*454</f>
        <v>1324.6301249999999</v>
      </c>
      <c r="BJ189" s="30" t="str">
        <f>N189</f>
        <v>LIF90</v>
      </c>
      <c r="BK189" s="31">
        <f>BE189*0.7</f>
        <v>1.9611375</v>
      </c>
      <c r="BL189" s="30">
        <v>72036</v>
      </c>
      <c r="BM189" s="31">
        <f>BE189*0.3</f>
        <v>0.84048749999999994</v>
      </c>
      <c r="BN189" s="32">
        <v>0.3</v>
      </c>
      <c r="BO189" s="29" t="str">
        <f>'[4]Lookup Tables'!$P$58</f>
        <v>12-8 4x1.25 Universal Clip</v>
      </c>
      <c r="BP189" s="30">
        <f>VLOOKUP($BO189,'[4]Lookup Tables'!$P$58:$Q$60,2)</f>
        <v>8509</v>
      </c>
      <c r="BQ189" s="29" t="str">
        <f>VLOOKUP($S189,'[4]Lookup Tables'!$O$45:$S$53,2)</f>
        <v>54mm142 gauge</v>
      </c>
      <c r="BR189" s="33">
        <f>($AY189+1.25)/12</f>
        <v>2.6145833333333335</v>
      </c>
      <c r="BS189" s="30">
        <f>VLOOKUP($S189,'[4]Lookup Tables'!$O$45:$S$53,3)</f>
        <v>8040</v>
      </c>
      <c r="BT189" s="29" t="str">
        <f>VLOOKUP($S189,'[4]Lookup Tables'!$O$45:$S$53,4)</f>
        <v>114mm200 gauge</v>
      </c>
      <c r="BU189" s="33">
        <f>($AY189+1.25)/12</f>
        <v>2.6145833333333335</v>
      </c>
      <c r="BV189" s="30">
        <f>VLOOKUP($S189,'[4]Lookup Tables'!$O$45:$S$53,5)</f>
        <v>8036</v>
      </c>
      <c r="BW189" s="34">
        <f>F189</f>
        <v>20</v>
      </c>
      <c r="BX189" s="34">
        <f>BB189*BW189</f>
        <v>54.671250000000001</v>
      </c>
      <c r="BY189" s="34">
        <f>BE189*BW189</f>
        <v>56.032499999999999</v>
      </c>
      <c r="BZ189" s="34">
        <f>BH189*BW189</f>
        <v>58.353749999999998</v>
      </c>
      <c r="CA189" s="34">
        <f>BZ189+CE189+CI189</f>
        <v>60.613749999999996</v>
      </c>
      <c r="CB189" s="35" t="str">
        <f t="array" ref="CB189">VLOOKUP($E189&amp;ROUNDUP(($AZ189),0), CHOOSE({1,2},'[4]Lookup Tables'!$X$3:$X$129&amp;'[4]Lookup Tables'!$Y$3:$Y$129,'[4]Lookup Tables'!$Z$3:$Z$129),2,0)</f>
        <v>31"-2pc</v>
      </c>
      <c r="CC189" s="34">
        <f t="array" ref="CC189">VLOOKUP($E189&amp;ROUNDUP(($AZ189),0), CHOOSE({1,2},'[4]Lookup Tables'!$X$3:$X$129&amp;'[4]Lookup Tables'!$Y$3:$Y$129,'[4]Lookup Tables'!AA$3:$AA$129),2,0)</f>
        <v>8445</v>
      </c>
      <c r="CD189" s="34">
        <f t="array" ref="CD189">VLOOKUP($E189&amp;ROUNDUP(($AZ189),0), CHOOSE({1,2},'[4]Lookup Tables'!$X$3:$X$129&amp;'[4]Lookup Tables'!$Y$3:$Y$129,'[4]Lookup Tables'!$AB$3:$AB$129),2,0)</f>
        <v>8446</v>
      </c>
      <c r="CE189" s="36">
        <f t="array" ref="CE189">VLOOKUP($E189&amp;ROUNDUP(($AZ189),0), CHOOSE({1,2},'[4]Lookup Tables'!$X$3:$X$129&amp;'[4]Lookup Tables'!$Y$3:$Y$129,'[4]Lookup Tables'!$AD$3:$AD$129),2,0)</f>
        <v>2.2599999999999998</v>
      </c>
      <c r="CF189" s="34">
        <f t="array" ref="CF189">VLOOKUP($E189&amp;ROUNDUP(($AZ189),0), CHOOSE({1,2},'[4]Lookup Tables'!$X$3:$X$129&amp;'[4]Lookup Tables'!$Y$3:$Y$129,'[4]Lookup Tables'!$AE$3:$AE$129),2,0)</f>
        <v>2</v>
      </c>
      <c r="CG189" s="34" t="str">
        <f t="array" ref="CG189">VLOOKUP($E189&amp;ROUNDUP(($AZ189+1),0), CHOOSE({1,2},'[4]Lookup Tables'!$X$3:$X$129&amp;'[4]Lookup Tables'!$Y$3:$Y$129,'[4]Lookup Tables'!$AC$3:$AC$129),2,0)</f>
        <v>NA</v>
      </c>
      <c r="CH189" s="36">
        <f>(CO189*12)*0.0386</f>
        <v>8.7977752991961058</v>
      </c>
      <c r="CI189" s="36">
        <f t="shared" si="1651"/>
        <v>0</v>
      </c>
      <c r="CJ189" s="36">
        <f>((3.14159*(((S189*0.039370078474)/2)^2))*Q189)*BW189</f>
        <v>744.8347695187972</v>
      </c>
      <c r="CK189" s="36">
        <f>((SQRT((CJ189/Q189)/3.14159))*2)</f>
        <v>5.6341869918313723</v>
      </c>
      <c r="CL189" s="36">
        <f>CK189/0.7827</f>
        <v>7.1983991207759965</v>
      </c>
      <c r="CM189" s="36">
        <f>(2*3.14159*(CL189/2))/12</f>
        <v>1.8845348911532218</v>
      </c>
      <c r="CN189" s="37">
        <f>ROUNDUP((Q189/3)*CM189,1)</f>
        <v>18.8</v>
      </c>
      <c r="CO189" s="37">
        <f>(CN189*ABS(COS(15)))+((6*(CM189*5))/12)</f>
        <v>18.993469989628895</v>
      </c>
      <c r="CP189" s="52" t="str">
        <f t="array" ref="CP189">VLOOKUP($S189&amp;$D189, CHOOSE({1,2}, '[4]Lookup Tables'!$O$65:$O$79&amp;'[4]Lookup Tables'!$P$65:$P$79,'[4]Lookup Tables'!$Q$65:$Q$79),2,0)</f>
        <v>NA</v>
      </c>
      <c r="CQ189" s="39">
        <f t="shared" si="1652"/>
        <v>3.1001319444444446</v>
      </c>
      <c r="CR189" s="40" t="str">
        <f>+IFERROR(VLOOKUP($J189,'[5]Codes - Revised'!$A$8:$O$12110,10,FALSE),"ERROR")</f>
        <v>44 x 44</v>
      </c>
      <c r="CS189" s="41">
        <f>CQ189*F189*H189</f>
        <v>2232.0950000000003</v>
      </c>
    </row>
    <row r="190" spans="1:97" s="10" customFormat="1">
      <c r="A190" s="11" t="s">
        <v>21</v>
      </c>
      <c r="B190" s="12">
        <v>276033</v>
      </c>
      <c r="C190" s="11" t="s">
        <v>398</v>
      </c>
      <c r="D190" s="11" t="s">
        <v>23</v>
      </c>
      <c r="E190" s="11" t="s">
        <v>24</v>
      </c>
      <c r="F190" s="11">
        <v>20</v>
      </c>
      <c r="G190" s="13">
        <f t="shared" ref="G190:G191" si="1693">CA190</f>
        <v>66.367500000000007</v>
      </c>
      <c r="H190" s="14">
        <v>36</v>
      </c>
      <c r="I190" s="13">
        <f t="shared" ref="I190:I191" si="1694">F190*H190</f>
        <v>720</v>
      </c>
      <c r="J190" s="14">
        <v>12939</v>
      </c>
      <c r="K190" s="11">
        <v>35</v>
      </c>
      <c r="L190" s="15">
        <f>+IFERROR(VLOOKUP($K190,'[4]Lookup Tables'!$A$3:$B$35,2,FALSE),"ERROR")</f>
        <v>35</v>
      </c>
      <c r="M190" s="11" t="s">
        <v>56</v>
      </c>
      <c r="N190" s="15" t="str">
        <f t="array" ref="N190">VLOOKUP($M190&amp;$L190, CHOOSE({1,2}, '[4]Lookup Tables'!$I$59:$I$165&amp;'[4]Lookup Tables'!$J$59:$J$165,'[4]Lookup Tables'!$K$59:$K$165), 2,0)</f>
        <v>LIF35</v>
      </c>
      <c r="O190" s="15">
        <f t="array" ref="O190">VLOOKUP($M190&amp;$K190&amp;A190, CHOOSE({1,2,3}, '[4]Lookup Tables'!$I$59:$I$165&amp;'[4]Lookup Tables'!$J$59:$J$165&amp;'[4]Lookup Tables'!$H$59:$H$165,'[4]Lookup Tables'!$L$59:$L$165), 2,0)</f>
        <v>70311</v>
      </c>
      <c r="P190" s="15">
        <f>+IFERROR(VLOOKUP($A190,'[4]Lookup Tables'!$I$54:$J$55,2,FALSE),"ERROR")</f>
        <v>72036</v>
      </c>
      <c r="Q190" s="16">
        <v>32.75</v>
      </c>
      <c r="R190" s="51">
        <v>1.375</v>
      </c>
      <c r="S190" s="18">
        <v>32</v>
      </c>
      <c r="T190" s="19">
        <f>(VLOOKUP(S190,'[4]Lookup Tables'!$L$3:$M$11,2,FALSE))*0.039370078474</f>
        <v>1.2499999915495001</v>
      </c>
      <c r="U190" s="17">
        <f t="shared" ref="U190:U191" si="1695">(3.14159*(T190/2)^2)*(Q190)</f>
        <v>40.190262151908009</v>
      </c>
      <c r="V190" s="20" t="str">
        <f>+IFERROR(VLOOKUP(L190,'[4]Lookup Tables'!$R$4:$U$22,3,FALSE),"ERROR")</f>
        <v>Blue</v>
      </c>
      <c r="W190" s="21">
        <f t="shared" ref="W190:W191" si="1696">B190</f>
        <v>276033</v>
      </c>
      <c r="X190" s="22" t="s">
        <v>399</v>
      </c>
      <c r="Y190" s="23" t="s">
        <v>27</v>
      </c>
      <c r="Z190" s="23" t="str">
        <f>+IFERROR(VLOOKUP(L190,'[4]Lookup Tables'!$R$4:$U$22,4,FALSE),"ERROR")</f>
        <v>Fast</v>
      </c>
      <c r="AA190" s="21">
        <f t="shared" ref="AA190:AA191" si="1697">S190</f>
        <v>32</v>
      </c>
      <c r="AB190" s="24">
        <f t="shared" ref="AB190:AB191" si="1698">R190</f>
        <v>1.375</v>
      </c>
      <c r="AC190" s="23" t="s">
        <v>305</v>
      </c>
      <c r="AD190" s="25">
        <v>0.875</v>
      </c>
      <c r="AE190" s="26">
        <f t="shared" ref="AE190:AE191" si="1699">(($U190-(3.1459*(($AB190+0.043)/2)^2))/((3.1459*(($AB190+0.043)/2)^2)-(3.1459*(AD190/2)^2)))/12</f>
        <v>3.2856184486244664</v>
      </c>
      <c r="AF190" s="23" t="s">
        <v>306</v>
      </c>
      <c r="AG190" s="23">
        <v>1</v>
      </c>
      <c r="AH190" s="26">
        <f t="shared" ref="AH190:AH191" si="1700">(($U190-(3.1459*(($AB190+0.043)/2)^2))/((3.1459*(($AB190+0.043)/2)^2)-(3.1459*(AG190/2)^2)))/12</f>
        <v>4.0475146971516205</v>
      </c>
      <c r="AI190" s="23"/>
      <c r="AJ190" s="23"/>
      <c r="AK190" s="26"/>
      <c r="AL190" s="23" t="s">
        <v>31</v>
      </c>
      <c r="AM190" s="23">
        <v>0.80400000000000005</v>
      </c>
      <c r="AN190" s="26">
        <f t="shared" ref="AN190:AN191" si="1701">(($U190-(3.1459*(($AB190+0.043)/2)^2))/((3.1459*(($AB190+0.043)/2)^2)-(3.1459*(AM190/2)^2)))/12</f>
        <v>2.9985313028757985</v>
      </c>
      <c r="AO190" s="23" t="s">
        <v>32</v>
      </c>
      <c r="AP190" s="23">
        <v>0.53</v>
      </c>
      <c r="AQ190" s="26">
        <f t="shared" ref="AQ190:AQ191" si="1702">(($U190-(3.1459*(($AB190+0.043)/2)^2))/((3.1459*(($AB190+0.043)/2)^2)-(3.1459*(AP190/2)^2)))/12</f>
        <v>2.3649343775805369</v>
      </c>
      <c r="AR190" s="47">
        <f t="shared" ref="AR190:AR191" si="1703">AY190</f>
        <v>33</v>
      </c>
      <c r="AS190" s="21">
        <f>+IFERROR(VLOOKUP(L190,'[4]Lookup Tables'!$R$4:$U$22,2,FALSE),"ERROR")</f>
        <v>30</v>
      </c>
      <c r="AT190" s="23" t="str">
        <f t="shared" ref="AT190:AT191" si="1704">A190</f>
        <v>B or G</v>
      </c>
      <c r="AU190" s="21">
        <f t="shared" ref="AU190:AU191" si="1705">F190</f>
        <v>20</v>
      </c>
      <c r="AV190" s="21" t="str">
        <f>+IFERROR(VLOOKUP(L190,'[4]Lookup Tables'!$R$4:$V$22,5,FALSE),"ERROR")</f>
        <v>5-8</v>
      </c>
      <c r="AW190" s="21">
        <v>600</v>
      </c>
      <c r="AX190" s="48">
        <f t="shared" ref="AX190:AX191" si="1706">Q190</f>
        <v>32.75</v>
      </c>
      <c r="AY190" s="48">
        <f t="shared" ref="AY190:AY191" si="1707">AX190+0.25</f>
        <v>33</v>
      </c>
      <c r="AZ190" s="48">
        <f t="shared" ref="AZ190:AZ191" si="1708">AX190+1</f>
        <v>33.75</v>
      </c>
      <c r="BA190" s="29">
        <f t="array" ref="BA190">VLOOKUP($S190&amp;$M190, CHOOSE({1,2}, '[4]Lookup Tables'!$I$20:$I$49&amp;'[4]Lookup Tables'!$J$20:$J$49,'[4]Lookup Tables'!$K$20:$K$49), 2,0)</f>
        <v>9.1499999999999998E-2</v>
      </c>
      <c r="BB190" s="29">
        <f t="shared" ref="BB190:BB191" si="1709">BA190*AX190</f>
        <v>2.9966249999999999</v>
      </c>
      <c r="BC190" s="30">
        <f t="shared" ref="BC190:BC191" si="1710">BB190*454</f>
        <v>1360.46775</v>
      </c>
      <c r="BD190" s="29">
        <f t="array" ref="BD190">VLOOKUP($S190&amp;$M190, CHOOSE({1,2}, '[4]Lookup Tables'!$I$20:$I$49&amp;'[4]Lookup Tables'!$J$20:$J$49,'[4]Lookup Tables'!$L$20:$L$49), 2,0)</f>
        <v>9.2999999999999999E-2</v>
      </c>
      <c r="BE190" s="29">
        <f t="shared" ref="BE190:BE191" si="1711">BD190*AY190</f>
        <v>3.069</v>
      </c>
      <c r="BF190" s="30">
        <f t="shared" ref="BF190:BF191" si="1712">BE190*454</f>
        <v>1393.326</v>
      </c>
      <c r="BG190" s="29">
        <f t="array" ref="BG190">VLOOKUP($S190&amp;$M190, CHOOSE({1,2}, '[4]Lookup Tables'!$I$20:$I$49&amp;'[4]Lookup Tables'!$J$20:$J$49,'[4]Lookup Tables'!$M$20:$M$49), 2,0)</f>
        <v>9.4500000000000001E-2</v>
      </c>
      <c r="BH190" s="29">
        <f t="shared" ref="BH190:BH191" si="1713">BG190*AZ190</f>
        <v>3.1893750000000001</v>
      </c>
      <c r="BI190" s="30">
        <f t="shared" ref="BI190:BI191" si="1714">BH190*454</f>
        <v>1447.9762499999999</v>
      </c>
      <c r="BJ190" s="30" t="str">
        <f t="shared" ref="BJ190:BJ191" si="1715">N190</f>
        <v>LIF35</v>
      </c>
      <c r="BK190" s="31">
        <f t="shared" ref="BK190:BK191" si="1716">BE190*0.7</f>
        <v>2.1482999999999999</v>
      </c>
      <c r="BL190" s="30">
        <v>72036</v>
      </c>
      <c r="BM190" s="31">
        <f t="shared" ref="BM190:BM191" si="1717">BE190*0.3</f>
        <v>0.92069999999999996</v>
      </c>
      <c r="BN190" s="32">
        <v>0.3</v>
      </c>
      <c r="BO190" s="29" t="str">
        <f>'[4]Lookup Tables'!$P$58</f>
        <v>12-8 4x1.25 Universal Clip</v>
      </c>
      <c r="BP190" s="30">
        <f>VLOOKUP($BO190,'[4]Lookup Tables'!$P$58:$Q$60,2)</f>
        <v>8509</v>
      </c>
      <c r="BQ190" s="29" t="str">
        <f>VLOOKUP($S190,'[4]Lookup Tables'!$O$45:$S$53,2)</f>
        <v>54mm142 gauge</v>
      </c>
      <c r="BR190" s="33">
        <f t="shared" ref="BR190:BR191" si="1718">($AY190+1.25)/12</f>
        <v>2.8541666666666665</v>
      </c>
      <c r="BS190" s="30">
        <f>VLOOKUP($S190,'[4]Lookup Tables'!$O$45:$S$53,3)</f>
        <v>8040</v>
      </c>
      <c r="BT190" s="29" t="str">
        <f>VLOOKUP($S190,'[4]Lookup Tables'!$O$45:$S$53,4)</f>
        <v>114mm200 gauge</v>
      </c>
      <c r="BU190" s="33">
        <f t="shared" ref="BU190:BU191" si="1719">($AY190+1.25)/12</f>
        <v>2.8541666666666665</v>
      </c>
      <c r="BV190" s="30">
        <f>VLOOKUP($S190,'[4]Lookup Tables'!$O$45:$S$53,5)</f>
        <v>8036</v>
      </c>
      <c r="BW190" s="34">
        <f t="shared" ref="BW190:BW191" si="1720">F190</f>
        <v>20</v>
      </c>
      <c r="BX190" s="34">
        <f t="shared" ref="BX190:BX191" si="1721">BB190*BW190</f>
        <v>59.932499999999997</v>
      </c>
      <c r="BY190" s="34">
        <f t="shared" ref="BY190:BY191" si="1722">BE190*BW190</f>
        <v>61.379999999999995</v>
      </c>
      <c r="BZ190" s="34">
        <f t="shared" ref="BZ190:BZ191" si="1723">BH190*BW190</f>
        <v>63.787500000000001</v>
      </c>
      <c r="CA190" s="34">
        <f t="shared" ref="CA190:CA191" si="1724">BZ190+CE190+CI190</f>
        <v>66.367500000000007</v>
      </c>
      <c r="CB190" s="35" t="str">
        <f t="array" ref="CB190">VLOOKUP($E190&amp;ROUNDUP(($AZ190),0), CHOOSE({1,2},'[4]Lookup Tables'!$X$3:$X$129&amp;'[4]Lookup Tables'!$Y$3:$Y$129,'[4]Lookup Tables'!$Z$3:$Z$129),2,0)</f>
        <v>39"-2pc</v>
      </c>
      <c r="CC190" s="34">
        <f t="array" ref="CC190">VLOOKUP($E190&amp;ROUNDUP(($AZ190),0), CHOOSE({1,2},'[4]Lookup Tables'!$X$3:$X$129&amp;'[4]Lookup Tables'!$Y$3:$Y$129,'[4]Lookup Tables'!AA$3:$AA$129),2,0)</f>
        <v>8465</v>
      </c>
      <c r="CD190" s="34">
        <f t="array" ref="CD190">VLOOKUP($E190&amp;ROUNDUP(($AZ190),0), CHOOSE({1,2},'[4]Lookup Tables'!$X$3:$X$129&amp;'[4]Lookup Tables'!$Y$3:$Y$129,'[4]Lookup Tables'!$AB$3:$AB$129),2,0)</f>
        <v>8466</v>
      </c>
      <c r="CE190" s="36">
        <f t="array" ref="CE190">VLOOKUP($E190&amp;ROUNDUP(($AZ190),0), CHOOSE({1,2},'[4]Lookup Tables'!$X$3:$X$129&amp;'[4]Lookup Tables'!$Y$3:$Y$129,'[4]Lookup Tables'!$AD$3:$AD$129),2,0)</f>
        <v>2.58</v>
      </c>
      <c r="CF190" s="34">
        <f t="array" ref="CF190">VLOOKUP($E190&amp;ROUNDUP(($AZ190),0), CHOOSE({1,2},'[4]Lookup Tables'!$X$3:$X$129&amp;'[4]Lookup Tables'!$Y$3:$Y$129,'[4]Lookup Tables'!$AE$3:$AE$129),2,0)</f>
        <v>2</v>
      </c>
      <c r="CG190" s="34" t="str">
        <f t="array" ref="CG190">VLOOKUP($E190&amp;ROUNDUP(($AZ190+1),0), CHOOSE({1,2},'[4]Lookup Tables'!$X$3:$X$129&amp;'[4]Lookup Tables'!$Y$3:$Y$129,'[4]Lookup Tables'!$AC$3:$AC$129),2,0)</f>
        <v>NA</v>
      </c>
      <c r="CH190" s="36">
        <f t="shared" ref="CH190:CH191" si="1725">(CO190*12)*0.0386</f>
        <v>9.4311726934212761</v>
      </c>
      <c r="CI190" s="36">
        <f t="shared" si="1651"/>
        <v>0</v>
      </c>
      <c r="CJ190" s="36">
        <f t="shared" ref="CJ190:CJ191" si="1726">((3.14159*(((S190*0.039370078474)/2)^2))*Q190)*BW190</f>
        <v>816.51342934696595</v>
      </c>
      <c r="CK190" s="36">
        <f t="shared" ref="CK190:CK191" si="1727">((SQRT((CJ190/Q190)/3.14159))*2)</f>
        <v>5.6341869918313723</v>
      </c>
      <c r="CL190" s="36">
        <f t="shared" ref="CL190:CL191" si="1728">CK190/0.7827</f>
        <v>7.1983991207759965</v>
      </c>
      <c r="CM190" s="36">
        <f t="shared" ref="CM190:CM191" si="1729">(2*3.14159*(CL190/2))/12</f>
        <v>1.8845348911532218</v>
      </c>
      <c r="CN190" s="37">
        <f t="shared" ref="CN190:CN191" si="1730">ROUNDUP((Q190/3)*CM190,1)</f>
        <v>20.6</v>
      </c>
      <c r="CO190" s="37">
        <f t="shared" ref="CO190:CO191" si="1731">(CN190*ABS(COS(15)))+((6*(CM190*5))/12)</f>
        <v>20.360908232774776</v>
      </c>
      <c r="CP190" s="52" t="str">
        <f t="array" ref="CP190">VLOOKUP($S190&amp;$D190, CHOOSE({1,2}, '[4]Lookup Tables'!$O$65:$O$79&amp;'[4]Lookup Tables'!$P$65:$P$79,'[4]Lookup Tables'!$Q$65:$Q$79),2,0)</f>
        <v>NA</v>
      </c>
      <c r="CQ190" s="39">
        <f t="shared" si="1652"/>
        <v>3.3878194444444452</v>
      </c>
      <c r="CR190" s="40" t="str">
        <f>+IFERROR(VLOOKUP($J190,'[5]Codes - Revised'!$A$8:$O$12110,10,FALSE),"ERROR")</f>
        <v>48 x 44</v>
      </c>
      <c r="CS190" s="41">
        <f>CQ190*F190*H190</f>
        <v>2439.2300000000005</v>
      </c>
    </row>
    <row r="191" spans="1:97" s="10" customFormat="1">
      <c r="A191" s="11" t="s">
        <v>21</v>
      </c>
      <c r="B191" s="12">
        <v>276035</v>
      </c>
      <c r="C191" s="11" t="s">
        <v>400</v>
      </c>
      <c r="D191" s="11" t="s">
        <v>23</v>
      </c>
      <c r="E191" s="11" t="s">
        <v>24</v>
      </c>
      <c r="F191" s="11">
        <v>14</v>
      </c>
      <c r="G191" s="13">
        <f t="shared" si="1693"/>
        <v>47.231250000000003</v>
      </c>
      <c r="H191" s="14">
        <v>36</v>
      </c>
      <c r="I191" s="13">
        <f t="shared" si="1694"/>
        <v>504</v>
      </c>
      <c r="J191" s="14">
        <v>12939</v>
      </c>
      <c r="K191" s="11">
        <v>35</v>
      </c>
      <c r="L191" s="15">
        <f>+IFERROR(VLOOKUP($K191,'[4]Lookup Tables'!$A$3:$B$35,2,FALSE),"ERROR")</f>
        <v>35</v>
      </c>
      <c r="M191" s="11" t="s">
        <v>56</v>
      </c>
      <c r="N191" s="15" t="str">
        <f t="array" ref="N191">VLOOKUP($M191&amp;$L191, CHOOSE({1,2}, '[4]Lookup Tables'!$I$59:$I$165&amp;'[4]Lookup Tables'!$J$59:$J$165,'[4]Lookup Tables'!$K$59:$K$165), 2,0)</f>
        <v>LIF35</v>
      </c>
      <c r="O191" s="15">
        <f t="array" ref="O191">VLOOKUP($M191&amp;$K191&amp;A191, CHOOSE({1,2,3}, '[4]Lookup Tables'!$I$59:$I$165&amp;'[4]Lookup Tables'!$J$59:$J$165&amp;'[4]Lookup Tables'!$H$59:$H$165,'[4]Lookup Tables'!$L$59:$L$165), 2,0)</f>
        <v>70311</v>
      </c>
      <c r="P191" s="15">
        <f>+IFERROR(VLOOKUP($A191,'[4]Lookup Tables'!$I$54:$J$55,2,FALSE),"ERROR")</f>
        <v>72036</v>
      </c>
      <c r="Q191" s="16">
        <v>32.75</v>
      </c>
      <c r="R191" s="51">
        <v>1.375</v>
      </c>
      <c r="S191" s="18">
        <v>32</v>
      </c>
      <c r="T191" s="19">
        <f>(VLOOKUP(S191,'[4]Lookup Tables'!$L$3:$M$11,2,FALSE))*0.039370078474</f>
        <v>1.2499999915495001</v>
      </c>
      <c r="U191" s="17">
        <f t="shared" si="1695"/>
        <v>40.190262151908009</v>
      </c>
      <c r="V191" s="20" t="str">
        <f>+IFERROR(VLOOKUP(L191,'[4]Lookup Tables'!$R$4:$U$22,3,FALSE),"ERROR")</f>
        <v>Blue</v>
      </c>
      <c r="W191" s="21">
        <f t="shared" si="1696"/>
        <v>276035</v>
      </c>
      <c r="X191" s="22" t="s">
        <v>399</v>
      </c>
      <c r="Y191" s="23" t="s">
        <v>27</v>
      </c>
      <c r="Z191" s="23" t="str">
        <f>+IFERROR(VLOOKUP(L191,'[4]Lookup Tables'!$R$4:$U$22,4,FALSE),"ERROR")</f>
        <v>Fast</v>
      </c>
      <c r="AA191" s="21">
        <f t="shared" si="1697"/>
        <v>32</v>
      </c>
      <c r="AB191" s="24">
        <f t="shared" si="1698"/>
        <v>1.375</v>
      </c>
      <c r="AC191" s="23" t="s">
        <v>305</v>
      </c>
      <c r="AD191" s="25">
        <v>0.875</v>
      </c>
      <c r="AE191" s="26">
        <f t="shared" si="1699"/>
        <v>3.2856184486244664</v>
      </c>
      <c r="AF191" s="23" t="s">
        <v>306</v>
      </c>
      <c r="AG191" s="23">
        <v>1</v>
      </c>
      <c r="AH191" s="26">
        <f t="shared" si="1700"/>
        <v>4.0475146971516205</v>
      </c>
      <c r="AI191" s="23"/>
      <c r="AJ191" s="23"/>
      <c r="AK191" s="26"/>
      <c r="AL191" s="23" t="s">
        <v>31</v>
      </c>
      <c r="AM191" s="23">
        <v>0.80400000000000005</v>
      </c>
      <c r="AN191" s="26">
        <f t="shared" si="1701"/>
        <v>2.9985313028757985</v>
      </c>
      <c r="AO191" s="23" t="s">
        <v>32</v>
      </c>
      <c r="AP191" s="23">
        <v>0.53</v>
      </c>
      <c r="AQ191" s="26">
        <f t="shared" si="1702"/>
        <v>2.3649343775805369</v>
      </c>
      <c r="AR191" s="47">
        <f t="shared" si="1703"/>
        <v>33</v>
      </c>
      <c r="AS191" s="21">
        <f>+IFERROR(VLOOKUP(L191,'[4]Lookup Tables'!$R$4:$U$22,2,FALSE),"ERROR")</f>
        <v>30</v>
      </c>
      <c r="AT191" s="23" t="str">
        <f t="shared" si="1704"/>
        <v>B or G</v>
      </c>
      <c r="AU191" s="21">
        <f t="shared" si="1705"/>
        <v>14</v>
      </c>
      <c r="AV191" s="21" t="str">
        <f>+IFERROR(VLOOKUP(L191,'[4]Lookup Tables'!$R$4:$V$22,5,FALSE),"ERROR")</f>
        <v>5-8</v>
      </c>
      <c r="AW191" s="21">
        <v>600</v>
      </c>
      <c r="AX191" s="48">
        <f t="shared" si="1706"/>
        <v>32.75</v>
      </c>
      <c r="AY191" s="48">
        <f t="shared" si="1707"/>
        <v>33</v>
      </c>
      <c r="AZ191" s="48">
        <f t="shared" si="1708"/>
        <v>33.75</v>
      </c>
      <c r="BA191" s="29">
        <f t="array" ref="BA191">VLOOKUP($S191&amp;$M191, CHOOSE({1,2}, '[4]Lookup Tables'!$I$20:$I$49&amp;'[4]Lookup Tables'!$J$20:$J$49,'[4]Lookup Tables'!$K$20:$K$49), 2,0)</f>
        <v>9.1499999999999998E-2</v>
      </c>
      <c r="BB191" s="29">
        <f t="shared" si="1709"/>
        <v>2.9966249999999999</v>
      </c>
      <c r="BC191" s="30">
        <f t="shared" si="1710"/>
        <v>1360.46775</v>
      </c>
      <c r="BD191" s="29">
        <f t="array" ref="BD191">VLOOKUP($S191&amp;$M191, CHOOSE({1,2}, '[4]Lookup Tables'!$I$20:$I$49&amp;'[4]Lookup Tables'!$J$20:$J$49,'[4]Lookup Tables'!$L$20:$L$49), 2,0)</f>
        <v>9.2999999999999999E-2</v>
      </c>
      <c r="BE191" s="29">
        <f t="shared" si="1711"/>
        <v>3.069</v>
      </c>
      <c r="BF191" s="30">
        <f t="shared" si="1712"/>
        <v>1393.326</v>
      </c>
      <c r="BG191" s="29">
        <f t="array" ref="BG191">VLOOKUP($S191&amp;$M191, CHOOSE({1,2}, '[4]Lookup Tables'!$I$20:$I$49&amp;'[4]Lookup Tables'!$J$20:$J$49,'[4]Lookup Tables'!$M$20:$M$49), 2,0)</f>
        <v>9.4500000000000001E-2</v>
      </c>
      <c r="BH191" s="29">
        <f t="shared" si="1713"/>
        <v>3.1893750000000001</v>
      </c>
      <c r="BI191" s="30">
        <f t="shared" si="1714"/>
        <v>1447.9762499999999</v>
      </c>
      <c r="BJ191" s="30" t="str">
        <f t="shared" si="1715"/>
        <v>LIF35</v>
      </c>
      <c r="BK191" s="31">
        <f t="shared" si="1716"/>
        <v>2.1482999999999999</v>
      </c>
      <c r="BL191" s="30">
        <v>72036</v>
      </c>
      <c r="BM191" s="31">
        <f t="shared" si="1717"/>
        <v>0.92069999999999996</v>
      </c>
      <c r="BN191" s="32">
        <v>0.3</v>
      </c>
      <c r="BO191" s="29" t="str">
        <f>'[4]Lookup Tables'!$P$58</f>
        <v>12-8 4x1.25 Universal Clip</v>
      </c>
      <c r="BP191" s="30">
        <f>VLOOKUP($BO191,'[4]Lookup Tables'!$P$58:$Q$60,2)</f>
        <v>8509</v>
      </c>
      <c r="BQ191" s="29" t="str">
        <f>VLOOKUP($S191,'[4]Lookup Tables'!$O$45:$S$53,2)</f>
        <v>54mm142 gauge</v>
      </c>
      <c r="BR191" s="33">
        <f t="shared" si="1718"/>
        <v>2.8541666666666665</v>
      </c>
      <c r="BS191" s="30">
        <f>VLOOKUP($S191,'[4]Lookup Tables'!$O$45:$S$53,3)</f>
        <v>8040</v>
      </c>
      <c r="BT191" s="29" t="str">
        <f>VLOOKUP($S191,'[4]Lookup Tables'!$O$45:$S$53,4)</f>
        <v>114mm200 gauge</v>
      </c>
      <c r="BU191" s="33">
        <f t="shared" si="1719"/>
        <v>2.8541666666666665</v>
      </c>
      <c r="BV191" s="30">
        <f>VLOOKUP($S191,'[4]Lookup Tables'!$O$45:$S$53,5)</f>
        <v>8036</v>
      </c>
      <c r="BW191" s="34">
        <f t="shared" si="1720"/>
        <v>14</v>
      </c>
      <c r="BX191" s="34">
        <f t="shared" si="1721"/>
        <v>41.952749999999995</v>
      </c>
      <c r="BY191" s="34">
        <f t="shared" si="1722"/>
        <v>42.966000000000001</v>
      </c>
      <c r="BZ191" s="34">
        <f t="shared" si="1723"/>
        <v>44.651250000000005</v>
      </c>
      <c r="CA191" s="34">
        <f t="shared" si="1724"/>
        <v>47.231250000000003</v>
      </c>
      <c r="CB191" s="35" t="str">
        <f t="array" ref="CB191">VLOOKUP($E191&amp;ROUNDUP(($AZ191),0), CHOOSE({1,2},'[4]Lookup Tables'!$X$3:$X$129&amp;'[4]Lookup Tables'!$Y$3:$Y$129,'[4]Lookup Tables'!$Z$3:$Z$129),2,0)</f>
        <v>39"-2pc</v>
      </c>
      <c r="CC191" s="34">
        <f t="array" ref="CC191">VLOOKUP($E191&amp;ROUNDUP(($AZ191),0), CHOOSE({1,2},'[4]Lookup Tables'!$X$3:$X$129&amp;'[4]Lookup Tables'!$Y$3:$Y$129,'[4]Lookup Tables'!AA$3:$AA$129),2,0)</f>
        <v>8465</v>
      </c>
      <c r="CD191" s="34">
        <f t="array" ref="CD191">VLOOKUP($E191&amp;ROUNDUP(($AZ191),0), CHOOSE({1,2},'[4]Lookup Tables'!$X$3:$X$129&amp;'[4]Lookup Tables'!$Y$3:$Y$129,'[4]Lookup Tables'!$AB$3:$AB$129),2,0)</f>
        <v>8466</v>
      </c>
      <c r="CE191" s="36">
        <f t="array" ref="CE191">VLOOKUP($E191&amp;ROUNDUP(($AZ191),0), CHOOSE({1,2},'[4]Lookup Tables'!$X$3:$X$129&amp;'[4]Lookup Tables'!$Y$3:$Y$129,'[4]Lookup Tables'!$AD$3:$AD$129),2,0)</f>
        <v>2.58</v>
      </c>
      <c r="CF191" s="34">
        <f t="array" ref="CF191">VLOOKUP($E191&amp;ROUNDUP(($AZ191),0), CHOOSE({1,2},'[4]Lookup Tables'!$X$3:$X$129&amp;'[4]Lookup Tables'!$Y$3:$Y$129,'[4]Lookup Tables'!$AE$3:$AE$129),2,0)</f>
        <v>2</v>
      </c>
      <c r="CG191" s="34" t="str">
        <f t="array" ref="CG191">VLOOKUP($E191&amp;ROUNDUP(($AZ191+1),0), CHOOSE({1,2},'[4]Lookup Tables'!$X$3:$X$129&amp;'[4]Lookup Tables'!$Y$3:$Y$129,'[4]Lookup Tables'!$AC$3:$AC$129),2,0)</f>
        <v>NA</v>
      </c>
      <c r="CH191" s="36">
        <f t="shared" si="1725"/>
        <v>7.9134887173248014</v>
      </c>
      <c r="CI191" s="36">
        <f t="shared" si="1651"/>
        <v>0</v>
      </c>
      <c r="CJ191" s="36">
        <f t="shared" si="1726"/>
        <v>571.55940054287623</v>
      </c>
      <c r="CK191" s="36">
        <f t="shared" si="1727"/>
        <v>4.7138990380835795</v>
      </c>
      <c r="CL191" s="36">
        <f t="shared" si="1728"/>
        <v>6.0226127993913119</v>
      </c>
      <c r="CM191" s="36">
        <f t="shared" si="1729"/>
        <v>1.5767150120366458</v>
      </c>
      <c r="CN191" s="37">
        <f t="shared" si="1730"/>
        <v>17.3</v>
      </c>
      <c r="CO191" s="37">
        <f t="shared" si="1731"/>
        <v>17.084388422549225</v>
      </c>
      <c r="CP191" s="52" t="str">
        <f t="array" ref="CP191">VLOOKUP($S191&amp;$D191, CHOOSE({1,2}, '[4]Lookup Tables'!$O$65:$O$79&amp;'[4]Lookup Tables'!$P$65:$P$79,'[4]Lookup Tables'!$Q$65:$Q$79),2,0)</f>
        <v>NA</v>
      </c>
      <c r="CQ191" s="39">
        <f t="shared" si="1652"/>
        <v>3.472867063492064</v>
      </c>
      <c r="CR191" s="40" t="str">
        <f>+IFERROR(VLOOKUP($J191,'[5]Codes - Revised'!$A$8:$O$12110,10,FALSE),"ERROR")</f>
        <v>48 x 44</v>
      </c>
      <c r="CS191" s="41">
        <f t="shared" ref="CS191" si="1732">CQ191*F191*H191</f>
        <v>1750.3250000000003</v>
      </c>
    </row>
    <row r="192" spans="1:97" s="10" customFormat="1">
      <c r="A192" s="11" t="s">
        <v>21</v>
      </c>
      <c r="B192" s="12">
        <v>276036</v>
      </c>
      <c r="C192" s="11" t="s">
        <v>401</v>
      </c>
      <c r="D192" s="11" t="s">
        <v>367</v>
      </c>
      <c r="E192" s="11" t="s">
        <v>24</v>
      </c>
      <c r="F192" s="11">
        <v>20</v>
      </c>
      <c r="G192" s="13">
        <f>CA192</f>
        <v>66.367500000000007</v>
      </c>
      <c r="H192" s="14">
        <v>36</v>
      </c>
      <c r="I192" s="13">
        <f>F192*H192</f>
        <v>720</v>
      </c>
      <c r="J192" s="14">
        <v>12939</v>
      </c>
      <c r="K192" s="11">
        <v>35</v>
      </c>
      <c r="L192" s="15">
        <f>+IFERROR(VLOOKUP($K192,'[4]Lookup Tables'!$A$3:$B$35,2,FALSE),"ERROR")</f>
        <v>35</v>
      </c>
      <c r="M192" s="11" t="s">
        <v>56</v>
      </c>
      <c r="N192" s="15" t="str">
        <f t="array" ref="N192">VLOOKUP($M192&amp;$L192, CHOOSE({1,2}, '[4]Lookup Tables'!$I$59:$I$165&amp;'[4]Lookup Tables'!$J$59:$J$165,'[4]Lookup Tables'!$K$59:$K$165), 2,0)</f>
        <v>LIF35</v>
      </c>
      <c r="O192" s="15">
        <f t="array" ref="O192">VLOOKUP($M192&amp;$K192&amp;A192, CHOOSE({1,2,3}, '[4]Lookup Tables'!$I$59:$I$165&amp;'[4]Lookup Tables'!$J$59:$J$165&amp;'[4]Lookup Tables'!$H$59:$H$165,'[4]Lookup Tables'!$L$59:$L$165), 2,0)</f>
        <v>70311</v>
      </c>
      <c r="P192" s="15">
        <f>+IFERROR(VLOOKUP($A192,'[4]Lookup Tables'!$I$54:$J$55,2,FALSE),"ERROR")</f>
        <v>72036</v>
      </c>
      <c r="Q192" s="16">
        <v>32.75</v>
      </c>
      <c r="R192" s="51">
        <v>1.375</v>
      </c>
      <c r="S192" s="18">
        <v>32</v>
      </c>
      <c r="T192" s="19">
        <f>(VLOOKUP(S192,'[4]Lookup Tables'!$L$3:$M$11,2,FALSE))*0.039370078474</f>
        <v>1.2499999915495001</v>
      </c>
      <c r="U192" s="17">
        <f>(3.14159*(T192/2)^2)*(Q192)</f>
        <v>40.190262151908009</v>
      </c>
      <c r="V192" s="20" t="str">
        <f>+IFERROR(VLOOKUP(L192,'[4]Lookup Tables'!$R$4:$U$22,3,FALSE),"ERROR")</f>
        <v>Blue</v>
      </c>
      <c r="W192" s="21">
        <f>B192</f>
        <v>276036</v>
      </c>
      <c r="X192" s="22" t="s">
        <v>402</v>
      </c>
      <c r="Y192" s="23" t="s">
        <v>27</v>
      </c>
      <c r="Z192" s="23" t="str">
        <f>+IFERROR(VLOOKUP(L192,'[4]Lookup Tables'!$R$4:$U$22,4,FALSE),"ERROR")</f>
        <v>Fast</v>
      </c>
      <c r="AA192" s="21">
        <f>S192</f>
        <v>32</v>
      </c>
      <c r="AB192" s="24">
        <f>R192</f>
        <v>1.375</v>
      </c>
      <c r="AC192" s="23" t="s">
        <v>305</v>
      </c>
      <c r="AD192" s="25">
        <v>0.875</v>
      </c>
      <c r="AE192" s="26">
        <f>(($U192-(3.1459*(($AB192+0.043)/2)^2))/((3.1459*(($AB192+0.043)/2)^2)-(3.1459*(AD192/2)^2)))/12</f>
        <v>3.2856184486244664</v>
      </c>
      <c r="AF192" s="23" t="s">
        <v>306</v>
      </c>
      <c r="AG192" s="23">
        <v>1</v>
      </c>
      <c r="AH192" s="26">
        <f>(($U192-(3.1459*(($AB192+0.043)/2)^2))/((3.1459*(($AB192+0.043)/2)^2)-(3.1459*(AG192/2)^2)))/12</f>
        <v>4.0475146971516205</v>
      </c>
      <c r="AI192" s="23"/>
      <c r="AJ192" s="23"/>
      <c r="AK192" s="26"/>
      <c r="AL192" s="23" t="s">
        <v>31</v>
      </c>
      <c r="AM192" s="23">
        <v>0.80400000000000005</v>
      </c>
      <c r="AN192" s="26">
        <f>(($U192-(3.1459*(($AB192+0.043)/2)^2))/((3.1459*(($AB192+0.043)/2)^2)-(3.1459*(AM192/2)^2)))/12</f>
        <v>2.9985313028757985</v>
      </c>
      <c r="AO192" s="23" t="s">
        <v>32</v>
      </c>
      <c r="AP192" s="23">
        <v>0.53</v>
      </c>
      <c r="AQ192" s="26">
        <f>(($U192-(3.1459*(($AB192+0.043)/2)^2))/((3.1459*(($AB192+0.043)/2)^2)-(3.1459*(AP192/2)^2)))/12</f>
        <v>2.3649343775805369</v>
      </c>
      <c r="AR192" s="47">
        <f>AY192</f>
        <v>33</v>
      </c>
      <c r="AS192" s="21">
        <f>+IFERROR(VLOOKUP(L192,'[4]Lookup Tables'!$R$4:$U$22,2,FALSE),"ERROR")</f>
        <v>30</v>
      </c>
      <c r="AT192" s="23" t="str">
        <f>A192</f>
        <v>B or G</v>
      </c>
      <c r="AU192" s="21">
        <f>F192</f>
        <v>20</v>
      </c>
      <c r="AV192" s="21" t="str">
        <f>+IFERROR(VLOOKUP(L192,'[4]Lookup Tables'!$R$4:$V$22,5,FALSE),"ERROR")</f>
        <v>5-8</v>
      </c>
      <c r="AW192" s="21">
        <v>600</v>
      </c>
      <c r="AX192" s="48">
        <f>Q192</f>
        <v>32.75</v>
      </c>
      <c r="AY192" s="48">
        <f>AX192+0.25</f>
        <v>33</v>
      </c>
      <c r="AZ192" s="48">
        <f>AX192+1</f>
        <v>33.75</v>
      </c>
      <c r="BA192" s="29">
        <f t="array" ref="BA192">VLOOKUP($S192&amp;$M192, CHOOSE({1,2}, '[4]Lookup Tables'!$I$20:$I$49&amp;'[4]Lookup Tables'!$J$20:$J$49,'[4]Lookup Tables'!$K$20:$K$49), 2,0)</f>
        <v>9.1499999999999998E-2</v>
      </c>
      <c r="BB192" s="29">
        <f>BA192*AX192</f>
        <v>2.9966249999999999</v>
      </c>
      <c r="BC192" s="30">
        <f>BB192*454</f>
        <v>1360.46775</v>
      </c>
      <c r="BD192" s="29">
        <f t="array" ref="BD192">VLOOKUP($S192&amp;$M192, CHOOSE({1,2}, '[4]Lookup Tables'!$I$20:$I$49&amp;'[4]Lookup Tables'!$J$20:$J$49,'[4]Lookup Tables'!$L$20:$L$49), 2,0)</f>
        <v>9.2999999999999999E-2</v>
      </c>
      <c r="BE192" s="29">
        <f>BD192*AY192</f>
        <v>3.069</v>
      </c>
      <c r="BF192" s="30">
        <f>BE192*454</f>
        <v>1393.326</v>
      </c>
      <c r="BG192" s="29">
        <f t="array" ref="BG192">VLOOKUP($S192&amp;$M192, CHOOSE({1,2}, '[4]Lookup Tables'!$I$20:$I$49&amp;'[4]Lookup Tables'!$J$20:$J$49,'[4]Lookup Tables'!$M$20:$M$49), 2,0)</f>
        <v>9.4500000000000001E-2</v>
      </c>
      <c r="BH192" s="29">
        <f>BG192*AZ192</f>
        <v>3.1893750000000001</v>
      </c>
      <c r="BI192" s="30">
        <f>BH192*454</f>
        <v>1447.9762499999999</v>
      </c>
      <c r="BJ192" s="30" t="str">
        <f>N192</f>
        <v>LIF35</v>
      </c>
      <c r="BK192" s="31">
        <f>BE192*0.7</f>
        <v>2.1482999999999999</v>
      </c>
      <c r="BL192" s="30">
        <v>72036</v>
      </c>
      <c r="BM192" s="31">
        <f>BE192*0.3</f>
        <v>0.92069999999999996</v>
      </c>
      <c r="BN192" s="32">
        <v>0.3</v>
      </c>
      <c r="BO192" s="29" t="str">
        <f>'[4]Lookup Tables'!$P$58</f>
        <v>12-8 4x1.25 Universal Clip</v>
      </c>
      <c r="BP192" s="30">
        <f>VLOOKUP($BO192,'[4]Lookup Tables'!$P$58:$Q$60,2)</f>
        <v>8509</v>
      </c>
      <c r="BQ192" s="29" t="str">
        <f>VLOOKUP($S192,'[4]Lookup Tables'!$O$45:$S$53,2)</f>
        <v>54mm142 gauge</v>
      </c>
      <c r="BR192" s="33">
        <f>($AY192+1.25)/12</f>
        <v>2.8541666666666665</v>
      </c>
      <c r="BS192" s="30">
        <f>VLOOKUP($S192,'[4]Lookup Tables'!$O$45:$S$53,3)</f>
        <v>8040</v>
      </c>
      <c r="BT192" s="29" t="str">
        <f>VLOOKUP($S192,'[4]Lookup Tables'!$O$45:$S$53,4)</f>
        <v>114mm200 gauge</v>
      </c>
      <c r="BU192" s="33">
        <f>($AY192+1.25)/12</f>
        <v>2.8541666666666665</v>
      </c>
      <c r="BV192" s="30">
        <f>VLOOKUP($S192,'[4]Lookup Tables'!$O$45:$S$53,5)</f>
        <v>8036</v>
      </c>
      <c r="BW192" s="34">
        <f>F192</f>
        <v>20</v>
      </c>
      <c r="BX192" s="34">
        <f>BB192*BW192</f>
        <v>59.932499999999997</v>
      </c>
      <c r="BY192" s="34">
        <f>BE192*BW192</f>
        <v>61.379999999999995</v>
      </c>
      <c r="BZ192" s="34">
        <f>BH192*BW192</f>
        <v>63.787500000000001</v>
      </c>
      <c r="CA192" s="34">
        <f>BZ192+CE192+CI192</f>
        <v>66.367500000000007</v>
      </c>
      <c r="CB192" s="35" t="str">
        <f t="array" ref="CB192">VLOOKUP($E192&amp;ROUNDUP(($AZ192),0), CHOOSE({1,2},'[4]Lookup Tables'!$X$3:$X$129&amp;'[4]Lookup Tables'!$Y$3:$Y$129,'[4]Lookup Tables'!$Z$3:$Z$129),2,0)</f>
        <v>39"-2pc</v>
      </c>
      <c r="CC192" s="34">
        <f t="array" ref="CC192">VLOOKUP($E192&amp;ROUNDUP(($AZ192),0), CHOOSE({1,2},'[4]Lookup Tables'!$X$3:$X$129&amp;'[4]Lookup Tables'!$Y$3:$Y$129,'[4]Lookup Tables'!AA$3:$AA$129),2,0)</f>
        <v>8465</v>
      </c>
      <c r="CD192" s="34">
        <f t="array" ref="CD192">VLOOKUP($E192&amp;ROUNDUP(($AZ192),0), CHOOSE({1,2},'[4]Lookup Tables'!$X$3:$X$129&amp;'[4]Lookup Tables'!$Y$3:$Y$129,'[4]Lookup Tables'!$AB$3:$AB$129),2,0)</f>
        <v>8466</v>
      </c>
      <c r="CE192" s="36">
        <f t="array" ref="CE192">VLOOKUP($E192&amp;ROUNDUP(($AZ192),0), CHOOSE({1,2},'[4]Lookup Tables'!$X$3:$X$129&amp;'[4]Lookup Tables'!$Y$3:$Y$129,'[4]Lookup Tables'!$AD$3:$AD$129),2,0)</f>
        <v>2.58</v>
      </c>
      <c r="CF192" s="34">
        <f t="array" ref="CF192">VLOOKUP($E192&amp;ROUNDUP(($AZ192),0), CHOOSE({1,2},'[4]Lookup Tables'!$X$3:$X$129&amp;'[4]Lookup Tables'!$Y$3:$Y$129,'[4]Lookup Tables'!$AE$3:$AE$129),2,0)</f>
        <v>2</v>
      </c>
      <c r="CG192" s="34" t="str">
        <f t="array" ref="CG192">VLOOKUP($E192&amp;ROUNDUP(($AZ192+1),0), CHOOSE({1,2},'[4]Lookup Tables'!$X$3:$X$129&amp;'[4]Lookup Tables'!$Y$3:$Y$129,'[4]Lookup Tables'!$AC$3:$AC$129),2,0)</f>
        <v>NA</v>
      </c>
      <c r="CH192" s="36">
        <f>(CO192*12)*0.0386</f>
        <v>9.4311726934212761</v>
      </c>
      <c r="CI192" s="36">
        <f>IF(CB192="NA", CH192*0.0022,0)</f>
        <v>0</v>
      </c>
      <c r="CJ192" s="36">
        <f>((3.14159*(((S192*0.039370078474)/2)^2))*Q192)*BW192</f>
        <v>816.51342934696595</v>
      </c>
      <c r="CK192" s="36">
        <f>((SQRT((CJ192/Q192)/3.14159))*2)</f>
        <v>5.6341869918313723</v>
      </c>
      <c r="CL192" s="36">
        <f>CK192/0.7827</f>
        <v>7.1983991207759965</v>
      </c>
      <c r="CM192" s="36">
        <f>(2*3.14159*(CL192/2))/12</f>
        <v>1.8845348911532218</v>
      </c>
      <c r="CN192" s="37">
        <f>ROUNDUP((Q192/3)*CM192,1)</f>
        <v>20.6</v>
      </c>
      <c r="CO192" s="37">
        <f>(CN192*ABS(COS(15)))+((6*(CM192*5))/12)</f>
        <v>20.360908232774776</v>
      </c>
      <c r="CP192" s="52">
        <f t="array" ref="CP192">VLOOKUP($S192&amp;$D192, CHOOSE({1,2}, '[4]Lookup Tables'!$O$65:$O$79&amp;'[4]Lookup Tables'!$P$65:$P$79,'[4]Lookup Tables'!$Q$65:$Q$79),2,0)</f>
        <v>8516</v>
      </c>
      <c r="CQ192" s="39">
        <f>(CA192/BW192)+(50/I192)</f>
        <v>3.3878194444444452</v>
      </c>
      <c r="CR192" s="40" t="str">
        <f>+IFERROR(VLOOKUP($J192,'[5]Codes - Revised'!$A$8:$O$12110,10,FALSE),"ERROR")</f>
        <v>48 x 44</v>
      </c>
      <c r="CS192" s="41">
        <f>CQ192*F192*H192</f>
        <v>2439.2300000000005</v>
      </c>
    </row>
    <row r="193" spans="1:97" s="10" customFormat="1">
      <c r="A193" s="11" t="s">
        <v>21</v>
      </c>
      <c r="B193" s="11">
        <v>278083</v>
      </c>
      <c r="C193" s="11" t="s">
        <v>403</v>
      </c>
      <c r="D193" s="11" t="s">
        <v>23</v>
      </c>
      <c r="E193" s="11" t="s">
        <v>24</v>
      </c>
      <c r="F193" s="11">
        <v>15</v>
      </c>
      <c r="G193" s="13">
        <f>CA193</f>
        <v>53.255625000000002</v>
      </c>
      <c r="H193" s="14">
        <v>36</v>
      </c>
      <c r="I193" s="13">
        <f>F193*H193</f>
        <v>540</v>
      </c>
      <c r="J193" s="14">
        <v>12939</v>
      </c>
      <c r="K193" s="11">
        <v>50</v>
      </c>
      <c r="L193" s="15">
        <f>+IFERROR(VLOOKUP($K193,'[4]Lookup Tables'!$A$3:$B$35,2,FALSE),"ERROR")</f>
        <v>50</v>
      </c>
      <c r="M193" s="11" t="s">
        <v>51</v>
      </c>
      <c r="N193" s="15" t="str">
        <f t="array" ref="N193">VLOOKUP($M193&amp;$L193, CHOOSE({1,2}, '[4]Lookup Tables'!$I$59:$I$166&amp;'[4]Lookup Tables'!$J$59:$J$166,'[4]Lookup Tables'!$K$59:$K$166), 2,0)</f>
        <v>VLIF50</v>
      </c>
      <c r="O193" s="15">
        <f t="array" ref="O193">VLOOKUP($M193&amp;$K193&amp;A193, CHOOSE({1,2,3}, '[4]Lookup Tables'!$I$59:$I$166&amp;'[4]Lookup Tables'!$J$59:$J$166&amp;'[4]Lookup Tables'!$H$59:$H$166,'[4]Lookup Tables'!$L$59:$L$166), 2,0)</f>
        <v>70344</v>
      </c>
      <c r="P193" s="15">
        <f>+IFERROR(VLOOKUP($A193,'[4]Lookup Tables'!$I$54:$J$55,2,FALSE),"ERROR")</f>
        <v>72036</v>
      </c>
      <c r="Q193" s="16">
        <v>34.75</v>
      </c>
      <c r="R193" s="51">
        <v>1.375</v>
      </c>
      <c r="S193" s="18">
        <v>32</v>
      </c>
      <c r="T193" s="19">
        <f>(VLOOKUP(S193,'[4]Lookup Tables'!$L$3:$M$11,2,FALSE))*0.039370078474</f>
        <v>1.2499999915495001</v>
      </c>
      <c r="U193" s="17">
        <f>(3.14159*(T193/2)^2)*(Q193)</f>
        <v>42.644629306222996</v>
      </c>
      <c r="V193" s="20" t="str">
        <f>+IFERROR(VLOOKUP(L193,'[4]Lookup Tables'!$R$4:$U$22,3,FALSE),"ERROR")</f>
        <v>Green</v>
      </c>
      <c r="W193" s="21">
        <f>B193</f>
        <v>278083</v>
      </c>
      <c r="X193" s="22" t="s">
        <v>404</v>
      </c>
      <c r="Y193" s="23" t="s">
        <v>27</v>
      </c>
      <c r="Z193" s="23" t="str">
        <f>+IFERROR(VLOOKUP(L193,'[4]Lookup Tables'!$R$4:$U$22,4,FALSE),"ERROR")</f>
        <v>Medium</v>
      </c>
      <c r="AA193" s="21">
        <f>S193</f>
        <v>32</v>
      </c>
      <c r="AB193" s="24">
        <f>R193</f>
        <v>1.375</v>
      </c>
      <c r="AC193" s="23" t="s">
        <v>305</v>
      </c>
      <c r="AD193" s="25">
        <v>0.875</v>
      </c>
      <c r="AE193" s="26">
        <f>(($U193-(3.1459*(($AB193+0.043)/2)^2))/((3.1459*(($AB193+0.043)/2)^2)-(3.1459*(AD193/2)^2)))/12</f>
        <v>3.4944852798016579</v>
      </c>
      <c r="AF193" s="23" t="s">
        <v>306</v>
      </c>
      <c r="AG193" s="23">
        <v>1</v>
      </c>
      <c r="AH193" s="26">
        <f>(($U193-(3.1459*(($AB193+0.043)/2)^2))/((3.1459*(($AB193+0.043)/2)^2)-(3.1459*(AG193/2)^2)))/12</f>
        <v>4.3048152882446287</v>
      </c>
      <c r="AI193" s="23"/>
      <c r="AJ193" s="23"/>
      <c r="AK193" s="26"/>
      <c r="AL193" s="23" t="s">
        <v>31</v>
      </c>
      <c r="AM193" s="23">
        <v>0.80400000000000005</v>
      </c>
      <c r="AN193" s="26">
        <f>(($U193-(3.1459*(($AB193+0.043)/2)^2))/((3.1459*(($AB193+0.043)/2)^2)-(3.1459*(AM193/2)^2)))/12</f>
        <v>3.1891479983960842</v>
      </c>
      <c r="AO193" s="23" t="s">
        <v>32</v>
      </c>
      <c r="AP193" s="23">
        <v>0.53</v>
      </c>
      <c r="AQ193" s="26">
        <f>(($U193-(3.1459*(($AB193+0.043)/2)^2))/((3.1459*(($AB193+0.043)/2)^2)-(3.1459*(AP193/2)^2)))/12</f>
        <v>2.5152733037556216</v>
      </c>
      <c r="AR193" s="47">
        <f>AY193</f>
        <v>35</v>
      </c>
      <c r="AS193" s="21">
        <f>+IFERROR(VLOOKUP(L193,'[4]Lookup Tables'!$R$4:$U$22,2,FALSE),"ERROR")</f>
        <v>60</v>
      </c>
      <c r="AT193" s="23" t="str">
        <f>A193</f>
        <v>B or G</v>
      </c>
      <c r="AU193" s="21">
        <f>F193</f>
        <v>15</v>
      </c>
      <c r="AV193" s="21" t="str">
        <f>+IFERROR(VLOOKUP(L193,'[4]Lookup Tables'!$R$4:$V$22,5,FALSE),"ERROR")</f>
        <v>5-8</v>
      </c>
      <c r="AW193" s="21">
        <v>600</v>
      </c>
      <c r="AX193" s="48">
        <f>Q193</f>
        <v>34.75</v>
      </c>
      <c r="AY193" s="48">
        <f>AX193+0.25</f>
        <v>35</v>
      </c>
      <c r="AZ193" s="48">
        <f>AX193+1</f>
        <v>35.75</v>
      </c>
      <c r="BA193" s="29">
        <f t="array" ref="BA193">VLOOKUP($S193&amp;$M193, CHOOSE({1,2}, '[4]Lookup Tables'!$I$20:$I$49&amp;'[4]Lookup Tables'!$J$20:$J$49,'[4]Lookup Tables'!$K$20:$K$49), 2,0)</f>
        <v>9.1499999999999998E-2</v>
      </c>
      <c r="BB193" s="29">
        <f>BA193*AX193</f>
        <v>3.1796250000000001</v>
      </c>
      <c r="BC193" s="30">
        <f>BB193*454</f>
        <v>1443.5497500000001</v>
      </c>
      <c r="BD193" s="29">
        <f t="array" ref="BD193">VLOOKUP($S193&amp;$M193, CHOOSE({1,2}, '[4]Lookup Tables'!$I$20:$I$49&amp;'[4]Lookup Tables'!$J$20:$J$49,'[4]Lookup Tables'!$L$20:$L$49), 2,0)</f>
        <v>9.2999999999999999E-2</v>
      </c>
      <c r="BE193" s="29">
        <f>BD193*AY193</f>
        <v>3.2549999999999999</v>
      </c>
      <c r="BF193" s="30">
        <f>BE193*454</f>
        <v>1477.77</v>
      </c>
      <c r="BG193" s="29">
        <f t="array" ref="BG193">VLOOKUP($S193&amp;$M193, CHOOSE({1,2}, '[4]Lookup Tables'!$I$20:$I$49&amp;'[4]Lookup Tables'!$J$20:$J$49,'[4]Lookup Tables'!$M$20:$M$49), 2,0)</f>
        <v>9.4500000000000001E-2</v>
      </c>
      <c r="BH193" s="29">
        <f>BG193*AZ193</f>
        <v>3.3783750000000001</v>
      </c>
      <c r="BI193" s="30">
        <f>BH193*454</f>
        <v>1533.78225</v>
      </c>
      <c r="BJ193" s="30" t="str">
        <f>N193</f>
        <v>VLIF50</v>
      </c>
      <c r="BK193" s="31">
        <f>BE193*0.7</f>
        <v>2.2784999999999997</v>
      </c>
      <c r="BL193" s="30">
        <v>72036</v>
      </c>
      <c r="BM193" s="31">
        <f>BE193*0.3</f>
        <v>0.97649999999999992</v>
      </c>
      <c r="BN193" s="32">
        <v>0.3</v>
      </c>
      <c r="BO193" s="29" t="str">
        <f>'[4]Lookup Tables'!$P$58</f>
        <v>12-8 4x1.25 Universal Clip</v>
      </c>
      <c r="BP193" s="30">
        <f>VLOOKUP($BO193,'[4]Lookup Tables'!$P$58:$Q$60,2)</f>
        <v>8509</v>
      </c>
      <c r="BQ193" s="29" t="str">
        <f>VLOOKUP($S193,'[4]Lookup Tables'!$O$45:$S$53,2)</f>
        <v>54mm142 gauge</v>
      </c>
      <c r="BR193" s="33">
        <f>($AY193+1.25)/12</f>
        <v>3.0208333333333335</v>
      </c>
      <c r="BS193" s="30">
        <f>VLOOKUP($S193,'[4]Lookup Tables'!$O$45:$S$53,3)</f>
        <v>8040</v>
      </c>
      <c r="BT193" s="29" t="str">
        <f>VLOOKUP($S193,'[4]Lookup Tables'!$O$45:$S$53,4)</f>
        <v>114mm200 gauge</v>
      </c>
      <c r="BU193" s="33">
        <f>($AY193+1.25)/12</f>
        <v>3.0208333333333335</v>
      </c>
      <c r="BV193" s="30">
        <f>VLOOKUP($S193,'[4]Lookup Tables'!$O$45:$S$53,5)</f>
        <v>8036</v>
      </c>
      <c r="BW193" s="34">
        <f>F193</f>
        <v>15</v>
      </c>
      <c r="BX193" s="34">
        <f>BB193*BW193</f>
        <v>47.694375000000001</v>
      </c>
      <c r="BY193" s="34">
        <f>BE193*BW193</f>
        <v>48.824999999999996</v>
      </c>
      <c r="BZ193" s="34">
        <f>BH193*BW193</f>
        <v>50.675625000000004</v>
      </c>
      <c r="CA193" s="34">
        <f>BZ193+CE193+CI193</f>
        <v>53.255625000000002</v>
      </c>
      <c r="CB193" s="35" t="str">
        <f t="array" ref="CB193">VLOOKUP($E193&amp;ROUNDUP(($AZ193),0), CHOOSE({1,2},'[4]Lookup Tables'!$X$3:$X$129&amp;'[4]Lookup Tables'!$Y$3:$Y$129,'[4]Lookup Tables'!$Z$3:$Z$129),2,0)</f>
        <v>39"-2pc</v>
      </c>
      <c r="CC193" s="34">
        <f t="array" ref="CC193">VLOOKUP($E193&amp;ROUNDUP(($AZ193),0), CHOOSE({1,2},'[4]Lookup Tables'!$X$3:$X$129&amp;'[4]Lookup Tables'!$Y$3:$Y$129,'[4]Lookup Tables'!AA$3:$AA$129),2,0)</f>
        <v>8465</v>
      </c>
      <c r="CD193" s="34">
        <f t="array" ref="CD193">VLOOKUP($E193&amp;ROUNDUP(($AZ193),0), CHOOSE({1,2},'[4]Lookup Tables'!$X$3:$X$129&amp;'[4]Lookup Tables'!$Y$3:$Y$129,'[4]Lookup Tables'!$AB$3:$AB$129),2,0)</f>
        <v>8466</v>
      </c>
      <c r="CE193" s="36">
        <f t="array" ref="CE193">VLOOKUP($E193&amp;ROUNDUP(($AZ193),0), CHOOSE({1,2},'[4]Lookup Tables'!$X$3:$X$129&amp;'[4]Lookup Tables'!$Y$3:$Y$129,'[4]Lookup Tables'!$AD$3:$AD$129),2,0)</f>
        <v>2.58</v>
      </c>
      <c r="CF193" s="34">
        <f t="array" ref="CF193">VLOOKUP($E193&amp;ROUNDUP(($AZ193),0), CHOOSE({1,2},'[4]Lookup Tables'!$X$3:$X$129&amp;'[4]Lookup Tables'!$Y$3:$Y$129,'[4]Lookup Tables'!$AE$3:$AE$129),2,0)</f>
        <v>2</v>
      </c>
      <c r="CG193" s="34" t="str">
        <f t="array" ref="CG193">VLOOKUP($E193&amp;ROUNDUP(($AZ193+1),0), CHOOSE({1,2},'[4]Lookup Tables'!$X$3:$X$129&amp;'[4]Lookup Tables'!$Y$3:$Y$129,'[4]Lookup Tables'!$AC$3:$AC$129),2,0)</f>
        <v>NA</v>
      </c>
      <c r="CH193" s="36">
        <f>(CO193*12)*0.0386</f>
        <v>8.5757811777737256</v>
      </c>
      <c r="CI193" s="36">
        <f t="shared" ref="CI193" si="1733">IF(CB193="NA", CH193*0.0022,0)</f>
        <v>0</v>
      </c>
      <c r="CJ193" s="36">
        <f>((3.14159*(((S193*0.039370078474)/2)^2))*Q193)*BW193</f>
        <v>649.78263365970383</v>
      </c>
      <c r="CK193" s="36">
        <f>((SQRT((CJ193/Q193)/3.14159))*2)</f>
        <v>4.8793490645977959</v>
      </c>
      <c r="CL193" s="36">
        <f>CK193/0.7827</f>
        <v>6.2339965051715804</v>
      </c>
      <c r="CM193" s="36">
        <f>(2*3.14159*(CL193/2))/12</f>
        <v>1.6320550900568322</v>
      </c>
      <c r="CN193" s="37">
        <f>ROUNDUP((Q193/3)*CM193,1)</f>
        <v>19</v>
      </c>
      <c r="CO193" s="37">
        <f>(CN193*ABS(COS(15)))+((6*(CM193*5))/12)</f>
        <v>18.514208069459684</v>
      </c>
      <c r="CP193" s="52" t="str">
        <f t="array" ref="CP193">VLOOKUP($S193&amp;$D193, CHOOSE({1,2}, '[4]Lookup Tables'!$O$65:$O$79&amp;'[4]Lookup Tables'!$P$65:$P$79,'[4]Lookup Tables'!$Q$65:$Q$79),2,0)</f>
        <v>NA</v>
      </c>
      <c r="CQ193" s="39">
        <f t="shared" ref="CQ193" si="1734">(CA193/BW193)+(50/I193)</f>
        <v>3.6429675925925928</v>
      </c>
      <c r="CR193" s="40" t="str">
        <f>+IFERROR(VLOOKUP($J193,'[5]Codes - Revised'!$A$8:$O$12110,10,FALSE),"ERROR")</f>
        <v>48 x 44</v>
      </c>
      <c r="CS193" s="41">
        <f>CQ193*F193*H193</f>
        <v>1967.2025000000003</v>
      </c>
    </row>
    <row r="194" spans="1:97" s="10" customFormat="1">
      <c r="A194" s="42" t="s">
        <v>21</v>
      </c>
      <c r="B194" s="42">
        <v>282018</v>
      </c>
      <c r="C194" s="42" t="s">
        <v>405</v>
      </c>
      <c r="D194" s="42" t="s">
        <v>23</v>
      </c>
      <c r="E194" s="42" t="s">
        <v>24</v>
      </c>
      <c r="F194" s="42">
        <v>20</v>
      </c>
      <c r="G194" s="13">
        <f>CA194</f>
        <v>72.037500000000009</v>
      </c>
      <c r="H194" s="43">
        <v>36</v>
      </c>
      <c r="I194" s="13">
        <f>F194*H194</f>
        <v>720</v>
      </c>
      <c r="J194" s="43">
        <v>12939</v>
      </c>
      <c r="K194" s="42">
        <v>35</v>
      </c>
      <c r="L194" s="15">
        <f>+IFERROR(VLOOKUP($K194,'[4]Lookup Tables'!$A$3:$B$36,2,FALSE),"ERROR")</f>
        <v>35</v>
      </c>
      <c r="M194" s="42" t="s">
        <v>56</v>
      </c>
      <c r="N194" s="15" t="str">
        <f t="array" ref="N194">VLOOKUP($M194&amp;$L194, CHOOSE({1,2}, '[4]Lookup Tables'!$I$59:$I$165&amp;'[4]Lookup Tables'!$J$59:$J$165,'[4]Lookup Tables'!$K$59:$K$165), 2,0)</f>
        <v>LIF35</v>
      </c>
      <c r="O194" s="15">
        <f t="array" ref="O194">VLOOKUP($M194&amp;$K194&amp;A194, CHOOSE({1,2,3}, '[4]Lookup Tables'!$I$59:$I$165&amp;'[4]Lookup Tables'!$J$59:$J$165&amp;'[4]Lookup Tables'!$H$59:$H$165,'[4]Lookup Tables'!$L$59:$L$165), 2,0)</f>
        <v>70311</v>
      </c>
      <c r="P194" s="15">
        <f>+IFERROR(VLOOKUP($A194,'[4]Lookup Tables'!$I$54:$J$55,2,FALSE),"ERROR")</f>
        <v>72036</v>
      </c>
      <c r="Q194" s="44">
        <v>35.75</v>
      </c>
      <c r="R194" s="51">
        <v>1.375</v>
      </c>
      <c r="S194" s="45">
        <v>32</v>
      </c>
      <c r="T194" s="19">
        <f>(VLOOKUP(S194,'[4]Lookup Tables'!$L$3:$M$11,2,FALSE))*0.039370078474</f>
        <v>1.2499999915495001</v>
      </c>
      <c r="U194" s="17">
        <f>(3.14159*(T194/2)^2)*(Q194)</f>
        <v>43.871812883380493</v>
      </c>
      <c r="V194" s="20" t="str">
        <f>+IFERROR(VLOOKUP(L194,'[4]Lookup Tables'!R183:U202,3,FALSE),"ERROR")</f>
        <v>ERROR</v>
      </c>
      <c r="W194" s="21">
        <f>B194</f>
        <v>282018</v>
      </c>
      <c r="X194" s="42" t="s">
        <v>406</v>
      </c>
      <c r="Y194" s="23" t="s">
        <v>27</v>
      </c>
      <c r="Z194" s="23" t="str">
        <f>+IFERROR(VLOOKUP(L194,'[4]Lookup Tables'!$R$4:$U$22,4,FALSE),"ERROR")</f>
        <v>Fast</v>
      </c>
      <c r="AA194" s="21">
        <f>S194</f>
        <v>32</v>
      </c>
      <c r="AB194" s="24">
        <f>R194</f>
        <v>1.375</v>
      </c>
      <c r="AC194" s="23" t="s">
        <v>305</v>
      </c>
      <c r="AD194" s="25">
        <v>0.875</v>
      </c>
      <c r="AE194" s="26">
        <f>(($U194-(3.1459*(($AB194+0.043)/2)^2))/((3.1459*(($AB194+0.043)/2)^2)-(3.1459*(AD194/2)^2)))/12</f>
        <v>3.5989186953902537</v>
      </c>
      <c r="AF194" s="23" t="s">
        <v>306</v>
      </c>
      <c r="AG194" s="23">
        <v>1</v>
      </c>
      <c r="AH194" s="26">
        <f>(($U194-(3.1459*(($AB194+0.043)/2)^2))/((3.1459*(($AB194+0.043)/2)^2)-(3.1459*(AG194/2)^2)))/12</f>
        <v>4.4334655837911336</v>
      </c>
      <c r="AI194" s="23"/>
      <c r="AJ194" s="23"/>
      <c r="AK194" s="26"/>
      <c r="AL194" s="23" t="s">
        <v>31</v>
      </c>
      <c r="AM194" s="23">
        <v>0.80400000000000005</v>
      </c>
      <c r="AN194" s="26">
        <f>(($U194-(3.1459*(($AB194+0.043)/2)^2))/((3.1459*(($AB194+0.043)/2)^2)-(3.1459*(AM194/2)^2)))/12</f>
        <v>3.2844563461562273</v>
      </c>
      <c r="AO194" s="23" t="s">
        <v>32</v>
      </c>
      <c r="AP194" s="23">
        <v>0.53</v>
      </c>
      <c r="AQ194" s="26">
        <f>(($U194-(3.1459*(($AB194+0.043)/2)^2))/((3.1459*(($AB194+0.043)/2)^2)-(3.1459*(AP194/2)^2)))/12</f>
        <v>2.590442766843164</v>
      </c>
      <c r="AR194" s="47">
        <f>AY194</f>
        <v>36</v>
      </c>
      <c r="AS194" s="21">
        <f>+IFERROR(VLOOKUP(L194,'[4]Lookup Tables'!$R$4:$U$22,2,FALSE),"ERROR")</f>
        <v>30</v>
      </c>
      <c r="AT194" s="23" t="str">
        <f>A194</f>
        <v>B or G</v>
      </c>
      <c r="AU194" s="21">
        <f>F194</f>
        <v>20</v>
      </c>
      <c r="AV194" s="21" t="str">
        <f>+IFERROR(VLOOKUP(L194,'[4]Lookup Tables'!$R$4:$V$22,5,FALSE),"ERROR")</f>
        <v>5-8</v>
      </c>
      <c r="AW194" s="21">
        <v>600</v>
      </c>
      <c r="AX194" s="48">
        <f>Q194</f>
        <v>35.75</v>
      </c>
      <c r="AY194" s="48">
        <f>AX194+0.25</f>
        <v>36</v>
      </c>
      <c r="AZ194" s="48">
        <f>AX194+1</f>
        <v>36.75</v>
      </c>
      <c r="BA194" s="29">
        <f t="array" ref="BA194">VLOOKUP($S194&amp;$M194, CHOOSE({1,2}, '[4]Lookup Tables'!$I$20:$I$49&amp;'[4]Lookup Tables'!$J$20:$J$49,'[4]Lookup Tables'!$K$20:$K$49), 2,0)</f>
        <v>9.1499999999999998E-2</v>
      </c>
      <c r="BB194" s="29">
        <f>BA194*AX194</f>
        <v>3.2711250000000001</v>
      </c>
      <c r="BC194" s="30">
        <f>BB194*454</f>
        <v>1485.0907500000001</v>
      </c>
      <c r="BD194" s="29">
        <f t="array" ref="BD194">VLOOKUP($S194&amp;$M194, CHOOSE({1,2}, '[4]Lookup Tables'!$I$20:$I$49&amp;'[4]Lookup Tables'!$J$20:$J$49,'[4]Lookup Tables'!$L$20:$L$49), 2,0)</f>
        <v>9.2999999999999999E-2</v>
      </c>
      <c r="BE194" s="29">
        <f>BD194*AY194</f>
        <v>3.3479999999999999</v>
      </c>
      <c r="BF194" s="30">
        <f>BE194*454</f>
        <v>1519.992</v>
      </c>
      <c r="BG194" s="29">
        <f t="array" ref="BG194">VLOOKUP($S194&amp;$M194, CHOOSE({1,2}, '[4]Lookup Tables'!$I$20:$I$49&amp;'[4]Lookup Tables'!$J$20:$J$49,'[4]Lookup Tables'!$M$20:$M$49), 2,0)</f>
        <v>9.4500000000000001E-2</v>
      </c>
      <c r="BH194" s="29">
        <f>BG194*AZ194</f>
        <v>3.4728750000000002</v>
      </c>
      <c r="BI194" s="30">
        <f>BH194*454</f>
        <v>1576.68525</v>
      </c>
      <c r="BJ194" s="30" t="str">
        <f>N194</f>
        <v>LIF35</v>
      </c>
      <c r="BK194" s="31">
        <f>BE194*0.7</f>
        <v>2.3435999999999999</v>
      </c>
      <c r="BL194" s="30">
        <v>72036</v>
      </c>
      <c r="BM194" s="31">
        <f>BE194*0.3</f>
        <v>1.0044</v>
      </c>
      <c r="BN194" s="32">
        <v>0.3</v>
      </c>
      <c r="BO194" s="29" t="str">
        <f>'[4]Lookup Tables'!$P$58</f>
        <v>12-8 4x1.25 Universal Clip</v>
      </c>
      <c r="BP194" s="30">
        <f>VLOOKUP($BO194,'[4]Lookup Tables'!$P$58:$Q$60,2)</f>
        <v>8509</v>
      </c>
      <c r="BQ194" s="29" t="str">
        <f>VLOOKUP($S194,'[4]Lookup Tables'!$O$45:$S$53,2)</f>
        <v>54mm142 gauge</v>
      </c>
      <c r="BR194" s="33">
        <f>($AY194+1.25)/12</f>
        <v>3.1041666666666665</v>
      </c>
      <c r="BS194" s="30">
        <f>VLOOKUP($S194,'[4]Lookup Tables'!$O$45:$S$53,3)</f>
        <v>8040</v>
      </c>
      <c r="BT194" s="29" t="str">
        <f>VLOOKUP($S194,'[4]Lookup Tables'!$O$45:$S$53,4)</f>
        <v>114mm200 gauge</v>
      </c>
      <c r="BU194" s="33">
        <f>($AY194+1.25)/12</f>
        <v>3.1041666666666665</v>
      </c>
      <c r="BV194" s="30">
        <f>VLOOKUP($S194,'[4]Lookup Tables'!$O$45:$S$53,5)</f>
        <v>8036</v>
      </c>
      <c r="BW194" s="34">
        <f>F194</f>
        <v>20</v>
      </c>
      <c r="BX194" s="34">
        <f>BB194*BW194</f>
        <v>65.422499999999999</v>
      </c>
      <c r="BY194" s="34">
        <f>BE194*BW194</f>
        <v>66.959999999999994</v>
      </c>
      <c r="BZ194" s="34">
        <f>BH194*BW194</f>
        <v>69.45750000000001</v>
      </c>
      <c r="CA194" s="34">
        <f>BZ194+CE194+CI194</f>
        <v>72.037500000000009</v>
      </c>
      <c r="CB194" s="35" t="str">
        <f t="array" ref="CB194">VLOOKUP($E194&amp;ROUNDUP(($AZ194),0), CHOOSE({1,2},'[4]Lookup Tables'!$X$3:$X$129&amp;'[4]Lookup Tables'!$Y$3:$Y$129,'[4]Lookup Tables'!$Z$3:$Z$129),2,0)</f>
        <v>39"-2pc</v>
      </c>
      <c r="CC194" s="34">
        <f t="array" ref="CC194">VLOOKUP($E194&amp;ROUNDUP(($AZ194),0), CHOOSE({1,2},'[4]Lookup Tables'!$X$3:$X$129&amp;'[4]Lookup Tables'!$Y$3:$Y$129,'[4]Lookup Tables'!AA$3:$AA$129),2,0)</f>
        <v>8465</v>
      </c>
      <c r="CD194" s="34">
        <f t="array" ref="CD194">VLOOKUP($E194&amp;ROUNDUP(($AZ194),0), CHOOSE({1,2},'[4]Lookup Tables'!$X$3:$X$129&amp;'[4]Lookup Tables'!$Y$3:$Y$129,'[4]Lookup Tables'!$AB$3:$AB$129),2,0)</f>
        <v>8466</v>
      </c>
      <c r="CE194" s="36">
        <f t="array" ref="CE194">VLOOKUP($E194&amp;ROUNDUP(($AZ194),0), CHOOSE({1,2},'[4]Lookup Tables'!$X$3:$X$129&amp;'[4]Lookup Tables'!$Y$3:$Y$129,'[4]Lookup Tables'!$AD$3:$AD$129),2,0)</f>
        <v>2.58</v>
      </c>
      <c r="CF194" s="34">
        <f t="array" ref="CF194">VLOOKUP($E194&amp;ROUNDUP(($AZ194),0), CHOOSE({1,2},'[4]Lookup Tables'!$X$3:$X$129&amp;'[4]Lookup Tables'!$Y$3:$Y$129,'[4]Lookup Tables'!$AE$3:$AE$129),2,0)</f>
        <v>2</v>
      </c>
      <c r="CG194" s="34" t="str">
        <f t="array" ref="CG194">VLOOKUP($E194&amp;ROUNDUP(($AZ194+1),0), CHOOSE({1,2},'[4]Lookup Tables'!$X$3:$X$129&amp;'[4]Lookup Tables'!$Y$3:$Y$129,'[4]Lookup Tables'!$AC$3:$AC$129),2,0)</f>
        <v>NA</v>
      </c>
      <c r="CH194" s="36">
        <f>(CO194*12)*0.0386</f>
        <v>10.099758831770068</v>
      </c>
      <c r="CI194" s="36">
        <f>IF(CB194="NA", CH194*0.0022,0)</f>
        <v>0</v>
      </c>
      <c r="CJ194" s="36">
        <f>((3.14159*(((S194*0.039370078474)/2)^2))*Q194)*BW194</f>
        <v>891.30855264592469</v>
      </c>
      <c r="CK194" s="36">
        <f>((SQRT((CJ194/Q194)/3.14159))*2)</f>
        <v>5.6341869918313723</v>
      </c>
      <c r="CL194" s="36">
        <f>CK194/0.7827</f>
        <v>7.1983991207759965</v>
      </c>
      <c r="CM194" s="36">
        <f>(2*3.14159*(CL194/2))/12</f>
        <v>1.8845348911532218</v>
      </c>
      <c r="CN194" s="37">
        <f>ROUNDUP((Q194/3)*CM194,1)</f>
        <v>22.5</v>
      </c>
      <c r="CO194" s="37">
        <f>(CN194*ABS(COS(15)))+((6*(CM194*5))/12)</f>
        <v>21.804315267206533</v>
      </c>
      <c r="CP194" s="52" t="str">
        <f t="array" ref="CP194">VLOOKUP($S194&amp;$D194, CHOOSE({1,2}, '[4]Lookup Tables'!$O$65:$O$79&amp;'[4]Lookup Tables'!$P$65:$P$79,'[4]Lookup Tables'!$Q$65:$Q$79),2,0)</f>
        <v>NA</v>
      </c>
      <c r="CQ194" s="39">
        <f>(CA194/BW194)+(50/I194)</f>
        <v>3.6713194444444452</v>
      </c>
      <c r="CR194" s="40" t="str">
        <f>+IFERROR(VLOOKUP($J194,'[5]Codes - Revised'!$A$8:$O$12110,10,FALSE),"ERROR")</f>
        <v>48 x 44</v>
      </c>
      <c r="CS194" s="41">
        <f>CQ194*F194*H194</f>
        <v>2643.3500000000008</v>
      </c>
    </row>
    <row r="195" spans="1:97" s="10" customFormat="1">
      <c r="A195" s="11" t="s">
        <v>21</v>
      </c>
      <c r="B195" s="11">
        <v>282034</v>
      </c>
      <c r="C195" s="11" t="s">
        <v>407</v>
      </c>
      <c r="D195" s="11" t="s">
        <v>23</v>
      </c>
      <c r="E195" s="11" t="s">
        <v>24</v>
      </c>
      <c r="F195" s="11">
        <v>20</v>
      </c>
      <c r="G195" s="13">
        <f>CA195</f>
        <v>72.037500000000009</v>
      </c>
      <c r="H195" s="14">
        <v>36</v>
      </c>
      <c r="I195" s="13">
        <f>F195*H195</f>
        <v>720</v>
      </c>
      <c r="J195" s="14">
        <v>12939</v>
      </c>
      <c r="K195" s="11">
        <v>20</v>
      </c>
      <c r="L195" s="15">
        <f>+IFERROR(VLOOKUP($K195,'[4]Lookup Tables'!$A$3:$B$35,2,FALSE),"ERROR")</f>
        <v>20</v>
      </c>
      <c r="M195" s="11" t="s">
        <v>51</v>
      </c>
      <c r="N195" s="15" t="str">
        <f t="array" ref="N195">VLOOKUP($M195&amp;$L195, CHOOSE({1,2}, '[4]Lookup Tables'!$I$59:$I$165&amp;'[4]Lookup Tables'!$J$59:$J$165,'[4]Lookup Tables'!$K$59:$K$165), 2,0)</f>
        <v>VLIF20</v>
      </c>
      <c r="O195" s="15">
        <f t="array" ref="O195">VLOOKUP($M195&amp;$K195&amp;A195, CHOOSE({1,2,3}, '[4]Lookup Tables'!$I$59:$I$165&amp;'[4]Lookup Tables'!$J$59:$J$165&amp;'[4]Lookup Tables'!$H$59:$H$165,'[4]Lookup Tables'!$L$59:$L$165), 2,0)</f>
        <v>70342</v>
      </c>
      <c r="P195" s="15">
        <f>+IFERROR(VLOOKUP($A195,'[4]Lookup Tables'!$I$54:$J$55,2,FALSE),"ERROR")</f>
        <v>72036</v>
      </c>
      <c r="Q195" s="16">
        <v>35.75</v>
      </c>
      <c r="R195" s="51">
        <v>1.375</v>
      </c>
      <c r="S195" s="18">
        <v>32</v>
      </c>
      <c r="T195" s="19">
        <f>(VLOOKUP(S195,'[4]Lookup Tables'!$L$3:$M$11,2,FALSE))*0.039370078474</f>
        <v>1.2499999915495001</v>
      </c>
      <c r="U195" s="17">
        <f>(3.14159*(T195/2)^2)*(Q195)</f>
        <v>43.871812883380493</v>
      </c>
      <c r="V195" s="20" t="str">
        <f>+IFERROR(VLOOKUP(L195,'[4]Lookup Tables'!$R$4:$U$22,3,FALSE),"ERROR")</f>
        <v>Orange</v>
      </c>
      <c r="W195" s="21">
        <f>B195</f>
        <v>282034</v>
      </c>
      <c r="X195" s="22" t="s">
        <v>408</v>
      </c>
      <c r="Y195" s="23" t="s">
        <v>27</v>
      </c>
      <c r="Z195" s="23" t="str">
        <f>+IFERROR(VLOOKUP(L195,'[4]Lookup Tables'!$R$4:$U$22,4,FALSE),"ERROR")</f>
        <v>x-Fast</v>
      </c>
      <c r="AA195" s="21">
        <f>S195</f>
        <v>32</v>
      </c>
      <c r="AB195" s="24">
        <f>R195</f>
        <v>1.375</v>
      </c>
      <c r="AC195" s="23" t="s">
        <v>305</v>
      </c>
      <c r="AD195" s="25">
        <v>0.875</v>
      </c>
      <c r="AE195" s="26">
        <f>(($U195-(3.1459*(($AB195+0.043)/2)^2))/((3.1459*(($AB195+0.043)/2)^2)-(3.1459*(AD195/2)^2)))/12</f>
        <v>3.5989186953902537</v>
      </c>
      <c r="AF195" s="23" t="s">
        <v>306</v>
      </c>
      <c r="AG195" s="23">
        <v>1</v>
      </c>
      <c r="AH195" s="26">
        <f>(($U195-(3.1459*(($AB195+0.043)/2)^2))/((3.1459*(($AB195+0.043)/2)^2)-(3.1459*(AG195/2)^2)))/12</f>
        <v>4.4334655837911336</v>
      </c>
      <c r="AI195" s="23"/>
      <c r="AJ195" s="23"/>
      <c r="AK195" s="26"/>
      <c r="AL195" s="23" t="s">
        <v>31</v>
      </c>
      <c r="AM195" s="23">
        <v>0.80400000000000005</v>
      </c>
      <c r="AN195" s="26">
        <f>(($U195-(3.1459*(($AB195+0.043)/2)^2))/((3.1459*(($AB195+0.043)/2)^2)-(3.1459*(AM195/2)^2)))/12</f>
        <v>3.2844563461562273</v>
      </c>
      <c r="AO195" s="23" t="s">
        <v>32</v>
      </c>
      <c r="AP195" s="23">
        <v>0.53</v>
      </c>
      <c r="AQ195" s="26">
        <f>(($U195-(3.1459*(($AB195+0.043)/2)^2))/((3.1459*(($AB195+0.043)/2)^2)-(3.1459*(AP195/2)^2)))/12</f>
        <v>2.590442766843164</v>
      </c>
      <c r="AR195" s="47">
        <f>AY195</f>
        <v>36</v>
      </c>
      <c r="AS195" s="21">
        <f>+IFERROR(VLOOKUP(L195,'[4]Lookup Tables'!$R$4:$U$22,2,FALSE),"ERROR")</f>
        <v>15</v>
      </c>
      <c r="AT195" s="23" t="str">
        <f>A195</f>
        <v>B or G</v>
      </c>
      <c r="AU195" s="21">
        <f>F195</f>
        <v>20</v>
      </c>
      <c r="AV195" s="21" t="str">
        <f>+IFERROR(VLOOKUP(L195,'[4]Lookup Tables'!$R$4:$V$22,5,FALSE),"ERROR")</f>
        <v>3-6</v>
      </c>
      <c r="AW195" s="21">
        <v>600</v>
      </c>
      <c r="AX195" s="48">
        <f>Q195</f>
        <v>35.75</v>
      </c>
      <c r="AY195" s="48">
        <f>AX195+0.25</f>
        <v>36</v>
      </c>
      <c r="AZ195" s="48">
        <f>AX195+1</f>
        <v>36.75</v>
      </c>
      <c r="BA195" s="29">
        <f t="array" ref="BA195">VLOOKUP($S195&amp;$M195, CHOOSE({1,2}, '[4]Lookup Tables'!$I$20:$I$49&amp;'[4]Lookup Tables'!$J$20:$J$49,'[4]Lookup Tables'!$K$20:$K$49), 2,0)</f>
        <v>9.1499999999999998E-2</v>
      </c>
      <c r="BB195" s="29">
        <f>BA195*AX195</f>
        <v>3.2711250000000001</v>
      </c>
      <c r="BC195" s="30">
        <f>BB195*454</f>
        <v>1485.0907500000001</v>
      </c>
      <c r="BD195" s="29">
        <f t="array" ref="BD195">VLOOKUP($S195&amp;$M195, CHOOSE({1,2}, '[4]Lookup Tables'!$I$20:$I$49&amp;'[4]Lookup Tables'!$J$20:$J$49,'[4]Lookup Tables'!$L$20:$L$49), 2,0)</f>
        <v>9.2999999999999999E-2</v>
      </c>
      <c r="BE195" s="29">
        <f>BD195*AY195</f>
        <v>3.3479999999999999</v>
      </c>
      <c r="BF195" s="30">
        <f>BE195*454</f>
        <v>1519.992</v>
      </c>
      <c r="BG195" s="29">
        <f t="array" ref="BG195">VLOOKUP($S195&amp;$M195, CHOOSE({1,2}, '[4]Lookup Tables'!$I$20:$I$49&amp;'[4]Lookup Tables'!$J$20:$J$49,'[4]Lookup Tables'!$M$20:$M$49), 2,0)</f>
        <v>9.4500000000000001E-2</v>
      </c>
      <c r="BH195" s="29">
        <f>BG195*AZ195</f>
        <v>3.4728750000000002</v>
      </c>
      <c r="BI195" s="30">
        <f>BH195*454</f>
        <v>1576.68525</v>
      </c>
      <c r="BJ195" s="30" t="str">
        <f>N195</f>
        <v>VLIF20</v>
      </c>
      <c r="BK195" s="31">
        <f>BE195*0.7</f>
        <v>2.3435999999999999</v>
      </c>
      <c r="BL195" s="30">
        <v>72036</v>
      </c>
      <c r="BM195" s="31">
        <f>BE195*0.3</f>
        <v>1.0044</v>
      </c>
      <c r="BN195" s="32">
        <v>0.3</v>
      </c>
      <c r="BO195" s="29" t="str">
        <f>'[4]Lookup Tables'!$P$58</f>
        <v>12-8 4x1.25 Universal Clip</v>
      </c>
      <c r="BP195" s="30">
        <f>VLOOKUP($BO195,'[4]Lookup Tables'!$P$58:$Q$60,2)</f>
        <v>8509</v>
      </c>
      <c r="BQ195" s="29" t="str">
        <f>VLOOKUP($S195,'[4]Lookup Tables'!$O$45:$S$53,2)</f>
        <v>54mm142 gauge</v>
      </c>
      <c r="BR195" s="33">
        <f>($AY195+1.25)/12</f>
        <v>3.1041666666666665</v>
      </c>
      <c r="BS195" s="30">
        <f>VLOOKUP($S195,'[4]Lookup Tables'!$O$45:$S$53,3)</f>
        <v>8040</v>
      </c>
      <c r="BT195" s="29" t="str">
        <f>VLOOKUP($S195,'[4]Lookup Tables'!$O$45:$S$53,4)</f>
        <v>114mm200 gauge</v>
      </c>
      <c r="BU195" s="33">
        <f>($AY195+1.25)/12</f>
        <v>3.1041666666666665</v>
      </c>
      <c r="BV195" s="30">
        <f>VLOOKUP($S195,'[4]Lookup Tables'!$O$45:$S$53,5)</f>
        <v>8036</v>
      </c>
      <c r="BW195" s="34">
        <f>F195</f>
        <v>20</v>
      </c>
      <c r="BX195" s="34">
        <f>BB195*BW195</f>
        <v>65.422499999999999</v>
      </c>
      <c r="BY195" s="34">
        <f>BE195*BW195</f>
        <v>66.959999999999994</v>
      </c>
      <c r="BZ195" s="34">
        <f>BH195*BW195</f>
        <v>69.45750000000001</v>
      </c>
      <c r="CA195" s="34">
        <f>BZ195+CE195+CI195</f>
        <v>72.037500000000009</v>
      </c>
      <c r="CB195" s="35" t="str">
        <f t="array" ref="CB195">VLOOKUP($E195&amp;ROUNDUP(($AZ195),0), CHOOSE({1,2},'[4]Lookup Tables'!$X$3:$X$129&amp;'[4]Lookup Tables'!$Y$3:$Y$129,'[4]Lookup Tables'!$Z$3:$Z$129),2,0)</f>
        <v>39"-2pc</v>
      </c>
      <c r="CC195" s="34">
        <f t="array" ref="CC195">VLOOKUP($E195&amp;ROUNDUP(($AZ195),0), CHOOSE({1,2},'[4]Lookup Tables'!$X$3:$X$129&amp;'[4]Lookup Tables'!$Y$3:$Y$129,'[4]Lookup Tables'!AA$3:$AA$129),2,0)</f>
        <v>8465</v>
      </c>
      <c r="CD195" s="34">
        <f t="array" ref="CD195">VLOOKUP($E195&amp;ROUNDUP(($AZ195),0), CHOOSE({1,2},'[4]Lookup Tables'!$X$3:$X$129&amp;'[4]Lookup Tables'!$Y$3:$Y$129,'[4]Lookup Tables'!$AB$3:$AB$129),2,0)</f>
        <v>8466</v>
      </c>
      <c r="CE195" s="36">
        <f t="array" ref="CE195">VLOOKUP($E195&amp;ROUNDUP(($AZ195),0), CHOOSE({1,2},'[4]Lookup Tables'!$X$3:$X$129&amp;'[4]Lookup Tables'!$Y$3:$Y$129,'[4]Lookup Tables'!$AD$3:$AD$129),2,0)</f>
        <v>2.58</v>
      </c>
      <c r="CF195" s="34">
        <f t="array" ref="CF195">VLOOKUP($E195&amp;ROUNDUP(($AZ195),0), CHOOSE({1,2},'[4]Lookup Tables'!$X$3:$X$129&amp;'[4]Lookup Tables'!$Y$3:$Y$129,'[4]Lookup Tables'!$AE$3:$AE$129),2,0)</f>
        <v>2</v>
      </c>
      <c r="CG195" s="34" t="str">
        <f t="array" ref="CG195">VLOOKUP($E195&amp;ROUNDUP(($AZ195+1),0), CHOOSE({1,2},'[4]Lookup Tables'!$X$3:$X$129&amp;'[4]Lookup Tables'!$Y$3:$Y$129,'[4]Lookup Tables'!$AC$3:$AC$129),2,0)</f>
        <v>NA</v>
      </c>
      <c r="CH195" s="36">
        <f>(CO195*12)*0.0386</f>
        <v>10.099758831770068</v>
      </c>
      <c r="CI195" s="36">
        <f>IF(CB195="NA", CH195*0.0022,0)</f>
        <v>0</v>
      </c>
      <c r="CJ195" s="36">
        <f>((3.14159*(((S195*0.039370078474)/2)^2))*Q195)*BW195</f>
        <v>891.30855264592469</v>
      </c>
      <c r="CK195" s="36">
        <f>((SQRT((CJ195/Q195)/3.14159))*2)</f>
        <v>5.6341869918313723</v>
      </c>
      <c r="CL195" s="36">
        <f>CK195/0.7827</f>
        <v>7.1983991207759965</v>
      </c>
      <c r="CM195" s="36">
        <f>(2*3.14159*(CL195/2))/12</f>
        <v>1.8845348911532218</v>
      </c>
      <c r="CN195" s="37">
        <f>ROUNDUP((Q195/3)*CM195,1)</f>
        <v>22.5</v>
      </c>
      <c r="CO195" s="37">
        <f>(CN195*ABS(COS(15)))+((6*(CM195*5))/12)</f>
        <v>21.804315267206533</v>
      </c>
      <c r="CP195" s="52" t="str">
        <f t="array" ref="CP195">VLOOKUP($S195&amp;$D195, CHOOSE({1,2}, '[4]Lookup Tables'!$O$65:$O$79&amp;'[4]Lookup Tables'!$P$65:$P$79,'[4]Lookup Tables'!$Q$65:$Q$79),2,0)</f>
        <v>NA</v>
      </c>
      <c r="CQ195" s="39">
        <f>(CA195/BW195)+(50/I195)</f>
        <v>3.6713194444444452</v>
      </c>
      <c r="CR195" s="40" t="str">
        <f>+IFERROR(VLOOKUP($J195,'[5]Codes - Revised'!$A$8:$O$12110,10,FALSE),"ERROR")</f>
        <v>48 x 44</v>
      </c>
      <c r="CS195" s="41">
        <f>CQ195*F195*H195</f>
        <v>2643.3500000000008</v>
      </c>
    </row>
    <row r="196" spans="1:97" s="10" customFormat="1">
      <c r="A196" s="11" t="s">
        <v>21</v>
      </c>
      <c r="B196" s="11">
        <v>282035</v>
      </c>
      <c r="C196" s="11" t="s">
        <v>409</v>
      </c>
      <c r="D196" s="11" t="s">
        <v>23</v>
      </c>
      <c r="E196" s="11" t="s">
        <v>24</v>
      </c>
      <c r="F196" s="11">
        <v>15</v>
      </c>
      <c r="G196" s="13">
        <f t="shared" ref="G196:G200" si="1735">CA196</f>
        <v>54.673124999999999</v>
      </c>
      <c r="H196" s="14">
        <v>25</v>
      </c>
      <c r="I196" s="13">
        <f t="shared" ref="I196:I200" si="1736">F196*H196</f>
        <v>375</v>
      </c>
      <c r="J196" s="14">
        <v>12934</v>
      </c>
      <c r="K196" s="11" t="s">
        <v>65</v>
      </c>
      <c r="L196" s="15" t="str">
        <f>+IFERROR(VLOOKUP($K196,'[4]Lookup Tables'!$A$3:$B$35,2,FALSE),"ERROR")</f>
        <v>0204</v>
      </c>
      <c r="M196" s="11" t="s">
        <v>51</v>
      </c>
      <c r="N196" s="15" t="str">
        <f t="array" ref="N196">VLOOKUP($M196&amp;$L196, CHOOSE({1,2}, '[4]Lookup Tables'!$I$59:$I$165&amp;'[4]Lookup Tables'!$J$59:$J$165,'[4]Lookup Tables'!$K$59:$K$165), 2,0)</f>
        <v>VLIF0204</v>
      </c>
      <c r="O196" s="15">
        <f t="array" ref="O196">VLOOKUP($M196&amp;$K196&amp;A196, CHOOSE({1,2,3}, '[4]Lookup Tables'!$I$59:$I$165&amp;'[4]Lookup Tables'!$J$59:$J$165&amp;'[4]Lookup Tables'!$H$59:$H$165,'[4]Lookup Tables'!$L$59:$L$165), 2,0)</f>
        <v>70348</v>
      </c>
      <c r="P196" s="15">
        <f>+IFERROR(VLOOKUP($A196,'[4]Lookup Tables'!$I$54:$J$55,2,FALSE),"ERROR")</f>
        <v>72036</v>
      </c>
      <c r="Q196" s="16">
        <v>35.75</v>
      </c>
      <c r="R196" s="51">
        <v>1.375</v>
      </c>
      <c r="S196" s="18">
        <v>32</v>
      </c>
      <c r="T196" s="19">
        <f>(VLOOKUP(S196,'[4]Lookup Tables'!$L$3:$M$11,2,FALSE))*0.039370078474</f>
        <v>1.2499999915495001</v>
      </c>
      <c r="U196" s="17">
        <f t="shared" ref="U196:U200" si="1737">(3.14159*(T196/2)^2)*(Q196)</f>
        <v>43.871812883380493</v>
      </c>
      <c r="V196" s="20" t="str">
        <f>+IFERROR(VLOOKUP(L196,'[4]Lookup Tables'!$R$4:$U$22,3,FALSE),"ERROR")</f>
        <v>Yellow</v>
      </c>
      <c r="W196" s="21">
        <f t="shared" ref="W196:W200" si="1738">B196</f>
        <v>282035</v>
      </c>
      <c r="X196" s="22" t="s">
        <v>410</v>
      </c>
      <c r="Y196" s="23" t="s">
        <v>27</v>
      </c>
      <c r="Z196" s="23" t="str">
        <f>+IFERROR(VLOOKUP(L196,'[4]Lookup Tables'!$R$4:$U$22,4,FALSE),"ERROR")</f>
        <v>Slow</v>
      </c>
      <c r="AA196" s="21">
        <f t="shared" ref="AA196:AA200" si="1739">S196</f>
        <v>32</v>
      </c>
      <c r="AB196" s="24">
        <f t="shared" ref="AB196:AB200" si="1740">R196</f>
        <v>1.375</v>
      </c>
      <c r="AC196" s="23" t="s">
        <v>305</v>
      </c>
      <c r="AD196" s="25">
        <v>0.875</v>
      </c>
      <c r="AE196" s="26">
        <f t="shared" ref="AE196:AE200" si="1741">(($U196-(3.1459*(($AB196+0.043)/2)^2))/((3.1459*(($AB196+0.043)/2)^2)-(3.1459*(AD196/2)^2)))/12</f>
        <v>3.5989186953902537</v>
      </c>
      <c r="AF196" s="23" t="s">
        <v>306</v>
      </c>
      <c r="AG196" s="23">
        <v>1</v>
      </c>
      <c r="AH196" s="26">
        <f t="shared" ref="AH196:AH200" si="1742">(($U196-(3.1459*(($AB196+0.043)/2)^2))/((3.1459*(($AB196+0.043)/2)^2)-(3.1459*(AG196/2)^2)))/12</f>
        <v>4.4334655837911336</v>
      </c>
      <c r="AI196" s="23"/>
      <c r="AJ196" s="23"/>
      <c r="AK196" s="26"/>
      <c r="AL196" s="23" t="s">
        <v>31</v>
      </c>
      <c r="AM196" s="23">
        <v>0.80400000000000005</v>
      </c>
      <c r="AN196" s="26">
        <f t="shared" ref="AN196:AN200" si="1743">(($U196-(3.1459*(($AB196+0.043)/2)^2))/((3.1459*(($AB196+0.043)/2)^2)-(3.1459*(AM196/2)^2)))/12</f>
        <v>3.2844563461562273</v>
      </c>
      <c r="AO196" s="23" t="s">
        <v>32</v>
      </c>
      <c r="AP196" s="23">
        <v>0.53</v>
      </c>
      <c r="AQ196" s="26">
        <f t="shared" ref="AQ196:AQ200" si="1744">(($U196-(3.1459*(($AB196+0.043)/2)^2))/((3.1459*(($AB196+0.043)/2)^2)-(3.1459*(AP196/2)^2)))/12</f>
        <v>2.590442766843164</v>
      </c>
      <c r="AR196" s="47">
        <f t="shared" ref="AR196:AR200" si="1745">AY196</f>
        <v>36</v>
      </c>
      <c r="AS196" s="21">
        <f>+IFERROR(VLOOKUP(L196,'[4]Lookup Tables'!$R$4:$U$22,2,FALSE),"ERROR")</f>
        <v>240</v>
      </c>
      <c r="AT196" s="23" t="str">
        <f t="shared" ref="AT196:AT200" si="1746">A196</f>
        <v>B or G</v>
      </c>
      <c r="AU196" s="21">
        <f t="shared" ref="AU196:AU200" si="1747">F196</f>
        <v>15</v>
      </c>
      <c r="AV196" s="21" t="str">
        <f>+IFERROR(VLOOKUP(L196,'[4]Lookup Tables'!$R$4:$V$22,5,FALSE),"ERROR")</f>
        <v>5-8</v>
      </c>
      <c r="AW196" s="21">
        <v>600</v>
      </c>
      <c r="AX196" s="48">
        <f t="shared" ref="AX196:AX200" si="1748">Q196</f>
        <v>35.75</v>
      </c>
      <c r="AY196" s="48">
        <f t="shared" ref="AY196:AY200" si="1749">AX196+0.25</f>
        <v>36</v>
      </c>
      <c r="AZ196" s="48">
        <f t="shared" ref="AZ196:AZ200" si="1750">AX196+1</f>
        <v>36.75</v>
      </c>
      <c r="BA196" s="29">
        <f t="array" ref="BA196">VLOOKUP($S196&amp;$M196, CHOOSE({1,2}, '[4]Lookup Tables'!$I$20:$I$49&amp;'[4]Lookup Tables'!$J$20:$J$49,'[4]Lookup Tables'!$K$20:$K$49), 2,0)</f>
        <v>9.1499999999999998E-2</v>
      </c>
      <c r="BB196" s="29">
        <f t="shared" ref="BB196:BB200" si="1751">BA196*AX196</f>
        <v>3.2711250000000001</v>
      </c>
      <c r="BC196" s="30">
        <f t="shared" ref="BC196:BC200" si="1752">BB196*454</f>
        <v>1485.0907500000001</v>
      </c>
      <c r="BD196" s="29">
        <f t="array" ref="BD196">VLOOKUP($S196&amp;$M196, CHOOSE({1,2}, '[4]Lookup Tables'!$I$20:$I$49&amp;'[4]Lookup Tables'!$J$20:$J$49,'[4]Lookup Tables'!$L$20:$L$49), 2,0)</f>
        <v>9.2999999999999999E-2</v>
      </c>
      <c r="BE196" s="29">
        <f t="shared" ref="BE196:BE200" si="1753">BD196*AY196</f>
        <v>3.3479999999999999</v>
      </c>
      <c r="BF196" s="30">
        <f t="shared" ref="BF196:BF200" si="1754">BE196*454</f>
        <v>1519.992</v>
      </c>
      <c r="BG196" s="29">
        <f t="array" ref="BG196">VLOOKUP($S196&amp;$M196, CHOOSE({1,2}, '[4]Lookup Tables'!$I$20:$I$49&amp;'[4]Lookup Tables'!$J$20:$J$49,'[4]Lookup Tables'!$M$20:$M$49), 2,0)</f>
        <v>9.4500000000000001E-2</v>
      </c>
      <c r="BH196" s="29">
        <f t="shared" ref="BH196:BH200" si="1755">BG196*AZ196</f>
        <v>3.4728750000000002</v>
      </c>
      <c r="BI196" s="30">
        <f t="shared" ref="BI196:BI200" si="1756">BH196*454</f>
        <v>1576.68525</v>
      </c>
      <c r="BJ196" s="30" t="str">
        <f t="shared" ref="BJ196:BJ200" si="1757">N196</f>
        <v>VLIF0204</v>
      </c>
      <c r="BK196" s="31">
        <f t="shared" ref="BK196:BK200" si="1758">BE196*0.7</f>
        <v>2.3435999999999999</v>
      </c>
      <c r="BL196" s="30">
        <v>72036</v>
      </c>
      <c r="BM196" s="31">
        <f t="shared" ref="BM196:BM200" si="1759">BE196*0.3</f>
        <v>1.0044</v>
      </c>
      <c r="BN196" s="32">
        <v>0.3</v>
      </c>
      <c r="BO196" s="29" t="str">
        <f>'[4]Lookup Tables'!$P$58</f>
        <v>12-8 4x1.25 Universal Clip</v>
      </c>
      <c r="BP196" s="30">
        <f>VLOOKUP($BO196,'[4]Lookup Tables'!$P$58:$Q$60,2)</f>
        <v>8509</v>
      </c>
      <c r="BQ196" s="29" t="str">
        <f>VLOOKUP($S196,'[4]Lookup Tables'!$O$45:$S$53,2)</f>
        <v>54mm142 gauge</v>
      </c>
      <c r="BR196" s="33">
        <f t="shared" ref="BR196:BR200" si="1760">($AY196+1.25)/12</f>
        <v>3.1041666666666665</v>
      </c>
      <c r="BS196" s="30">
        <f>VLOOKUP($S196,'[4]Lookup Tables'!$O$45:$S$53,3)</f>
        <v>8040</v>
      </c>
      <c r="BT196" s="29" t="str">
        <f>VLOOKUP($S196,'[4]Lookup Tables'!$O$45:$S$53,4)</f>
        <v>114mm200 gauge</v>
      </c>
      <c r="BU196" s="33">
        <f t="shared" ref="BU196:BU200" si="1761">($AY196+1.25)/12</f>
        <v>3.1041666666666665</v>
      </c>
      <c r="BV196" s="30">
        <f>VLOOKUP($S196,'[4]Lookup Tables'!$O$45:$S$53,5)</f>
        <v>8036</v>
      </c>
      <c r="BW196" s="34">
        <f t="shared" ref="BW196:BW200" si="1762">F196</f>
        <v>15</v>
      </c>
      <c r="BX196" s="34">
        <f t="shared" ref="BX196:BX200" si="1763">BB196*BW196</f>
        <v>49.066875000000003</v>
      </c>
      <c r="BY196" s="34">
        <f t="shared" ref="BY196:BY200" si="1764">BE196*BW196</f>
        <v>50.22</v>
      </c>
      <c r="BZ196" s="34">
        <f t="shared" ref="BZ196:BZ200" si="1765">BH196*BW196</f>
        <v>52.093125000000001</v>
      </c>
      <c r="CA196" s="34">
        <f t="shared" ref="CA196:CA200" si="1766">BZ196+CE196+CI196</f>
        <v>54.673124999999999</v>
      </c>
      <c r="CB196" s="35" t="str">
        <f t="array" ref="CB196">VLOOKUP($E196&amp;ROUNDUP(($AZ196),0), CHOOSE({1,2},'[4]Lookup Tables'!$X$3:$X$129&amp;'[4]Lookup Tables'!$Y$3:$Y$129,'[4]Lookup Tables'!$Z$3:$Z$129),2,0)</f>
        <v>39"-2pc</v>
      </c>
      <c r="CC196" s="34">
        <f t="array" ref="CC196">VLOOKUP($E196&amp;ROUNDUP(($AZ196),0), CHOOSE({1,2},'[4]Lookup Tables'!$X$3:$X$129&amp;'[4]Lookup Tables'!$Y$3:$Y$129,'[4]Lookup Tables'!AA$3:$AA$129),2,0)</f>
        <v>8465</v>
      </c>
      <c r="CD196" s="34">
        <f t="array" ref="CD196">VLOOKUP($E196&amp;ROUNDUP(($AZ196),0), CHOOSE({1,2},'[4]Lookup Tables'!$X$3:$X$129&amp;'[4]Lookup Tables'!$Y$3:$Y$129,'[4]Lookup Tables'!$AB$3:$AB$129),2,0)</f>
        <v>8466</v>
      </c>
      <c r="CE196" s="36">
        <f t="array" ref="CE196">VLOOKUP($E196&amp;ROUNDUP(($AZ196),0), CHOOSE({1,2},'[4]Lookup Tables'!$X$3:$X$129&amp;'[4]Lookup Tables'!$Y$3:$Y$129,'[4]Lookup Tables'!$AD$3:$AD$129),2,0)</f>
        <v>2.58</v>
      </c>
      <c r="CF196" s="34">
        <f t="array" ref="CF196">VLOOKUP($E196&amp;ROUNDUP(($AZ196),0), CHOOSE({1,2},'[4]Lookup Tables'!$X$3:$X$129&amp;'[4]Lookup Tables'!$Y$3:$Y$129,'[4]Lookup Tables'!$AE$3:$AE$129),2,0)</f>
        <v>2</v>
      </c>
      <c r="CG196" s="34" t="str">
        <f t="array" ref="CG196">VLOOKUP($E196&amp;ROUNDUP(($AZ196+1),0), CHOOSE({1,2},'[4]Lookup Tables'!$X$3:$X$129&amp;'[4]Lookup Tables'!$Y$3:$Y$129,'[4]Lookup Tables'!$AC$3:$AC$129),2,0)</f>
        <v>NA</v>
      </c>
      <c r="CH196" s="36">
        <f t="shared" ref="CH196:CH200" si="1767">(CO196*12)*0.0386</f>
        <v>8.7517248983918297</v>
      </c>
      <c r="CI196" s="36">
        <f t="shared" ref="CI196:CI208" si="1768">IF(CB196="NA", CH196*0.0022,0)</f>
        <v>0</v>
      </c>
      <c r="CJ196" s="36">
        <f t="shared" ref="CJ196:CJ200" si="1769">((3.14159*(((S196*0.039370078474)/2)^2))*Q196)*BW196</f>
        <v>668.48141448444358</v>
      </c>
      <c r="CK196" s="36">
        <f t="shared" ref="CK196:CK200" si="1770">((SQRT((CJ196/Q196)/3.14159))*2)</f>
        <v>4.8793490645977959</v>
      </c>
      <c r="CL196" s="36">
        <f t="shared" ref="CL196:CL200" si="1771">CK196/0.7827</f>
        <v>6.2339965051715804</v>
      </c>
      <c r="CM196" s="36">
        <f t="shared" ref="CM196:CM200" si="1772">(2*3.14159*(CL196/2))/12</f>
        <v>1.6320550900568322</v>
      </c>
      <c r="CN196" s="37">
        <f t="shared" ref="CN196:CN200" si="1773">ROUNDUP((Q196/3)*CM196,1)</f>
        <v>19.5</v>
      </c>
      <c r="CO196" s="37">
        <f t="shared" ref="CO196:CO200" si="1774">(CN196*ABS(COS(15)))+((6*(CM196*5))/12)</f>
        <v>18.894052025889096</v>
      </c>
      <c r="CP196" s="52" t="str">
        <f t="array" ref="CP196">VLOOKUP($S196&amp;$D196, CHOOSE({1,2}, '[4]Lookup Tables'!$O$65:$O$79&amp;'[4]Lookup Tables'!$P$65:$P$79,'[4]Lookup Tables'!$Q$65:$Q$79),2,0)</f>
        <v>NA</v>
      </c>
      <c r="CQ196" s="39">
        <f t="shared" ref="CQ196:CQ208" si="1775">(CA196/BW196)+(50/I196)</f>
        <v>3.7782083333333332</v>
      </c>
      <c r="CR196" s="40" t="str">
        <f>+IFERROR(VLOOKUP($J196,'[5]Codes - Revised'!$A$8:$O$12110,10,FALSE),"ERROR")</f>
        <v>48 x 44</v>
      </c>
      <c r="CS196" s="41">
        <f t="shared" ref="CS196:CS200" si="1776">CQ196*F196*H196</f>
        <v>1416.828125</v>
      </c>
    </row>
    <row r="197" spans="1:97" s="10" customFormat="1">
      <c r="A197" s="11" t="s">
        <v>21</v>
      </c>
      <c r="B197" s="11">
        <v>282041</v>
      </c>
      <c r="C197" s="11" t="s">
        <v>411</v>
      </c>
      <c r="D197" s="11" t="s">
        <v>23</v>
      </c>
      <c r="E197" s="11" t="s">
        <v>24</v>
      </c>
      <c r="F197" s="11">
        <v>20</v>
      </c>
      <c r="G197" s="13">
        <f t="shared" si="1735"/>
        <v>72.037500000000009</v>
      </c>
      <c r="H197" s="14">
        <v>36</v>
      </c>
      <c r="I197" s="13">
        <f t="shared" si="1736"/>
        <v>720</v>
      </c>
      <c r="J197" s="14">
        <v>12939</v>
      </c>
      <c r="K197" s="11" t="s">
        <v>65</v>
      </c>
      <c r="L197" s="15" t="str">
        <f>+IFERROR(VLOOKUP($K197,'[4]Lookup Tables'!$A$3:$B$35,2,FALSE),"ERROR")</f>
        <v>0204</v>
      </c>
      <c r="M197" s="11" t="s">
        <v>56</v>
      </c>
      <c r="N197" s="15" t="str">
        <f t="array" ref="N197">VLOOKUP($M197&amp;$L197, CHOOSE({1,2}, '[4]Lookup Tables'!$I$59:$I$165&amp;'[4]Lookup Tables'!$J$59:$J$165,'[4]Lookup Tables'!$K$59:$K$165), 2,0)</f>
        <v>LIF0204</v>
      </c>
      <c r="O197" s="15">
        <f t="array" ref="O197">VLOOKUP($M197&amp;$K197&amp;A197, CHOOSE({1,2,3}, '[4]Lookup Tables'!$I$59:$I$165&amp;'[4]Lookup Tables'!$J$59:$J$165&amp;'[4]Lookup Tables'!$H$59:$H$165,'[4]Lookup Tables'!$L$59:$L$165), 2,0)</f>
        <v>70314</v>
      </c>
      <c r="P197" s="15">
        <f>+IFERROR(VLOOKUP($A197,'[4]Lookup Tables'!$I$54:$J$55,2,FALSE),"ERROR")</f>
        <v>72036</v>
      </c>
      <c r="Q197" s="16">
        <v>35.75</v>
      </c>
      <c r="R197" s="51">
        <v>1.375</v>
      </c>
      <c r="S197" s="18">
        <v>32</v>
      </c>
      <c r="T197" s="19">
        <f>(VLOOKUP(S197,'[4]Lookup Tables'!$L$3:$M$11,2,FALSE))*0.039370078474</f>
        <v>1.2499999915495001</v>
      </c>
      <c r="U197" s="17">
        <f t="shared" si="1737"/>
        <v>43.871812883380493</v>
      </c>
      <c r="V197" s="20" t="str">
        <f>+IFERROR(VLOOKUP(L197,'[4]Lookup Tables'!$R$4:$U$22,3,FALSE),"ERROR")</f>
        <v>Yellow</v>
      </c>
      <c r="W197" s="21">
        <f t="shared" si="1738"/>
        <v>282041</v>
      </c>
      <c r="X197" s="22" t="s">
        <v>412</v>
      </c>
      <c r="Y197" s="23" t="s">
        <v>27</v>
      </c>
      <c r="Z197" s="23" t="str">
        <f>+IFERROR(VLOOKUP(L197,'[4]Lookup Tables'!$R$4:$U$22,4,FALSE),"ERROR")</f>
        <v>Slow</v>
      </c>
      <c r="AA197" s="21">
        <f t="shared" si="1739"/>
        <v>32</v>
      </c>
      <c r="AB197" s="24">
        <f t="shared" si="1740"/>
        <v>1.375</v>
      </c>
      <c r="AC197" s="23" t="s">
        <v>305</v>
      </c>
      <c r="AD197" s="25">
        <v>0.875</v>
      </c>
      <c r="AE197" s="26">
        <f t="shared" si="1741"/>
        <v>3.5989186953902537</v>
      </c>
      <c r="AF197" s="23" t="s">
        <v>306</v>
      </c>
      <c r="AG197" s="23">
        <v>1</v>
      </c>
      <c r="AH197" s="26">
        <f t="shared" si="1742"/>
        <v>4.4334655837911336</v>
      </c>
      <c r="AI197" s="23"/>
      <c r="AJ197" s="23"/>
      <c r="AK197" s="26"/>
      <c r="AL197" s="23" t="s">
        <v>31</v>
      </c>
      <c r="AM197" s="23">
        <v>0.80400000000000005</v>
      </c>
      <c r="AN197" s="26">
        <f t="shared" si="1743"/>
        <v>3.2844563461562273</v>
      </c>
      <c r="AO197" s="23" t="s">
        <v>32</v>
      </c>
      <c r="AP197" s="23">
        <v>0.53</v>
      </c>
      <c r="AQ197" s="26">
        <f t="shared" si="1744"/>
        <v>2.590442766843164</v>
      </c>
      <c r="AR197" s="47">
        <f t="shared" si="1745"/>
        <v>36</v>
      </c>
      <c r="AS197" s="21">
        <f>+IFERROR(VLOOKUP(L197,'[4]Lookup Tables'!$R$4:$U$22,2,FALSE),"ERROR")</f>
        <v>240</v>
      </c>
      <c r="AT197" s="23" t="str">
        <f t="shared" si="1746"/>
        <v>B or G</v>
      </c>
      <c r="AU197" s="21">
        <f t="shared" si="1747"/>
        <v>20</v>
      </c>
      <c r="AV197" s="21" t="str">
        <f>+IFERROR(VLOOKUP(L197,'[4]Lookup Tables'!$R$4:$V$22,5,FALSE),"ERROR")</f>
        <v>5-8</v>
      </c>
      <c r="AW197" s="21">
        <v>600</v>
      </c>
      <c r="AX197" s="48">
        <f t="shared" si="1748"/>
        <v>35.75</v>
      </c>
      <c r="AY197" s="48">
        <f t="shared" si="1749"/>
        <v>36</v>
      </c>
      <c r="AZ197" s="48">
        <f t="shared" si="1750"/>
        <v>36.75</v>
      </c>
      <c r="BA197" s="29">
        <f t="array" ref="BA197">VLOOKUP($S197&amp;$M197, CHOOSE({1,2}, '[4]Lookup Tables'!$I$20:$I$49&amp;'[4]Lookup Tables'!$J$20:$J$49,'[4]Lookup Tables'!$K$20:$K$49), 2,0)</f>
        <v>9.1499999999999998E-2</v>
      </c>
      <c r="BB197" s="29">
        <f t="shared" si="1751"/>
        <v>3.2711250000000001</v>
      </c>
      <c r="BC197" s="30">
        <f t="shared" si="1752"/>
        <v>1485.0907500000001</v>
      </c>
      <c r="BD197" s="29">
        <f t="array" ref="BD197">VLOOKUP($S197&amp;$M197, CHOOSE({1,2}, '[4]Lookup Tables'!$I$20:$I$49&amp;'[4]Lookup Tables'!$J$20:$J$49,'[4]Lookup Tables'!$L$20:$L$49), 2,0)</f>
        <v>9.2999999999999999E-2</v>
      </c>
      <c r="BE197" s="29">
        <f t="shared" si="1753"/>
        <v>3.3479999999999999</v>
      </c>
      <c r="BF197" s="30">
        <f t="shared" si="1754"/>
        <v>1519.992</v>
      </c>
      <c r="BG197" s="29">
        <f t="array" ref="BG197">VLOOKUP($S197&amp;$M197, CHOOSE({1,2}, '[4]Lookup Tables'!$I$20:$I$49&amp;'[4]Lookup Tables'!$J$20:$J$49,'[4]Lookup Tables'!$M$20:$M$49), 2,0)</f>
        <v>9.4500000000000001E-2</v>
      </c>
      <c r="BH197" s="29">
        <f t="shared" si="1755"/>
        <v>3.4728750000000002</v>
      </c>
      <c r="BI197" s="30">
        <f t="shared" si="1756"/>
        <v>1576.68525</v>
      </c>
      <c r="BJ197" s="30" t="str">
        <f t="shared" si="1757"/>
        <v>LIF0204</v>
      </c>
      <c r="BK197" s="31">
        <f t="shared" si="1758"/>
        <v>2.3435999999999999</v>
      </c>
      <c r="BL197" s="30">
        <v>72036</v>
      </c>
      <c r="BM197" s="31">
        <f t="shared" si="1759"/>
        <v>1.0044</v>
      </c>
      <c r="BN197" s="32">
        <v>0.3</v>
      </c>
      <c r="BO197" s="29" t="str">
        <f>'[4]Lookup Tables'!$P$58</f>
        <v>12-8 4x1.25 Universal Clip</v>
      </c>
      <c r="BP197" s="30">
        <f>VLOOKUP($BO197,'[4]Lookup Tables'!$P$58:$Q$60,2)</f>
        <v>8509</v>
      </c>
      <c r="BQ197" s="29" t="str">
        <f>VLOOKUP($S197,'[4]Lookup Tables'!$O$45:$S$53,2)</f>
        <v>54mm142 gauge</v>
      </c>
      <c r="BR197" s="33">
        <f t="shared" si="1760"/>
        <v>3.1041666666666665</v>
      </c>
      <c r="BS197" s="30">
        <f>VLOOKUP($S197,'[4]Lookup Tables'!$O$45:$S$53,3)</f>
        <v>8040</v>
      </c>
      <c r="BT197" s="29" t="str">
        <f>VLOOKUP($S197,'[4]Lookup Tables'!$O$45:$S$53,4)</f>
        <v>114mm200 gauge</v>
      </c>
      <c r="BU197" s="33">
        <f t="shared" si="1761"/>
        <v>3.1041666666666665</v>
      </c>
      <c r="BV197" s="30">
        <f>VLOOKUP($S197,'[4]Lookup Tables'!$O$45:$S$53,5)</f>
        <v>8036</v>
      </c>
      <c r="BW197" s="34">
        <f t="shared" si="1762"/>
        <v>20</v>
      </c>
      <c r="BX197" s="34">
        <f t="shared" si="1763"/>
        <v>65.422499999999999</v>
      </c>
      <c r="BY197" s="34">
        <f t="shared" si="1764"/>
        <v>66.959999999999994</v>
      </c>
      <c r="BZ197" s="34">
        <f t="shared" si="1765"/>
        <v>69.45750000000001</v>
      </c>
      <c r="CA197" s="34">
        <f t="shared" si="1766"/>
        <v>72.037500000000009</v>
      </c>
      <c r="CB197" s="35" t="str">
        <f t="array" ref="CB197">VLOOKUP($E197&amp;ROUNDUP(($AZ197),0), CHOOSE({1,2},'[4]Lookup Tables'!$X$3:$X$129&amp;'[4]Lookup Tables'!$Y$3:$Y$129,'[4]Lookup Tables'!$Z$3:$Z$129),2,0)</f>
        <v>39"-2pc</v>
      </c>
      <c r="CC197" s="34">
        <f t="array" ref="CC197">VLOOKUP($E197&amp;ROUNDUP(($AZ197),0), CHOOSE({1,2},'[4]Lookup Tables'!$X$3:$X$129&amp;'[4]Lookup Tables'!$Y$3:$Y$129,'[4]Lookup Tables'!AA$3:$AA$129),2,0)</f>
        <v>8465</v>
      </c>
      <c r="CD197" s="34">
        <f t="array" ref="CD197">VLOOKUP($E197&amp;ROUNDUP(($AZ197),0), CHOOSE({1,2},'[4]Lookup Tables'!$X$3:$X$129&amp;'[4]Lookup Tables'!$Y$3:$Y$129,'[4]Lookup Tables'!$AB$3:$AB$129),2,0)</f>
        <v>8466</v>
      </c>
      <c r="CE197" s="36">
        <f t="array" ref="CE197">VLOOKUP($E197&amp;ROUNDUP(($AZ197),0), CHOOSE({1,2},'[4]Lookup Tables'!$X$3:$X$129&amp;'[4]Lookup Tables'!$Y$3:$Y$129,'[4]Lookup Tables'!$AD$3:$AD$129),2,0)</f>
        <v>2.58</v>
      </c>
      <c r="CF197" s="34">
        <f t="array" ref="CF197">VLOOKUP($E197&amp;ROUNDUP(($AZ197),0), CHOOSE({1,2},'[4]Lookup Tables'!$X$3:$X$129&amp;'[4]Lookup Tables'!$Y$3:$Y$129,'[4]Lookup Tables'!$AE$3:$AE$129),2,0)</f>
        <v>2</v>
      </c>
      <c r="CG197" s="34" t="str">
        <f t="array" ref="CG197">VLOOKUP($E197&amp;ROUNDUP(($AZ197+1),0), CHOOSE({1,2},'[4]Lookup Tables'!$X$3:$X$129&amp;'[4]Lookup Tables'!$Y$3:$Y$129,'[4]Lookup Tables'!$AC$3:$AC$129),2,0)</f>
        <v>NA</v>
      </c>
      <c r="CH197" s="36">
        <f t="shared" si="1767"/>
        <v>10.099758831770068</v>
      </c>
      <c r="CI197" s="36">
        <f t="shared" si="1768"/>
        <v>0</v>
      </c>
      <c r="CJ197" s="36">
        <f t="shared" si="1769"/>
        <v>891.30855264592469</v>
      </c>
      <c r="CK197" s="36">
        <f t="shared" si="1770"/>
        <v>5.6341869918313723</v>
      </c>
      <c r="CL197" s="36">
        <f t="shared" si="1771"/>
        <v>7.1983991207759965</v>
      </c>
      <c r="CM197" s="36">
        <f t="shared" si="1772"/>
        <v>1.8845348911532218</v>
      </c>
      <c r="CN197" s="37">
        <f t="shared" si="1773"/>
        <v>22.5</v>
      </c>
      <c r="CO197" s="37">
        <f t="shared" si="1774"/>
        <v>21.804315267206533</v>
      </c>
      <c r="CP197" s="52" t="str">
        <f t="array" ref="CP197">VLOOKUP($S197&amp;$D197, CHOOSE({1,2}, '[4]Lookup Tables'!$O$65:$O$79&amp;'[4]Lookup Tables'!$P$65:$P$79,'[4]Lookup Tables'!$Q$65:$Q$79),2,0)</f>
        <v>NA</v>
      </c>
      <c r="CQ197" s="39">
        <f t="shared" si="1775"/>
        <v>3.6713194444444452</v>
      </c>
      <c r="CR197" s="40" t="str">
        <f>+IFERROR(VLOOKUP($J197,'[5]Codes - Revised'!$A$8:$O$12110,10,FALSE),"ERROR")</f>
        <v>48 x 44</v>
      </c>
      <c r="CS197" s="41">
        <f t="shared" si="1776"/>
        <v>2643.3500000000008</v>
      </c>
    </row>
    <row r="198" spans="1:97" s="10" customFormat="1">
      <c r="A198" s="11" t="s">
        <v>21</v>
      </c>
      <c r="B198" s="12">
        <v>284071</v>
      </c>
      <c r="C198" s="11" t="s">
        <v>413</v>
      </c>
      <c r="D198" s="11" t="s">
        <v>23</v>
      </c>
      <c r="E198" s="11" t="s">
        <v>24</v>
      </c>
      <c r="F198" s="11">
        <v>12</v>
      </c>
      <c r="G198" s="13">
        <f t="shared" si="1735"/>
        <v>49.679199999999994</v>
      </c>
      <c r="H198" s="14">
        <v>35</v>
      </c>
      <c r="I198" s="13">
        <f t="shared" si="1736"/>
        <v>420</v>
      </c>
      <c r="J198" s="14">
        <v>12427</v>
      </c>
      <c r="K198" s="11">
        <v>35</v>
      </c>
      <c r="L198" s="15">
        <f>+IFERROR(VLOOKUP($K198,'[4]Lookup Tables'!$A$3:$B$35,2,FALSE),"ERROR")</f>
        <v>35</v>
      </c>
      <c r="M198" s="11" t="s">
        <v>45</v>
      </c>
      <c r="N198" s="15" t="str">
        <f t="array" ref="N198">VLOOKUP($M198&amp;$L198, CHOOSE({1,2}, '[4]Lookup Tables'!$I$59:$I$165&amp;'[4]Lookup Tables'!$J$59:$J$165,'[4]Lookup Tables'!$K$59:$K$165), 2,0)</f>
        <v>H35</v>
      </c>
      <c r="O198" s="15">
        <f t="array" ref="O198">VLOOKUP($M198&amp;$K198&amp;A198, CHOOSE({1,2,3}, '[4]Lookup Tables'!$I$59:$I$165&amp;'[4]Lookup Tables'!$J$59:$J$165&amp;'[4]Lookup Tables'!$H$59:$H$165,'[4]Lookup Tables'!$L$59:$L$165), 2,0)</f>
        <v>70300</v>
      </c>
      <c r="P198" s="15">
        <f>+IFERROR(VLOOKUP($A198,'[4]Lookup Tables'!$I$54:$J$55,2,FALSE),"ERROR")</f>
        <v>72036</v>
      </c>
      <c r="Q198" s="16">
        <v>39.5</v>
      </c>
      <c r="R198" s="51">
        <v>1.375</v>
      </c>
      <c r="S198" s="18">
        <v>32</v>
      </c>
      <c r="T198" s="19">
        <f>(VLOOKUP(S198,'[4]Lookup Tables'!$L$3:$M$11,2,FALSE))*0.039370078474</f>
        <v>1.2499999915495001</v>
      </c>
      <c r="U198" s="17">
        <f t="shared" si="1737"/>
        <v>48.473751297721108</v>
      </c>
      <c r="V198" s="20" t="str">
        <f>+IFERROR(VLOOKUP(L198,'[4]Lookup Tables'!$R$4:$U$22,3,FALSE),"ERROR")</f>
        <v>Blue</v>
      </c>
      <c r="W198" s="21">
        <f t="shared" si="1738"/>
        <v>284071</v>
      </c>
      <c r="X198" s="22" t="s">
        <v>414</v>
      </c>
      <c r="Y198" s="23" t="s">
        <v>27</v>
      </c>
      <c r="Z198" s="23" t="str">
        <f>+IFERROR(VLOOKUP(L198,'[4]Lookup Tables'!$R$4:$U$22,4,FALSE),"ERROR")</f>
        <v>Fast</v>
      </c>
      <c r="AA198" s="21">
        <f t="shared" si="1739"/>
        <v>32</v>
      </c>
      <c r="AB198" s="24">
        <f t="shared" si="1740"/>
        <v>1.375</v>
      </c>
      <c r="AC198" s="23" t="s">
        <v>305</v>
      </c>
      <c r="AD198" s="25">
        <v>0.875</v>
      </c>
      <c r="AE198" s="26">
        <f t="shared" si="1741"/>
        <v>3.9905440038474893</v>
      </c>
      <c r="AF198" s="23" t="s">
        <v>306</v>
      </c>
      <c r="AG198" s="23">
        <v>1</v>
      </c>
      <c r="AH198" s="26">
        <f t="shared" si="1742"/>
        <v>4.9159041920905269</v>
      </c>
      <c r="AI198" s="23"/>
      <c r="AJ198" s="23"/>
      <c r="AK198" s="26"/>
      <c r="AL198" s="23" t="s">
        <v>31</v>
      </c>
      <c r="AM198" s="23">
        <v>0.80400000000000005</v>
      </c>
      <c r="AN198" s="26">
        <f t="shared" si="1743"/>
        <v>3.6418626502567637</v>
      </c>
      <c r="AO198" s="23" t="s">
        <v>32</v>
      </c>
      <c r="AP198" s="23">
        <v>0.53</v>
      </c>
      <c r="AQ198" s="26">
        <f t="shared" si="1744"/>
        <v>2.8723282534214492</v>
      </c>
      <c r="AR198" s="47">
        <f t="shared" si="1745"/>
        <v>39.75</v>
      </c>
      <c r="AS198" s="21">
        <f>+IFERROR(VLOOKUP(L198,'[4]Lookup Tables'!$R$4:$U$22,2,FALSE),"ERROR")</f>
        <v>30</v>
      </c>
      <c r="AT198" s="23" t="str">
        <f t="shared" si="1746"/>
        <v>B or G</v>
      </c>
      <c r="AU198" s="21">
        <f t="shared" si="1747"/>
        <v>12</v>
      </c>
      <c r="AV198" s="21" t="str">
        <f>+IFERROR(VLOOKUP(L198,'[4]Lookup Tables'!$R$4:$V$22,5,FALSE),"ERROR")</f>
        <v>5-8</v>
      </c>
      <c r="AW198" s="21">
        <v>600</v>
      </c>
      <c r="AX198" s="48">
        <f t="shared" si="1748"/>
        <v>39.5</v>
      </c>
      <c r="AY198" s="48">
        <f t="shared" si="1749"/>
        <v>39.75</v>
      </c>
      <c r="AZ198" s="48">
        <f t="shared" si="1750"/>
        <v>40.5</v>
      </c>
      <c r="BA198" s="29">
        <f t="array" ref="BA198">VLOOKUP($S198&amp;$M198, CHOOSE({1,2}, '[4]Lookup Tables'!$I$20:$I$49&amp;'[4]Lookup Tables'!$J$20:$J$49,'[4]Lookup Tables'!$K$20:$K$49), 2,0)</f>
        <v>9.4200000000000006E-2</v>
      </c>
      <c r="BB198" s="29">
        <f t="shared" si="1751"/>
        <v>3.7209000000000003</v>
      </c>
      <c r="BC198" s="30">
        <f t="shared" si="1752"/>
        <v>1689.2886000000001</v>
      </c>
      <c r="BD198" s="29">
        <f t="array" ref="BD198">VLOOKUP($S198&amp;$M198, CHOOSE({1,2}, '[4]Lookup Tables'!$I$20:$I$49&amp;'[4]Lookup Tables'!$J$20:$J$49,'[4]Lookup Tables'!$L$20:$L$49), 2,0)</f>
        <v>9.5699999999999993E-2</v>
      </c>
      <c r="BE198" s="29">
        <f t="shared" si="1753"/>
        <v>3.8040749999999997</v>
      </c>
      <c r="BF198" s="30">
        <f t="shared" si="1754"/>
        <v>1727.0500499999998</v>
      </c>
      <c r="BG198" s="29">
        <f t="array" ref="BG198">VLOOKUP($S198&amp;$M198, CHOOSE({1,2}, '[4]Lookup Tables'!$I$20:$I$49&amp;'[4]Lookup Tables'!$J$20:$J$49,'[4]Lookup Tables'!$M$20:$M$49), 2,0)</f>
        <v>9.7199999999999995E-2</v>
      </c>
      <c r="BH198" s="29">
        <f t="shared" si="1755"/>
        <v>3.9365999999999999</v>
      </c>
      <c r="BI198" s="30">
        <f t="shared" si="1756"/>
        <v>1787.2164</v>
      </c>
      <c r="BJ198" s="30" t="str">
        <f t="shared" si="1757"/>
        <v>H35</v>
      </c>
      <c r="BK198" s="31">
        <f t="shared" si="1758"/>
        <v>2.6628524999999996</v>
      </c>
      <c r="BL198" s="30">
        <v>72036</v>
      </c>
      <c r="BM198" s="31">
        <f t="shared" si="1759"/>
        <v>1.1412224999999998</v>
      </c>
      <c r="BN198" s="32">
        <v>0.3</v>
      </c>
      <c r="BO198" s="29" t="str">
        <f>'[4]Lookup Tables'!$P$58</f>
        <v>12-8 4x1.25 Universal Clip</v>
      </c>
      <c r="BP198" s="30">
        <f>VLOOKUP($BO198,'[4]Lookup Tables'!$P$58:$Q$60,2)</f>
        <v>8509</v>
      </c>
      <c r="BQ198" s="29" t="str">
        <f>VLOOKUP($S198,'[4]Lookup Tables'!$O$45:$S$53,2)</f>
        <v>54mm142 gauge</v>
      </c>
      <c r="BR198" s="33">
        <f t="shared" si="1760"/>
        <v>3.4166666666666665</v>
      </c>
      <c r="BS198" s="30">
        <f>VLOOKUP($S198,'[4]Lookup Tables'!$O$45:$S$53,3)</f>
        <v>8040</v>
      </c>
      <c r="BT198" s="29" t="str">
        <f>VLOOKUP($S198,'[4]Lookup Tables'!$O$45:$S$53,4)</f>
        <v>114mm200 gauge</v>
      </c>
      <c r="BU198" s="33">
        <f t="shared" si="1761"/>
        <v>3.4166666666666665</v>
      </c>
      <c r="BV198" s="30">
        <f>VLOOKUP($S198,'[4]Lookup Tables'!$O$45:$S$53,5)</f>
        <v>8036</v>
      </c>
      <c r="BW198" s="34">
        <f t="shared" si="1762"/>
        <v>12</v>
      </c>
      <c r="BX198" s="34">
        <f t="shared" si="1763"/>
        <v>44.650800000000004</v>
      </c>
      <c r="BY198" s="34">
        <f t="shared" si="1764"/>
        <v>45.648899999999998</v>
      </c>
      <c r="BZ198" s="34">
        <f t="shared" si="1765"/>
        <v>47.239199999999997</v>
      </c>
      <c r="CA198" s="34">
        <f t="shared" si="1766"/>
        <v>49.679199999999994</v>
      </c>
      <c r="CB198" s="35" t="str">
        <f t="array" ref="CB198">VLOOKUP($E198&amp;ROUNDUP(($AZ198),0), CHOOSE({1,2},'[4]Lookup Tables'!$X$3:$X$129&amp;'[4]Lookup Tables'!$Y$3:$Y$129,'[4]Lookup Tables'!$Z$3:$Z$129),2,0)</f>
        <v>42"-2pc</v>
      </c>
      <c r="CC198" s="34">
        <f t="array" ref="CC198">VLOOKUP($E198&amp;ROUNDUP(($AZ198),0), CHOOSE({1,2},'[4]Lookup Tables'!$X$3:$X$129&amp;'[4]Lookup Tables'!$Y$3:$Y$129,'[4]Lookup Tables'!AA$3:$AA$129),2,0)</f>
        <v>8484</v>
      </c>
      <c r="CD198" s="34">
        <f t="array" ref="CD198">VLOOKUP($E198&amp;ROUNDUP(($AZ198),0), CHOOSE({1,2},'[4]Lookup Tables'!$X$3:$X$129&amp;'[4]Lookup Tables'!$Y$3:$Y$129,'[4]Lookup Tables'!$AB$3:$AB$129),2,0)</f>
        <v>8485</v>
      </c>
      <c r="CE198" s="36">
        <f t="array" ref="CE198">VLOOKUP($E198&amp;ROUNDUP(($AZ198),0), CHOOSE({1,2},'[4]Lookup Tables'!$X$3:$X$129&amp;'[4]Lookup Tables'!$Y$3:$Y$129,'[4]Lookup Tables'!$AD$3:$AD$129),2,0)</f>
        <v>2.44</v>
      </c>
      <c r="CF198" s="34">
        <f t="array" ref="CF198">VLOOKUP($E198&amp;ROUNDUP(($AZ198),0), CHOOSE({1,2},'[4]Lookup Tables'!$X$3:$X$129&amp;'[4]Lookup Tables'!$Y$3:$Y$129,'[4]Lookup Tables'!$AE$3:$AE$129),2,0)</f>
        <v>2</v>
      </c>
      <c r="CG198" s="34" t="str">
        <f t="array" ref="CG198">VLOOKUP($E198&amp;ROUNDUP(($AZ198+1),0), CHOOSE({1,2},'[4]Lookup Tables'!$X$3:$X$129&amp;'[4]Lookup Tables'!$Y$3:$Y$129,'[4]Lookup Tables'!$AC$3:$AC$129),2,0)</f>
        <v>NA</v>
      </c>
      <c r="CH198" s="36">
        <f t="shared" si="1767"/>
        <v>8.4818232686769743</v>
      </c>
      <c r="CI198" s="36">
        <f t="shared" si="1768"/>
        <v>0</v>
      </c>
      <c r="CJ198" s="36">
        <f t="shared" si="1769"/>
        <v>590.88147406177382</v>
      </c>
      <c r="CK198" s="36">
        <f t="shared" si="1770"/>
        <v>4.3642224777562735</v>
      </c>
      <c r="CL198" s="36">
        <f t="shared" si="1771"/>
        <v>5.5758559828239092</v>
      </c>
      <c r="CM198" s="36">
        <f t="shared" si="1772"/>
        <v>1.459754449756647</v>
      </c>
      <c r="CN198" s="37">
        <f t="shared" si="1773"/>
        <v>19.3</v>
      </c>
      <c r="CO198" s="37">
        <f t="shared" si="1774"/>
        <v>18.311362842566869</v>
      </c>
      <c r="CP198" s="52" t="str">
        <f t="array" ref="CP198">VLOOKUP($S198&amp;$D198, CHOOSE({1,2}, '[4]Lookup Tables'!$O$65:$O$79&amp;'[4]Lookup Tables'!$P$65:$P$79,'[4]Lookup Tables'!$Q$65:$Q$79),2,0)</f>
        <v>NA</v>
      </c>
      <c r="CQ198" s="39">
        <f t="shared" si="1775"/>
        <v>4.2589809523809512</v>
      </c>
      <c r="CR198" s="40" t="str">
        <f>+IFERROR(VLOOKUP($J198,'[5]Codes - Revised'!$A$8:$O$12110,10,FALSE),"ERROR")</f>
        <v>56 x 42</v>
      </c>
      <c r="CS198" s="41">
        <f t="shared" si="1776"/>
        <v>1788.7719999999995</v>
      </c>
    </row>
    <row r="199" spans="1:97" s="10" customFormat="1">
      <c r="A199" s="11" t="s">
        <v>21</v>
      </c>
      <c r="B199" s="12">
        <v>284088</v>
      </c>
      <c r="C199" s="11" t="s">
        <v>415</v>
      </c>
      <c r="D199" s="11" t="s">
        <v>23</v>
      </c>
      <c r="E199" s="11" t="s">
        <v>24</v>
      </c>
      <c r="F199" s="11">
        <v>12</v>
      </c>
      <c r="G199" s="13">
        <f t="shared" si="1735"/>
        <v>48.366999999999997</v>
      </c>
      <c r="H199" s="14">
        <v>42</v>
      </c>
      <c r="I199" s="13">
        <f t="shared" si="1736"/>
        <v>504</v>
      </c>
      <c r="J199" s="14">
        <v>12425</v>
      </c>
      <c r="K199" s="11" t="s">
        <v>65</v>
      </c>
      <c r="L199" s="15" t="str">
        <f>+IFERROR(VLOOKUP($K199,'[4]Lookup Tables'!$A$3:$B$35,2,FALSE),"ERROR")</f>
        <v>0204</v>
      </c>
      <c r="M199" s="11" t="s">
        <v>56</v>
      </c>
      <c r="N199" s="15" t="str">
        <f t="array" ref="N199">VLOOKUP($M199&amp;$L199, CHOOSE({1,2}, '[4]Lookup Tables'!$I$59:$I$165&amp;'[4]Lookup Tables'!$J$59:$J$165,'[4]Lookup Tables'!$K$59:$K$165), 2,0)</f>
        <v>LIF0204</v>
      </c>
      <c r="O199" s="15">
        <f t="array" ref="O199">VLOOKUP($M199&amp;$K199&amp;A199, CHOOSE({1,2,3}, '[4]Lookup Tables'!$I$59:$I$165&amp;'[4]Lookup Tables'!$J$59:$J$165&amp;'[4]Lookup Tables'!$H$59:$H$165,'[4]Lookup Tables'!$L$59:$L$165), 2,0)</f>
        <v>70314</v>
      </c>
      <c r="P199" s="15">
        <f>+IFERROR(VLOOKUP($A199,'[4]Lookup Tables'!$I$54:$J$55,2,FALSE),"ERROR")</f>
        <v>72036</v>
      </c>
      <c r="Q199" s="16">
        <v>39.5</v>
      </c>
      <c r="R199" s="51">
        <v>1.375</v>
      </c>
      <c r="S199" s="18">
        <v>32</v>
      </c>
      <c r="T199" s="19">
        <f>(VLOOKUP(S199,'[4]Lookup Tables'!$L$3:$M$11,2,FALSE))*0.039370078474</f>
        <v>1.2499999915495001</v>
      </c>
      <c r="U199" s="17">
        <f t="shared" si="1737"/>
        <v>48.473751297721108</v>
      </c>
      <c r="V199" s="20" t="str">
        <f>+IFERROR(VLOOKUP(L199,'[4]Lookup Tables'!$R$4:$U$22,3,FALSE),"ERROR")</f>
        <v>Yellow</v>
      </c>
      <c r="W199" s="21">
        <f t="shared" si="1738"/>
        <v>284088</v>
      </c>
      <c r="X199" s="22" t="s">
        <v>416</v>
      </c>
      <c r="Y199" s="23" t="s">
        <v>27</v>
      </c>
      <c r="Z199" s="23" t="str">
        <f>+IFERROR(VLOOKUP(L199,'[4]Lookup Tables'!$R$4:$U$22,4,FALSE),"ERROR")</f>
        <v>Slow</v>
      </c>
      <c r="AA199" s="21">
        <f t="shared" si="1739"/>
        <v>32</v>
      </c>
      <c r="AB199" s="24">
        <f t="shared" si="1740"/>
        <v>1.375</v>
      </c>
      <c r="AC199" s="23" t="s">
        <v>305</v>
      </c>
      <c r="AD199" s="25">
        <v>0.875</v>
      </c>
      <c r="AE199" s="26">
        <f t="shared" si="1741"/>
        <v>3.9905440038474893</v>
      </c>
      <c r="AF199" s="23" t="s">
        <v>306</v>
      </c>
      <c r="AG199" s="23">
        <v>1</v>
      </c>
      <c r="AH199" s="26">
        <f t="shared" si="1742"/>
        <v>4.9159041920905269</v>
      </c>
      <c r="AI199" s="23"/>
      <c r="AJ199" s="23"/>
      <c r="AK199" s="26"/>
      <c r="AL199" s="23" t="s">
        <v>31</v>
      </c>
      <c r="AM199" s="23">
        <v>0.80400000000000005</v>
      </c>
      <c r="AN199" s="26">
        <f t="shared" si="1743"/>
        <v>3.6418626502567637</v>
      </c>
      <c r="AO199" s="23" t="s">
        <v>32</v>
      </c>
      <c r="AP199" s="23">
        <v>0.53</v>
      </c>
      <c r="AQ199" s="26">
        <f t="shared" si="1744"/>
        <v>2.8723282534214492</v>
      </c>
      <c r="AR199" s="47">
        <f t="shared" si="1745"/>
        <v>39.75</v>
      </c>
      <c r="AS199" s="21">
        <f>+IFERROR(VLOOKUP(L199,'[4]Lookup Tables'!$R$4:$U$22,2,FALSE),"ERROR")</f>
        <v>240</v>
      </c>
      <c r="AT199" s="23" t="str">
        <f t="shared" si="1746"/>
        <v>B or G</v>
      </c>
      <c r="AU199" s="21">
        <f t="shared" si="1747"/>
        <v>12</v>
      </c>
      <c r="AV199" s="21" t="str">
        <f>+IFERROR(VLOOKUP(L199,'[4]Lookup Tables'!$R$4:$V$22,5,FALSE),"ERROR")</f>
        <v>5-8</v>
      </c>
      <c r="AW199" s="21">
        <v>600</v>
      </c>
      <c r="AX199" s="48">
        <f t="shared" si="1748"/>
        <v>39.5</v>
      </c>
      <c r="AY199" s="48">
        <f t="shared" si="1749"/>
        <v>39.75</v>
      </c>
      <c r="AZ199" s="48">
        <f t="shared" si="1750"/>
        <v>40.5</v>
      </c>
      <c r="BA199" s="29">
        <f t="array" ref="BA199">VLOOKUP($S199&amp;$M199, CHOOSE({1,2}, '[4]Lookup Tables'!$I$20:$I$49&amp;'[4]Lookup Tables'!$J$20:$J$49,'[4]Lookup Tables'!$K$20:$K$49), 2,0)</f>
        <v>9.1499999999999998E-2</v>
      </c>
      <c r="BB199" s="29">
        <f t="shared" si="1751"/>
        <v>3.6142499999999997</v>
      </c>
      <c r="BC199" s="30">
        <f t="shared" si="1752"/>
        <v>1640.8694999999998</v>
      </c>
      <c r="BD199" s="29">
        <f t="array" ref="BD199">VLOOKUP($S199&amp;$M199, CHOOSE({1,2}, '[4]Lookup Tables'!$I$20:$I$49&amp;'[4]Lookup Tables'!$J$20:$J$49,'[4]Lookup Tables'!$L$20:$L$49), 2,0)</f>
        <v>9.2999999999999999E-2</v>
      </c>
      <c r="BE199" s="29">
        <f t="shared" si="1753"/>
        <v>3.6967499999999998</v>
      </c>
      <c r="BF199" s="30">
        <f t="shared" si="1754"/>
        <v>1678.3244999999999</v>
      </c>
      <c r="BG199" s="29">
        <f t="array" ref="BG199">VLOOKUP($S199&amp;$M199, CHOOSE({1,2}, '[4]Lookup Tables'!$I$20:$I$49&amp;'[4]Lookup Tables'!$J$20:$J$49,'[4]Lookup Tables'!$M$20:$M$49), 2,0)</f>
        <v>9.4500000000000001E-2</v>
      </c>
      <c r="BH199" s="29">
        <f t="shared" si="1755"/>
        <v>3.8272499999999998</v>
      </c>
      <c r="BI199" s="30">
        <f t="shared" si="1756"/>
        <v>1737.5715</v>
      </c>
      <c r="BJ199" s="30" t="str">
        <f t="shared" si="1757"/>
        <v>LIF0204</v>
      </c>
      <c r="BK199" s="31">
        <f t="shared" si="1758"/>
        <v>2.5877249999999998</v>
      </c>
      <c r="BL199" s="30">
        <v>72036</v>
      </c>
      <c r="BM199" s="31">
        <f t="shared" si="1759"/>
        <v>1.1090249999999999</v>
      </c>
      <c r="BN199" s="32">
        <v>0.3</v>
      </c>
      <c r="BO199" s="29" t="str">
        <f>'[4]Lookup Tables'!$P$58</f>
        <v>12-8 4x1.25 Universal Clip</v>
      </c>
      <c r="BP199" s="30">
        <f>VLOOKUP($BO199,'[4]Lookup Tables'!$P$58:$Q$60,2)</f>
        <v>8509</v>
      </c>
      <c r="BQ199" s="29" t="str">
        <f>VLOOKUP($S199,'[4]Lookup Tables'!$O$45:$S$53,2)</f>
        <v>54mm142 gauge</v>
      </c>
      <c r="BR199" s="33">
        <f t="shared" si="1760"/>
        <v>3.4166666666666665</v>
      </c>
      <c r="BS199" s="30">
        <f>VLOOKUP($S199,'[4]Lookup Tables'!$O$45:$S$53,3)</f>
        <v>8040</v>
      </c>
      <c r="BT199" s="29" t="str">
        <f>VLOOKUP($S199,'[4]Lookup Tables'!$O$45:$S$53,4)</f>
        <v>114mm200 gauge</v>
      </c>
      <c r="BU199" s="33">
        <f t="shared" si="1761"/>
        <v>3.4166666666666665</v>
      </c>
      <c r="BV199" s="30">
        <f>VLOOKUP($S199,'[4]Lookup Tables'!$O$45:$S$53,5)</f>
        <v>8036</v>
      </c>
      <c r="BW199" s="34">
        <f t="shared" si="1762"/>
        <v>12</v>
      </c>
      <c r="BX199" s="34">
        <f t="shared" si="1763"/>
        <v>43.370999999999995</v>
      </c>
      <c r="BY199" s="34">
        <f t="shared" si="1764"/>
        <v>44.360999999999997</v>
      </c>
      <c r="BZ199" s="34">
        <f t="shared" si="1765"/>
        <v>45.927</v>
      </c>
      <c r="CA199" s="34">
        <f t="shared" si="1766"/>
        <v>48.366999999999997</v>
      </c>
      <c r="CB199" s="35" t="str">
        <f t="array" ref="CB199">VLOOKUP($E199&amp;ROUNDUP(($AZ199),0), CHOOSE({1,2},'[4]Lookup Tables'!$X$3:$X$129&amp;'[4]Lookup Tables'!$Y$3:$Y$129,'[4]Lookup Tables'!$Z$3:$Z$129),2,0)</f>
        <v>42"-2pc</v>
      </c>
      <c r="CC199" s="34">
        <f t="array" ref="CC199">VLOOKUP($E199&amp;ROUNDUP(($AZ199),0), CHOOSE({1,2},'[4]Lookup Tables'!$X$3:$X$129&amp;'[4]Lookup Tables'!$Y$3:$Y$129,'[4]Lookup Tables'!AA$3:$AA$129),2,0)</f>
        <v>8484</v>
      </c>
      <c r="CD199" s="34">
        <f t="array" ref="CD199">VLOOKUP($E199&amp;ROUNDUP(($AZ199),0), CHOOSE({1,2},'[4]Lookup Tables'!$X$3:$X$129&amp;'[4]Lookup Tables'!$Y$3:$Y$129,'[4]Lookup Tables'!$AB$3:$AB$129),2,0)</f>
        <v>8485</v>
      </c>
      <c r="CE199" s="36">
        <f t="array" ref="CE199">VLOOKUP($E199&amp;ROUNDUP(($AZ199),0), CHOOSE({1,2},'[4]Lookup Tables'!$X$3:$X$129&amp;'[4]Lookup Tables'!$Y$3:$Y$129,'[4]Lookup Tables'!$AD$3:$AD$129),2,0)</f>
        <v>2.44</v>
      </c>
      <c r="CF199" s="34">
        <f t="array" ref="CF199">VLOOKUP($E199&amp;ROUNDUP(($AZ199),0), CHOOSE({1,2},'[4]Lookup Tables'!$X$3:$X$129&amp;'[4]Lookup Tables'!$Y$3:$Y$129,'[4]Lookup Tables'!$AE$3:$AE$129),2,0)</f>
        <v>2</v>
      </c>
      <c r="CG199" s="34" t="str">
        <f t="array" ref="CG199">VLOOKUP($E199&amp;ROUNDUP(($AZ199+1),0), CHOOSE({1,2},'[4]Lookup Tables'!$X$3:$X$129&amp;'[4]Lookup Tables'!$Y$3:$Y$129,'[4]Lookup Tables'!$AC$3:$AC$129),2,0)</f>
        <v>NA</v>
      </c>
      <c r="CH199" s="36">
        <f t="shared" si="1767"/>
        <v>8.4818232686769743</v>
      </c>
      <c r="CI199" s="36">
        <f t="shared" si="1768"/>
        <v>0</v>
      </c>
      <c r="CJ199" s="36">
        <f t="shared" si="1769"/>
        <v>590.88147406177382</v>
      </c>
      <c r="CK199" s="36">
        <f t="shared" si="1770"/>
        <v>4.3642224777562735</v>
      </c>
      <c r="CL199" s="36">
        <f t="shared" si="1771"/>
        <v>5.5758559828239092</v>
      </c>
      <c r="CM199" s="36">
        <f t="shared" si="1772"/>
        <v>1.459754449756647</v>
      </c>
      <c r="CN199" s="37">
        <f t="shared" si="1773"/>
        <v>19.3</v>
      </c>
      <c r="CO199" s="37">
        <f t="shared" si="1774"/>
        <v>18.311362842566869</v>
      </c>
      <c r="CP199" s="52" t="str">
        <f t="array" ref="CP199">VLOOKUP($S199&amp;$D199, CHOOSE({1,2}, '[4]Lookup Tables'!$O$65:$O$79&amp;'[4]Lookup Tables'!$P$65:$P$79,'[4]Lookup Tables'!$Q$65:$Q$79),2,0)</f>
        <v>NA</v>
      </c>
      <c r="CQ199" s="39">
        <f t="shared" si="1775"/>
        <v>4.1297896825396823</v>
      </c>
      <c r="CR199" s="40" t="str">
        <f>+IFERROR(VLOOKUP($J199,'[5]Codes - Revised'!$A$8:$O$12110,10,FALSE),"ERROR")</f>
        <v>48 x 44</v>
      </c>
      <c r="CS199" s="41">
        <f t="shared" si="1776"/>
        <v>2081.4139999999998</v>
      </c>
    </row>
    <row r="200" spans="1:97" s="10" customFormat="1">
      <c r="A200" s="11" t="s">
        <v>21</v>
      </c>
      <c r="B200" s="12">
        <v>284098</v>
      </c>
      <c r="C200" s="11" t="s">
        <v>417</v>
      </c>
      <c r="D200" s="11" t="s">
        <v>23</v>
      </c>
      <c r="E200" s="11" t="s">
        <v>34</v>
      </c>
      <c r="F200" s="11">
        <v>12</v>
      </c>
      <c r="G200" s="13">
        <f t="shared" si="1735"/>
        <v>45.945660011191087</v>
      </c>
      <c r="H200" s="14">
        <v>45</v>
      </c>
      <c r="I200" s="13">
        <f t="shared" si="1736"/>
        <v>540</v>
      </c>
      <c r="J200" s="14">
        <v>12444</v>
      </c>
      <c r="K200" s="11">
        <v>50</v>
      </c>
      <c r="L200" s="15">
        <f>+IFERROR(VLOOKUP($K200,'[4]Lookup Tables'!$A$3:$B$35,2,FALSE),"ERROR")</f>
        <v>50</v>
      </c>
      <c r="M200" s="11" t="s">
        <v>56</v>
      </c>
      <c r="N200" s="15" t="str">
        <f t="array" ref="N200">VLOOKUP($M200&amp;$L200, CHOOSE({1,2}, '[4]Lookup Tables'!$I$59:$I$124&amp;'[4]Lookup Tables'!$J$59:$J$124,'[4]Lookup Tables'!$K$59:$K$124), 2,0)</f>
        <v>LIF50</v>
      </c>
      <c r="O200" s="15">
        <f t="array" ref="O200">VLOOKUP($M200&amp;$K200, CHOOSE({1,2}, '[4]Lookup Tables'!$I$59:$I$124&amp;'[4]Lookup Tables'!$J$59:$J$124,'[4]Lookup Tables'!$L$59:$L$124), 2,0)</f>
        <v>70319</v>
      </c>
      <c r="P200" s="15">
        <f>+IFERROR(VLOOKUP($A200,'[4]Lookup Tables'!$I$54:$J$55,2,FALSE),"ERROR")</f>
        <v>72036</v>
      </c>
      <c r="Q200" s="16">
        <v>39.5</v>
      </c>
      <c r="R200" s="51">
        <v>1.375</v>
      </c>
      <c r="S200" s="18">
        <v>32</v>
      </c>
      <c r="T200" s="19">
        <f>(VLOOKUP(S200,'[4]Lookup Tables'!$L$3:$M$11,2,FALSE))*0.039370078474</f>
        <v>1.2499999915495001</v>
      </c>
      <c r="U200" s="17">
        <f t="shared" si="1737"/>
        <v>48.473751297721108</v>
      </c>
      <c r="V200" s="20" t="str">
        <f>+IFERROR(VLOOKUP(L200,'[4]Lookup Tables'!$R$4:$U$22,3,FALSE),"ERROR")</f>
        <v>Green</v>
      </c>
      <c r="W200" s="21">
        <f t="shared" si="1738"/>
        <v>284098</v>
      </c>
      <c r="X200" s="22" t="s">
        <v>418</v>
      </c>
      <c r="Y200" s="23" t="s">
        <v>27</v>
      </c>
      <c r="Z200" s="23" t="str">
        <f>+IFERROR(VLOOKUP(L200,'[4]Lookup Tables'!$R$4:$U$22,4,FALSE),"ERROR")</f>
        <v>Medium</v>
      </c>
      <c r="AA200" s="21">
        <f t="shared" si="1739"/>
        <v>32</v>
      </c>
      <c r="AB200" s="24">
        <f t="shared" si="1740"/>
        <v>1.375</v>
      </c>
      <c r="AC200" s="23" t="s">
        <v>305</v>
      </c>
      <c r="AD200" s="25">
        <v>0.875</v>
      </c>
      <c r="AE200" s="26">
        <f t="shared" si="1741"/>
        <v>3.9905440038474893</v>
      </c>
      <c r="AF200" s="23" t="s">
        <v>306</v>
      </c>
      <c r="AG200" s="23">
        <v>1</v>
      </c>
      <c r="AH200" s="26">
        <f t="shared" si="1742"/>
        <v>4.9159041920905269</v>
      </c>
      <c r="AI200" s="23"/>
      <c r="AJ200" s="23"/>
      <c r="AK200" s="26"/>
      <c r="AL200" s="23" t="s">
        <v>31</v>
      </c>
      <c r="AM200" s="23">
        <v>0.80400000000000005</v>
      </c>
      <c r="AN200" s="26">
        <f t="shared" si="1743"/>
        <v>3.6418626502567637</v>
      </c>
      <c r="AO200" s="23" t="s">
        <v>32</v>
      </c>
      <c r="AP200" s="23">
        <v>0.53</v>
      </c>
      <c r="AQ200" s="26">
        <f t="shared" si="1744"/>
        <v>2.8723282534214492</v>
      </c>
      <c r="AR200" s="47">
        <f t="shared" si="1745"/>
        <v>39.75</v>
      </c>
      <c r="AS200" s="21">
        <f>+IFERROR(VLOOKUP(L200,'[4]Lookup Tables'!$R$4:$U$22,2,FALSE),"ERROR")</f>
        <v>60</v>
      </c>
      <c r="AT200" s="23" t="str">
        <f t="shared" si="1746"/>
        <v>B or G</v>
      </c>
      <c r="AU200" s="21">
        <f t="shared" si="1747"/>
        <v>12</v>
      </c>
      <c r="AV200" s="21" t="str">
        <f>+IFERROR(VLOOKUP(L200,'[4]Lookup Tables'!$R$4:$V$22,5,FALSE),"ERROR")</f>
        <v>5-8</v>
      </c>
      <c r="AW200" s="21">
        <v>600</v>
      </c>
      <c r="AX200" s="48">
        <f t="shared" si="1748"/>
        <v>39.5</v>
      </c>
      <c r="AY200" s="48">
        <f t="shared" si="1749"/>
        <v>39.75</v>
      </c>
      <c r="AZ200" s="48">
        <f t="shared" si="1750"/>
        <v>40.5</v>
      </c>
      <c r="BA200" s="29">
        <f t="array" ref="BA200">VLOOKUP($S200&amp;$M200, CHOOSE({1,2}, '[4]Lookup Tables'!$I$20:$I$49&amp;'[4]Lookup Tables'!$J$20:$J$49,'[4]Lookup Tables'!$K$20:$K$49), 2,0)</f>
        <v>9.1499999999999998E-2</v>
      </c>
      <c r="BB200" s="29">
        <f t="shared" si="1751"/>
        <v>3.6142499999999997</v>
      </c>
      <c r="BC200" s="30">
        <f t="shared" si="1752"/>
        <v>1640.8694999999998</v>
      </c>
      <c r="BD200" s="29">
        <f t="array" ref="BD200">VLOOKUP($S200&amp;$M200, CHOOSE({1,2}, '[4]Lookup Tables'!$I$20:$I$49&amp;'[4]Lookup Tables'!$J$20:$J$49,'[4]Lookup Tables'!$L$20:$L$49), 2,0)</f>
        <v>9.2999999999999999E-2</v>
      </c>
      <c r="BE200" s="29">
        <f t="shared" si="1753"/>
        <v>3.6967499999999998</v>
      </c>
      <c r="BF200" s="30">
        <f t="shared" si="1754"/>
        <v>1678.3244999999999</v>
      </c>
      <c r="BG200" s="29">
        <f t="array" ref="BG200">VLOOKUP($S200&amp;$M200, CHOOSE({1,2}, '[4]Lookup Tables'!$I$20:$I$49&amp;'[4]Lookup Tables'!$J$20:$J$49,'[4]Lookup Tables'!$M$20:$M$49), 2,0)</f>
        <v>9.4500000000000001E-2</v>
      </c>
      <c r="BH200" s="29">
        <f t="shared" si="1755"/>
        <v>3.8272499999999998</v>
      </c>
      <c r="BI200" s="30">
        <f t="shared" si="1756"/>
        <v>1737.5715</v>
      </c>
      <c r="BJ200" s="30" t="str">
        <f t="shared" si="1757"/>
        <v>LIF50</v>
      </c>
      <c r="BK200" s="31">
        <f t="shared" si="1758"/>
        <v>2.5877249999999998</v>
      </c>
      <c r="BL200" s="30">
        <v>72036</v>
      </c>
      <c r="BM200" s="31">
        <f t="shared" si="1759"/>
        <v>1.1090249999999999</v>
      </c>
      <c r="BN200" s="32">
        <v>0.3</v>
      </c>
      <c r="BO200" s="29" t="str">
        <f>'[4]Lookup Tables'!$P$58</f>
        <v>12-8 4x1.25 Universal Clip</v>
      </c>
      <c r="BP200" s="30">
        <f>VLOOKUP($BO200,'[4]Lookup Tables'!$P$58:$Q$60,2)</f>
        <v>8509</v>
      </c>
      <c r="BQ200" s="29" t="str">
        <f>VLOOKUP($S200,'[4]Lookup Tables'!$O$45:$S$53,2)</f>
        <v>54mm142 gauge</v>
      </c>
      <c r="BR200" s="33">
        <f t="shared" si="1760"/>
        <v>3.4166666666666665</v>
      </c>
      <c r="BS200" s="30">
        <f>VLOOKUP($S200,'[4]Lookup Tables'!$O$45:$S$53,3)</f>
        <v>8040</v>
      </c>
      <c r="BT200" s="29" t="str">
        <f>VLOOKUP($S200,'[4]Lookup Tables'!$O$45:$S$53,4)</f>
        <v>114mm200 gauge</v>
      </c>
      <c r="BU200" s="33">
        <f t="shared" si="1761"/>
        <v>3.4166666666666665</v>
      </c>
      <c r="BV200" s="30">
        <f>VLOOKUP($S200,'[4]Lookup Tables'!$O$45:$S$53,5)</f>
        <v>8036</v>
      </c>
      <c r="BW200" s="34">
        <f t="shared" si="1762"/>
        <v>12</v>
      </c>
      <c r="BX200" s="34">
        <f t="shared" si="1763"/>
        <v>43.370999999999995</v>
      </c>
      <c r="BY200" s="34">
        <f t="shared" si="1764"/>
        <v>44.360999999999997</v>
      </c>
      <c r="BZ200" s="34">
        <f t="shared" si="1765"/>
        <v>45.927</v>
      </c>
      <c r="CA200" s="34">
        <f t="shared" si="1766"/>
        <v>45.945660011191087</v>
      </c>
      <c r="CB200" s="35" t="str">
        <f t="array" ref="CB200">VLOOKUP($E200&amp;ROUNDUP(($AZ200+1),0), CHOOSE({1,2},'[4]Lookup Tables'!$X$3:$X$129&amp;'[4]Lookup Tables'!$Y$3:$Y$129,'[4]Lookup Tables'!$Z$3:$Z$129),2,0)</f>
        <v>NA</v>
      </c>
      <c r="CC200" s="34" t="str">
        <f t="array" ref="CC200">VLOOKUP($E200&amp;ROUNDUP(($AZ200),0), CHOOSE({1,2},'[4]Lookup Tables'!$X$3:$X$129&amp;'[4]Lookup Tables'!$Y$3:$Y$129,'[4]Lookup Tables'!AA$3:$AA$129),2,0)</f>
        <v>NA</v>
      </c>
      <c r="CD200" s="34" t="str">
        <f t="array" ref="CD200">VLOOKUP($E200&amp;ROUNDUP(($AZ200),0), CHOOSE({1,2},'[4]Lookup Tables'!$X$3:$X$129&amp;'[4]Lookup Tables'!$Y$3:$Y$129,'[4]Lookup Tables'!$AB$3:$AB$129),2,0)</f>
        <v>NA</v>
      </c>
      <c r="CE200" s="36">
        <f t="array" ref="CE200">VLOOKUP($E200&amp;ROUNDUP(($AZ200),0), CHOOSE({1,2},'[4]Lookup Tables'!$X$3:$X$129&amp;'[4]Lookup Tables'!$Y$3:$Y$129,'[4]Lookup Tables'!$AD$3:$AD$129),2,0)</f>
        <v>0</v>
      </c>
      <c r="CF200" s="34">
        <f t="array" ref="CF200">VLOOKUP($E200&amp;ROUNDUP(($AZ200),0), CHOOSE({1,2},'[4]Lookup Tables'!$X$3:$X$129&amp;'[4]Lookup Tables'!$Y$3:$Y$129,'[4]Lookup Tables'!$AE$3:$AE$129),2,0)</f>
        <v>0</v>
      </c>
      <c r="CG200" s="34">
        <f t="array" ref="CG200">VLOOKUP($E200&amp;ROUNDUP(($AZ200+1),0), CHOOSE({1,2},'[4]Lookup Tables'!$X$3:$X$129&amp;'[4]Lookup Tables'!$Y$3:$Y$129,'[4]Lookup Tables'!$AC$3:$AC$129),2,0)</f>
        <v>8053</v>
      </c>
      <c r="CH200" s="36">
        <f t="shared" si="1767"/>
        <v>8.4818232686769743</v>
      </c>
      <c r="CI200" s="36">
        <f t="shared" si="1768"/>
        <v>1.8660011191089346E-2</v>
      </c>
      <c r="CJ200" s="36">
        <f t="shared" si="1769"/>
        <v>590.88147406177382</v>
      </c>
      <c r="CK200" s="36">
        <f t="shared" si="1770"/>
        <v>4.3642224777562735</v>
      </c>
      <c r="CL200" s="36">
        <f t="shared" si="1771"/>
        <v>5.5758559828239092</v>
      </c>
      <c r="CM200" s="36">
        <f t="shared" si="1772"/>
        <v>1.459754449756647</v>
      </c>
      <c r="CN200" s="37">
        <f t="shared" si="1773"/>
        <v>19.3</v>
      </c>
      <c r="CO200" s="37">
        <f t="shared" si="1774"/>
        <v>18.311362842566869</v>
      </c>
      <c r="CP200" s="52" t="str">
        <f t="array" ref="CP200">VLOOKUP($S200&amp;$D200, CHOOSE({1,2}, '[4]Lookup Tables'!$O$65:$O$79&amp;'[4]Lookup Tables'!$P$65:$P$79,'[4]Lookup Tables'!$Q$65:$Q$79),2,0)</f>
        <v>NA</v>
      </c>
      <c r="CQ200" s="39">
        <f t="shared" si="1775"/>
        <v>3.921397593525183</v>
      </c>
      <c r="CR200" s="40" t="str">
        <f>+IFERROR(VLOOKUP($J200,'[5]Codes - Revised'!$A$8:$O$12110,10,FALSE),"ERROR")</f>
        <v>44 x 44</v>
      </c>
      <c r="CS200" s="41">
        <f t="shared" si="1776"/>
        <v>2117.5547005035987</v>
      </c>
    </row>
    <row r="201" spans="1:97" s="10" customFormat="1">
      <c r="A201" s="42" t="s">
        <v>21</v>
      </c>
      <c r="B201" s="42">
        <v>284102</v>
      </c>
      <c r="C201" s="42" t="s">
        <v>419</v>
      </c>
      <c r="D201" s="42" t="s">
        <v>23</v>
      </c>
      <c r="E201" s="42" t="s">
        <v>24</v>
      </c>
      <c r="F201" s="42">
        <v>12</v>
      </c>
      <c r="G201" s="13">
        <f>CA201</f>
        <v>48.366999999999997</v>
      </c>
      <c r="H201" s="43">
        <v>42</v>
      </c>
      <c r="I201" s="13">
        <f>F201*H201</f>
        <v>504</v>
      </c>
      <c r="J201" s="43">
        <v>12425</v>
      </c>
      <c r="K201" s="42">
        <v>50</v>
      </c>
      <c r="L201" s="15">
        <f>+IFERROR(VLOOKUP($K201,'[4]Lookup Tables'!$A$3:$B$36,2,FALSE),"ERROR")</f>
        <v>50</v>
      </c>
      <c r="M201" s="42" t="s">
        <v>56</v>
      </c>
      <c r="N201" s="15" t="str">
        <f t="array" ref="N201">VLOOKUP($M201&amp;$L201, CHOOSE({1,2}, '[4]Lookup Tables'!$I$59:$I$165&amp;'[4]Lookup Tables'!$J$59:$J$165,'[4]Lookup Tables'!$K$59:$K$165), 2,0)</f>
        <v>LIF50</v>
      </c>
      <c r="O201" s="15">
        <f t="array" ref="O201">VLOOKUP($M201&amp;$K201&amp;A201, CHOOSE({1,2,3}, '[4]Lookup Tables'!$I$59:$I$165&amp;'[4]Lookup Tables'!$J$59:$J$165&amp;'[4]Lookup Tables'!$H$59:$H$165,'[4]Lookup Tables'!$L$59:$L$165), 2,0)</f>
        <v>70319</v>
      </c>
      <c r="P201" s="15">
        <f>+IFERROR(VLOOKUP($A201,'[4]Lookup Tables'!$I$54:$J$55,2,FALSE),"ERROR")</f>
        <v>72036</v>
      </c>
      <c r="Q201" s="44">
        <v>39.5</v>
      </c>
      <c r="R201" s="51">
        <v>1.375</v>
      </c>
      <c r="S201" s="45">
        <v>32</v>
      </c>
      <c r="T201" s="19">
        <f>(VLOOKUP(S201,'[4]Lookup Tables'!$L$3:$M$11,2,FALSE))*0.039370078474</f>
        <v>1.2499999915495001</v>
      </c>
      <c r="U201" s="17">
        <f>(3.14159*(T201/2)^2)*(Q201)</f>
        <v>48.473751297721108</v>
      </c>
      <c r="V201" s="20" t="str">
        <f>+IFERROR(VLOOKUP(L201,'[4]Lookup Tables'!R191:U209,3,FALSE),"ERROR")</f>
        <v>ERROR</v>
      </c>
      <c r="W201" s="21">
        <f>B201</f>
        <v>284102</v>
      </c>
      <c r="X201" s="42" t="s">
        <v>418</v>
      </c>
      <c r="Y201" s="23" t="s">
        <v>27</v>
      </c>
      <c r="Z201" s="23" t="str">
        <f>+IFERROR(VLOOKUP(L201,'[4]Lookup Tables'!$R$4:$U$22,4,FALSE),"ERROR")</f>
        <v>Medium</v>
      </c>
      <c r="AA201" s="21">
        <f>S201</f>
        <v>32</v>
      </c>
      <c r="AB201" s="24">
        <f>R201</f>
        <v>1.375</v>
      </c>
      <c r="AC201" s="23" t="s">
        <v>305</v>
      </c>
      <c r="AD201" s="25">
        <v>0.875</v>
      </c>
      <c r="AE201" s="26">
        <f>(($U201-(3.1459*(($AB201+0.043)/2)^2))/((3.1459*(($AB201+0.043)/2)^2)-(3.1459*(AD201/2)^2)))/12</f>
        <v>3.9905440038474893</v>
      </c>
      <c r="AF201" s="23" t="s">
        <v>306</v>
      </c>
      <c r="AG201" s="23">
        <v>1</v>
      </c>
      <c r="AH201" s="26">
        <f>(($U201-(3.1459*(($AB201+0.043)/2)^2))/((3.1459*(($AB201+0.043)/2)^2)-(3.1459*(AG201/2)^2)))/12</f>
        <v>4.9159041920905269</v>
      </c>
      <c r="AI201" s="23"/>
      <c r="AJ201" s="23"/>
      <c r="AK201" s="26"/>
      <c r="AL201" s="23" t="s">
        <v>31</v>
      </c>
      <c r="AM201" s="23">
        <v>0.80400000000000005</v>
      </c>
      <c r="AN201" s="26">
        <f>(($U201-(3.1459*(($AB201+0.043)/2)^2))/((3.1459*(($AB201+0.043)/2)^2)-(3.1459*(AM201/2)^2)))/12</f>
        <v>3.6418626502567637</v>
      </c>
      <c r="AO201" s="23" t="s">
        <v>32</v>
      </c>
      <c r="AP201" s="23">
        <v>0.53</v>
      </c>
      <c r="AQ201" s="26">
        <f>(($U201-(3.1459*(($AB201+0.043)/2)^2))/((3.1459*(($AB201+0.043)/2)^2)-(3.1459*(AP201/2)^2)))/12</f>
        <v>2.8723282534214492</v>
      </c>
      <c r="AR201" s="47">
        <f>AY201</f>
        <v>39.75</v>
      </c>
      <c r="AS201" s="21">
        <f>+IFERROR(VLOOKUP(L201,'[4]Lookup Tables'!$R$4:$U$22,2,FALSE),"ERROR")</f>
        <v>60</v>
      </c>
      <c r="AT201" s="23" t="str">
        <f>A201</f>
        <v>B or G</v>
      </c>
      <c r="AU201" s="21">
        <f>F201</f>
        <v>12</v>
      </c>
      <c r="AV201" s="21" t="str">
        <f>+IFERROR(VLOOKUP(L201,'[4]Lookup Tables'!$R$4:$V$22,5,FALSE),"ERROR")</f>
        <v>5-8</v>
      </c>
      <c r="AW201" s="21">
        <v>600</v>
      </c>
      <c r="AX201" s="48">
        <f>Q201</f>
        <v>39.5</v>
      </c>
      <c r="AY201" s="48">
        <f>AX201+0.25</f>
        <v>39.75</v>
      </c>
      <c r="AZ201" s="48">
        <f>AX201+1</f>
        <v>40.5</v>
      </c>
      <c r="BA201" s="29">
        <f t="array" ref="BA201">VLOOKUP($S201&amp;$M201, CHOOSE({1,2}, '[4]Lookup Tables'!$I$20:$I$49&amp;'[4]Lookup Tables'!$J$20:$J$49,'[4]Lookup Tables'!$K$20:$K$49), 2,0)</f>
        <v>9.1499999999999998E-2</v>
      </c>
      <c r="BB201" s="29">
        <f>BA201*AX201</f>
        <v>3.6142499999999997</v>
      </c>
      <c r="BC201" s="30">
        <f>BB201*454</f>
        <v>1640.8694999999998</v>
      </c>
      <c r="BD201" s="29">
        <f t="array" ref="BD201">VLOOKUP($S201&amp;$M201, CHOOSE({1,2}, '[4]Lookup Tables'!$I$20:$I$49&amp;'[4]Lookup Tables'!$J$20:$J$49,'[4]Lookup Tables'!$L$20:$L$49), 2,0)</f>
        <v>9.2999999999999999E-2</v>
      </c>
      <c r="BE201" s="29">
        <f>BD201*AY201</f>
        <v>3.6967499999999998</v>
      </c>
      <c r="BF201" s="30">
        <f>BE201*454</f>
        <v>1678.3244999999999</v>
      </c>
      <c r="BG201" s="29">
        <f t="array" ref="BG201">VLOOKUP($S201&amp;$M201, CHOOSE({1,2}, '[4]Lookup Tables'!$I$20:$I$49&amp;'[4]Lookup Tables'!$J$20:$J$49,'[4]Lookup Tables'!$M$20:$M$49), 2,0)</f>
        <v>9.4500000000000001E-2</v>
      </c>
      <c r="BH201" s="29">
        <f>BG201*AZ201</f>
        <v>3.8272499999999998</v>
      </c>
      <c r="BI201" s="30">
        <f>BH201*454</f>
        <v>1737.5715</v>
      </c>
      <c r="BJ201" s="30" t="str">
        <f>N201</f>
        <v>LIF50</v>
      </c>
      <c r="BK201" s="31">
        <f>BE201*0.7</f>
        <v>2.5877249999999998</v>
      </c>
      <c r="BL201" s="30">
        <v>72036</v>
      </c>
      <c r="BM201" s="31">
        <f>BE201*0.3</f>
        <v>1.1090249999999999</v>
      </c>
      <c r="BN201" s="32">
        <v>0.3</v>
      </c>
      <c r="BO201" s="29" t="str">
        <f>'[4]Lookup Tables'!$P$58</f>
        <v>12-8 4x1.25 Universal Clip</v>
      </c>
      <c r="BP201" s="30">
        <f>VLOOKUP($BO201,'[4]Lookup Tables'!$P$58:$Q$60,2)</f>
        <v>8509</v>
      </c>
      <c r="BQ201" s="29" t="str">
        <f>VLOOKUP($S201,'[4]Lookup Tables'!$O$45:$S$53,2)</f>
        <v>54mm142 gauge</v>
      </c>
      <c r="BR201" s="33">
        <f>($AY201+1.25)/12</f>
        <v>3.4166666666666665</v>
      </c>
      <c r="BS201" s="30">
        <f>VLOOKUP($S201,'[4]Lookup Tables'!$O$45:$S$53,3)</f>
        <v>8040</v>
      </c>
      <c r="BT201" s="29" t="str">
        <f>VLOOKUP($S201,'[4]Lookup Tables'!$O$45:$S$53,4)</f>
        <v>114mm200 gauge</v>
      </c>
      <c r="BU201" s="33">
        <f>($AY201+1.25)/12</f>
        <v>3.4166666666666665</v>
      </c>
      <c r="BV201" s="30">
        <f>VLOOKUP($S201,'[4]Lookup Tables'!$O$45:$S$53,5)</f>
        <v>8036</v>
      </c>
      <c r="BW201" s="34">
        <f>F201</f>
        <v>12</v>
      </c>
      <c r="BX201" s="34">
        <f>BB201*BW201</f>
        <v>43.370999999999995</v>
      </c>
      <c r="BY201" s="34">
        <f>BE201*BW201</f>
        <v>44.360999999999997</v>
      </c>
      <c r="BZ201" s="34">
        <f>BH201*BW201</f>
        <v>45.927</v>
      </c>
      <c r="CA201" s="34">
        <f>BZ201+CE201+CI201</f>
        <v>48.366999999999997</v>
      </c>
      <c r="CB201" s="35" t="str">
        <f t="array" ref="CB201">VLOOKUP($E201&amp;ROUNDUP(($AZ201),0), CHOOSE({1,2},'[4]Lookup Tables'!$X$3:$X$129&amp;'[4]Lookup Tables'!$Y$3:$Y$129,'[4]Lookup Tables'!$Z$3:$Z$129),2,0)</f>
        <v>42"-2pc</v>
      </c>
      <c r="CC201" s="34">
        <f t="array" ref="CC201">VLOOKUP($E201&amp;ROUNDUP(($AZ201),0), CHOOSE({1,2},'[4]Lookup Tables'!$X$3:$X$129&amp;'[4]Lookup Tables'!$Y$3:$Y$129,'[4]Lookup Tables'!AA$3:$AA$129),2,0)</f>
        <v>8484</v>
      </c>
      <c r="CD201" s="34">
        <f t="array" ref="CD201">VLOOKUP($E201&amp;ROUNDUP(($AZ201),0), CHOOSE({1,2},'[4]Lookup Tables'!$X$3:$X$129&amp;'[4]Lookup Tables'!$Y$3:$Y$129,'[4]Lookup Tables'!$AB$3:$AB$129),2,0)</f>
        <v>8485</v>
      </c>
      <c r="CE201" s="36">
        <f t="array" ref="CE201">VLOOKUP($E201&amp;ROUNDUP(($AZ201),0), CHOOSE({1,2},'[4]Lookup Tables'!$X$3:$X$129&amp;'[4]Lookup Tables'!$Y$3:$Y$129,'[4]Lookup Tables'!$AD$3:$AD$129),2,0)</f>
        <v>2.44</v>
      </c>
      <c r="CF201" s="34">
        <f t="array" ref="CF201">VLOOKUP($E201&amp;ROUNDUP(($AZ201),0), CHOOSE({1,2},'[4]Lookup Tables'!$X$3:$X$129&amp;'[4]Lookup Tables'!$Y$3:$Y$129,'[4]Lookup Tables'!$AE$3:$AE$129),2,0)</f>
        <v>2</v>
      </c>
      <c r="CG201" s="34" t="str">
        <f t="array" ref="CG201">VLOOKUP($E201&amp;ROUNDUP(($AZ201+1),0), CHOOSE({1,2},'[4]Lookup Tables'!$X$3:$X$129&amp;'[4]Lookup Tables'!$Y$3:$Y$129,'[4]Lookup Tables'!$AC$3:$AC$129),2,0)</f>
        <v>NA</v>
      </c>
      <c r="CH201" s="36">
        <f>(CO201*12)*0.0386</f>
        <v>8.4818232686769743</v>
      </c>
      <c r="CI201" s="36">
        <f t="shared" si="1768"/>
        <v>0</v>
      </c>
      <c r="CJ201" s="36">
        <f>((3.14159*(((S201*0.039370078474)/2)^2))*Q201)*BW201</f>
        <v>590.88147406177382</v>
      </c>
      <c r="CK201" s="36">
        <f>((SQRT((CJ201/Q201)/3.14159))*2)</f>
        <v>4.3642224777562735</v>
      </c>
      <c r="CL201" s="36">
        <f>CK201/0.7827</f>
        <v>5.5758559828239092</v>
      </c>
      <c r="CM201" s="36">
        <f>(2*3.14159*(CL201/2))/12</f>
        <v>1.459754449756647</v>
      </c>
      <c r="CN201" s="37">
        <f>ROUNDUP((Q201/3)*CM201,1)</f>
        <v>19.3</v>
      </c>
      <c r="CO201" s="37">
        <f>(CN201*ABS(COS(15)))+((6*(CM201*5))/12)</f>
        <v>18.311362842566869</v>
      </c>
      <c r="CP201" s="52" t="str">
        <f t="array" ref="CP201">VLOOKUP($S201&amp;$D201, CHOOSE({1,2}, '[4]Lookup Tables'!$O$65:$O$79&amp;'[4]Lookup Tables'!$P$65:$P$79,'[4]Lookup Tables'!$Q$65:$Q$79),2,0)</f>
        <v>NA</v>
      </c>
      <c r="CQ201" s="39">
        <f t="shared" si="1775"/>
        <v>4.1297896825396823</v>
      </c>
      <c r="CR201" s="40" t="str">
        <f>+IFERROR(VLOOKUP($J201,'[5]Codes - Revised'!$A$8:$O$12110,10,FALSE),"ERROR")</f>
        <v>48 x 44</v>
      </c>
      <c r="CS201" s="41">
        <f>CQ201*F201*H201</f>
        <v>2081.4139999999998</v>
      </c>
    </row>
    <row r="202" spans="1:97" s="10" customFormat="1">
      <c r="A202" s="11" t="s">
        <v>21</v>
      </c>
      <c r="B202" s="11">
        <v>284110</v>
      </c>
      <c r="C202" s="11" t="s">
        <v>420</v>
      </c>
      <c r="D202" s="11" t="s">
        <v>23</v>
      </c>
      <c r="E202" s="11" t="s">
        <v>24</v>
      </c>
      <c r="F202" s="11">
        <v>12</v>
      </c>
      <c r="G202" s="13">
        <f t="shared" ref="G202" si="1777">CA202</f>
        <v>48.366999999999997</v>
      </c>
      <c r="H202" s="14">
        <v>42</v>
      </c>
      <c r="I202" s="13">
        <f t="shared" ref="I202" si="1778">F202*H202</f>
        <v>504</v>
      </c>
      <c r="J202" s="14">
        <v>12425</v>
      </c>
      <c r="K202" s="11">
        <v>50</v>
      </c>
      <c r="L202" s="15">
        <f>+IFERROR(VLOOKUP($K202,'[4]Lookup Tables'!$A$3:$B$35,2,FALSE),"ERROR")</f>
        <v>50</v>
      </c>
      <c r="M202" s="11" t="s">
        <v>51</v>
      </c>
      <c r="N202" s="15" t="str">
        <f t="array" ref="N202">VLOOKUP($M202&amp;$L202, CHOOSE({1,2}, '[4]Lookup Tables'!$I$59:$I$165&amp;'[4]Lookup Tables'!$J$59:$J$165,'[4]Lookup Tables'!$K$59:$K$165), 2,0)</f>
        <v>VLIF50</v>
      </c>
      <c r="O202" s="15">
        <f t="array" ref="O202">VLOOKUP($M202&amp;$K202&amp;A202, CHOOSE({1,2,3}, '[4]Lookup Tables'!$I$59:$I$165&amp;'[4]Lookup Tables'!$J$59:$J$165&amp;'[4]Lookup Tables'!$H$59:$H$165,'[4]Lookup Tables'!$L$59:$L$165), 2,0)</f>
        <v>70344</v>
      </c>
      <c r="P202" s="15">
        <f>+IFERROR(VLOOKUP($A202,'[4]Lookup Tables'!$I$54:$J$55,2,FALSE),"ERROR")</f>
        <v>72036</v>
      </c>
      <c r="Q202" s="16">
        <v>39.5</v>
      </c>
      <c r="R202" s="51">
        <v>1.375</v>
      </c>
      <c r="S202" s="18">
        <v>32</v>
      </c>
      <c r="T202" s="19">
        <f>(VLOOKUP(S202,'[4]Lookup Tables'!$L$3:$M$11,2,FALSE))*0.039370078474</f>
        <v>1.2499999915495001</v>
      </c>
      <c r="U202" s="17">
        <f t="shared" ref="U202" si="1779">(3.14159*(T202/2)^2)*(Q202)</f>
        <v>48.473751297721108</v>
      </c>
      <c r="V202" s="20" t="str">
        <f>+IFERROR(VLOOKUP(L202,'[4]Lookup Tables'!$R$4:$U$22,3,FALSE),"ERROR")</f>
        <v>Green</v>
      </c>
      <c r="W202" s="21">
        <f t="shared" ref="W202" si="1780">B202</f>
        <v>284110</v>
      </c>
      <c r="X202" s="11" t="s">
        <v>421</v>
      </c>
      <c r="Y202" s="23" t="s">
        <v>27</v>
      </c>
      <c r="Z202" s="23" t="str">
        <f>+IFERROR(VLOOKUP(L202,'[4]Lookup Tables'!$R$4:$U$22,4,FALSE),"ERROR")</f>
        <v>Medium</v>
      </c>
      <c r="AA202" s="21">
        <f t="shared" ref="AA202" si="1781">S202</f>
        <v>32</v>
      </c>
      <c r="AB202" s="24">
        <f t="shared" ref="AB202" si="1782">R202</f>
        <v>1.375</v>
      </c>
      <c r="AC202" s="23" t="s">
        <v>305</v>
      </c>
      <c r="AD202" s="25">
        <v>0.875</v>
      </c>
      <c r="AE202" s="26">
        <f t="shared" ref="AE202" si="1783">(($U202-(3.1459*(($AB202+0.043)/2)^2))/((3.1459*(($AB202+0.043)/2)^2)-(3.1459*(AD202/2)^2)))/12</f>
        <v>3.9905440038474893</v>
      </c>
      <c r="AF202" s="23" t="s">
        <v>306</v>
      </c>
      <c r="AG202" s="23">
        <v>1</v>
      </c>
      <c r="AH202" s="26">
        <f t="shared" ref="AH202" si="1784">(($U202-(3.1459*(($AB202+0.043)/2)^2))/((3.1459*(($AB202+0.043)/2)^2)-(3.1459*(AG202/2)^2)))/12</f>
        <v>4.9159041920905269</v>
      </c>
      <c r="AI202" s="23"/>
      <c r="AJ202" s="23"/>
      <c r="AK202" s="26"/>
      <c r="AL202" s="23" t="s">
        <v>31</v>
      </c>
      <c r="AM202" s="23">
        <v>0.80400000000000005</v>
      </c>
      <c r="AN202" s="26">
        <f t="shared" ref="AN202" si="1785">(($U202-(3.1459*(($AB202+0.043)/2)^2))/((3.1459*(($AB202+0.043)/2)^2)-(3.1459*(AM202/2)^2)))/12</f>
        <v>3.6418626502567637</v>
      </c>
      <c r="AO202" s="23" t="s">
        <v>32</v>
      </c>
      <c r="AP202" s="23">
        <v>0.53</v>
      </c>
      <c r="AQ202" s="26">
        <f t="shared" ref="AQ202" si="1786">(($U202-(3.1459*(($AB202+0.043)/2)^2))/((3.1459*(($AB202+0.043)/2)^2)-(3.1459*(AP202/2)^2)))/12</f>
        <v>2.8723282534214492</v>
      </c>
      <c r="AR202" s="47">
        <f t="shared" ref="AR202" si="1787">AY202</f>
        <v>39.75</v>
      </c>
      <c r="AS202" s="21">
        <f>+IFERROR(VLOOKUP(L202,'[4]Lookup Tables'!$R$4:$U$22,2,FALSE),"ERROR")</f>
        <v>60</v>
      </c>
      <c r="AT202" s="23" t="str">
        <f t="shared" ref="AT202" si="1788">A202</f>
        <v>B or G</v>
      </c>
      <c r="AU202" s="21">
        <f t="shared" ref="AU202" si="1789">F202</f>
        <v>12</v>
      </c>
      <c r="AV202" s="21" t="str">
        <f>+IFERROR(VLOOKUP(L202,'[4]Lookup Tables'!$R$4:$V$22,5,FALSE),"ERROR")</f>
        <v>5-8</v>
      </c>
      <c r="AW202" s="21">
        <v>600</v>
      </c>
      <c r="AX202" s="48">
        <f t="shared" ref="AX202" si="1790">Q202</f>
        <v>39.5</v>
      </c>
      <c r="AY202" s="48">
        <f t="shared" ref="AY202" si="1791">AX202+0.25</f>
        <v>39.75</v>
      </c>
      <c r="AZ202" s="48">
        <f t="shared" ref="AZ202" si="1792">AX202+1</f>
        <v>40.5</v>
      </c>
      <c r="BA202" s="29">
        <f t="array" ref="BA202">VLOOKUP($S202&amp;$M202, CHOOSE({1,2}, '[4]Lookup Tables'!$I$20:$I$49&amp;'[4]Lookup Tables'!$J$20:$J$49,'[4]Lookup Tables'!$K$20:$K$49), 2,0)</f>
        <v>9.1499999999999998E-2</v>
      </c>
      <c r="BB202" s="29">
        <f t="shared" ref="BB202" si="1793">BA202*AX202</f>
        <v>3.6142499999999997</v>
      </c>
      <c r="BC202" s="30">
        <f t="shared" ref="BC202" si="1794">BB202*454</f>
        <v>1640.8694999999998</v>
      </c>
      <c r="BD202" s="29">
        <f t="array" ref="BD202">VLOOKUP($S202&amp;$M202, CHOOSE({1,2}, '[4]Lookup Tables'!$I$20:$I$49&amp;'[4]Lookup Tables'!$J$20:$J$49,'[4]Lookup Tables'!$L$20:$L$49), 2,0)</f>
        <v>9.2999999999999999E-2</v>
      </c>
      <c r="BE202" s="29">
        <f t="shared" ref="BE202" si="1795">BD202*AY202</f>
        <v>3.6967499999999998</v>
      </c>
      <c r="BF202" s="30">
        <f t="shared" ref="BF202" si="1796">BE202*454</f>
        <v>1678.3244999999999</v>
      </c>
      <c r="BG202" s="29">
        <f t="array" ref="BG202">VLOOKUP($S202&amp;$M202, CHOOSE({1,2}, '[4]Lookup Tables'!$I$20:$I$49&amp;'[4]Lookup Tables'!$J$20:$J$49,'[4]Lookup Tables'!$M$20:$M$49), 2,0)</f>
        <v>9.4500000000000001E-2</v>
      </c>
      <c r="BH202" s="29">
        <f t="shared" ref="BH202" si="1797">BG202*AZ202</f>
        <v>3.8272499999999998</v>
      </c>
      <c r="BI202" s="30">
        <f t="shared" ref="BI202" si="1798">BH202*454</f>
        <v>1737.5715</v>
      </c>
      <c r="BJ202" s="30" t="str">
        <f t="shared" ref="BJ202" si="1799">N202</f>
        <v>VLIF50</v>
      </c>
      <c r="BK202" s="31">
        <f t="shared" ref="BK202" si="1800">BE202*0.7</f>
        <v>2.5877249999999998</v>
      </c>
      <c r="BL202" s="30">
        <v>72036</v>
      </c>
      <c r="BM202" s="31">
        <f t="shared" ref="BM202" si="1801">BE202*0.3</f>
        <v>1.1090249999999999</v>
      </c>
      <c r="BN202" s="32">
        <v>0.3</v>
      </c>
      <c r="BO202" s="29" t="str">
        <f>'[4]Lookup Tables'!$P$58</f>
        <v>12-8 4x1.25 Universal Clip</v>
      </c>
      <c r="BP202" s="30">
        <f>VLOOKUP($BO202,'[4]Lookup Tables'!$P$58:$Q$60,2)</f>
        <v>8509</v>
      </c>
      <c r="BQ202" s="29" t="str">
        <f>VLOOKUP($S202,'[4]Lookup Tables'!$O$45:$S$53,2)</f>
        <v>54mm142 gauge</v>
      </c>
      <c r="BR202" s="33">
        <f t="shared" ref="BR202" si="1802">($AY202+1.25)/12</f>
        <v>3.4166666666666665</v>
      </c>
      <c r="BS202" s="30">
        <f>VLOOKUP($S202,'[4]Lookup Tables'!$O$45:$S$53,3)</f>
        <v>8040</v>
      </c>
      <c r="BT202" s="29" t="str">
        <f>VLOOKUP($S202,'[4]Lookup Tables'!$O$45:$S$53,4)</f>
        <v>114mm200 gauge</v>
      </c>
      <c r="BU202" s="33">
        <f t="shared" ref="BU202" si="1803">($AY202+1.25)/12</f>
        <v>3.4166666666666665</v>
      </c>
      <c r="BV202" s="30">
        <f>VLOOKUP($S202,'[4]Lookup Tables'!$O$45:$S$53,5)</f>
        <v>8036</v>
      </c>
      <c r="BW202" s="34">
        <f t="shared" ref="BW202" si="1804">F202</f>
        <v>12</v>
      </c>
      <c r="BX202" s="34">
        <f t="shared" ref="BX202" si="1805">BB202*BW202</f>
        <v>43.370999999999995</v>
      </c>
      <c r="BY202" s="34">
        <f t="shared" ref="BY202" si="1806">BE202*BW202</f>
        <v>44.360999999999997</v>
      </c>
      <c r="BZ202" s="34">
        <f t="shared" ref="BZ202" si="1807">BH202*BW202</f>
        <v>45.927</v>
      </c>
      <c r="CA202" s="34">
        <f t="shared" ref="CA202" si="1808">BZ202+CE202+CI202</f>
        <v>48.366999999999997</v>
      </c>
      <c r="CB202" s="35" t="str">
        <f t="array" ref="CB202">VLOOKUP($E202&amp;ROUNDUP(($AZ202),0), CHOOSE({1,2},'[4]Lookup Tables'!$X$3:$X$129&amp;'[4]Lookup Tables'!$Y$3:$Y$129,'[4]Lookup Tables'!$Z$3:$Z$129),2,0)</f>
        <v>42"-2pc</v>
      </c>
      <c r="CC202" s="34">
        <f t="array" ref="CC202">VLOOKUP($E202&amp;ROUNDUP(($AZ202),0), CHOOSE({1,2},'[4]Lookup Tables'!$X$3:$X$129&amp;'[4]Lookup Tables'!$Y$3:$Y$129,'[4]Lookup Tables'!AA$3:$AA$129),2,0)</f>
        <v>8484</v>
      </c>
      <c r="CD202" s="34">
        <f t="array" ref="CD202">VLOOKUP($E202&amp;ROUNDUP(($AZ202),0), CHOOSE({1,2},'[4]Lookup Tables'!$X$3:$X$129&amp;'[4]Lookup Tables'!$Y$3:$Y$129,'[4]Lookup Tables'!$AB$3:$AB$129),2,0)</f>
        <v>8485</v>
      </c>
      <c r="CE202" s="36">
        <f t="array" ref="CE202">VLOOKUP($E202&amp;ROUNDUP(($AZ202),0), CHOOSE({1,2},'[4]Lookup Tables'!$X$3:$X$129&amp;'[4]Lookup Tables'!$Y$3:$Y$129,'[4]Lookup Tables'!$AD$3:$AD$129),2,0)</f>
        <v>2.44</v>
      </c>
      <c r="CF202" s="34">
        <f t="array" ref="CF202">VLOOKUP($E202&amp;ROUNDUP(($AZ202),0), CHOOSE({1,2},'[4]Lookup Tables'!$X$3:$X$129&amp;'[4]Lookup Tables'!$Y$3:$Y$129,'[4]Lookup Tables'!$AE$3:$AE$129),2,0)</f>
        <v>2</v>
      </c>
      <c r="CG202" s="34" t="str">
        <f t="array" ref="CG202">VLOOKUP($E202&amp;ROUNDUP(($AZ202+1),0), CHOOSE({1,2},'[4]Lookup Tables'!$X$3:$X$129&amp;'[4]Lookup Tables'!$Y$3:$Y$129,'[4]Lookup Tables'!$AC$3:$AC$129),2,0)</f>
        <v>NA</v>
      </c>
      <c r="CH202" s="36">
        <f t="shared" ref="CH202" si="1809">(CO202*12)*0.0386</f>
        <v>8.4818232686769743</v>
      </c>
      <c r="CI202" s="36">
        <f t="shared" si="1768"/>
        <v>0</v>
      </c>
      <c r="CJ202" s="36">
        <f t="shared" ref="CJ202" si="1810">((3.14159*(((S202*0.039370078474)/2)^2))*Q202)*BW202</f>
        <v>590.88147406177382</v>
      </c>
      <c r="CK202" s="36">
        <f t="shared" ref="CK202" si="1811">((SQRT((CJ202/Q202)/3.14159))*2)</f>
        <v>4.3642224777562735</v>
      </c>
      <c r="CL202" s="36">
        <f t="shared" ref="CL202" si="1812">CK202/0.7827</f>
        <v>5.5758559828239092</v>
      </c>
      <c r="CM202" s="36">
        <f t="shared" ref="CM202" si="1813">(2*3.14159*(CL202/2))/12</f>
        <v>1.459754449756647</v>
      </c>
      <c r="CN202" s="37">
        <f t="shared" ref="CN202" si="1814">ROUNDUP((Q202/3)*CM202,1)</f>
        <v>19.3</v>
      </c>
      <c r="CO202" s="37">
        <f t="shared" ref="CO202" si="1815">(CN202*ABS(COS(15)))+((6*(CM202*5))/12)</f>
        <v>18.311362842566869</v>
      </c>
      <c r="CP202" s="52" t="str">
        <f t="array" ref="CP202">VLOOKUP($S202&amp;$D202, CHOOSE({1,2}, '[4]Lookup Tables'!$O$65:$O$79&amp;'[4]Lookup Tables'!$P$65:$P$79,'[4]Lookup Tables'!$Q$65:$Q$79),2,0)</f>
        <v>NA</v>
      </c>
      <c r="CQ202" s="39">
        <f t="shared" si="1775"/>
        <v>4.1297896825396823</v>
      </c>
      <c r="CR202" s="40" t="str">
        <f>+IFERROR(VLOOKUP($J202,'[5]Codes - Revised'!$A$8:$O$12110,10,FALSE),"ERROR")</f>
        <v>48 x 44</v>
      </c>
      <c r="CS202" s="41">
        <f t="shared" ref="CS202" si="1816">CQ202*F202*H202</f>
        <v>2081.4139999999998</v>
      </c>
    </row>
    <row r="203" spans="1:97" s="10" customFormat="1">
      <c r="A203" s="42" t="s">
        <v>21</v>
      </c>
      <c r="B203" s="54">
        <v>286030</v>
      </c>
      <c r="C203" s="42" t="s">
        <v>422</v>
      </c>
      <c r="D203" s="42" t="s">
        <v>23</v>
      </c>
      <c r="E203" s="42" t="s">
        <v>24</v>
      </c>
      <c r="F203" s="42">
        <v>12</v>
      </c>
      <c r="G203" s="13">
        <f>CA203</f>
        <v>48.650499999999994</v>
      </c>
      <c r="H203" s="43">
        <v>42</v>
      </c>
      <c r="I203" s="13">
        <f>F203*H203</f>
        <v>504</v>
      </c>
      <c r="J203" s="43">
        <v>12425</v>
      </c>
      <c r="K203" s="42" t="s">
        <v>65</v>
      </c>
      <c r="L203" s="15" t="str">
        <f>+IFERROR(VLOOKUP($K203,'[4]Lookup Tables'!$A$3:$B$36,2,FALSE),"ERROR")</f>
        <v>0204</v>
      </c>
      <c r="M203" s="42" t="s">
        <v>51</v>
      </c>
      <c r="N203" s="15" t="str">
        <f t="array" ref="N203">VLOOKUP($M203&amp;$L203, CHOOSE({1,2}, '[4]Lookup Tables'!$I$59:$I$165&amp;'[4]Lookup Tables'!$J$59:$J$165,'[4]Lookup Tables'!$K$59:$K$165), 2,0)</f>
        <v>VLIF0204</v>
      </c>
      <c r="O203" s="15">
        <f t="array" ref="O203">VLOOKUP($M203&amp;$K203&amp;A203, CHOOSE({1,2,3}, '[4]Lookup Tables'!$I$59:$I$165&amp;'[4]Lookup Tables'!$J$59:$J$165&amp;'[4]Lookup Tables'!$H$59:$H$165,'[4]Lookup Tables'!$L$59:$L$165), 2,0)</f>
        <v>70348</v>
      </c>
      <c r="P203" s="15">
        <f>+IFERROR(VLOOKUP($A203,'[4]Lookup Tables'!$I$54:$J$55,2,FALSE),"ERROR")</f>
        <v>72036</v>
      </c>
      <c r="Q203" s="44">
        <v>39.75</v>
      </c>
      <c r="R203" s="51">
        <v>1.375</v>
      </c>
      <c r="S203" s="45">
        <v>32</v>
      </c>
      <c r="T203" s="19">
        <f>(VLOOKUP(S203,'[4]Lookup Tables'!$L$3:$M$11,2,FALSE))*0.039370078474</f>
        <v>1.2499999915495001</v>
      </c>
      <c r="U203" s="17">
        <f>(3.14159*(T203/2)^2)*(Q203)</f>
        <v>48.780547192010481</v>
      </c>
      <c r="V203" s="20" t="str">
        <f>+IFERROR(VLOOKUP(L203,'[4]Lookup Tables'!$R$4:$U$22,3,FALSE),"ERROR")</f>
        <v>Yellow</v>
      </c>
      <c r="W203" s="21">
        <f>B203</f>
        <v>286030</v>
      </c>
      <c r="X203" s="42" t="s">
        <v>423</v>
      </c>
      <c r="Y203" s="23" t="s">
        <v>27</v>
      </c>
      <c r="Z203" s="23" t="str">
        <f>+IFERROR(VLOOKUP(L203,'[4]Lookup Tables'!$R$4:$U$22,4,FALSE),"ERROR")</f>
        <v>Slow</v>
      </c>
      <c r="AA203" s="21">
        <f>S203</f>
        <v>32</v>
      </c>
      <c r="AB203" s="24">
        <f>R203</f>
        <v>1.375</v>
      </c>
      <c r="AC203" s="23" t="s">
        <v>305</v>
      </c>
      <c r="AD203" s="25">
        <v>0.875</v>
      </c>
      <c r="AE203" s="26">
        <f>(($U203-(3.1459*(($AB203+0.043)/2)^2))/((3.1459*(($AB203+0.043)/2)^2)-(3.1459*(AD203/2)^2)))/12</f>
        <v>4.016652357744638</v>
      </c>
      <c r="AF203" s="23" t="s">
        <v>306</v>
      </c>
      <c r="AG203" s="23">
        <v>1</v>
      </c>
      <c r="AH203" s="26">
        <f>(($U203-(3.1459*(($AB203+0.043)/2)^2))/((3.1459*(($AB203+0.043)/2)^2)-(3.1459*(AG203/2)^2)))/12</f>
        <v>4.9480667659771518</v>
      </c>
      <c r="AI203" s="23"/>
      <c r="AJ203" s="23"/>
      <c r="AK203" s="26"/>
      <c r="AL203" s="23" t="s">
        <v>31</v>
      </c>
      <c r="AM203" s="23">
        <v>0.80400000000000005</v>
      </c>
      <c r="AN203" s="26">
        <f>(($U203-(3.1459*(($AB203+0.043)/2)^2))/((3.1459*(($AB203+0.043)/2)^2)-(3.1459*(AM203/2)^2)))/12</f>
        <v>3.6656897371967996</v>
      </c>
      <c r="AO203" s="23" t="s">
        <v>32</v>
      </c>
      <c r="AP203" s="23">
        <v>0.53</v>
      </c>
      <c r="AQ203" s="26">
        <f>(($U203-(3.1459*(($AB203+0.043)/2)^2))/((3.1459*(($AB203+0.043)/2)^2)-(3.1459*(AP203/2)^2)))/12</f>
        <v>2.8911206191933343</v>
      </c>
      <c r="AR203" s="47">
        <f>AY203</f>
        <v>40</v>
      </c>
      <c r="AS203" s="21">
        <f>+IFERROR(VLOOKUP(L203,'[4]Lookup Tables'!$R$4:$U$22,2,FALSE),"ERROR")</f>
        <v>240</v>
      </c>
      <c r="AT203" s="23" t="str">
        <f>A203</f>
        <v>B or G</v>
      </c>
      <c r="AU203" s="21">
        <f>F203</f>
        <v>12</v>
      </c>
      <c r="AV203" s="21" t="str">
        <f>+IFERROR(VLOOKUP(L203,'[4]Lookup Tables'!$R$4:$V$22,5,FALSE),"ERROR")</f>
        <v>5-8</v>
      </c>
      <c r="AW203" s="21">
        <v>600</v>
      </c>
      <c r="AX203" s="48">
        <f>Q203</f>
        <v>39.75</v>
      </c>
      <c r="AY203" s="48">
        <f>AX203+0.25</f>
        <v>40</v>
      </c>
      <c r="AZ203" s="48">
        <f>AX203+1</f>
        <v>40.75</v>
      </c>
      <c r="BA203" s="29">
        <f t="array" ref="BA203">VLOOKUP($S203&amp;$M203, CHOOSE({1,2}, '[4]Lookup Tables'!$I$20:$I$49&amp;'[4]Lookup Tables'!$J$20:$J$49,'[4]Lookup Tables'!$K$20:$K$49), 2,0)</f>
        <v>9.1499999999999998E-2</v>
      </c>
      <c r="BB203" s="29">
        <f>BA203*AX203</f>
        <v>3.6371249999999997</v>
      </c>
      <c r="BC203" s="30">
        <f>BB203*454</f>
        <v>1651.2547499999998</v>
      </c>
      <c r="BD203" s="29">
        <f t="array" ref="BD203">VLOOKUP($S203&amp;$M203, CHOOSE({1,2}, '[4]Lookup Tables'!$I$20:$I$49&amp;'[4]Lookup Tables'!$J$20:$J$49,'[4]Lookup Tables'!$L$20:$L$49), 2,0)</f>
        <v>9.2999999999999999E-2</v>
      </c>
      <c r="BE203" s="29">
        <f>BD203*AY203</f>
        <v>3.7199999999999998</v>
      </c>
      <c r="BF203" s="30">
        <f>BE203*454</f>
        <v>1688.8799999999999</v>
      </c>
      <c r="BG203" s="29">
        <f t="array" ref="BG203">VLOOKUP($S203&amp;$M203, CHOOSE({1,2}, '[4]Lookup Tables'!$I$20:$I$49&amp;'[4]Lookup Tables'!$J$20:$J$49,'[4]Lookup Tables'!$M$20:$M$49), 2,0)</f>
        <v>9.4500000000000001E-2</v>
      </c>
      <c r="BH203" s="29">
        <f>BG203*AZ203</f>
        <v>3.8508749999999998</v>
      </c>
      <c r="BI203" s="30">
        <f>BH203*454</f>
        <v>1748.2972499999998</v>
      </c>
      <c r="BJ203" s="30" t="str">
        <f>N203</f>
        <v>VLIF0204</v>
      </c>
      <c r="BK203" s="31">
        <f>BE203*0.7</f>
        <v>2.6039999999999996</v>
      </c>
      <c r="BL203" s="30">
        <v>72036</v>
      </c>
      <c r="BM203" s="31">
        <f>BE203*0.3</f>
        <v>1.1159999999999999</v>
      </c>
      <c r="BN203" s="32">
        <v>0.3</v>
      </c>
      <c r="BO203" s="29" t="str">
        <f>'[4]Lookup Tables'!$P$58</f>
        <v>12-8 4x1.25 Universal Clip</v>
      </c>
      <c r="BP203" s="30">
        <f>VLOOKUP($BO203,'[4]Lookup Tables'!$P$58:$Q$60,2)</f>
        <v>8509</v>
      </c>
      <c r="BQ203" s="29" t="str">
        <f>VLOOKUP($S203,'[4]Lookup Tables'!$O$45:$S$53,2)</f>
        <v>54mm142 gauge</v>
      </c>
      <c r="BR203" s="33">
        <f>($AY203+1.25)/12</f>
        <v>3.4375</v>
      </c>
      <c r="BS203" s="30">
        <f>VLOOKUP($S203,'[4]Lookup Tables'!$O$45:$S$53,3)</f>
        <v>8040</v>
      </c>
      <c r="BT203" s="29" t="str">
        <f>VLOOKUP($S203,'[4]Lookup Tables'!$O$45:$S$53,4)</f>
        <v>114mm200 gauge</v>
      </c>
      <c r="BU203" s="33">
        <f>($AY203+1.25)/12</f>
        <v>3.4375</v>
      </c>
      <c r="BV203" s="30">
        <f>VLOOKUP($S203,'[4]Lookup Tables'!$O$45:$S$53,5)</f>
        <v>8036</v>
      </c>
      <c r="BW203" s="34">
        <f>F203</f>
        <v>12</v>
      </c>
      <c r="BX203" s="34">
        <f>BB203*BW203</f>
        <v>43.645499999999998</v>
      </c>
      <c r="BY203" s="34">
        <f>BE203*BW203</f>
        <v>44.64</v>
      </c>
      <c r="BZ203" s="34">
        <f>BH203*BW203</f>
        <v>46.210499999999996</v>
      </c>
      <c r="CA203" s="34">
        <f>BZ203+CE203+CI203</f>
        <v>48.650499999999994</v>
      </c>
      <c r="CB203" s="35" t="str">
        <f t="array" ref="CB203">VLOOKUP($E203&amp;ROUNDUP(($AZ203),0), CHOOSE({1,2},'[4]Lookup Tables'!$X$3:$X$129&amp;'[4]Lookup Tables'!$Y$3:$Y$129,'[4]Lookup Tables'!$Z$3:$Z$129),2,0)</f>
        <v>42"-2pc</v>
      </c>
      <c r="CC203" s="34">
        <f t="array" ref="CC203">VLOOKUP($E203&amp;ROUNDUP(($AZ203),0), CHOOSE({1,2},'[4]Lookup Tables'!$X$3:$X$129&amp;'[4]Lookup Tables'!$Y$3:$Y$129,'[4]Lookup Tables'!AA$3:$AA$129),2,0)</f>
        <v>8484</v>
      </c>
      <c r="CD203" s="34">
        <f t="array" ref="CD203">VLOOKUP($E203&amp;ROUNDUP(($AZ203),0), CHOOSE({1,2},'[4]Lookup Tables'!$X$3:$X$129&amp;'[4]Lookup Tables'!$Y$3:$Y$129,'[4]Lookup Tables'!$AB$3:$AB$129),2,0)</f>
        <v>8485</v>
      </c>
      <c r="CE203" s="36">
        <f t="array" ref="CE203">VLOOKUP($E203&amp;ROUNDUP(($AZ203),0), CHOOSE({1,2},'[4]Lookup Tables'!$X$3:$X$129&amp;'[4]Lookup Tables'!$Y$3:$Y$129,'[4]Lookup Tables'!$AD$3:$AD$129),2,0)</f>
        <v>2.44</v>
      </c>
      <c r="CF203" s="34">
        <f t="array" ref="CF203">VLOOKUP($E203&amp;ROUNDUP(($AZ203),0), CHOOSE({1,2},'[4]Lookup Tables'!$X$3:$X$129&amp;'[4]Lookup Tables'!$Y$3:$Y$129,'[4]Lookup Tables'!$AE$3:$AE$129),2,0)</f>
        <v>2</v>
      </c>
      <c r="CG203" s="34" t="str">
        <f t="array" ref="CG203">VLOOKUP($E203&amp;ROUNDUP(($AZ203+1),0), CHOOSE({1,2},'[4]Lookup Tables'!$X$3:$X$129&amp;'[4]Lookup Tables'!$Y$3:$Y$129,'[4]Lookup Tables'!$AC$3:$AC$129),2,0)</f>
        <v>NA</v>
      </c>
      <c r="CH203" s="36">
        <f>(CO203*12)*0.0386</f>
        <v>8.5170120128005955</v>
      </c>
      <c r="CI203" s="36">
        <f t="shared" si="1768"/>
        <v>0</v>
      </c>
      <c r="CJ203" s="36">
        <f>((3.14159*(((S203*0.039370078474)/2)^2))*Q203)*BW203</f>
        <v>594.62123022672176</v>
      </c>
      <c r="CK203" s="36">
        <f>((SQRT((CJ203/Q203)/3.14159))*2)</f>
        <v>4.3642224777562735</v>
      </c>
      <c r="CL203" s="36">
        <f>CK203/0.7827</f>
        <v>5.5758559828239092</v>
      </c>
      <c r="CM203" s="36">
        <f>(2*3.14159*(CL203/2))/12</f>
        <v>1.459754449756647</v>
      </c>
      <c r="CN203" s="37">
        <f>ROUNDUP((Q203/3)*CM203,1)</f>
        <v>19.400000000000002</v>
      </c>
      <c r="CO203" s="37">
        <f>(CN203*ABS(COS(15)))+((6*(CM203*5))/12)</f>
        <v>18.387331633852753</v>
      </c>
      <c r="CP203" s="52" t="str">
        <f t="array" ref="CP203">VLOOKUP($S203&amp;$D203, CHOOSE({1,2}, '[4]Lookup Tables'!$O$65:$O$79&amp;'[4]Lookup Tables'!$P$65:$P$79,'[4]Lookup Tables'!$Q$65:$Q$79),2,0)</f>
        <v>NA</v>
      </c>
      <c r="CQ203" s="39">
        <f t="shared" si="1775"/>
        <v>4.1534146825396814</v>
      </c>
      <c r="CR203" s="40" t="str">
        <f>+IFERROR(VLOOKUP($J203,'[5]Codes - Revised'!$A$8:$O$12110,10,FALSE),"ERROR")</f>
        <v>48 x 44</v>
      </c>
      <c r="CS203" s="41">
        <f>CQ203*F203*H203</f>
        <v>2093.3209999999995</v>
      </c>
    </row>
    <row r="204" spans="1:97" s="10" customFormat="1">
      <c r="A204" s="42" t="s">
        <v>21</v>
      </c>
      <c r="B204" s="12">
        <v>290052</v>
      </c>
      <c r="C204" s="42" t="s">
        <v>424</v>
      </c>
      <c r="D204" s="42" t="s">
        <v>23</v>
      </c>
      <c r="E204" s="42" t="s">
        <v>24</v>
      </c>
      <c r="F204" s="42">
        <v>12</v>
      </c>
      <c r="G204" s="13">
        <f>CA204</f>
        <v>57.802500000000002</v>
      </c>
      <c r="H204" s="43">
        <v>42</v>
      </c>
      <c r="I204" s="13">
        <f>F204*H204</f>
        <v>504</v>
      </c>
      <c r="J204" s="43">
        <v>12566</v>
      </c>
      <c r="K204" s="42">
        <v>90</v>
      </c>
      <c r="L204" s="15">
        <f>+IFERROR(VLOOKUP($K204,'[4]Lookup Tables'!$A$3:$B$36,2,FALSE),"ERROR")</f>
        <v>90</v>
      </c>
      <c r="M204" s="42" t="s">
        <v>56</v>
      </c>
      <c r="N204" s="15" t="str">
        <f t="array" ref="N204">VLOOKUP($M204&amp;$L204, CHOOSE({1,2}, '[4]Lookup Tables'!$I$59:$I$165&amp;'[4]Lookup Tables'!$J$59:$J$165,'[4]Lookup Tables'!$K$59:$K$165), 2,0)</f>
        <v>LIF90</v>
      </c>
      <c r="O204" s="15">
        <f t="array" ref="O204">VLOOKUP($M204&amp;$K204&amp;A204, CHOOSE({1,2,3}, '[4]Lookup Tables'!$I$59:$I$165&amp;'[4]Lookup Tables'!$J$59:$J$165&amp;'[4]Lookup Tables'!$H$59:$H$165,'[4]Lookup Tables'!$L$59:$L$165), 2,0)</f>
        <v>70416</v>
      </c>
      <c r="P204" s="15">
        <f>+IFERROR(VLOOKUP($A204,'[4]Lookup Tables'!$I$54:$J$55,2,FALSE),"ERROR")</f>
        <v>72036</v>
      </c>
      <c r="Q204" s="44">
        <v>47.75</v>
      </c>
      <c r="R204" s="51">
        <v>1.375</v>
      </c>
      <c r="S204" s="45">
        <v>32</v>
      </c>
      <c r="T204" s="19">
        <f>(VLOOKUP(S204,'[4]Lookup Tables'!$L$3:$M$11,2,FALSE))*0.039370078474</f>
        <v>1.2499999915495001</v>
      </c>
      <c r="U204" s="17">
        <f>(3.14159*(T204/2)^2)*(Q204)</f>
        <v>58.59801580927045</v>
      </c>
      <c r="V204" s="20" t="str">
        <f>+IFERROR(VLOOKUP(L204,'[4]Lookup Tables'!$R$4:$U$22,3,FALSE),"ERROR")</f>
        <v>Yellow</v>
      </c>
      <c r="W204" s="21">
        <f>B204</f>
        <v>290052</v>
      </c>
      <c r="X204" s="42" t="s">
        <v>425</v>
      </c>
      <c r="Y204" s="23" t="s">
        <v>27</v>
      </c>
      <c r="Z204" s="23" t="str">
        <f>+IFERROR(VLOOKUP(L204,'[4]Lookup Tables'!$R$4:$U$22,4,FALSE),"ERROR")</f>
        <v>Slow</v>
      </c>
      <c r="AA204" s="21">
        <f>S204</f>
        <v>32</v>
      </c>
      <c r="AB204" s="24">
        <f>R204</f>
        <v>1.375</v>
      </c>
      <c r="AC204" s="23" t="s">
        <v>305</v>
      </c>
      <c r="AD204" s="25">
        <v>0.875</v>
      </c>
      <c r="AE204" s="26">
        <f>(($U204-(3.1459*(($AB204+0.043)/2)^2))/((3.1459*(($AB204+0.043)/2)^2)-(3.1459*(AD204/2)^2)))/12</f>
        <v>4.8521196824534059</v>
      </c>
      <c r="AF204" s="23" t="s">
        <v>306</v>
      </c>
      <c r="AG204" s="23">
        <v>1</v>
      </c>
      <c r="AH204" s="26">
        <f>(($U204-(3.1459*(($AB204+0.043)/2)^2))/((3.1459*(($AB204+0.043)/2)^2)-(3.1459*(AG204/2)^2)))/12</f>
        <v>5.9772691303491889</v>
      </c>
      <c r="AI204" s="23"/>
      <c r="AJ204" s="23"/>
      <c r="AK204" s="26"/>
      <c r="AL204" s="23" t="s">
        <v>31</v>
      </c>
      <c r="AM204" s="23">
        <v>0.80400000000000005</v>
      </c>
      <c r="AN204" s="26">
        <f>(($U204-(3.1459*(($AB204+0.043)/2)^2))/((3.1459*(($AB204+0.043)/2)^2)-(3.1459*(AM204/2)^2)))/12</f>
        <v>4.4281565192779437</v>
      </c>
      <c r="AO204" s="23" t="s">
        <v>32</v>
      </c>
      <c r="AP204" s="23">
        <v>0.53</v>
      </c>
      <c r="AQ204" s="26">
        <f>(($U204-(3.1459*(($AB204+0.043)/2)^2))/((3.1459*(($AB204+0.043)/2)^2)-(3.1459*(AP204/2)^2)))/12</f>
        <v>3.4924763238936749</v>
      </c>
      <c r="AR204" s="47">
        <f>AY204</f>
        <v>48</v>
      </c>
      <c r="AS204" s="21">
        <f>+IFERROR(VLOOKUP(L204,'[4]Lookup Tables'!$R$4:$U$22,2,FALSE),"ERROR")</f>
        <v>240</v>
      </c>
      <c r="AT204" s="23" t="str">
        <f>A204</f>
        <v>B or G</v>
      </c>
      <c r="AU204" s="21">
        <f>F204</f>
        <v>12</v>
      </c>
      <c r="AV204" s="21" t="str">
        <f>+IFERROR(VLOOKUP(L204,'[4]Lookup Tables'!$R$4:$V$22,5,FALSE),"ERROR")</f>
        <v>5-8</v>
      </c>
      <c r="AW204" s="21">
        <v>600</v>
      </c>
      <c r="AX204" s="48">
        <f>Q204</f>
        <v>47.75</v>
      </c>
      <c r="AY204" s="48">
        <f>AX204+0.25</f>
        <v>48</v>
      </c>
      <c r="AZ204" s="48">
        <f>AX204+1</f>
        <v>48.75</v>
      </c>
      <c r="BA204" s="29">
        <f t="array" ref="BA204">VLOOKUP($S204&amp;$M204, CHOOSE({1,2}, '[4]Lookup Tables'!$I$20:$I$49&amp;'[4]Lookup Tables'!$J$20:$J$49,'[4]Lookup Tables'!$K$20:$K$49), 2,0)</f>
        <v>9.1499999999999998E-2</v>
      </c>
      <c r="BB204" s="29">
        <f>BA204*AX204</f>
        <v>4.3691249999999995</v>
      </c>
      <c r="BC204" s="30">
        <f>BB204*454</f>
        <v>1983.5827499999998</v>
      </c>
      <c r="BD204" s="29">
        <f t="array" ref="BD204">VLOOKUP($S204&amp;$M204, CHOOSE({1,2}, '[4]Lookup Tables'!$I$20:$I$49&amp;'[4]Lookup Tables'!$J$20:$J$49,'[4]Lookup Tables'!$L$20:$L$49), 2,0)</f>
        <v>9.2999999999999999E-2</v>
      </c>
      <c r="BE204" s="29">
        <f>BD204*AY204</f>
        <v>4.4640000000000004</v>
      </c>
      <c r="BF204" s="30">
        <f>BE204*454</f>
        <v>2026.6560000000002</v>
      </c>
      <c r="BG204" s="29">
        <f t="array" ref="BG204">VLOOKUP($S204&amp;$M204, CHOOSE({1,2}, '[4]Lookup Tables'!$I$20:$I$49&amp;'[4]Lookup Tables'!$J$20:$J$49,'[4]Lookup Tables'!$M$20:$M$49), 2,0)</f>
        <v>9.4500000000000001E-2</v>
      </c>
      <c r="BH204" s="29">
        <f>BG204*AZ204</f>
        <v>4.6068749999999996</v>
      </c>
      <c r="BI204" s="30">
        <f>BH204*454</f>
        <v>2091.5212499999998</v>
      </c>
      <c r="BJ204" s="30" t="str">
        <f>N204</f>
        <v>LIF90</v>
      </c>
      <c r="BK204" s="31">
        <f>BE204*0.7</f>
        <v>3.1248</v>
      </c>
      <c r="BL204" s="30">
        <v>72036</v>
      </c>
      <c r="BM204" s="31">
        <f>BE204*0.3</f>
        <v>1.3392000000000002</v>
      </c>
      <c r="BN204" s="32">
        <v>0.3</v>
      </c>
      <c r="BO204" s="29" t="str">
        <f>'[4]Lookup Tables'!$P$58</f>
        <v>12-8 4x1.25 Universal Clip</v>
      </c>
      <c r="BP204" s="30">
        <f>VLOOKUP($BO204,'[4]Lookup Tables'!$P$58:$Q$60,2)</f>
        <v>8509</v>
      </c>
      <c r="BQ204" s="29" t="str">
        <f>VLOOKUP($S204,'[4]Lookup Tables'!$O$45:$S$53,2)</f>
        <v>54mm142 gauge</v>
      </c>
      <c r="BR204" s="33">
        <f>($AY204+1.25)/12</f>
        <v>4.104166666666667</v>
      </c>
      <c r="BS204" s="30">
        <f>VLOOKUP($S204,'[4]Lookup Tables'!$O$45:$S$53,3)</f>
        <v>8040</v>
      </c>
      <c r="BT204" s="29" t="str">
        <f>VLOOKUP($S204,'[4]Lookup Tables'!$O$45:$S$53,4)</f>
        <v>114mm200 gauge</v>
      </c>
      <c r="BU204" s="33">
        <f>($AY204+1.25)/12</f>
        <v>4.104166666666667</v>
      </c>
      <c r="BV204" s="30">
        <f>VLOOKUP($S204,'[4]Lookup Tables'!$O$45:$S$53,5)</f>
        <v>8036</v>
      </c>
      <c r="BW204" s="34">
        <f>F204</f>
        <v>12</v>
      </c>
      <c r="BX204" s="34">
        <f>BB204*BW204</f>
        <v>52.42949999999999</v>
      </c>
      <c r="BY204" s="34">
        <f>BE204*BW204</f>
        <v>53.568000000000005</v>
      </c>
      <c r="BZ204" s="34">
        <f>BH204*BW204</f>
        <v>55.282499999999999</v>
      </c>
      <c r="CA204" s="34">
        <f>BZ204+CE204+CI204</f>
        <v>57.802500000000002</v>
      </c>
      <c r="CB204" s="35" t="str">
        <f t="array" ref="CB204">VLOOKUP($E204&amp;ROUNDUP(($AZ204),0), CHOOSE({1,2},'[4]Lookup Tables'!$X$3:$X$129&amp;'[4]Lookup Tables'!$Y$3:$Y$129,'[4]Lookup Tables'!$Z$3:$Z$129),2,0)</f>
        <v>56"-2pc</v>
      </c>
      <c r="CC204" s="34">
        <f t="array" ref="CC204">VLOOKUP($E204&amp;ROUNDUP(($AZ204),0), CHOOSE({1,2},'[4]Lookup Tables'!$X$3:$X$129&amp;'[4]Lookup Tables'!$Y$3:$Y$129,'[4]Lookup Tables'!AA$3:$AA$129),2,0)</f>
        <v>8480</v>
      </c>
      <c r="CD204" s="34">
        <f t="array" ref="CD204">VLOOKUP($E204&amp;ROUNDUP(($AZ204),0), CHOOSE({1,2},'[4]Lookup Tables'!$X$3:$X$129&amp;'[4]Lookup Tables'!$Y$3:$Y$129,'[4]Lookup Tables'!$AB$3:$AB$129),2,0)</f>
        <v>8481</v>
      </c>
      <c r="CE204" s="36">
        <f t="array" ref="CE204">VLOOKUP($E204&amp;ROUNDUP(($AZ204),0), CHOOSE({1,2},'[4]Lookup Tables'!$X$3:$X$129&amp;'[4]Lookup Tables'!$Y$3:$Y$129,'[4]Lookup Tables'!$AD$3:$AD$129),2,0)</f>
        <v>2.52</v>
      </c>
      <c r="CF204" s="34">
        <f t="array" ref="CF204">VLOOKUP($E204&amp;ROUNDUP(($AZ204),0), CHOOSE({1,2},'[4]Lookup Tables'!$X$3:$X$129&amp;'[4]Lookup Tables'!$Y$3:$Y$129,'[4]Lookup Tables'!$AE$3:$AE$129),2,0)</f>
        <v>3</v>
      </c>
      <c r="CG204" s="34" t="str">
        <f t="array" ref="CG204">VLOOKUP($E204&amp;ROUNDUP(($AZ204+1),0), CHOOSE({1,2},'[4]Lookup Tables'!$X$3:$X$129&amp;'[4]Lookup Tables'!$Y$3:$Y$129,'[4]Lookup Tables'!$AC$3:$AC$129),2,0)</f>
        <v>NA</v>
      </c>
      <c r="CH204" s="36">
        <f>(CO204*12)*0.0386</f>
        <v>9.8893730336217995</v>
      </c>
      <c r="CI204" s="36">
        <f t="shared" si="1768"/>
        <v>0</v>
      </c>
      <c r="CJ204" s="36">
        <f>((3.14159*(((S204*0.039370078474)/2)^2))*Q204)*BW204</f>
        <v>714.29342750505566</v>
      </c>
      <c r="CK204" s="36">
        <f>((SQRT((CJ204/Q204)/3.14159))*2)</f>
        <v>4.3642224777562735</v>
      </c>
      <c r="CL204" s="36">
        <f>CK204/0.7827</f>
        <v>5.5758559828239092</v>
      </c>
      <c r="CM204" s="36">
        <f>(2*3.14159*(CL204/2))/12</f>
        <v>1.459754449756647</v>
      </c>
      <c r="CN204" s="37">
        <f>ROUNDUP((Q204/3)*CM204,1)</f>
        <v>23.3</v>
      </c>
      <c r="CO204" s="37">
        <f>(CN204*ABS(COS(15)))+((6*(CM204*5))/12)</f>
        <v>21.350114494002156</v>
      </c>
      <c r="CP204" s="52" t="str">
        <f t="array" ref="CP204">VLOOKUP($S204&amp;$D204, CHOOSE({1,2}, '[4]Lookup Tables'!$O$65:$O$79&amp;'[4]Lookup Tables'!$P$65:$P$79,'[4]Lookup Tables'!$Q$65:$Q$79),2,0)</f>
        <v>NA</v>
      </c>
      <c r="CQ204" s="39">
        <f t="shared" si="1775"/>
        <v>4.9160813492063493</v>
      </c>
      <c r="CR204" s="40" t="str">
        <f>+IFERROR(VLOOKUP($J204,'[5]Codes - Revised'!$A$8:$O$12110,10,FALSE),"ERROR")</f>
        <v>56 x 42</v>
      </c>
      <c r="CS204" s="41">
        <f>CQ204*F204*H204</f>
        <v>2477.7049999999999</v>
      </c>
    </row>
    <row r="205" spans="1:97" s="10" customFormat="1">
      <c r="A205" s="11" t="s">
        <v>21</v>
      </c>
      <c r="B205" s="12">
        <v>290056</v>
      </c>
      <c r="C205" s="11" t="s">
        <v>426</v>
      </c>
      <c r="D205" s="11" t="s">
        <v>23</v>
      </c>
      <c r="E205" s="11" t="s">
        <v>34</v>
      </c>
      <c r="F205" s="11">
        <v>12</v>
      </c>
      <c r="G205" s="13">
        <f t="shared" ref="G205:G206" si="1817">CA205</f>
        <v>55.304256620673968</v>
      </c>
      <c r="H205" s="14">
        <v>42</v>
      </c>
      <c r="I205" s="13">
        <f t="shared" ref="I205:I206" si="1818">F205*H205</f>
        <v>504</v>
      </c>
      <c r="J205" s="14">
        <v>12777</v>
      </c>
      <c r="K205" s="11">
        <v>90</v>
      </c>
      <c r="L205" s="15">
        <f>+IFERROR(VLOOKUP($K205,'[4]Lookup Tables'!$A$3:$B$35,2,FALSE),"ERROR")</f>
        <v>90</v>
      </c>
      <c r="M205" s="11" t="s">
        <v>51</v>
      </c>
      <c r="N205" s="15" t="str">
        <f t="array" ref="N205">VLOOKUP($M205&amp;$L205, CHOOSE({1,2}, '[4]Lookup Tables'!$I$59:$I$165&amp;'[4]Lookup Tables'!$J$59:$J$165,'[4]Lookup Tables'!$K$59:$K$165), 2,0)</f>
        <v>VLIF90</v>
      </c>
      <c r="O205" s="15">
        <f t="array" ref="O205">VLOOKUP($M205&amp;$K205&amp;A205, CHOOSE({1,2,3}, '[4]Lookup Tables'!$I$59:$I$165&amp;'[4]Lookup Tables'!$J$59:$J$165&amp;'[4]Lookup Tables'!$H$59:$H$165,'[4]Lookup Tables'!$L$59:$L$165), 2,0)</f>
        <v>70346</v>
      </c>
      <c r="P205" s="15">
        <f>+IFERROR(VLOOKUP($A205,'[4]Lookup Tables'!$I$54:$J$55,2,FALSE),"ERROR")</f>
        <v>72036</v>
      </c>
      <c r="Q205" s="16">
        <v>47.75</v>
      </c>
      <c r="R205" s="51">
        <v>1.375</v>
      </c>
      <c r="S205" s="18">
        <v>32</v>
      </c>
      <c r="T205" s="19">
        <f>(VLOOKUP(S205,'[4]Lookup Tables'!$L$3:$M$11,2,FALSE))*0.039370078474</f>
        <v>1.2499999915495001</v>
      </c>
      <c r="U205" s="17">
        <f t="shared" ref="U205:U206" si="1819">(3.14159*(T205/2)^2)*(Q205)</f>
        <v>58.59801580927045</v>
      </c>
      <c r="V205" s="20" t="str">
        <f>+IFERROR(VLOOKUP(L205,'[4]Lookup Tables'!$R$4:$U$22,3,FALSE),"ERROR")</f>
        <v>Yellow</v>
      </c>
      <c r="W205" s="21">
        <f t="shared" ref="W205:W206" si="1820">B205</f>
        <v>290056</v>
      </c>
      <c r="X205" s="22" t="s">
        <v>427</v>
      </c>
      <c r="Y205" s="23" t="s">
        <v>27</v>
      </c>
      <c r="Z205" s="23" t="str">
        <f>+IFERROR(VLOOKUP(L205,'[4]Lookup Tables'!$R$4:$U$22,4,FALSE),"ERROR")</f>
        <v>Slow</v>
      </c>
      <c r="AA205" s="21">
        <f t="shared" ref="AA205:AA206" si="1821">S205</f>
        <v>32</v>
      </c>
      <c r="AB205" s="24">
        <f t="shared" ref="AB205:AB206" si="1822">R205</f>
        <v>1.375</v>
      </c>
      <c r="AC205" s="23" t="s">
        <v>305</v>
      </c>
      <c r="AD205" s="25">
        <v>0.875</v>
      </c>
      <c r="AE205" s="26">
        <f t="shared" ref="AE205:AE206" si="1823">(($U205-(3.1459*(($AB205+0.043)/2)^2))/((3.1459*(($AB205+0.043)/2)^2)-(3.1459*(AD205/2)^2)))/12</f>
        <v>4.8521196824534059</v>
      </c>
      <c r="AF205" s="23" t="s">
        <v>306</v>
      </c>
      <c r="AG205" s="23">
        <v>1</v>
      </c>
      <c r="AH205" s="26">
        <f t="shared" ref="AH205:AH206" si="1824">(($U205-(3.1459*(($AB205+0.043)/2)^2))/((3.1459*(($AB205+0.043)/2)^2)-(3.1459*(AG205/2)^2)))/12</f>
        <v>5.9772691303491889</v>
      </c>
      <c r="AI205" s="23"/>
      <c r="AJ205" s="23"/>
      <c r="AK205" s="26"/>
      <c r="AL205" s="23" t="s">
        <v>31</v>
      </c>
      <c r="AM205" s="23">
        <v>0.80400000000000005</v>
      </c>
      <c r="AN205" s="26">
        <f t="shared" ref="AN205:AN206" si="1825">(($U205-(3.1459*(($AB205+0.043)/2)^2))/((3.1459*(($AB205+0.043)/2)^2)-(3.1459*(AM205/2)^2)))/12</f>
        <v>4.4281565192779437</v>
      </c>
      <c r="AO205" s="23" t="s">
        <v>32</v>
      </c>
      <c r="AP205" s="23">
        <v>0.53</v>
      </c>
      <c r="AQ205" s="26">
        <f t="shared" ref="AQ205:AQ206" si="1826">(($U205-(3.1459*(($AB205+0.043)/2)^2))/((3.1459*(($AB205+0.043)/2)^2)-(3.1459*(AP205/2)^2)))/12</f>
        <v>3.4924763238936749</v>
      </c>
      <c r="AR205" s="47">
        <f t="shared" ref="AR205:AR206" si="1827">AY205</f>
        <v>48</v>
      </c>
      <c r="AS205" s="21">
        <f>+IFERROR(VLOOKUP(L205,'[4]Lookup Tables'!$R$4:$U$22,2,FALSE),"ERROR")</f>
        <v>240</v>
      </c>
      <c r="AT205" s="23" t="str">
        <f t="shared" ref="AT205:AT206" si="1828">A205</f>
        <v>B or G</v>
      </c>
      <c r="AU205" s="21">
        <f t="shared" ref="AU205:AU206" si="1829">F205</f>
        <v>12</v>
      </c>
      <c r="AV205" s="21" t="str">
        <f>+IFERROR(VLOOKUP(L205,'[4]Lookup Tables'!$R$4:$V$22,5,FALSE),"ERROR")</f>
        <v>5-8</v>
      </c>
      <c r="AW205" s="21">
        <v>600</v>
      </c>
      <c r="AX205" s="48">
        <f t="shared" ref="AX205:AX206" si="1830">Q205</f>
        <v>47.75</v>
      </c>
      <c r="AY205" s="48">
        <f t="shared" ref="AY205:AY206" si="1831">AX205+0.25</f>
        <v>48</v>
      </c>
      <c r="AZ205" s="48">
        <f t="shared" ref="AZ205:AZ206" si="1832">AX205+1</f>
        <v>48.75</v>
      </c>
      <c r="BA205" s="29">
        <f t="array" ref="BA205">VLOOKUP($S205&amp;$M205, CHOOSE({1,2}, '[4]Lookup Tables'!$I$20:$I$49&amp;'[4]Lookup Tables'!$J$20:$J$49,'[4]Lookup Tables'!$K$20:$K$49), 2,0)</f>
        <v>9.1499999999999998E-2</v>
      </c>
      <c r="BB205" s="29">
        <f t="shared" ref="BB205:BB206" si="1833">BA205*AX205</f>
        <v>4.3691249999999995</v>
      </c>
      <c r="BC205" s="30">
        <f t="shared" ref="BC205:BC206" si="1834">BB205*454</f>
        <v>1983.5827499999998</v>
      </c>
      <c r="BD205" s="29">
        <f t="array" ref="BD205">VLOOKUP($S205&amp;$M205, CHOOSE({1,2}, '[4]Lookup Tables'!$I$20:$I$49&amp;'[4]Lookup Tables'!$J$20:$J$49,'[4]Lookup Tables'!$L$20:$L$49), 2,0)</f>
        <v>9.2999999999999999E-2</v>
      </c>
      <c r="BE205" s="29">
        <f t="shared" ref="BE205:BE206" si="1835">BD205*AY205</f>
        <v>4.4640000000000004</v>
      </c>
      <c r="BF205" s="30">
        <f t="shared" ref="BF205:BF206" si="1836">BE205*454</f>
        <v>2026.6560000000002</v>
      </c>
      <c r="BG205" s="29">
        <f t="array" ref="BG205">VLOOKUP($S205&amp;$M205, CHOOSE({1,2}, '[4]Lookup Tables'!$I$20:$I$49&amp;'[4]Lookup Tables'!$J$20:$J$49,'[4]Lookup Tables'!$M$20:$M$49), 2,0)</f>
        <v>9.4500000000000001E-2</v>
      </c>
      <c r="BH205" s="29">
        <f t="shared" ref="BH205:BH206" si="1837">BG205*AZ205</f>
        <v>4.6068749999999996</v>
      </c>
      <c r="BI205" s="30">
        <f t="shared" ref="BI205:BI206" si="1838">BH205*454</f>
        <v>2091.5212499999998</v>
      </c>
      <c r="BJ205" s="30" t="str">
        <f t="shared" ref="BJ205:BJ206" si="1839">N205</f>
        <v>VLIF90</v>
      </c>
      <c r="BK205" s="31">
        <f t="shared" ref="BK205:BK206" si="1840">BE205*0.7</f>
        <v>3.1248</v>
      </c>
      <c r="BL205" s="30">
        <v>72036</v>
      </c>
      <c r="BM205" s="31">
        <f t="shared" ref="BM205:BM206" si="1841">BE205*0.3</f>
        <v>1.3392000000000002</v>
      </c>
      <c r="BN205" s="32">
        <v>0.3</v>
      </c>
      <c r="BO205" s="29" t="str">
        <f>'[4]Lookup Tables'!$P$58</f>
        <v>12-8 4x1.25 Universal Clip</v>
      </c>
      <c r="BP205" s="30">
        <f>VLOOKUP($BO205,'[4]Lookup Tables'!$P$58:$Q$60,2)</f>
        <v>8509</v>
      </c>
      <c r="BQ205" s="29" t="str">
        <f>VLOOKUP($S205,'[4]Lookup Tables'!$O$45:$S$53,2)</f>
        <v>54mm142 gauge</v>
      </c>
      <c r="BR205" s="33">
        <f t="shared" ref="BR205:BR206" si="1842">($AY205+1.25)/12</f>
        <v>4.104166666666667</v>
      </c>
      <c r="BS205" s="30">
        <f>VLOOKUP($S205,'[4]Lookup Tables'!$O$45:$S$53,3)</f>
        <v>8040</v>
      </c>
      <c r="BT205" s="29" t="str">
        <f>VLOOKUP($S205,'[4]Lookup Tables'!$O$45:$S$53,4)</f>
        <v>114mm200 gauge</v>
      </c>
      <c r="BU205" s="33">
        <f t="shared" ref="BU205:BU206" si="1843">($AY205+1.25)/12</f>
        <v>4.104166666666667</v>
      </c>
      <c r="BV205" s="30">
        <f>VLOOKUP($S205,'[4]Lookup Tables'!$O$45:$S$53,5)</f>
        <v>8036</v>
      </c>
      <c r="BW205" s="34">
        <f t="shared" ref="BW205:BW206" si="1844">F205</f>
        <v>12</v>
      </c>
      <c r="BX205" s="34">
        <f t="shared" ref="BX205:BX206" si="1845">BB205*BW205</f>
        <v>52.42949999999999</v>
      </c>
      <c r="BY205" s="34">
        <f t="shared" ref="BY205:BY206" si="1846">BE205*BW205</f>
        <v>53.568000000000005</v>
      </c>
      <c r="BZ205" s="34">
        <f t="shared" ref="BZ205:BZ206" si="1847">BH205*BW205</f>
        <v>55.282499999999999</v>
      </c>
      <c r="CA205" s="34">
        <f t="shared" ref="CA205:CA206" si="1848">BZ205+CE205+CI205</f>
        <v>55.304256620673968</v>
      </c>
      <c r="CB205" s="35" t="str">
        <f t="array" ref="CB205">VLOOKUP($E205&amp;ROUNDUP(($AZ205),0), CHOOSE({1,2},'[4]Lookup Tables'!$X$3:$X$129&amp;'[4]Lookup Tables'!$Y$3:$Y$129,'[4]Lookup Tables'!$Z$3:$Z$129),2,0)</f>
        <v>NA</v>
      </c>
      <c r="CC205" s="34" t="str">
        <f t="array" ref="CC205">VLOOKUP($E205&amp;ROUNDUP(($AZ205),0), CHOOSE({1,2},'[4]Lookup Tables'!$X$3:$X$129&amp;'[4]Lookup Tables'!$Y$3:$Y$129,'[4]Lookup Tables'!AA$3:$AA$129),2,0)</f>
        <v>NA</v>
      </c>
      <c r="CD205" s="34" t="str">
        <f t="array" ref="CD205">VLOOKUP($E205&amp;ROUNDUP(($AZ205),0), CHOOSE({1,2},'[4]Lookup Tables'!$X$3:$X$129&amp;'[4]Lookup Tables'!$Y$3:$Y$129,'[4]Lookup Tables'!$AB$3:$AB$129),2,0)</f>
        <v>NA</v>
      </c>
      <c r="CE205" s="36">
        <f t="array" ref="CE205">VLOOKUP($E205&amp;ROUNDUP(($AZ205),0), CHOOSE({1,2},'[4]Lookup Tables'!$X$3:$X$129&amp;'[4]Lookup Tables'!$Y$3:$Y$129,'[4]Lookup Tables'!$AD$3:$AD$129),2,0)</f>
        <v>0</v>
      </c>
      <c r="CF205" s="34">
        <f t="array" ref="CF205">VLOOKUP($E205&amp;ROUNDUP(($AZ205),0), CHOOSE({1,2},'[4]Lookup Tables'!$X$3:$X$129&amp;'[4]Lookup Tables'!$Y$3:$Y$129,'[4]Lookup Tables'!$AE$3:$AE$129),2,0)</f>
        <v>0</v>
      </c>
      <c r="CG205" s="34">
        <f t="array" ref="CG205">VLOOKUP($E205&amp;ROUNDUP(($AZ205+1),0), CHOOSE({1,2},'[4]Lookup Tables'!$X$3:$X$129&amp;'[4]Lookup Tables'!$Y$3:$Y$129,'[4]Lookup Tables'!$AC$3:$AC$129),2,0)</f>
        <v>8053</v>
      </c>
      <c r="CH205" s="36">
        <f t="shared" ref="CH205:CH206" si="1849">(CO205*12)*0.0386</f>
        <v>9.8893730336217995</v>
      </c>
      <c r="CI205" s="36">
        <f t="shared" si="1768"/>
        <v>2.1756620673967959E-2</v>
      </c>
      <c r="CJ205" s="36">
        <f t="shared" ref="CJ205:CJ206" si="1850">((3.14159*(((S205*0.039370078474)/2)^2))*Q205)*BW205</f>
        <v>714.29342750505566</v>
      </c>
      <c r="CK205" s="36">
        <f t="shared" ref="CK205:CK206" si="1851">((SQRT((CJ205/Q205)/3.14159))*2)</f>
        <v>4.3642224777562735</v>
      </c>
      <c r="CL205" s="36">
        <f t="shared" ref="CL205:CL206" si="1852">CK205/0.7827</f>
        <v>5.5758559828239092</v>
      </c>
      <c r="CM205" s="36">
        <f t="shared" ref="CM205:CM206" si="1853">(2*3.14159*(CL205/2))/12</f>
        <v>1.459754449756647</v>
      </c>
      <c r="CN205" s="37">
        <f t="shared" ref="CN205:CN206" si="1854">ROUNDUP((Q205/3)*CM205,1)</f>
        <v>23.3</v>
      </c>
      <c r="CO205" s="37">
        <f t="shared" ref="CO205:CO206" si="1855">(CN205*ABS(COS(15)))+((6*(CM205*5))/12)</f>
        <v>21.350114494002156</v>
      </c>
      <c r="CP205" s="52" t="str">
        <f t="array" ref="CP205">VLOOKUP($S205&amp;$D205, CHOOSE({1,2}, '[4]Lookup Tables'!$O$65:$O$79&amp;'[4]Lookup Tables'!$P$65:$P$79,'[4]Lookup Tables'!$Q$65:$Q$79),2,0)</f>
        <v>NA</v>
      </c>
      <c r="CQ205" s="39">
        <f t="shared" si="1775"/>
        <v>4.7078944009291792</v>
      </c>
      <c r="CR205" s="40" t="str">
        <f>+IFERROR(VLOOKUP($J205,'[5]Codes - Revised'!$A$8:$O$12110,10,FALSE),"ERROR")</f>
        <v>56 x 42</v>
      </c>
      <c r="CS205" s="41">
        <f t="shared" ref="CS205:CS206" si="1856">CQ205*F205*H205</f>
        <v>2372.7787780683061</v>
      </c>
    </row>
    <row r="206" spans="1:97" s="10" customFormat="1">
      <c r="A206" s="11" t="s">
        <v>21</v>
      </c>
      <c r="B206" s="12">
        <v>290061</v>
      </c>
      <c r="C206" s="11" t="s">
        <v>428</v>
      </c>
      <c r="D206" s="11" t="s">
        <v>23</v>
      </c>
      <c r="E206" s="11" t="s">
        <v>34</v>
      </c>
      <c r="F206" s="11">
        <v>12</v>
      </c>
      <c r="G206" s="13">
        <f t="shared" si="1817"/>
        <v>59.841727510178337</v>
      </c>
      <c r="H206" s="14">
        <v>42</v>
      </c>
      <c r="I206" s="13">
        <f t="shared" si="1818"/>
        <v>504</v>
      </c>
      <c r="J206" s="14">
        <v>12777</v>
      </c>
      <c r="K206" s="11">
        <v>50</v>
      </c>
      <c r="L206" s="15">
        <f>+IFERROR(VLOOKUP($K206,'[4]Lookup Tables'!$A$3:$B$35,2,FALSE),"ERROR")</f>
        <v>50</v>
      </c>
      <c r="M206" s="11" t="s">
        <v>56</v>
      </c>
      <c r="N206" s="15" t="str">
        <f t="array" ref="N206">VLOOKUP($M206&amp;$L206, CHOOSE({1,2}, '[4]Lookup Tables'!$I$59:$I$165&amp;'[4]Lookup Tables'!$J$59:$J$165,'[4]Lookup Tables'!$K$59:$K$165), 2,0)</f>
        <v>LIF50</v>
      </c>
      <c r="O206" s="15">
        <f t="array" ref="O206">VLOOKUP($M206&amp;$K206&amp;A206, CHOOSE({1,2,3}, '[4]Lookup Tables'!$I$59:$I$165&amp;'[4]Lookup Tables'!$J$59:$J$165&amp;'[4]Lookup Tables'!$H$59:$H$165,'[4]Lookup Tables'!$L$59:$L$165), 2,0)</f>
        <v>70319</v>
      </c>
      <c r="P206" s="15">
        <f>+IFERROR(VLOOKUP($A206,'[4]Lookup Tables'!$I$54:$J$55,2,FALSE),"ERROR")</f>
        <v>72036</v>
      </c>
      <c r="Q206" s="16">
        <v>51.75</v>
      </c>
      <c r="R206" s="51">
        <v>1.375</v>
      </c>
      <c r="S206" s="18">
        <v>32</v>
      </c>
      <c r="T206" s="19">
        <f>(VLOOKUP(S206,'[4]Lookup Tables'!$L$3:$M$11,2,FALSE))*0.039370078474</f>
        <v>1.2499999915495001</v>
      </c>
      <c r="U206" s="17">
        <f t="shared" si="1819"/>
        <v>63.506750117900438</v>
      </c>
      <c r="V206" s="20" t="str">
        <f>+IFERROR(VLOOKUP(L206,'[4]Lookup Tables'!$R$4:$U$22,3,FALSE),"ERROR")</f>
        <v>Green</v>
      </c>
      <c r="W206" s="21">
        <f t="shared" si="1820"/>
        <v>290061</v>
      </c>
      <c r="X206" s="22" t="s">
        <v>429</v>
      </c>
      <c r="Y206" s="23" t="s">
        <v>27</v>
      </c>
      <c r="Z206" s="23" t="str">
        <f>+IFERROR(VLOOKUP(L206,'[4]Lookup Tables'!$R$4:$U$22,4,FALSE),"ERROR")</f>
        <v>Medium</v>
      </c>
      <c r="AA206" s="21">
        <f t="shared" si="1821"/>
        <v>32</v>
      </c>
      <c r="AB206" s="24">
        <f t="shared" si="1822"/>
        <v>1.375</v>
      </c>
      <c r="AC206" s="23" t="s">
        <v>305</v>
      </c>
      <c r="AD206" s="25">
        <v>0.875</v>
      </c>
      <c r="AE206" s="26">
        <f t="shared" si="1823"/>
        <v>5.2698533448077898</v>
      </c>
      <c r="AF206" s="23" t="s">
        <v>306</v>
      </c>
      <c r="AG206" s="23">
        <v>1</v>
      </c>
      <c r="AH206" s="26">
        <f t="shared" si="1824"/>
        <v>6.4918703125352062</v>
      </c>
      <c r="AI206" s="23"/>
      <c r="AJ206" s="23"/>
      <c r="AK206" s="26"/>
      <c r="AL206" s="23" t="s">
        <v>31</v>
      </c>
      <c r="AM206" s="23">
        <v>0.80400000000000005</v>
      </c>
      <c r="AN206" s="26">
        <f t="shared" si="1825"/>
        <v>4.809389910318516</v>
      </c>
      <c r="AO206" s="23" t="s">
        <v>32</v>
      </c>
      <c r="AP206" s="23">
        <v>0.53</v>
      </c>
      <c r="AQ206" s="26">
        <f t="shared" si="1826"/>
        <v>3.7931541762438457</v>
      </c>
      <c r="AR206" s="47">
        <f t="shared" si="1827"/>
        <v>52</v>
      </c>
      <c r="AS206" s="21">
        <f>+IFERROR(VLOOKUP(L206,'[4]Lookup Tables'!$R$4:$U$22,2,FALSE),"ERROR")</f>
        <v>60</v>
      </c>
      <c r="AT206" s="23" t="str">
        <f t="shared" si="1828"/>
        <v>B or G</v>
      </c>
      <c r="AU206" s="21">
        <f t="shared" si="1829"/>
        <v>12</v>
      </c>
      <c r="AV206" s="21" t="str">
        <f>+IFERROR(VLOOKUP(L206,'[4]Lookup Tables'!$R$4:$V$22,5,FALSE),"ERROR")</f>
        <v>5-8</v>
      </c>
      <c r="AW206" s="21">
        <v>600</v>
      </c>
      <c r="AX206" s="48">
        <f t="shared" si="1830"/>
        <v>51.75</v>
      </c>
      <c r="AY206" s="48">
        <f t="shared" si="1831"/>
        <v>52</v>
      </c>
      <c r="AZ206" s="48">
        <f t="shared" si="1832"/>
        <v>52.75</v>
      </c>
      <c r="BA206" s="29">
        <f t="array" ref="BA206">VLOOKUP($S206&amp;$M206, CHOOSE({1,2}, '[4]Lookup Tables'!$I$20:$I$49&amp;'[4]Lookup Tables'!$J$20:$J$49,'[4]Lookup Tables'!$K$20:$K$49), 2,0)</f>
        <v>9.1499999999999998E-2</v>
      </c>
      <c r="BB206" s="29">
        <f t="shared" si="1833"/>
        <v>4.735125</v>
      </c>
      <c r="BC206" s="30">
        <f t="shared" si="1834"/>
        <v>2149.7467499999998</v>
      </c>
      <c r="BD206" s="29">
        <f t="array" ref="BD206">VLOOKUP($S206&amp;$M206, CHOOSE({1,2}, '[4]Lookup Tables'!$I$20:$I$49&amp;'[4]Lookup Tables'!$J$20:$J$49,'[4]Lookup Tables'!$L$20:$L$49), 2,0)</f>
        <v>9.2999999999999999E-2</v>
      </c>
      <c r="BE206" s="29">
        <f t="shared" si="1835"/>
        <v>4.8360000000000003</v>
      </c>
      <c r="BF206" s="30">
        <f t="shared" si="1836"/>
        <v>2195.5440000000003</v>
      </c>
      <c r="BG206" s="29">
        <f t="array" ref="BG206">VLOOKUP($S206&amp;$M206, CHOOSE({1,2}, '[4]Lookup Tables'!$I$20:$I$49&amp;'[4]Lookup Tables'!$J$20:$J$49,'[4]Lookup Tables'!$M$20:$M$49), 2,0)</f>
        <v>9.4500000000000001E-2</v>
      </c>
      <c r="BH206" s="29">
        <f t="shared" si="1837"/>
        <v>4.9848749999999997</v>
      </c>
      <c r="BI206" s="30">
        <f t="shared" si="1838"/>
        <v>2263.1332499999999</v>
      </c>
      <c r="BJ206" s="30" t="str">
        <f t="shared" si="1839"/>
        <v>LIF50</v>
      </c>
      <c r="BK206" s="31">
        <f t="shared" si="1840"/>
        <v>3.3852000000000002</v>
      </c>
      <c r="BL206" s="30">
        <v>72036</v>
      </c>
      <c r="BM206" s="31">
        <f t="shared" si="1841"/>
        <v>1.4508000000000001</v>
      </c>
      <c r="BN206" s="32">
        <v>0.3</v>
      </c>
      <c r="BO206" s="29" t="str">
        <f>'[4]Lookup Tables'!$P$58</f>
        <v>12-8 4x1.25 Universal Clip</v>
      </c>
      <c r="BP206" s="30">
        <f>VLOOKUP($BO206,'[4]Lookup Tables'!$P$58:$Q$60,2)</f>
        <v>8509</v>
      </c>
      <c r="BQ206" s="29" t="str">
        <f>VLOOKUP($S206,'[4]Lookup Tables'!$O$45:$S$53,2)</f>
        <v>54mm142 gauge</v>
      </c>
      <c r="BR206" s="33">
        <f t="shared" si="1842"/>
        <v>4.4375</v>
      </c>
      <c r="BS206" s="30">
        <f>VLOOKUP($S206,'[4]Lookup Tables'!$O$45:$S$53,3)</f>
        <v>8040</v>
      </c>
      <c r="BT206" s="29" t="str">
        <f>VLOOKUP($S206,'[4]Lookup Tables'!$O$45:$S$53,4)</f>
        <v>114mm200 gauge</v>
      </c>
      <c r="BU206" s="33">
        <f t="shared" si="1843"/>
        <v>4.4375</v>
      </c>
      <c r="BV206" s="30">
        <f>VLOOKUP($S206,'[4]Lookup Tables'!$O$45:$S$53,5)</f>
        <v>8036</v>
      </c>
      <c r="BW206" s="34">
        <f t="shared" si="1844"/>
        <v>12</v>
      </c>
      <c r="BX206" s="34">
        <f t="shared" si="1845"/>
        <v>56.8215</v>
      </c>
      <c r="BY206" s="34">
        <f t="shared" si="1846"/>
        <v>58.032000000000004</v>
      </c>
      <c r="BZ206" s="34">
        <f t="shared" si="1847"/>
        <v>59.8185</v>
      </c>
      <c r="CA206" s="34">
        <f t="shared" si="1848"/>
        <v>59.841727510178337</v>
      </c>
      <c r="CB206" s="35" t="str">
        <f t="array" ref="CB206">VLOOKUP($E206&amp;ROUNDUP(($AZ206),0), CHOOSE({1,2},'[4]Lookup Tables'!$X$3:$X$129&amp;'[4]Lookup Tables'!$Y$3:$Y$129,'[4]Lookup Tables'!$Z$3:$Z$129),2,0)</f>
        <v>NA</v>
      </c>
      <c r="CC206" s="34" t="str">
        <f t="array" ref="CC206">VLOOKUP($E206&amp;ROUNDUP(($AZ206),0), CHOOSE({1,2},'[4]Lookup Tables'!$X$3:$X$129&amp;'[4]Lookup Tables'!$Y$3:$Y$129,'[4]Lookup Tables'!AA$3:$AA$129),2,0)</f>
        <v>NA</v>
      </c>
      <c r="CD206" s="34" t="str">
        <f t="array" ref="CD206">VLOOKUP($E206&amp;ROUNDUP(($AZ206),0), CHOOSE({1,2},'[4]Lookup Tables'!$X$3:$X$129&amp;'[4]Lookup Tables'!$Y$3:$Y$129,'[4]Lookup Tables'!$AB$3:$AB$129),2,0)</f>
        <v>NA</v>
      </c>
      <c r="CE206" s="36">
        <f t="array" ref="CE206">VLOOKUP($E206&amp;ROUNDUP(($AZ206),0), CHOOSE({1,2},'[4]Lookup Tables'!$X$3:$X$129&amp;'[4]Lookup Tables'!$Y$3:$Y$129,'[4]Lookup Tables'!$AD$3:$AD$129),2,0)</f>
        <v>0</v>
      </c>
      <c r="CF206" s="34">
        <f t="array" ref="CF206">VLOOKUP($E206&amp;ROUNDUP(($AZ206),0), CHOOSE({1,2},'[4]Lookup Tables'!$X$3:$X$129&amp;'[4]Lookup Tables'!$Y$3:$Y$129,'[4]Lookup Tables'!$AE$3:$AE$129),2,0)</f>
        <v>0</v>
      </c>
      <c r="CG206" s="34">
        <f t="array" ref="CG206">VLOOKUP($E206&amp;ROUNDUP(($AZ206+1),0), CHOOSE({1,2},'[4]Lookup Tables'!$X$3:$X$129&amp;'[4]Lookup Tables'!$Y$3:$Y$129,'[4]Lookup Tables'!$AC$3:$AC$129),2,0)</f>
        <v>8053</v>
      </c>
      <c r="CH206" s="36">
        <f t="shared" si="1849"/>
        <v>10.557959171970591</v>
      </c>
      <c r="CI206" s="36">
        <f t="shared" si="1768"/>
        <v>2.3227510178335301E-2</v>
      </c>
      <c r="CJ206" s="36">
        <f t="shared" si="1850"/>
        <v>774.12952614422261</v>
      </c>
      <c r="CK206" s="36">
        <f t="shared" si="1851"/>
        <v>4.3642224777562735</v>
      </c>
      <c r="CL206" s="36">
        <f t="shared" si="1852"/>
        <v>5.5758559828239092</v>
      </c>
      <c r="CM206" s="36">
        <f t="shared" si="1853"/>
        <v>1.459754449756647</v>
      </c>
      <c r="CN206" s="37">
        <f t="shared" si="1854"/>
        <v>25.200000000000003</v>
      </c>
      <c r="CO206" s="37">
        <f t="shared" si="1855"/>
        <v>22.793521528433917</v>
      </c>
      <c r="CP206" s="52" t="str">
        <f t="array" ref="CP206">VLOOKUP($S206&amp;$D206, CHOOSE({1,2}, '[4]Lookup Tables'!$O$65:$O$79&amp;'[4]Lookup Tables'!$P$65:$P$79,'[4]Lookup Tables'!$Q$65:$Q$79),2,0)</f>
        <v>NA</v>
      </c>
      <c r="CQ206" s="39">
        <f t="shared" si="1775"/>
        <v>5.0860169750545436</v>
      </c>
      <c r="CR206" s="40" t="str">
        <f>+IFERROR(VLOOKUP($J206,'[5]Codes - Revised'!$A$8:$O$12110,10,FALSE),"ERROR")</f>
        <v>56 x 42</v>
      </c>
      <c r="CS206" s="41">
        <f t="shared" si="1856"/>
        <v>2563.3525554274897</v>
      </c>
    </row>
    <row r="207" spans="1:97" s="10" customFormat="1">
      <c r="A207" s="11" t="s">
        <v>21</v>
      </c>
      <c r="B207" s="12">
        <v>290077</v>
      </c>
      <c r="C207" s="11" t="s">
        <v>430</v>
      </c>
      <c r="D207" s="11" t="s">
        <v>23</v>
      </c>
      <c r="E207" s="11" t="s">
        <v>24</v>
      </c>
      <c r="F207" s="11">
        <v>12</v>
      </c>
      <c r="G207" s="13">
        <f>CA207</f>
        <v>59.22</v>
      </c>
      <c r="H207" s="14">
        <v>42</v>
      </c>
      <c r="I207" s="13">
        <f>F207*H207</f>
        <v>504</v>
      </c>
      <c r="J207" s="14">
        <v>12566</v>
      </c>
      <c r="K207" s="11">
        <v>50</v>
      </c>
      <c r="L207" s="15">
        <f>+IFERROR(VLOOKUP($K207,'[4]Lookup Tables'!$A$3:$B$35,2,FALSE),"ERROR")</f>
        <v>50</v>
      </c>
      <c r="M207" s="11" t="s">
        <v>25</v>
      </c>
      <c r="N207" s="15" t="str">
        <f t="array" ref="N207">VLOOKUP($M207&amp;$L207, CHOOSE({1,2}, '[4]Lookup Tables'!$I$59:$I$165&amp;'[4]Lookup Tables'!$J$59:$J$165,'[4]Lookup Tables'!$K$59:$K$165), 2,0)</f>
        <v>M50</v>
      </c>
      <c r="O207" s="15">
        <f t="array" ref="O207">VLOOKUP($M207&amp;$K207&amp;A207, CHOOSE({1,2,3}, '[4]Lookup Tables'!$I$59:$I$165&amp;'[4]Lookup Tables'!$J$59:$J$165&amp;'[4]Lookup Tables'!$H$59:$H$165,'[4]Lookup Tables'!$L$59:$L$165), 2,0)</f>
        <v>70325</v>
      </c>
      <c r="P207" s="15">
        <f>+IFERROR(VLOOKUP($A207,'[4]Lookup Tables'!$I$54:$J$55,2,FALSE),"ERROR")</f>
        <v>72036</v>
      </c>
      <c r="Q207" s="16">
        <v>49</v>
      </c>
      <c r="R207" s="51">
        <v>1.375</v>
      </c>
      <c r="S207" s="18">
        <v>32</v>
      </c>
      <c r="T207" s="19">
        <f>(VLOOKUP(S207,'[4]Lookup Tables'!$L$3:$M$11,2,FALSE))*0.039370078474</f>
        <v>1.2499999915495001</v>
      </c>
      <c r="U207" s="17">
        <f>(3.14159*(T207/2)^2)*(Q207)</f>
        <v>60.131995280717319</v>
      </c>
      <c r="V207" s="20" t="str">
        <f>+IFERROR(VLOOKUP(L207,'[4]Lookup Tables'!$R$4:$U$22,3,FALSE),"ERROR")</f>
        <v>Green</v>
      </c>
      <c r="W207" s="21">
        <f>B207</f>
        <v>290077</v>
      </c>
      <c r="X207" s="11" t="s">
        <v>431</v>
      </c>
      <c r="Y207" s="23" t="s">
        <v>27</v>
      </c>
      <c r="Z207" s="23" t="str">
        <f>+IFERROR(VLOOKUP(L207,'[4]Lookup Tables'!$R$4:$U$22,4,FALSE),"ERROR")</f>
        <v>Medium</v>
      </c>
      <c r="AA207" s="21">
        <f>S207</f>
        <v>32</v>
      </c>
      <c r="AB207" s="24">
        <f>R207</f>
        <v>1.375</v>
      </c>
      <c r="AC207" s="23" t="s">
        <v>305</v>
      </c>
      <c r="AD207" s="25">
        <v>0.875</v>
      </c>
      <c r="AE207" s="26">
        <f>(($U207-(3.1459*(($AB207+0.043)/2)^2))/((3.1459*(($AB207+0.043)/2)^2)-(3.1459*(AD207/2)^2)))/12</f>
        <v>4.9826614519391503</v>
      </c>
      <c r="AF207" s="23" t="s">
        <v>306</v>
      </c>
      <c r="AG207" s="23">
        <v>1</v>
      </c>
      <c r="AH207" s="26">
        <f>(($U207-(3.1459*(($AB207+0.043)/2)^2))/((3.1459*(($AB207+0.043)/2)^2)-(3.1459*(AG207/2)^2)))/12</f>
        <v>6.1380819997823188</v>
      </c>
      <c r="AI207" s="23"/>
      <c r="AJ207" s="23"/>
      <c r="AK207" s="26"/>
      <c r="AL207" s="23" t="s">
        <v>31</v>
      </c>
      <c r="AM207" s="23">
        <v>0.80400000000000005</v>
      </c>
      <c r="AN207" s="26">
        <f>(($U207-(3.1459*(($AB207+0.043)/2)^2))/((3.1459*(($AB207+0.043)/2)^2)-(3.1459*(AM207/2)^2)))/12</f>
        <v>4.5472919539781227</v>
      </c>
      <c r="AO207" s="23" t="s">
        <v>32</v>
      </c>
      <c r="AP207" s="23">
        <v>0.53</v>
      </c>
      <c r="AQ207" s="26">
        <f>(($U207-(3.1459*(($AB207+0.043)/2)^2))/((3.1459*(($AB207+0.043)/2)^2)-(3.1459*(AP207/2)^2)))/12</f>
        <v>3.5864381527531033</v>
      </c>
      <c r="AR207" s="47">
        <f>AY207</f>
        <v>49.25</v>
      </c>
      <c r="AS207" s="21">
        <f>+IFERROR(VLOOKUP(L207,'[4]Lookup Tables'!$R$4:$U$22,2,FALSE),"ERROR")</f>
        <v>60</v>
      </c>
      <c r="AT207" s="23" t="str">
        <f>A207</f>
        <v>B or G</v>
      </c>
      <c r="AU207" s="21">
        <f>F207</f>
        <v>12</v>
      </c>
      <c r="AV207" s="21" t="str">
        <f>+IFERROR(VLOOKUP(L207,'[4]Lookup Tables'!$R$4:$V$22,5,FALSE),"ERROR")</f>
        <v>5-8</v>
      </c>
      <c r="AW207" s="21">
        <v>600</v>
      </c>
      <c r="AX207" s="48">
        <f>Q207</f>
        <v>49</v>
      </c>
      <c r="AY207" s="48">
        <f>AX207+0.25</f>
        <v>49.25</v>
      </c>
      <c r="AZ207" s="48">
        <f>AX207+1</f>
        <v>50</v>
      </c>
      <c r="BA207" s="29">
        <f t="array" ref="BA207">VLOOKUP($S207&amp;$M207, CHOOSE({1,2}, '[4]Lookup Tables'!$I$20:$I$49&amp;'[4]Lookup Tables'!$J$20:$J$49,'[4]Lookup Tables'!$K$20:$K$49), 2,0)</f>
        <v>9.1499999999999998E-2</v>
      </c>
      <c r="BB207" s="29">
        <f>BA207*AX207</f>
        <v>4.4835000000000003</v>
      </c>
      <c r="BC207" s="30">
        <f>BB207*454</f>
        <v>2035.509</v>
      </c>
      <c r="BD207" s="29">
        <f t="array" ref="BD207">VLOOKUP($S207&amp;$M207, CHOOSE({1,2}, '[4]Lookup Tables'!$I$20:$I$49&amp;'[4]Lookup Tables'!$J$20:$J$49,'[4]Lookup Tables'!$L$20:$L$49), 2,0)</f>
        <v>9.2999999999999999E-2</v>
      </c>
      <c r="BE207" s="29">
        <f>BD207*AY207</f>
        <v>4.5802500000000004</v>
      </c>
      <c r="BF207" s="30">
        <f>BE207*454</f>
        <v>2079.4335000000001</v>
      </c>
      <c r="BG207" s="29">
        <f t="array" ref="BG207">VLOOKUP($S207&amp;$M207, CHOOSE({1,2}, '[4]Lookup Tables'!$I$20:$I$49&amp;'[4]Lookup Tables'!$J$20:$J$49,'[4]Lookup Tables'!$M$20:$M$49), 2,0)</f>
        <v>9.4500000000000001E-2</v>
      </c>
      <c r="BH207" s="29">
        <f>BG207*AZ207</f>
        <v>4.7249999999999996</v>
      </c>
      <c r="BI207" s="30">
        <f>BH207*454</f>
        <v>2145.1499999999996</v>
      </c>
      <c r="BJ207" s="30" t="str">
        <f>N207</f>
        <v>M50</v>
      </c>
      <c r="BK207" s="31">
        <f>BE207*0.7</f>
        <v>3.206175</v>
      </c>
      <c r="BL207" s="30">
        <v>72036</v>
      </c>
      <c r="BM207" s="31">
        <f>BE207*0.3</f>
        <v>1.3740750000000002</v>
      </c>
      <c r="BN207" s="32">
        <v>0.3</v>
      </c>
      <c r="BO207" s="29" t="str">
        <f>'[4]Lookup Tables'!$P$58</f>
        <v>12-8 4x1.25 Universal Clip</v>
      </c>
      <c r="BP207" s="30">
        <f>VLOOKUP($BO207,'[4]Lookup Tables'!$P$58:$Q$60,2)</f>
        <v>8509</v>
      </c>
      <c r="BQ207" s="29" t="str">
        <f>VLOOKUP($S207,'[4]Lookup Tables'!$O$45:$S$53,2)</f>
        <v>54mm142 gauge</v>
      </c>
      <c r="BR207" s="33">
        <f>($AY207+1.25)/12</f>
        <v>4.208333333333333</v>
      </c>
      <c r="BS207" s="30">
        <f>VLOOKUP($S207,'[4]Lookup Tables'!$O$45:$S$53,3)</f>
        <v>8040</v>
      </c>
      <c r="BT207" s="29" t="str">
        <f>VLOOKUP($S207,'[4]Lookup Tables'!$O$45:$S$53,4)</f>
        <v>114mm200 gauge</v>
      </c>
      <c r="BU207" s="33">
        <f>($AY207+1.25)/12</f>
        <v>4.208333333333333</v>
      </c>
      <c r="BV207" s="30">
        <f>VLOOKUP($S207,'[4]Lookup Tables'!$O$45:$S$53,5)</f>
        <v>8036</v>
      </c>
      <c r="BW207" s="34">
        <f>F207</f>
        <v>12</v>
      </c>
      <c r="BX207" s="34">
        <f>BB207*BW207</f>
        <v>53.802000000000007</v>
      </c>
      <c r="BY207" s="34">
        <f>BE207*BW207</f>
        <v>54.963000000000008</v>
      </c>
      <c r="BZ207" s="34">
        <f>BH207*BW207</f>
        <v>56.699999999999996</v>
      </c>
      <c r="CA207" s="34">
        <f>BZ207+CE207+CI207</f>
        <v>59.22</v>
      </c>
      <c r="CB207" s="35" t="str">
        <f t="array" ref="CB207">VLOOKUP($E207&amp;ROUNDUP(($AZ207),0), CHOOSE({1,2},'[4]Lookup Tables'!$X$3:$X$129&amp;'[4]Lookup Tables'!$Y$3:$Y$129,'[4]Lookup Tables'!$Z$3:$Z$129),2,0)</f>
        <v>56"-2pc</v>
      </c>
      <c r="CC207" s="34">
        <f t="array" ref="CC207">VLOOKUP($E207&amp;ROUNDUP(($AZ207),0), CHOOSE({1,2},'[4]Lookup Tables'!$X$3:$X$129&amp;'[4]Lookup Tables'!$Y$3:$Y$129,'[4]Lookup Tables'!AA$3:$AA$129),2,0)</f>
        <v>8480</v>
      </c>
      <c r="CD207" s="34">
        <f t="array" ref="CD207">VLOOKUP($E207&amp;ROUNDUP(($AZ207),0), CHOOSE({1,2},'[4]Lookup Tables'!$X$3:$X$129&amp;'[4]Lookup Tables'!$Y$3:$Y$129,'[4]Lookup Tables'!$AB$3:$AB$129),2,0)</f>
        <v>8481</v>
      </c>
      <c r="CE207" s="36">
        <f t="array" ref="CE207">VLOOKUP($E207&amp;ROUNDUP(($AZ207),0), CHOOSE({1,2},'[4]Lookup Tables'!$X$3:$X$129&amp;'[4]Lookup Tables'!$Y$3:$Y$129,'[4]Lookup Tables'!$AD$3:$AD$129),2,0)</f>
        <v>2.52</v>
      </c>
      <c r="CF207" s="34">
        <f t="array" ref="CF207">VLOOKUP($E207&amp;ROUNDUP(($AZ207),0), CHOOSE({1,2},'[4]Lookup Tables'!$X$3:$X$129&amp;'[4]Lookup Tables'!$Y$3:$Y$129,'[4]Lookup Tables'!$AE$3:$AE$129),2,0)</f>
        <v>3</v>
      </c>
      <c r="CG207" s="34" t="str">
        <f t="array" ref="CG207">VLOOKUP($E207&amp;ROUNDUP(($AZ207+1),0), CHOOSE({1,2},'[4]Lookup Tables'!$X$3:$X$129&amp;'[4]Lookup Tables'!$Y$3:$Y$129,'[4]Lookup Tables'!$AC$3:$AC$129),2,0)</f>
        <v>NA</v>
      </c>
      <c r="CH207" s="36">
        <f>(CO207*12)*0.0386</f>
        <v>10.100505498363521</v>
      </c>
      <c r="CI207" s="36">
        <f t="shared" si="1768"/>
        <v>0</v>
      </c>
      <c r="CJ207" s="36">
        <f>((3.14159*(((S207*0.039370078474)/2)^2))*Q207)*BW207</f>
        <v>732.9922083297954</v>
      </c>
      <c r="CK207" s="36">
        <f>((SQRT((CJ207/Q207)/3.14159))*2)</f>
        <v>4.3642224777562735</v>
      </c>
      <c r="CL207" s="36">
        <f>CK207/0.7827</f>
        <v>5.5758559828239092</v>
      </c>
      <c r="CM207" s="36">
        <f>(2*3.14159*(CL207/2))/12</f>
        <v>1.459754449756647</v>
      </c>
      <c r="CN207" s="37">
        <f>ROUNDUP((Q207/3)*CM207,1)</f>
        <v>23.900000000000002</v>
      </c>
      <c r="CO207" s="37">
        <f>(CN207*ABS(COS(15)))+((6*(CM207*5))/12)</f>
        <v>21.805927241717448</v>
      </c>
      <c r="CP207" s="52" t="str">
        <f t="array" ref="CP207">VLOOKUP($S207&amp;$D207, CHOOSE({1,2}, '[4]Lookup Tables'!$O$65:$O$79&amp;'[4]Lookup Tables'!$P$65:$P$79,'[4]Lookup Tables'!$Q$65:$Q$79),2,0)</f>
        <v>NA</v>
      </c>
      <c r="CQ207" s="39">
        <f t="shared" si="1775"/>
        <v>5.0342063492063485</v>
      </c>
      <c r="CR207" s="40" t="str">
        <f>+IFERROR(VLOOKUP($J207,'[5]Codes - Revised'!$A$8:$O$12110,10,FALSE),"ERROR")</f>
        <v>56 x 42</v>
      </c>
      <c r="CS207" s="41">
        <f>CQ207*F207*H207</f>
        <v>2537.2399999999998</v>
      </c>
    </row>
    <row r="208" spans="1:97" s="10" customFormat="1">
      <c r="A208" s="11" t="s">
        <v>21</v>
      </c>
      <c r="B208" s="12">
        <v>290086</v>
      </c>
      <c r="C208" s="11" t="s">
        <v>432</v>
      </c>
      <c r="D208" s="11" t="s">
        <v>23</v>
      </c>
      <c r="E208" s="11" t="s">
        <v>24</v>
      </c>
      <c r="F208" s="11">
        <v>12</v>
      </c>
      <c r="G208" s="13">
        <f t="shared" ref="G208:G210" si="1857">CA208</f>
        <v>59.22</v>
      </c>
      <c r="H208" s="14">
        <v>42</v>
      </c>
      <c r="I208" s="13">
        <f t="shared" ref="I208:I210" si="1858">F208*H208</f>
        <v>504</v>
      </c>
      <c r="J208" s="14">
        <v>12566</v>
      </c>
      <c r="K208" s="11">
        <v>50</v>
      </c>
      <c r="L208" s="15">
        <f>+IFERROR(VLOOKUP($K208,'[4]Lookup Tables'!$A$3:$B$35,2,FALSE),"ERROR")</f>
        <v>50</v>
      </c>
      <c r="M208" s="11" t="s">
        <v>56</v>
      </c>
      <c r="N208" s="15" t="str">
        <f t="array" ref="N208">VLOOKUP($M208&amp;$L208, CHOOSE({1,2}, '[4]Lookup Tables'!$I$59:$I$165&amp;'[4]Lookup Tables'!$J$59:$J$165,'[4]Lookup Tables'!$K$59:$K$165), 2,0)</f>
        <v>LIF50</v>
      </c>
      <c r="O208" s="15">
        <f t="array" ref="O208">VLOOKUP($M208&amp;$K208&amp;A208, CHOOSE({1,2,3}, '[4]Lookup Tables'!$I$59:$I$165&amp;'[4]Lookup Tables'!$J$59:$J$165&amp;'[4]Lookup Tables'!$H$59:$H$165,'[4]Lookup Tables'!$L$59:$L$165), 2,0)</f>
        <v>70319</v>
      </c>
      <c r="P208" s="15">
        <f>+IFERROR(VLOOKUP($A208,'[4]Lookup Tables'!$I$54:$J$55,2,FALSE),"ERROR")</f>
        <v>72036</v>
      </c>
      <c r="Q208" s="16">
        <v>49</v>
      </c>
      <c r="R208" s="51">
        <v>1.375</v>
      </c>
      <c r="S208" s="18">
        <v>32</v>
      </c>
      <c r="T208" s="19">
        <f>(VLOOKUP(S208,'[4]Lookup Tables'!$L$3:$M$11,2,FALSE))*0.039370078474</f>
        <v>1.2499999915495001</v>
      </c>
      <c r="U208" s="17">
        <f t="shared" ref="U208:U210" si="1859">(3.14159*(T208/2)^2)*(Q208)</f>
        <v>60.131995280717319</v>
      </c>
      <c r="V208" s="20" t="str">
        <f>+IFERROR(VLOOKUP(L208,'[4]Lookup Tables'!$R$4:$U$22,3,FALSE),"ERROR")</f>
        <v>Green</v>
      </c>
      <c r="W208" s="21">
        <f t="shared" ref="W208:W210" si="1860">B208</f>
        <v>290086</v>
      </c>
      <c r="X208" s="22" t="s">
        <v>433</v>
      </c>
      <c r="Y208" s="23" t="s">
        <v>27</v>
      </c>
      <c r="Z208" s="23" t="str">
        <f>+IFERROR(VLOOKUP(L208,'[4]Lookup Tables'!$R$4:$U$22,4,FALSE),"ERROR")</f>
        <v>Medium</v>
      </c>
      <c r="AA208" s="21">
        <f t="shared" ref="AA208:AA210" si="1861">S208</f>
        <v>32</v>
      </c>
      <c r="AB208" s="24">
        <f t="shared" ref="AB208:AB210" si="1862">R208</f>
        <v>1.375</v>
      </c>
      <c r="AC208" s="23" t="s">
        <v>305</v>
      </c>
      <c r="AD208" s="25">
        <v>0.875</v>
      </c>
      <c r="AE208" s="26">
        <f t="shared" ref="AE208:AE210" si="1863">(($U208-(3.1459*(($AB208+0.043)/2)^2))/((3.1459*(($AB208+0.043)/2)^2)-(3.1459*(AD208/2)^2)))/12</f>
        <v>4.9826614519391503</v>
      </c>
      <c r="AF208" s="23" t="s">
        <v>306</v>
      </c>
      <c r="AG208" s="23">
        <v>1</v>
      </c>
      <c r="AH208" s="26">
        <f t="shared" ref="AH208:AH210" si="1864">(($U208-(3.1459*(($AB208+0.043)/2)^2))/((3.1459*(($AB208+0.043)/2)^2)-(3.1459*(AG208/2)^2)))/12</f>
        <v>6.1380819997823188</v>
      </c>
      <c r="AI208" s="23"/>
      <c r="AJ208" s="23"/>
      <c r="AK208" s="26"/>
      <c r="AL208" s="23" t="s">
        <v>31</v>
      </c>
      <c r="AM208" s="23">
        <v>0.80400000000000005</v>
      </c>
      <c r="AN208" s="26">
        <f t="shared" ref="AN208:AN210" si="1865">(($U208-(3.1459*(($AB208+0.043)/2)^2))/((3.1459*(($AB208+0.043)/2)^2)-(3.1459*(AM208/2)^2)))/12</f>
        <v>4.5472919539781227</v>
      </c>
      <c r="AO208" s="23" t="s">
        <v>32</v>
      </c>
      <c r="AP208" s="23">
        <v>0.53</v>
      </c>
      <c r="AQ208" s="26">
        <f t="shared" ref="AQ208:AQ210" si="1866">(($U208-(3.1459*(($AB208+0.043)/2)^2))/((3.1459*(($AB208+0.043)/2)^2)-(3.1459*(AP208/2)^2)))/12</f>
        <v>3.5864381527531033</v>
      </c>
      <c r="AR208" s="47">
        <f t="shared" ref="AR208:AR210" si="1867">AY208</f>
        <v>49.25</v>
      </c>
      <c r="AS208" s="21">
        <f>+IFERROR(VLOOKUP(L208,'[4]Lookup Tables'!$R$4:$U$22,2,FALSE),"ERROR")</f>
        <v>60</v>
      </c>
      <c r="AT208" s="23" t="str">
        <f t="shared" ref="AT208:AT210" si="1868">A208</f>
        <v>B or G</v>
      </c>
      <c r="AU208" s="21">
        <f t="shared" ref="AU208:AU210" si="1869">F208</f>
        <v>12</v>
      </c>
      <c r="AV208" s="21" t="str">
        <f>+IFERROR(VLOOKUP(L208,'[4]Lookup Tables'!$R$4:$V$22,5,FALSE),"ERROR")</f>
        <v>5-8</v>
      </c>
      <c r="AW208" s="21">
        <v>600</v>
      </c>
      <c r="AX208" s="48">
        <f t="shared" ref="AX208:AX210" si="1870">Q208</f>
        <v>49</v>
      </c>
      <c r="AY208" s="48">
        <f t="shared" ref="AY208:AY210" si="1871">AX208+0.25</f>
        <v>49.25</v>
      </c>
      <c r="AZ208" s="48">
        <f t="shared" ref="AZ208:AZ210" si="1872">AX208+1</f>
        <v>50</v>
      </c>
      <c r="BA208" s="29">
        <f t="array" ref="BA208">VLOOKUP($S208&amp;$M208, CHOOSE({1,2}, '[4]Lookup Tables'!$I$20:$I$49&amp;'[4]Lookup Tables'!$J$20:$J$49,'[4]Lookup Tables'!$K$20:$K$49), 2,0)</f>
        <v>9.1499999999999998E-2</v>
      </c>
      <c r="BB208" s="29">
        <f t="shared" ref="BB208:BB210" si="1873">BA208*AX208</f>
        <v>4.4835000000000003</v>
      </c>
      <c r="BC208" s="30">
        <f t="shared" ref="BC208:BC210" si="1874">BB208*454</f>
        <v>2035.509</v>
      </c>
      <c r="BD208" s="29">
        <f t="array" ref="BD208">VLOOKUP($S208&amp;$M208, CHOOSE({1,2}, '[4]Lookup Tables'!$I$20:$I$49&amp;'[4]Lookup Tables'!$J$20:$J$49,'[4]Lookup Tables'!$L$20:$L$49), 2,0)</f>
        <v>9.2999999999999999E-2</v>
      </c>
      <c r="BE208" s="29">
        <f t="shared" ref="BE208:BE210" si="1875">BD208*AY208</f>
        <v>4.5802500000000004</v>
      </c>
      <c r="BF208" s="30">
        <f t="shared" ref="BF208:BF210" si="1876">BE208*454</f>
        <v>2079.4335000000001</v>
      </c>
      <c r="BG208" s="29">
        <f t="array" ref="BG208">VLOOKUP($S208&amp;$M208, CHOOSE({1,2}, '[4]Lookup Tables'!$I$20:$I$49&amp;'[4]Lookup Tables'!$J$20:$J$49,'[4]Lookup Tables'!$M$20:$M$49), 2,0)</f>
        <v>9.4500000000000001E-2</v>
      </c>
      <c r="BH208" s="29">
        <f t="shared" ref="BH208:BH210" si="1877">BG208*AZ208</f>
        <v>4.7249999999999996</v>
      </c>
      <c r="BI208" s="30">
        <f t="shared" ref="BI208:BI210" si="1878">BH208*454</f>
        <v>2145.1499999999996</v>
      </c>
      <c r="BJ208" s="30" t="str">
        <f t="shared" ref="BJ208:BJ210" si="1879">N208</f>
        <v>LIF50</v>
      </c>
      <c r="BK208" s="31">
        <f t="shared" ref="BK208:BK210" si="1880">BE208*0.7</f>
        <v>3.206175</v>
      </c>
      <c r="BL208" s="30">
        <v>72036</v>
      </c>
      <c r="BM208" s="31">
        <f t="shared" ref="BM208:BM210" si="1881">BE208*0.3</f>
        <v>1.3740750000000002</v>
      </c>
      <c r="BN208" s="32">
        <v>0.3</v>
      </c>
      <c r="BO208" s="29" t="str">
        <f>'[4]Lookup Tables'!$P$58</f>
        <v>12-8 4x1.25 Universal Clip</v>
      </c>
      <c r="BP208" s="30">
        <f>VLOOKUP($BO208,'[4]Lookup Tables'!$P$58:$Q$60,2)</f>
        <v>8509</v>
      </c>
      <c r="BQ208" s="29" t="str">
        <f>VLOOKUP($S208,'[4]Lookup Tables'!$O$45:$S$53,2)</f>
        <v>54mm142 gauge</v>
      </c>
      <c r="BR208" s="33">
        <f t="shared" ref="BR208:BR210" si="1882">($AY208+1.25)/12</f>
        <v>4.208333333333333</v>
      </c>
      <c r="BS208" s="30">
        <f>VLOOKUP($S208,'[4]Lookup Tables'!$O$45:$S$53,3)</f>
        <v>8040</v>
      </c>
      <c r="BT208" s="29" t="str">
        <f>VLOOKUP($S208,'[4]Lookup Tables'!$O$45:$S$53,4)</f>
        <v>114mm200 gauge</v>
      </c>
      <c r="BU208" s="33">
        <f t="shared" ref="BU208:BU210" si="1883">($AY208+1.25)/12</f>
        <v>4.208333333333333</v>
      </c>
      <c r="BV208" s="30">
        <f>VLOOKUP($S208,'[4]Lookup Tables'!$O$45:$S$53,5)</f>
        <v>8036</v>
      </c>
      <c r="BW208" s="34">
        <f t="shared" ref="BW208:BW210" si="1884">F208</f>
        <v>12</v>
      </c>
      <c r="BX208" s="34">
        <f t="shared" ref="BX208:BX210" si="1885">BB208*BW208</f>
        <v>53.802000000000007</v>
      </c>
      <c r="BY208" s="34">
        <f t="shared" ref="BY208:BY210" si="1886">BE208*BW208</f>
        <v>54.963000000000008</v>
      </c>
      <c r="BZ208" s="34">
        <f t="shared" ref="BZ208:BZ210" si="1887">BH208*BW208</f>
        <v>56.699999999999996</v>
      </c>
      <c r="CA208" s="34">
        <f t="shared" ref="CA208:CA210" si="1888">BZ208+CE208+CI208</f>
        <v>59.22</v>
      </c>
      <c r="CB208" s="35" t="str">
        <f t="array" ref="CB208">VLOOKUP($E208&amp;ROUNDUP(($AZ208),0), CHOOSE({1,2},'[4]Lookup Tables'!$X$3:$X$129&amp;'[4]Lookup Tables'!$Y$3:$Y$129,'[4]Lookup Tables'!$Z$3:$Z$129),2,0)</f>
        <v>56"-2pc</v>
      </c>
      <c r="CC208" s="34">
        <f t="array" ref="CC208">VLOOKUP($E208&amp;ROUNDUP(($AZ208),0), CHOOSE({1,2},'[4]Lookup Tables'!$X$3:$X$129&amp;'[4]Lookup Tables'!$Y$3:$Y$129,'[4]Lookup Tables'!AA$3:$AA$129),2,0)</f>
        <v>8480</v>
      </c>
      <c r="CD208" s="34">
        <f t="array" ref="CD208">VLOOKUP($E208&amp;ROUNDUP(($AZ208),0), CHOOSE({1,2},'[4]Lookup Tables'!$X$3:$X$129&amp;'[4]Lookup Tables'!$Y$3:$Y$129,'[4]Lookup Tables'!$AB$3:$AB$129),2,0)</f>
        <v>8481</v>
      </c>
      <c r="CE208" s="36">
        <f t="array" ref="CE208">VLOOKUP($E208&amp;ROUNDUP(($AZ208),0), CHOOSE({1,2},'[4]Lookup Tables'!$X$3:$X$129&amp;'[4]Lookup Tables'!$Y$3:$Y$129,'[4]Lookup Tables'!$AD$3:$AD$129),2,0)</f>
        <v>2.52</v>
      </c>
      <c r="CF208" s="34">
        <f t="array" ref="CF208">VLOOKUP($E208&amp;ROUNDUP(($AZ208),0), CHOOSE({1,2},'[4]Lookup Tables'!$X$3:$X$129&amp;'[4]Lookup Tables'!$Y$3:$Y$129,'[4]Lookup Tables'!$AE$3:$AE$129),2,0)</f>
        <v>3</v>
      </c>
      <c r="CG208" s="34" t="str">
        <f t="array" ref="CG208">VLOOKUP($E208&amp;ROUNDUP(($AZ208+1),0), CHOOSE({1,2},'[4]Lookup Tables'!$X$3:$X$129&amp;'[4]Lookup Tables'!$Y$3:$Y$129,'[4]Lookup Tables'!$AC$3:$AC$129),2,0)</f>
        <v>NA</v>
      </c>
      <c r="CH208" s="36">
        <f t="shared" ref="CH208:CH210" si="1889">(CO208*12)*0.0386</f>
        <v>10.100505498363521</v>
      </c>
      <c r="CI208" s="36">
        <f t="shared" si="1768"/>
        <v>0</v>
      </c>
      <c r="CJ208" s="36">
        <f t="shared" ref="CJ208:CJ210" si="1890">((3.14159*(((S208*0.039370078474)/2)^2))*Q208)*BW208</f>
        <v>732.9922083297954</v>
      </c>
      <c r="CK208" s="36">
        <f t="shared" ref="CK208:CK210" si="1891">((SQRT((CJ208/Q208)/3.14159))*2)</f>
        <v>4.3642224777562735</v>
      </c>
      <c r="CL208" s="36">
        <f t="shared" ref="CL208:CL210" si="1892">CK208/0.7827</f>
        <v>5.5758559828239092</v>
      </c>
      <c r="CM208" s="36">
        <f t="shared" ref="CM208:CM210" si="1893">(2*3.14159*(CL208/2))/12</f>
        <v>1.459754449756647</v>
      </c>
      <c r="CN208" s="37">
        <f t="shared" ref="CN208:CN210" si="1894">ROUNDUP((Q208/3)*CM208,1)</f>
        <v>23.900000000000002</v>
      </c>
      <c r="CO208" s="37">
        <f t="shared" ref="CO208:CO210" si="1895">(CN208*ABS(COS(15)))+((6*(CM208*5))/12)</f>
        <v>21.805927241717448</v>
      </c>
      <c r="CP208" s="52" t="str">
        <f t="array" ref="CP208">VLOOKUP($S208&amp;$D208, CHOOSE({1,2}, '[4]Lookup Tables'!$O$65:$O$79&amp;'[4]Lookup Tables'!$P$65:$P$79,'[4]Lookup Tables'!$Q$65:$Q$79),2,0)</f>
        <v>NA</v>
      </c>
      <c r="CQ208" s="39">
        <f t="shared" si="1775"/>
        <v>5.0342063492063485</v>
      </c>
      <c r="CR208" s="40" t="str">
        <f>+IFERROR(VLOOKUP($J208,'[5]Codes - Revised'!$A$8:$O$12110,10,FALSE),"ERROR")</f>
        <v>56 x 42</v>
      </c>
      <c r="CS208" s="41">
        <f t="shared" ref="CS208" si="1896">CQ208*F208*H208</f>
        <v>2537.2399999999998</v>
      </c>
    </row>
    <row r="209" spans="1:97" s="10" customFormat="1">
      <c r="A209" s="11" t="s">
        <v>21</v>
      </c>
      <c r="B209" s="12">
        <v>291050</v>
      </c>
      <c r="C209" s="11" t="s">
        <v>434</v>
      </c>
      <c r="D209" s="11" t="s">
        <v>23</v>
      </c>
      <c r="E209" s="11" t="s">
        <v>24</v>
      </c>
      <c r="F209" s="11">
        <v>10</v>
      </c>
      <c r="G209" s="13">
        <f t="shared" si="1857"/>
        <v>54.258749999999999</v>
      </c>
      <c r="H209" s="14">
        <v>36</v>
      </c>
      <c r="I209" s="13">
        <f t="shared" si="1858"/>
        <v>360</v>
      </c>
      <c r="J209" s="14">
        <v>12565</v>
      </c>
      <c r="K209" s="11">
        <v>70</v>
      </c>
      <c r="L209" s="15">
        <f>+IFERROR(VLOOKUP($K209,'[4]Lookup Tables'!$A$3:$B$35,2,FALSE),"ERROR")</f>
        <v>70</v>
      </c>
      <c r="M209" s="11" t="s">
        <v>56</v>
      </c>
      <c r="N209" s="15" t="str">
        <f t="array" ref="N209">VLOOKUP($M209&amp;$L209, CHOOSE({1,2}, '[4]Lookup Tables'!$I$59:$I$165&amp;'[4]Lookup Tables'!$J$59:$J$165,'[4]Lookup Tables'!$K$59:$K$165), 2,0)</f>
        <v>LIF70</v>
      </c>
      <c r="O209" s="15">
        <f t="array" ref="O209">VLOOKUP($M209&amp;$K209&amp;A209, CHOOSE({1,2,3}, '[4]Lookup Tables'!$I$59:$I$165&amp;'[4]Lookup Tables'!$J$59:$J$165&amp;'[4]Lookup Tables'!$H$59:$H$165,'[4]Lookup Tables'!$L$59:$L$165), 2,0)</f>
        <v>70313</v>
      </c>
      <c r="P209" s="15">
        <f>+IFERROR(VLOOKUP($A209,'[4]Lookup Tables'!$I$54:$J$55,2,FALSE),"ERROR")</f>
        <v>72036</v>
      </c>
      <c r="Q209" s="16">
        <v>53.75</v>
      </c>
      <c r="R209" s="51">
        <v>1.375</v>
      </c>
      <c r="S209" s="18">
        <v>32</v>
      </c>
      <c r="T209" s="19">
        <f>(VLOOKUP(S209,'[4]Lookup Tables'!$L$3:$M$11,2,FALSE))*0.039370078474</f>
        <v>1.2499999915495001</v>
      </c>
      <c r="U209" s="17">
        <f t="shared" si="1859"/>
        <v>65.961117272215432</v>
      </c>
      <c r="V209" s="20" t="str">
        <f>+IFERROR(VLOOKUP(L209,'[4]Lookup Tables'!$R$4:$U$22,3,FALSE),"ERROR")</f>
        <v>Yellow</v>
      </c>
      <c r="W209" s="21">
        <f t="shared" si="1860"/>
        <v>291050</v>
      </c>
      <c r="X209" s="22" t="s">
        <v>435</v>
      </c>
      <c r="Y209" s="23" t="s">
        <v>27</v>
      </c>
      <c r="Z209" s="23" t="str">
        <f>+IFERROR(VLOOKUP(L209,'[4]Lookup Tables'!$R$4:$U$22,4,FALSE),"ERROR")</f>
        <v>Slow</v>
      </c>
      <c r="AA209" s="21">
        <f t="shared" si="1861"/>
        <v>32</v>
      </c>
      <c r="AB209" s="24">
        <f t="shared" si="1862"/>
        <v>1.375</v>
      </c>
      <c r="AC209" s="23" t="s">
        <v>305</v>
      </c>
      <c r="AD209" s="25">
        <v>0.875</v>
      </c>
      <c r="AE209" s="26">
        <f t="shared" si="1863"/>
        <v>5.4787201759849813</v>
      </c>
      <c r="AF209" s="23" t="s">
        <v>306</v>
      </c>
      <c r="AG209" s="23">
        <v>1</v>
      </c>
      <c r="AH209" s="26">
        <f t="shared" si="1864"/>
        <v>6.7491709036282153</v>
      </c>
      <c r="AI209" s="23"/>
      <c r="AJ209" s="23"/>
      <c r="AK209" s="26"/>
      <c r="AL209" s="23" t="s">
        <v>31</v>
      </c>
      <c r="AM209" s="23">
        <v>0.80400000000000005</v>
      </c>
      <c r="AN209" s="26">
        <f t="shared" si="1865"/>
        <v>5.0000066058388022</v>
      </c>
      <c r="AO209" s="23" t="s">
        <v>32</v>
      </c>
      <c r="AP209" s="23">
        <v>0.53</v>
      </c>
      <c r="AQ209" s="26">
        <f t="shared" si="1866"/>
        <v>3.9434931024189304</v>
      </c>
      <c r="AR209" s="47">
        <f t="shared" si="1867"/>
        <v>54</v>
      </c>
      <c r="AS209" s="21">
        <f>+IFERROR(VLOOKUP(L209,'[4]Lookup Tables'!$R$4:$U$22,2,FALSE),"ERROR")</f>
        <v>240</v>
      </c>
      <c r="AT209" s="23" t="str">
        <f t="shared" si="1868"/>
        <v>B or G</v>
      </c>
      <c r="AU209" s="21">
        <f t="shared" si="1869"/>
        <v>10</v>
      </c>
      <c r="AV209" s="21" t="str">
        <f>+IFERROR(VLOOKUP(L209,'[4]Lookup Tables'!$R$4:$V$22,5,FALSE),"ERROR")</f>
        <v>5-8</v>
      </c>
      <c r="AW209" s="21">
        <v>600</v>
      </c>
      <c r="AX209" s="48">
        <f t="shared" si="1870"/>
        <v>53.75</v>
      </c>
      <c r="AY209" s="48">
        <f t="shared" si="1871"/>
        <v>54</v>
      </c>
      <c r="AZ209" s="48">
        <f t="shared" si="1872"/>
        <v>54.75</v>
      </c>
      <c r="BA209" s="29">
        <f t="array" ref="BA209">VLOOKUP($S209&amp;$M209, CHOOSE({1,2}, '[4]Lookup Tables'!$I$20:$I$49&amp;'[4]Lookup Tables'!$J$20:$J$49,'[4]Lookup Tables'!$K$20:$K$49), 2,0)</f>
        <v>9.1499999999999998E-2</v>
      </c>
      <c r="BB209" s="29">
        <f t="shared" si="1873"/>
        <v>4.9181249999999999</v>
      </c>
      <c r="BC209" s="30">
        <f t="shared" si="1874"/>
        <v>2232.8287500000001</v>
      </c>
      <c r="BD209" s="29">
        <f t="array" ref="BD209">VLOOKUP($S209&amp;$M209, CHOOSE({1,2}, '[4]Lookup Tables'!$I$20:$I$49&amp;'[4]Lookup Tables'!$J$20:$J$49,'[4]Lookup Tables'!$L$20:$L$49), 2,0)</f>
        <v>9.2999999999999999E-2</v>
      </c>
      <c r="BE209" s="29">
        <f t="shared" si="1875"/>
        <v>5.0220000000000002</v>
      </c>
      <c r="BF209" s="30">
        <f t="shared" si="1876"/>
        <v>2279.9880000000003</v>
      </c>
      <c r="BG209" s="29">
        <f t="array" ref="BG209">VLOOKUP($S209&amp;$M209, CHOOSE({1,2}, '[4]Lookup Tables'!$I$20:$I$49&amp;'[4]Lookup Tables'!$J$20:$J$49,'[4]Lookup Tables'!$M$20:$M$49), 2,0)</f>
        <v>9.4500000000000001E-2</v>
      </c>
      <c r="BH209" s="29">
        <f t="shared" si="1877"/>
        <v>5.1738749999999998</v>
      </c>
      <c r="BI209" s="30">
        <f t="shared" si="1878"/>
        <v>2348.9392499999999</v>
      </c>
      <c r="BJ209" s="30" t="str">
        <f t="shared" si="1879"/>
        <v>LIF70</v>
      </c>
      <c r="BK209" s="31">
        <f t="shared" si="1880"/>
        <v>3.5154000000000001</v>
      </c>
      <c r="BL209" s="30">
        <v>72036</v>
      </c>
      <c r="BM209" s="31">
        <f t="shared" si="1881"/>
        <v>1.5065999999999999</v>
      </c>
      <c r="BN209" s="32">
        <v>0.3</v>
      </c>
      <c r="BO209" s="29" t="str">
        <f>'[4]Lookup Tables'!$P$58</f>
        <v>12-8 4x1.25 Universal Clip</v>
      </c>
      <c r="BP209" s="30">
        <f>VLOOKUP($BO209,'[4]Lookup Tables'!$P$58:$Q$60,2)</f>
        <v>8509</v>
      </c>
      <c r="BQ209" s="29" t="str">
        <f>VLOOKUP($S209,'[4]Lookup Tables'!$O$45:$S$53,2)</f>
        <v>54mm142 gauge</v>
      </c>
      <c r="BR209" s="33">
        <f t="shared" si="1882"/>
        <v>4.604166666666667</v>
      </c>
      <c r="BS209" s="30">
        <f>VLOOKUP($S209,'[4]Lookup Tables'!$O$45:$S$53,3)</f>
        <v>8040</v>
      </c>
      <c r="BT209" s="29" t="str">
        <f>VLOOKUP($S209,'[4]Lookup Tables'!$O$45:$S$53,4)</f>
        <v>114mm200 gauge</v>
      </c>
      <c r="BU209" s="33">
        <f t="shared" si="1883"/>
        <v>4.604166666666667</v>
      </c>
      <c r="BV209" s="30">
        <f>VLOOKUP($S209,'[4]Lookup Tables'!$O$45:$S$53,5)</f>
        <v>8036</v>
      </c>
      <c r="BW209" s="34">
        <f t="shared" si="1884"/>
        <v>10</v>
      </c>
      <c r="BX209" s="34">
        <f t="shared" si="1885"/>
        <v>49.181249999999999</v>
      </c>
      <c r="BY209" s="34">
        <f t="shared" si="1886"/>
        <v>50.22</v>
      </c>
      <c r="BZ209" s="34">
        <f t="shared" si="1887"/>
        <v>51.738749999999996</v>
      </c>
      <c r="CA209" s="34">
        <f t="shared" si="1888"/>
        <v>54.258749999999999</v>
      </c>
      <c r="CB209" s="35" t="str">
        <f t="array" ref="CB209">VLOOKUP($E209&amp;ROUNDUP(($AZ209),0), CHOOSE({1,2},'[4]Lookup Tables'!$X$3:$X$129&amp;'[4]Lookup Tables'!$Y$3:$Y$129,'[4]Lookup Tables'!$Z$3:$Z$129),2,0)</f>
        <v>56"-2pc</v>
      </c>
      <c r="CC209" s="34">
        <f t="array" ref="CC209">VLOOKUP($E209&amp;ROUNDUP(($AZ209),0), CHOOSE({1,2},'[4]Lookup Tables'!$X$3:$X$129&amp;'[4]Lookup Tables'!$Y$3:$Y$129,'[4]Lookup Tables'!AA$3:$AA$129),2,0)</f>
        <v>8480</v>
      </c>
      <c r="CD209" s="34">
        <f t="array" ref="CD209">VLOOKUP($E209&amp;ROUNDUP(($AZ209),0), CHOOSE({1,2},'[4]Lookup Tables'!$X$3:$X$129&amp;'[4]Lookup Tables'!$Y$3:$Y$129,'[4]Lookup Tables'!$AB$3:$AB$129),2,0)</f>
        <v>8481</v>
      </c>
      <c r="CE209" s="36">
        <f t="array" ref="CE209">VLOOKUP($E209&amp;ROUNDUP(($AZ209),0), CHOOSE({1,2},'[4]Lookup Tables'!$X$3:$X$129&amp;'[4]Lookup Tables'!$Y$3:$Y$129,'[4]Lookup Tables'!$AD$3:$AD$129),2,0)</f>
        <v>2.52</v>
      </c>
      <c r="CF209" s="34">
        <f t="array" ref="CF209">VLOOKUP($E209&amp;ROUNDUP(($AZ209),0), CHOOSE({1,2},'[4]Lookup Tables'!$X$3:$X$129&amp;'[4]Lookup Tables'!$Y$3:$Y$129,'[4]Lookup Tables'!$AE$3:$AE$129),2,0)</f>
        <v>3</v>
      </c>
      <c r="CG209" s="34" t="str">
        <f t="array" ref="CG209">VLOOKUP($E209&amp;ROUNDUP(($AZ209+1),0), CHOOSE({1,2},'[4]Lookup Tables'!$X$3:$X$129&amp;'[4]Lookup Tables'!$Y$3:$Y$129,'[4]Lookup Tables'!$AC$3:$AC$129),2,0)</f>
        <v>NA</v>
      </c>
      <c r="CH209" s="36">
        <f t="shared" si="1889"/>
        <v>9.9532228958073219</v>
      </c>
      <c r="CI209" s="36">
        <f>IF(CB209="NA", CH209*0.0022,0)</f>
        <v>0</v>
      </c>
      <c r="CJ209" s="36">
        <f t="shared" si="1890"/>
        <v>670.03964621983846</v>
      </c>
      <c r="CK209" s="36">
        <f t="shared" si="1891"/>
        <v>3.9839718283969985</v>
      </c>
      <c r="CL209" s="36">
        <f t="shared" si="1892"/>
        <v>5.0900368319879883</v>
      </c>
      <c r="CM209" s="36">
        <f t="shared" si="1893"/>
        <v>1.3325674009170954</v>
      </c>
      <c r="CN209" s="37">
        <f t="shared" si="1894"/>
        <v>23.900000000000002</v>
      </c>
      <c r="CO209" s="37">
        <f t="shared" si="1895"/>
        <v>21.487959619618568</v>
      </c>
      <c r="CP209" s="52" t="str">
        <f t="array" ref="CP209">VLOOKUP($S209&amp;$D209, CHOOSE({1,2}, '[4]Lookup Tables'!$O$65:$O$79&amp;'[4]Lookup Tables'!$P$65:$P$79,'[4]Lookup Tables'!$Q$65:$Q$79),2,0)</f>
        <v>NA</v>
      </c>
      <c r="CQ209" s="39">
        <f>(CA209/BW209)+(50/I209)</f>
        <v>5.5647638888888888</v>
      </c>
      <c r="CR209" s="40" t="str">
        <f>+IFERROR(VLOOKUP($J209,'[5]Codes - Revised'!$A$8:$O$12110,10,FALSE),"ERROR")</f>
        <v>56 x 42</v>
      </c>
      <c r="CS209" s="41">
        <f>CQ209*F209*H209</f>
        <v>2003.3150000000001</v>
      </c>
    </row>
    <row r="210" spans="1:97" s="10" customFormat="1">
      <c r="A210" s="11" t="s">
        <v>21</v>
      </c>
      <c r="B210" s="12">
        <v>292000</v>
      </c>
      <c r="C210" s="11" t="s">
        <v>436</v>
      </c>
      <c r="D210" s="11" t="s">
        <v>23</v>
      </c>
      <c r="E210" s="11" t="s">
        <v>24</v>
      </c>
      <c r="F210" s="11">
        <v>10</v>
      </c>
      <c r="G210" s="13">
        <f t="shared" si="1857"/>
        <v>55.203749999999999</v>
      </c>
      <c r="H210" s="14">
        <v>42</v>
      </c>
      <c r="I210" s="13">
        <f t="shared" si="1858"/>
        <v>420</v>
      </c>
      <c r="J210" s="14">
        <v>12566</v>
      </c>
      <c r="K210" s="11">
        <v>50</v>
      </c>
      <c r="L210" s="15">
        <f>+IFERROR(VLOOKUP($K210,'[4]Lookup Tables'!$A$3:$B$35,2,FALSE),"ERROR")</f>
        <v>50</v>
      </c>
      <c r="M210" s="11" t="s">
        <v>25</v>
      </c>
      <c r="N210" s="15" t="str">
        <f t="array" ref="N210">VLOOKUP($M210&amp;$L210, CHOOSE({1,2}, '[4]Lookup Tables'!$I$59:$I$165&amp;'[4]Lookup Tables'!$J$59:$J$165,'[4]Lookup Tables'!$K$59:$K$165), 2,0)</f>
        <v>M50</v>
      </c>
      <c r="O210" s="15">
        <f t="array" ref="O210">VLOOKUP($M210&amp;$K210&amp;A210, CHOOSE({1,2,3}, '[4]Lookup Tables'!$I$59:$I$165&amp;'[4]Lookup Tables'!$J$59:$J$165&amp;'[4]Lookup Tables'!$H$59:$H$165,'[4]Lookup Tables'!$L$59:$L$165), 2,0)</f>
        <v>70325</v>
      </c>
      <c r="P210" s="15">
        <f>+IFERROR(VLOOKUP($A210,'[4]Lookup Tables'!$I$54:$J$55,2,FALSE),"ERROR")</f>
        <v>72036</v>
      </c>
      <c r="Q210" s="16">
        <v>54.75</v>
      </c>
      <c r="R210" s="51">
        <v>1.375</v>
      </c>
      <c r="S210" s="18">
        <v>32</v>
      </c>
      <c r="T210" s="19">
        <f>(VLOOKUP(S210,'[4]Lookup Tables'!$L$3:$M$11,2,FALSE))*0.039370078474</f>
        <v>1.2499999915495001</v>
      </c>
      <c r="U210" s="17">
        <f t="shared" si="1859"/>
        <v>67.188300849372922</v>
      </c>
      <c r="V210" s="20" t="str">
        <f>+IFERROR(VLOOKUP(L210,'[4]Lookup Tables'!$R$4:$U$22,3,FALSE),"ERROR")</f>
        <v>Green</v>
      </c>
      <c r="W210" s="21">
        <f t="shared" si="1860"/>
        <v>292000</v>
      </c>
      <c r="X210" s="22" t="s">
        <v>437</v>
      </c>
      <c r="Y210" s="23" t="s">
        <v>27</v>
      </c>
      <c r="Z210" s="23" t="str">
        <f>+IFERROR(VLOOKUP(L210,'[4]Lookup Tables'!$R$4:$U$22,4,FALSE),"ERROR")</f>
        <v>Medium</v>
      </c>
      <c r="AA210" s="21">
        <f t="shared" si="1861"/>
        <v>32</v>
      </c>
      <c r="AB210" s="24">
        <f t="shared" si="1862"/>
        <v>1.375</v>
      </c>
      <c r="AC210" s="23" t="s">
        <v>305</v>
      </c>
      <c r="AD210" s="25">
        <v>0.875</v>
      </c>
      <c r="AE210" s="26">
        <f t="shared" si="1863"/>
        <v>5.583153591573577</v>
      </c>
      <c r="AF210" s="23" t="s">
        <v>306</v>
      </c>
      <c r="AG210" s="23">
        <v>1</v>
      </c>
      <c r="AH210" s="26">
        <f t="shared" si="1864"/>
        <v>6.8778211991747193</v>
      </c>
      <c r="AI210" s="23"/>
      <c r="AJ210" s="23"/>
      <c r="AK210" s="26"/>
      <c r="AL210" s="23" t="s">
        <v>31</v>
      </c>
      <c r="AM210" s="23">
        <v>0.80400000000000005</v>
      </c>
      <c r="AN210" s="26">
        <f t="shared" si="1865"/>
        <v>5.0953149535989448</v>
      </c>
      <c r="AO210" s="23" t="s">
        <v>32</v>
      </c>
      <c r="AP210" s="23">
        <v>0.53</v>
      </c>
      <c r="AQ210" s="26">
        <f t="shared" si="1866"/>
        <v>4.0186625655064727</v>
      </c>
      <c r="AR210" s="47">
        <f t="shared" si="1867"/>
        <v>55</v>
      </c>
      <c r="AS210" s="21">
        <f>+IFERROR(VLOOKUP(L210,'[4]Lookup Tables'!$R$4:$U$22,2,FALSE),"ERROR")</f>
        <v>60</v>
      </c>
      <c r="AT210" s="23" t="str">
        <f t="shared" si="1868"/>
        <v>B or G</v>
      </c>
      <c r="AU210" s="21">
        <f t="shared" si="1869"/>
        <v>10</v>
      </c>
      <c r="AV210" s="21" t="str">
        <f>+IFERROR(VLOOKUP(L210,'[4]Lookup Tables'!$R$4:$V$22,5,FALSE),"ERROR")</f>
        <v>5-8</v>
      </c>
      <c r="AW210" s="21">
        <v>600</v>
      </c>
      <c r="AX210" s="48">
        <f t="shared" si="1870"/>
        <v>54.75</v>
      </c>
      <c r="AY210" s="48">
        <f t="shared" si="1871"/>
        <v>55</v>
      </c>
      <c r="AZ210" s="48">
        <f t="shared" si="1872"/>
        <v>55.75</v>
      </c>
      <c r="BA210" s="29">
        <f t="array" ref="BA210">VLOOKUP($S210&amp;$M210, CHOOSE({1,2}, '[4]Lookup Tables'!$I$20:$I$49&amp;'[4]Lookup Tables'!$J$20:$J$49,'[4]Lookup Tables'!$K$20:$K$49), 2,0)</f>
        <v>9.1499999999999998E-2</v>
      </c>
      <c r="BB210" s="29">
        <f t="shared" si="1873"/>
        <v>5.0096249999999998</v>
      </c>
      <c r="BC210" s="30">
        <f t="shared" si="1874"/>
        <v>2274.3697499999998</v>
      </c>
      <c r="BD210" s="29">
        <f t="array" ref="BD210">VLOOKUP($S210&amp;$M210, CHOOSE({1,2}, '[4]Lookup Tables'!$I$20:$I$49&amp;'[4]Lookup Tables'!$J$20:$J$49,'[4]Lookup Tables'!$L$20:$L$49), 2,0)</f>
        <v>9.2999999999999999E-2</v>
      </c>
      <c r="BE210" s="29">
        <f t="shared" si="1875"/>
        <v>5.1150000000000002</v>
      </c>
      <c r="BF210" s="30">
        <f t="shared" si="1876"/>
        <v>2322.21</v>
      </c>
      <c r="BG210" s="29">
        <f t="array" ref="BG210">VLOOKUP($S210&amp;$M210, CHOOSE({1,2}, '[4]Lookup Tables'!$I$20:$I$49&amp;'[4]Lookup Tables'!$J$20:$J$49,'[4]Lookup Tables'!$M$20:$M$49), 2,0)</f>
        <v>9.4500000000000001E-2</v>
      </c>
      <c r="BH210" s="29">
        <f t="shared" si="1877"/>
        <v>5.2683749999999998</v>
      </c>
      <c r="BI210" s="30">
        <f t="shared" si="1878"/>
        <v>2391.8422499999997</v>
      </c>
      <c r="BJ210" s="30" t="str">
        <f t="shared" si="1879"/>
        <v>M50</v>
      </c>
      <c r="BK210" s="31">
        <f t="shared" si="1880"/>
        <v>3.5804999999999998</v>
      </c>
      <c r="BL210" s="30">
        <v>72036</v>
      </c>
      <c r="BM210" s="31">
        <f t="shared" si="1881"/>
        <v>1.5345</v>
      </c>
      <c r="BN210" s="32">
        <v>0.3</v>
      </c>
      <c r="BO210" s="29" t="str">
        <f>'[4]Lookup Tables'!$P$58</f>
        <v>12-8 4x1.25 Universal Clip</v>
      </c>
      <c r="BP210" s="30">
        <f>VLOOKUP($BO210,'[4]Lookup Tables'!$P$58:$Q$60,2)</f>
        <v>8509</v>
      </c>
      <c r="BQ210" s="29" t="str">
        <f>VLOOKUP($S210,'[4]Lookup Tables'!$O$45:$S$53,2)</f>
        <v>54mm142 gauge</v>
      </c>
      <c r="BR210" s="33">
        <f t="shared" si="1882"/>
        <v>4.6875</v>
      </c>
      <c r="BS210" s="30">
        <f>VLOOKUP($S210,'[4]Lookup Tables'!$O$45:$S$53,3)</f>
        <v>8040</v>
      </c>
      <c r="BT210" s="29" t="str">
        <f>VLOOKUP($S210,'[4]Lookup Tables'!$O$45:$S$53,4)</f>
        <v>114mm200 gauge</v>
      </c>
      <c r="BU210" s="33">
        <f t="shared" si="1883"/>
        <v>4.6875</v>
      </c>
      <c r="BV210" s="30">
        <f>VLOOKUP($S210,'[4]Lookup Tables'!$O$45:$S$53,5)</f>
        <v>8036</v>
      </c>
      <c r="BW210" s="34">
        <f t="shared" si="1884"/>
        <v>10</v>
      </c>
      <c r="BX210" s="34">
        <f t="shared" si="1885"/>
        <v>50.096249999999998</v>
      </c>
      <c r="BY210" s="34">
        <f t="shared" si="1886"/>
        <v>51.150000000000006</v>
      </c>
      <c r="BZ210" s="34">
        <f t="shared" si="1887"/>
        <v>52.683749999999996</v>
      </c>
      <c r="CA210" s="34">
        <f t="shared" si="1888"/>
        <v>55.203749999999999</v>
      </c>
      <c r="CB210" s="35" t="str">
        <f t="array" ref="CB210">VLOOKUP($E210&amp;ROUNDUP(($AZ210),0), CHOOSE({1,2},'[4]Lookup Tables'!$X$3:$X$129&amp;'[4]Lookup Tables'!$Y$3:$Y$129,'[4]Lookup Tables'!$Z$3:$Z$129),2,0)</f>
        <v>56"-2pc</v>
      </c>
      <c r="CC210" s="34">
        <f t="array" ref="CC210">VLOOKUP($E210&amp;ROUNDUP(($AZ210),0), CHOOSE({1,2},'[4]Lookup Tables'!$X$3:$X$129&amp;'[4]Lookup Tables'!$Y$3:$Y$129,'[4]Lookup Tables'!AA$3:$AA$129),2,0)</f>
        <v>8480</v>
      </c>
      <c r="CD210" s="34">
        <f t="array" ref="CD210">VLOOKUP($E210&amp;ROUNDUP(($AZ210),0), CHOOSE({1,2},'[4]Lookup Tables'!$X$3:$X$129&amp;'[4]Lookup Tables'!$Y$3:$Y$129,'[4]Lookup Tables'!$AB$3:$AB$129),2,0)</f>
        <v>8481</v>
      </c>
      <c r="CE210" s="36">
        <f t="array" ref="CE210">VLOOKUP($E210&amp;ROUNDUP(($AZ210),0), CHOOSE({1,2},'[4]Lookup Tables'!$X$3:$X$129&amp;'[4]Lookup Tables'!$Y$3:$Y$129,'[4]Lookup Tables'!$AD$3:$AD$129),2,0)</f>
        <v>2.52</v>
      </c>
      <c r="CF210" s="34">
        <f t="array" ref="CF210">VLOOKUP($E210&amp;ROUNDUP(($AZ210),0), CHOOSE({1,2},'[4]Lookup Tables'!$X$3:$X$129&amp;'[4]Lookup Tables'!$Y$3:$Y$129,'[4]Lookup Tables'!$AE$3:$AE$129),2,0)</f>
        <v>3</v>
      </c>
      <c r="CG210" s="34" t="str">
        <f t="array" ref="CG210">VLOOKUP($E210&amp;ROUNDUP(($AZ210+1),0), CHOOSE({1,2},'[4]Lookup Tables'!$X$3:$X$129&amp;'[4]Lookup Tables'!$Y$3:$Y$129,'[4]Lookup Tables'!$AC$3:$AC$129),2,0)</f>
        <v>NA</v>
      </c>
      <c r="CH210" s="36">
        <f t="shared" si="1889"/>
        <v>10.129166616425426</v>
      </c>
      <c r="CI210" s="36">
        <f t="shared" ref="CI210" si="1897">IF(CB210="NA", CH210*0.0022,0)</f>
        <v>0</v>
      </c>
      <c r="CJ210" s="36">
        <f t="shared" si="1890"/>
        <v>682.50550010299821</v>
      </c>
      <c r="CK210" s="36">
        <f t="shared" si="1891"/>
        <v>3.9839718283969985</v>
      </c>
      <c r="CL210" s="36">
        <f t="shared" si="1892"/>
        <v>5.0900368319879883</v>
      </c>
      <c r="CM210" s="36">
        <f t="shared" si="1893"/>
        <v>1.3325674009170954</v>
      </c>
      <c r="CN210" s="37">
        <f t="shared" si="1894"/>
        <v>24.400000000000002</v>
      </c>
      <c r="CO210" s="37">
        <f t="shared" si="1895"/>
        <v>21.867803576047979</v>
      </c>
      <c r="CP210" s="52" t="str">
        <f t="array" ref="CP210">VLOOKUP($S210&amp;$D210, CHOOSE({1,2}, '[4]Lookup Tables'!$O$65:$O$79&amp;'[4]Lookup Tables'!$P$65:$P$79,'[4]Lookup Tables'!$Q$65:$Q$79),2,0)</f>
        <v>NA</v>
      </c>
      <c r="CQ210" s="39">
        <f t="shared" ref="CQ210" si="1898">(CA210/BW210)+(50/I210)</f>
        <v>5.6394226190476182</v>
      </c>
      <c r="CR210" s="40" t="str">
        <f>+IFERROR(VLOOKUP($J210,'[5]Codes - Revised'!$A$8:$O$12110,10,FALSE),"ERROR")</f>
        <v>56 x 42</v>
      </c>
      <c r="CS210" s="41">
        <f t="shared" ref="CS210" si="1899">CQ210*F210*H210</f>
        <v>2368.5574999999994</v>
      </c>
    </row>
    <row r="211" spans="1:97" s="10" customFormat="1">
      <c r="A211" s="11" t="s">
        <v>21</v>
      </c>
      <c r="B211" s="12">
        <v>294003</v>
      </c>
      <c r="C211" s="11" t="s">
        <v>438</v>
      </c>
      <c r="D211" s="11" t="s">
        <v>23</v>
      </c>
      <c r="E211" s="11" t="s">
        <v>24</v>
      </c>
      <c r="F211" s="11">
        <v>8</v>
      </c>
      <c r="G211" s="13">
        <f>CA211</f>
        <v>47.656500000000001</v>
      </c>
      <c r="H211" s="14">
        <v>42</v>
      </c>
      <c r="I211" s="13">
        <f>F211*H211</f>
        <v>336</v>
      </c>
      <c r="J211" s="14">
        <v>12623</v>
      </c>
      <c r="K211" s="11" t="s">
        <v>65</v>
      </c>
      <c r="L211" s="15" t="str">
        <f>+IFERROR(VLOOKUP($K211,'[4]Lookup Tables'!$A$3:$B$35,2,FALSE),"ERROR")</f>
        <v>0204</v>
      </c>
      <c r="M211" s="11" t="s">
        <v>56</v>
      </c>
      <c r="N211" s="15" t="str">
        <f t="array" ref="N211">VLOOKUP($M211&amp;$L211, CHOOSE({1,2}, '[4]Lookup Tables'!$I$59:$I$165&amp;'[4]Lookup Tables'!$J$59:$J$165,'[4]Lookup Tables'!$K$59:$K$165), 2,0)</f>
        <v>LIF0204</v>
      </c>
      <c r="O211" s="15">
        <f t="array" ref="O211">VLOOKUP($M211&amp;$K211&amp;A211, CHOOSE({1,2,3}, '[4]Lookup Tables'!$I$59:$I$165&amp;'[4]Lookup Tables'!$J$59:$J$165&amp;'[4]Lookup Tables'!$H$59:$H$165,'[4]Lookup Tables'!$L$59:$L$165), 2,0)</f>
        <v>70314</v>
      </c>
      <c r="P211" s="15">
        <f>+IFERROR(VLOOKUP($A211,'[4]Lookup Tables'!$I$54:$J$55,2,FALSE),"ERROR")</f>
        <v>72036</v>
      </c>
      <c r="Q211" s="16">
        <v>58.625</v>
      </c>
      <c r="R211" s="51">
        <v>1.375</v>
      </c>
      <c r="S211" s="18">
        <v>32</v>
      </c>
      <c r="T211" s="19">
        <f>(VLOOKUP(S211,'[4]Lookup Tables'!$L$3:$M$11,2,FALSE))*0.039370078474</f>
        <v>1.2499999915495001</v>
      </c>
      <c r="U211" s="17">
        <f>(3.14159*(T211/2)^2)*(Q211)</f>
        <v>71.943637210858228</v>
      </c>
      <c r="V211" s="20" t="str">
        <f>+IFERROR(VLOOKUP(L211,'[4]Lookup Tables'!$R$4:$U$22,3,FALSE),"ERROR")</f>
        <v>Yellow</v>
      </c>
      <c r="W211" s="21">
        <f>B211</f>
        <v>294003</v>
      </c>
      <c r="X211" s="11" t="s">
        <v>439</v>
      </c>
      <c r="Y211" s="23" t="s">
        <v>27</v>
      </c>
      <c r="Z211" s="23" t="str">
        <f>+IFERROR(VLOOKUP(L211,'[4]Lookup Tables'!$R$4:$U$22,4,FALSE),"ERROR")</f>
        <v>Slow</v>
      </c>
      <c r="AA211" s="21">
        <f>S211</f>
        <v>32</v>
      </c>
      <c r="AB211" s="24">
        <f>R211</f>
        <v>1.375</v>
      </c>
      <c r="AC211" s="23" t="s">
        <v>305</v>
      </c>
      <c r="AD211" s="25">
        <v>0.875</v>
      </c>
      <c r="AE211" s="26">
        <f>(($U211-(3.1459*(($AB211+0.043)/2)^2))/((3.1459*(($AB211+0.043)/2)^2)-(3.1459*(AD211/2)^2)))/12</f>
        <v>5.9878330769793857</v>
      </c>
      <c r="AF211" s="23" t="s">
        <v>306</v>
      </c>
      <c r="AG211" s="23">
        <v>1</v>
      </c>
      <c r="AH211" s="26">
        <f>(($U211-(3.1459*(($AB211+0.043)/2)^2))/((3.1459*(($AB211+0.043)/2)^2)-(3.1459*(AG211/2)^2)))/12</f>
        <v>7.3763410944174259</v>
      </c>
      <c r="AI211" s="23"/>
      <c r="AJ211" s="23"/>
      <c r="AK211" s="26"/>
      <c r="AL211" s="23" t="s">
        <v>31</v>
      </c>
      <c r="AM211" s="23">
        <v>0.80400000000000005</v>
      </c>
      <c r="AN211" s="26">
        <f>(($U211-(3.1459*(($AB211+0.043)/2)^2))/((3.1459*(($AB211+0.043)/2)^2)-(3.1459*(AM211/2)^2)))/12</f>
        <v>5.464634801169499</v>
      </c>
      <c r="AO211" s="23" t="s">
        <v>32</v>
      </c>
      <c r="AP211" s="23">
        <v>0.53</v>
      </c>
      <c r="AQ211" s="26">
        <f>(($U211-(3.1459*(($AB211+0.043)/2)^2))/((3.1459*(($AB211+0.043)/2)^2)-(3.1459*(AP211/2)^2)))/12</f>
        <v>4.3099442349707004</v>
      </c>
      <c r="AR211" s="47">
        <f>AY211</f>
        <v>58.875</v>
      </c>
      <c r="AS211" s="21">
        <f>+IFERROR(VLOOKUP(L211,'[4]Lookup Tables'!$R$4:$U$22,2,FALSE),"ERROR")</f>
        <v>240</v>
      </c>
      <c r="AT211" s="23" t="str">
        <f>A211</f>
        <v>B or G</v>
      </c>
      <c r="AU211" s="21">
        <f>F211</f>
        <v>8</v>
      </c>
      <c r="AV211" s="21" t="str">
        <f>+IFERROR(VLOOKUP(L211,'[4]Lookup Tables'!$R$4:$V$22,5,FALSE),"ERROR")</f>
        <v>5-8</v>
      </c>
      <c r="AW211" s="21">
        <v>600</v>
      </c>
      <c r="AX211" s="48">
        <f>Q211</f>
        <v>58.625</v>
      </c>
      <c r="AY211" s="48">
        <f>AX211+0.25</f>
        <v>58.875</v>
      </c>
      <c r="AZ211" s="48">
        <f>AX211+1</f>
        <v>59.625</v>
      </c>
      <c r="BA211" s="29">
        <f t="array" ref="BA211">VLOOKUP($S211&amp;$M211, CHOOSE({1,2}, '[4]Lookup Tables'!$I$20:$I$49&amp;'[4]Lookup Tables'!$J$20:$J$49,'[4]Lookup Tables'!$K$20:$K$49), 2,0)</f>
        <v>9.1499999999999998E-2</v>
      </c>
      <c r="BB211" s="29">
        <f>BA211*AX211</f>
        <v>5.3641874999999999</v>
      </c>
      <c r="BC211" s="30">
        <f>BB211*454</f>
        <v>2435.3411249999999</v>
      </c>
      <c r="BD211" s="29">
        <f t="array" ref="BD211">VLOOKUP($S211&amp;$M211, CHOOSE({1,2}, '[4]Lookup Tables'!$I$20:$I$49&amp;'[4]Lookup Tables'!$J$20:$J$49,'[4]Lookup Tables'!$L$20:$L$49), 2,0)</f>
        <v>9.2999999999999999E-2</v>
      </c>
      <c r="BE211" s="29">
        <f>BD211*AY211</f>
        <v>5.4753749999999997</v>
      </c>
      <c r="BF211" s="30">
        <f>BE211*454</f>
        <v>2485.8202499999998</v>
      </c>
      <c r="BG211" s="29">
        <f t="array" ref="BG211">VLOOKUP($S211&amp;$M211, CHOOSE({1,2}, '[4]Lookup Tables'!$I$20:$I$49&amp;'[4]Lookup Tables'!$J$20:$J$49,'[4]Lookup Tables'!$M$20:$M$49), 2,0)</f>
        <v>9.4500000000000001E-2</v>
      </c>
      <c r="BH211" s="29">
        <f>BG211*AZ211</f>
        <v>5.6345625000000004</v>
      </c>
      <c r="BI211" s="30">
        <f>BH211*454</f>
        <v>2558.091375</v>
      </c>
      <c r="BJ211" s="30" t="str">
        <f>N211</f>
        <v>LIF0204</v>
      </c>
      <c r="BK211" s="31">
        <f>BE211*0.7</f>
        <v>3.8327624999999994</v>
      </c>
      <c r="BL211" s="30">
        <v>72036</v>
      </c>
      <c r="BM211" s="31">
        <f>BE211*0.3</f>
        <v>1.6426124999999998</v>
      </c>
      <c r="BN211" s="32">
        <v>0.3</v>
      </c>
      <c r="BO211" s="29" t="str">
        <f>'[4]Lookup Tables'!$P$58</f>
        <v>12-8 4x1.25 Universal Clip</v>
      </c>
      <c r="BP211" s="30">
        <f>VLOOKUP($BO211,'[4]Lookup Tables'!$P$58:$Q$60,2)</f>
        <v>8509</v>
      </c>
      <c r="BQ211" s="29" t="str">
        <f>VLOOKUP($S211,'[4]Lookup Tables'!$O$45:$S$53,2)</f>
        <v>54mm142 gauge</v>
      </c>
      <c r="BR211" s="33">
        <f>($AY211+1.25)/12</f>
        <v>5.010416666666667</v>
      </c>
      <c r="BS211" s="30">
        <f>VLOOKUP($S211,'[4]Lookup Tables'!$O$45:$S$53,3)</f>
        <v>8040</v>
      </c>
      <c r="BT211" s="29" t="str">
        <f>VLOOKUP($S211,'[4]Lookup Tables'!$O$45:$S$53,4)</f>
        <v>114mm200 gauge</v>
      </c>
      <c r="BU211" s="33">
        <f>($AY211+1.25)/12</f>
        <v>5.010416666666667</v>
      </c>
      <c r="BV211" s="30">
        <f>VLOOKUP($S211,'[4]Lookup Tables'!$O$45:$S$53,5)</f>
        <v>8036</v>
      </c>
      <c r="BW211" s="34">
        <f>F211</f>
        <v>8</v>
      </c>
      <c r="BX211" s="34">
        <f>BB211*BW211</f>
        <v>42.913499999999999</v>
      </c>
      <c r="BY211" s="34">
        <f>BE211*BW211</f>
        <v>43.802999999999997</v>
      </c>
      <c r="BZ211" s="34">
        <f>BH211*BW211</f>
        <v>45.076500000000003</v>
      </c>
      <c r="CA211" s="34">
        <f>BZ211+CE211+CI211</f>
        <v>47.656500000000001</v>
      </c>
      <c r="CB211" s="35" t="str">
        <f t="array" ref="CB211">VLOOKUP($E211&amp;ROUNDUP(($AZ211),0), CHOOSE({1,2},'[4]Lookup Tables'!$X$3:$X$129&amp;'[4]Lookup Tables'!$Y$3:$Y$129,'[4]Lookup Tables'!$Z$3:$Z$129),2,0)</f>
        <v>62"-2pc</v>
      </c>
      <c r="CC211" s="34">
        <f t="array" ref="CC211">VLOOKUP($E211&amp;ROUNDUP(($AZ211),0), CHOOSE({1,2},'[4]Lookup Tables'!$X$3:$X$129&amp;'[4]Lookup Tables'!$Y$3:$Y$129,'[4]Lookup Tables'!AA$3:$AA$129),2,0)</f>
        <v>8490</v>
      </c>
      <c r="CD211" s="34">
        <f t="array" ref="CD211">VLOOKUP($E211&amp;ROUNDUP(($AZ211),0), CHOOSE({1,2},'[4]Lookup Tables'!$X$3:$X$129&amp;'[4]Lookup Tables'!$Y$3:$Y$129,'[4]Lookup Tables'!$AB$3:$AB$129),2,0)</f>
        <v>8491</v>
      </c>
      <c r="CE211" s="36">
        <f t="array" ref="CE211">VLOOKUP($E211&amp;ROUNDUP(($AZ211),0), CHOOSE({1,2},'[4]Lookup Tables'!$X$3:$X$129&amp;'[4]Lookup Tables'!$Y$3:$Y$129,'[4]Lookup Tables'!$AD$3:$AD$129),2,0)</f>
        <v>2.58</v>
      </c>
      <c r="CF211" s="34">
        <f t="array" ref="CF211">VLOOKUP($E211&amp;ROUNDUP(($AZ211),0), CHOOSE({1,2},'[4]Lookup Tables'!$X$3:$X$129&amp;'[4]Lookup Tables'!$Y$3:$Y$129,'[4]Lookup Tables'!$AE$3:$AE$129),2,0)</f>
        <v>4</v>
      </c>
      <c r="CG211" s="34" t="str">
        <f t="array" ref="CG211">VLOOKUP($E211&amp;ROUNDUP(($AZ211+1),0), CHOOSE({1,2},'[4]Lookup Tables'!$X$3:$X$129&amp;'[4]Lookup Tables'!$Y$3:$Y$129,'[4]Lookup Tables'!$AC$3:$AC$129),2,0)</f>
        <v>NA</v>
      </c>
      <c r="CH211" s="36">
        <f>(CO211*12)*0.0386</f>
        <v>9.5791796517447505</v>
      </c>
      <c r="CI211" s="36">
        <f>IF(CB211="NA", CH211*0.0022,0)</f>
        <v>0</v>
      </c>
      <c r="CJ211" s="36">
        <f>((3.14159*(((S211*0.039370078474)/2)^2))*Q211)*BW211</f>
        <v>584.64854712019394</v>
      </c>
      <c r="CK211" s="36">
        <f>((SQRT((CJ211/Q211)/3.14159))*2)</f>
        <v>3.5633727314959263</v>
      </c>
      <c r="CL211" s="36">
        <f>CK211/0.7827</f>
        <v>4.5526673457211277</v>
      </c>
      <c r="CM211" s="36">
        <f>(2*3.14159*(CL211/2))/12</f>
        <v>1.1918845172203365</v>
      </c>
      <c r="CN211" s="37">
        <f>ROUNDUP((Q211/3)*CM211,1)</f>
        <v>23.3</v>
      </c>
      <c r="CO211" s="37">
        <f>(CN211*ABS(COS(15)))+((6*(CM211*5))/12)</f>
        <v>20.680439662661378</v>
      </c>
      <c r="CP211" s="52" t="str">
        <f t="array" ref="CP211">VLOOKUP($S211&amp;$D211, CHOOSE({1,2}, '[4]Lookup Tables'!$O$65:$O$79&amp;'[4]Lookup Tables'!$P$65:$P$79,'[4]Lookup Tables'!$Q$65:$Q$79),2,0)</f>
        <v>NA</v>
      </c>
      <c r="CQ211" s="39">
        <f>(CA211/BW211)+(50/I211)</f>
        <v>6.1058720238095239</v>
      </c>
      <c r="CR211" s="40" t="str">
        <f>+IFERROR(VLOOKUP($J211,'[5]Codes - Revised'!$A$8:$O$12110,10,FALSE),"ERROR")</f>
        <v>66 x 42</v>
      </c>
      <c r="CS211" s="41">
        <f>CQ211*F211*H211</f>
        <v>2051.5729999999999</v>
      </c>
    </row>
    <row r="212" spans="1:97" s="10" customFormat="1">
      <c r="A212" s="11" t="s">
        <v>21</v>
      </c>
      <c r="B212" s="11">
        <v>294006</v>
      </c>
      <c r="C212" s="11" t="s">
        <v>440</v>
      </c>
      <c r="D212" s="11" t="s">
        <v>23</v>
      </c>
      <c r="E212" s="11" t="s">
        <v>24</v>
      </c>
      <c r="F212" s="11">
        <v>10</v>
      </c>
      <c r="G212" s="13">
        <f t="shared" ref="G212" si="1900">CA212</f>
        <v>58.925625000000004</v>
      </c>
      <c r="H212" s="14">
        <v>36</v>
      </c>
      <c r="I212" s="13">
        <f t="shared" ref="I212" si="1901">F212*H212</f>
        <v>360</v>
      </c>
      <c r="J212" s="14">
        <v>12625</v>
      </c>
      <c r="K212" s="11">
        <v>90</v>
      </c>
      <c r="L212" s="15">
        <f>+IFERROR(VLOOKUP($K212,'[4]Lookup Tables'!$A$3:$B$35,2,FALSE),"ERROR")</f>
        <v>90</v>
      </c>
      <c r="M212" s="11" t="s">
        <v>56</v>
      </c>
      <c r="N212" s="15" t="str">
        <f t="array" ref="N212">VLOOKUP($M212&amp;$L212, CHOOSE({1,2}, '[4]Lookup Tables'!$I$59:$I$124&amp;'[4]Lookup Tables'!$J$59:$J$124,'[4]Lookup Tables'!$K$59:$K$124), 2,0)</f>
        <v>LIF90</v>
      </c>
      <c r="O212" s="15">
        <f t="array" ref="O212">VLOOKUP($M212&amp;$K212, CHOOSE({1,2}, '[4]Lookup Tables'!$I$59:$I$124&amp;'[4]Lookup Tables'!$J$59:$J$124,'[4]Lookup Tables'!$L$59:$L$124), 2,0)</f>
        <v>70416</v>
      </c>
      <c r="P212" s="15">
        <f>+IFERROR(VLOOKUP($A212,'[4]Lookup Tables'!$I$54:$J$55,2,FALSE),"ERROR")</f>
        <v>72036</v>
      </c>
      <c r="Q212" s="16">
        <v>58.625</v>
      </c>
      <c r="R212" s="51">
        <v>1.375</v>
      </c>
      <c r="S212" s="18">
        <v>32</v>
      </c>
      <c r="T212" s="19">
        <f>(VLOOKUP(S212,'[4]Lookup Tables'!$L$3:$M$11,2,FALSE))*0.039370078474</f>
        <v>1.2499999915495001</v>
      </c>
      <c r="U212" s="17">
        <f t="shared" ref="U212" si="1902">(3.14159*(T212/2)^2)*(Q212)</f>
        <v>71.943637210858228</v>
      </c>
      <c r="V212" s="20" t="str">
        <f>+IFERROR(VLOOKUP(L212,'[4]Lookup Tables'!$R$4:$U$22,3,FALSE),"ERROR")</f>
        <v>Yellow</v>
      </c>
      <c r="W212" s="21">
        <f t="shared" ref="W212" si="1903">B212</f>
        <v>294006</v>
      </c>
      <c r="X212" s="22" t="s">
        <v>441</v>
      </c>
      <c r="Y212" s="23" t="s">
        <v>27</v>
      </c>
      <c r="Z212" s="23" t="str">
        <f>+IFERROR(VLOOKUP(L212,'[4]Lookup Tables'!$R$4:$U$22,4,FALSE),"ERROR")</f>
        <v>Slow</v>
      </c>
      <c r="AA212" s="21">
        <f t="shared" ref="AA212" si="1904">S212</f>
        <v>32</v>
      </c>
      <c r="AB212" s="24">
        <f t="shared" ref="AB212" si="1905">R212</f>
        <v>1.375</v>
      </c>
      <c r="AC212" s="23" t="s">
        <v>305</v>
      </c>
      <c r="AD212" s="25">
        <v>0.875</v>
      </c>
      <c r="AE212" s="26">
        <f t="shared" ref="AE212" si="1906">(($U212-(3.1459*(($AB212+0.043)/2)^2))/((3.1459*(($AB212+0.043)/2)^2)-(3.1459*(AD212/2)^2)))/12</f>
        <v>5.9878330769793857</v>
      </c>
      <c r="AF212" s="23" t="s">
        <v>306</v>
      </c>
      <c r="AG212" s="23">
        <v>1</v>
      </c>
      <c r="AH212" s="26">
        <f t="shared" ref="AH212" si="1907">(($U212-(3.1459*(($AB212+0.043)/2)^2))/((3.1459*(($AB212+0.043)/2)^2)-(3.1459*(AG212/2)^2)))/12</f>
        <v>7.3763410944174259</v>
      </c>
      <c r="AI212" s="23"/>
      <c r="AJ212" s="23"/>
      <c r="AK212" s="26"/>
      <c r="AL212" s="23" t="s">
        <v>31</v>
      </c>
      <c r="AM212" s="23">
        <v>0.80400000000000005</v>
      </c>
      <c r="AN212" s="26">
        <f t="shared" ref="AN212" si="1908">(($U212-(3.1459*(($AB212+0.043)/2)^2))/((3.1459*(($AB212+0.043)/2)^2)-(3.1459*(AM212/2)^2)))/12</f>
        <v>5.464634801169499</v>
      </c>
      <c r="AO212" s="23" t="s">
        <v>32</v>
      </c>
      <c r="AP212" s="23">
        <v>0.53</v>
      </c>
      <c r="AQ212" s="26">
        <f t="shared" ref="AQ212" si="1909">(($U212-(3.1459*(($AB212+0.043)/2)^2))/((3.1459*(($AB212+0.043)/2)^2)-(3.1459*(AP212/2)^2)))/12</f>
        <v>4.3099442349707004</v>
      </c>
      <c r="AR212" s="47">
        <f t="shared" ref="AR212" si="1910">AY212</f>
        <v>58.875</v>
      </c>
      <c r="AS212" s="21">
        <f>+IFERROR(VLOOKUP(L212,'[4]Lookup Tables'!$R$4:$U$22,2,FALSE),"ERROR")</f>
        <v>240</v>
      </c>
      <c r="AT212" s="23" t="str">
        <f t="shared" ref="AT212" si="1911">A212</f>
        <v>B or G</v>
      </c>
      <c r="AU212" s="21">
        <f t="shared" ref="AU212" si="1912">F212</f>
        <v>10</v>
      </c>
      <c r="AV212" s="21" t="str">
        <f>+IFERROR(VLOOKUP(L212,'[4]Lookup Tables'!$R$4:$V$22,5,FALSE),"ERROR")</f>
        <v>5-8</v>
      </c>
      <c r="AW212" s="21">
        <v>600</v>
      </c>
      <c r="AX212" s="48">
        <f t="shared" ref="AX212" si="1913">Q212</f>
        <v>58.625</v>
      </c>
      <c r="AY212" s="48">
        <f t="shared" ref="AY212" si="1914">AX212+0.25</f>
        <v>58.875</v>
      </c>
      <c r="AZ212" s="48">
        <f t="shared" ref="AZ212" si="1915">AX212+1</f>
        <v>59.625</v>
      </c>
      <c r="BA212" s="29">
        <f t="array" ref="BA212">VLOOKUP($S212&amp;$M212, CHOOSE({1,2}, '[4]Lookup Tables'!$I$20:$I$49&amp;'[4]Lookup Tables'!$J$20:$J$49,'[4]Lookup Tables'!$K$20:$K$49), 2,0)</f>
        <v>9.1499999999999998E-2</v>
      </c>
      <c r="BB212" s="29">
        <f t="shared" ref="BB212" si="1916">BA212*AX212</f>
        <v>5.3641874999999999</v>
      </c>
      <c r="BC212" s="30">
        <f t="shared" ref="BC212" si="1917">BB212*454</f>
        <v>2435.3411249999999</v>
      </c>
      <c r="BD212" s="29">
        <f t="array" ref="BD212">VLOOKUP($S212&amp;$M212, CHOOSE({1,2}, '[4]Lookup Tables'!$I$20:$I$49&amp;'[4]Lookup Tables'!$J$20:$J$49,'[4]Lookup Tables'!$L$20:$L$49), 2,0)</f>
        <v>9.2999999999999999E-2</v>
      </c>
      <c r="BE212" s="29">
        <f t="shared" ref="BE212" si="1918">BD212*AY212</f>
        <v>5.4753749999999997</v>
      </c>
      <c r="BF212" s="30">
        <f t="shared" ref="BF212" si="1919">BE212*454</f>
        <v>2485.8202499999998</v>
      </c>
      <c r="BG212" s="29">
        <f t="array" ref="BG212">VLOOKUP($S212&amp;$M212, CHOOSE({1,2}, '[4]Lookup Tables'!$I$20:$I$49&amp;'[4]Lookup Tables'!$J$20:$J$49,'[4]Lookup Tables'!$M$20:$M$49), 2,0)</f>
        <v>9.4500000000000001E-2</v>
      </c>
      <c r="BH212" s="29">
        <f t="shared" ref="BH212" si="1920">BG212*AZ212</f>
        <v>5.6345625000000004</v>
      </c>
      <c r="BI212" s="30">
        <f t="shared" ref="BI212" si="1921">BH212*454</f>
        <v>2558.091375</v>
      </c>
      <c r="BJ212" s="30" t="str">
        <f t="shared" ref="BJ212" si="1922">N212</f>
        <v>LIF90</v>
      </c>
      <c r="BK212" s="31">
        <f t="shared" ref="BK212" si="1923">BE212*0.7</f>
        <v>3.8327624999999994</v>
      </c>
      <c r="BL212" s="30">
        <v>72036</v>
      </c>
      <c r="BM212" s="31">
        <f t="shared" ref="BM212" si="1924">BE212*0.3</f>
        <v>1.6426124999999998</v>
      </c>
      <c r="BN212" s="32">
        <v>0.3</v>
      </c>
      <c r="BO212" s="29" t="str">
        <f>'[4]Lookup Tables'!$P$58</f>
        <v>12-8 4x1.25 Universal Clip</v>
      </c>
      <c r="BP212" s="30">
        <f>VLOOKUP($BO212,'[4]Lookup Tables'!$P$58:$Q$60,2)</f>
        <v>8509</v>
      </c>
      <c r="BQ212" s="29" t="str">
        <f>VLOOKUP($S212,'[4]Lookup Tables'!$O$45:$S$53,2)</f>
        <v>54mm142 gauge</v>
      </c>
      <c r="BR212" s="33">
        <f t="shared" ref="BR212" si="1925">($AY212+1.25)/12</f>
        <v>5.010416666666667</v>
      </c>
      <c r="BS212" s="30">
        <f>VLOOKUP($S212,'[4]Lookup Tables'!$O$45:$S$53,3)</f>
        <v>8040</v>
      </c>
      <c r="BT212" s="29" t="str">
        <f>VLOOKUP($S212,'[4]Lookup Tables'!$O$45:$S$53,4)</f>
        <v>114mm200 gauge</v>
      </c>
      <c r="BU212" s="33">
        <f t="shared" ref="BU212" si="1926">($AY212+1.25)/12</f>
        <v>5.010416666666667</v>
      </c>
      <c r="BV212" s="30">
        <f>VLOOKUP($S212,'[4]Lookup Tables'!$O$45:$S$53,5)</f>
        <v>8036</v>
      </c>
      <c r="BW212" s="34">
        <f t="shared" ref="BW212" si="1927">F212</f>
        <v>10</v>
      </c>
      <c r="BX212" s="34">
        <f t="shared" ref="BX212" si="1928">BB212*BW212</f>
        <v>53.641874999999999</v>
      </c>
      <c r="BY212" s="34">
        <f t="shared" ref="BY212" si="1929">BE212*BW212</f>
        <v>54.753749999999997</v>
      </c>
      <c r="BZ212" s="34">
        <f t="shared" ref="BZ212" si="1930">BH212*BW212</f>
        <v>56.345625000000005</v>
      </c>
      <c r="CA212" s="34">
        <f t="shared" ref="CA212" si="1931">BZ212+CE212+CI212</f>
        <v>58.925625000000004</v>
      </c>
      <c r="CB212" s="35" t="str">
        <f t="array" ref="CB212">VLOOKUP($E212&amp;ROUNDUP(($AZ212),0), CHOOSE({1,2},'[4]Lookup Tables'!$X$3:$X$129&amp;'[4]Lookup Tables'!$Y$3:$Y$129,'[4]Lookup Tables'!$Z$3:$Z$129),2,0)</f>
        <v>62"-2pc</v>
      </c>
      <c r="CC212" s="34">
        <f t="array" ref="CC212">VLOOKUP($E212&amp;ROUNDUP(($AZ212),0), CHOOSE({1,2},'[4]Lookup Tables'!$X$3:$X$129&amp;'[4]Lookup Tables'!$Y$3:$Y$129,'[4]Lookup Tables'!AA$3:$AA$129),2,0)</f>
        <v>8490</v>
      </c>
      <c r="CD212" s="34">
        <f t="array" ref="CD212">VLOOKUP($E212&amp;ROUNDUP(($AZ212),0), CHOOSE({1,2},'[4]Lookup Tables'!$X$3:$X$129&amp;'[4]Lookup Tables'!$Y$3:$Y$129,'[4]Lookup Tables'!$AB$3:$AB$129),2,0)</f>
        <v>8491</v>
      </c>
      <c r="CE212" s="36">
        <f t="array" ref="CE212">VLOOKUP($E212&amp;ROUNDUP(($AZ212),0), CHOOSE({1,2},'[4]Lookup Tables'!$X$3:$X$129&amp;'[4]Lookup Tables'!$Y$3:$Y$129,'[4]Lookup Tables'!$AD$3:$AD$129),2,0)</f>
        <v>2.58</v>
      </c>
      <c r="CF212" s="34">
        <f t="array" ref="CF212">VLOOKUP($E212&amp;ROUNDUP(($AZ212),0), CHOOSE({1,2},'[4]Lookup Tables'!$X$3:$X$129&amp;'[4]Lookup Tables'!$Y$3:$Y$129,'[4]Lookup Tables'!$AE$3:$AE$129),2,0)</f>
        <v>4</v>
      </c>
      <c r="CG212" s="34" t="str">
        <f t="array" ref="CG212">VLOOKUP($E212&amp;ROUNDUP(($AZ212+1),0), CHOOSE({1,2},'[4]Lookup Tables'!$X$3:$X$129&amp;'[4]Lookup Tables'!$Y$3:$Y$129,'[4]Lookup Tables'!$AC$3:$AC$129),2,0)</f>
        <v>NA</v>
      </c>
      <c r="CH212" s="36">
        <f t="shared" ref="CH212" si="1932">(CO212*12)*0.0386</f>
        <v>10.727375266526975</v>
      </c>
      <c r="CI212" s="36">
        <f t="shared" ref="CI212:CI216" si="1933">IF(CB212="NA", CH212*0.0022,0)</f>
        <v>0</v>
      </c>
      <c r="CJ212" s="36">
        <f t="shared" ref="CJ212" si="1934">((3.14159*(((S212*0.039370078474)/2)^2))*Q212)*BW212</f>
        <v>730.81068390024245</v>
      </c>
      <c r="CK212" s="36">
        <f t="shared" ref="CK212" si="1935">((SQRT((CJ212/Q212)/3.14159))*2)</f>
        <v>3.9839718283969985</v>
      </c>
      <c r="CL212" s="36">
        <f t="shared" ref="CL212" si="1936">CK212/0.7827</f>
        <v>5.0900368319879883</v>
      </c>
      <c r="CM212" s="36">
        <f t="shared" ref="CM212" si="1937">(2*3.14159*(CL212/2))/12</f>
        <v>1.3325674009170954</v>
      </c>
      <c r="CN212" s="37">
        <f t="shared" ref="CN212" si="1938">ROUNDUP((Q212/3)*CM212,1)</f>
        <v>26.1</v>
      </c>
      <c r="CO212" s="37">
        <f t="shared" ref="CO212" si="1939">(CN212*ABS(COS(15)))+((6*(CM212*5))/12)</f>
        <v>23.159273027907975</v>
      </c>
      <c r="CP212" s="52" t="str">
        <f t="array" ref="CP212">VLOOKUP($S212&amp;$D212, CHOOSE({1,2}, '[4]Lookup Tables'!$O$65:$O$79&amp;'[4]Lookup Tables'!$P$65:$P$79,'[4]Lookup Tables'!$Q$65:$Q$79),2,0)</f>
        <v>NA</v>
      </c>
      <c r="CQ212" s="39">
        <f t="shared" ref="CQ212:CQ216" si="1940">(CA212/BW212)+(50/I212)</f>
        <v>6.0314513888888897</v>
      </c>
      <c r="CR212" s="40" t="str">
        <f>+IFERROR(VLOOKUP($J212,'[5]Codes - Revised'!$A$8:$O$12110,10,FALSE),"ERROR")</f>
        <v>66 x 42</v>
      </c>
      <c r="CS212" s="41">
        <f t="shared" ref="CS212:CS216" si="1941">CQ212*F212*H212</f>
        <v>2171.3225000000002</v>
      </c>
    </row>
    <row r="213" spans="1:97" s="10" customFormat="1">
      <c r="A213" s="11" t="s">
        <v>21</v>
      </c>
      <c r="B213" s="12">
        <v>294009</v>
      </c>
      <c r="C213" s="11" t="s">
        <v>442</v>
      </c>
      <c r="D213" s="11" t="s">
        <v>23</v>
      </c>
      <c r="E213" s="11" t="s">
        <v>34</v>
      </c>
      <c r="F213" s="11">
        <v>10</v>
      </c>
      <c r="G213" s="13">
        <f>CA213</f>
        <v>56.369225225586362</v>
      </c>
      <c r="H213" s="14">
        <v>42</v>
      </c>
      <c r="I213" s="13">
        <f>F213*H213</f>
        <v>420</v>
      </c>
      <c r="J213" s="14">
        <v>12776</v>
      </c>
      <c r="K213" s="11">
        <v>90</v>
      </c>
      <c r="L213" s="15">
        <f>+IFERROR(VLOOKUP($K213,'[4]Lookup Tables'!$A$3:$B$35,2,FALSE),"ERROR")</f>
        <v>90</v>
      </c>
      <c r="M213" s="11" t="s">
        <v>56</v>
      </c>
      <c r="N213" s="15" t="str">
        <f t="array" ref="N213">VLOOKUP($M213&amp;$L213, CHOOSE({1,2}, '[4]Lookup Tables'!$I$59:$I$124&amp;'[4]Lookup Tables'!$J$59:$J$124,'[4]Lookup Tables'!$K$59:$K$124), 2,0)</f>
        <v>LIF90</v>
      </c>
      <c r="O213" s="15">
        <f t="array" ref="O213">VLOOKUP($M213&amp;$K213, CHOOSE({1,2}, '[4]Lookup Tables'!$I$59:$I$124&amp;'[4]Lookup Tables'!$J$59:$J$124,'[4]Lookup Tables'!$L$59:$L$124), 2,0)</f>
        <v>70416</v>
      </c>
      <c r="P213" s="15">
        <f>+IFERROR(VLOOKUP($A213,'[4]Lookup Tables'!$I$54:$J$55,2,FALSE),"ERROR")</f>
        <v>72036</v>
      </c>
      <c r="Q213" s="16">
        <v>58.625</v>
      </c>
      <c r="R213" s="51">
        <v>1.375</v>
      </c>
      <c r="S213" s="18">
        <v>32</v>
      </c>
      <c r="T213" s="19">
        <f>(VLOOKUP(S213,'[4]Lookup Tables'!$L$3:$M$11,2,FALSE))*0.039370078474</f>
        <v>1.2499999915495001</v>
      </c>
      <c r="U213" s="17">
        <f>(3.14159*(T213/2)^2)*(Q213)</f>
        <v>71.943637210858228</v>
      </c>
      <c r="V213" s="20" t="str">
        <f>+IFERROR(VLOOKUP(L213,'[4]Lookup Tables'!$R$4:$U$22,3,FALSE),"ERROR")</f>
        <v>Yellow</v>
      </c>
      <c r="W213" s="21">
        <f>B213</f>
        <v>294009</v>
      </c>
      <c r="X213" s="22" t="s">
        <v>441</v>
      </c>
      <c r="Y213" s="23" t="s">
        <v>27</v>
      </c>
      <c r="Z213" s="23" t="str">
        <f>+IFERROR(VLOOKUP(L213,'[4]Lookup Tables'!$R$4:$U$22,4,FALSE),"ERROR")</f>
        <v>Slow</v>
      </c>
      <c r="AA213" s="21">
        <f>S213</f>
        <v>32</v>
      </c>
      <c r="AB213" s="24">
        <f>R213</f>
        <v>1.375</v>
      </c>
      <c r="AC213" s="23" t="s">
        <v>305</v>
      </c>
      <c r="AD213" s="25">
        <v>0.875</v>
      </c>
      <c r="AE213" s="26">
        <f>(($U213-(3.1459*(($AB213+0.043)/2)^2))/((3.1459*(($AB213+0.043)/2)^2)-(3.1459*(AD213/2)^2)))/12</f>
        <v>5.9878330769793857</v>
      </c>
      <c r="AF213" s="23" t="s">
        <v>306</v>
      </c>
      <c r="AG213" s="23">
        <v>1</v>
      </c>
      <c r="AH213" s="26">
        <f>(($U213-(3.1459*(($AB213+0.043)/2)^2))/((3.1459*(($AB213+0.043)/2)^2)-(3.1459*(AG213/2)^2)))/12</f>
        <v>7.3763410944174259</v>
      </c>
      <c r="AI213" s="23"/>
      <c r="AJ213" s="23"/>
      <c r="AK213" s="26"/>
      <c r="AL213" s="23" t="s">
        <v>31</v>
      </c>
      <c r="AM213" s="23">
        <v>0.80400000000000005</v>
      </c>
      <c r="AN213" s="26">
        <f>(($U213-(3.1459*(($AB213+0.043)/2)^2))/((3.1459*(($AB213+0.043)/2)^2)-(3.1459*(AM213/2)^2)))/12</f>
        <v>5.464634801169499</v>
      </c>
      <c r="AO213" s="23" t="s">
        <v>32</v>
      </c>
      <c r="AP213" s="23">
        <v>0.53</v>
      </c>
      <c r="AQ213" s="26">
        <f>(($U213-(3.1459*(($AB213+0.043)/2)^2))/((3.1459*(($AB213+0.043)/2)^2)-(3.1459*(AP213/2)^2)))/12</f>
        <v>4.3099442349707004</v>
      </c>
      <c r="AR213" s="47">
        <f>AY213</f>
        <v>58.875</v>
      </c>
      <c r="AS213" s="21">
        <f>+IFERROR(VLOOKUP(L213,'[4]Lookup Tables'!$R$4:$U$22,2,FALSE),"ERROR")</f>
        <v>240</v>
      </c>
      <c r="AT213" s="23" t="str">
        <f>A213</f>
        <v>B or G</v>
      </c>
      <c r="AU213" s="21">
        <f>F213</f>
        <v>10</v>
      </c>
      <c r="AV213" s="21" t="str">
        <f>+IFERROR(VLOOKUP(L213,'[4]Lookup Tables'!$R$4:$V$22,5,FALSE),"ERROR")</f>
        <v>5-8</v>
      </c>
      <c r="AW213" s="21">
        <v>600</v>
      </c>
      <c r="AX213" s="48">
        <f>Q213</f>
        <v>58.625</v>
      </c>
      <c r="AY213" s="48">
        <f>AX213+0.25</f>
        <v>58.875</v>
      </c>
      <c r="AZ213" s="48">
        <f>AX213+1</f>
        <v>59.625</v>
      </c>
      <c r="BA213" s="29">
        <f t="array" ref="BA213">VLOOKUP($S213&amp;$M213, CHOOSE({1,2}, '[4]Lookup Tables'!$I$20:$I$49&amp;'[4]Lookup Tables'!$J$20:$J$49,'[4]Lookup Tables'!$K$20:$K$49), 2,0)</f>
        <v>9.1499999999999998E-2</v>
      </c>
      <c r="BB213" s="29">
        <f>BA213*AX213</f>
        <v>5.3641874999999999</v>
      </c>
      <c r="BC213" s="30">
        <f>BB213*454</f>
        <v>2435.3411249999999</v>
      </c>
      <c r="BD213" s="29">
        <f t="array" ref="BD213">VLOOKUP($S213&amp;$M213, CHOOSE({1,2}, '[4]Lookup Tables'!$I$20:$I$49&amp;'[4]Lookup Tables'!$J$20:$J$49,'[4]Lookup Tables'!$L$20:$L$49), 2,0)</f>
        <v>9.2999999999999999E-2</v>
      </c>
      <c r="BE213" s="29">
        <f>BD213*AY213</f>
        <v>5.4753749999999997</v>
      </c>
      <c r="BF213" s="30">
        <f>BE213*454</f>
        <v>2485.8202499999998</v>
      </c>
      <c r="BG213" s="29">
        <f t="array" ref="BG213">VLOOKUP($S213&amp;$M213, CHOOSE({1,2}, '[4]Lookup Tables'!$I$20:$I$49&amp;'[4]Lookup Tables'!$J$20:$J$49,'[4]Lookup Tables'!$M$20:$M$49), 2,0)</f>
        <v>9.4500000000000001E-2</v>
      </c>
      <c r="BH213" s="29">
        <f>BG213*AZ213</f>
        <v>5.6345625000000004</v>
      </c>
      <c r="BI213" s="30">
        <f>BH213*454</f>
        <v>2558.091375</v>
      </c>
      <c r="BJ213" s="30" t="str">
        <f>N213</f>
        <v>LIF90</v>
      </c>
      <c r="BK213" s="31">
        <f>BE213*0.7</f>
        <v>3.8327624999999994</v>
      </c>
      <c r="BL213" s="30">
        <v>72036</v>
      </c>
      <c r="BM213" s="31">
        <f>BE213*0.3</f>
        <v>1.6426124999999998</v>
      </c>
      <c r="BN213" s="32">
        <v>0.3</v>
      </c>
      <c r="BO213" s="29" t="str">
        <f>'[4]Lookup Tables'!$P$58</f>
        <v>12-8 4x1.25 Universal Clip</v>
      </c>
      <c r="BP213" s="30">
        <f>VLOOKUP($BO213,'[4]Lookup Tables'!$P$58:$Q$60,2)</f>
        <v>8509</v>
      </c>
      <c r="BQ213" s="29" t="str">
        <f>VLOOKUP($S213,'[4]Lookup Tables'!$O$45:$S$53,2)</f>
        <v>54mm142 gauge</v>
      </c>
      <c r="BR213" s="33">
        <f>($AY213+1.25)/12</f>
        <v>5.010416666666667</v>
      </c>
      <c r="BS213" s="30">
        <f>VLOOKUP($S213,'[4]Lookup Tables'!$O$45:$S$53,3)</f>
        <v>8040</v>
      </c>
      <c r="BT213" s="29" t="str">
        <f>VLOOKUP($S213,'[4]Lookup Tables'!$O$45:$S$53,4)</f>
        <v>114mm200 gauge</v>
      </c>
      <c r="BU213" s="33">
        <f>($AY213+1.25)/12</f>
        <v>5.010416666666667</v>
      </c>
      <c r="BV213" s="30">
        <f>VLOOKUP($S213,'[4]Lookup Tables'!$O$45:$S$53,5)</f>
        <v>8036</v>
      </c>
      <c r="BW213" s="34">
        <f>F213</f>
        <v>10</v>
      </c>
      <c r="BX213" s="34">
        <f>BB213*BW213</f>
        <v>53.641874999999999</v>
      </c>
      <c r="BY213" s="34">
        <f>BE213*BW213</f>
        <v>54.753749999999997</v>
      </c>
      <c r="BZ213" s="34">
        <f>BH213*BW213</f>
        <v>56.345625000000005</v>
      </c>
      <c r="CA213" s="34">
        <f>BZ213+CE213+CI213</f>
        <v>56.369225225586362</v>
      </c>
      <c r="CB213" s="35" t="str">
        <f t="array" ref="CB213">VLOOKUP($E213&amp;ROUNDUP(($AZ213+1),0), CHOOSE({1,2},'[4]Lookup Tables'!$X$3:$X$129&amp;'[4]Lookup Tables'!$Y$3:$Y$129,'[4]Lookup Tables'!$Z$3:$Z$129),2,0)</f>
        <v>NA</v>
      </c>
      <c r="CC213" s="34" t="str">
        <f t="array" ref="CC213">VLOOKUP($E213&amp;ROUNDUP(($AZ213),0), CHOOSE({1,2},'[4]Lookup Tables'!$X$3:$X$129&amp;'[4]Lookup Tables'!$Y$3:$Y$129,'[4]Lookup Tables'!AA$3:$AA$129),2,0)</f>
        <v>NA</v>
      </c>
      <c r="CD213" s="34" t="str">
        <f t="array" ref="CD213">VLOOKUP($E213&amp;ROUNDUP(($AZ213),0), CHOOSE({1,2},'[4]Lookup Tables'!$X$3:$X$129&amp;'[4]Lookup Tables'!$Y$3:$Y$129,'[4]Lookup Tables'!$AB$3:$AB$129),2,0)</f>
        <v>NA</v>
      </c>
      <c r="CE213" s="36">
        <f t="array" ref="CE213">VLOOKUP($E213&amp;ROUNDUP(($AZ213),0), CHOOSE({1,2},'[4]Lookup Tables'!$X$3:$X$129&amp;'[4]Lookup Tables'!$Y$3:$Y$129,'[4]Lookup Tables'!$AD$3:$AD$129),2,0)</f>
        <v>0</v>
      </c>
      <c r="CF213" s="34">
        <f t="array" ref="CF213">VLOOKUP($E213&amp;ROUNDUP(($AZ213),0), CHOOSE({1,2},'[4]Lookup Tables'!$X$3:$X$129&amp;'[4]Lookup Tables'!$Y$3:$Y$129,'[4]Lookup Tables'!$AE$3:$AE$129),2,0)</f>
        <v>0</v>
      </c>
      <c r="CG213" s="34">
        <f t="array" ref="CG213">VLOOKUP($E213&amp;ROUNDUP(($AZ213+1),0), CHOOSE({1,2},'[4]Lookup Tables'!$X$3:$X$129&amp;'[4]Lookup Tables'!$Y$3:$Y$129,'[4]Lookup Tables'!$AC$3:$AC$129),2,0)</f>
        <v>8053</v>
      </c>
      <c r="CH213" s="36">
        <f>(CO213*12)*0.0386</f>
        <v>10.727375266526975</v>
      </c>
      <c r="CI213" s="36">
        <f t="shared" si="1933"/>
        <v>2.3600225586359345E-2</v>
      </c>
      <c r="CJ213" s="36">
        <f>((3.14159*(((S213*0.039370078474)/2)^2))*Q213)*BW213</f>
        <v>730.81068390024245</v>
      </c>
      <c r="CK213" s="36">
        <f>((SQRT((CJ213/Q213)/3.14159))*2)</f>
        <v>3.9839718283969985</v>
      </c>
      <c r="CL213" s="36">
        <f>CK213/0.7827</f>
        <v>5.0900368319879883</v>
      </c>
      <c r="CM213" s="36">
        <f>(2*3.14159*(CL213/2))/12</f>
        <v>1.3325674009170954</v>
      </c>
      <c r="CN213" s="37">
        <f>ROUNDUP((Q213/3)*CM213,1)</f>
        <v>26.1</v>
      </c>
      <c r="CO213" s="37">
        <f>(CN213*ABS(COS(15)))+((6*(CM213*5))/12)</f>
        <v>23.159273027907975</v>
      </c>
      <c r="CP213" s="52" t="str">
        <f t="array" ref="CP213">VLOOKUP($S213&amp;$D213, CHOOSE({1,2}, '[4]Lookup Tables'!$O$65:$O$79&amp;'[4]Lookup Tables'!$P$65:$P$79,'[4]Lookup Tables'!$Q$65:$Q$79),2,0)</f>
        <v>NA</v>
      </c>
      <c r="CQ213" s="39">
        <f t="shared" si="1940"/>
        <v>5.7559701416062552</v>
      </c>
      <c r="CR213" s="40" t="str">
        <f>+IFERROR(VLOOKUP($J213,'[5]Codes - Revised'!$A$8:$O$12110,10,FALSE),"ERROR")</f>
        <v>48 x 44</v>
      </c>
      <c r="CS213" s="41">
        <f t="shared" si="1941"/>
        <v>2417.507459474627</v>
      </c>
    </row>
    <row r="214" spans="1:97" s="10" customFormat="1">
      <c r="A214" s="11" t="s">
        <v>21</v>
      </c>
      <c r="B214" s="12">
        <v>294024</v>
      </c>
      <c r="C214" s="11" t="s">
        <v>443</v>
      </c>
      <c r="D214" s="11" t="s">
        <v>23</v>
      </c>
      <c r="E214" s="11" t="s">
        <v>24</v>
      </c>
      <c r="F214" s="11">
        <v>10</v>
      </c>
      <c r="G214" s="13">
        <f t="shared" ref="G214:G216" si="1942">CA214</f>
        <v>58.925625000000004</v>
      </c>
      <c r="H214" s="14">
        <v>42</v>
      </c>
      <c r="I214" s="13">
        <f t="shared" ref="I214:I216" si="1943">F214*H214</f>
        <v>420</v>
      </c>
      <c r="J214" s="14">
        <v>12623</v>
      </c>
      <c r="K214" s="11">
        <v>50</v>
      </c>
      <c r="L214" s="15">
        <f>+IFERROR(VLOOKUP($K214,'[4]Lookup Tables'!$A$3:$B$35,2,FALSE),"ERROR")</f>
        <v>50</v>
      </c>
      <c r="M214" s="11" t="s">
        <v>25</v>
      </c>
      <c r="N214" s="15" t="str">
        <f t="array" ref="N214">VLOOKUP($M214&amp;$L214, CHOOSE({1,2}, '[4]Lookup Tables'!$I$59:$I$124&amp;'[4]Lookup Tables'!$J$59:$J$124,'[4]Lookup Tables'!$K$59:$K$124), 2,0)</f>
        <v>M50</v>
      </c>
      <c r="O214" s="15">
        <f t="array" ref="O214">VLOOKUP($M214&amp;$K214, CHOOSE({1,2}, '[4]Lookup Tables'!$I$59:$I$124&amp;'[4]Lookup Tables'!$J$59:$J$124,'[4]Lookup Tables'!$L$59:$L$124), 2,0)</f>
        <v>70325</v>
      </c>
      <c r="P214" s="15">
        <f>+IFERROR(VLOOKUP($A214,'[4]Lookup Tables'!$I$54:$J$55,2,FALSE),"ERROR")</f>
        <v>72036</v>
      </c>
      <c r="Q214" s="16">
        <v>58.625</v>
      </c>
      <c r="R214" s="51">
        <v>1.375</v>
      </c>
      <c r="S214" s="18">
        <v>32</v>
      </c>
      <c r="T214" s="19">
        <f>(VLOOKUP(S214,'[4]Lookup Tables'!$L$3:$M$11,2,FALSE))*0.039370078474</f>
        <v>1.2499999915495001</v>
      </c>
      <c r="U214" s="17">
        <f t="shared" ref="U214:U216" si="1944">(3.14159*(T214/2)^2)*(Q214)</f>
        <v>71.943637210858228</v>
      </c>
      <c r="V214" s="20" t="str">
        <f>+IFERROR(VLOOKUP(L214,'[4]Lookup Tables'!$R$4:$U$22,3,FALSE),"ERROR")</f>
        <v>Green</v>
      </c>
      <c r="W214" s="21">
        <f t="shared" ref="W214:W216" si="1945">B214</f>
        <v>294024</v>
      </c>
      <c r="X214" s="22" t="s">
        <v>444</v>
      </c>
      <c r="Y214" s="23" t="s">
        <v>27</v>
      </c>
      <c r="Z214" s="23" t="str">
        <f>+IFERROR(VLOOKUP(L214,'[4]Lookup Tables'!$R$4:$U$22,4,FALSE),"ERROR")</f>
        <v>Medium</v>
      </c>
      <c r="AA214" s="21">
        <f t="shared" ref="AA214:AA216" si="1946">S214</f>
        <v>32</v>
      </c>
      <c r="AB214" s="24">
        <f t="shared" ref="AB214:AB216" si="1947">R214</f>
        <v>1.375</v>
      </c>
      <c r="AC214" s="23" t="s">
        <v>305</v>
      </c>
      <c r="AD214" s="25">
        <v>0.875</v>
      </c>
      <c r="AE214" s="26">
        <f t="shared" ref="AE214:AE216" si="1948">(($U214-(3.1459*(($AB214+0.043)/2)^2))/((3.1459*(($AB214+0.043)/2)^2)-(3.1459*(AD214/2)^2)))/12</f>
        <v>5.9878330769793857</v>
      </c>
      <c r="AF214" s="23" t="s">
        <v>306</v>
      </c>
      <c r="AG214" s="23">
        <v>1</v>
      </c>
      <c r="AH214" s="26">
        <f t="shared" ref="AH214:AH216" si="1949">(($U214-(3.1459*(($AB214+0.043)/2)^2))/((3.1459*(($AB214+0.043)/2)^2)-(3.1459*(AG214/2)^2)))/12</f>
        <v>7.3763410944174259</v>
      </c>
      <c r="AI214" s="23"/>
      <c r="AJ214" s="23"/>
      <c r="AK214" s="26"/>
      <c r="AL214" s="23" t="s">
        <v>31</v>
      </c>
      <c r="AM214" s="23">
        <v>0.80400000000000005</v>
      </c>
      <c r="AN214" s="26">
        <f t="shared" ref="AN214:AN216" si="1950">(($U214-(3.1459*(($AB214+0.043)/2)^2))/((3.1459*(($AB214+0.043)/2)^2)-(3.1459*(AM214/2)^2)))/12</f>
        <v>5.464634801169499</v>
      </c>
      <c r="AO214" s="23" t="s">
        <v>32</v>
      </c>
      <c r="AP214" s="23">
        <v>0.53</v>
      </c>
      <c r="AQ214" s="26">
        <f t="shared" ref="AQ214:AQ216" si="1951">(($U214-(3.1459*(($AB214+0.043)/2)^2))/((3.1459*(($AB214+0.043)/2)^2)-(3.1459*(AP214/2)^2)))/12</f>
        <v>4.3099442349707004</v>
      </c>
      <c r="AR214" s="47">
        <f t="shared" ref="AR214:AR216" si="1952">AY214</f>
        <v>58.875</v>
      </c>
      <c r="AS214" s="21">
        <f>+IFERROR(VLOOKUP(L214,'[4]Lookup Tables'!$R$4:$U$22,2,FALSE),"ERROR")</f>
        <v>60</v>
      </c>
      <c r="AT214" s="23" t="str">
        <f t="shared" ref="AT214:AT216" si="1953">A214</f>
        <v>B or G</v>
      </c>
      <c r="AU214" s="21">
        <f t="shared" ref="AU214:AU216" si="1954">F214</f>
        <v>10</v>
      </c>
      <c r="AV214" s="21" t="str">
        <f>+IFERROR(VLOOKUP(L214,'[4]Lookup Tables'!$R$4:$V$22,5,FALSE),"ERROR")</f>
        <v>5-8</v>
      </c>
      <c r="AW214" s="21">
        <v>600</v>
      </c>
      <c r="AX214" s="48">
        <f t="shared" ref="AX214:AX216" si="1955">Q214</f>
        <v>58.625</v>
      </c>
      <c r="AY214" s="48">
        <f t="shared" ref="AY214:AY216" si="1956">AX214+0.25</f>
        <v>58.875</v>
      </c>
      <c r="AZ214" s="48">
        <f t="shared" ref="AZ214:AZ216" si="1957">AX214+1</f>
        <v>59.625</v>
      </c>
      <c r="BA214" s="29">
        <f t="array" ref="BA214">VLOOKUP($S214&amp;$M214, CHOOSE({1,2}, '[4]Lookup Tables'!$I$20:$I$49&amp;'[4]Lookup Tables'!$J$20:$J$49,'[4]Lookup Tables'!$K$20:$K$49), 2,0)</f>
        <v>9.1499999999999998E-2</v>
      </c>
      <c r="BB214" s="29">
        <f t="shared" ref="BB214:BB216" si="1958">BA214*AX214</f>
        <v>5.3641874999999999</v>
      </c>
      <c r="BC214" s="30">
        <f t="shared" ref="BC214:BC216" si="1959">BB214*454</f>
        <v>2435.3411249999999</v>
      </c>
      <c r="BD214" s="29">
        <f t="array" ref="BD214">VLOOKUP($S214&amp;$M214, CHOOSE({1,2}, '[4]Lookup Tables'!$I$20:$I$49&amp;'[4]Lookup Tables'!$J$20:$J$49,'[4]Lookup Tables'!$L$20:$L$49), 2,0)</f>
        <v>9.2999999999999999E-2</v>
      </c>
      <c r="BE214" s="29">
        <f t="shared" ref="BE214:BE216" si="1960">BD214*AY214</f>
        <v>5.4753749999999997</v>
      </c>
      <c r="BF214" s="30">
        <f t="shared" ref="BF214:BF216" si="1961">BE214*454</f>
        <v>2485.8202499999998</v>
      </c>
      <c r="BG214" s="29">
        <f t="array" ref="BG214">VLOOKUP($S214&amp;$M214, CHOOSE({1,2}, '[4]Lookup Tables'!$I$20:$I$49&amp;'[4]Lookup Tables'!$J$20:$J$49,'[4]Lookup Tables'!$M$20:$M$49), 2,0)</f>
        <v>9.4500000000000001E-2</v>
      </c>
      <c r="BH214" s="29">
        <f t="shared" ref="BH214:BH216" si="1962">BG214*AZ214</f>
        <v>5.6345625000000004</v>
      </c>
      <c r="BI214" s="30">
        <f t="shared" ref="BI214:BI216" si="1963">BH214*454</f>
        <v>2558.091375</v>
      </c>
      <c r="BJ214" s="30" t="str">
        <f t="shared" ref="BJ214:BJ216" si="1964">N214</f>
        <v>M50</v>
      </c>
      <c r="BK214" s="31">
        <f t="shared" ref="BK214:BK216" si="1965">BE214*0.7</f>
        <v>3.8327624999999994</v>
      </c>
      <c r="BL214" s="30">
        <v>72036</v>
      </c>
      <c r="BM214" s="31">
        <f t="shared" ref="BM214:BM216" si="1966">BE214*0.3</f>
        <v>1.6426124999999998</v>
      </c>
      <c r="BN214" s="32">
        <v>0.3</v>
      </c>
      <c r="BO214" s="29" t="str">
        <f>'[4]Lookup Tables'!$P$58</f>
        <v>12-8 4x1.25 Universal Clip</v>
      </c>
      <c r="BP214" s="30">
        <f>VLOOKUP($BO214,'[4]Lookup Tables'!$P$58:$Q$60,2)</f>
        <v>8509</v>
      </c>
      <c r="BQ214" s="29" t="str">
        <f>VLOOKUP($S214,'[4]Lookup Tables'!$O$45:$S$53,2)</f>
        <v>54mm142 gauge</v>
      </c>
      <c r="BR214" s="33">
        <f t="shared" ref="BR214:BR216" si="1967">($AY214+1.25)/12</f>
        <v>5.010416666666667</v>
      </c>
      <c r="BS214" s="30">
        <f>VLOOKUP($S214,'[4]Lookup Tables'!$O$45:$S$53,3)</f>
        <v>8040</v>
      </c>
      <c r="BT214" s="29" t="str">
        <f>VLOOKUP($S214,'[4]Lookup Tables'!$O$45:$S$53,4)</f>
        <v>114mm200 gauge</v>
      </c>
      <c r="BU214" s="33">
        <f t="shared" ref="BU214:BU216" si="1968">($AY214+1.25)/12</f>
        <v>5.010416666666667</v>
      </c>
      <c r="BV214" s="30">
        <f>VLOOKUP($S214,'[4]Lookup Tables'!$O$45:$S$53,5)</f>
        <v>8036</v>
      </c>
      <c r="BW214" s="34">
        <f t="shared" ref="BW214:BW216" si="1969">F214</f>
        <v>10</v>
      </c>
      <c r="BX214" s="34">
        <f t="shared" ref="BX214:BX216" si="1970">BB214*BW214</f>
        <v>53.641874999999999</v>
      </c>
      <c r="BY214" s="34">
        <f t="shared" ref="BY214:BY216" si="1971">BE214*BW214</f>
        <v>54.753749999999997</v>
      </c>
      <c r="BZ214" s="34">
        <f t="shared" ref="BZ214:BZ216" si="1972">BH214*BW214</f>
        <v>56.345625000000005</v>
      </c>
      <c r="CA214" s="34">
        <f t="shared" ref="CA214:CA216" si="1973">BZ214+CE214+CI214</f>
        <v>58.925625000000004</v>
      </c>
      <c r="CB214" s="35" t="str">
        <f t="array" ref="CB214">VLOOKUP($E214&amp;ROUNDUP(($AZ214),0), CHOOSE({1,2},'[4]Lookup Tables'!$X$3:$X$129&amp;'[4]Lookup Tables'!$Y$3:$Y$129,'[4]Lookup Tables'!$Z$3:$Z$129),2,0)</f>
        <v>62"-2pc</v>
      </c>
      <c r="CC214" s="34">
        <f t="array" ref="CC214">VLOOKUP($E214&amp;ROUNDUP(($AZ214),0), CHOOSE({1,2},'[4]Lookup Tables'!$X$3:$X$129&amp;'[4]Lookup Tables'!$Y$3:$Y$129,'[4]Lookup Tables'!AA$3:$AA$129),2,0)</f>
        <v>8490</v>
      </c>
      <c r="CD214" s="34">
        <f t="array" ref="CD214">VLOOKUP($E214&amp;ROUNDUP(($AZ214),0), CHOOSE({1,2},'[4]Lookup Tables'!$X$3:$X$129&amp;'[4]Lookup Tables'!$Y$3:$Y$129,'[4]Lookup Tables'!$AB$3:$AB$129),2,0)</f>
        <v>8491</v>
      </c>
      <c r="CE214" s="36">
        <f t="array" ref="CE214">VLOOKUP($E214&amp;ROUNDUP(($AZ214),0), CHOOSE({1,2},'[4]Lookup Tables'!$X$3:$X$129&amp;'[4]Lookup Tables'!$Y$3:$Y$129,'[4]Lookup Tables'!$AD$3:$AD$129),2,0)</f>
        <v>2.58</v>
      </c>
      <c r="CF214" s="34">
        <f t="array" ref="CF214">VLOOKUP($E214&amp;ROUNDUP(($AZ214),0), CHOOSE({1,2},'[4]Lookup Tables'!$X$3:$X$129&amp;'[4]Lookup Tables'!$Y$3:$Y$129,'[4]Lookup Tables'!$AE$3:$AE$129),2,0)</f>
        <v>4</v>
      </c>
      <c r="CG214" s="34" t="str">
        <f t="array" ref="CG214">VLOOKUP($E214&amp;ROUNDUP(($AZ214+1),0), CHOOSE({1,2},'[4]Lookup Tables'!$X$3:$X$129&amp;'[4]Lookup Tables'!$Y$3:$Y$129,'[4]Lookup Tables'!$AC$3:$AC$129),2,0)</f>
        <v>NA</v>
      </c>
      <c r="CH214" s="36">
        <f t="shared" ref="CH214:CH216" si="1974">(CO214*12)*0.0386</f>
        <v>10.727375266526975</v>
      </c>
      <c r="CI214" s="36">
        <f t="shared" si="1933"/>
        <v>0</v>
      </c>
      <c r="CJ214" s="36">
        <f t="shared" ref="CJ214:CJ216" si="1975">((3.14159*(((S214*0.039370078474)/2)^2))*Q214)*BW214</f>
        <v>730.81068390024245</v>
      </c>
      <c r="CK214" s="36">
        <f t="shared" ref="CK214:CK216" si="1976">((SQRT((CJ214/Q214)/3.14159))*2)</f>
        <v>3.9839718283969985</v>
      </c>
      <c r="CL214" s="36">
        <f t="shared" ref="CL214:CL216" si="1977">CK214/0.7827</f>
        <v>5.0900368319879883</v>
      </c>
      <c r="CM214" s="36">
        <f t="shared" ref="CM214:CM216" si="1978">(2*3.14159*(CL214/2))/12</f>
        <v>1.3325674009170954</v>
      </c>
      <c r="CN214" s="37">
        <f t="shared" ref="CN214:CN216" si="1979">ROUNDUP((Q214/3)*CM214,1)</f>
        <v>26.1</v>
      </c>
      <c r="CO214" s="37">
        <f t="shared" ref="CO214:CO216" si="1980">(CN214*ABS(COS(15)))+((6*(CM214*5))/12)</f>
        <v>23.159273027907975</v>
      </c>
      <c r="CP214" s="52" t="str">
        <f t="array" ref="CP214">VLOOKUP($S214&amp;$D214, CHOOSE({1,2}, '[4]Lookup Tables'!$O$65:$O$79&amp;'[4]Lookup Tables'!$P$65:$P$79,'[4]Lookup Tables'!$Q$65:$Q$79),2,0)</f>
        <v>NA</v>
      </c>
      <c r="CQ214" s="39">
        <f t="shared" si="1940"/>
        <v>6.011610119047619</v>
      </c>
      <c r="CR214" s="40" t="str">
        <f>+IFERROR(VLOOKUP($J214,'[5]Codes - Revised'!$A$8:$O$12110,10,FALSE),"ERROR")</f>
        <v>66 x 42</v>
      </c>
      <c r="CS214" s="41">
        <f t="shared" si="1941"/>
        <v>2524.8762499999998</v>
      </c>
    </row>
    <row r="215" spans="1:97" s="10" customFormat="1">
      <c r="A215" s="11" t="s">
        <v>21</v>
      </c>
      <c r="B215" s="12">
        <v>294026</v>
      </c>
      <c r="C215" s="11" t="s">
        <v>445</v>
      </c>
      <c r="D215" s="11" t="s">
        <v>23</v>
      </c>
      <c r="E215" s="11" t="s">
        <v>34</v>
      </c>
      <c r="F215" s="11">
        <v>10</v>
      </c>
      <c r="G215" s="13">
        <f t="shared" si="1942"/>
        <v>56.369225225586362</v>
      </c>
      <c r="H215" s="14">
        <v>42</v>
      </c>
      <c r="I215" s="13">
        <f t="shared" si="1943"/>
        <v>420</v>
      </c>
      <c r="J215" s="14">
        <v>12776</v>
      </c>
      <c r="K215" s="11">
        <v>50</v>
      </c>
      <c r="L215" s="15">
        <f>+IFERROR(VLOOKUP($K215,'[4]Lookup Tables'!$A$3:$B$35,2,FALSE),"ERROR")</f>
        <v>50</v>
      </c>
      <c r="M215" s="11" t="s">
        <v>25</v>
      </c>
      <c r="N215" s="15" t="str">
        <f t="array" ref="N215">VLOOKUP($M215&amp;$L215, CHOOSE({1,2}, '[4]Lookup Tables'!$I$59:$I$124&amp;'[4]Lookup Tables'!$J$59:$J$124,'[4]Lookup Tables'!$K$59:$K$124), 2,0)</f>
        <v>M50</v>
      </c>
      <c r="O215" s="15">
        <f t="array" ref="O215">VLOOKUP($M215&amp;$K215, CHOOSE({1,2}, '[4]Lookup Tables'!$I$59:$I$124&amp;'[4]Lookup Tables'!$J$59:$J$124,'[4]Lookup Tables'!$L$59:$L$124), 2,0)</f>
        <v>70325</v>
      </c>
      <c r="P215" s="15">
        <f>+IFERROR(VLOOKUP($A215,'[4]Lookup Tables'!$I$54:$J$55,2,FALSE),"ERROR")</f>
        <v>72036</v>
      </c>
      <c r="Q215" s="16">
        <v>58.625</v>
      </c>
      <c r="R215" s="51">
        <v>1.375</v>
      </c>
      <c r="S215" s="18">
        <v>32</v>
      </c>
      <c r="T215" s="19">
        <f>(VLOOKUP(S215,'[4]Lookup Tables'!$L$3:$M$11,2,FALSE))*0.039370078474</f>
        <v>1.2499999915495001</v>
      </c>
      <c r="U215" s="17">
        <f t="shared" si="1944"/>
        <v>71.943637210858228</v>
      </c>
      <c r="V215" s="20" t="str">
        <f>+IFERROR(VLOOKUP(L215,'[4]Lookup Tables'!$R$4:$U$22,3,FALSE),"ERROR")</f>
        <v>Green</v>
      </c>
      <c r="W215" s="21">
        <f t="shared" si="1945"/>
        <v>294026</v>
      </c>
      <c r="X215" s="22" t="s">
        <v>446</v>
      </c>
      <c r="Y215" s="23" t="s">
        <v>27</v>
      </c>
      <c r="Z215" s="23" t="str">
        <f>+IFERROR(VLOOKUP(L215,'[4]Lookup Tables'!$R$4:$U$22,4,FALSE),"ERROR")</f>
        <v>Medium</v>
      </c>
      <c r="AA215" s="21">
        <f t="shared" si="1946"/>
        <v>32</v>
      </c>
      <c r="AB215" s="24">
        <f t="shared" si="1947"/>
        <v>1.375</v>
      </c>
      <c r="AC215" s="23" t="s">
        <v>305</v>
      </c>
      <c r="AD215" s="25">
        <v>0.875</v>
      </c>
      <c r="AE215" s="26">
        <f t="shared" si="1948"/>
        <v>5.9878330769793857</v>
      </c>
      <c r="AF215" s="23" t="s">
        <v>306</v>
      </c>
      <c r="AG215" s="23">
        <v>1</v>
      </c>
      <c r="AH215" s="26">
        <f t="shared" si="1949"/>
        <v>7.3763410944174259</v>
      </c>
      <c r="AI215" s="23"/>
      <c r="AJ215" s="23"/>
      <c r="AK215" s="26"/>
      <c r="AL215" s="23" t="s">
        <v>31</v>
      </c>
      <c r="AM215" s="23">
        <v>0.80400000000000005</v>
      </c>
      <c r="AN215" s="26">
        <f t="shared" si="1950"/>
        <v>5.464634801169499</v>
      </c>
      <c r="AO215" s="23" t="s">
        <v>32</v>
      </c>
      <c r="AP215" s="23">
        <v>0.53</v>
      </c>
      <c r="AQ215" s="26">
        <f t="shared" si="1951"/>
        <v>4.3099442349707004</v>
      </c>
      <c r="AR215" s="47">
        <f t="shared" si="1952"/>
        <v>58.875</v>
      </c>
      <c r="AS215" s="21">
        <f>+IFERROR(VLOOKUP(L215,'[4]Lookup Tables'!$R$4:$U$22,2,FALSE),"ERROR")</f>
        <v>60</v>
      </c>
      <c r="AT215" s="23" t="str">
        <f t="shared" si="1953"/>
        <v>B or G</v>
      </c>
      <c r="AU215" s="21">
        <f t="shared" si="1954"/>
        <v>10</v>
      </c>
      <c r="AV215" s="21" t="str">
        <f>+IFERROR(VLOOKUP(L215,'[4]Lookup Tables'!$R$4:$V$22,5,FALSE),"ERROR")</f>
        <v>5-8</v>
      </c>
      <c r="AW215" s="21">
        <v>600</v>
      </c>
      <c r="AX215" s="48">
        <f t="shared" si="1955"/>
        <v>58.625</v>
      </c>
      <c r="AY215" s="48">
        <f t="shared" si="1956"/>
        <v>58.875</v>
      </c>
      <c r="AZ215" s="48">
        <f t="shared" si="1957"/>
        <v>59.625</v>
      </c>
      <c r="BA215" s="29">
        <f t="array" ref="BA215">VLOOKUP($S215&amp;$M215, CHOOSE({1,2}, '[4]Lookup Tables'!$I$20:$I$49&amp;'[4]Lookup Tables'!$J$20:$J$49,'[4]Lookup Tables'!$K$20:$K$49), 2,0)</f>
        <v>9.1499999999999998E-2</v>
      </c>
      <c r="BB215" s="29">
        <f t="shared" si="1958"/>
        <v>5.3641874999999999</v>
      </c>
      <c r="BC215" s="30">
        <f t="shared" si="1959"/>
        <v>2435.3411249999999</v>
      </c>
      <c r="BD215" s="29">
        <f t="array" ref="BD215">VLOOKUP($S215&amp;$M215, CHOOSE({1,2}, '[4]Lookup Tables'!$I$20:$I$49&amp;'[4]Lookup Tables'!$J$20:$J$49,'[4]Lookup Tables'!$L$20:$L$49), 2,0)</f>
        <v>9.2999999999999999E-2</v>
      </c>
      <c r="BE215" s="29">
        <f t="shared" si="1960"/>
        <v>5.4753749999999997</v>
      </c>
      <c r="BF215" s="30">
        <f t="shared" si="1961"/>
        <v>2485.8202499999998</v>
      </c>
      <c r="BG215" s="29">
        <f t="array" ref="BG215">VLOOKUP($S215&amp;$M215, CHOOSE({1,2}, '[4]Lookup Tables'!$I$20:$I$49&amp;'[4]Lookup Tables'!$J$20:$J$49,'[4]Lookup Tables'!$M$20:$M$49), 2,0)</f>
        <v>9.4500000000000001E-2</v>
      </c>
      <c r="BH215" s="29">
        <f t="shared" si="1962"/>
        <v>5.6345625000000004</v>
      </c>
      <c r="BI215" s="30">
        <f t="shared" si="1963"/>
        <v>2558.091375</v>
      </c>
      <c r="BJ215" s="30" t="str">
        <f t="shared" si="1964"/>
        <v>M50</v>
      </c>
      <c r="BK215" s="31">
        <f t="shared" si="1965"/>
        <v>3.8327624999999994</v>
      </c>
      <c r="BL215" s="30">
        <v>72036</v>
      </c>
      <c r="BM215" s="31">
        <f t="shared" si="1966"/>
        <v>1.6426124999999998</v>
      </c>
      <c r="BN215" s="32">
        <v>0.3</v>
      </c>
      <c r="BO215" s="29" t="str">
        <f>'[4]Lookup Tables'!$P$58</f>
        <v>12-8 4x1.25 Universal Clip</v>
      </c>
      <c r="BP215" s="30">
        <f>VLOOKUP($BO215,'[4]Lookup Tables'!$P$58:$Q$60,2)</f>
        <v>8509</v>
      </c>
      <c r="BQ215" s="29" t="str">
        <f>VLOOKUP($S215,'[4]Lookup Tables'!$O$45:$S$53,2)</f>
        <v>54mm142 gauge</v>
      </c>
      <c r="BR215" s="33">
        <f t="shared" si="1967"/>
        <v>5.010416666666667</v>
      </c>
      <c r="BS215" s="30">
        <f>VLOOKUP($S215,'[4]Lookup Tables'!$O$45:$S$53,3)</f>
        <v>8040</v>
      </c>
      <c r="BT215" s="29" t="str">
        <f>VLOOKUP($S215,'[4]Lookup Tables'!$O$45:$S$53,4)</f>
        <v>114mm200 gauge</v>
      </c>
      <c r="BU215" s="33">
        <f t="shared" si="1968"/>
        <v>5.010416666666667</v>
      </c>
      <c r="BV215" s="30">
        <f>VLOOKUP($S215,'[4]Lookup Tables'!$O$45:$S$53,5)</f>
        <v>8036</v>
      </c>
      <c r="BW215" s="34">
        <f t="shared" si="1969"/>
        <v>10</v>
      </c>
      <c r="BX215" s="34">
        <f t="shared" si="1970"/>
        <v>53.641874999999999</v>
      </c>
      <c r="BY215" s="34">
        <f t="shared" si="1971"/>
        <v>54.753749999999997</v>
      </c>
      <c r="BZ215" s="34">
        <f t="shared" si="1972"/>
        <v>56.345625000000005</v>
      </c>
      <c r="CA215" s="34">
        <f t="shared" si="1973"/>
        <v>56.369225225586362</v>
      </c>
      <c r="CB215" s="35" t="str">
        <f t="array" ref="CB215">VLOOKUP($E215&amp;ROUNDUP(($AZ215+1),0), CHOOSE({1,2},'[4]Lookup Tables'!$X$3:$X$129&amp;'[4]Lookup Tables'!$Y$3:$Y$129,'[4]Lookup Tables'!$Z$3:$Z$129),2,0)</f>
        <v>NA</v>
      </c>
      <c r="CC215" s="34" t="str">
        <f t="array" ref="CC215">VLOOKUP($E215&amp;ROUNDUP(($AZ215),0), CHOOSE({1,2},'[4]Lookup Tables'!$X$3:$X$129&amp;'[4]Lookup Tables'!$Y$3:$Y$129,'[4]Lookup Tables'!AA$3:$AA$129),2,0)</f>
        <v>NA</v>
      </c>
      <c r="CD215" s="34" t="str">
        <f t="array" ref="CD215">VLOOKUP($E215&amp;ROUNDUP(($AZ215),0), CHOOSE({1,2},'[4]Lookup Tables'!$X$3:$X$129&amp;'[4]Lookup Tables'!$Y$3:$Y$129,'[4]Lookup Tables'!$AB$3:$AB$129),2,0)</f>
        <v>NA</v>
      </c>
      <c r="CE215" s="36">
        <f t="array" ref="CE215">VLOOKUP($E215&amp;ROUNDUP(($AZ215),0), CHOOSE({1,2},'[4]Lookup Tables'!$X$3:$X$129&amp;'[4]Lookup Tables'!$Y$3:$Y$129,'[4]Lookup Tables'!$AD$3:$AD$129),2,0)</f>
        <v>0</v>
      </c>
      <c r="CF215" s="34">
        <f t="array" ref="CF215">VLOOKUP($E215&amp;ROUNDUP(($AZ215),0), CHOOSE({1,2},'[4]Lookup Tables'!$X$3:$X$129&amp;'[4]Lookup Tables'!$Y$3:$Y$129,'[4]Lookup Tables'!$AE$3:$AE$129),2,0)</f>
        <v>0</v>
      </c>
      <c r="CG215" s="34">
        <f t="array" ref="CG215">VLOOKUP($E215&amp;ROUNDUP(($AZ215+1),0), CHOOSE({1,2},'[4]Lookup Tables'!$X$3:$X$129&amp;'[4]Lookup Tables'!$Y$3:$Y$129,'[4]Lookup Tables'!$AC$3:$AC$129),2,0)</f>
        <v>8053</v>
      </c>
      <c r="CH215" s="36">
        <f t="shared" si="1974"/>
        <v>10.727375266526975</v>
      </c>
      <c r="CI215" s="36">
        <f t="shared" si="1933"/>
        <v>2.3600225586359345E-2</v>
      </c>
      <c r="CJ215" s="36">
        <f t="shared" si="1975"/>
        <v>730.81068390024245</v>
      </c>
      <c r="CK215" s="36">
        <f t="shared" si="1976"/>
        <v>3.9839718283969985</v>
      </c>
      <c r="CL215" s="36">
        <f t="shared" si="1977"/>
        <v>5.0900368319879883</v>
      </c>
      <c r="CM215" s="36">
        <f t="shared" si="1978"/>
        <v>1.3325674009170954</v>
      </c>
      <c r="CN215" s="37">
        <f t="shared" si="1979"/>
        <v>26.1</v>
      </c>
      <c r="CO215" s="37">
        <f t="shared" si="1980"/>
        <v>23.159273027907975</v>
      </c>
      <c r="CP215" s="52" t="str">
        <f t="array" ref="CP215">VLOOKUP($S215&amp;$D215, CHOOSE({1,2}, '[4]Lookup Tables'!$O$65:$O$79&amp;'[4]Lookup Tables'!$P$65:$P$79,'[4]Lookup Tables'!$Q$65:$Q$79),2,0)</f>
        <v>NA</v>
      </c>
      <c r="CQ215" s="39">
        <f t="shared" si="1940"/>
        <v>5.7559701416062552</v>
      </c>
      <c r="CR215" s="40" t="str">
        <f>+IFERROR(VLOOKUP($J215,'[5]Codes - Revised'!$A$8:$O$12110,10,FALSE),"ERROR")</f>
        <v>48 x 44</v>
      </c>
      <c r="CS215" s="41">
        <f t="shared" si="1941"/>
        <v>2417.507459474627</v>
      </c>
    </row>
    <row r="216" spans="1:97" s="10" customFormat="1">
      <c r="A216" s="11" t="s">
        <v>21</v>
      </c>
      <c r="B216" s="11">
        <v>296046</v>
      </c>
      <c r="C216" s="11" t="s">
        <v>447</v>
      </c>
      <c r="D216" s="11" t="s">
        <v>23</v>
      </c>
      <c r="E216" s="11" t="s">
        <v>24</v>
      </c>
      <c r="F216" s="11">
        <v>20</v>
      </c>
      <c r="G216" s="13">
        <f t="shared" si="1942"/>
        <v>59.381</v>
      </c>
      <c r="H216" s="14">
        <v>48</v>
      </c>
      <c r="I216" s="13">
        <f t="shared" si="1943"/>
        <v>960</v>
      </c>
      <c r="J216" s="14">
        <v>12255</v>
      </c>
      <c r="K216" s="11" t="s">
        <v>65</v>
      </c>
      <c r="L216" s="15" t="str">
        <f>+IFERROR(VLOOKUP($K216,'[4]Lookup Tables'!$A$3:$B$35,2,FALSE),"ERROR")</f>
        <v>0204</v>
      </c>
      <c r="M216" s="11" t="s">
        <v>56</v>
      </c>
      <c r="N216" s="15" t="str">
        <f t="array" ref="N216">VLOOKUP($M216&amp;$L216, CHOOSE({1,2}, '[4]Lookup Tables'!$I$59:$I$165&amp;'[4]Lookup Tables'!$J$59:$J$165,'[4]Lookup Tables'!$K$59:$K$165), 2,0)</f>
        <v>LIF0204</v>
      </c>
      <c r="O216" s="15">
        <f t="array" ref="O216">VLOOKUP($M216&amp;$K216&amp;A216, CHOOSE({1,2,3}, '[4]Lookup Tables'!$I$59:$I$165&amp;'[4]Lookup Tables'!$J$59:$J$165&amp;'[4]Lookup Tables'!$H$59:$H$165,'[4]Lookup Tables'!$L$59:$L$165), 2,0)</f>
        <v>70314</v>
      </c>
      <c r="P216" s="15">
        <f>+IFERROR(VLOOKUP($A216,'[4]Lookup Tables'!$I$54:$J$55,2,FALSE),"ERROR")</f>
        <v>72036</v>
      </c>
      <c r="Q216" s="16">
        <v>23.75</v>
      </c>
      <c r="R216" s="51">
        <v>1.375</v>
      </c>
      <c r="S216" s="18">
        <v>35</v>
      </c>
      <c r="T216" s="19">
        <f>(VLOOKUP(S216,'[4]Lookup Tables'!$L$3:$M$11,2,FALSE))*0.039370078474</f>
        <v>1.3484251877345002</v>
      </c>
      <c r="U216" s="17">
        <f t="shared" si="1944"/>
        <v>33.916172936458551</v>
      </c>
      <c r="V216" s="20" t="str">
        <f>+IFERROR(VLOOKUP(L216,'[4]Lookup Tables'!$R$4:$U$22,3,FALSE),"ERROR")</f>
        <v>Yellow</v>
      </c>
      <c r="W216" s="21">
        <f t="shared" si="1945"/>
        <v>296046</v>
      </c>
      <c r="X216" s="22" t="s">
        <v>448</v>
      </c>
      <c r="Y216" s="23" t="s">
        <v>27</v>
      </c>
      <c r="Z216" s="23" t="str">
        <f>+IFERROR(VLOOKUP(L216,'[4]Lookup Tables'!$R$4:$U$22,4,FALSE),"ERROR")</f>
        <v>Slow</v>
      </c>
      <c r="AA216" s="21">
        <f t="shared" si="1946"/>
        <v>35</v>
      </c>
      <c r="AB216" s="24">
        <f t="shared" si="1947"/>
        <v>1.375</v>
      </c>
      <c r="AC216" s="23" t="s">
        <v>305</v>
      </c>
      <c r="AD216" s="25">
        <v>0.875</v>
      </c>
      <c r="AE216" s="26">
        <f t="shared" si="1948"/>
        <v>2.7516929800367542</v>
      </c>
      <c r="AF216" s="23" t="s">
        <v>306</v>
      </c>
      <c r="AG216" s="23">
        <v>1</v>
      </c>
      <c r="AH216" s="26">
        <f t="shared" si="1949"/>
        <v>3.3897781963728799</v>
      </c>
      <c r="AI216" s="23"/>
      <c r="AJ216" s="23"/>
      <c r="AK216" s="26"/>
      <c r="AL216" s="23" t="s">
        <v>31</v>
      </c>
      <c r="AM216" s="23">
        <v>0.80400000000000005</v>
      </c>
      <c r="AN216" s="26">
        <f t="shared" si="1950"/>
        <v>2.511258585122115</v>
      </c>
      <c r="AO216" s="23" t="s">
        <v>32</v>
      </c>
      <c r="AP216" s="23">
        <v>0.53</v>
      </c>
      <c r="AQ216" s="26">
        <f t="shared" si="1951"/>
        <v>1.9806235650278772</v>
      </c>
      <c r="AR216" s="47">
        <f t="shared" si="1952"/>
        <v>24</v>
      </c>
      <c r="AS216" s="21">
        <f>+IFERROR(VLOOKUP(L216,'[4]Lookup Tables'!$R$4:$U$22,2,FALSE),"ERROR")</f>
        <v>240</v>
      </c>
      <c r="AT216" s="23" t="str">
        <f t="shared" si="1953"/>
        <v>B or G</v>
      </c>
      <c r="AU216" s="21">
        <f t="shared" si="1954"/>
        <v>20</v>
      </c>
      <c r="AV216" s="21" t="str">
        <f>+IFERROR(VLOOKUP(L216,'[4]Lookup Tables'!$R$4:$V$22,5,FALSE),"ERROR")</f>
        <v>5-8</v>
      </c>
      <c r="AW216" s="21">
        <v>600</v>
      </c>
      <c r="AX216" s="48">
        <f t="shared" si="1955"/>
        <v>23.75</v>
      </c>
      <c r="AY216" s="48">
        <f t="shared" si="1956"/>
        <v>24</v>
      </c>
      <c r="AZ216" s="48">
        <f t="shared" si="1957"/>
        <v>24.75</v>
      </c>
      <c r="BA216" s="29">
        <f t="array" ref="BA216">VLOOKUP($S216&amp;$M216, CHOOSE({1,2}, '[4]Lookup Tables'!$I$20:$I$49&amp;'[4]Lookup Tables'!$J$20:$J$49,'[4]Lookup Tables'!$K$20:$K$49), 2,0)</f>
        <v>0.10630000000000001</v>
      </c>
      <c r="BB216" s="29">
        <f t="shared" si="1958"/>
        <v>2.5246250000000003</v>
      </c>
      <c r="BC216" s="30">
        <f t="shared" si="1959"/>
        <v>1146.1797500000002</v>
      </c>
      <c r="BD216" s="29">
        <f t="array" ref="BD216">VLOOKUP($S216&amp;$M216, CHOOSE({1,2}, '[4]Lookup Tables'!$I$20:$I$49&amp;'[4]Lookup Tables'!$J$20:$J$49,'[4]Lookup Tables'!$L$20:$L$49), 2,0)</f>
        <v>0.111</v>
      </c>
      <c r="BE216" s="29">
        <f t="shared" si="1960"/>
        <v>2.6640000000000001</v>
      </c>
      <c r="BF216" s="30">
        <f t="shared" si="1961"/>
        <v>1209.4560000000001</v>
      </c>
      <c r="BG216" s="29">
        <f t="array" ref="BG216">VLOOKUP($S216&amp;$M216, CHOOSE({1,2}, '[4]Lookup Tables'!$I$20:$I$49&amp;'[4]Lookup Tables'!$J$20:$J$49,'[4]Lookup Tables'!$M$20:$M$49), 2,0)</f>
        <v>0.1158</v>
      </c>
      <c r="BH216" s="29">
        <f t="shared" si="1962"/>
        <v>2.86605</v>
      </c>
      <c r="BI216" s="30">
        <f t="shared" si="1963"/>
        <v>1301.1867</v>
      </c>
      <c r="BJ216" s="30" t="str">
        <f t="shared" si="1964"/>
        <v>LIF0204</v>
      </c>
      <c r="BK216" s="31">
        <f t="shared" si="1965"/>
        <v>1.8648</v>
      </c>
      <c r="BL216" s="30">
        <v>72036</v>
      </c>
      <c r="BM216" s="31">
        <f t="shared" si="1966"/>
        <v>0.79920000000000002</v>
      </c>
      <c r="BN216" s="32">
        <v>0.3</v>
      </c>
      <c r="BO216" s="29" t="str">
        <f>'[4]Lookup Tables'!$P$58</f>
        <v>12-8 4x1.25 Universal Clip</v>
      </c>
      <c r="BP216" s="30">
        <f>VLOOKUP($BO216,'[4]Lookup Tables'!$P$58:$Q$60,2)</f>
        <v>8509</v>
      </c>
      <c r="BQ216" s="29" t="str">
        <f>VLOOKUP($S216,'[4]Lookup Tables'!$O$45:$S$53,2)</f>
        <v>62mm142 gauge</v>
      </c>
      <c r="BR216" s="33">
        <f t="shared" si="1967"/>
        <v>2.1041666666666665</v>
      </c>
      <c r="BS216" s="30">
        <f>VLOOKUP($S216,'[4]Lookup Tables'!$O$45:$S$53,3)</f>
        <v>8054</v>
      </c>
      <c r="BT216" s="29" t="str">
        <f>VLOOKUP($S216,'[4]Lookup Tables'!$O$45:$S$53,4)</f>
        <v>124mm200 gauge</v>
      </c>
      <c r="BU216" s="33">
        <f t="shared" si="1968"/>
        <v>2.1041666666666665</v>
      </c>
      <c r="BV216" s="30">
        <f>VLOOKUP($S216,'[4]Lookup Tables'!$O$45:$S$53,5)</f>
        <v>8056</v>
      </c>
      <c r="BW216" s="34">
        <f t="shared" si="1969"/>
        <v>20</v>
      </c>
      <c r="BX216" s="34">
        <f t="shared" si="1970"/>
        <v>50.492500000000007</v>
      </c>
      <c r="BY216" s="34">
        <f t="shared" si="1971"/>
        <v>53.28</v>
      </c>
      <c r="BZ216" s="34">
        <f t="shared" si="1972"/>
        <v>57.320999999999998</v>
      </c>
      <c r="CA216" s="34">
        <f t="shared" si="1973"/>
        <v>59.381</v>
      </c>
      <c r="CB216" s="35" t="str">
        <f t="array" ref="CB216">VLOOKUP($E216&amp;ROUNDUP(($AZ216),0), CHOOSE({1,2},'[4]Lookup Tables'!$X$3:$X$129&amp;'[4]Lookup Tables'!$Y$3:$Y$129,'[4]Lookup Tables'!$Z$3:$Z$129),2,0)</f>
        <v>25"-2pc</v>
      </c>
      <c r="CC216" s="34">
        <f t="array" ref="CC216">VLOOKUP($E216&amp;ROUNDUP(($AZ216),0), CHOOSE({1,2},'[4]Lookup Tables'!$X$3:$X$129&amp;'[4]Lookup Tables'!$Y$3:$Y$129,'[4]Lookup Tables'!AA$3:$AA$129),2,0)</f>
        <v>8427</v>
      </c>
      <c r="CD216" s="34">
        <f t="array" ref="CD216">VLOOKUP($E216&amp;ROUNDUP(($AZ216),0), CHOOSE({1,2},'[4]Lookup Tables'!$X$3:$X$129&amp;'[4]Lookup Tables'!$Y$3:$Y$129,'[4]Lookup Tables'!$AB$3:$AB$129),2,0)</f>
        <v>8428</v>
      </c>
      <c r="CE216" s="36">
        <f t="array" ref="CE216">VLOOKUP($E216&amp;ROUNDUP(($AZ216),0), CHOOSE({1,2},'[4]Lookup Tables'!$X$3:$X$129&amp;'[4]Lookup Tables'!$Y$3:$Y$129,'[4]Lookup Tables'!$AD$3:$AD$129),2,0)</f>
        <v>2.06</v>
      </c>
      <c r="CF216" s="34">
        <f t="array" ref="CF216">VLOOKUP($E216&amp;ROUNDUP(($AZ216),0), CHOOSE({1,2},'[4]Lookup Tables'!$X$3:$X$129&amp;'[4]Lookup Tables'!$Y$3:$Y$129,'[4]Lookup Tables'!$AE$3:$AE$129),2,0)</f>
        <v>2</v>
      </c>
      <c r="CG216" s="34" t="str">
        <f t="array" ref="CG216">VLOOKUP($E216&amp;ROUNDUP(($AZ216+1),0), CHOOSE({1,2},'[4]Lookup Tables'!$X$3:$X$129&amp;'[4]Lookup Tables'!$Y$3:$Y$129,'[4]Lookup Tables'!$AC$3:$AC$129),2,0)</f>
        <v>NA</v>
      </c>
      <c r="CH216" s="36">
        <f t="shared" si="1974"/>
        <v>8.1578352593500334</v>
      </c>
      <c r="CI216" s="36">
        <f t="shared" si="1933"/>
        <v>0</v>
      </c>
      <c r="CJ216" s="36">
        <f t="shared" si="1975"/>
        <v>708.35632111949224</v>
      </c>
      <c r="CK216" s="36">
        <f t="shared" si="1976"/>
        <v>6.1623920223155642</v>
      </c>
      <c r="CL216" s="36">
        <f t="shared" si="1977"/>
        <v>7.8732490383487477</v>
      </c>
      <c r="CM216" s="36">
        <f t="shared" si="1978"/>
        <v>2.0612100371988369</v>
      </c>
      <c r="CN216" s="37">
        <f t="shared" si="1979"/>
        <v>16.400000000000002</v>
      </c>
      <c r="CO216" s="37">
        <f t="shared" si="1980"/>
        <v>17.611906863881764</v>
      </c>
      <c r="CP216" s="52" t="e">
        <f t="array" ref="CP216">VLOOKUP($S216&amp;$D216, CHOOSE({1,2}, '[4]Lookup Tables'!$O$65:$O$79&amp;'[4]Lookup Tables'!$P$65:$P$79,'[4]Lookup Tables'!$Q$65:$Q$79),2,0)</f>
        <v>#N/A</v>
      </c>
      <c r="CQ216" s="39">
        <f t="shared" si="1940"/>
        <v>3.0211333333333337</v>
      </c>
      <c r="CR216" s="40" t="str">
        <f>+IFERROR(VLOOKUP($J216,'[5]Codes - Revised'!$A$8:$O$12110,10,FALSE),"ERROR")</f>
        <v>44 x 44</v>
      </c>
      <c r="CS216" s="41">
        <f t="shared" si="1941"/>
        <v>2900.2880000000005</v>
      </c>
    </row>
    <row r="217" spans="1:97" s="10" customFormat="1">
      <c r="A217" s="11" t="s">
        <v>21</v>
      </c>
      <c r="B217" s="12">
        <v>296079</v>
      </c>
      <c r="C217" s="11" t="s">
        <v>449</v>
      </c>
      <c r="D217" s="11" t="s">
        <v>23</v>
      </c>
      <c r="E217" s="11" t="s">
        <v>24</v>
      </c>
      <c r="F217" s="11">
        <v>20</v>
      </c>
      <c r="G217" s="13">
        <f>CA217</f>
        <v>45.225000000000001</v>
      </c>
      <c r="H217" s="14">
        <v>50</v>
      </c>
      <c r="I217" s="13">
        <f>F217*H217</f>
        <v>1000</v>
      </c>
      <c r="J217" s="14">
        <v>12221</v>
      </c>
      <c r="K217" s="11" t="s">
        <v>65</v>
      </c>
      <c r="L217" s="15" t="str">
        <f>+IFERROR(VLOOKUP($K217,'[4]Lookup Tables'!$A$3:$B$35,2,FALSE),"ERROR")</f>
        <v>0204</v>
      </c>
      <c r="M217" s="11" t="s">
        <v>56</v>
      </c>
      <c r="N217" s="15" t="str">
        <f t="array" ref="N217">VLOOKUP($M217&amp;$L217, CHOOSE({1,2}, '[4]Lookup Tables'!$I$59:$I$165&amp;'[4]Lookup Tables'!$J$59:$J$165,'[4]Lookup Tables'!$K$59:$K$165), 2,0)</f>
        <v>LIF0204</v>
      </c>
      <c r="O217" s="15">
        <f t="array" ref="O217">VLOOKUP($M217&amp;$K217&amp;A217, CHOOSE({1,2,3}, '[4]Lookup Tables'!$I$59:$I$165&amp;'[4]Lookup Tables'!$J$59:$J$165&amp;'[4]Lookup Tables'!$H$59:$H$165,'[4]Lookup Tables'!$L$59:$L$165), 2,0)</f>
        <v>70314</v>
      </c>
      <c r="P217" s="15">
        <f>+IFERROR(VLOOKUP($A217,'[4]Lookup Tables'!$I$54:$J$55,2,FALSE),"ERROR")</f>
        <v>72036</v>
      </c>
      <c r="Q217" s="16">
        <v>17.75</v>
      </c>
      <c r="R217" s="51">
        <v>1.375</v>
      </c>
      <c r="S217" s="18">
        <v>35</v>
      </c>
      <c r="T217" s="19">
        <f>(VLOOKUP(S217,'[4]Lookup Tables'!$L$3:$M$11,2,FALSE))*0.039370078474</f>
        <v>1.3484251877345002</v>
      </c>
      <c r="U217" s="17">
        <f>(3.14159*(T217/2)^2)*(Q217)</f>
        <v>25.347876615669019</v>
      </c>
      <c r="V217" s="20" t="str">
        <f>+IFERROR(VLOOKUP(L217,'[4]Lookup Tables'!$R$4:$U$22,3,FALSE),"ERROR")</f>
        <v>Yellow</v>
      </c>
      <c r="W217" s="21">
        <f>B217</f>
        <v>296079</v>
      </c>
      <c r="X217" s="11" t="s">
        <v>450</v>
      </c>
      <c r="Y217" s="23" t="s">
        <v>27</v>
      </c>
      <c r="Z217" s="23" t="str">
        <f>+IFERROR(VLOOKUP(L217,'[4]Lookup Tables'!$R$4:$U$22,4,FALSE),"ERROR")</f>
        <v>Slow</v>
      </c>
      <c r="AA217" s="21">
        <f>S217</f>
        <v>35</v>
      </c>
      <c r="AB217" s="24">
        <f>R217</f>
        <v>1.375</v>
      </c>
      <c r="AC217" s="23" t="s">
        <v>305</v>
      </c>
      <c r="AD217" s="25">
        <v>0.875</v>
      </c>
      <c r="AE217" s="26">
        <f>(($U217-(3.1459*(($AB217+0.043)/2)^2))/((3.1459*(($AB217+0.043)/2)^2)-(3.1459*(AD217/2)^2)))/12</f>
        <v>2.0225303125995815</v>
      </c>
      <c r="AF217" s="23" t="s">
        <v>306</v>
      </c>
      <c r="AG217" s="23">
        <v>1</v>
      </c>
      <c r="AH217" s="26">
        <f>(($U217-(3.1459*(($AB217+0.043)/2)^2))/((3.1459*(($AB217+0.043)/2)^2)-(3.1459*(AG217/2)^2)))/12</f>
        <v>2.4915312881532707</v>
      </c>
      <c r="AI217" s="23"/>
      <c r="AJ217" s="23"/>
      <c r="AK217" s="26"/>
      <c r="AL217" s="23" t="s">
        <v>31</v>
      </c>
      <c r="AM217" s="23">
        <v>0.80400000000000005</v>
      </c>
      <c r="AN217" s="26">
        <f>(($U217-(3.1459*(($AB217+0.043)/2)^2))/((3.1459*(($AB217+0.043)/2)^2)-(3.1459*(AM217/2)^2)))/12</f>
        <v>1.8458078891917562</v>
      </c>
      <c r="AO217" s="23" t="s">
        <v>32</v>
      </c>
      <c r="AP217" s="23">
        <v>0.53</v>
      </c>
      <c r="AQ217" s="26">
        <f>(($U217-(3.1459*(($AB217+0.043)/2)^2))/((3.1459*(($AB217+0.043)/2)^2)-(3.1459*(AP217/2)^2)))/12</f>
        <v>1.4557842125484595</v>
      </c>
      <c r="AR217" s="47">
        <f>AY217</f>
        <v>18</v>
      </c>
      <c r="AS217" s="21">
        <f>+IFERROR(VLOOKUP(L217,'[4]Lookup Tables'!$R$4:$U$22,2,FALSE),"ERROR")</f>
        <v>240</v>
      </c>
      <c r="AT217" s="23" t="str">
        <f>A217</f>
        <v>B or G</v>
      </c>
      <c r="AU217" s="21">
        <f>F217</f>
        <v>20</v>
      </c>
      <c r="AV217" s="21" t="str">
        <f>+IFERROR(VLOOKUP(L217,'[4]Lookup Tables'!$R$4:$V$22,5,FALSE),"ERROR")</f>
        <v>5-8</v>
      </c>
      <c r="AW217" s="21">
        <v>600</v>
      </c>
      <c r="AX217" s="48">
        <f>Q217</f>
        <v>17.75</v>
      </c>
      <c r="AY217" s="48">
        <f>AX217+0.25</f>
        <v>18</v>
      </c>
      <c r="AZ217" s="48">
        <f>AX217+1</f>
        <v>18.75</v>
      </c>
      <c r="BA217" s="29">
        <f t="array" ref="BA217">VLOOKUP($S217&amp;$M217, CHOOSE({1,2}, '[4]Lookup Tables'!$I$20:$I$49&amp;'[4]Lookup Tables'!$J$20:$J$49,'[4]Lookup Tables'!$K$20:$K$49), 2,0)</f>
        <v>0.10630000000000001</v>
      </c>
      <c r="BB217" s="29">
        <f>BA217*AX217</f>
        <v>1.8868250000000002</v>
      </c>
      <c r="BC217" s="30">
        <f>BB217*454</f>
        <v>856.61855000000014</v>
      </c>
      <c r="BD217" s="29">
        <f t="array" ref="BD217">VLOOKUP($S217&amp;$M217, CHOOSE({1,2}, '[4]Lookup Tables'!$I$20:$I$49&amp;'[4]Lookup Tables'!$J$20:$J$49,'[4]Lookup Tables'!$L$20:$L$49), 2,0)</f>
        <v>0.111</v>
      </c>
      <c r="BE217" s="29">
        <f>BD217*AY217</f>
        <v>1.998</v>
      </c>
      <c r="BF217" s="30">
        <f>BE217*454</f>
        <v>907.09199999999998</v>
      </c>
      <c r="BG217" s="29">
        <f t="array" ref="BG217">VLOOKUP($S217&amp;$M217, CHOOSE({1,2}, '[4]Lookup Tables'!$I$20:$I$49&amp;'[4]Lookup Tables'!$J$20:$J$49,'[4]Lookup Tables'!$M$20:$M$49), 2,0)</f>
        <v>0.1158</v>
      </c>
      <c r="BH217" s="29">
        <f>BG217*AZ217</f>
        <v>2.1712500000000001</v>
      </c>
      <c r="BI217" s="30">
        <f>BH217*454</f>
        <v>985.74750000000006</v>
      </c>
      <c r="BJ217" s="30" t="str">
        <f>N217</f>
        <v>LIF0204</v>
      </c>
      <c r="BK217" s="31">
        <f>BE217*0.7</f>
        <v>1.3985999999999998</v>
      </c>
      <c r="BL217" s="30">
        <v>72036</v>
      </c>
      <c r="BM217" s="31">
        <f>BE217*0.3</f>
        <v>0.59939999999999993</v>
      </c>
      <c r="BN217" s="32">
        <v>0.3</v>
      </c>
      <c r="BO217" s="29" t="str">
        <f>'[4]Lookup Tables'!$P$58</f>
        <v>12-8 4x1.25 Universal Clip</v>
      </c>
      <c r="BP217" s="30">
        <f>VLOOKUP($BO217,'[4]Lookup Tables'!$P$58:$Q$60,2)</f>
        <v>8509</v>
      </c>
      <c r="BQ217" s="29" t="str">
        <f>VLOOKUP($S217,'[4]Lookup Tables'!$O$45:$S$53,2)</f>
        <v>62mm142 gauge</v>
      </c>
      <c r="BR217" s="33">
        <f>($AY217+1.25)/12</f>
        <v>1.6041666666666667</v>
      </c>
      <c r="BS217" s="30">
        <f>VLOOKUP($S217,'[4]Lookup Tables'!$O$45:$S$53,3)</f>
        <v>8054</v>
      </c>
      <c r="BT217" s="29" t="str">
        <f>VLOOKUP($S217,'[4]Lookup Tables'!$O$45:$S$53,4)</f>
        <v>124mm200 gauge</v>
      </c>
      <c r="BU217" s="33">
        <f>($AY217+1.25)/12</f>
        <v>1.6041666666666667</v>
      </c>
      <c r="BV217" s="30">
        <f>VLOOKUP($S217,'[4]Lookup Tables'!$O$45:$S$53,5)</f>
        <v>8056</v>
      </c>
      <c r="BW217" s="34">
        <f>F217</f>
        <v>20</v>
      </c>
      <c r="BX217" s="34">
        <f>BB217*BW217</f>
        <v>37.736500000000007</v>
      </c>
      <c r="BY217" s="34">
        <f>BE217*BW217</f>
        <v>39.96</v>
      </c>
      <c r="BZ217" s="34">
        <f>BH217*BW217</f>
        <v>43.425000000000004</v>
      </c>
      <c r="CA217" s="34">
        <f>BZ217+CE217+CI217</f>
        <v>45.225000000000001</v>
      </c>
      <c r="CB217" s="35" t="str">
        <f t="array" ref="CB217">VLOOKUP($E217&amp;ROUNDUP(($AZ217),0), CHOOSE({1,2},'[4]Lookup Tables'!$X$3:$X$129&amp;'[4]Lookup Tables'!$Y$3:$Y$129,'[4]Lookup Tables'!$Z$3:$Z$129),2,0)</f>
        <v>22"-2pc</v>
      </c>
      <c r="CC217" s="34">
        <f t="array" ref="CC217">VLOOKUP($E217&amp;ROUNDUP(($AZ217),0), CHOOSE({1,2},'[4]Lookup Tables'!$X$3:$X$129&amp;'[4]Lookup Tables'!$Y$3:$Y$129,'[4]Lookup Tables'!AA$3:$AA$129),2,0)</f>
        <v>8425</v>
      </c>
      <c r="CD217" s="34">
        <f t="array" ref="CD217">VLOOKUP($E217&amp;ROUNDUP(($AZ217),0), CHOOSE({1,2},'[4]Lookup Tables'!$X$3:$X$129&amp;'[4]Lookup Tables'!$Y$3:$Y$129,'[4]Lookup Tables'!$AB$3:$AB$129),2,0)</f>
        <v>8426</v>
      </c>
      <c r="CE217" s="36">
        <f t="array" ref="CE217">VLOOKUP($E217&amp;ROUNDUP(($AZ217),0), CHOOSE({1,2},'[4]Lookup Tables'!$X$3:$X$129&amp;'[4]Lookup Tables'!$Y$3:$Y$129,'[4]Lookup Tables'!$AD$3:$AD$129),2,0)</f>
        <v>1.8</v>
      </c>
      <c r="CF217" s="34">
        <f t="array" ref="CF217">VLOOKUP($E217&amp;ROUNDUP(($AZ217),0), CHOOSE({1,2},'[4]Lookup Tables'!$X$3:$X$129&amp;'[4]Lookup Tables'!$Y$3:$Y$129,'[4]Lookup Tables'!$AE$3:$AE$129),2,0)</f>
        <v>2</v>
      </c>
      <c r="CG217" s="34" t="str">
        <f t="array" ref="CG217">VLOOKUP($E217&amp;ROUNDUP(($AZ217+1),0), CHOOSE({1,2},'[4]Lookup Tables'!$X$3:$X$129&amp;'[4]Lookup Tables'!$Y$3:$Y$129,'[4]Lookup Tables'!$AC$3:$AC$129),2,0)</f>
        <v>NA</v>
      </c>
      <c r="CH217" s="36">
        <f>(CO217*12)*0.0386</f>
        <v>6.6799080061579659</v>
      </c>
      <c r="CI217" s="36">
        <f>IF(CB217="NA", CH217*0.0022,0)</f>
        <v>0</v>
      </c>
      <c r="CJ217" s="36">
        <f>((3.14159*(((S217*0.039370078474)/2)^2))*Q217)*BW217</f>
        <v>529.40314525772567</v>
      </c>
      <c r="CK217" s="36">
        <f>((SQRT((CJ217/Q217)/3.14159))*2)</f>
        <v>6.1623920223155624</v>
      </c>
      <c r="CL217" s="36">
        <f>CK217/0.7827</f>
        <v>7.873249038348745</v>
      </c>
      <c r="CM217" s="36">
        <f>(2*3.14159*(CL217/2))/12</f>
        <v>2.061210037198836</v>
      </c>
      <c r="CN217" s="37">
        <f>ROUNDUP((Q217/3)*CM217,1)</f>
        <v>12.2</v>
      </c>
      <c r="CO217" s="37">
        <f>(CN217*ABS(COS(15)))+((6*(CM217*5))/12)</f>
        <v>14.421217629874709</v>
      </c>
      <c r="CP217" s="52" t="e">
        <f t="array" ref="CP217">VLOOKUP($S217&amp;$D217, CHOOSE({1,2}, '[4]Lookup Tables'!$O$65:$O$79&amp;'[4]Lookup Tables'!$P$65:$P$79,'[4]Lookup Tables'!$Q$65:$Q$79),2,0)</f>
        <v>#N/A</v>
      </c>
      <c r="CQ217" s="39">
        <f>(CA217/BW217)+(50/I217)</f>
        <v>2.3112499999999998</v>
      </c>
      <c r="CR217" s="40" t="str">
        <f>+IFERROR(VLOOKUP($J217,'[5]Codes - Revised'!$A$8:$O$12110,10,FALSE),"ERROR")</f>
        <v>48 x 44</v>
      </c>
      <c r="CS217" s="41">
        <f>CQ217*F217*H217</f>
        <v>2311.2499999999995</v>
      </c>
    </row>
    <row r="218" spans="1:97" s="10" customFormat="1">
      <c r="A218" s="11" t="s">
        <v>21</v>
      </c>
      <c r="B218" s="12">
        <v>296086</v>
      </c>
      <c r="C218" s="11" t="s">
        <v>451</v>
      </c>
      <c r="D218" s="11" t="s">
        <v>23</v>
      </c>
      <c r="E218" s="11" t="s">
        <v>24</v>
      </c>
      <c r="F218" s="11">
        <v>20</v>
      </c>
      <c r="G218" s="13">
        <f>CA218</f>
        <v>45.225000000000001</v>
      </c>
      <c r="H218" s="14">
        <v>50</v>
      </c>
      <c r="I218" s="13">
        <f>F218*H218</f>
        <v>1000</v>
      </c>
      <c r="J218" s="14">
        <v>12221</v>
      </c>
      <c r="K218" s="11">
        <v>50</v>
      </c>
      <c r="L218" s="15">
        <f>+IFERROR(VLOOKUP($K218,'[4]Lookup Tables'!$A$3:$B$35,2,FALSE),"ERROR")</f>
        <v>50</v>
      </c>
      <c r="M218" s="11" t="s">
        <v>25</v>
      </c>
      <c r="N218" s="15" t="str">
        <f t="array" ref="N218">VLOOKUP($M218&amp;$L218, CHOOSE({1,2}, '[4]Lookup Tables'!$I$59:$I$165&amp;'[4]Lookup Tables'!$J$59:$J$165,'[4]Lookup Tables'!$K$59:$K$165), 2,0)</f>
        <v>M50</v>
      </c>
      <c r="O218" s="15">
        <f t="array" ref="O218">VLOOKUP($M218&amp;$K218&amp;A218, CHOOSE({1,2,3}, '[4]Lookup Tables'!$I$59:$I$165&amp;'[4]Lookup Tables'!$J$59:$J$165&amp;'[4]Lookup Tables'!$H$59:$H$165,'[4]Lookup Tables'!$L$59:$L$165), 2,0)</f>
        <v>70325</v>
      </c>
      <c r="P218" s="15">
        <f>+IFERROR(VLOOKUP($A218,'[4]Lookup Tables'!$I$54:$J$55,2,FALSE),"ERROR")</f>
        <v>72036</v>
      </c>
      <c r="Q218" s="16">
        <v>17.75</v>
      </c>
      <c r="R218" s="51">
        <v>1.375</v>
      </c>
      <c r="S218" s="18">
        <v>35</v>
      </c>
      <c r="T218" s="19">
        <f>(VLOOKUP(S218,'[4]Lookup Tables'!$L$3:$M$11,2,FALSE))*0.039370078474</f>
        <v>1.3484251877345002</v>
      </c>
      <c r="U218" s="17">
        <f>(3.14159*(T218/2)^2)*(Q218)</f>
        <v>25.347876615669019</v>
      </c>
      <c r="V218" s="20" t="str">
        <f>+IFERROR(VLOOKUP(L218,'[4]Lookup Tables'!$R$4:$U$22,3,FALSE),"ERROR")</f>
        <v>Green</v>
      </c>
      <c r="W218" s="21">
        <f>B218</f>
        <v>296086</v>
      </c>
      <c r="X218" s="11" t="s">
        <v>452</v>
      </c>
      <c r="Y218" s="23" t="s">
        <v>27</v>
      </c>
      <c r="Z218" s="23" t="str">
        <f>+IFERROR(VLOOKUP(L218,'[4]Lookup Tables'!$R$4:$U$22,4,FALSE),"ERROR")</f>
        <v>Medium</v>
      </c>
      <c r="AA218" s="21">
        <f>S218</f>
        <v>35</v>
      </c>
      <c r="AB218" s="24">
        <f>R218</f>
        <v>1.375</v>
      </c>
      <c r="AC218" s="23" t="s">
        <v>305</v>
      </c>
      <c r="AD218" s="25">
        <v>0.875</v>
      </c>
      <c r="AE218" s="26">
        <f>(($U218-(3.1459*(($AB218+0.043)/2)^2))/((3.1459*(($AB218+0.043)/2)^2)-(3.1459*(AD218/2)^2)))/12</f>
        <v>2.0225303125995815</v>
      </c>
      <c r="AF218" s="23" t="s">
        <v>306</v>
      </c>
      <c r="AG218" s="23">
        <v>1</v>
      </c>
      <c r="AH218" s="26">
        <f>(($U218-(3.1459*(($AB218+0.043)/2)^2))/((3.1459*(($AB218+0.043)/2)^2)-(3.1459*(AG218/2)^2)))/12</f>
        <v>2.4915312881532707</v>
      </c>
      <c r="AI218" s="23"/>
      <c r="AJ218" s="23"/>
      <c r="AK218" s="26"/>
      <c r="AL218" s="23" t="s">
        <v>31</v>
      </c>
      <c r="AM218" s="23">
        <v>0.80400000000000005</v>
      </c>
      <c r="AN218" s="26">
        <f>(($U218-(3.1459*(($AB218+0.043)/2)^2))/((3.1459*(($AB218+0.043)/2)^2)-(3.1459*(AM218/2)^2)))/12</f>
        <v>1.8458078891917562</v>
      </c>
      <c r="AO218" s="23" t="s">
        <v>32</v>
      </c>
      <c r="AP218" s="23">
        <v>0.53</v>
      </c>
      <c r="AQ218" s="26">
        <f>(($U218-(3.1459*(($AB218+0.043)/2)^2))/((3.1459*(($AB218+0.043)/2)^2)-(3.1459*(AP218/2)^2)))/12</f>
        <v>1.4557842125484595</v>
      </c>
      <c r="AR218" s="47">
        <f>AY218</f>
        <v>18</v>
      </c>
      <c r="AS218" s="21">
        <f>+IFERROR(VLOOKUP(L218,'[4]Lookup Tables'!$R$4:$U$22,2,FALSE),"ERROR")</f>
        <v>60</v>
      </c>
      <c r="AT218" s="23" t="str">
        <f>A218</f>
        <v>B or G</v>
      </c>
      <c r="AU218" s="21">
        <f>F218</f>
        <v>20</v>
      </c>
      <c r="AV218" s="21" t="str">
        <f>+IFERROR(VLOOKUP(L218,'[4]Lookup Tables'!$R$4:$V$22,5,FALSE),"ERROR")</f>
        <v>5-8</v>
      </c>
      <c r="AW218" s="21">
        <v>600</v>
      </c>
      <c r="AX218" s="48">
        <f>Q218</f>
        <v>17.75</v>
      </c>
      <c r="AY218" s="48">
        <f>AX218+0.25</f>
        <v>18</v>
      </c>
      <c r="AZ218" s="48">
        <f>AX218+1</f>
        <v>18.75</v>
      </c>
      <c r="BA218" s="29">
        <f t="array" ref="BA218">VLOOKUP($S218&amp;$M218, CHOOSE({1,2}, '[4]Lookup Tables'!$I$20:$I$49&amp;'[4]Lookup Tables'!$J$20:$J$49,'[4]Lookup Tables'!$K$20:$K$49), 2,0)</f>
        <v>0.10630000000000001</v>
      </c>
      <c r="BB218" s="29">
        <f>BA218*AX218</f>
        <v>1.8868250000000002</v>
      </c>
      <c r="BC218" s="30">
        <f>BB218*454</f>
        <v>856.61855000000014</v>
      </c>
      <c r="BD218" s="29">
        <f t="array" ref="BD218">VLOOKUP($S218&amp;$M218, CHOOSE({1,2}, '[4]Lookup Tables'!$I$20:$I$49&amp;'[4]Lookup Tables'!$J$20:$J$49,'[4]Lookup Tables'!$L$20:$L$49), 2,0)</f>
        <v>0.111</v>
      </c>
      <c r="BE218" s="29">
        <f>BD218*AY218</f>
        <v>1.998</v>
      </c>
      <c r="BF218" s="30">
        <f>BE218*454</f>
        <v>907.09199999999998</v>
      </c>
      <c r="BG218" s="29">
        <f t="array" ref="BG218">VLOOKUP($S218&amp;$M218, CHOOSE({1,2}, '[4]Lookup Tables'!$I$20:$I$49&amp;'[4]Lookup Tables'!$J$20:$J$49,'[4]Lookup Tables'!$M$20:$M$49), 2,0)</f>
        <v>0.1158</v>
      </c>
      <c r="BH218" s="29">
        <f>BG218*AZ218</f>
        <v>2.1712500000000001</v>
      </c>
      <c r="BI218" s="30">
        <f>BH218*454</f>
        <v>985.74750000000006</v>
      </c>
      <c r="BJ218" s="30" t="str">
        <f>N218</f>
        <v>M50</v>
      </c>
      <c r="BK218" s="31">
        <f>BE218*0.7</f>
        <v>1.3985999999999998</v>
      </c>
      <c r="BL218" s="30">
        <v>72036</v>
      </c>
      <c r="BM218" s="31">
        <f>BE218*0.3</f>
        <v>0.59939999999999993</v>
      </c>
      <c r="BN218" s="32">
        <v>0.3</v>
      </c>
      <c r="BO218" s="29" t="str">
        <f>'[4]Lookup Tables'!$P$58</f>
        <v>12-8 4x1.25 Universal Clip</v>
      </c>
      <c r="BP218" s="30">
        <f>VLOOKUP($BO218,'[4]Lookup Tables'!$P$58:$Q$60,2)</f>
        <v>8509</v>
      </c>
      <c r="BQ218" s="29" t="str">
        <f>VLOOKUP($S218,'[4]Lookup Tables'!$O$45:$S$53,2)</f>
        <v>62mm142 gauge</v>
      </c>
      <c r="BR218" s="33">
        <f>($AY218+1.25)/12</f>
        <v>1.6041666666666667</v>
      </c>
      <c r="BS218" s="30">
        <f>VLOOKUP($S218,'[4]Lookup Tables'!$O$45:$S$53,3)</f>
        <v>8054</v>
      </c>
      <c r="BT218" s="29" t="str">
        <f>VLOOKUP($S218,'[4]Lookup Tables'!$O$45:$S$53,4)</f>
        <v>124mm200 gauge</v>
      </c>
      <c r="BU218" s="33">
        <f>($AY218+1.25)/12</f>
        <v>1.6041666666666667</v>
      </c>
      <c r="BV218" s="30">
        <f>VLOOKUP($S218,'[4]Lookup Tables'!$O$45:$S$53,5)</f>
        <v>8056</v>
      </c>
      <c r="BW218" s="34">
        <f>F218</f>
        <v>20</v>
      </c>
      <c r="BX218" s="34">
        <f>BB218*BW218</f>
        <v>37.736500000000007</v>
      </c>
      <c r="BY218" s="34">
        <f>BE218*BW218</f>
        <v>39.96</v>
      </c>
      <c r="BZ218" s="34">
        <f>BH218*BW218</f>
        <v>43.425000000000004</v>
      </c>
      <c r="CA218" s="34">
        <f>BZ218+CE218+CI218</f>
        <v>45.225000000000001</v>
      </c>
      <c r="CB218" s="35" t="str">
        <f t="array" ref="CB218">VLOOKUP($E218&amp;ROUNDUP(($AZ218),0), CHOOSE({1,2},'[4]Lookup Tables'!$X$3:$X$129&amp;'[4]Lookup Tables'!$Y$3:$Y$129,'[4]Lookup Tables'!$Z$3:$Z$129),2,0)</f>
        <v>22"-2pc</v>
      </c>
      <c r="CC218" s="34">
        <f t="array" ref="CC218">VLOOKUP($E218&amp;ROUNDUP(($AZ218),0), CHOOSE({1,2},'[4]Lookup Tables'!$X$3:$X$129&amp;'[4]Lookup Tables'!$Y$3:$Y$129,'[4]Lookup Tables'!AA$3:$AA$129),2,0)</f>
        <v>8425</v>
      </c>
      <c r="CD218" s="34">
        <f t="array" ref="CD218">VLOOKUP($E218&amp;ROUNDUP(($AZ218),0), CHOOSE({1,2},'[4]Lookup Tables'!$X$3:$X$129&amp;'[4]Lookup Tables'!$Y$3:$Y$129,'[4]Lookup Tables'!$AB$3:$AB$129),2,0)</f>
        <v>8426</v>
      </c>
      <c r="CE218" s="36">
        <f t="array" ref="CE218">VLOOKUP($E218&amp;ROUNDUP(($AZ218),0), CHOOSE({1,2},'[4]Lookup Tables'!$X$3:$X$129&amp;'[4]Lookup Tables'!$Y$3:$Y$129,'[4]Lookup Tables'!$AD$3:$AD$129),2,0)</f>
        <v>1.8</v>
      </c>
      <c r="CF218" s="34">
        <f t="array" ref="CF218">VLOOKUP($E218&amp;ROUNDUP(($AZ218),0), CHOOSE({1,2},'[4]Lookup Tables'!$X$3:$X$129&amp;'[4]Lookup Tables'!$Y$3:$Y$129,'[4]Lookup Tables'!$AE$3:$AE$129),2,0)</f>
        <v>2</v>
      </c>
      <c r="CG218" s="34" t="str">
        <f t="array" ref="CG218">VLOOKUP($E218&amp;ROUNDUP(($AZ218+1),0), CHOOSE({1,2},'[4]Lookup Tables'!$X$3:$X$129&amp;'[4]Lookup Tables'!$Y$3:$Y$129,'[4]Lookup Tables'!$AC$3:$AC$129),2,0)</f>
        <v>NA</v>
      </c>
      <c r="CH218" s="36">
        <f>(CO218*12)*0.0386</f>
        <v>6.6799080061579659</v>
      </c>
      <c r="CI218" s="36">
        <f>IF(CB218="NA", CH218*0.0022,0)</f>
        <v>0</v>
      </c>
      <c r="CJ218" s="36">
        <f>((3.14159*(((S218*0.039370078474)/2)^2))*Q218)*BW218</f>
        <v>529.40314525772567</v>
      </c>
      <c r="CK218" s="36">
        <f>((SQRT((CJ218/Q218)/3.14159))*2)</f>
        <v>6.1623920223155624</v>
      </c>
      <c r="CL218" s="36">
        <f>CK218/0.7827</f>
        <v>7.873249038348745</v>
      </c>
      <c r="CM218" s="36">
        <f>(2*3.14159*(CL218/2))/12</f>
        <v>2.061210037198836</v>
      </c>
      <c r="CN218" s="37">
        <f>ROUNDUP((Q218/3)*CM218,1)</f>
        <v>12.2</v>
      </c>
      <c r="CO218" s="37">
        <f>(CN218*ABS(COS(15)))+((6*(CM218*5))/12)</f>
        <v>14.421217629874709</v>
      </c>
      <c r="CP218" s="52" t="e">
        <f t="array" ref="CP218">VLOOKUP($S218&amp;$D218, CHOOSE({1,2}, '[4]Lookup Tables'!$O$65:$O$79&amp;'[4]Lookup Tables'!$P$65:$P$79,'[4]Lookup Tables'!$Q$65:$Q$79),2,0)</f>
        <v>#N/A</v>
      </c>
      <c r="CQ218" s="39">
        <f>(CA218/BW218)+(50/I218)</f>
        <v>2.3112499999999998</v>
      </c>
      <c r="CR218" s="40" t="str">
        <f>+IFERROR(VLOOKUP($J218,'[5]Codes - Revised'!$A$8:$O$12110,10,FALSE),"ERROR")</f>
        <v>48 x 44</v>
      </c>
      <c r="CS218" s="41">
        <f>CQ218*F218*H218</f>
        <v>2311.2499999999995</v>
      </c>
    </row>
    <row r="219" spans="1:97" s="10" customFormat="1">
      <c r="A219" s="11" t="s">
        <v>21</v>
      </c>
      <c r="B219" s="12">
        <v>296090</v>
      </c>
      <c r="C219" s="11" t="s">
        <v>453</v>
      </c>
      <c r="D219" s="11" t="s">
        <v>23</v>
      </c>
      <c r="E219" s="11" t="s">
        <v>24</v>
      </c>
      <c r="F219" s="11">
        <v>20</v>
      </c>
      <c r="G219" s="13">
        <f t="shared" ref="G219:G221" si="1981">CA219</f>
        <v>45.225000000000001</v>
      </c>
      <c r="H219" s="14">
        <v>50</v>
      </c>
      <c r="I219" s="13">
        <f t="shared" ref="I219:I221" si="1982">F219*H219</f>
        <v>1000</v>
      </c>
      <c r="J219" s="14">
        <v>12221</v>
      </c>
      <c r="K219" s="11">
        <v>90</v>
      </c>
      <c r="L219" s="15">
        <f>+IFERROR(VLOOKUP($K219,'[4]Lookup Tables'!$A$3:$B$35,2,FALSE),"ERROR")</f>
        <v>90</v>
      </c>
      <c r="M219" s="11" t="s">
        <v>25</v>
      </c>
      <c r="N219" s="15" t="str">
        <f t="array" ref="N219">VLOOKUP($M219&amp;$L219, CHOOSE({1,2}, '[4]Lookup Tables'!$I$59:$I$165&amp;'[4]Lookup Tables'!$J$59:$J$165,'[4]Lookup Tables'!$K$59:$K$165), 2,0)</f>
        <v>M90</v>
      </c>
      <c r="O219" s="15">
        <f t="array" ref="O219">VLOOKUP($M219&amp;$K219&amp;A219, CHOOSE({1,2,3}, '[4]Lookup Tables'!$I$59:$I$165&amp;'[4]Lookup Tables'!$J$59:$J$165&amp;'[4]Lookup Tables'!$H$59:$H$165,'[4]Lookup Tables'!$L$59:$L$165), 2,0)</f>
        <v>70329</v>
      </c>
      <c r="P219" s="15">
        <f>+IFERROR(VLOOKUP($A219,'[4]Lookup Tables'!$I$54:$J$55,2,FALSE),"ERROR")</f>
        <v>72036</v>
      </c>
      <c r="Q219" s="16">
        <v>17.75</v>
      </c>
      <c r="R219" s="51">
        <v>1.375</v>
      </c>
      <c r="S219" s="18">
        <v>35</v>
      </c>
      <c r="T219" s="19">
        <f>(VLOOKUP(S219,'[4]Lookup Tables'!$L$3:$M$11,2,FALSE))*0.039370078474</f>
        <v>1.3484251877345002</v>
      </c>
      <c r="U219" s="17">
        <f t="shared" ref="U219:U221" si="1983">(3.14159*(T219/2)^2)*(Q219)</f>
        <v>25.347876615669019</v>
      </c>
      <c r="V219" s="20" t="str">
        <f>+IFERROR(VLOOKUP(L219,'[4]Lookup Tables'!$R$4:$U$22,3,FALSE),"ERROR")</f>
        <v>Yellow</v>
      </c>
      <c r="W219" s="21">
        <f t="shared" ref="W219:W221" si="1984">B219</f>
        <v>296090</v>
      </c>
      <c r="X219" s="22" t="s">
        <v>454</v>
      </c>
      <c r="Y219" s="23" t="s">
        <v>27</v>
      </c>
      <c r="Z219" s="23" t="str">
        <f>+IFERROR(VLOOKUP(L219,'[4]Lookup Tables'!$R$4:$U$22,4,FALSE),"ERROR")</f>
        <v>Slow</v>
      </c>
      <c r="AA219" s="21">
        <f t="shared" ref="AA219:AA221" si="1985">S219</f>
        <v>35</v>
      </c>
      <c r="AB219" s="24">
        <f t="shared" ref="AB219:AB221" si="1986">R219</f>
        <v>1.375</v>
      </c>
      <c r="AC219" s="23" t="s">
        <v>305</v>
      </c>
      <c r="AD219" s="25">
        <v>0.875</v>
      </c>
      <c r="AE219" s="26">
        <f t="shared" ref="AE219:AE221" si="1987">(($U219-(3.1459*(($AB219+0.043)/2)^2))/((3.1459*(($AB219+0.043)/2)^2)-(3.1459*(AD219/2)^2)))/12</f>
        <v>2.0225303125995815</v>
      </c>
      <c r="AF219" s="23" t="s">
        <v>306</v>
      </c>
      <c r="AG219" s="23">
        <v>1</v>
      </c>
      <c r="AH219" s="26">
        <f t="shared" ref="AH219:AH221" si="1988">(($U219-(3.1459*(($AB219+0.043)/2)^2))/((3.1459*(($AB219+0.043)/2)^2)-(3.1459*(AG219/2)^2)))/12</f>
        <v>2.4915312881532707</v>
      </c>
      <c r="AI219" s="23"/>
      <c r="AJ219" s="23"/>
      <c r="AK219" s="26"/>
      <c r="AL219" s="23" t="s">
        <v>31</v>
      </c>
      <c r="AM219" s="23">
        <v>0.80400000000000005</v>
      </c>
      <c r="AN219" s="26">
        <f t="shared" ref="AN219:AN221" si="1989">(($U219-(3.1459*(($AB219+0.043)/2)^2))/((3.1459*(($AB219+0.043)/2)^2)-(3.1459*(AM219/2)^2)))/12</f>
        <v>1.8458078891917562</v>
      </c>
      <c r="AO219" s="23" t="s">
        <v>32</v>
      </c>
      <c r="AP219" s="23">
        <v>0.53</v>
      </c>
      <c r="AQ219" s="26">
        <f t="shared" ref="AQ219:AQ221" si="1990">(($U219-(3.1459*(($AB219+0.043)/2)^2))/((3.1459*(($AB219+0.043)/2)^2)-(3.1459*(AP219/2)^2)))/12</f>
        <v>1.4557842125484595</v>
      </c>
      <c r="AR219" s="47">
        <f t="shared" ref="AR219:AR221" si="1991">AY219</f>
        <v>18</v>
      </c>
      <c r="AS219" s="21">
        <f>+IFERROR(VLOOKUP(L219,'[4]Lookup Tables'!$R$4:$U$22,2,FALSE),"ERROR")</f>
        <v>240</v>
      </c>
      <c r="AT219" s="23" t="str">
        <f t="shared" ref="AT219:AT221" si="1992">A219</f>
        <v>B or G</v>
      </c>
      <c r="AU219" s="21">
        <f t="shared" ref="AU219:AU221" si="1993">F219</f>
        <v>20</v>
      </c>
      <c r="AV219" s="21" t="str">
        <f>+IFERROR(VLOOKUP(L219,'[4]Lookup Tables'!$R$4:$V$22,5,FALSE),"ERROR")</f>
        <v>5-8</v>
      </c>
      <c r="AW219" s="21">
        <v>600</v>
      </c>
      <c r="AX219" s="48">
        <f t="shared" ref="AX219:AX221" si="1994">Q219</f>
        <v>17.75</v>
      </c>
      <c r="AY219" s="48">
        <f t="shared" ref="AY219:AY221" si="1995">AX219+0.25</f>
        <v>18</v>
      </c>
      <c r="AZ219" s="48">
        <f t="shared" ref="AZ219:AZ221" si="1996">AX219+1</f>
        <v>18.75</v>
      </c>
      <c r="BA219" s="29">
        <f t="array" ref="BA219">VLOOKUP($S219&amp;$M219, CHOOSE({1,2}, '[4]Lookup Tables'!$I$20:$I$49&amp;'[4]Lookup Tables'!$J$20:$J$49,'[4]Lookup Tables'!$K$20:$K$49), 2,0)</f>
        <v>0.10630000000000001</v>
      </c>
      <c r="BB219" s="29">
        <f t="shared" ref="BB219:BB221" si="1997">BA219*AX219</f>
        <v>1.8868250000000002</v>
      </c>
      <c r="BC219" s="30">
        <f t="shared" ref="BC219:BC221" si="1998">BB219*454</f>
        <v>856.61855000000014</v>
      </c>
      <c r="BD219" s="29">
        <f t="array" ref="BD219">VLOOKUP($S219&amp;$M219, CHOOSE({1,2}, '[4]Lookup Tables'!$I$20:$I$49&amp;'[4]Lookup Tables'!$J$20:$J$49,'[4]Lookup Tables'!$L$20:$L$49), 2,0)</f>
        <v>0.111</v>
      </c>
      <c r="BE219" s="29">
        <f t="shared" ref="BE219:BE221" si="1999">BD219*AY219</f>
        <v>1.998</v>
      </c>
      <c r="BF219" s="30">
        <f t="shared" ref="BF219:BF221" si="2000">BE219*454</f>
        <v>907.09199999999998</v>
      </c>
      <c r="BG219" s="29">
        <f t="array" ref="BG219">VLOOKUP($S219&amp;$M219, CHOOSE({1,2}, '[4]Lookup Tables'!$I$20:$I$49&amp;'[4]Lookup Tables'!$J$20:$J$49,'[4]Lookup Tables'!$M$20:$M$49), 2,0)</f>
        <v>0.1158</v>
      </c>
      <c r="BH219" s="29">
        <f t="shared" ref="BH219:BH221" si="2001">BG219*AZ219</f>
        <v>2.1712500000000001</v>
      </c>
      <c r="BI219" s="30">
        <f t="shared" ref="BI219:BI221" si="2002">BH219*454</f>
        <v>985.74750000000006</v>
      </c>
      <c r="BJ219" s="30" t="str">
        <f t="shared" ref="BJ219:BJ221" si="2003">N219</f>
        <v>M90</v>
      </c>
      <c r="BK219" s="31">
        <f t="shared" ref="BK219:BK221" si="2004">BE219*0.7</f>
        <v>1.3985999999999998</v>
      </c>
      <c r="BL219" s="30">
        <v>72036</v>
      </c>
      <c r="BM219" s="31">
        <f t="shared" ref="BM219:BM221" si="2005">BE219*0.3</f>
        <v>0.59939999999999993</v>
      </c>
      <c r="BN219" s="32">
        <v>0.3</v>
      </c>
      <c r="BO219" s="29" t="str">
        <f>'[4]Lookup Tables'!$P$58</f>
        <v>12-8 4x1.25 Universal Clip</v>
      </c>
      <c r="BP219" s="30">
        <f>VLOOKUP($BO219,'[4]Lookup Tables'!$P$58:$Q$60,2)</f>
        <v>8509</v>
      </c>
      <c r="BQ219" s="29" t="str">
        <f>VLOOKUP($S219,'[4]Lookup Tables'!$O$45:$S$53,2)</f>
        <v>62mm142 gauge</v>
      </c>
      <c r="BR219" s="33">
        <f t="shared" ref="BR219:BR221" si="2006">($AY219+1.25)/12</f>
        <v>1.6041666666666667</v>
      </c>
      <c r="BS219" s="30">
        <f>VLOOKUP($S219,'[4]Lookup Tables'!$O$45:$S$53,3)</f>
        <v>8054</v>
      </c>
      <c r="BT219" s="29" t="str">
        <f>VLOOKUP($S219,'[4]Lookup Tables'!$O$45:$S$53,4)</f>
        <v>124mm200 gauge</v>
      </c>
      <c r="BU219" s="33">
        <f t="shared" ref="BU219:BU221" si="2007">($AY219+1.25)/12</f>
        <v>1.6041666666666667</v>
      </c>
      <c r="BV219" s="30">
        <f>VLOOKUP($S219,'[4]Lookup Tables'!$O$45:$S$53,5)</f>
        <v>8056</v>
      </c>
      <c r="BW219" s="34">
        <f t="shared" ref="BW219:BW221" si="2008">F219</f>
        <v>20</v>
      </c>
      <c r="BX219" s="34">
        <f t="shared" ref="BX219:BX221" si="2009">BB219*BW219</f>
        <v>37.736500000000007</v>
      </c>
      <c r="BY219" s="34">
        <f t="shared" ref="BY219:BY221" si="2010">BE219*BW219</f>
        <v>39.96</v>
      </c>
      <c r="BZ219" s="34">
        <f t="shared" ref="BZ219:BZ221" si="2011">BH219*BW219</f>
        <v>43.425000000000004</v>
      </c>
      <c r="CA219" s="34">
        <f t="shared" ref="CA219:CA221" si="2012">BZ219+CE219+CI219</f>
        <v>45.225000000000001</v>
      </c>
      <c r="CB219" s="35" t="str">
        <f t="array" ref="CB219">VLOOKUP($E219&amp;ROUNDUP(($AZ219),0), CHOOSE({1,2},'[4]Lookup Tables'!$X$3:$X$129&amp;'[4]Lookup Tables'!$Y$3:$Y$129,'[4]Lookup Tables'!$Z$3:$Z$129),2,0)</f>
        <v>22"-2pc</v>
      </c>
      <c r="CC219" s="34">
        <f t="array" ref="CC219">VLOOKUP($E219&amp;ROUNDUP(($AZ219),0), CHOOSE({1,2},'[4]Lookup Tables'!$X$3:$X$129&amp;'[4]Lookup Tables'!$Y$3:$Y$129,'[4]Lookup Tables'!AA$3:$AA$129),2,0)</f>
        <v>8425</v>
      </c>
      <c r="CD219" s="34">
        <f t="array" ref="CD219">VLOOKUP($E219&amp;ROUNDUP(($AZ219),0), CHOOSE({1,2},'[4]Lookup Tables'!$X$3:$X$129&amp;'[4]Lookup Tables'!$Y$3:$Y$129,'[4]Lookup Tables'!$AB$3:$AB$129),2,0)</f>
        <v>8426</v>
      </c>
      <c r="CE219" s="36">
        <f t="array" ref="CE219">VLOOKUP($E219&amp;ROUNDUP(($AZ219),0), CHOOSE({1,2},'[4]Lookup Tables'!$X$3:$X$129&amp;'[4]Lookup Tables'!$Y$3:$Y$129,'[4]Lookup Tables'!$AD$3:$AD$129),2,0)</f>
        <v>1.8</v>
      </c>
      <c r="CF219" s="34">
        <f t="array" ref="CF219">VLOOKUP($E219&amp;ROUNDUP(($AZ219),0), CHOOSE({1,2},'[4]Lookup Tables'!$X$3:$X$129&amp;'[4]Lookup Tables'!$Y$3:$Y$129,'[4]Lookup Tables'!$AE$3:$AE$129),2,0)</f>
        <v>2</v>
      </c>
      <c r="CG219" s="34" t="str">
        <f t="array" ref="CG219">VLOOKUP($E219&amp;ROUNDUP(($AZ219+1),0), CHOOSE({1,2},'[4]Lookup Tables'!$X$3:$X$129&amp;'[4]Lookup Tables'!$Y$3:$Y$129,'[4]Lookup Tables'!$AC$3:$AC$129),2,0)</f>
        <v>NA</v>
      </c>
      <c r="CH219" s="36">
        <f t="shared" ref="CH219:CH221" si="2013">(CO219*12)*0.0386</f>
        <v>6.6799080061579659</v>
      </c>
      <c r="CI219" s="36">
        <f t="shared" ref="CI219:CI221" si="2014">IF(CB219="NA", CH219*0.0022,0)</f>
        <v>0</v>
      </c>
      <c r="CJ219" s="36">
        <f t="shared" ref="CJ219:CJ221" si="2015">((3.14159*(((S219*0.039370078474)/2)^2))*Q219)*BW219</f>
        <v>529.40314525772567</v>
      </c>
      <c r="CK219" s="36">
        <f t="shared" ref="CK219:CK221" si="2016">((SQRT((CJ219/Q219)/3.14159))*2)</f>
        <v>6.1623920223155624</v>
      </c>
      <c r="CL219" s="36">
        <f t="shared" ref="CL219:CL221" si="2017">CK219/0.7827</f>
        <v>7.873249038348745</v>
      </c>
      <c r="CM219" s="36">
        <f t="shared" ref="CM219:CM221" si="2018">(2*3.14159*(CL219/2))/12</f>
        <v>2.061210037198836</v>
      </c>
      <c r="CN219" s="37">
        <f t="shared" ref="CN219:CN221" si="2019">ROUNDUP((Q219/3)*CM219,1)</f>
        <v>12.2</v>
      </c>
      <c r="CO219" s="37">
        <f t="shared" ref="CO219:CO221" si="2020">(CN219*ABS(COS(15)))+((6*(CM219*5))/12)</f>
        <v>14.421217629874709</v>
      </c>
      <c r="CP219" s="52" t="e">
        <f t="array" ref="CP219">VLOOKUP($S219&amp;$D219, CHOOSE({1,2}, '[4]Lookup Tables'!$O$65:$O$79&amp;'[4]Lookup Tables'!$P$65:$P$79,'[4]Lookup Tables'!$Q$65:$Q$79),2,0)</f>
        <v>#N/A</v>
      </c>
      <c r="CQ219" s="39">
        <f t="shared" ref="CQ219:CQ221" si="2021">(CA219/BW219)+(50/I219)</f>
        <v>2.3112499999999998</v>
      </c>
      <c r="CR219" s="40" t="str">
        <f>+IFERROR(VLOOKUP($J219,'[5]Codes - Revised'!$A$8:$O$12110,10,FALSE),"ERROR")</f>
        <v>48 x 44</v>
      </c>
      <c r="CS219" s="41">
        <f t="shared" ref="CS219:CS221" si="2022">CQ219*F219*H219</f>
        <v>2311.2499999999995</v>
      </c>
    </row>
    <row r="220" spans="1:97" s="10" customFormat="1">
      <c r="A220" s="11" t="s">
        <v>21</v>
      </c>
      <c r="B220" s="12">
        <v>298017</v>
      </c>
      <c r="C220" s="11" t="s">
        <v>455</v>
      </c>
      <c r="D220" s="11" t="s">
        <v>23</v>
      </c>
      <c r="E220" s="11" t="s">
        <v>24</v>
      </c>
      <c r="F220" s="11">
        <v>20</v>
      </c>
      <c r="G220" s="13">
        <f t="shared" si="1981"/>
        <v>63.055</v>
      </c>
      <c r="H220" s="14">
        <v>36</v>
      </c>
      <c r="I220" s="13">
        <f t="shared" si="1982"/>
        <v>720</v>
      </c>
      <c r="J220" s="14">
        <v>12315</v>
      </c>
      <c r="K220" s="11" t="s">
        <v>314</v>
      </c>
      <c r="L220" s="15">
        <f>+IFERROR(VLOOKUP($K220,'[4]Lookup Tables'!$A$3:$B$35,2,FALSE),"ERROR")</f>
        <v>35</v>
      </c>
      <c r="M220" s="11" t="s">
        <v>51</v>
      </c>
      <c r="N220" s="15" t="str">
        <f t="array" ref="N220">VLOOKUP($M220&amp;$L220, CHOOSE({1,2}, '[4]Lookup Tables'!$I$59:$I$165&amp;'[4]Lookup Tables'!$J$59:$J$165,'[4]Lookup Tables'!$K$59:$K$165), 2,0)</f>
        <v>VLIF35</v>
      </c>
      <c r="O220" s="15">
        <f t="array" ref="O220">VLOOKUP($M220&amp;$K220&amp;A220, CHOOSE({1,2,3}, '[4]Lookup Tables'!$I$59:$I$165&amp;'[4]Lookup Tables'!$J$59:$J$165&amp;'[4]Lookup Tables'!$H$59:$H$165,'[4]Lookup Tables'!$L$59:$L$165), 2,0)</f>
        <v>70368</v>
      </c>
      <c r="P220" s="15">
        <f>+IFERROR(VLOOKUP($A220,'[4]Lookup Tables'!$I$54:$J$55,2,FALSE),"ERROR")</f>
        <v>72036</v>
      </c>
      <c r="Q220" s="16">
        <v>25.25</v>
      </c>
      <c r="R220" s="51">
        <v>1.375</v>
      </c>
      <c r="S220" s="18">
        <v>35</v>
      </c>
      <c r="T220" s="19">
        <f>(VLOOKUP(S220,'[4]Lookup Tables'!$L$3:$M$11,2,FALSE))*0.039370078474</f>
        <v>1.3484251877345002</v>
      </c>
      <c r="U220" s="17">
        <f t="shared" si="1983"/>
        <v>36.058247016655933</v>
      </c>
      <c r="V220" s="20" t="str">
        <f>+IFERROR(VLOOKUP(L220,'[4]Lookup Tables'!$R$4:$U$22,3,FALSE),"ERROR")</f>
        <v>Blue</v>
      </c>
      <c r="W220" s="21">
        <f t="shared" si="1984"/>
        <v>298017</v>
      </c>
      <c r="X220" s="22" t="s">
        <v>456</v>
      </c>
      <c r="Y220" s="23" t="s">
        <v>27</v>
      </c>
      <c r="Z220" s="23" t="str">
        <f>+IFERROR(VLOOKUP(L220,'[4]Lookup Tables'!$R$4:$U$22,4,FALSE),"ERROR")</f>
        <v>Fast</v>
      </c>
      <c r="AA220" s="21">
        <f t="shared" si="1985"/>
        <v>35</v>
      </c>
      <c r="AB220" s="24">
        <f t="shared" si="1986"/>
        <v>1.375</v>
      </c>
      <c r="AC220" s="23" t="s">
        <v>305</v>
      </c>
      <c r="AD220" s="25">
        <v>0.875</v>
      </c>
      <c r="AE220" s="26">
        <f t="shared" si="1987"/>
        <v>2.933983646896047</v>
      </c>
      <c r="AF220" s="23" t="s">
        <v>306</v>
      </c>
      <c r="AG220" s="23">
        <v>1</v>
      </c>
      <c r="AH220" s="26">
        <f t="shared" si="1988"/>
        <v>3.614339923427782</v>
      </c>
      <c r="AI220" s="23"/>
      <c r="AJ220" s="23"/>
      <c r="AK220" s="26"/>
      <c r="AL220" s="23" t="s">
        <v>31</v>
      </c>
      <c r="AM220" s="23">
        <v>0.80400000000000005</v>
      </c>
      <c r="AN220" s="26">
        <f t="shared" si="1989"/>
        <v>2.6776212591047046</v>
      </c>
      <c r="AO220" s="23" t="s">
        <v>32</v>
      </c>
      <c r="AP220" s="23">
        <v>0.53</v>
      </c>
      <c r="AQ220" s="26">
        <f t="shared" si="1990"/>
        <v>2.1118334031477315</v>
      </c>
      <c r="AR220" s="47">
        <f t="shared" si="1991"/>
        <v>25.5</v>
      </c>
      <c r="AS220" s="21">
        <f>+IFERROR(VLOOKUP(L220,'[4]Lookup Tables'!$R$4:$U$22,2,FALSE),"ERROR")</f>
        <v>30</v>
      </c>
      <c r="AT220" s="23" t="str">
        <f t="shared" si="1992"/>
        <v>B or G</v>
      </c>
      <c r="AU220" s="21">
        <f t="shared" si="1993"/>
        <v>20</v>
      </c>
      <c r="AV220" s="21" t="str">
        <f>+IFERROR(VLOOKUP(L220,'[4]Lookup Tables'!$R$4:$V$22,5,FALSE),"ERROR")</f>
        <v>5-8</v>
      </c>
      <c r="AW220" s="21">
        <v>600</v>
      </c>
      <c r="AX220" s="48">
        <f t="shared" si="1994"/>
        <v>25.25</v>
      </c>
      <c r="AY220" s="48">
        <f t="shared" si="1995"/>
        <v>25.5</v>
      </c>
      <c r="AZ220" s="48">
        <f t="shared" si="1996"/>
        <v>26.25</v>
      </c>
      <c r="BA220" s="29">
        <f t="array" ref="BA220">VLOOKUP($S220&amp;$M220, CHOOSE({1,2}, '[4]Lookup Tables'!$I$20:$I$49&amp;'[4]Lookup Tables'!$J$20:$J$49,'[4]Lookup Tables'!$K$20:$K$49), 2,0)</f>
        <v>0.10630000000000001</v>
      </c>
      <c r="BB220" s="29">
        <f t="shared" si="1997"/>
        <v>2.684075</v>
      </c>
      <c r="BC220" s="30">
        <f t="shared" si="1998"/>
        <v>1218.57005</v>
      </c>
      <c r="BD220" s="29">
        <f t="array" ref="BD220">VLOOKUP($S220&amp;$M220, CHOOSE({1,2}, '[4]Lookup Tables'!$I$20:$I$49&amp;'[4]Lookup Tables'!$J$20:$J$49,'[4]Lookup Tables'!$L$20:$L$49), 2,0)</f>
        <v>0.111</v>
      </c>
      <c r="BE220" s="29">
        <f t="shared" si="1999"/>
        <v>2.8305000000000002</v>
      </c>
      <c r="BF220" s="30">
        <f t="shared" si="2000"/>
        <v>1285.047</v>
      </c>
      <c r="BG220" s="29">
        <f t="array" ref="BG220">VLOOKUP($S220&amp;$M220, CHOOSE({1,2}, '[4]Lookup Tables'!$I$20:$I$49&amp;'[4]Lookup Tables'!$J$20:$J$49,'[4]Lookup Tables'!$M$20:$M$49), 2,0)</f>
        <v>0.1158</v>
      </c>
      <c r="BH220" s="29">
        <f t="shared" si="2001"/>
        <v>3.0397500000000002</v>
      </c>
      <c r="BI220" s="30">
        <f t="shared" si="2002"/>
        <v>1380.0465000000002</v>
      </c>
      <c r="BJ220" s="30" t="str">
        <f t="shared" si="2003"/>
        <v>VLIF35</v>
      </c>
      <c r="BK220" s="31">
        <f t="shared" si="2004"/>
        <v>1.9813499999999999</v>
      </c>
      <c r="BL220" s="30">
        <v>72036</v>
      </c>
      <c r="BM220" s="31">
        <f t="shared" si="2005"/>
        <v>0.84915000000000007</v>
      </c>
      <c r="BN220" s="32">
        <v>0.3</v>
      </c>
      <c r="BO220" s="29" t="str">
        <f>'[4]Lookup Tables'!$P$58</f>
        <v>12-8 4x1.25 Universal Clip</v>
      </c>
      <c r="BP220" s="30">
        <f>VLOOKUP($BO220,'[4]Lookup Tables'!$P$58:$Q$60,2)</f>
        <v>8509</v>
      </c>
      <c r="BQ220" s="29" t="str">
        <f>VLOOKUP($S220,'[4]Lookup Tables'!$O$45:$S$53,2)</f>
        <v>62mm142 gauge</v>
      </c>
      <c r="BR220" s="33">
        <f t="shared" si="2006"/>
        <v>2.2291666666666665</v>
      </c>
      <c r="BS220" s="30">
        <f>VLOOKUP($S220,'[4]Lookup Tables'!$O$45:$S$53,3)</f>
        <v>8054</v>
      </c>
      <c r="BT220" s="29" t="str">
        <f>VLOOKUP($S220,'[4]Lookup Tables'!$O$45:$S$53,4)</f>
        <v>124mm200 gauge</v>
      </c>
      <c r="BU220" s="33">
        <f t="shared" si="2007"/>
        <v>2.2291666666666665</v>
      </c>
      <c r="BV220" s="30">
        <f>VLOOKUP($S220,'[4]Lookup Tables'!$O$45:$S$53,5)</f>
        <v>8056</v>
      </c>
      <c r="BW220" s="34">
        <f t="shared" si="2008"/>
        <v>20</v>
      </c>
      <c r="BX220" s="34">
        <f t="shared" si="2009"/>
        <v>53.6815</v>
      </c>
      <c r="BY220" s="34">
        <f t="shared" si="2010"/>
        <v>56.610000000000007</v>
      </c>
      <c r="BZ220" s="34">
        <f t="shared" si="2011"/>
        <v>60.795000000000002</v>
      </c>
      <c r="CA220" s="34">
        <f t="shared" si="2012"/>
        <v>63.055</v>
      </c>
      <c r="CB220" s="35" t="str">
        <f t="array" ref="CB220">VLOOKUP($E220&amp;ROUNDUP(($AZ220),0), CHOOSE({1,2},'[4]Lookup Tables'!$X$3:$X$129&amp;'[4]Lookup Tables'!$Y$3:$Y$129,'[4]Lookup Tables'!$Z$3:$Z$129),2,0)</f>
        <v>31"-2pc</v>
      </c>
      <c r="CC220" s="34">
        <f t="array" ref="CC220">VLOOKUP($E220&amp;ROUNDUP(($AZ220),0), CHOOSE({1,2},'[4]Lookup Tables'!$X$3:$X$129&amp;'[4]Lookup Tables'!$Y$3:$Y$129,'[4]Lookup Tables'!AA$3:$AA$129),2,0)</f>
        <v>8445</v>
      </c>
      <c r="CD220" s="34">
        <f t="array" ref="CD220">VLOOKUP($E220&amp;ROUNDUP(($AZ220),0), CHOOSE({1,2},'[4]Lookup Tables'!$X$3:$X$129&amp;'[4]Lookup Tables'!$Y$3:$Y$129,'[4]Lookup Tables'!$AB$3:$AB$129),2,0)</f>
        <v>8446</v>
      </c>
      <c r="CE220" s="36">
        <f t="array" ref="CE220">VLOOKUP($E220&amp;ROUNDUP(($AZ220),0), CHOOSE({1,2},'[4]Lookup Tables'!$X$3:$X$129&amp;'[4]Lookup Tables'!$Y$3:$Y$129,'[4]Lookup Tables'!$AD$3:$AD$129),2,0)</f>
        <v>2.2599999999999998</v>
      </c>
      <c r="CF220" s="34">
        <f t="array" ref="CF220">VLOOKUP($E220&amp;ROUNDUP(($AZ220),0), CHOOSE({1,2},'[4]Lookup Tables'!$X$3:$X$129&amp;'[4]Lookup Tables'!$Y$3:$Y$129,'[4]Lookup Tables'!$AE$3:$AE$129),2,0)</f>
        <v>2</v>
      </c>
      <c r="CG220" s="34" t="str">
        <f t="array" ref="CG220">VLOOKUP($E220&amp;ROUNDUP(($AZ220+1),0), CHOOSE({1,2},'[4]Lookup Tables'!$X$3:$X$129&amp;'[4]Lookup Tables'!$Y$3:$Y$129,'[4]Lookup Tables'!$AC$3:$AC$129),2,0)</f>
        <v>NA</v>
      </c>
      <c r="CH220" s="36">
        <f t="shared" si="2013"/>
        <v>8.5097227005862397</v>
      </c>
      <c r="CI220" s="36">
        <f t="shared" si="2014"/>
        <v>0</v>
      </c>
      <c r="CJ220" s="36">
        <f t="shared" si="2015"/>
        <v>753.09461508493382</v>
      </c>
      <c r="CK220" s="36">
        <f t="shared" si="2016"/>
        <v>6.1623920223155642</v>
      </c>
      <c r="CL220" s="36">
        <f t="shared" si="2017"/>
        <v>7.8732490383487477</v>
      </c>
      <c r="CM220" s="36">
        <f t="shared" si="2018"/>
        <v>2.0612100371988369</v>
      </c>
      <c r="CN220" s="37">
        <f t="shared" si="2019"/>
        <v>17.400000000000002</v>
      </c>
      <c r="CO220" s="37">
        <f t="shared" si="2020"/>
        <v>18.371594776740586</v>
      </c>
      <c r="CP220" s="52" t="e">
        <f t="array" ref="CP220">VLOOKUP($S220&amp;$D220, CHOOSE({1,2}, '[4]Lookup Tables'!$O$65:$O$79&amp;'[4]Lookup Tables'!$P$65:$P$79,'[4]Lookup Tables'!$Q$65:$Q$79),2,0)</f>
        <v>#N/A</v>
      </c>
      <c r="CQ220" s="39">
        <f t="shared" si="2021"/>
        <v>3.2221944444444448</v>
      </c>
      <c r="CR220" s="40" t="str">
        <f>+IFERROR(VLOOKUP($J220,'[5]Codes - Revised'!$A$8:$O$12110,10,FALSE),"ERROR")</f>
        <v>44 x 44</v>
      </c>
      <c r="CS220" s="41">
        <f t="shared" si="2022"/>
        <v>2319.98</v>
      </c>
    </row>
    <row r="221" spans="1:97" s="10" customFormat="1">
      <c r="A221" s="11" t="s">
        <v>21</v>
      </c>
      <c r="B221" s="12">
        <v>298018</v>
      </c>
      <c r="C221" s="11" t="s">
        <v>457</v>
      </c>
      <c r="D221" s="11" t="s">
        <v>23</v>
      </c>
      <c r="E221" s="11" t="s">
        <v>24</v>
      </c>
      <c r="F221" s="11">
        <v>20</v>
      </c>
      <c r="G221" s="13">
        <f t="shared" si="1981"/>
        <v>63.055</v>
      </c>
      <c r="H221" s="14">
        <v>36</v>
      </c>
      <c r="I221" s="13">
        <f t="shared" si="1982"/>
        <v>720</v>
      </c>
      <c r="J221" s="14">
        <v>12315</v>
      </c>
      <c r="K221" s="11" t="s">
        <v>331</v>
      </c>
      <c r="L221" s="15" t="str">
        <f>+IFERROR(VLOOKUP($K221,'[4]Lookup Tables'!$A$3:$B$35,2,FALSE),"ERROR")</f>
        <v>0510</v>
      </c>
      <c r="M221" s="11" t="s">
        <v>51</v>
      </c>
      <c r="N221" s="15" t="str">
        <f t="array" ref="N221">VLOOKUP($M221&amp;$L221, CHOOSE({1,2}, '[4]Lookup Tables'!$I$59:$I$165&amp;'[4]Lookup Tables'!$J$59:$J$165,'[4]Lookup Tables'!$K$59:$K$165), 2,0)</f>
        <v>VLIF0510</v>
      </c>
      <c r="O221" s="15">
        <f t="array" ref="O221">VLOOKUP($M221&amp;$K221&amp;A221, CHOOSE({1,2,3}, '[4]Lookup Tables'!$I$59:$I$165&amp;'[4]Lookup Tables'!$J$59:$J$165&amp;'[4]Lookup Tables'!$H$59:$H$165,'[4]Lookup Tables'!$L$59:$L$165), 2,0)</f>
        <v>70327</v>
      </c>
      <c r="P221" s="15">
        <f>+IFERROR(VLOOKUP($A221,'[4]Lookup Tables'!$I$54:$J$55,2,FALSE),"ERROR")</f>
        <v>72036</v>
      </c>
      <c r="Q221" s="16">
        <v>25.25</v>
      </c>
      <c r="R221" s="51">
        <v>1.375</v>
      </c>
      <c r="S221" s="18">
        <v>35</v>
      </c>
      <c r="T221" s="19">
        <f>(VLOOKUP(S221,'[4]Lookup Tables'!$L$3:$M$11,2,FALSE))*0.039370078474</f>
        <v>1.3484251877345002</v>
      </c>
      <c r="U221" s="17">
        <f t="shared" si="1983"/>
        <v>36.058247016655933</v>
      </c>
      <c r="V221" s="20" t="str">
        <f>+IFERROR(VLOOKUP(L221,'[4]Lookup Tables'!$R$4:$U$22,3,FALSE),"ERROR")</f>
        <v>White</v>
      </c>
      <c r="W221" s="21">
        <f t="shared" si="1984"/>
        <v>298018</v>
      </c>
      <c r="X221" s="22" t="s">
        <v>458</v>
      </c>
      <c r="Y221" s="23" t="s">
        <v>27</v>
      </c>
      <c r="Z221" s="23" t="str">
        <f>+IFERROR(VLOOKUP(L221,'[4]Lookup Tables'!$R$4:$U$22,4,FALSE),"ERROR")</f>
        <v>x-Slow</v>
      </c>
      <c r="AA221" s="21">
        <f t="shared" si="1985"/>
        <v>35</v>
      </c>
      <c r="AB221" s="24">
        <f t="shared" si="1986"/>
        <v>1.375</v>
      </c>
      <c r="AC221" s="23" t="s">
        <v>305</v>
      </c>
      <c r="AD221" s="25">
        <v>0.875</v>
      </c>
      <c r="AE221" s="26">
        <f t="shared" si="1987"/>
        <v>2.933983646896047</v>
      </c>
      <c r="AF221" s="23" t="s">
        <v>306</v>
      </c>
      <c r="AG221" s="23">
        <v>1</v>
      </c>
      <c r="AH221" s="26">
        <f t="shared" si="1988"/>
        <v>3.614339923427782</v>
      </c>
      <c r="AI221" s="23"/>
      <c r="AJ221" s="23"/>
      <c r="AK221" s="26"/>
      <c r="AL221" s="23" t="s">
        <v>31</v>
      </c>
      <c r="AM221" s="23">
        <v>0.80400000000000005</v>
      </c>
      <c r="AN221" s="26">
        <f t="shared" si="1989"/>
        <v>2.6776212591047046</v>
      </c>
      <c r="AO221" s="23" t="s">
        <v>32</v>
      </c>
      <c r="AP221" s="23">
        <v>0.53</v>
      </c>
      <c r="AQ221" s="26">
        <f t="shared" si="1990"/>
        <v>2.1118334031477315</v>
      </c>
      <c r="AR221" s="47">
        <f t="shared" si="1991"/>
        <v>25.5</v>
      </c>
      <c r="AS221" s="21">
        <f>+IFERROR(VLOOKUP(L221,'[4]Lookup Tables'!$R$4:$U$22,2,FALSE),"ERROR")</f>
        <v>600</v>
      </c>
      <c r="AT221" s="23" t="str">
        <f t="shared" si="1992"/>
        <v>B or G</v>
      </c>
      <c r="AU221" s="21">
        <f t="shared" si="1993"/>
        <v>20</v>
      </c>
      <c r="AV221" s="21" t="str">
        <f>+IFERROR(VLOOKUP(L221,'[4]Lookup Tables'!$R$4:$V$22,5,FALSE),"ERROR")</f>
        <v>5-8</v>
      </c>
      <c r="AW221" s="21">
        <v>600</v>
      </c>
      <c r="AX221" s="48">
        <f t="shared" si="1994"/>
        <v>25.25</v>
      </c>
      <c r="AY221" s="48">
        <f t="shared" si="1995"/>
        <v>25.5</v>
      </c>
      <c r="AZ221" s="48">
        <f t="shared" si="1996"/>
        <v>26.25</v>
      </c>
      <c r="BA221" s="29">
        <f t="array" ref="BA221">VLOOKUP($S221&amp;$M221, CHOOSE({1,2}, '[4]Lookup Tables'!$I$20:$I$49&amp;'[4]Lookup Tables'!$J$20:$J$49,'[4]Lookup Tables'!$K$20:$K$49), 2,0)</f>
        <v>0.10630000000000001</v>
      </c>
      <c r="BB221" s="29">
        <f t="shared" si="1997"/>
        <v>2.684075</v>
      </c>
      <c r="BC221" s="30">
        <f t="shared" si="1998"/>
        <v>1218.57005</v>
      </c>
      <c r="BD221" s="29">
        <f t="array" ref="BD221">VLOOKUP($S221&amp;$M221, CHOOSE({1,2}, '[4]Lookup Tables'!$I$20:$I$49&amp;'[4]Lookup Tables'!$J$20:$J$49,'[4]Lookup Tables'!$L$20:$L$49), 2,0)</f>
        <v>0.111</v>
      </c>
      <c r="BE221" s="29">
        <f t="shared" si="1999"/>
        <v>2.8305000000000002</v>
      </c>
      <c r="BF221" s="30">
        <f t="shared" si="2000"/>
        <v>1285.047</v>
      </c>
      <c r="BG221" s="29">
        <f t="array" ref="BG221">VLOOKUP($S221&amp;$M221, CHOOSE({1,2}, '[4]Lookup Tables'!$I$20:$I$49&amp;'[4]Lookup Tables'!$J$20:$J$49,'[4]Lookup Tables'!$M$20:$M$49), 2,0)</f>
        <v>0.1158</v>
      </c>
      <c r="BH221" s="29">
        <f t="shared" si="2001"/>
        <v>3.0397500000000002</v>
      </c>
      <c r="BI221" s="30">
        <f t="shared" si="2002"/>
        <v>1380.0465000000002</v>
      </c>
      <c r="BJ221" s="30" t="str">
        <f t="shared" si="2003"/>
        <v>VLIF0510</v>
      </c>
      <c r="BK221" s="31">
        <f t="shared" si="2004"/>
        <v>1.9813499999999999</v>
      </c>
      <c r="BL221" s="30">
        <v>72036</v>
      </c>
      <c r="BM221" s="31">
        <f t="shared" si="2005"/>
        <v>0.84915000000000007</v>
      </c>
      <c r="BN221" s="32">
        <v>0.3</v>
      </c>
      <c r="BO221" s="29" t="str">
        <f>'[4]Lookup Tables'!$P$58</f>
        <v>12-8 4x1.25 Universal Clip</v>
      </c>
      <c r="BP221" s="30">
        <f>VLOOKUP($BO221,'[4]Lookup Tables'!$P$58:$Q$60,2)</f>
        <v>8509</v>
      </c>
      <c r="BQ221" s="29" t="str">
        <f>VLOOKUP($S221,'[4]Lookup Tables'!$O$45:$S$53,2)</f>
        <v>62mm142 gauge</v>
      </c>
      <c r="BR221" s="33">
        <f t="shared" si="2006"/>
        <v>2.2291666666666665</v>
      </c>
      <c r="BS221" s="30">
        <f>VLOOKUP($S221,'[4]Lookup Tables'!$O$45:$S$53,3)</f>
        <v>8054</v>
      </c>
      <c r="BT221" s="29" t="str">
        <f>VLOOKUP($S221,'[4]Lookup Tables'!$O$45:$S$53,4)</f>
        <v>124mm200 gauge</v>
      </c>
      <c r="BU221" s="33">
        <f t="shared" si="2007"/>
        <v>2.2291666666666665</v>
      </c>
      <c r="BV221" s="30">
        <f>VLOOKUP($S221,'[4]Lookup Tables'!$O$45:$S$53,5)</f>
        <v>8056</v>
      </c>
      <c r="BW221" s="34">
        <f t="shared" si="2008"/>
        <v>20</v>
      </c>
      <c r="BX221" s="34">
        <f t="shared" si="2009"/>
        <v>53.6815</v>
      </c>
      <c r="BY221" s="34">
        <f t="shared" si="2010"/>
        <v>56.610000000000007</v>
      </c>
      <c r="BZ221" s="34">
        <f t="shared" si="2011"/>
        <v>60.795000000000002</v>
      </c>
      <c r="CA221" s="34">
        <f t="shared" si="2012"/>
        <v>63.055</v>
      </c>
      <c r="CB221" s="35" t="str">
        <f t="array" ref="CB221">VLOOKUP($E221&amp;ROUNDUP(($AZ221),0), CHOOSE({1,2},'[4]Lookup Tables'!$X$3:$X$129&amp;'[4]Lookup Tables'!$Y$3:$Y$129,'[4]Lookup Tables'!$Z$3:$Z$129),2,0)</f>
        <v>31"-2pc</v>
      </c>
      <c r="CC221" s="34">
        <f t="array" ref="CC221">VLOOKUP($E221&amp;ROUNDUP(($AZ221),0), CHOOSE({1,2},'[4]Lookup Tables'!$X$3:$X$129&amp;'[4]Lookup Tables'!$Y$3:$Y$129,'[4]Lookup Tables'!AA$3:$AA$129),2,0)</f>
        <v>8445</v>
      </c>
      <c r="CD221" s="34">
        <f t="array" ref="CD221">VLOOKUP($E221&amp;ROUNDUP(($AZ221),0), CHOOSE({1,2},'[4]Lookup Tables'!$X$3:$X$129&amp;'[4]Lookup Tables'!$Y$3:$Y$129,'[4]Lookup Tables'!$AB$3:$AB$129),2,0)</f>
        <v>8446</v>
      </c>
      <c r="CE221" s="36">
        <f t="array" ref="CE221">VLOOKUP($E221&amp;ROUNDUP(($AZ221),0), CHOOSE({1,2},'[4]Lookup Tables'!$X$3:$X$129&amp;'[4]Lookup Tables'!$Y$3:$Y$129,'[4]Lookup Tables'!$AD$3:$AD$129),2,0)</f>
        <v>2.2599999999999998</v>
      </c>
      <c r="CF221" s="34">
        <f t="array" ref="CF221">VLOOKUP($E221&amp;ROUNDUP(($AZ221),0), CHOOSE({1,2},'[4]Lookup Tables'!$X$3:$X$129&amp;'[4]Lookup Tables'!$Y$3:$Y$129,'[4]Lookup Tables'!$AE$3:$AE$129),2,0)</f>
        <v>2</v>
      </c>
      <c r="CG221" s="34" t="str">
        <f t="array" ref="CG221">VLOOKUP($E221&amp;ROUNDUP(($AZ221+1),0), CHOOSE({1,2},'[4]Lookup Tables'!$X$3:$X$129&amp;'[4]Lookup Tables'!$Y$3:$Y$129,'[4]Lookup Tables'!$AC$3:$AC$129),2,0)</f>
        <v>NA</v>
      </c>
      <c r="CH221" s="36">
        <f t="shared" si="2013"/>
        <v>8.5097227005862397</v>
      </c>
      <c r="CI221" s="36">
        <f t="shared" si="2014"/>
        <v>0</v>
      </c>
      <c r="CJ221" s="36">
        <f t="shared" si="2015"/>
        <v>753.09461508493382</v>
      </c>
      <c r="CK221" s="36">
        <f t="shared" si="2016"/>
        <v>6.1623920223155642</v>
      </c>
      <c r="CL221" s="36">
        <f t="shared" si="2017"/>
        <v>7.8732490383487477</v>
      </c>
      <c r="CM221" s="36">
        <f t="shared" si="2018"/>
        <v>2.0612100371988369</v>
      </c>
      <c r="CN221" s="37">
        <f t="shared" si="2019"/>
        <v>17.400000000000002</v>
      </c>
      <c r="CO221" s="37">
        <f t="shared" si="2020"/>
        <v>18.371594776740586</v>
      </c>
      <c r="CP221" s="52" t="e">
        <f t="array" ref="CP221">VLOOKUP($S221&amp;$D221, CHOOSE({1,2}, '[4]Lookup Tables'!$O$65:$O$79&amp;'[4]Lookup Tables'!$P$65:$P$79,'[4]Lookup Tables'!$Q$65:$Q$79),2,0)</f>
        <v>#N/A</v>
      </c>
      <c r="CQ221" s="39">
        <f t="shared" si="2021"/>
        <v>3.2221944444444448</v>
      </c>
      <c r="CR221" s="40" t="str">
        <f>+IFERROR(VLOOKUP($J221,'[5]Codes - Revised'!$A$8:$O$12110,10,FALSE),"ERROR")</f>
        <v>44 x 44</v>
      </c>
      <c r="CS221" s="41">
        <f t="shared" si="2022"/>
        <v>2319.98</v>
      </c>
    </row>
    <row r="222" spans="1:97" s="10" customFormat="1">
      <c r="A222" s="11"/>
      <c r="B222" s="11"/>
      <c r="C222" s="11"/>
      <c r="D222" s="11"/>
      <c r="E222" s="11"/>
      <c r="F222" s="11"/>
      <c r="G222" s="13"/>
      <c r="H222" s="14"/>
      <c r="I222" s="13"/>
      <c r="J222" s="14"/>
      <c r="K222" s="11"/>
      <c r="L222" s="15"/>
      <c r="M222" s="11"/>
      <c r="N222" s="15"/>
      <c r="O222" s="15"/>
      <c r="P222" s="15"/>
      <c r="Q222" s="16"/>
      <c r="R222" s="17"/>
      <c r="S222" s="18"/>
      <c r="T222" s="19"/>
      <c r="U222" s="17"/>
      <c r="V222" s="20"/>
      <c r="W222" s="21"/>
      <c r="X222" s="22"/>
      <c r="Y222" s="23"/>
      <c r="Z222" s="23"/>
      <c r="AA222" s="21"/>
      <c r="AB222" s="24"/>
      <c r="AC222" s="23"/>
      <c r="AD222" s="25"/>
      <c r="AE222" s="26"/>
      <c r="AF222" s="23"/>
      <c r="AG222" s="23"/>
      <c r="AH222" s="26"/>
      <c r="AI222" s="23"/>
      <c r="AJ222" s="23"/>
      <c r="AK222" s="26"/>
      <c r="AL222" s="23"/>
      <c r="AM222" s="23"/>
      <c r="AN222" s="26"/>
      <c r="AO222" s="23"/>
      <c r="AP222" s="23"/>
      <c r="AQ222" s="26"/>
      <c r="AR222" s="47"/>
      <c r="AS222" s="21"/>
      <c r="AT222" s="23"/>
      <c r="AU222" s="21"/>
      <c r="AV222" s="21"/>
      <c r="AW222" s="21"/>
      <c r="AX222" s="48"/>
      <c r="AY222" s="48"/>
      <c r="AZ222" s="48"/>
      <c r="BA222" s="29"/>
      <c r="BB222" s="29"/>
      <c r="BC222" s="30"/>
      <c r="BD222" s="29"/>
      <c r="BE222" s="29"/>
      <c r="BF222" s="30"/>
      <c r="BG222" s="29"/>
      <c r="BH222" s="29"/>
      <c r="BI222" s="30"/>
      <c r="BJ222" s="30"/>
      <c r="BK222" s="31"/>
      <c r="BL222" s="30"/>
      <c r="BM222" s="31"/>
      <c r="BN222" s="32"/>
      <c r="BO222" s="29"/>
      <c r="BP222" s="30"/>
      <c r="BQ222" s="29"/>
      <c r="BR222" s="33"/>
      <c r="BS222" s="30"/>
      <c r="BT222" s="29"/>
      <c r="BU222" s="33"/>
      <c r="BV222" s="30"/>
      <c r="BW222" s="34"/>
      <c r="BX222" s="34"/>
      <c r="BY222" s="34"/>
      <c r="BZ222" s="34"/>
      <c r="CA222" s="34"/>
      <c r="CB222" s="35"/>
      <c r="CC222" s="34"/>
      <c r="CD222" s="34"/>
      <c r="CE222" s="36"/>
      <c r="CF222" s="34"/>
      <c r="CG222" s="34"/>
      <c r="CH222" s="36"/>
      <c r="CI222" s="36"/>
      <c r="CJ222" s="36"/>
      <c r="CK222" s="36"/>
      <c r="CL222" s="36"/>
      <c r="CM222" s="36"/>
      <c r="CN222" s="37"/>
      <c r="CO222" s="37"/>
      <c r="CP222" s="52"/>
      <c r="CQ222" s="39"/>
      <c r="CR222" s="40"/>
      <c r="CS222" s="41"/>
    </row>
    <row r="223" spans="1:97" s="10" customFormat="1">
      <c r="A223" s="11" t="s">
        <v>277</v>
      </c>
      <c r="B223" s="11">
        <v>254015</v>
      </c>
      <c r="C223" s="11" t="s">
        <v>459</v>
      </c>
      <c r="D223" s="11" t="s">
        <v>23</v>
      </c>
      <c r="E223" s="11" t="s">
        <v>24</v>
      </c>
      <c r="F223" s="11">
        <v>25</v>
      </c>
      <c r="G223" s="13">
        <f t="shared" ref="G223" si="2023">CA223</f>
        <v>30.978874999999999</v>
      </c>
      <c r="H223" s="14">
        <v>75</v>
      </c>
      <c r="I223" s="13">
        <f t="shared" ref="I223" si="2024">F223*H223</f>
        <v>1875</v>
      </c>
      <c r="J223" s="14">
        <v>31375</v>
      </c>
      <c r="K223" s="11">
        <v>1530</v>
      </c>
      <c r="L223" s="15">
        <f>+IFERROR(VLOOKUP($K223,'[4]Lookup Tables'!$A$3:$B$35,2,FALSE),"ERROR")</f>
        <v>1530</v>
      </c>
      <c r="M223" s="11" t="s">
        <v>56</v>
      </c>
      <c r="N223" s="15" t="str">
        <f t="array" ref="N223">VLOOKUP($M223&amp;$L223, CHOOSE({1,2}, '[4]Lookup Tables'!$I$59:$I$165&amp;'[4]Lookup Tables'!$J$59:$J$165,'[4]Lookup Tables'!$K$59:$K$165), 2,0)</f>
        <v>LIF1530</v>
      </c>
      <c r="O223" s="15">
        <f t="array" ref="O223">VLOOKUP($M223&amp;$K223&amp;A223, CHOOSE({1,2,3}, '[4]Lookup Tables'!$I$59:$I$165&amp;'[4]Lookup Tables'!$J$59:$J$165&amp;'[4]Lookup Tables'!$H$59:$H$165,'[4]Lookup Tables'!$L$59:$L$165), 2,0)</f>
        <v>70362</v>
      </c>
      <c r="P223" s="15">
        <f>+IFERROR(VLOOKUP($A223,'[4]Lookup Tables'!$I$54:$J$55,2,FALSE),"ERROR")</f>
        <v>72038</v>
      </c>
      <c r="Q223" s="16">
        <v>11.75</v>
      </c>
      <c r="R223" s="51">
        <v>1.375</v>
      </c>
      <c r="S223" s="18">
        <v>32</v>
      </c>
      <c r="T223" s="19">
        <f>(VLOOKUP(S223,'[4]Lookup Tables'!$L$3:$M$11,2,FALSE))*0.039370078474</f>
        <v>1.2499999915495001</v>
      </c>
      <c r="U223" s="17">
        <f t="shared" ref="U223" si="2025">(3.14159*(T223/2)^2)*(Q223)</f>
        <v>14.419407031600583</v>
      </c>
      <c r="V223" s="20" t="str">
        <f>+IFERROR(VLOOKUP(L223,'[4]Lookup Tables'!$R$4:$U$22,3,FALSE),"ERROR")</f>
        <v>White</v>
      </c>
      <c r="W223" s="21">
        <f t="shared" ref="W223" si="2026">B223</f>
        <v>254015</v>
      </c>
      <c r="X223" s="22" t="s">
        <v>460</v>
      </c>
      <c r="Y223" s="23" t="s">
        <v>27</v>
      </c>
      <c r="Z223" s="23" t="str">
        <f>+IFERROR(VLOOKUP(L223,'[4]Lookup Tables'!$R$4:$U$22,4,FALSE),"ERROR")</f>
        <v>Super Slow</v>
      </c>
      <c r="AA223" s="21">
        <f t="shared" ref="AA223" si="2027">S223</f>
        <v>32</v>
      </c>
      <c r="AB223" s="24">
        <f t="shared" ref="AB223" si="2028">R223</f>
        <v>1.375</v>
      </c>
      <c r="AC223" s="23" t="s">
        <v>305</v>
      </c>
      <c r="AD223" s="25">
        <v>0.875</v>
      </c>
      <c r="AE223" s="26">
        <f t="shared" ref="AE223" si="2029">(($U223-(3.1459*(($AB223+0.043)/2)^2))/((3.1459*(($AB223+0.043)/2)^2)-(3.1459*(AD223/2)^2)))/12</f>
        <v>1.0925167212639504</v>
      </c>
      <c r="AF223" s="23" t="s">
        <v>306</v>
      </c>
      <c r="AG223" s="23">
        <v>1</v>
      </c>
      <c r="AH223" s="26">
        <f t="shared" ref="AH223" si="2030">(($U223-(3.1459*(($AB223+0.043)/2)^2))/((3.1459*(($AB223+0.043)/2)^2)-(3.1459*(AG223/2)^2)))/12</f>
        <v>1.3458584906750246</v>
      </c>
      <c r="AI223" s="23"/>
      <c r="AJ223" s="23"/>
      <c r="AK223" s="26"/>
      <c r="AL223" s="23" t="s">
        <v>31</v>
      </c>
      <c r="AM223" s="23">
        <v>0.80400000000000005</v>
      </c>
      <c r="AN223" s="26">
        <f t="shared" ref="AN223" si="2031">(($U223-(3.1459*(($AB223+0.043)/2)^2))/((3.1459*(($AB223+0.043)/2)^2)-(3.1459*(AM223/2)^2)))/12</f>
        <v>0.99705599991279348</v>
      </c>
      <c r="AO223" s="23" t="s">
        <v>32</v>
      </c>
      <c r="AP223" s="23">
        <v>0.53</v>
      </c>
      <c r="AQ223" s="26">
        <f t="shared" ref="AQ223" si="2032">(($U223-(3.1459*(($AB223+0.043)/2)^2))/((3.1459*(($AB223+0.043)/2)^2)-(3.1459*(AP223/2)^2)))/12</f>
        <v>0.78637565274214227</v>
      </c>
      <c r="AR223" s="47">
        <f t="shared" ref="AR223" si="2033">AY223</f>
        <v>12</v>
      </c>
      <c r="AS223" s="21">
        <f>+IFERROR(VLOOKUP(L223,'[4]Lookup Tables'!$R$4:$U$22,2,FALSE),"ERROR")</f>
        <v>1000</v>
      </c>
      <c r="AT223" s="23" t="str">
        <f t="shared" ref="AT223" si="2034">A223</f>
        <v>GJ</v>
      </c>
      <c r="AU223" s="21">
        <f t="shared" ref="AU223" si="2035">F223</f>
        <v>25</v>
      </c>
      <c r="AV223" s="21" t="str">
        <f>+IFERROR(VLOOKUP(L223,'[4]Lookup Tables'!$R$4:$V$22,5,FALSE),"ERROR")</f>
        <v>5-8</v>
      </c>
      <c r="AW223" s="21">
        <v>600</v>
      </c>
      <c r="AX223" s="48">
        <f t="shared" ref="AX223" si="2036">Q223</f>
        <v>11.75</v>
      </c>
      <c r="AY223" s="48">
        <f t="shared" ref="AY223" si="2037">AX223+0.25</f>
        <v>12</v>
      </c>
      <c r="AZ223" s="48">
        <f t="shared" ref="AZ223" si="2038">AX223+1</f>
        <v>12.75</v>
      </c>
      <c r="BA223" s="29">
        <f t="array" ref="BA223">VLOOKUP($S223&amp;$M223, CHOOSE({1,2}, '[4]Lookup Tables'!$I$20:$I$49&amp;'[4]Lookup Tables'!$J$20:$J$49,'[4]Lookup Tables'!$K$20:$K$49), 2,0)</f>
        <v>9.1499999999999998E-2</v>
      </c>
      <c r="BB223" s="29">
        <f t="shared" ref="BB223" si="2039">BA223*AX223</f>
        <v>1.0751249999999999</v>
      </c>
      <c r="BC223" s="30">
        <f t="shared" ref="BC223" si="2040">BB223*454</f>
        <v>488.10674999999992</v>
      </c>
      <c r="BD223" s="29">
        <f t="array" ref="BD223">VLOOKUP($S223&amp;$M223, CHOOSE({1,2}, '[4]Lookup Tables'!$I$20:$I$49&amp;'[4]Lookup Tables'!$J$20:$J$49,'[4]Lookup Tables'!$L$20:$L$49), 2,0)</f>
        <v>9.2999999999999999E-2</v>
      </c>
      <c r="BE223" s="29">
        <f t="shared" ref="BE223" si="2041">BD223*AY223</f>
        <v>1.1160000000000001</v>
      </c>
      <c r="BF223" s="30">
        <f t="shared" ref="BF223" si="2042">BE223*454</f>
        <v>506.66400000000004</v>
      </c>
      <c r="BG223" s="29">
        <f t="array" ref="BG223">VLOOKUP($S223&amp;$M223, CHOOSE({1,2}, '[4]Lookup Tables'!$I$20:$I$49&amp;'[4]Lookup Tables'!$J$20:$J$49,'[4]Lookup Tables'!$M$20:$M$49), 2,0)</f>
        <v>9.4500000000000001E-2</v>
      </c>
      <c r="BH223" s="29">
        <f t="shared" ref="BH223" si="2043">BG223*AZ223</f>
        <v>1.2048749999999999</v>
      </c>
      <c r="BI223" s="30">
        <f t="shared" ref="BI223" si="2044">BH223*454</f>
        <v>547.01324999999997</v>
      </c>
      <c r="BJ223" s="30" t="str">
        <f t="shared" ref="BJ223" si="2045">N223</f>
        <v>LIF1530</v>
      </c>
      <c r="BK223" s="31">
        <f t="shared" ref="BK223" si="2046">BE223*0.7</f>
        <v>0.78120000000000001</v>
      </c>
      <c r="BL223" s="30">
        <v>72036</v>
      </c>
      <c r="BM223" s="31">
        <f t="shared" ref="BM223" si="2047">BE223*0.3</f>
        <v>0.33480000000000004</v>
      </c>
      <c r="BN223" s="32">
        <v>0.3</v>
      </c>
      <c r="BO223" s="29" t="str">
        <f>'[4]Lookup Tables'!$P$58</f>
        <v>12-8 4x1.25 Universal Clip</v>
      </c>
      <c r="BP223" s="30">
        <f>VLOOKUP($BO223,'[4]Lookup Tables'!$P$58:$Q$60,2)</f>
        <v>8509</v>
      </c>
      <c r="BQ223" s="29" t="str">
        <f>VLOOKUP($S223,'[4]Lookup Tables'!$O$45:$S$53,2)</f>
        <v>54mm142 gauge</v>
      </c>
      <c r="BR223" s="33">
        <f t="shared" ref="BR223" si="2048">($AY223+1.25)/12</f>
        <v>1.1041666666666667</v>
      </c>
      <c r="BS223" s="30">
        <f>VLOOKUP($S223,'[4]Lookup Tables'!$O$45:$S$53,3)</f>
        <v>8040</v>
      </c>
      <c r="BT223" s="29" t="str">
        <f>VLOOKUP($S223,'[4]Lookup Tables'!$O$45:$S$53,4)</f>
        <v>114mm200 gauge</v>
      </c>
      <c r="BU223" s="33">
        <f t="shared" ref="BU223" si="2049">($AY223+1.25)/12</f>
        <v>1.1041666666666667</v>
      </c>
      <c r="BV223" s="30">
        <f>VLOOKUP($S223,'[4]Lookup Tables'!$O$45:$S$53,5)</f>
        <v>8036</v>
      </c>
      <c r="BW223" s="34">
        <f t="shared" ref="BW223" si="2050">F223</f>
        <v>25</v>
      </c>
      <c r="BX223" s="34">
        <f t="shared" ref="BX223" si="2051">BB223*BW223</f>
        <v>26.878124999999997</v>
      </c>
      <c r="BY223" s="34">
        <f t="shared" ref="BY223" si="2052">BE223*BW223</f>
        <v>27.900000000000002</v>
      </c>
      <c r="BZ223" s="34">
        <f t="shared" ref="BZ223" si="2053">BH223*BW223</f>
        <v>30.121874999999999</v>
      </c>
      <c r="CA223" s="34">
        <f t="shared" ref="CA223" si="2054">BZ223+CE223+CI223</f>
        <v>30.978874999999999</v>
      </c>
      <c r="CB223" s="35" t="str">
        <f t="array" ref="CB223">VLOOKUP($E223&amp;ROUNDUP(($AZ223),0), CHOOSE({1,2},'[4]Lookup Tables'!$X$3:$X$129&amp;'[4]Lookup Tables'!$Y$3:$Y$129,'[4]Lookup Tables'!$Z$3:$Z$129),2,0)</f>
        <v>13"-2pc</v>
      </c>
      <c r="CC223" s="34">
        <f t="array" ref="CC223">VLOOKUP($E223&amp;ROUNDUP(($AZ223),0), CHOOSE({1,2},'[4]Lookup Tables'!$X$3:$X$129&amp;'[4]Lookup Tables'!$Y$3:$Y$129,'[4]Lookup Tables'!AA$3:$AA$129),2,0)</f>
        <v>8405</v>
      </c>
      <c r="CD223" s="34">
        <f t="array" ref="CD223">VLOOKUP($E223&amp;ROUNDUP(($AZ223),0), CHOOSE({1,2},'[4]Lookup Tables'!$X$3:$X$129&amp;'[4]Lookup Tables'!$Y$3:$Y$129,'[4]Lookup Tables'!$AB$3:$AB$129),2,0)</f>
        <v>8406</v>
      </c>
      <c r="CE223" s="36">
        <f t="array" ref="CE223">VLOOKUP($E223&amp;ROUNDUP(($AZ223),0), CHOOSE({1,2},'[4]Lookup Tables'!$X$3:$X$129&amp;'[4]Lookup Tables'!$Y$3:$Y$129,'[4]Lookup Tables'!$AD$3:$AD$129),2,0)</f>
        <v>0.85699999999999998</v>
      </c>
      <c r="CF223" s="34">
        <f t="array" ref="CF223">VLOOKUP($E223&amp;ROUNDUP(($AZ223),0), CHOOSE({1,2},'[4]Lookup Tables'!$X$3:$X$129&amp;'[4]Lookup Tables'!$Y$3:$Y$129,'[4]Lookup Tables'!$AE$3:$AE$129),2,0)</f>
        <v>1</v>
      </c>
      <c r="CG223" s="34" t="str">
        <f t="array" ref="CG223">VLOOKUP($E223&amp;ROUNDUP(($AZ223+1),0), CHOOSE({1,2},'[4]Lookup Tables'!$X$3:$X$129&amp;'[4]Lookup Tables'!$Y$3:$Y$129,'[4]Lookup Tables'!$AC$3:$AC$129),2,0)</f>
        <v>NA</v>
      </c>
      <c r="CH223" s="36">
        <f t="shared" ref="CH223" si="2055">(CO223*12)*0.0386</f>
        <v>5.3605417252394076</v>
      </c>
      <c r="CI223" s="36">
        <f t="shared" ref="CI223" si="2056">IF(CB223="NA", CH223*0.0022,0)</f>
        <v>0</v>
      </c>
      <c r="CJ223" s="36">
        <f t="shared" ref="CJ223" si="2057">((3.14159*(((S223*0.039370078474)/2)^2))*Q223)*BW223</f>
        <v>366.18445781781872</v>
      </c>
      <c r="CK223" s="36">
        <f t="shared" ref="CK223" si="2058">((SQRT((CJ223/Q223)/3.14159))*2)</f>
        <v>6.2992125558400005</v>
      </c>
      <c r="CL223" s="36">
        <f t="shared" ref="CL223" si="2059">CK223/0.7827</f>
        <v>8.0480548816149238</v>
      </c>
      <c r="CM223" s="36">
        <f t="shared" ref="CM223" si="2060">(2*3.14159*(CL223/2))/12</f>
        <v>2.1069740612943857</v>
      </c>
      <c r="CN223" s="37">
        <f t="shared" ref="CN223" si="2061">ROUNDUP((Q223/3)*CM223,1)</f>
        <v>8.2999999999999989</v>
      </c>
      <c r="CO223" s="37">
        <f t="shared" ref="CO223" si="2062">(CN223*ABS(COS(15)))+((6*(CM223*5))/12)</f>
        <v>11.572844829964179</v>
      </c>
      <c r="CP223" s="52" t="str">
        <f t="array" ref="CP223">VLOOKUP($S223&amp;$D223, CHOOSE({1,2}, '[4]Lookup Tables'!$O$65:$O$79&amp;'[4]Lookup Tables'!$P$65:$P$79,'[4]Lookup Tables'!$Q$65:$Q$79),2,0)</f>
        <v>NA</v>
      </c>
      <c r="CQ223" s="39">
        <f t="shared" ref="CQ223" si="2063">(CA223/BW223)+(50/I223)</f>
        <v>1.2658216666666666</v>
      </c>
      <c r="CR223" s="40" t="str">
        <f>+IFERROR(VLOOKUP($J223,'[5]Codes - Revised'!$A$8:$O$12110,10,FALSE),"ERROR")</f>
        <v>45x44</v>
      </c>
      <c r="CS223" s="41">
        <f t="shared" ref="CS223" si="2064">CQ223*F223*H223</f>
        <v>2373.4156250000001</v>
      </c>
    </row>
    <row r="224" spans="1:97" s="10" customFormat="1">
      <c r="A224" s="42" t="s">
        <v>277</v>
      </c>
      <c r="B224" s="54">
        <v>290016</v>
      </c>
      <c r="C224" s="42" t="s">
        <v>461</v>
      </c>
      <c r="D224" s="42" t="s">
        <v>23</v>
      </c>
      <c r="E224" s="42" t="s">
        <v>34</v>
      </c>
      <c r="F224" s="42">
        <v>12</v>
      </c>
      <c r="G224" s="13">
        <f>CA224</f>
        <v>55.304256620673968</v>
      </c>
      <c r="H224" s="43">
        <v>42</v>
      </c>
      <c r="I224" s="13">
        <f>F224*H224</f>
        <v>504</v>
      </c>
      <c r="J224" s="43">
        <v>34842</v>
      </c>
      <c r="K224" s="42">
        <v>40</v>
      </c>
      <c r="L224" s="15">
        <f>+IFERROR(VLOOKUP($K224,'[4]Lookup Tables'!$A$3:$B$36,2,FALSE),"ERROR")</f>
        <v>40</v>
      </c>
      <c r="M224" s="42" t="s">
        <v>56</v>
      </c>
      <c r="N224" s="15" t="str">
        <f t="array" ref="N224">VLOOKUP($M224&amp;$L224, CHOOSE({1,2}, '[4]Lookup Tables'!$I$59:$I$165&amp;'[4]Lookup Tables'!$J$59:$J$165,'[4]Lookup Tables'!$K$59:$K$165), 2,0)</f>
        <v>LIF40</v>
      </c>
      <c r="O224" s="15">
        <f t="array" ref="O224">VLOOKUP($M224&amp;$K224&amp;A224, CHOOSE({1,2,3}, '[4]Lookup Tables'!$I$59:$I$165&amp;'[4]Lookup Tables'!$J$59:$J$165&amp;'[4]Lookup Tables'!$H$59:$H$165,'[4]Lookup Tables'!$L$59:$L$165), 2,0)</f>
        <v>70331</v>
      </c>
      <c r="P224" s="15">
        <f>+IFERROR(VLOOKUP($A224,'[4]Lookup Tables'!$I$54:$J$55,2,FALSE),"ERROR")</f>
        <v>72038</v>
      </c>
      <c r="Q224" s="44">
        <v>47.75</v>
      </c>
      <c r="R224" s="51">
        <v>1.375</v>
      </c>
      <c r="S224" s="45">
        <v>32</v>
      </c>
      <c r="T224" s="19">
        <f>(VLOOKUP(S224,'[4]Lookup Tables'!$L$3:$M$11,2,FALSE))*0.039370078474</f>
        <v>1.2499999915495001</v>
      </c>
      <c r="U224" s="17">
        <f>(3.14159*(T224/2)^2)*(Q224)</f>
        <v>58.59801580927045</v>
      </c>
      <c r="V224" s="20" t="str">
        <f>+IFERROR(VLOOKUP(L224,'[4]Lookup Tables'!$R$4:$U$22,3,FALSE),"ERROR")</f>
        <v>Blue</v>
      </c>
      <c r="W224" s="21">
        <f>B224</f>
        <v>290016</v>
      </c>
      <c r="X224" s="42" t="s">
        <v>462</v>
      </c>
      <c r="Y224" s="23" t="s">
        <v>27</v>
      </c>
      <c r="Z224" s="23" t="str">
        <f>+IFERROR(VLOOKUP(L224,'[4]Lookup Tables'!$R$4:$U$22,4,FALSE),"ERROR")</f>
        <v>Fast</v>
      </c>
      <c r="AA224" s="21">
        <f>S224</f>
        <v>32</v>
      </c>
      <c r="AB224" s="24">
        <f>R224</f>
        <v>1.375</v>
      </c>
      <c r="AC224" s="23" t="s">
        <v>305</v>
      </c>
      <c r="AD224" s="25">
        <v>0.875</v>
      </c>
      <c r="AE224" s="26">
        <f>(($U224-(3.1459*(($AB224+0.043)/2)^2))/((3.1459*(($AB224+0.043)/2)^2)-(3.1459*(AD224/2)^2)))/12</f>
        <v>4.8521196824534059</v>
      </c>
      <c r="AF224" s="23" t="s">
        <v>306</v>
      </c>
      <c r="AG224" s="23">
        <v>1</v>
      </c>
      <c r="AH224" s="26">
        <f>(($U224-(3.1459*(($AB224+0.043)/2)^2))/((3.1459*(($AB224+0.043)/2)^2)-(3.1459*(AG224/2)^2)))/12</f>
        <v>5.9772691303491889</v>
      </c>
      <c r="AI224" s="23"/>
      <c r="AJ224" s="23"/>
      <c r="AK224" s="26"/>
      <c r="AL224" s="23" t="s">
        <v>31</v>
      </c>
      <c r="AM224" s="23">
        <v>0.80400000000000005</v>
      </c>
      <c r="AN224" s="26">
        <f>(($U224-(3.1459*(($AB224+0.043)/2)^2))/((3.1459*(($AB224+0.043)/2)^2)-(3.1459*(AM224/2)^2)))/12</f>
        <v>4.4281565192779437</v>
      </c>
      <c r="AO224" s="23" t="s">
        <v>32</v>
      </c>
      <c r="AP224" s="23">
        <v>0.53</v>
      </c>
      <c r="AQ224" s="26">
        <f>(($U224-(3.1459*(($AB224+0.043)/2)^2))/((3.1459*(($AB224+0.043)/2)^2)-(3.1459*(AP224/2)^2)))/12</f>
        <v>3.4924763238936749</v>
      </c>
      <c r="AR224" s="47">
        <f>AY224</f>
        <v>48</v>
      </c>
      <c r="AS224" s="21">
        <f>+IFERROR(VLOOKUP(L224,'[4]Lookup Tables'!$R$4:$U$22,2,FALSE),"ERROR")</f>
        <v>30</v>
      </c>
      <c r="AT224" s="23" t="str">
        <f>A224</f>
        <v>GJ</v>
      </c>
      <c r="AU224" s="21">
        <f>F224</f>
        <v>12</v>
      </c>
      <c r="AV224" s="21" t="str">
        <f>+IFERROR(VLOOKUP(L224,'[4]Lookup Tables'!$R$4:$V$22,5,FALSE),"ERROR")</f>
        <v>5-8</v>
      </c>
      <c r="AW224" s="21">
        <v>600</v>
      </c>
      <c r="AX224" s="48">
        <f>Q224</f>
        <v>47.75</v>
      </c>
      <c r="AY224" s="48">
        <f>AX224+0.25</f>
        <v>48</v>
      </c>
      <c r="AZ224" s="48">
        <f>AX224+1</f>
        <v>48.75</v>
      </c>
      <c r="BA224" s="29">
        <f t="array" ref="BA224">VLOOKUP($S224&amp;$M224, CHOOSE({1,2}, '[4]Lookup Tables'!$I$20:$I$49&amp;'[4]Lookup Tables'!$J$20:$J$49,'[4]Lookup Tables'!$K$20:$K$49), 2,0)</f>
        <v>9.1499999999999998E-2</v>
      </c>
      <c r="BB224" s="29">
        <f>BA224*AX224</f>
        <v>4.3691249999999995</v>
      </c>
      <c r="BC224" s="30">
        <f>BB224*454</f>
        <v>1983.5827499999998</v>
      </c>
      <c r="BD224" s="29">
        <f t="array" ref="BD224">VLOOKUP($S224&amp;$M224, CHOOSE({1,2}, '[4]Lookup Tables'!$I$20:$I$49&amp;'[4]Lookup Tables'!$J$20:$J$49,'[4]Lookup Tables'!$L$20:$L$49), 2,0)</f>
        <v>9.2999999999999999E-2</v>
      </c>
      <c r="BE224" s="29">
        <f>BD224*AY224</f>
        <v>4.4640000000000004</v>
      </c>
      <c r="BF224" s="30">
        <f>BE224*454</f>
        <v>2026.6560000000002</v>
      </c>
      <c r="BG224" s="29">
        <f t="array" ref="BG224">VLOOKUP($S224&amp;$M224, CHOOSE({1,2}, '[4]Lookup Tables'!$I$20:$I$49&amp;'[4]Lookup Tables'!$J$20:$J$49,'[4]Lookup Tables'!$M$20:$M$49), 2,0)</f>
        <v>9.4500000000000001E-2</v>
      </c>
      <c r="BH224" s="29">
        <f>BG224*AZ224</f>
        <v>4.6068749999999996</v>
      </c>
      <c r="BI224" s="30">
        <f>BH224*454</f>
        <v>2091.5212499999998</v>
      </c>
      <c r="BJ224" s="30" t="str">
        <f>N224</f>
        <v>LIF40</v>
      </c>
      <c r="BK224" s="31">
        <f>BE224*0.7</f>
        <v>3.1248</v>
      </c>
      <c r="BL224" s="30">
        <v>72036</v>
      </c>
      <c r="BM224" s="31">
        <f>BE224*0.3</f>
        <v>1.3392000000000002</v>
      </c>
      <c r="BN224" s="32">
        <v>0.3</v>
      </c>
      <c r="BO224" s="29" t="str">
        <f>'[4]Lookup Tables'!$P$58</f>
        <v>12-8 4x1.25 Universal Clip</v>
      </c>
      <c r="BP224" s="30">
        <f>VLOOKUP($BO224,'[4]Lookup Tables'!$P$58:$Q$60,2)</f>
        <v>8509</v>
      </c>
      <c r="BQ224" s="29" t="str">
        <f>VLOOKUP($S224,'[4]Lookup Tables'!$O$45:$S$53,2)</f>
        <v>54mm142 gauge</v>
      </c>
      <c r="BR224" s="33">
        <f>($AY224+1.25)/12</f>
        <v>4.104166666666667</v>
      </c>
      <c r="BS224" s="30">
        <f>VLOOKUP($S224,'[4]Lookup Tables'!$O$45:$S$53,3)</f>
        <v>8040</v>
      </c>
      <c r="BT224" s="29" t="str">
        <f>VLOOKUP($S224,'[4]Lookup Tables'!$O$45:$S$53,4)</f>
        <v>114mm200 gauge</v>
      </c>
      <c r="BU224" s="33">
        <f>($AY224+1.25)/12</f>
        <v>4.104166666666667</v>
      </c>
      <c r="BV224" s="30">
        <f>VLOOKUP($S224,'[4]Lookup Tables'!$O$45:$S$53,5)</f>
        <v>8036</v>
      </c>
      <c r="BW224" s="34">
        <f>F224</f>
        <v>12</v>
      </c>
      <c r="BX224" s="34">
        <f>BB224*BW224</f>
        <v>52.42949999999999</v>
      </c>
      <c r="BY224" s="34">
        <f>BE224*BW224</f>
        <v>53.568000000000005</v>
      </c>
      <c r="BZ224" s="34">
        <f>BH224*BW224</f>
        <v>55.282499999999999</v>
      </c>
      <c r="CA224" s="34">
        <f>BZ224+CE224+CI224</f>
        <v>55.304256620673968</v>
      </c>
      <c r="CB224" s="35" t="str">
        <f t="array" ref="CB224">VLOOKUP($E224&amp;ROUNDUP(($AZ224),0), CHOOSE({1,2},'[4]Lookup Tables'!$X$3:$X$129&amp;'[4]Lookup Tables'!$Y$3:$Y$129,'[4]Lookup Tables'!$Z$3:$Z$129),2,0)</f>
        <v>NA</v>
      </c>
      <c r="CC224" s="34" t="str">
        <f t="array" ref="CC224">VLOOKUP($E224&amp;ROUNDUP(($AZ224),0), CHOOSE({1,2},'[4]Lookup Tables'!$X$3:$X$129&amp;'[4]Lookup Tables'!$Y$3:$Y$129,'[4]Lookup Tables'!AA$3:$AA$129),2,0)</f>
        <v>NA</v>
      </c>
      <c r="CD224" s="34" t="str">
        <f t="array" ref="CD224">VLOOKUP($E224&amp;ROUNDUP(($AZ224),0), CHOOSE({1,2},'[4]Lookup Tables'!$X$3:$X$129&amp;'[4]Lookup Tables'!$Y$3:$Y$129,'[4]Lookup Tables'!$AB$3:$AB$129),2,0)</f>
        <v>NA</v>
      </c>
      <c r="CE224" s="36">
        <f t="array" ref="CE224">VLOOKUP($E224&amp;ROUNDUP(($AZ224),0), CHOOSE({1,2},'[4]Lookup Tables'!$X$3:$X$129&amp;'[4]Lookup Tables'!$Y$3:$Y$129,'[4]Lookup Tables'!$AD$3:$AD$129),2,0)</f>
        <v>0</v>
      </c>
      <c r="CF224" s="34">
        <f t="array" ref="CF224">VLOOKUP($E224&amp;ROUNDUP(($AZ224),0), CHOOSE({1,2},'[4]Lookup Tables'!$X$3:$X$129&amp;'[4]Lookup Tables'!$Y$3:$Y$129,'[4]Lookup Tables'!$AE$3:$AE$129),2,0)</f>
        <v>0</v>
      </c>
      <c r="CG224" s="34">
        <f t="array" ref="CG224">VLOOKUP($E224&amp;ROUNDUP(($AZ224+1),0), CHOOSE({1,2},'[4]Lookup Tables'!$X$3:$X$129&amp;'[4]Lookup Tables'!$Y$3:$Y$129,'[4]Lookup Tables'!$AC$3:$AC$129),2,0)</f>
        <v>8053</v>
      </c>
      <c r="CH224" s="36">
        <f>(CO224*12)*0.0386</f>
        <v>9.8893730336217995</v>
      </c>
      <c r="CI224" s="36">
        <f>IF(CB224="NA", CH224*0.0022,0)</f>
        <v>2.1756620673967959E-2</v>
      </c>
      <c r="CJ224" s="36">
        <f>((3.14159*(((S224*0.039370078474)/2)^2))*Q224)*BW224</f>
        <v>714.29342750505566</v>
      </c>
      <c r="CK224" s="36">
        <f>((SQRT((CJ224/Q224)/3.14159))*2)</f>
        <v>4.3642224777562735</v>
      </c>
      <c r="CL224" s="36">
        <f>CK224/0.7827</f>
        <v>5.5758559828239092</v>
      </c>
      <c r="CM224" s="36">
        <f>(2*3.14159*(CL224/2))/12</f>
        <v>1.459754449756647</v>
      </c>
      <c r="CN224" s="37">
        <f>ROUNDUP((Q224/3)*CM224,1)</f>
        <v>23.3</v>
      </c>
      <c r="CO224" s="37">
        <f>(CN224*ABS(COS(15)))+((6*(CM224*5))/12)</f>
        <v>21.350114494002156</v>
      </c>
      <c r="CP224" s="52" t="str">
        <f t="array" ref="CP224">VLOOKUP($S224&amp;$D224, CHOOSE({1,2}, '[4]Lookup Tables'!$O$65:$O$79&amp;'[4]Lookup Tables'!$P$65:$P$79,'[4]Lookup Tables'!$Q$65:$Q$79),2,0)</f>
        <v>NA</v>
      </c>
      <c r="CQ224" s="39">
        <f>(CA224/BW224)+(50/I224)</f>
        <v>4.7078944009291792</v>
      </c>
      <c r="CR224" s="40" t="str">
        <f>+IFERROR(VLOOKUP($J224,'[5]Codes - Revised'!$A$8:$O$12110,10,FALSE),"ERROR")</f>
        <v>48x42</v>
      </c>
      <c r="CS224" s="41">
        <f>CQ224*F224*H224</f>
        <v>2372.7787780683061</v>
      </c>
    </row>
    <row r="225" spans="1:97" s="10" customFormat="1">
      <c r="A225" s="11" t="s">
        <v>277</v>
      </c>
      <c r="B225" s="11">
        <v>254018</v>
      </c>
      <c r="C225" s="11" t="s">
        <v>463</v>
      </c>
      <c r="D225" s="11" t="s">
        <v>23</v>
      </c>
      <c r="E225" s="11" t="s">
        <v>24</v>
      </c>
      <c r="F225" s="11">
        <v>25</v>
      </c>
      <c r="G225" s="13">
        <f t="shared" ref="G225:G227" si="2065">CA225</f>
        <v>30.978874999999999</v>
      </c>
      <c r="H225" s="14">
        <v>75</v>
      </c>
      <c r="I225" s="13">
        <f t="shared" ref="I225:I227" si="2066">F225*H225</f>
        <v>1875</v>
      </c>
      <c r="J225" s="14">
        <v>31375</v>
      </c>
      <c r="K225" s="11" t="s">
        <v>65</v>
      </c>
      <c r="L225" s="15" t="str">
        <f>+IFERROR(VLOOKUP($K225,'[4]Lookup Tables'!$A$3:$B$35,2,FALSE),"ERROR")</f>
        <v>0204</v>
      </c>
      <c r="M225" s="11" t="s">
        <v>56</v>
      </c>
      <c r="N225" s="15" t="str">
        <f t="array" ref="N225">VLOOKUP($M225&amp;$L225, CHOOSE({1,2}, '[4]Lookup Tables'!$I$59:$I$165&amp;'[4]Lookup Tables'!$J$59:$J$165,'[4]Lookup Tables'!$K$59:$K$165), 2,0)</f>
        <v>LIF0204</v>
      </c>
      <c r="O225" s="15">
        <f t="array" ref="O225">VLOOKUP($M225&amp;$K225&amp;A225, CHOOSE({1,2,3}, '[4]Lookup Tables'!$I$59:$I$165&amp;'[4]Lookup Tables'!$J$59:$J$165&amp;'[4]Lookup Tables'!$H$59:$H$165,'[4]Lookup Tables'!$L$59:$L$165), 2,0)</f>
        <v>70414</v>
      </c>
      <c r="P225" s="15">
        <f>+IFERROR(VLOOKUP($A225,'[4]Lookup Tables'!$I$54:$J$55,2,FALSE),"ERROR")</f>
        <v>72038</v>
      </c>
      <c r="Q225" s="16">
        <v>11.75</v>
      </c>
      <c r="R225" s="51">
        <v>1.375</v>
      </c>
      <c r="S225" s="18">
        <v>32</v>
      </c>
      <c r="T225" s="19">
        <f>(VLOOKUP(S225,'[4]Lookup Tables'!$L$3:$M$11,2,FALSE))*0.039370078474</f>
        <v>1.2499999915495001</v>
      </c>
      <c r="U225" s="17">
        <f t="shared" ref="U225:U227" si="2067">(3.14159*(T225/2)^2)*(Q225)</f>
        <v>14.419407031600583</v>
      </c>
      <c r="V225" s="20" t="str">
        <f>+IFERROR(VLOOKUP(L225,'[4]Lookup Tables'!$R$4:$U$22,3,FALSE),"ERROR")</f>
        <v>Yellow</v>
      </c>
      <c r="W225" s="21">
        <f t="shared" ref="W225:W227" si="2068">B225</f>
        <v>254018</v>
      </c>
      <c r="X225" s="22" t="s">
        <v>464</v>
      </c>
      <c r="Y225" s="23" t="s">
        <v>27</v>
      </c>
      <c r="Z225" s="23" t="str">
        <f>+IFERROR(VLOOKUP(L225,'[4]Lookup Tables'!$R$4:$U$22,4,FALSE),"ERROR")</f>
        <v>Slow</v>
      </c>
      <c r="AA225" s="21">
        <f t="shared" ref="AA225:AA227" si="2069">S225</f>
        <v>32</v>
      </c>
      <c r="AB225" s="24">
        <f t="shared" ref="AB225:AB227" si="2070">R225</f>
        <v>1.375</v>
      </c>
      <c r="AC225" s="23" t="s">
        <v>305</v>
      </c>
      <c r="AD225" s="25">
        <v>0.875</v>
      </c>
      <c r="AE225" s="26">
        <f t="shared" ref="AE225:AE227" si="2071">(($U225-(3.1459*(($AB225+0.043)/2)^2))/((3.1459*(($AB225+0.043)/2)^2)-(3.1459*(AD225/2)^2)))/12</f>
        <v>1.0925167212639504</v>
      </c>
      <c r="AF225" s="23" t="s">
        <v>306</v>
      </c>
      <c r="AG225" s="23">
        <v>1</v>
      </c>
      <c r="AH225" s="26">
        <f t="shared" ref="AH225:AH227" si="2072">(($U225-(3.1459*(($AB225+0.043)/2)^2))/((3.1459*(($AB225+0.043)/2)^2)-(3.1459*(AG225/2)^2)))/12</f>
        <v>1.3458584906750246</v>
      </c>
      <c r="AI225" s="23"/>
      <c r="AJ225" s="23"/>
      <c r="AK225" s="26"/>
      <c r="AL225" s="23" t="s">
        <v>31</v>
      </c>
      <c r="AM225" s="23">
        <v>0.80400000000000005</v>
      </c>
      <c r="AN225" s="26">
        <f t="shared" ref="AN225:AN227" si="2073">(($U225-(3.1459*(($AB225+0.043)/2)^2))/((3.1459*(($AB225+0.043)/2)^2)-(3.1459*(AM225/2)^2)))/12</f>
        <v>0.99705599991279348</v>
      </c>
      <c r="AO225" s="23" t="s">
        <v>32</v>
      </c>
      <c r="AP225" s="23">
        <v>0.53</v>
      </c>
      <c r="AQ225" s="26">
        <f t="shared" ref="AQ225:AQ227" si="2074">(($U225-(3.1459*(($AB225+0.043)/2)^2))/((3.1459*(($AB225+0.043)/2)^2)-(3.1459*(AP225/2)^2)))/12</f>
        <v>0.78637565274214227</v>
      </c>
      <c r="AR225" s="47">
        <f t="shared" ref="AR225:AR227" si="2075">AY225</f>
        <v>12</v>
      </c>
      <c r="AS225" s="21">
        <f>+IFERROR(VLOOKUP(L225,'[4]Lookup Tables'!$R$4:$U$22,2,FALSE),"ERROR")</f>
        <v>240</v>
      </c>
      <c r="AT225" s="23" t="str">
        <f t="shared" ref="AT225:AT227" si="2076">A225</f>
        <v>GJ</v>
      </c>
      <c r="AU225" s="21">
        <f t="shared" ref="AU225:AU227" si="2077">F225</f>
        <v>25</v>
      </c>
      <c r="AV225" s="21" t="str">
        <f>+IFERROR(VLOOKUP(L225,'[4]Lookup Tables'!$R$4:$V$22,5,FALSE),"ERROR")</f>
        <v>5-8</v>
      </c>
      <c r="AW225" s="21">
        <v>600</v>
      </c>
      <c r="AX225" s="48">
        <f t="shared" ref="AX225:AX227" si="2078">Q225</f>
        <v>11.75</v>
      </c>
      <c r="AY225" s="48">
        <f t="shared" ref="AY225:AY227" si="2079">AX225+0.25</f>
        <v>12</v>
      </c>
      <c r="AZ225" s="48">
        <f t="shared" ref="AZ225:AZ227" si="2080">AX225+1</f>
        <v>12.75</v>
      </c>
      <c r="BA225" s="29">
        <f t="array" ref="BA225">VLOOKUP($S225&amp;$M225, CHOOSE({1,2}, '[4]Lookup Tables'!$I$20:$I$49&amp;'[4]Lookup Tables'!$J$20:$J$49,'[4]Lookup Tables'!$K$20:$K$49), 2,0)</f>
        <v>9.1499999999999998E-2</v>
      </c>
      <c r="BB225" s="29">
        <f t="shared" ref="BB225:BB227" si="2081">BA225*AX225</f>
        <v>1.0751249999999999</v>
      </c>
      <c r="BC225" s="30">
        <f t="shared" ref="BC225:BC227" si="2082">BB225*454</f>
        <v>488.10674999999992</v>
      </c>
      <c r="BD225" s="29">
        <f t="array" ref="BD225">VLOOKUP($S225&amp;$M225, CHOOSE({1,2}, '[4]Lookup Tables'!$I$20:$I$49&amp;'[4]Lookup Tables'!$J$20:$J$49,'[4]Lookup Tables'!$L$20:$L$49), 2,0)</f>
        <v>9.2999999999999999E-2</v>
      </c>
      <c r="BE225" s="29">
        <f t="shared" ref="BE225:BE227" si="2083">BD225*AY225</f>
        <v>1.1160000000000001</v>
      </c>
      <c r="BF225" s="30">
        <f t="shared" ref="BF225:BF227" si="2084">BE225*454</f>
        <v>506.66400000000004</v>
      </c>
      <c r="BG225" s="29">
        <f t="array" ref="BG225">VLOOKUP($S225&amp;$M225, CHOOSE({1,2}, '[4]Lookup Tables'!$I$20:$I$49&amp;'[4]Lookup Tables'!$J$20:$J$49,'[4]Lookup Tables'!$M$20:$M$49), 2,0)</f>
        <v>9.4500000000000001E-2</v>
      </c>
      <c r="BH225" s="29">
        <f t="shared" ref="BH225:BH227" si="2085">BG225*AZ225</f>
        <v>1.2048749999999999</v>
      </c>
      <c r="BI225" s="30">
        <f t="shared" ref="BI225:BI227" si="2086">BH225*454</f>
        <v>547.01324999999997</v>
      </c>
      <c r="BJ225" s="30" t="str">
        <f t="shared" ref="BJ225:BJ227" si="2087">N225</f>
        <v>LIF0204</v>
      </c>
      <c r="BK225" s="31">
        <f t="shared" ref="BK225:BK227" si="2088">BE225*0.7</f>
        <v>0.78120000000000001</v>
      </c>
      <c r="BL225" s="30">
        <v>72036</v>
      </c>
      <c r="BM225" s="31">
        <f t="shared" ref="BM225:BM227" si="2089">BE225*0.3</f>
        <v>0.33480000000000004</v>
      </c>
      <c r="BN225" s="32">
        <v>0.3</v>
      </c>
      <c r="BO225" s="29" t="str">
        <f>'[4]Lookup Tables'!$P$58</f>
        <v>12-8 4x1.25 Universal Clip</v>
      </c>
      <c r="BP225" s="30">
        <f>VLOOKUP($BO225,'[4]Lookup Tables'!$P$58:$Q$60,2)</f>
        <v>8509</v>
      </c>
      <c r="BQ225" s="29" t="str">
        <f>VLOOKUP($S225,'[4]Lookup Tables'!$O$45:$S$53,2)</f>
        <v>54mm142 gauge</v>
      </c>
      <c r="BR225" s="33">
        <f t="shared" ref="BR225:BR227" si="2090">($AY225+1.25)/12</f>
        <v>1.1041666666666667</v>
      </c>
      <c r="BS225" s="30">
        <f>VLOOKUP($S225,'[4]Lookup Tables'!$O$45:$S$53,3)</f>
        <v>8040</v>
      </c>
      <c r="BT225" s="29" t="str">
        <f>VLOOKUP($S225,'[4]Lookup Tables'!$O$45:$S$53,4)</f>
        <v>114mm200 gauge</v>
      </c>
      <c r="BU225" s="33">
        <f t="shared" ref="BU225:BU227" si="2091">($AY225+1.25)/12</f>
        <v>1.1041666666666667</v>
      </c>
      <c r="BV225" s="30">
        <f>VLOOKUP($S225,'[4]Lookup Tables'!$O$45:$S$53,5)</f>
        <v>8036</v>
      </c>
      <c r="BW225" s="34">
        <f t="shared" ref="BW225:BW227" si="2092">F225</f>
        <v>25</v>
      </c>
      <c r="BX225" s="34">
        <f t="shared" ref="BX225:BX227" si="2093">BB225*BW225</f>
        <v>26.878124999999997</v>
      </c>
      <c r="BY225" s="34">
        <f t="shared" ref="BY225:BY227" si="2094">BE225*BW225</f>
        <v>27.900000000000002</v>
      </c>
      <c r="BZ225" s="34">
        <f t="shared" ref="BZ225:BZ227" si="2095">BH225*BW225</f>
        <v>30.121874999999999</v>
      </c>
      <c r="CA225" s="34">
        <f t="shared" ref="CA225:CA227" si="2096">BZ225+CE225+CI225</f>
        <v>30.978874999999999</v>
      </c>
      <c r="CB225" s="35" t="str">
        <f t="array" ref="CB225">VLOOKUP($E225&amp;ROUNDUP(($AZ225),0), CHOOSE({1,2},'[4]Lookup Tables'!$X$3:$X$129&amp;'[4]Lookup Tables'!$Y$3:$Y$129,'[4]Lookup Tables'!$Z$3:$Z$129),2,0)</f>
        <v>13"-2pc</v>
      </c>
      <c r="CC225" s="34">
        <f t="array" ref="CC225">VLOOKUP($E225&amp;ROUNDUP(($AZ225),0), CHOOSE({1,2},'[4]Lookup Tables'!$X$3:$X$129&amp;'[4]Lookup Tables'!$Y$3:$Y$129,'[4]Lookup Tables'!AA$3:$AA$129),2,0)</f>
        <v>8405</v>
      </c>
      <c r="CD225" s="34">
        <f t="array" ref="CD225">VLOOKUP($E225&amp;ROUNDUP(($AZ225),0), CHOOSE({1,2},'[4]Lookup Tables'!$X$3:$X$129&amp;'[4]Lookup Tables'!$Y$3:$Y$129,'[4]Lookup Tables'!$AB$3:$AB$129),2,0)</f>
        <v>8406</v>
      </c>
      <c r="CE225" s="36">
        <f t="array" ref="CE225">VLOOKUP($E225&amp;ROUNDUP(($AZ225),0), CHOOSE({1,2},'[4]Lookup Tables'!$X$3:$X$129&amp;'[4]Lookup Tables'!$Y$3:$Y$129,'[4]Lookup Tables'!$AD$3:$AD$129),2,0)</f>
        <v>0.85699999999999998</v>
      </c>
      <c r="CF225" s="34">
        <f t="array" ref="CF225">VLOOKUP($E225&amp;ROUNDUP(($AZ225),0), CHOOSE({1,2},'[4]Lookup Tables'!$X$3:$X$129&amp;'[4]Lookup Tables'!$Y$3:$Y$129,'[4]Lookup Tables'!$AE$3:$AE$129),2,0)</f>
        <v>1</v>
      </c>
      <c r="CG225" s="34" t="str">
        <f t="array" ref="CG225">VLOOKUP($E225&amp;ROUNDUP(($AZ225+1),0), CHOOSE({1,2},'[4]Lookup Tables'!$X$3:$X$129&amp;'[4]Lookup Tables'!$Y$3:$Y$129,'[4]Lookup Tables'!$AC$3:$AC$129),2,0)</f>
        <v>NA</v>
      </c>
      <c r="CH225" s="36">
        <f t="shared" ref="CH225:CH227" si="2097">(CO225*12)*0.0386</f>
        <v>5.3605417252394076</v>
      </c>
      <c r="CI225" s="36">
        <f t="shared" ref="CI225:CI227" si="2098">IF(CB225="NA", CH225*0.0022,0)</f>
        <v>0</v>
      </c>
      <c r="CJ225" s="36">
        <f t="shared" ref="CJ225:CJ227" si="2099">((3.14159*(((S225*0.039370078474)/2)^2))*Q225)*BW225</f>
        <v>366.18445781781872</v>
      </c>
      <c r="CK225" s="36">
        <f t="shared" ref="CK225:CK227" si="2100">((SQRT((CJ225/Q225)/3.14159))*2)</f>
        <v>6.2992125558400005</v>
      </c>
      <c r="CL225" s="36">
        <f t="shared" ref="CL225:CL227" si="2101">CK225/0.7827</f>
        <v>8.0480548816149238</v>
      </c>
      <c r="CM225" s="36">
        <f t="shared" ref="CM225:CM227" si="2102">(2*3.14159*(CL225/2))/12</f>
        <v>2.1069740612943857</v>
      </c>
      <c r="CN225" s="37">
        <f t="shared" ref="CN225:CN227" si="2103">ROUNDUP((Q225/3)*CM225,1)</f>
        <v>8.2999999999999989</v>
      </c>
      <c r="CO225" s="37">
        <f t="shared" ref="CO225:CO227" si="2104">(CN225*ABS(COS(15)))+((6*(CM225*5))/12)</f>
        <v>11.572844829964179</v>
      </c>
      <c r="CP225" s="52" t="str">
        <f t="array" ref="CP225">VLOOKUP($S225&amp;$D225, CHOOSE({1,2}, '[4]Lookup Tables'!$O$65:$O$79&amp;'[4]Lookup Tables'!$P$65:$P$79,'[4]Lookup Tables'!$Q$65:$Q$79),2,0)</f>
        <v>NA</v>
      </c>
      <c r="CQ225" s="39">
        <f t="shared" ref="CQ225:CQ227" si="2105">(CA225/BW225)+(50/I225)</f>
        <v>1.2658216666666666</v>
      </c>
      <c r="CR225" s="40" t="str">
        <f>+IFERROR(VLOOKUP($J225,'[5]Codes - Revised'!$A$8:$O$12110,10,FALSE),"ERROR")</f>
        <v>45x44</v>
      </c>
      <c r="CS225" s="41">
        <f t="shared" ref="CS225" si="2106">CQ225*F225*H225</f>
        <v>2373.4156250000001</v>
      </c>
    </row>
    <row r="226" spans="1:97" s="10" customFormat="1">
      <c r="A226" s="11" t="s">
        <v>277</v>
      </c>
      <c r="B226" s="11">
        <v>254020</v>
      </c>
      <c r="C226" s="11" t="s">
        <v>465</v>
      </c>
      <c r="D226" s="11" t="s">
        <v>23</v>
      </c>
      <c r="E226" s="11" t="s">
        <v>24</v>
      </c>
      <c r="F226" s="11">
        <v>25</v>
      </c>
      <c r="G226" s="13">
        <f t="shared" si="2065"/>
        <v>30.978874999999999</v>
      </c>
      <c r="H226" s="14">
        <v>75</v>
      </c>
      <c r="I226" s="13">
        <f t="shared" si="2066"/>
        <v>1875</v>
      </c>
      <c r="J226" s="14">
        <v>31375</v>
      </c>
      <c r="K226" s="11">
        <v>35</v>
      </c>
      <c r="L226" s="15">
        <f>+IFERROR(VLOOKUP($K226,'[4]Lookup Tables'!$A$3:$B$35,2,FALSE),"ERROR")</f>
        <v>35</v>
      </c>
      <c r="M226" s="11" t="s">
        <v>25</v>
      </c>
      <c r="N226" s="15" t="str">
        <f t="array" ref="N226">VLOOKUP($M226&amp;$L226, CHOOSE({1,2}, '[4]Lookup Tables'!$I$59:$I$165&amp;'[4]Lookup Tables'!$J$59:$J$165,'[4]Lookup Tables'!$K$59:$K$165), 2,0)</f>
        <v>M35</v>
      </c>
      <c r="O226" s="15">
        <f t="array" ref="O226">VLOOKUP($M226&amp;$K226&amp;A226, CHOOSE({1,2,3}, '[4]Lookup Tables'!$I$59:$I$165&amp;'[4]Lookup Tables'!$J$59:$J$165&amp;'[4]Lookup Tables'!$H$59:$H$165,'[4]Lookup Tables'!$L$59:$L$165), 2,0)</f>
        <v>70474</v>
      </c>
      <c r="P226" s="15">
        <f>+IFERROR(VLOOKUP($A226,'[4]Lookup Tables'!$I$54:$J$55,2,FALSE),"ERROR")</f>
        <v>72038</v>
      </c>
      <c r="Q226" s="16">
        <v>11.75</v>
      </c>
      <c r="R226" s="51">
        <v>1.375</v>
      </c>
      <c r="S226" s="18">
        <v>32</v>
      </c>
      <c r="T226" s="19">
        <f>(VLOOKUP(S226,'[4]Lookup Tables'!$L$3:$M$11,2,FALSE))*0.039370078474</f>
        <v>1.2499999915495001</v>
      </c>
      <c r="U226" s="17">
        <f t="shared" si="2067"/>
        <v>14.419407031600583</v>
      </c>
      <c r="V226" s="20" t="str">
        <f>+IFERROR(VLOOKUP(L226,'[4]Lookup Tables'!$R$4:$U$22,3,FALSE),"ERROR")</f>
        <v>Blue</v>
      </c>
      <c r="W226" s="21">
        <f t="shared" si="2068"/>
        <v>254020</v>
      </c>
      <c r="X226" s="22" t="s">
        <v>466</v>
      </c>
      <c r="Y226" s="23" t="s">
        <v>27</v>
      </c>
      <c r="Z226" s="23" t="str">
        <f>+IFERROR(VLOOKUP(L226,'[4]Lookup Tables'!$R$4:$U$22,4,FALSE),"ERROR")</f>
        <v>Fast</v>
      </c>
      <c r="AA226" s="21">
        <f t="shared" si="2069"/>
        <v>32</v>
      </c>
      <c r="AB226" s="24">
        <f t="shared" si="2070"/>
        <v>1.375</v>
      </c>
      <c r="AC226" s="23" t="s">
        <v>305</v>
      </c>
      <c r="AD226" s="25">
        <v>0.875</v>
      </c>
      <c r="AE226" s="26">
        <f t="shared" si="2071"/>
        <v>1.0925167212639504</v>
      </c>
      <c r="AF226" s="23" t="s">
        <v>306</v>
      </c>
      <c r="AG226" s="23">
        <v>1</v>
      </c>
      <c r="AH226" s="26">
        <f t="shared" si="2072"/>
        <v>1.3458584906750246</v>
      </c>
      <c r="AI226" s="23"/>
      <c r="AJ226" s="23"/>
      <c r="AK226" s="26"/>
      <c r="AL226" s="23" t="s">
        <v>31</v>
      </c>
      <c r="AM226" s="23">
        <v>0.80400000000000005</v>
      </c>
      <c r="AN226" s="26">
        <f t="shared" si="2073"/>
        <v>0.99705599991279348</v>
      </c>
      <c r="AO226" s="23" t="s">
        <v>32</v>
      </c>
      <c r="AP226" s="23">
        <v>0.53</v>
      </c>
      <c r="AQ226" s="26">
        <f t="shared" si="2074"/>
        <v>0.78637565274214227</v>
      </c>
      <c r="AR226" s="47">
        <f t="shared" si="2075"/>
        <v>12</v>
      </c>
      <c r="AS226" s="21">
        <f>+IFERROR(VLOOKUP(L226,'[4]Lookup Tables'!$R$4:$U$22,2,FALSE),"ERROR")</f>
        <v>30</v>
      </c>
      <c r="AT226" s="23" t="str">
        <f t="shared" si="2076"/>
        <v>GJ</v>
      </c>
      <c r="AU226" s="21">
        <f t="shared" si="2077"/>
        <v>25</v>
      </c>
      <c r="AV226" s="21" t="str">
        <f>+IFERROR(VLOOKUP(L226,'[4]Lookup Tables'!$R$4:$V$22,5,FALSE),"ERROR")</f>
        <v>5-8</v>
      </c>
      <c r="AW226" s="21">
        <v>600</v>
      </c>
      <c r="AX226" s="48">
        <f t="shared" si="2078"/>
        <v>11.75</v>
      </c>
      <c r="AY226" s="48">
        <f t="shared" si="2079"/>
        <v>12</v>
      </c>
      <c r="AZ226" s="48">
        <f t="shared" si="2080"/>
        <v>12.75</v>
      </c>
      <c r="BA226" s="29">
        <f t="array" ref="BA226">VLOOKUP($S226&amp;$M226, CHOOSE({1,2}, '[4]Lookup Tables'!$I$20:$I$49&amp;'[4]Lookup Tables'!$J$20:$J$49,'[4]Lookup Tables'!$K$20:$K$49), 2,0)</f>
        <v>9.1499999999999998E-2</v>
      </c>
      <c r="BB226" s="29">
        <f t="shared" si="2081"/>
        <v>1.0751249999999999</v>
      </c>
      <c r="BC226" s="30">
        <f t="shared" si="2082"/>
        <v>488.10674999999992</v>
      </c>
      <c r="BD226" s="29">
        <f t="array" ref="BD226">VLOOKUP($S226&amp;$M226, CHOOSE({1,2}, '[4]Lookup Tables'!$I$20:$I$49&amp;'[4]Lookup Tables'!$J$20:$J$49,'[4]Lookup Tables'!$L$20:$L$49), 2,0)</f>
        <v>9.2999999999999999E-2</v>
      </c>
      <c r="BE226" s="29">
        <f t="shared" si="2083"/>
        <v>1.1160000000000001</v>
      </c>
      <c r="BF226" s="30">
        <f t="shared" si="2084"/>
        <v>506.66400000000004</v>
      </c>
      <c r="BG226" s="29">
        <f t="array" ref="BG226">VLOOKUP($S226&amp;$M226, CHOOSE({1,2}, '[4]Lookup Tables'!$I$20:$I$49&amp;'[4]Lookup Tables'!$J$20:$J$49,'[4]Lookup Tables'!$M$20:$M$49), 2,0)</f>
        <v>9.4500000000000001E-2</v>
      </c>
      <c r="BH226" s="29">
        <f t="shared" si="2085"/>
        <v>1.2048749999999999</v>
      </c>
      <c r="BI226" s="30">
        <f t="shared" si="2086"/>
        <v>547.01324999999997</v>
      </c>
      <c r="BJ226" s="30" t="str">
        <f t="shared" si="2087"/>
        <v>M35</v>
      </c>
      <c r="BK226" s="31">
        <f t="shared" si="2088"/>
        <v>0.78120000000000001</v>
      </c>
      <c r="BL226" s="30">
        <v>72036</v>
      </c>
      <c r="BM226" s="31">
        <f t="shared" si="2089"/>
        <v>0.33480000000000004</v>
      </c>
      <c r="BN226" s="32">
        <v>0.3</v>
      </c>
      <c r="BO226" s="29" t="str">
        <f>'[4]Lookup Tables'!$P$58</f>
        <v>12-8 4x1.25 Universal Clip</v>
      </c>
      <c r="BP226" s="30">
        <f>VLOOKUP($BO226,'[4]Lookup Tables'!$P$58:$Q$60,2)</f>
        <v>8509</v>
      </c>
      <c r="BQ226" s="29" t="str">
        <f>VLOOKUP($S226,'[4]Lookup Tables'!$O$45:$S$53,2)</f>
        <v>54mm142 gauge</v>
      </c>
      <c r="BR226" s="33">
        <f t="shared" si="2090"/>
        <v>1.1041666666666667</v>
      </c>
      <c r="BS226" s="30">
        <f>VLOOKUP($S226,'[4]Lookup Tables'!$O$45:$S$53,3)</f>
        <v>8040</v>
      </c>
      <c r="BT226" s="29" t="str">
        <f>VLOOKUP($S226,'[4]Lookup Tables'!$O$45:$S$53,4)</f>
        <v>114mm200 gauge</v>
      </c>
      <c r="BU226" s="33">
        <f t="shared" si="2091"/>
        <v>1.1041666666666667</v>
      </c>
      <c r="BV226" s="30">
        <f>VLOOKUP($S226,'[4]Lookup Tables'!$O$45:$S$53,5)</f>
        <v>8036</v>
      </c>
      <c r="BW226" s="34">
        <f t="shared" si="2092"/>
        <v>25</v>
      </c>
      <c r="BX226" s="34">
        <f t="shared" si="2093"/>
        <v>26.878124999999997</v>
      </c>
      <c r="BY226" s="34">
        <f t="shared" si="2094"/>
        <v>27.900000000000002</v>
      </c>
      <c r="BZ226" s="34">
        <f t="shared" si="2095"/>
        <v>30.121874999999999</v>
      </c>
      <c r="CA226" s="34">
        <f t="shared" si="2096"/>
        <v>30.978874999999999</v>
      </c>
      <c r="CB226" s="35" t="str">
        <f t="array" ref="CB226">VLOOKUP($E226&amp;ROUNDUP(($AZ226),0), CHOOSE({1,2},'[4]Lookup Tables'!$X$3:$X$129&amp;'[4]Lookup Tables'!$Y$3:$Y$129,'[4]Lookup Tables'!$Z$3:$Z$129),2,0)</f>
        <v>13"-2pc</v>
      </c>
      <c r="CC226" s="34">
        <f t="array" ref="CC226">VLOOKUP($E226&amp;ROUNDUP(($AZ226),0), CHOOSE({1,2},'[4]Lookup Tables'!$X$3:$X$129&amp;'[4]Lookup Tables'!$Y$3:$Y$129,'[4]Lookup Tables'!AA$3:$AA$129),2,0)</f>
        <v>8405</v>
      </c>
      <c r="CD226" s="34">
        <f t="array" ref="CD226">VLOOKUP($E226&amp;ROUNDUP(($AZ226),0), CHOOSE({1,2},'[4]Lookup Tables'!$X$3:$X$129&amp;'[4]Lookup Tables'!$Y$3:$Y$129,'[4]Lookup Tables'!$AB$3:$AB$129),2,0)</f>
        <v>8406</v>
      </c>
      <c r="CE226" s="36">
        <f t="array" ref="CE226">VLOOKUP($E226&amp;ROUNDUP(($AZ226),0), CHOOSE({1,2},'[4]Lookup Tables'!$X$3:$X$129&amp;'[4]Lookup Tables'!$Y$3:$Y$129,'[4]Lookup Tables'!$AD$3:$AD$129),2,0)</f>
        <v>0.85699999999999998</v>
      </c>
      <c r="CF226" s="34">
        <f t="array" ref="CF226">VLOOKUP($E226&amp;ROUNDUP(($AZ226),0), CHOOSE({1,2},'[4]Lookup Tables'!$X$3:$X$129&amp;'[4]Lookup Tables'!$Y$3:$Y$129,'[4]Lookup Tables'!$AE$3:$AE$129),2,0)</f>
        <v>1</v>
      </c>
      <c r="CG226" s="34" t="str">
        <f t="array" ref="CG226">VLOOKUP($E226&amp;ROUNDUP(($AZ226+1),0), CHOOSE({1,2},'[4]Lookup Tables'!$X$3:$X$129&amp;'[4]Lookup Tables'!$Y$3:$Y$129,'[4]Lookup Tables'!$AC$3:$AC$129),2,0)</f>
        <v>NA</v>
      </c>
      <c r="CH226" s="36">
        <f t="shared" si="2097"/>
        <v>5.3605417252394076</v>
      </c>
      <c r="CI226" s="36">
        <f t="shared" si="2098"/>
        <v>0</v>
      </c>
      <c r="CJ226" s="36">
        <f t="shared" si="2099"/>
        <v>366.18445781781872</v>
      </c>
      <c r="CK226" s="36">
        <f t="shared" si="2100"/>
        <v>6.2992125558400005</v>
      </c>
      <c r="CL226" s="36">
        <f t="shared" si="2101"/>
        <v>8.0480548816149238</v>
      </c>
      <c r="CM226" s="36">
        <f t="shared" si="2102"/>
        <v>2.1069740612943857</v>
      </c>
      <c r="CN226" s="37">
        <f t="shared" si="2103"/>
        <v>8.2999999999999989</v>
      </c>
      <c r="CO226" s="37">
        <f t="shared" si="2104"/>
        <v>11.572844829964179</v>
      </c>
      <c r="CP226" s="52" t="str">
        <f t="array" ref="CP226">VLOOKUP($S226&amp;$D226, CHOOSE({1,2}, '[4]Lookup Tables'!$O$65:$O$79&amp;'[4]Lookup Tables'!$P$65:$P$79,'[4]Lookup Tables'!$Q$65:$Q$79),2,0)</f>
        <v>NA</v>
      </c>
      <c r="CQ226" s="39">
        <f t="shared" si="2105"/>
        <v>1.2658216666666666</v>
      </c>
      <c r="CR226" s="40" t="str">
        <f>+IFERROR(VLOOKUP($J226,'[5]Codes - Revised'!$A$8:$O$12110,10,FALSE),"ERROR")</f>
        <v>45x44</v>
      </c>
      <c r="CS226" s="41">
        <f>CQ226*F226*H226</f>
        <v>2373.4156250000001</v>
      </c>
    </row>
    <row r="227" spans="1:97" s="10" customFormat="1">
      <c r="A227" s="11" t="s">
        <v>277</v>
      </c>
      <c r="B227" s="12">
        <v>254021</v>
      </c>
      <c r="C227" s="11" t="s">
        <v>467</v>
      </c>
      <c r="D227" s="11" t="s">
        <v>23</v>
      </c>
      <c r="E227" s="11" t="s">
        <v>24</v>
      </c>
      <c r="F227" s="11">
        <v>25</v>
      </c>
      <c r="G227" s="13">
        <f t="shared" si="2065"/>
        <v>30.978874999999999</v>
      </c>
      <c r="H227" s="14">
        <v>75</v>
      </c>
      <c r="I227" s="13">
        <f t="shared" si="2066"/>
        <v>1875</v>
      </c>
      <c r="J227" s="14">
        <v>31375</v>
      </c>
      <c r="K227" s="11" t="s">
        <v>65</v>
      </c>
      <c r="L227" s="15" t="str">
        <f>+IFERROR(VLOOKUP($K227,'[4]Lookup Tables'!$A$3:$B$35,2,FALSE),"ERROR")</f>
        <v>0204</v>
      </c>
      <c r="M227" s="11" t="s">
        <v>25</v>
      </c>
      <c r="N227" s="15" t="str">
        <f t="array" ref="N227">VLOOKUP($M227&amp;$L227, CHOOSE({1,2}, '[4]Lookup Tables'!$I$59:$I$165&amp;'[4]Lookup Tables'!$J$59:$J$165,'[4]Lookup Tables'!$K$59:$K$165), 2,0)</f>
        <v>M0204</v>
      </c>
      <c r="O227" s="15">
        <f t="array" ref="O227">VLOOKUP($M227&amp;$K227&amp;A227, CHOOSE({1,2,3}, '[4]Lookup Tables'!$I$59:$I$165&amp;'[4]Lookup Tables'!$J$59:$J$165&amp;'[4]Lookup Tables'!$H$59:$H$165,'[4]Lookup Tables'!$L$59:$L$165), 2,0)</f>
        <v>70450</v>
      </c>
      <c r="P227" s="15">
        <f>+IFERROR(VLOOKUP($A227,'[4]Lookup Tables'!$I$54:$J$55,2,FALSE),"ERROR")</f>
        <v>72038</v>
      </c>
      <c r="Q227" s="16">
        <v>11.75</v>
      </c>
      <c r="R227" s="51">
        <v>1.375</v>
      </c>
      <c r="S227" s="18">
        <v>32</v>
      </c>
      <c r="T227" s="19">
        <f>(VLOOKUP(S227,'[4]Lookup Tables'!$L$3:$M$11,2,FALSE))*0.039370078474</f>
        <v>1.2499999915495001</v>
      </c>
      <c r="U227" s="17">
        <f t="shared" si="2067"/>
        <v>14.419407031600583</v>
      </c>
      <c r="V227" s="20" t="str">
        <f>+IFERROR(VLOOKUP(L227,'[4]Lookup Tables'!$R$4:$U$22,3,FALSE),"ERROR")</f>
        <v>Yellow</v>
      </c>
      <c r="W227" s="21">
        <f t="shared" si="2068"/>
        <v>254021</v>
      </c>
      <c r="X227" s="22" t="s">
        <v>468</v>
      </c>
      <c r="Y227" s="23" t="s">
        <v>27</v>
      </c>
      <c r="Z227" s="23" t="str">
        <f>+IFERROR(VLOOKUP(L227,'[4]Lookup Tables'!$R$4:$U$22,4,FALSE),"ERROR")</f>
        <v>Slow</v>
      </c>
      <c r="AA227" s="21">
        <f t="shared" si="2069"/>
        <v>32</v>
      </c>
      <c r="AB227" s="24">
        <f t="shared" si="2070"/>
        <v>1.375</v>
      </c>
      <c r="AC227" s="23" t="s">
        <v>305</v>
      </c>
      <c r="AD227" s="25">
        <v>0.875</v>
      </c>
      <c r="AE227" s="26">
        <f t="shared" si="2071"/>
        <v>1.0925167212639504</v>
      </c>
      <c r="AF227" s="23" t="s">
        <v>306</v>
      </c>
      <c r="AG227" s="23">
        <v>1</v>
      </c>
      <c r="AH227" s="26">
        <f t="shared" si="2072"/>
        <v>1.3458584906750246</v>
      </c>
      <c r="AI227" s="23"/>
      <c r="AJ227" s="23"/>
      <c r="AK227" s="26"/>
      <c r="AL227" s="23" t="s">
        <v>31</v>
      </c>
      <c r="AM227" s="23">
        <v>0.80400000000000005</v>
      </c>
      <c r="AN227" s="26">
        <f t="shared" si="2073"/>
        <v>0.99705599991279348</v>
      </c>
      <c r="AO227" s="23" t="s">
        <v>32</v>
      </c>
      <c r="AP227" s="23">
        <v>0.53</v>
      </c>
      <c r="AQ227" s="26">
        <f t="shared" si="2074"/>
        <v>0.78637565274214227</v>
      </c>
      <c r="AR227" s="47">
        <f t="shared" si="2075"/>
        <v>12</v>
      </c>
      <c r="AS227" s="21">
        <f>+IFERROR(VLOOKUP(L227,'[4]Lookup Tables'!$R$4:$U$22,2,FALSE),"ERROR")</f>
        <v>240</v>
      </c>
      <c r="AT227" s="23" t="str">
        <f t="shared" si="2076"/>
        <v>GJ</v>
      </c>
      <c r="AU227" s="21">
        <f t="shared" si="2077"/>
        <v>25</v>
      </c>
      <c r="AV227" s="21" t="str">
        <f>+IFERROR(VLOOKUP(L227,'[4]Lookup Tables'!$R$4:$V$22,5,FALSE),"ERROR")</f>
        <v>5-8</v>
      </c>
      <c r="AW227" s="21">
        <v>600</v>
      </c>
      <c r="AX227" s="48">
        <f t="shared" si="2078"/>
        <v>11.75</v>
      </c>
      <c r="AY227" s="48">
        <f t="shared" si="2079"/>
        <v>12</v>
      </c>
      <c r="AZ227" s="48">
        <f t="shared" si="2080"/>
        <v>12.75</v>
      </c>
      <c r="BA227" s="29">
        <f t="array" ref="BA227">VLOOKUP($S227&amp;$M227, CHOOSE({1,2}, '[4]Lookup Tables'!$I$20:$I$49&amp;'[4]Lookup Tables'!$J$20:$J$49,'[4]Lookup Tables'!$K$20:$K$49), 2,0)</f>
        <v>9.1499999999999998E-2</v>
      </c>
      <c r="BB227" s="29">
        <f t="shared" si="2081"/>
        <v>1.0751249999999999</v>
      </c>
      <c r="BC227" s="30">
        <f t="shared" si="2082"/>
        <v>488.10674999999992</v>
      </c>
      <c r="BD227" s="29">
        <f t="array" ref="BD227">VLOOKUP($S227&amp;$M227, CHOOSE({1,2}, '[4]Lookup Tables'!$I$20:$I$49&amp;'[4]Lookup Tables'!$J$20:$J$49,'[4]Lookup Tables'!$L$20:$L$49), 2,0)</f>
        <v>9.2999999999999999E-2</v>
      </c>
      <c r="BE227" s="29">
        <f t="shared" si="2083"/>
        <v>1.1160000000000001</v>
      </c>
      <c r="BF227" s="30">
        <f t="shared" si="2084"/>
        <v>506.66400000000004</v>
      </c>
      <c r="BG227" s="29">
        <f t="array" ref="BG227">VLOOKUP($S227&amp;$M227, CHOOSE({1,2}, '[4]Lookup Tables'!$I$20:$I$49&amp;'[4]Lookup Tables'!$J$20:$J$49,'[4]Lookup Tables'!$M$20:$M$49), 2,0)</f>
        <v>9.4500000000000001E-2</v>
      </c>
      <c r="BH227" s="29">
        <f t="shared" si="2085"/>
        <v>1.2048749999999999</v>
      </c>
      <c r="BI227" s="30">
        <f t="shared" si="2086"/>
        <v>547.01324999999997</v>
      </c>
      <c r="BJ227" s="30" t="str">
        <f t="shared" si="2087"/>
        <v>M0204</v>
      </c>
      <c r="BK227" s="31">
        <f t="shared" si="2088"/>
        <v>0.78120000000000001</v>
      </c>
      <c r="BL227" s="30">
        <v>72036</v>
      </c>
      <c r="BM227" s="31">
        <f t="shared" si="2089"/>
        <v>0.33480000000000004</v>
      </c>
      <c r="BN227" s="32">
        <v>0.3</v>
      </c>
      <c r="BO227" s="29" t="str">
        <f>'[4]Lookup Tables'!$P$58</f>
        <v>12-8 4x1.25 Universal Clip</v>
      </c>
      <c r="BP227" s="30">
        <f>VLOOKUP($BO227,'[4]Lookup Tables'!$P$58:$Q$60,2)</f>
        <v>8509</v>
      </c>
      <c r="BQ227" s="29" t="str">
        <f>VLOOKUP($S227,'[4]Lookup Tables'!$O$45:$S$53,2)</f>
        <v>54mm142 gauge</v>
      </c>
      <c r="BR227" s="33">
        <f t="shared" si="2090"/>
        <v>1.1041666666666667</v>
      </c>
      <c r="BS227" s="30">
        <f>VLOOKUP($S227,'[4]Lookup Tables'!$O$45:$S$53,3)</f>
        <v>8040</v>
      </c>
      <c r="BT227" s="29" t="str">
        <f>VLOOKUP($S227,'[4]Lookup Tables'!$O$45:$S$53,4)</f>
        <v>114mm200 gauge</v>
      </c>
      <c r="BU227" s="33">
        <f t="shared" si="2091"/>
        <v>1.1041666666666667</v>
      </c>
      <c r="BV227" s="30">
        <f>VLOOKUP($S227,'[4]Lookup Tables'!$O$45:$S$53,5)</f>
        <v>8036</v>
      </c>
      <c r="BW227" s="34">
        <f t="shared" si="2092"/>
        <v>25</v>
      </c>
      <c r="BX227" s="34">
        <f t="shared" si="2093"/>
        <v>26.878124999999997</v>
      </c>
      <c r="BY227" s="34">
        <f t="shared" si="2094"/>
        <v>27.900000000000002</v>
      </c>
      <c r="BZ227" s="34">
        <f t="shared" si="2095"/>
        <v>30.121874999999999</v>
      </c>
      <c r="CA227" s="34">
        <f t="shared" si="2096"/>
        <v>30.978874999999999</v>
      </c>
      <c r="CB227" s="35" t="str">
        <f t="array" ref="CB227">VLOOKUP($E227&amp;ROUNDUP(($AZ227),0), CHOOSE({1,2},'[4]Lookup Tables'!$X$3:$X$129&amp;'[4]Lookup Tables'!$Y$3:$Y$129,'[4]Lookup Tables'!$Z$3:$Z$129),2,0)</f>
        <v>13"-2pc</v>
      </c>
      <c r="CC227" s="34">
        <f t="array" ref="CC227">VLOOKUP($E227&amp;ROUNDUP(($AZ227),0), CHOOSE({1,2},'[4]Lookup Tables'!$X$3:$X$129&amp;'[4]Lookup Tables'!$Y$3:$Y$129,'[4]Lookup Tables'!AA$3:$AA$129),2,0)</f>
        <v>8405</v>
      </c>
      <c r="CD227" s="34">
        <f t="array" ref="CD227">VLOOKUP($E227&amp;ROUNDUP(($AZ227),0), CHOOSE({1,2},'[4]Lookup Tables'!$X$3:$X$129&amp;'[4]Lookup Tables'!$Y$3:$Y$129,'[4]Lookup Tables'!$AB$3:$AB$129),2,0)</f>
        <v>8406</v>
      </c>
      <c r="CE227" s="36">
        <f t="array" ref="CE227">VLOOKUP($E227&amp;ROUNDUP(($AZ227),0), CHOOSE({1,2},'[4]Lookup Tables'!$X$3:$X$129&amp;'[4]Lookup Tables'!$Y$3:$Y$129,'[4]Lookup Tables'!$AD$3:$AD$129),2,0)</f>
        <v>0.85699999999999998</v>
      </c>
      <c r="CF227" s="34">
        <f t="array" ref="CF227">VLOOKUP($E227&amp;ROUNDUP(($AZ227),0), CHOOSE({1,2},'[4]Lookup Tables'!$X$3:$X$129&amp;'[4]Lookup Tables'!$Y$3:$Y$129,'[4]Lookup Tables'!$AE$3:$AE$129),2,0)</f>
        <v>1</v>
      </c>
      <c r="CG227" s="34" t="str">
        <f t="array" ref="CG227">VLOOKUP($E227&amp;ROUNDUP(($AZ227+1),0), CHOOSE({1,2},'[4]Lookup Tables'!$X$3:$X$129&amp;'[4]Lookup Tables'!$Y$3:$Y$129,'[4]Lookup Tables'!$AC$3:$AC$129),2,0)</f>
        <v>NA</v>
      </c>
      <c r="CH227" s="36">
        <f t="shared" si="2097"/>
        <v>5.3605417252394076</v>
      </c>
      <c r="CI227" s="36">
        <f t="shared" si="2098"/>
        <v>0</v>
      </c>
      <c r="CJ227" s="36">
        <f t="shared" si="2099"/>
        <v>366.18445781781872</v>
      </c>
      <c r="CK227" s="36">
        <f t="shared" si="2100"/>
        <v>6.2992125558400005</v>
      </c>
      <c r="CL227" s="36">
        <f t="shared" si="2101"/>
        <v>8.0480548816149238</v>
      </c>
      <c r="CM227" s="36">
        <f t="shared" si="2102"/>
        <v>2.1069740612943857</v>
      </c>
      <c r="CN227" s="37">
        <f t="shared" si="2103"/>
        <v>8.2999999999999989</v>
      </c>
      <c r="CO227" s="37">
        <f t="shared" si="2104"/>
        <v>11.572844829964179</v>
      </c>
      <c r="CP227" s="52" t="str">
        <f t="array" ref="CP227">VLOOKUP($S227&amp;$D227, CHOOSE({1,2}, '[4]Lookup Tables'!$O$65:$O$79&amp;'[4]Lookup Tables'!$P$65:$P$79,'[4]Lookup Tables'!$Q$65:$Q$79),2,0)</f>
        <v>NA</v>
      </c>
      <c r="CQ227" s="39">
        <f t="shared" si="2105"/>
        <v>1.2658216666666666</v>
      </c>
      <c r="CR227" s="40" t="str">
        <f>+IFERROR(VLOOKUP($J227,'[5]Codes - Revised'!$A$8:$O$12110,10,FALSE),"ERROR")</f>
        <v>45x44</v>
      </c>
      <c r="CS227" s="41">
        <f t="shared" ref="CS227" si="2107">CQ227*F227*H227</f>
        <v>2373.4156250000001</v>
      </c>
    </row>
    <row r="228" spans="1:97" s="10" customFormat="1">
      <c r="A228" s="11" t="s">
        <v>277</v>
      </c>
      <c r="B228" s="11">
        <v>254027</v>
      </c>
      <c r="C228" s="11" t="s">
        <v>469</v>
      </c>
      <c r="D228" s="11" t="s">
        <v>23</v>
      </c>
      <c r="E228" s="11" t="s">
        <v>24</v>
      </c>
      <c r="F228" s="11">
        <v>25</v>
      </c>
      <c r="G228" s="13">
        <f>CA228</f>
        <v>30.978874999999999</v>
      </c>
      <c r="H228" s="14">
        <v>75</v>
      </c>
      <c r="I228" s="13">
        <f>F228*H228</f>
        <v>1875</v>
      </c>
      <c r="J228" s="14">
        <v>31375</v>
      </c>
      <c r="K228" s="11">
        <v>35</v>
      </c>
      <c r="L228" s="15">
        <f>+IFERROR(VLOOKUP($K228,'[4]Lookup Tables'!$A$3:$B$35,2,FALSE),"ERROR")</f>
        <v>35</v>
      </c>
      <c r="M228" s="11" t="s">
        <v>56</v>
      </c>
      <c r="N228" s="15" t="str">
        <f t="array" ref="N228">VLOOKUP($M228&amp;$L228, CHOOSE({1,2}, '[4]Lookup Tables'!$I$59:$I$165&amp;'[4]Lookup Tables'!$J$59:$J$165,'[4]Lookup Tables'!$K$59:$K$165), 2,0)</f>
        <v>LIF35</v>
      </c>
      <c r="O228" s="15">
        <f t="array" ref="O228">VLOOKUP($M228&amp;$K228&amp;A228, CHOOSE({1,2,3}, '[4]Lookup Tables'!$I$59:$I$165&amp;'[4]Lookup Tables'!$J$59:$J$165&amp;'[4]Lookup Tables'!$H$59:$H$165,'[4]Lookup Tables'!$L$59:$L$165), 2,0)</f>
        <v>70411</v>
      </c>
      <c r="P228" s="15">
        <f>+IFERROR(VLOOKUP($A228,'[4]Lookup Tables'!$I$54:$J$55,2,FALSE),"ERROR")</f>
        <v>72038</v>
      </c>
      <c r="Q228" s="16">
        <v>11.75</v>
      </c>
      <c r="R228" s="51">
        <v>1.375</v>
      </c>
      <c r="S228" s="18">
        <v>32</v>
      </c>
      <c r="T228" s="19">
        <f>(VLOOKUP(S228,'[4]Lookup Tables'!$L$3:$M$11,2,FALSE))*0.039370078474</f>
        <v>1.2499999915495001</v>
      </c>
      <c r="U228" s="17">
        <f>(3.14159*(T228/2)^2)*(Q228)</f>
        <v>14.419407031600583</v>
      </c>
      <c r="V228" s="20" t="str">
        <f>+IFERROR(VLOOKUP(L228,'[4]Lookup Tables'!$R$4:$U$22,3,FALSE),"ERROR")</f>
        <v>Blue</v>
      </c>
      <c r="W228" s="21">
        <f>B228</f>
        <v>254027</v>
      </c>
      <c r="X228" s="11" t="s">
        <v>470</v>
      </c>
      <c r="Y228" s="23" t="s">
        <v>27</v>
      </c>
      <c r="Z228" s="23" t="str">
        <f>+IFERROR(VLOOKUP(L228,'[4]Lookup Tables'!$R$4:$U$22,4,FALSE),"ERROR")</f>
        <v>Fast</v>
      </c>
      <c r="AA228" s="21">
        <f>S228</f>
        <v>32</v>
      </c>
      <c r="AB228" s="24">
        <f>R228</f>
        <v>1.375</v>
      </c>
      <c r="AC228" s="23" t="s">
        <v>305</v>
      </c>
      <c r="AD228" s="25">
        <v>0.875</v>
      </c>
      <c r="AE228" s="26">
        <f>(($U228-(3.1459*(($AB228+0.043)/2)^2))/((3.1459*(($AB228+0.043)/2)^2)-(3.1459*(AD228/2)^2)))/12</f>
        <v>1.0925167212639504</v>
      </c>
      <c r="AF228" s="23" t="s">
        <v>306</v>
      </c>
      <c r="AG228" s="23">
        <v>1</v>
      </c>
      <c r="AH228" s="26">
        <f>(($U228-(3.1459*(($AB228+0.043)/2)^2))/((3.1459*(($AB228+0.043)/2)^2)-(3.1459*(AG228/2)^2)))/12</f>
        <v>1.3458584906750246</v>
      </c>
      <c r="AI228" s="23"/>
      <c r="AJ228" s="23"/>
      <c r="AK228" s="26"/>
      <c r="AL228" s="23" t="s">
        <v>31</v>
      </c>
      <c r="AM228" s="23">
        <v>0.80400000000000005</v>
      </c>
      <c r="AN228" s="26">
        <f>(($U228-(3.1459*(($AB228+0.043)/2)^2))/((3.1459*(($AB228+0.043)/2)^2)-(3.1459*(AM228/2)^2)))/12</f>
        <v>0.99705599991279348</v>
      </c>
      <c r="AO228" s="23" t="s">
        <v>32</v>
      </c>
      <c r="AP228" s="23">
        <v>0.53</v>
      </c>
      <c r="AQ228" s="26">
        <f>(($U228-(3.1459*(($AB228+0.043)/2)^2))/((3.1459*(($AB228+0.043)/2)^2)-(3.1459*(AP228/2)^2)))/12</f>
        <v>0.78637565274214227</v>
      </c>
      <c r="AR228" s="47">
        <f>AY228</f>
        <v>12</v>
      </c>
      <c r="AS228" s="21">
        <f>+IFERROR(VLOOKUP(L228,'[4]Lookup Tables'!$R$4:$U$22,2,FALSE),"ERROR")</f>
        <v>30</v>
      </c>
      <c r="AT228" s="23" t="str">
        <f>A228</f>
        <v>GJ</v>
      </c>
      <c r="AU228" s="21">
        <f>F228</f>
        <v>25</v>
      </c>
      <c r="AV228" s="21" t="str">
        <f>+IFERROR(VLOOKUP(L228,'[4]Lookup Tables'!$R$4:$V$22,5,FALSE),"ERROR")</f>
        <v>5-8</v>
      </c>
      <c r="AW228" s="21">
        <v>600</v>
      </c>
      <c r="AX228" s="48">
        <f>Q228</f>
        <v>11.75</v>
      </c>
      <c r="AY228" s="48">
        <f>AX228+0.25</f>
        <v>12</v>
      </c>
      <c r="AZ228" s="48">
        <f>AX228+1</f>
        <v>12.75</v>
      </c>
      <c r="BA228" s="29">
        <f t="array" ref="BA228">VLOOKUP($S228&amp;$M228, CHOOSE({1,2}, '[4]Lookup Tables'!$I$20:$I$49&amp;'[4]Lookup Tables'!$J$20:$J$49,'[4]Lookup Tables'!$K$20:$K$49), 2,0)</f>
        <v>9.1499999999999998E-2</v>
      </c>
      <c r="BB228" s="29">
        <f>BA228*AX228</f>
        <v>1.0751249999999999</v>
      </c>
      <c r="BC228" s="30">
        <f>BB228*454</f>
        <v>488.10674999999992</v>
      </c>
      <c r="BD228" s="29">
        <f t="array" ref="BD228">VLOOKUP($S228&amp;$M228, CHOOSE({1,2}, '[4]Lookup Tables'!$I$20:$I$49&amp;'[4]Lookup Tables'!$J$20:$J$49,'[4]Lookup Tables'!$L$20:$L$49), 2,0)</f>
        <v>9.2999999999999999E-2</v>
      </c>
      <c r="BE228" s="29">
        <f>BD228*AY228</f>
        <v>1.1160000000000001</v>
      </c>
      <c r="BF228" s="30">
        <f>BE228*454</f>
        <v>506.66400000000004</v>
      </c>
      <c r="BG228" s="29">
        <f t="array" ref="BG228">VLOOKUP($S228&amp;$M228, CHOOSE({1,2}, '[4]Lookup Tables'!$I$20:$I$49&amp;'[4]Lookup Tables'!$J$20:$J$49,'[4]Lookup Tables'!$M$20:$M$49), 2,0)</f>
        <v>9.4500000000000001E-2</v>
      </c>
      <c r="BH228" s="29">
        <f>BG228*AZ228</f>
        <v>1.2048749999999999</v>
      </c>
      <c r="BI228" s="30">
        <f>BH228*454</f>
        <v>547.01324999999997</v>
      </c>
      <c r="BJ228" s="30" t="str">
        <f>N228</f>
        <v>LIF35</v>
      </c>
      <c r="BK228" s="31">
        <f>BE228*0.7</f>
        <v>0.78120000000000001</v>
      </c>
      <c r="BL228" s="30">
        <v>72036</v>
      </c>
      <c r="BM228" s="31">
        <f>BE228*0.3</f>
        <v>0.33480000000000004</v>
      </c>
      <c r="BN228" s="32">
        <v>0.3</v>
      </c>
      <c r="BO228" s="29" t="str">
        <f>'[4]Lookup Tables'!$P$58</f>
        <v>12-8 4x1.25 Universal Clip</v>
      </c>
      <c r="BP228" s="30">
        <f>VLOOKUP($BO228,'[4]Lookup Tables'!$P$58:$Q$60,2)</f>
        <v>8509</v>
      </c>
      <c r="BQ228" s="29" t="str">
        <f>VLOOKUP($S228,'[4]Lookup Tables'!$O$45:$S$53,2)</f>
        <v>54mm142 gauge</v>
      </c>
      <c r="BR228" s="33">
        <f>($AY228+1.25)/12</f>
        <v>1.1041666666666667</v>
      </c>
      <c r="BS228" s="30">
        <f>VLOOKUP($S228,'[4]Lookup Tables'!$O$45:$S$53,3)</f>
        <v>8040</v>
      </c>
      <c r="BT228" s="29" t="str">
        <f>VLOOKUP($S228,'[4]Lookup Tables'!$O$45:$S$53,4)</f>
        <v>114mm200 gauge</v>
      </c>
      <c r="BU228" s="33">
        <f>($AY228+1.25)/12</f>
        <v>1.1041666666666667</v>
      </c>
      <c r="BV228" s="30">
        <f>VLOOKUP($S228,'[4]Lookup Tables'!$O$45:$S$53,5)</f>
        <v>8036</v>
      </c>
      <c r="BW228" s="34">
        <f>F228</f>
        <v>25</v>
      </c>
      <c r="BX228" s="34">
        <f>BB228*BW228</f>
        <v>26.878124999999997</v>
      </c>
      <c r="BY228" s="34">
        <f>BE228*BW228</f>
        <v>27.900000000000002</v>
      </c>
      <c r="BZ228" s="34">
        <f>BH228*BW228</f>
        <v>30.121874999999999</v>
      </c>
      <c r="CA228" s="34">
        <f>BZ228+CE228+CI228</f>
        <v>30.978874999999999</v>
      </c>
      <c r="CB228" s="35" t="str">
        <f t="array" ref="CB228">VLOOKUP($E228&amp;ROUNDUP(($AZ228),0), CHOOSE({1,2},'[4]Lookup Tables'!$X$3:$X$129&amp;'[4]Lookup Tables'!$Y$3:$Y$129,'[4]Lookup Tables'!$Z$3:$Z$129),2,0)</f>
        <v>13"-2pc</v>
      </c>
      <c r="CC228" s="34">
        <f t="array" ref="CC228">VLOOKUP($E228&amp;ROUNDUP(($AZ228),0), CHOOSE({1,2},'[4]Lookup Tables'!$X$3:$X$129&amp;'[4]Lookup Tables'!$Y$3:$Y$129,'[4]Lookup Tables'!AA$3:$AA$129),2,0)</f>
        <v>8405</v>
      </c>
      <c r="CD228" s="34">
        <f t="array" ref="CD228">VLOOKUP($E228&amp;ROUNDUP(($AZ228),0), CHOOSE({1,2},'[4]Lookup Tables'!$X$3:$X$129&amp;'[4]Lookup Tables'!$Y$3:$Y$129,'[4]Lookup Tables'!$AB$3:$AB$129),2,0)</f>
        <v>8406</v>
      </c>
      <c r="CE228" s="36">
        <f t="array" ref="CE228">VLOOKUP($E228&amp;ROUNDUP(($AZ228),0), CHOOSE({1,2},'[4]Lookup Tables'!$X$3:$X$129&amp;'[4]Lookup Tables'!$Y$3:$Y$129,'[4]Lookup Tables'!$AD$3:$AD$129),2,0)</f>
        <v>0.85699999999999998</v>
      </c>
      <c r="CF228" s="34">
        <f t="array" ref="CF228">VLOOKUP($E228&amp;ROUNDUP(($AZ228),0), CHOOSE({1,2},'[4]Lookup Tables'!$X$3:$X$129&amp;'[4]Lookup Tables'!$Y$3:$Y$129,'[4]Lookup Tables'!$AE$3:$AE$129),2,0)</f>
        <v>1</v>
      </c>
      <c r="CG228" s="34" t="str">
        <f t="array" ref="CG228">VLOOKUP($E228&amp;ROUNDUP(($AZ228+1),0), CHOOSE({1,2},'[4]Lookup Tables'!$X$3:$X$129&amp;'[4]Lookup Tables'!$Y$3:$Y$129,'[4]Lookup Tables'!$AC$3:$AC$129),2,0)</f>
        <v>NA</v>
      </c>
      <c r="CH228" s="36">
        <f>(CO228*12)*0.0386</f>
        <v>5.3605417252394076</v>
      </c>
      <c r="CI228" s="36">
        <f>IF(CB228="NA", CH228*0.0022,0)</f>
        <v>0</v>
      </c>
      <c r="CJ228" s="36">
        <f>((3.14159*(((S228*0.039370078474)/2)^2))*Q228)*BW228</f>
        <v>366.18445781781872</v>
      </c>
      <c r="CK228" s="36">
        <f>((SQRT((CJ228/Q228)/3.14159))*2)</f>
        <v>6.2992125558400005</v>
      </c>
      <c r="CL228" s="36">
        <f>CK228/0.7827</f>
        <v>8.0480548816149238</v>
      </c>
      <c r="CM228" s="36">
        <f>(2*3.14159*(CL228/2))/12</f>
        <v>2.1069740612943857</v>
      </c>
      <c r="CN228" s="37">
        <f>ROUNDUP((Q228/3)*CM228,1)</f>
        <v>8.2999999999999989</v>
      </c>
      <c r="CO228" s="37">
        <f>(CN228*ABS(COS(15)))+((6*(CM228*5))/12)</f>
        <v>11.572844829964179</v>
      </c>
      <c r="CP228" s="52" t="str">
        <f t="array" ref="CP228">VLOOKUP($S228&amp;$D228, CHOOSE({1,2}, '[4]Lookup Tables'!$O$65:$O$79&amp;'[4]Lookup Tables'!$P$65:$P$79,'[4]Lookup Tables'!$Q$65:$Q$79),2,0)</f>
        <v>NA</v>
      </c>
      <c r="CQ228" s="39">
        <f>(CA228/BW228)+(50/I228)</f>
        <v>1.2658216666666666</v>
      </c>
      <c r="CR228" s="40" t="str">
        <f>+IFERROR(VLOOKUP($J228,'[5]Codes - Revised'!$A$8:$O$12110,10,FALSE),"ERROR")</f>
        <v>45x44</v>
      </c>
      <c r="CS228" s="41">
        <f>CQ228*F228*H228</f>
        <v>2373.4156250000001</v>
      </c>
    </row>
    <row r="229" spans="1:97" s="10" customFormat="1">
      <c r="A229" s="11" t="s">
        <v>277</v>
      </c>
      <c r="B229" s="11">
        <v>254028</v>
      </c>
      <c r="C229" s="11" t="s">
        <v>471</v>
      </c>
      <c r="D229" s="11" t="s">
        <v>23</v>
      </c>
      <c r="E229" s="11" t="s">
        <v>24</v>
      </c>
      <c r="F229" s="11">
        <v>25</v>
      </c>
      <c r="G229" s="13">
        <f t="shared" ref="G229:G230" si="2108">CA229</f>
        <v>30.978874999999999</v>
      </c>
      <c r="H229" s="14">
        <v>75</v>
      </c>
      <c r="I229" s="13">
        <f t="shared" ref="I229:I230" si="2109">F229*H229</f>
        <v>1875</v>
      </c>
      <c r="J229" s="14">
        <v>31375</v>
      </c>
      <c r="K229" s="11">
        <v>90</v>
      </c>
      <c r="L229" s="15">
        <f>+IFERROR(VLOOKUP($K229,'[4]Lookup Tables'!$A$3:$B$35,2,FALSE),"ERROR")</f>
        <v>90</v>
      </c>
      <c r="M229" s="11" t="s">
        <v>56</v>
      </c>
      <c r="N229" s="15" t="str">
        <f t="array" ref="N229">VLOOKUP($M229&amp;$L229, CHOOSE({1,2}, '[4]Lookup Tables'!$I$59:$I$165&amp;'[4]Lookup Tables'!$J$59:$J$165,'[4]Lookup Tables'!$K$59:$K$165), 2,0)</f>
        <v>LIF90</v>
      </c>
      <c r="O229" s="15">
        <f t="array" ref="O229">VLOOKUP($M229&amp;$K229&amp;A229, CHOOSE({1,2,3}, '[4]Lookup Tables'!$I$59:$I$165&amp;'[4]Lookup Tables'!$J$59:$J$165&amp;'[4]Lookup Tables'!$H$59:$H$165,'[4]Lookup Tables'!$L$59:$L$165), 2,0)</f>
        <v>70412</v>
      </c>
      <c r="P229" s="15">
        <f>+IFERROR(VLOOKUP($A229,'[4]Lookup Tables'!$I$54:$J$55,2,FALSE),"ERROR")</f>
        <v>72038</v>
      </c>
      <c r="Q229" s="16">
        <v>11.75</v>
      </c>
      <c r="R229" s="51">
        <v>1.375</v>
      </c>
      <c r="S229" s="18">
        <v>32</v>
      </c>
      <c r="T229" s="19">
        <f>(VLOOKUP(S229,'[4]Lookup Tables'!$L$3:$M$11,2,FALSE))*0.039370078474</f>
        <v>1.2499999915495001</v>
      </c>
      <c r="U229" s="17">
        <f t="shared" ref="U229:U230" si="2110">(3.14159*(T229/2)^2)*(Q229)</f>
        <v>14.419407031600583</v>
      </c>
      <c r="V229" s="20" t="str">
        <f>+IFERROR(VLOOKUP(L229,'[4]Lookup Tables'!$R$4:$U$22,3,FALSE),"ERROR")</f>
        <v>Yellow</v>
      </c>
      <c r="W229" s="21">
        <f t="shared" ref="W229:W230" si="2111">B229</f>
        <v>254028</v>
      </c>
      <c r="X229" s="22" t="s">
        <v>472</v>
      </c>
      <c r="Y229" s="23" t="s">
        <v>27</v>
      </c>
      <c r="Z229" s="23" t="str">
        <f>+IFERROR(VLOOKUP(L229,'[4]Lookup Tables'!$R$4:$U$22,4,FALSE),"ERROR")</f>
        <v>Slow</v>
      </c>
      <c r="AA229" s="21">
        <f t="shared" ref="AA229:AA230" si="2112">S229</f>
        <v>32</v>
      </c>
      <c r="AB229" s="24">
        <f t="shared" ref="AB229:AB230" si="2113">R229</f>
        <v>1.375</v>
      </c>
      <c r="AC229" s="23" t="s">
        <v>305</v>
      </c>
      <c r="AD229" s="25">
        <v>0.875</v>
      </c>
      <c r="AE229" s="26">
        <f t="shared" ref="AE229:AE230" si="2114">(($U229-(3.1459*(($AB229+0.043)/2)^2))/((3.1459*(($AB229+0.043)/2)^2)-(3.1459*(AD229/2)^2)))/12</f>
        <v>1.0925167212639504</v>
      </c>
      <c r="AF229" s="23" t="s">
        <v>306</v>
      </c>
      <c r="AG229" s="23">
        <v>1</v>
      </c>
      <c r="AH229" s="26">
        <f t="shared" ref="AH229:AH230" si="2115">(($U229-(3.1459*(($AB229+0.043)/2)^2))/((3.1459*(($AB229+0.043)/2)^2)-(3.1459*(AG229/2)^2)))/12</f>
        <v>1.3458584906750246</v>
      </c>
      <c r="AI229" s="23"/>
      <c r="AJ229" s="23"/>
      <c r="AK229" s="26"/>
      <c r="AL229" s="23" t="s">
        <v>31</v>
      </c>
      <c r="AM229" s="23">
        <v>0.80400000000000005</v>
      </c>
      <c r="AN229" s="26">
        <f t="shared" ref="AN229:AN230" si="2116">(($U229-(3.1459*(($AB229+0.043)/2)^2))/((3.1459*(($AB229+0.043)/2)^2)-(3.1459*(AM229/2)^2)))/12</f>
        <v>0.99705599991279348</v>
      </c>
      <c r="AO229" s="23" t="s">
        <v>32</v>
      </c>
      <c r="AP229" s="23">
        <v>0.53</v>
      </c>
      <c r="AQ229" s="26">
        <f t="shared" ref="AQ229:AQ230" si="2117">(($U229-(3.1459*(($AB229+0.043)/2)^2))/((3.1459*(($AB229+0.043)/2)^2)-(3.1459*(AP229/2)^2)))/12</f>
        <v>0.78637565274214227</v>
      </c>
      <c r="AR229" s="47">
        <f t="shared" ref="AR229:AR230" si="2118">AY229</f>
        <v>12</v>
      </c>
      <c r="AS229" s="21">
        <f>+IFERROR(VLOOKUP(L229,'[4]Lookup Tables'!$R$4:$U$22,2,FALSE),"ERROR")</f>
        <v>240</v>
      </c>
      <c r="AT229" s="23" t="str">
        <f t="shared" ref="AT229:AT230" si="2119">A229</f>
        <v>GJ</v>
      </c>
      <c r="AU229" s="21">
        <f t="shared" ref="AU229:AU230" si="2120">F229</f>
        <v>25</v>
      </c>
      <c r="AV229" s="21" t="str">
        <f>+IFERROR(VLOOKUP(L229,'[4]Lookup Tables'!$R$4:$V$22,5,FALSE),"ERROR")</f>
        <v>5-8</v>
      </c>
      <c r="AW229" s="21">
        <v>600</v>
      </c>
      <c r="AX229" s="48">
        <f t="shared" ref="AX229:AX230" si="2121">Q229</f>
        <v>11.75</v>
      </c>
      <c r="AY229" s="48">
        <f t="shared" ref="AY229:AY230" si="2122">AX229+0.25</f>
        <v>12</v>
      </c>
      <c r="AZ229" s="48">
        <f t="shared" ref="AZ229:AZ230" si="2123">AX229+1</f>
        <v>12.75</v>
      </c>
      <c r="BA229" s="29">
        <f t="array" ref="BA229">VLOOKUP($S229&amp;$M229, CHOOSE({1,2}, '[4]Lookup Tables'!$I$20:$I$49&amp;'[4]Lookup Tables'!$J$20:$J$49,'[4]Lookup Tables'!$K$20:$K$49), 2,0)</f>
        <v>9.1499999999999998E-2</v>
      </c>
      <c r="BB229" s="29">
        <f t="shared" ref="BB229:BB230" si="2124">BA229*AX229</f>
        <v>1.0751249999999999</v>
      </c>
      <c r="BC229" s="30">
        <f t="shared" ref="BC229:BC230" si="2125">BB229*454</f>
        <v>488.10674999999992</v>
      </c>
      <c r="BD229" s="29">
        <f t="array" ref="BD229">VLOOKUP($S229&amp;$M229, CHOOSE({1,2}, '[4]Lookup Tables'!$I$20:$I$49&amp;'[4]Lookup Tables'!$J$20:$J$49,'[4]Lookup Tables'!$L$20:$L$49), 2,0)</f>
        <v>9.2999999999999999E-2</v>
      </c>
      <c r="BE229" s="29">
        <f t="shared" ref="BE229:BE230" si="2126">BD229*AY229</f>
        <v>1.1160000000000001</v>
      </c>
      <c r="BF229" s="30">
        <f t="shared" ref="BF229:BF230" si="2127">BE229*454</f>
        <v>506.66400000000004</v>
      </c>
      <c r="BG229" s="29">
        <f t="array" ref="BG229">VLOOKUP($S229&amp;$M229, CHOOSE({1,2}, '[4]Lookup Tables'!$I$20:$I$49&amp;'[4]Lookup Tables'!$J$20:$J$49,'[4]Lookup Tables'!$M$20:$M$49), 2,0)</f>
        <v>9.4500000000000001E-2</v>
      </c>
      <c r="BH229" s="29">
        <f t="shared" ref="BH229:BH230" si="2128">BG229*AZ229</f>
        <v>1.2048749999999999</v>
      </c>
      <c r="BI229" s="30">
        <f t="shared" ref="BI229:BI230" si="2129">BH229*454</f>
        <v>547.01324999999997</v>
      </c>
      <c r="BJ229" s="30" t="str">
        <f t="shared" ref="BJ229:BJ230" si="2130">N229</f>
        <v>LIF90</v>
      </c>
      <c r="BK229" s="31">
        <f t="shared" ref="BK229:BK230" si="2131">BE229*0.7</f>
        <v>0.78120000000000001</v>
      </c>
      <c r="BL229" s="30">
        <v>72036</v>
      </c>
      <c r="BM229" s="31">
        <f t="shared" ref="BM229:BM230" si="2132">BE229*0.3</f>
        <v>0.33480000000000004</v>
      </c>
      <c r="BN229" s="32">
        <v>0.3</v>
      </c>
      <c r="BO229" s="29" t="str">
        <f>'[4]Lookup Tables'!$P$58</f>
        <v>12-8 4x1.25 Universal Clip</v>
      </c>
      <c r="BP229" s="30">
        <f>VLOOKUP($BO229,'[4]Lookup Tables'!$P$58:$Q$60,2)</f>
        <v>8509</v>
      </c>
      <c r="BQ229" s="29" t="str">
        <f>VLOOKUP($S229,'[4]Lookup Tables'!$O$45:$S$53,2)</f>
        <v>54mm142 gauge</v>
      </c>
      <c r="BR229" s="33">
        <f t="shared" ref="BR229:BR230" si="2133">($AY229+1.25)/12</f>
        <v>1.1041666666666667</v>
      </c>
      <c r="BS229" s="30">
        <f>VLOOKUP($S229,'[4]Lookup Tables'!$O$45:$S$53,3)</f>
        <v>8040</v>
      </c>
      <c r="BT229" s="29" t="str">
        <f>VLOOKUP($S229,'[4]Lookup Tables'!$O$45:$S$53,4)</f>
        <v>114mm200 gauge</v>
      </c>
      <c r="BU229" s="33">
        <f t="shared" ref="BU229:BU230" si="2134">($AY229+1.25)/12</f>
        <v>1.1041666666666667</v>
      </c>
      <c r="BV229" s="30">
        <f>VLOOKUP($S229,'[4]Lookup Tables'!$O$45:$S$53,5)</f>
        <v>8036</v>
      </c>
      <c r="BW229" s="34">
        <f t="shared" ref="BW229:BW230" si="2135">F229</f>
        <v>25</v>
      </c>
      <c r="BX229" s="34">
        <f t="shared" ref="BX229:BX230" si="2136">BB229*BW229</f>
        <v>26.878124999999997</v>
      </c>
      <c r="BY229" s="34">
        <f t="shared" ref="BY229:BY230" si="2137">BE229*BW229</f>
        <v>27.900000000000002</v>
      </c>
      <c r="BZ229" s="34">
        <f t="shared" ref="BZ229:BZ230" si="2138">BH229*BW229</f>
        <v>30.121874999999999</v>
      </c>
      <c r="CA229" s="34">
        <f t="shared" ref="CA229:CA230" si="2139">BZ229+CE229+CI229</f>
        <v>30.978874999999999</v>
      </c>
      <c r="CB229" s="35" t="str">
        <f t="array" ref="CB229">VLOOKUP($E229&amp;ROUNDUP(($AZ229),0), CHOOSE({1,2},'[4]Lookup Tables'!$X$3:$X$129&amp;'[4]Lookup Tables'!$Y$3:$Y$129,'[4]Lookup Tables'!$Z$3:$Z$129),2,0)</f>
        <v>13"-2pc</v>
      </c>
      <c r="CC229" s="34">
        <f t="array" ref="CC229">VLOOKUP($E229&amp;ROUNDUP(($AZ229),0), CHOOSE({1,2},'[4]Lookup Tables'!$X$3:$X$129&amp;'[4]Lookup Tables'!$Y$3:$Y$129,'[4]Lookup Tables'!AA$3:$AA$129),2,0)</f>
        <v>8405</v>
      </c>
      <c r="CD229" s="34">
        <f t="array" ref="CD229">VLOOKUP($E229&amp;ROUNDUP(($AZ229),0), CHOOSE({1,2},'[4]Lookup Tables'!$X$3:$X$129&amp;'[4]Lookup Tables'!$Y$3:$Y$129,'[4]Lookup Tables'!$AB$3:$AB$129),2,0)</f>
        <v>8406</v>
      </c>
      <c r="CE229" s="36">
        <f t="array" ref="CE229">VLOOKUP($E229&amp;ROUNDUP(($AZ229),0), CHOOSE({1,2},'[4]Lookup Tables'!$X$3:$X$129&amp;'[4]Lookup Tables'!$Y$3:$Y$129,'[4]Lookup Tables'!$AD$3:$AD$129),2,0)</f>
        <v>0.85699999999999998</v>
      </c>
      <c r="CF229" s="34">
        <f t="array" ref="CF229">VLOOKUP($E229&amp;ROUNDUP(($AZ229),0), CHOOSE({1,2},'[4]Lookup Tables'!$X$3:$X$129&amp;'[4]Lookup Tables'!$Y$3:$Y$129,'[4]Lookup Tables'!$AE$3:$AE$129),2,0)</f>
        <v>1</v>
      </c>
      <c r="CG229" s="34" t="str">
        <f t="array" ref="CG229">VLOOKUP($E229&amp;ROUNDUP(($AZ229+1),0), CHOOSE({1,2},'[4]Lookup Tables'!$X$3:$X$129&amp;'[4]Lookup Tables'!$Y$3:$Y$129,'[4]Lookup Tables'!$AC$3:$AC$129),2,0)</f>
        <v>NA</v>
      </c>
      <c r="CH229" s="36">
        <f t="shared" ref="CH229:CH230" si="2140">(CO229*12)*0.0386</f>
        <v>5.3605417252394076</v>
      </c>
      <c r="CI229" s="36">
        <f t="shared" ref="CI229:CI230" si="2141">IF(CB229="NA", CH229*0.0022,0)</f>
        <v>0</v>
      </c>
      <c r="CJ229" s="36">
        <f t="shared" ref="CJ229:CJ230" si="2142">((3.14159*(((S229*0.039370078474)/2)^2))*Q229)*BW229</f>
        <v>366.18445781781872</v>
      </c>
      <c r="CK229" s="36">
        <f t="shared" ref="CK229:CK230" si="2143">((SQRT((CJ229/Q229)/3.14159))*2)</f>
        <v>6.2992125558400005</v>
      </c>
      <c r="CL229" s="36">
        <f t="shared" ref="CL229:CL230" si="2144">CK229/0.7827</f>
        <v>8.0480548816149238</v>
      </c>
      <c r="CM229" s="36">
        <f t="shared" ref="CM229:CM230" si="2145">(2*3.14159*(CL229/2))/12</f>
        <v>2.1069740612943857</v>
      </c>
      <c r="CN229" s="37">
        <f t="shared" ref="CN229:CN230" si="2146">ROUNDUP((Q229/3)*CM229,1)</f>
        <v>8.2999999999999989</v>
      </c>
      <c r="CO229" s="37">
        <f t="shared" ref="CO229:CO230" si="2147">(CN229*ABS(COS(15)))+((6*(CM229*5))/12)</f>
        <v>11.572844829964179</v>
      </c>
      <c r="CP229" s="52" t="str">
        <f t="array" ref="CP229">VLOOKUP($S229&amp;$D229, CHOOSE({1,2}, '[4]Lookup Tables'!$O$65:$O$79&amp;'[4]Lookup Tables'!$P$65:$P$79,'[4]Lookup Tables'!$Q$65:$Q$79),2,0)</f>
        <v>NA</v>
      </c>
      <c r="CQ229" s="39">
        <f t="shared" ref="CQ229:CQ230" si="2148">(CA229/BW229)+(50/I229)</f>
        <v>1.2658216666666666</v>
      </c>
      <c r="CR229" s="40" t="str">
        <f>+IFERROR(VLOOKUP($J229,'[5]Codes - Revised'!$A$8:$O$12110,10,FALSE),"ERROR")</f>
        <v>45x44</v>
      </c>
      <c r="CS229" s="41">
        <f>CQ229*F229*H229</f>
        <v>2373.4156250000001</v>
      </c>
    </row>
    <row r="230" spans="1:97" s="10" customFormat="1">
      <c r="A230" s="11" t="s">
        <v>277</v>
      </c>
      <c r="B230" s="11">
        <v>254043</v>
      </c>
      <c r="C230" s="11" t="s">
        <v>473</v>
      </c>
      <c r="D230" s="11" t="s">
        <v>23</v>
      </c>
      <c r="E230" s="11" t="s">
        <v>24</v>
      </c>
      <c r="F230" s="11">
        <v>25</v>
      </c>
      <c r="G230" s="13">
        <f t="shared" si="2108"/>
        <v>30.978874999999999</v>
      </c>
      <c r="H230" s="14">
        <v>75</v>
      </c>
      <c r="I230" s="13">
        <f t="shared" si="2109"/>
        <v>1875</v>
      </c>
      <c r="J230" s="14">
        <v>31375</v>
      </c>
      <c r="K230" s="11">
        <v>1530</v>
      </c>
      <c r="L230" s="15">
        <f>+IFERROR(VLOOKUP($K230,'[4]Lookup Tables'!$A$3:$B$35,2,FALSE),"ERROR")</f>
        <v>1530</v>
      </c>
      <c r="M230" s="11" t="s">
        <v>25</v>
      </c>
      <c r="N230" s="15" t="str">
        <f t="array" ref="N230">VLOOKUP($M230&amp;$L230, CHOOSE({1,2}, '[4]Lookup Tables'!$I$59:$I$165&amp;'[4]Lookup Tables'!$J$59:$J$165,'[4]Lookup Tables'!$K$59:$K$165), 2,0)</f>
        <v>M1530</v>
      </c>
      <c r="O230" s="15">
        <f t="array" ref="O230">VLOOKUP($M230&amp;$K230&amp;A230, CHOOSE({1,2,3}, '[4]Lookup Tables'!$I$59:$I$165&amp;'[4]Lookup Tables'!$J$59:$J$165&amp;'[4]Lookup Tables'!$H$59:$H$165,'[4]Lookup Tables'!$L$59:$L$165), 2,0)</f>
        <v>70460</v>
      </c>
      <c r="P230" s="15">
        <f>+IFERROR(VLOOKUP($A230,'[4]Lookup Tables'!$I$54:$J$55,2,FALSE),"ERROR")</f>
        <v>72038</v>
      </c>
      <c r="Q230" s="16">
        <v>11.75</v>
      </c>
      <c r="R230" s="51">
        <v>1.375</v>
      </c>
      <c r="S230" s="18">
        <v>32</v>
      </c>
      <c r="T230" s="19">
        <f>(VLOOKUP(S230,'[4]Lookup Tables'!$L$3:$M$11,2,FALSE))*0.039370078474</f>
        <v>1.2499999915495001</v>
      </c>
      <c r="U230" s="17">
        <f t="shared" si="2110"/>
        <v>14.419407031600583</v>
      </c>
      <c r="V230" s="20" t="str">
        <f>+IFERROR(VLOOKUP(L230,'[4]Lookup Tables'!$R$4:$U$22,3,FALSE),"ERROR")</f>
        <v>White</v>
      </c>
      <c r="W230" s="21">
        <f t="shared" si="2111"/>
        <v>254043</v>
      </c>
      <c r="X230" s="22" t="s">
        <v>474</v>
      </c>
      <c r="Y230" s="23" t="s">
        <v>27</v>
      </c>
      <c r="Z230" s="23" t="str">
        <f>+IFERROR(VLOOKUP(L230,'[4]Lookup Tables'!$R$4:$U$22,4,FALSE),"ERROR")</f>
        <v>Super Slow</v>
      </c>
      <c r="AA230" s="21">
        <f t="shared" si="2112"/>
        <v>32</v>
      </c>
      <c r="AB230" s="24">
        <f t="shared" si="2113"/>
        <v>1.375</v>
      </c>
      <c r="AC230" s="23" t="s">
        <v>305</v>
      </c>
      <c r="AD230" s="25">
        <v>0.875</v>
      </c>
      <c r="AE230" s="26">
        <f t="shared" si="2114"/>
        <v>1.0925167212639504</v>
      </c>
      <c r="AF230" s="23" t="s">
        <v>306</v>
      </c>
      <c r="AG230" s="23">
        <v>1</v>
      </c>
      <c r="AH230" s="26">
        <f t="shared" si="2115"/>
        <v>1.3458584906750246</v>
      </c>
      <c r="AI230" s="23"/>
      <c r="AJ230" s="23"/>
      <c r="AK230" s="26"/>
      <c r="AL230" s="23" t="s">
        <v>31</v>
      </c>
      <c r="AM230" s="23">
        <v>0.80400000000000005</v>
      </c>
      <c r="AN230" s="26">
        <f t="shared" si="2116"/>
        <v>0.99705599991279348</v>
      </c>
      <c r="AO230" s="23" t="s">
        <v>32</v>
      </c>
      <c r="AP230" s="23">
        <v>0.53</v>
      </c>
      <c r="AQ230" s="26">
        <f t="shared" si="2117"/>
        <v>0.78637565274214227</v>
      </c>
      <c r="AR230" s="47">
        <f t="shared" si="2118"/>
        <v>12</v>
      </c>
      <c r="AS230" s="21">
        <f>+IFERROR(VLOOKUP(L230,'[4]Lookup Tables'!$R$4:$U$22,2,FALSE),"ERROR")</f>
        <v>1000</v>
      </c>
      <c r="AT230" s="23" t="str">
        <f t="shared" si="2119"/>
        <v>GJ</v>
      </c>
      <c r="AU230" s="21">
        <f t="shared" si="2120"/>
        <v>25</v>
      </c>
      <c r="AV230" s="21" t="str">
        <f>+IFERROR(VLOOKUP(L230,'[4]Lookup Tables'!$R$4:$V$22,5,FALSE),"ERROR")</f>
        <v>5-8</v>
      </c>
      <c r="AW230" s="21">
        <v>600</v>
      </c>
      <c r="AX230" s="48">
        <f t="shared" si="2121"/>
        <v>11.75</v>
      </c>
      <c r="AY230" s="48">
        <f t="shared" si="2122"/>
        <v>12</v>
      </c>
      <c r="AZ230" s="48">
        <f t="shared" si="2123"/>
        <v>12.75</v>
      </c>
      <c r="BA230" s="29">
        <f t="array" ref="BA230">VLOOKUP($S230&amp;$M230, CHOOSE({1,2}, '[4]Lookup Tables'!$I$20:$I$49&amp;'[4]Lookup Tables'!$J$20:$J$49,'[4]Lookup Tables'!$K$20:$K$49), 2,0)</f>
        <v>9.1499999999999998E-2</v>
      </c>
      <c r="BB230" s="29">
        <f t="shared" si="2124"/>
        <v>1.0751249999999999</v>
      </c>
      <c r="BC230" s="30">
        <f t="shared" si="2125"/>
        <v>488.10674999999992</v>
      </c>
      <c r="BD230" s="29">
        <f t="array" ref="BD230">VLOOKUP($S230&amp;$M230, CHOOSE({1,2}, '[4]Lookup Tables'!$I$20:$I$49&amp;'[4]Lookup Tables'!$J$20:$J$49,'[4]Lookup Tables'!$L$20:$L$49), 2,0)</f>
        <v>9.2999999999999999E-2</v>
      </c>
      <c r="BE230" s="29">
        <f t="shared" si="2126"/>
        <v>1.1160000000000001</v>
      </c>
      <c r="BF230" s="30">
        <f t="shared" si="2127"/>
        <v>506.66400000000004</v>
      </c>
      <c r="BG230" s="29">
        <f t="array" ref="BG230">VLOOKUP($S230&amp;$M230, CHOOSE({1,2}, '[4]Lookup Tables'!$I$20:$I$49&amp;'[4]Lookup Tables'!$J$20:$J$49,'[4]Lookup Tables'!$M$20:$M$49), 2,0)</f>
        <v>9.4500000000000001E-2</v>
      </c>
      <c r="BH230" s="29">
        <f t="shared" si="2128"/>
        <v>1.2048749999999999</v>
      </c>
      <c r="BI230" s="30">
        <f t="shared" si="2129"/>
        <v>547.01324999999997</v>
      </c>
      <c r="BJ230" s="30" t="str">
        <f t="shared" si="2130"/>
        <v>M1530</v>
      </c>
      <c r="BK230" s="31">
        <f t="shared" si="2131"/>
        <v>0.78120000000000001</v>
      </c>
      <c r="BL230" s="30">
        <v>72036</v>
      </c>
      <c r="BM230" s="31">
        <f t="shared" si="2132"/>
        <v>0.33480000000000004</v>
      </c>
      <c r="BN230" s="32">
        <v>0.3</v>
      </c>
      <c r="BO230" s="29" t="str">
        <f>'[4]Lookup Tables'!$P$58</f>
        <v>12-8 4x1.25 Universal Clip</v>
      </c>
      <c r="BP230" s="30">
        <f>VLOOKUP($BO230,'[4]Lookup Tables'!$P$58:$Q$60,2)</f>
        <v>8509</v>
      </c>
      <c r="BQ230" s="29" t="str">
        <f>VLOOKUP($S230,'[4]Lookup Tables'!$O$45:$S$53,2)</f>
        <v>54mm142 gauge</v>
      </c>
      <c r="BR230" s="33">
        <f t="shared" si="2133"/>
        <v>1.1041666666666667</v>
      </c>
      <c r="BS230" s="30">
        <f>VLOOKUP($S230,'[4]Lookup Tables'!$O$45:$S$53,3)</f>
        <v>8040</v>
      </c>
      <c r="BT230" s="29" t="str">
        <f>VLOOKUP($S230,'[4]Lookup Tables'!$O$45:$S$53,4)</f>
        <v>114mm200 gauge</v>
      </c>
      <c r="BU230" s="33">
        <f t="shared" si="2134"/>
        <v>1.1041666666666667</v>
      </c>
      <c r="BV230" s="30">
        <f>VLOOKUP($S230,'[4]Lookup Tables'!$O$45:$S$53,5)</f>
        <v>8036</v>
      </c>
      <c r="BW230" s="34">
        <f t="shared" si="2135"/>
        <v>25</v>
      </c>
      <c r="BX230" s="34">
        <f t="shared" si="2136"/>
        <v>26.878124999999997</v>
      </c>
      <c r="BY230" s="34">
        <f t="shared" si="2137"/>
        <v>27.900000000000002</v>
      </c>
      <c r="BZ230" s="34">
        <f t="shared" si="2138"/>
        <v>30.121874999999999</v>
      </c>
      <c r="CA230" s="34">
        <f t="shared" si="2139"/>
        <v>30.978874999999999</v>
      </c>
      <c r="CB230" s="35" t="str">
        <f t="array" ref="CB230">VLOOKUP($E230&amp;ROUNDUP(($AZ230),0), CHOOSE({1,2},'[4]Lookup Tables'!$X$3:$X$129&amp;'[4]Lookup Tables'!$Y$3:$Y$129,'[4]Lookup Tables'!$Z$3:$Z$129),2,0)</f>
        <v>13"-2pc</v>
      </c>
      <c r="CC230" s="34">
        <f t="array" ref="CC230">VLOOKUP($E230&amp;ROUNDUP(($AZ230),0), CHOOSE({1,2},'[4]Lookup Tables'!$X$3:$X$129&amp;'[4]Lookup Tables'!$Y$3:$Y$129,'[4]Lookup Tables'!AA$3:$AA$129),2,0)</f>
        <v>8405</v>
      </c>
      <c r="CD230" s="34">
        <f t="array" ref="CD230">VLOOKUP($E230&amp;ROUNDUP(($AZ230),0), CHOOSE({1,2},'[4]Lookup Tables'!$X$3:$X$129&amp;'[4]Lookup Tables'!$Y$3:$Y$129,'[4]Lookup Tables'!$AB$3:$AB$129),2,0)</f>
        <v>8406</v>
      </c>
      <c r="CE230" s="36">
        <f t="array" ref="CE230">VLOOKUP($E230&amp;ROUNDUP(($AZ230),0), CHOOSE({1,2},'[4]Lookup Tables'!$X$3:$X$129&amp;'[4]Lookup Tables'!$Y$3:$Y$129,'[4]Lookup Tables'!$AD$3:$AD$129),2,0)</f>
        <v>0.85699999999999998</v>
      </c>
      <c r="CF230" s="34">
        <f t="array" ref="CF230">VLOOKUP($E230&amp;ROUNDUP(($AZ230),0), CHOOSE({1,2},'[4]Lookup Tables'!$X$3:$X$129&amp;'[4]Lookup Tables'!$Y$3:$Y$129,'[4]Lookup Tables'!$AE$3:$AE$129),2,0)</f>
        <v>1</v>
      </c>
      <c r="CG230" s="34" t="str">
        <f t="array" ref="CG230">VLOOKUP($E230&amp;ROUNDUP(($AZ230+1),0), CHOOSE({1,2},'[4]Lookup Tables'!$X$3:$X$129&amp;'[4]Lookup Tables'!$Y$3:$Y$129,'[4]Lookup Tables'!$AC$3:$AC$129),2,0)</f>
        <v>NA</v>
      </c>
      <c r="CH230" s="36">
        <f t="shared" si="2140"/>
        <v>5.3605417252394076</v>
      </c>
      <c r="CI230" s="36">
        <f t="shared" si="2141"/>
        <v>0</v>
      </c>
      <c r="CJ230" s="36">
        <f t="shared" si="2142"/>
        <v>366.18445781781872</v>
      </c>
      <c r="CK230" s="36">
        <f t="shared" si="2143"/>
        <v>6.2992125558400005</v>
      </c>
      <c r="CL230" s="36">
        <f t="shared" si="2144"/>
        <v>8.0480548816149238</v>
      </c>
      <c r="CM230" s="36">
        <f t="shared" si="2145"/>
        <v>2.1069740612943857</v>
      </c>
      <c r="CN230" s="37">
        <f t="shared" si="2146"/>
        <v>8.2999999999999989</v>
      </c>
      <c r="CO230" s="37">
        <f t="shared" si="2147"/>
        <v>11.572844829964179</v>
      </c>
      <c r="CP230" s="52" t="str">
        <f t="array" ref="CP230">VLOOKUP($S230&amp;$D230, CHOOSE({1,2}, '[4]Lookup Tables'!$O$65:$O$79&amp;'[4]Lookup Tables'!$P$65:$P$79,'[4]Lookup Tables'!$Q$65:$Q$79),2,0)</f>
        <v>NA</v>
      </c>
      <c r="CQ230" s="39">
        <f t="shared" si="2148"/>
        <v>1.2658216666666666</v>
      </c>
      <c r="CR230" s="40" t="str">
        <f>+IFERROR(VLOOKUP($J230,'[5]Codes - Revised'!$A$8:$O$12110,10,FALSE),"ERROR")</f>
        <v>45x44</v>
      </c>
      <c r="CS230" s="41">
        <f>CQ230*F230*H230</f>
        <v>2373.4156250000001</v>
      </c>
    </row>
    <row r="231" spans="1:97" s="10" customFormat="1">
      <c r="A231" s="11" t="s">
        <v>277</v>
      </c>
      <c r="B231" s="11">
        <v>259015</v>
      </c>
      <c r="C231" s="11" t="s">
        <v>350</v>
      </c>
      <c r="D231" s="11" t="s">
        <v>23</v>
      </c>
      <c r="E231" s="11" t="s">
        <v>24</v>
      </c>
      <c r="F231" s="11">
        <v>25</v>
      </c>
      <c r="G231" s="13">
        <f>CA231</f>
        <v>46.096874999999997</v>
      </c>
      <c r="H231" s="14">
        <v>50</v>
      </c>
      <c r="I231" s="13">
        <f>F231*H231</f>
        <v>1250</v>
      </c>
      <c r="J231" s="14">
        <v>32253</v>
      </c>
      <c r="K231" s="11" t="s">
        <v>65</v>
      </c>
      <c r="L231" s="15" t="str">
        <f>+IFERROR(VLOOKUP($K231,'[4]Lookup Tables'!$A$3:$B$35,2,FALSE),"ERROR")</f>
        <v>0204</v>
      </c>
      <c r="M231" s="11" t="s">
        <v>56</v>
      </c>
      <c r="N231" s="15" t="str">
        <f t="array" ref="N231">VLOOKUP($M231&amp;$L231, CHOOSE({1,2}, '[4]Lookup Tables'!$I$59:$I$165&amp;'[4]Lookup Tables'!$J$59:$J$165,'[4]Lookup Tables'!$K$59:$K$165), 2,0)</f>
        <v>LIF0204</v>
      </c>
      <c r="O231" s="15">
        <f t="array" ref="O231">VLOOKUP($M231&amp;$K231&amp;A231, CHOOSE({1,2,3}, '[4]Lookup Tables'!$I$59:$I$165&amp;'[4]Lookup Tables'!$J$59:$J$165&amp;'[4]Lookup Tables'!$H$59:$H$165,'[4]Lookup Tables'!$L$59:$L$165), 2,0)</f>
        <v>70414</v>
      </c>
      <c r="P231" s="15">
        <f>+IFERROR(VLOOKUP($A231,'[4]Lookup Tables'!$I$54:$J$55,2,FALSE),"ERROR")</f>
        <v>72038</v>
      </c>
      <c r="Q231" s="16">
        <v>17.75</v>
      </c>
      <c r="R231" s="51">
        <v>1.375</v>
      </c>
      <c r="S231" s="18">
        <v>32</v>
      </c>
      <c r="T231" s="19">
        <f>(VLOOKUP(S231,'[4]Lookup Tables'!$L$3:$M$11,2,FALSE))*0.039370078474</f>
        <v>1.2499999915495001</v>
      </c>
      <c r="U231" s="17">
        <f>(3.14159*(T231/2)^2)*(Q231)</f>
        <v>21.78250849454556</v>
      </c>
      <c r="V231" s="20" t="str">
        <f>+IFERROR(VLOOKUP(L231,'[4]Lookup Tables'!$R$4:$U$22,3,FALSE),"ERROR")</f>
        <v>Yellow</v>
      </c>
      <c r="W231" s="21">
        <f>B231</f>
        <v>259015</v>
      </c>
      <c r="X231" s="11" t="s">
        <v>351</v>
      </c>
      <c r="Y231" s="23" t="s">
        <v>27</v>
      </c>
      <c r="Z231" s="23" t="str">
        <f>+IFERROR(VLOOKUP(L231,'[4]Lookup Tables'!$R$4:$U$22,4,FALSE),"ERROR")</f>
        <v>Slow</v>
      </c>
      <c r="AA231" s="21">
        <f>S231</f>
        <v>32</v>
      </c>
      <c r="AB231" s="24">
        <f>R231</f>
        <v>1.375</v>
      </c>
      <c r="AC231" s="23" t="s">
        <v>305</v>
      </c>
      <c r="AD231" s="25">
        <v>0.875</v>
      </c>
      <c r="AE231" s="26">
        <f>(($U231-(3.1459*(($AB231+0.043)/2)^2))/((3.1459*(($AB231+0.043)/2)^2)-(3.1459*(AD231/2)^2)))/12</f>
        <v>1.719117214795526</v>
      </c>
      <c r="AF231" s="23" t="s">
        <v>306</v>
      </c>
      <c r="AG231" s="23">
        <v>1</v>
      </c>
      <c r="AH231" s="26">
        <f>(($U231-(3.1459*(($AB231+0.043)/2)^2))/((3.1459*(($AB231+0.043)/2)^2)-(3.1459*(AG231/2)^2)))/12</f>
        <v>2.1177602639540516</v>
      </c>
      <c r="AI231" s="23"/>
      <c r="AJ231" s="23"/>
      <c r="AK231" s="26"/>
      <c r="AL231" s="23" t="s">
        <v>31</v>
      </c>
      <c r="AM231" s="23">
        <v>0.80400000000000005</v>
      </c>
      <c r="AN231" s="26">
        <f>(($U231-(3.1459*(($AB231+0.043)/2)^2))/((3.1459*(($AB231+0.043)/2)^2)-(3.1459*(AM231/2)^2)))/12</f>
        <v>1.5689060864736517</v>
      </c>
      <c r="AO231" s="23" t="s">
        <v>32</v>
      </c>
      <c r="AP231" s="23">
        <v>0.53</v>
      </c>
      <c r="AQ231" s="26">
        <f>(($U231-(3.1459*(($AB231+0.043)/2)^2))/((3.1459*(($AB231+0.043)/2)^2)-(3.1459*(AP231/2)^2)))/12</f>
        <v>1.2373924312673976</v>
      </c>
      <c r="AR231" s="47">
        <f>AY231</f>
        <v>18</v>
      </c>
      <c r="AS231" s="21">
        <f>+IFERROR(VLOOKUP(L231,'[4]Lookup Tables'!$R$4:$U$22,2,FALSE),"ERROR")</f>
        <v>240</v>
      </c>
      <c r="AT231" s="23" t="str">
        <f>A231</f>
        <v>GJ</v>
      </c>
      <c r="AU231" s="21">
        <f>F231</f>
        <v>25</v>
      </c>
      <c r="AV231" s="21" t="str">
        <f>+IFERROR(VLOOKUP(L231,'[4]Lookup Tables'!$R$4:$V$22,5,FALSE),"ERROR")</f>
        <v>5-8</v>
      </c>
      <c r="AW231" s="21">
        <v>600</v>
      </c>
      <c r="AX231" s="48">
        <f>Q231</f>
        <v>17.75</v>
      </c>
      <c r="AY231" s="48">
        <f>AX231+0.25</f>
        <v>18</v>
      </c>
      <c r="AZ231" s="48">
        <f>AX231+1</f>
        <v>18.75</v>
      </c>
      <c r="BA231" s="29">
        <f t="array" ref="BA231">VLOOKUP($S231&amp;$M231, CHOOSE({1,2}, '[4]Lookup Tables'!$I$20:$I$49&amp;'[4]Lookup Tables'!$J$20:$J$49,'[4]Lookup Tables'!$K$20:$K$49), 2,0)</f>
        <v>9.1499999999999998E-2</v>
      </c>
      <c r="BB231" s="29">
        <f>BA231*AX231</f>
        <v>1.624125</v>
      </c>
      <c r="BC231" s="30">
        <f>BB231*454</f>
        <v>737.35275000000001</v>
      </c>
      <c r="BD231" s="29">
        <f t="array" ref="BD231">VLOOKUP($S231&amp;$M231, CHOOSE({1,2}, '[4]Lookup Tables'!$I$20:$I$49&amp;'[4]Lookup Tables'!$J$20:$J$49,'[4]Lookup Tables'!$L$20:$L$49), 2,0)</f>
        <v>9.2999999999999999E-2</v>
      </c>
      <c r="BE231" s="29">
        <f>BD231*AY231</f>
        <v>1.6739999999999999</v>
      </c>
      <c r="BF231" s="30">
        <f>BE231*454</f>
        <v>759.99599999999998</v>
      </c>
      <c r="BG231" s="29">
        <f t="array" ref="BG231">VLOOKUP($S231&amp;$M231, CHOOSE({1,2}, '[4]Lookup Tables'!$I$20:$I$49&amp;'[4]Lookup Tables'!$J$20:$J$49,'[4]Lookup Tables'!$M$20:$M$49), 2,0)</f>
        <v>9.4500000000000001E-2</v>
      </c>
      <c r="BH231" s="29">
        <f>BG231*AZ231</f>
        <v>1.7718750000000001</v>
      </c>
      <c r="BI231" s="30">
        <f>BH231*454</f>
        <v>804.43125000000009</v>
      </c>
      <c r="BJ231" s="30" t="str">
        <f>N231</f>
        <v>LIF0204</v>
      </c>
      <c r="BK231" s="31">
        <f>BE231*0.7</f>
        <v>1.1718</v>
      </c>
      <c r="BL231" s="30">
        <v>72036</v>
      </c>
      <c r="BM231" s="31">
        <f>BE231*0.3</f>
        <v>0.50219999999999998</v>
      </c>
      <c r="BN231" s="32">
        <v>0.3</v>
      </c>
      <c r="BO231" s="29" t="str">
        <f>'[4]Lookup Tables'!$P$58</f>
        <v>12-8 4x1.25 Universal Clip</v>
      </c>
      <c r="BP231" s="30">
        <f>VLOOKUP($BO231,'[4]Lookup Tables'!$P$58:$Q$60,2)</f>
        <v>8509</v>
      </c>
      <c r="BQ231" s="29" t="str">
        <f>VLOOKUP($S231,'[4]Lookup Tables'!$O$45:$S$53,2)</f>
        <v>54mm142 gauge</v>
      </c>
      <c r="BR231" s="33">
        <f>($AY231+1.25)/12</f>
        <v>1.6041666666666667</v>
      </c>
      <c r="BS231" s="30">
        <f>VLOOKUP($S231,'[4]Lookup Tables'!$O$45:$S$53,3)</f>
        <v>8040</v>
      </c>
      <c r="BT231" s="29" t="str">
        <f>VLOOKUP($S231,'[4]Lookup Tables'!$O$45:$S$53,4)</f>
        <v>114mm200 gauge</v>
      </c>
      <c r="BU231" s="33">
        <f>($AY231+1.25)/12</f>
        <v>1.6041666666666667</v>
      </c>
      <c r="BV231" s="30">
        <f>VLOOKUP($S231,'[4]Lookup Tables'!$O$45:$S$53,5)</f>
        <v>8036</v>
      </c>
      <c r="BW231" s="34">
        <f>F231</f>
        <v>25</v>
      </c>
      <c r="BX231" s="34">
        <f>BB231*BW231</f>
        <v>40.603124999999999</v>
      </c>
      <c r="BY231" s="34">
        <f>BE231*BW231</f>
        <v>41.85</v>
      </c>
      <c r="BZ231" s="34">
        <f>BH231*BW231</f>
        <v>44.296875</v>
      </c>
      <c r="CA231" s="34">
        <f>BZ231+CE231+CI231</f>
        <v>46.096874999999997</v>
      </c>
      <c r="CB231" s="35" t="str">
        <f t="array" ref="CB231">VLOOKUP($E231&amp;ROUNDUP(($AZ231),0), CHOOSE({1,2},'[4]Lookup Tables'!$X$3:$X$129&amp;'[4]Lookup Tables'!$Y$3:$Y$129,'[4]Lookup Tables'!$Z$3:$Z$129),2,0)</f>
        <v>22"-2pc</v>
      </c>
      <c r="CC231" s="34">
        <f t="array" ref="CC231">VLOOKUP($E231&amp;ROUNDUP(($AZ231),0), CHOOSE({1,2},'[4]Lookup Tables'!$X$3:$X$129&amp;'[4]Lookup Tables'!$Y$3:$Y$129,'[4]Lookup Tables'!AA$3:$AA$129),2,0)</f>
        <v>8425</v>
      </c>
      <c r="CD231" s="34">
        <f t="array" ref="CD231">VLOOKUP($E231&amp;ROUNDUP(($AZ231),0), CHOOSE({1,2},'[4]Lookup Tables'!$X$3:$X$129&amp;'[4]Lookup Tables'!$Y$3:$Y$129,'[4]Lookup Tables'!$AB$3:$AB$129),2,0)</f>
        <v>8426</v>
      </c>
      <c r="CE231" s="36">
        <f t="array" ref="CE231">VLOOKUP($E231&amp;ROUNDUP(($AZ231),0), CHOOSE({1,2},'[4]Lookup Tables'!$X$3:$X$129&amp;'[4]Lookup Tables'!$Y$3:$Y$129,'[4]Lookup Tables'!$AD$3:$AD$129),2,0)</f>
        <v>1.8</v>
      </c>
      <c r="CF231" s="34">
        <f t="array" ref="CF231">VLOOKUP($E231&amp;ROUNDUP(($AZ231),0), CHOOSE({1,2},'[4]Lookup Tables'!$X$3:$X$129&amp;'[4]Lookup Tables'!$Y$3:$Y$129,'[4]Lookup Tables'!$AE$3:$AE$129),2,0)</f>
        <v>2</v>
      </c>
      <c r="CG231" s="34" t="str">
        <f t="array" ref="CG231">VLOOKUP($E231&amp;ROUNDUP(($AZ231+1),0), CHOOSE({1,2},'[4]Lookup Tables'!$X$3:$X$129&amp;'[4]Lookup Tables'!$Y$3:$Y$129,'[4]Lookup Tables'!$AC$3:$AC$129),2,0)</f>
        <v>NA</v>
      </c>
      <c r="CH231" s="36">
        <f>(CO231*12)*0.0386</f>
        <v>6.8384689784314743</v>
      </c>
      <c r="CI231" s="36">
        <f>IF(CB231="NA", CH231*0.0022,0)</f>
        <v>0</v>
      </c>
      <c r="CJ231" s="36">
        <f>((3.14159*(((S231*0.039370078474)/2)^2))*Q231)*BW231</f>
        <v>553.17226606521547</v>
      </c>
      <c r="CK231" s="36">
        <f>((SQRT((CJ231/Q231)/3.14159))*2)</f>
        <v>6.2992125558400005</v>
      </c>
      <c r="CL231" s="36">
        <f>CK231/0.7827</f>
        <v>8.0480548816149238</v>
      </c>
      <c r="CM231" s="36">
        <f>(2*3.14159*(CL231/2))/12</f>
        <v>2.1069740612943857</v>
      </c>
      <c r="CN231" s="37">
        <f>ROUNDUP((Q231/3)*CM231,1)</f>
        <v>12.5</v>
      </c>
      <c r="CO231" s="37">
        <f>(CN231*ABS(COS(15)))+((6*(CM231*5))/12)</f>
        <v>14.763534063971232</v>
      </c>
      <c r="CP231" s="52" t="str">
        <f t="array" ref="CP231">VLOOKUP($S231&amp;$D231, CHOOSE({1,2}, '[4]Lookup Tables'!$O$65:$O$79&amp;'[4]Lookup Tables'!$P$65:$P$79,'[4]Lookup Tables'!$Q$65:$Q$79),2,0)</f>
        <v>NA</v>
      </c>
      <c r="CQ231" s="39">
        <f>(CA231/BW231)+(50/I231)</f>
        <v>1.883875</v>
      </c>
      <c r="CR231" s="40" t="str">
        <f>+IFERROR(VLOOKUP($J231,'[5]Codes - Revised'!$A$8:$O$12110,10,FALSE),"ERROR")</f>
        <v>48x42</v>
      </c>
      <c r="CS231" s="41">
        <f>CQ231*F231*H231</f>
        <v>2354.84375</v>
      </c>
    </row>
    <row r="232" spans="1:97" s="10" customFormat="1">
      <c r="A232" s="11" t="s">
        <v>277</v>
      </c>
      <c r="B232" s="11">
        <v>259017</v>
      </c>
      <c r="C232" s="11" t="s">
        <v>475</v>
      </c>
      <c r="D232" s="11" t="s">
        <v>23</v>
      </c>
      <c r="E232" s="11" t="s">
        <v>24</v>
      </c>
      <c r="F232" s="11">
        <v>25</v>
      </c>
      <c r="G232" s="13">
        <f t="shared" ref="G232" si="2149">CA232</f>
        <v>46.096874999999997</v>
      </c>
      <c r="H232" s="14">
        <v>50</v>
      </c>
      <c r="I232" s="13">
        <f t="shared" ref="I232" si="2150">F232*H232</f>
        <v>1250</v>
      </c>
      <c r="J232" s="14">
        <v>32253</v>
      </c>
      <c r="K232" s="11">
        <v>90</v>
      </c>
      <c r="L232" s="15">
        <f>+IFERROR(VLOOKUP($K232,'[4]Lookup Tables'!$A$3:$B$35,2,FALSE),"ERROR")</f>
        <v>90</v>
      </c>
      <c r="M232" s="11" t="s">
        <v>56</v>
      </c>
      <c r="N232" s="15" t="str">
        <f t="array" ref="N232">VLOOKUP($M232&amp;$L232, CHOOSE({1,2}, '[4]Lookup Tables'!$I$59:$I$165&amp;'[4]Lookup Tables'!$J$59:$J$165,'[4]Lookup Tables'!$K$59:$K$165), 2,0)</f>
        <v>LIF90</v>
      </c>
      <c r="O232" s="15">
        <f t="array" ref="O232">VLOOKUP($M232&amp;$K232&amp;A232, CHOOSE({1,2,3}, '[4]Lookup Tables'!$I$59:$I$165&amp;'[4]Lookup Tables'!$J$59:$J$165&amp;'[4]Lookup Tables'!$H$59:$H$165,'[4]Lookup Tables'!$L$59:$L$165), 2,0)</f>
        <v>70412</v>
      </c>
      <c r="P232" s="15">
        <f>+IFERROR(VLOOKUP($A232,'[4]Lookup Tables'!$I$54:$J$55,2,FALSE),"ERROR")</f>
        <v>72038</v>
      </c>
      <c r="Q232" s="16">
        <v>17.75</v>
      </c>
      <c r="R232" s="51">
        <v>1.375</v>
      </c>
      <c r="S232" s="18">
        <v>32</v>
      </c>
      <c r="T232" s="19">
        <f>(VLOOKUP(S232,'[4]Lookup Tables'!$L$3:$M$11,2,FALSE))*0.039370078474</f>
        <v>1.2499999915495001</v>
      </c>
      <c r="U232" s="17">
        <f t="shared" ref="U232" si="2151">(3.14159*(T232/2)^2)*(Q232)</f>
        <v>21.78250849454556</v>
      </c>
      <c r="V232" s="20" t="str">
        <f>+IFERROR(VLOOKUP(L232,'[4]Lookup Tables'!$R$4:$U$22,3,FALSE),"ERROR")</f>
        <v>Yellow</v>
      </c>
      <c r="W232" s="21">
        <f t="shared" ref="W232" si="2152">B232</f>
        <v>259017</v>
      </c>
      <c r="X232" s="22" t="s">
        <v>476</v>
      </c>
      <c r="Y232" s="23" t="s">
        <v>27</v>
      </c>
      <c r="Z232" s="23" t="str">
        <f>+IFERROR(VLOOKUP(L232,'[4]Lookup Tables'!$R$4:$U$22,4,FALSE),"ERROR")</f>
        <v>Slow</v>
      </c>
      <c r="AA232" s="21">
        <f t="shared" ref="AA232" si="2153">S232</f>
        <v>32</v>
      </c>
      <c r="AB232" s="24">
        <f t="shared" ref="AB232" si="2154">R232</f>
        <v>1.375</v>
      </c>
      <c r="AC232" s="23" t="s">
        <v>305</v>
      </c>
      <c r="AD232" s="25">
        <v>0.875</v>
      </c>
      <c r="AE232" s="26">
        <f t="shared" ref="AE232" si="2155">(($U232-(3.1459*(($AB232+0.043)/2)^2))/((3.1459*(($AB232+0.043)/2)^2)-(3.1459*(AD232/2)^2)))/12</f>
        <v>1.719117214795526</v>
      </c>
      <c r="AF232" s="23" t="s">
        <v>306</v>
      </c>
      <c r="AG232" s="23">
        <v>1</v>
      </c>
      <c r="AH232" s="26">
        <f t="shared" ref="AH232" si="2156">(($U232-(3.1459*(($AB232+0.043)/2)^2))/((3.1459*(($AB232+0.043)/2)^2)-(3.1459*(AG232/2)^2)))/12</f>
        <v>2.1177602639540516</v>
      </c>
      <c r="AI232" s="23"/>
      <c r="AJ232" s="23"/>
      <c r="AK232" s="26"/>
      <c r="AL232" s="23" t="s">
        <v>31</v>
      </c>
      <c r="AM232" s="23">
        <v>0.80400000000000005</v>
      </c>
      <c r="AN232" s="26">
        <f t="shared" ref="AN232" si="2157">(($U232-(3.1459*(($AB232+0.043)/2)^2))/((3.1459*(($AB232+0.043)/2)^2)-(3.1459*(AM232/2)^2)))/12</f>
        <v>1.5689060864736517</v>
      </c>
      <c r="AO232" s="23" t="s">
        <v>32</v>
      </c>
      <c r="AP232" s="23">
        <v>0.53</v>
      </c>
      <c r="AQ232" s="26">
        <f t="shared" ref="AQ232" si="2158">(($U232-(3.1459*(($AB232+0.043)/2)^2))/((3.1459*(($AB232+0.043)/2)^2)-(3.1459*(AP232/2)^2)))/12</f>
        <v>1.2373924312673976</v>
      </c>
      <c r="AR232" s="47">
        <f t="shared" ref="AR232" si="2159">AY232</f>
        <v>18</v>
      </c>
      <c r="AS232" s="21">
        <f>+IFERROR(VLOOKUP(L232,'[4]Lookup Tables'!$R$4:$U$22,2,FALSE),"ERROR")</f>
        <v>240</v>
      </c>
      <c r="AT232" s="23" t="str">
        <f t="shared" ref="AT232" si="2160">A232</f>
        <v>GJ</v>
      </c>
      <c r="AU232" s="21">
        <f t="shared" ref="AU232" si="2161">F232</f>
        <v>25</v>
      </c>
      <c r="AV232" s="21" t="str">
        <f>+IFERROR(VLOOKUP(L232,'[4]Lookup Tables'!$R$4:$V$22,5,FALSE),"ERROR")</f>
        <v>5-8</v>
      </c>
      <c r="AW232" s="21">
        <v>600</v>
      </c>
      <c r="AX232" s="48">
        <f t="shared" ref="AX232" si="2162">Q232</f>
        <v>17.75</v>
      </c>
      <c r="AY232" s="48">
        <f t="shared" ref="AY232" si="2163">AX232+0.25</f>
        <v>18</v>
      </c>
      <c r="AZ232" s="48">
        <f t="shared" ref="AZ232" si="2164">AX232+1</f>
        <v>18.75</v>
      </c>
      <c r="BA232" s="29">
        <f t="array" ref="BA232">VLOOKUP($S232&amp;$M232, CHOOSE({1,2}, '[4]Lookup Tables'!$I$20:$I$49&amp;'[4]Lookup Tables'!$J$20:$J$49,'[4]Lookup Tables'!$K$20:$K$49), 2,0)</f>
        <v>9.1499999999999998E-2</v>
      </c>
      <c r="BB232" s="29">
        <f t="shared" ref="BB232" si="2165">BA232*AX232</f>
        <v>1.624125</v>
      </c>
      <c r="BC232" s="30">
        <f t="shared" ref="BC232" si="2166">BB232*454</f>
        <v>737.35275000000001</v>
      </c>
      <c r="BD232" s="29">
        <f t="array" ref="BD232">VLOOKUP($S232&amp;$M232, CHOOSE({1,2}, '[4]Lookup Tables'!$I$20:$I$49&amp;'[4]Lookup Tables'!$J$20:$J$49,'[4]Lookup Tables'!$L$20:$L$49), 2,0)</f>
        <v>9.2999999999999999E-2</v>
      </c>
      <c r="BE232" s="29">
        <f t="shared" ref="BE232" si="2167">BD232*AY232</f>
        <v>1.6739999999999999</v>
      </c>
      <c r="BF232" s="30">
        <f t="shared" ref="BF232" si="2168">BE232*454</f>
        <v>759.99599999999998</v>
      </c>
      <c r="BG232" s="29">
        <f t="array" ref="BG232">VLOOKUP($S232&amp;$M232, CHOOSE({1,2}, '[4]Lookup Tables'!$I$20:$I$49&amp;'[4]Lookup Tables'!$J$20:$J$49,'[4]Lookup Tables'!$M$20:$M$49), 2,0)</f>
        <v>9.4500000000000001E-2</v>
      </c>
      <c r="BH232" s="29">
        <f t="shared" ref="BH232" si="2169">BG232*AZ232</f>
        <v>1.7718750000000001</v>
      </c>
      <c r="BI232" s="30">
        <f t="shared" ref="BI232" si="2170">BH232*454</f>
        <v>804.43125000000009</v>
      </c>
      <c r="BJ232" s="30" t="str">
        <f t="shared" ref="BJ232" si="2171">N232</f>
        <v>LIF90</v>
      </c>
      <c r="BK232" s="31">
        <f t="shared" ref="BK232" si="2172">BE232*0.7</f>
        <v>1.1718</v>
      </c>
      <c r="BL232" s="30">
        <v>72036</v>
      </c>
      <c r="BM232" s="31">
        <f t="shared" ref="BM232" si="2173">BE232*0.3</f>
        <v>0.50219999999999998</v>
      </c>
      <c r="BN232" s="32">
        <v>0.3</v>
      </c>
      <c r="BO232" s="29" t="str">
        <f>'[4]Lookup Tables'!$P$58</f>
        <v>12-8 4x1.25 Universal Clip</v>
      </c>
      <c r="BP232" s="30">
        <f>VLOOKUP($BO232,'[4]Lookup Tables'!$P$58:$Q$60,2)</f>
        <v>8509</v>
      </c>
      <c r="BQ232" s="29" t="str">
        <f>VLOOKUP($S232,'[4]Lookup Tables'!$O$45:$S$53,2)</f>
        <v>54mm142 gauge</v>
      </c>
      <c r="BR232" s="33">
        <f t="shared" ref="BR232" si="2174">($AY232+1.25)/12</f>
        <v>1.6041666666666667</v>
      </c>
      <c r="BS232" s="30">
        <f>VLOOKUP($S232,'[4]Lookup Tables'!$O$45:$S$53,3)</f>
        <v>8040</v>
      </c>
      <c r="BT232" s="29" t="str">
        <f>VLOOKUP($S232,'[4]Lookup Tables'!$O$45:$S$53,4)</f>
        <v>114mm200 gauge</v>
      </c>
      <c r="BU232" s="33">
        <f t="shared" ref="BU232" si="2175">($AY232+1.25)/12</f>
        <v>1.6041666666666667</v>
      </c>
      <c r="BV232" s="30">
        <f>VLOOKUP($S232,'[4]Lookup Tables'!$O$45:$S$53,5)</f>
        <v>8036</v>
      </c>
      <c r="BW232" s="34">
        <f t="shared" ref="BW232" si="2176">F232</f>
        <v>25</v>
      </c>
      <c r="BX232" s="34">
        <f t="shared" ref="BX232" si="2177">BB232*BW232</f>
        <v>40.603124999999999</v>
      </c>
      <c r="BY232" s="34">
        <f t="shared" ref="BY232" si="2178">BE232*BW232</f>
        <v>41.85</v>
      </c>
      <c r="BZ232" s="34">
        <f t="shared" ref="BZ232" si="2179">BH232*BW232</f>
        <v>44.296875</v>
      </c>
      <c r="CA232" s="34">
        <f t="shared" ref="CA232" si="2180">BZ232+CE232+CI232</f>
        <v>46.096874999999997</v>
      </c>
      <c r="CB232" s="35" t="str">
        <f t="array" ref="CB232">VLOOKUP($E232&amp;ROUNDUP(($AZ232),0), CHOOSE({1,2},'[4]Lookup Tables'!$X$3:$X$129&amp;'[4]Lookup Tables'!$Y$3:$Y$129,'[4]Lookup Tables'!$Z$3:$Z$129),2,0)</f>
        <v>22"-2pc</v>
      </c>
      <c r="CC232" s="34">
        <f t="array" ref="CC232">VLOOKUP($E232&amp;ROUNDUP(($AZ232),0), CHOOSE({1,2},'[4]Lookup Tables'!$X$3:$X$129&amp;'[4]Lookup Tables'!$Y$3:$Y$129,'[4]Lookup Tables'!AA$3:$AA$129),2,0)</f>
        <v>8425</v>
      </c>
      <c r="CD232" s="34">
        <f t="array" ref="CD232">VLOOKUP($E232&amp;ROUNDUP(($AZ232),0), CHOOSE({1,2},'[4]Lookup Tables'!$X$3:$X$129&amp;'[4]Lookup Tables'!$Y$3:$Y$129,'[4]Lookup Tables'!$AB$3:$AB$129),2,0)</f>
        <v>8426</v>
      </c>
      <c r="CE232" s="36">
        <f t="array" ref="CE232">VLOOKUP($E232&amp;ROUNDUP(($AZ232),0), CHOOSE({1,2},'[4]Lookup Tables'!$X$3:$X$129&amp;'[4]Lookup Tables'!$Y$3:$Y$129,'[4]Lookup Tables'!$AD$3:$AD$129),2,0)</f>
        <v>1.8</v>
      </c>
      <c r="CF232" s="34">
        <f t="array" ref="CF232">VLOOKUP($E232&amp;ROUNDUP(($AZ232),0), CHOOSE({1,2},'[4]Lookup Tables'!$X$3:$X$129&amp;'[4]Lookup Tables'!$Y$3:$Y$129,'[4]Lookup Tables'!$AE$3:$AE$129),2,0)</f>
        <v>2</v>
      </c>
      <c r="CG232" s="34" t="str">
        <f t="array" ref="CG232">VLOOKUP($E232&amp;ROUNDUP(($AZ232+1),0), CHOOSE({1,2},'[4]Lookup Tables'!$X$3:$X$129&amp;'[4]Lookup Tables'!$Y$3:$Y$129,'[4]Lookup Tables'!$AC$3:$AC$129),2,0)</f>
        <v>NA</v>
      </c>
      <c r="CH232" s="36">
        <f t="shared" ref="CH232" si="2181">(CO232*12)*0.0386</f>
        <v>6.8384689784314743</v>
      </c>
      <c r="CI232" s="36">
        <f t="shared" ref="CI232" si="2182">IF(CB232="NA", CH232*0.0022,0)</f>
        <v>0</v>
      </c>
      <c r="CJ232" s="36">
        <f t="shared" ref="CJ232" si="2183">((3.14159*(((S232*0.039370078474)/2)^2))*Q232)*BW232</f>
        <v>553.17226606521547</v>
      </c>
      <c r="CK232" s="36">
        <f t="shared" ref="CK232" si="2184">((SQRT((CJ232/Q232)/3.14159))*2)</f>
        <v>6.2992125558400005</v>
      </c>
      <c r="CL232" s="36">
        <f t="shared" ref="CL232" si="2185">CK232/0.7827</f>
        <v>8.0480548816149238</v>
      </c>
      <c r="CM232" s="36">
        <f t="shared" ref="CM232" si="2186">(2*3.14159*(CL232/2))/12</f>
        <v>2.1069740612943857</v>
      </c>
      <c r="CN232" s="37">
        <f t="shared" ref="CN232" si="2187">ROUNDUP((Q232/3)*CM232,1)</f>
        <v>12.5</v>
      </c>
      <c r="CO232" s="37">
        <f t="shared" ref="CO232" si="2188">(CN232*ABS(COS(15)))+((6*(CM232*5))/12)</f>
        <v>14.763534063971232</v>
      </c>
      <c r="CP232" s="52" t="str">
        <f t="array" ref="CP232">VLOOKUP($S232&amp;$D232, CHOOSE({1,2}, '[4]Lookup Tables'!$O$65:$O$79&amp;'[4]Lookup Tables'!$P$65:$P$79,'[4]Lookup Tables'!$Q$65:$Q$79),2,0)</f>
        <v>NA</v>
      </c>
      <c r="CQ232" s="39">
        <f t="shared" ref="CQ232" si="2189">(CA232/BW232)+(50/I232)</f>
        <v>1.883875</v>
      </c>
      <c r="CR232" s="40" t="str">
        <f>+IFERROR(VLOOKUP($J232,'[5]Codes - Revised'!$A$8:$O$12110,10,FALSE),"ERROR")</f>
        <v>48x42</v>
      </c>
      <c r="CS232" s="41">
        <f t="shared" ref="CS232" si="2190">CQ232*F232*H232</f>
        <v>2354.84375</v>
      </c>
    </row>
    <row r="233" spans="1:97" s="10" customFormat="1">
      <c r="A233" s="11" t="s">
        <v>277</v>
      </c>
      <c r="B233" s="12">
        <v>259018</v>
      </c>
      <c r="C233" s="11" t="s">
        <v>477</v>
      </c>
      <c r="D233" s="11" t="s">
        <v>23</v>
      </c>
      <c r="E233" s="11" t="s">
        <v>24</v>
      </c>
      <c r="F233" s="11">
        <v>25</v>
      </c>
      <c r="G233" s="13">
        <f>CA233</f>
        <v>46.096874999999997</v>
      </c>
      <c r="H233" s="14">
        <v>50</v>
      </c>
      <c r="I233" s="13">
        <f>F233*H233</f>
        <v>1250</v>
      </c>
      <c r="J233" s="14">
        <v>32253</v>
      </c>
      <c r="K233" s="11">
        <v>35</v>
      </c>
      <c r="L233" s="15">
        <f>+IFERROR(VLOOKUP($K233,'[4]Lookup Tables'!$A$3:$B$35,2,FALSE),"ERROR")</f>
        <v>35</v>
      </c>
      <c r="M233" s="11" t="s">
        <v>56</v>
      </c>
      <c r="N233" s="15" t="str">
        <f t="array" ref="N233">VLOOKUP($M233&amp;$L233, CHOOSE({1,2}, '[4]Lookup Tables'!$I$59:$I$165&amp;'[4]Lookup Tables'!$J$59:$J$165,'[4]Lookup Tables'!$K$59:$K$165), 2,0)</f>
        <v>LIF35</v>
      </c>
      <c r="O233" s="15">
        <f t="array" ref="O233">VLOOKUP($M233&amp;$K233&amp;A233, CHOOSE({1,2,3}, '[4]Lookup Tables'!$I$59:$I$165&amp;'[4]Lookup Tables'!$J$59:$J$165&amp;'[4]Lookup Tables'!$H$59:$H$165,'[4]Lookup Tables'!$L$59:$L$165), 2,0)</f>
        <v>70411</v>
      </c>
      <c r="P233" s="15">
        <f>+IFERROR(VLOOKUP($A233,'[4]Lookup Tables'!$I$54:$J$55,2,FALSE),"ERROR")</f>
        <v>72038</v>
      </c>
      <c r="Q233" s="16">
        <v>17.75</v>
      </c>
      <c r="R233" s="51">
        <v>1.375</v>
      </c>
      <c r="S233" s="18">
        <v>32</v>
      </c>
      <c r="T233" s="19">
        <f>(VLOOKUP(S233,'[4]Lookup Tables'!$L$3:$M$11,2,FALSE))*0.039370078474</f>
        <v>1.2499999915495001</v>
      </c>
      <c r="U233" s="17">
        <f>(3.14159*(T233/2)^2)*(Q233)</f>
        <v>21.78250849454556</v>
      </c>
      <c r="V233" s="20" t="str">
        <f>+IFERROR(VLOOKUP(L233,'[4]Lookup Tables'!$R$4:$U$22,3,FALSE),"ERROR")</f>
        <v>Blue</v>
      </c>
      <c r="W233" s="21">
        <f>B233</f>
        <v>259018</v>
      </c>
      <c r="X233" s="22" t="s">
        <v>478</v>
      </c>
      <c r="Y233" s="23" t="s">
        <v>27</v>
      </c>
      <c r="Z233" s="23" t="str">
        <f>+IFERROR(VLOOKUP(L233,'[4]Lookup Tables'!$R$4:$U$22,4,FALSE),"ERROR")</f>
        <v>Fast</v>
      </c>
      <c r="AA233" s="21">
        <f>S233</f>
        <v>32</v>
      </c>
      <c r="AB233" s="24">
        <f>R233</f>
        <v>1.375</v>
      </c>
      <c r="AC233" s="23" t="s">
        <v>305</v>
      </c>
      <c r="AD233" s="25">
        <v>0.875</v>
      </c>
      <c r="AE233" s="26">
        <f>(($U233-(3.1459*(($AB233+0.043)/2)^2))/((3.1459*(($AB233+0.043)/2)^2)-(3.1459*(AD233/2)^2)))/12</f>
        <v>1.719117214795526</v>
      </c>
      <c r="AF233" s="23" t="s">
        <v>306</v>
      </c>
      <c r="AG233" s="23">
        <v>1</v>
      </c>
      <c r="AH233" s="26">
        <f>(($U233-(3.1459*(($AB233+0.043)/2)^2))/((3.1459*(($AB233+0.043)/2)^2)-(3.1459*(AG233/2)^2)))/12</f>
        <v>2.1177602639540516</v>
      </c>
      <c r="AI233" s="23"/>
      <c r="AJ233" s="23"/>
      <c r="AK233" s="26"/>
      <c r="AL233" s="23" t="s">
        <v>31</v>
      </c>
      <c r="AM233" s="23">
        <v>0.80400000000000005</v>
      </c>
      <c r="AN233" s="26">
        <f>(($U233-(3.1459*(($AB233+0.043)/2)^2))/((3.1459*(($AB233+0.043)/2)^2)-(3.1459*(AM233/2)^2)))/12</f>
        <v>1.5689060864736517</v>
      </c>
      <c r="AO233" s="23" t="s">
        <v>32</v>
      </c>
      <c r="AP233" s="23">
        <v>0.53</v>
      </c>
      <c r="AQ233" s="26">
        <f>(($U233-(3.1459*(($AB233+0.043)/2)^2))/((3.1459*(($AB233+0.043)/2)^2)-(3.1459*(AP233/2)^2)))/12</f>
        <v>1.2373924312673976</v>
      </c>
      <c r="AR233" s="47">
        <f>AY233</f>
        <v>18</v>
      </c>
      <c r="AS233" s="21">
        <f>+IFERROR(VLOOKUP(L233,'[4]Lookup Tables'!$R$4:$U$22,2,FALSE),"ERROR")</f>
        <v>30</v>
      </c>
      <c r="AT233" s="23" t="str">
        <f>A233</f>
        <v>GJ</v>
      </c>
      <c r="AU233" s="21">
        <f>F233</f>
        <v>25</v>
      </c>
      <c r="AV233" s="21" t="str">
        <f>+IFERROR(VLOOKUP(L233,'[4]Lookup Tables'!$R$4:$V$22,5,FALSE),"ERROR")</f>
        <v>5-8</v>
      </c>
      <c r="AW233" s="21">
        <v>600</v>
      </c>
      <c r="AX233" s="48">
        <f>Q233</f>
        <v>17.75</v>
      </c>
      <c r="AY233" s="48">
        <f>AX233+0.25</f>
        <v>18</v>
      </c>
      <c r="AZ233" s="48">
        <f>AX233+1</f>
        <v>18.75</v>
      </c>
      <c r="BA233" s="29">
        <f t="array" ref="BA233">VLOOKUP($S233&amp;$M233, CHOOSE({1,2}, '[4]Lookup Tables'!$I$20:$I$49&amp;'[4]Lookup Tables'!$J$20:$J$49,'[4]Lookup Tables'!$K$20:$K$49), 2,0)</f>
        <v>9.1499999999999998E-2</v>
      </c>
      <c r="BB233" s="29">
        <f>BA233*AX233</f>
        <v>1.624125</v>
      </c>
      <c r="BC233" s="30">
        <f>BB233*454</f>
        <v>737.35275000000001</v>
      </c>
      <c r="BD233" s="29">
        <f t="array" ref="BD233">VLOOKUP($S233&amp;$M233, CHOOSE({1,2}, '[4]Lookup Tables'!$I$20:$I$49&amp;'[4]Lookup Tables'!$J$20:$J$49,'[4]Lookup Tables'!$L$20:$L$49), 2,0)</f>
        <v>9.2999999999999999E-2</v>
      </c>
      <c r="BE233" s="29">
        <f>BD233*AY233</f>
        <v>1.6739999999999999</v>
      </c>
      <c r="BF233" s="30">
        <f>BE233*454</f>
        <v>759.99599999999998</v>
      </c>
      <c r="BG233" s="29">
        <f t="array" ref="BG233">VLOOKUP($S233&amp;$M233, CHOOSE({1,2}, '[4]Lookup Tables'!$I$20:$I$49&amp;'[4]Lookup Tables'!$J$20:$J$49,'[4]Lookup Tables'!$M$20:$M$49), 2,0)</f>
        <v>9.4500000000000001E-2</v>
      </c>
      <c r="BH233" s="29">
        <f>BG233*AZ233</f>
        <v>1.7718750000000001</v>
      </c>
      <c r="BI233" s="30">
        <f>BH233*454</f>
        <v>804.43125000000009</v>
      </c>
      <c r="BJ233" s="30" t="str">
        <f>N233</f>
        <v>LIF35</v>
      </c>
      <c r="BK233" s="31">
        <f>BE233*0.7</f>
        <v>1.1718</v>
      </c>
      <c r="BL233" s="30">
        <v>72036</v>
      </c>
      <c r="BM233" s="31">
        <f>BE233*0.3</f>
        <v>0.50219999999999998</v>
      </c>
      <c r="BN233" s="32">
        <v>0.3</v>
      </c>
      <c r="BO233" s="29" t="str">
        <f>'[4]Lookup Tables'!$P$58</f>
        <v>12-8 4x1.25 Universal Clip</v>
      </c>
      <c r="BP233" s="30">
        <f>VLOOKUP($BO233,'[4]Lookup Tables'!$P$58:$Q$60,2)</f>
        <v>8509</v>
      </c>
      <c r="BQ233" s="29" t="str">
        <f>VLOOKUP($S233,'[4]Lookup Tables'!$O$45:$S$53,2)</f>
        <v>54mm142 gauge</v>
      </c>
      <c r="BR233" s="33">
        <f>($AY233+1.25)/12</f>
        <v>1.6041666666666667</v>
      </c>
      <c r="BS233" s="30">
        <f>VLOOKUP($S233,'[4]Lookup Tables'!$O$45:$S$53,3)</f>
        <v>8040</v>
      </c>
      <c r="BT233" s="29" t="str">
        <f>VLOOKUP($S233,'[4]Lookup Tables'!$O$45:$S$53,4)</f>
        <v>114mm200 gauge</v>
      </c>
      <c r="BU233" s="33">
        <f>($AY233+1.25)/12</f>
        <v>1.6041666666666667</v>
      </c>
      <c r="BV233" s="30">
        <f>VLOOKUP($S233,'[4]Lookup Tables'!$O$45:$S$53,5)</f>
        <v>8036</v>
      </c>
      <c r="BW233" s="34">
        <f>F233</f>
        <v>25</v>
      </c>
      <c r="BX233" s="34">
        <f>BB233*BW233</f>
        <v>40.603124999999999</v>
      </c>
      <c r="BY233" s="34">
        <f>BE233*BW233</f>
        <v>41.85</v>
      </c>
      <c r="BZ233" s="34">
        <f>BH233*BW233</f>
        <v>44.296875</v>
      </c>
      <c r="CA233" s="34">
        <f>BZ233+CE233+CI233</f>
        <v>46.096874999999997</v>
      </c>
      <c r="CB233" s="35" t="str">
        <f t="array" ref="CB233">VLOOKUP($E233&amp;ROUNDUP(($AZ233),0), CHOOSE({1,2},'[4]Lookup Tables'!$X$3:$X$129&amp;'[4]Lookup Tables'!$Y$3:$Y$129,'[4]Lookup Tables'!$Z$3:$Z$129),2,0)</f>
        <v>22"-2pc</v>
      </c>
      <c r="CC233" s="34">
        <f t="array" ref="CC233">VLOOKUP($E233&amp;ROUNDUP(($AZ233),0), CHOOSE({1,2},'[4]Lookup Tables'!$X$3:$X$129&amp;'[4]Lookup Tables'!$Y$3:$Y$129,'[4]Lookup Tables'!AA$3:$AA$129),2,0)</f>
        <v>8425</v>
      </c>
      <c r="CD233" s="34">
        <f t="array" ref="CD233">VLOOKUP($E233&amp;ROUNDUP(($AZ233),0), CHOOSE({1,2},'[4]Lookup Tables'!$X$3:$X$129&amp;'[4]Lookup Tables'!$Y$3:$Y$129,'[4]Lookup Tables'!$AB$3:$AB$129),2,0)</f>
        <v>8426</v>
      </c>
      <c r="CE233" s="36">
        <f t="array" ref="CE233">VLOOKUP($E233&amp;ROUNDUP(($AZ233),0), CHOOSE({1,2},'[4]Lookup Tables'!$X$3:$X$129&amp;'[4]Lookup Tables'!$Y$3:$Y$129,'[4]Lookup Tables'!$AD$3:$AD$129),2,0)</f>
        <v>1.8</v>
      </c>
      <c r="CF233" s="34">
        <f t="array" ref="CF233">VLOOKUP($E233&amp;ROUNDUP(($AZ233),0), CHOOSE({1,2},'[4]Lookup Tables'!$X$3:$X$129&amp;'[4]Lookup Tables'!$Y$3:$Y$129,'[4]Lookup Tables'!$AE$3:$AE$129),2,0)</f>
        <v>2</v>
      </c>
      <c r="CG233" s="34" t="str">
        <f t="array" ref="CG233">VLOOKUP($E233&amp;ROUNDUP(($AZ233+1),0), CHOOSE({1,2},'[4]Lookup Tables'!$X$3:$X$129&amp;'[4]Lookup Tables'!$Y$3:$Y$129,'[4]Lookup Tables'!$AC$3:$AC$129),2,0)</f>
        <v>NA</v>
      </c>
      <c r="CH233" s="36">
        <f>(CO233*12)*0.0386</f>
        <v>6.8384689784314743</v>
      </c>
      <c r="CI233" s="36">
        <f>IF(CB233="NA", CH233*0.0022,0)</f>
        <v>0</v>
      </c>
      <c r="CJ233" s="36">
        <f>((3.14159*(((S233*0.039370078474)/2)^2))*Q233)*BW233</f>
        <v>553.17226606521547</v>
      </c>
      <c r="CK233" s="36">
        <f>((SQRT((CJ233/Q233)/3.14159))*2)</f>
        <v>6.2992125558400005</v>
      </c>
      <c r="CL233" s="36">
        <f>CK233/0.7827</f>
        <v>8.0480548816149238</v>
      </c>
      <c r="CM233" s="36">
        <f>(2*3.14159*(CL233/2))/12</f>
        <v>2.1069740612943857</v>
      </c>
      <c r="CN233" s="37">
        <f>ROUNDUP((Q233/3)*CM233,1)</f>
        <v>12.5</v>
      </c>
      <c r="CO233" s="37">
        <f>(CN233*ABS(COS(15)))+((6*(CM233*5))/12)</f>
        <v>14.763534063971232</v>
      </c>
      <c r="CP233" s="52" t="str">
        <f t="array" ref="CP233">VLOOKUP($S233&amp;$D233, CHOOSE({1,2}, '[4]Lookup Tables'!$O$65:$O$79&amp;'[4]Lookup Tables'!$P$65:$P$79,'[4]Lookup Tables'!$Q$65:$Q$79),2,0)</f>
        <v>NA</v>
      </c>
      <c r="CQ233" s="39">
        <f>(CA233/BW233)+(50/I233)</f>
        <v>1.883875</v>
      </c>
      <c r="CR233" s="40" t="str">
        <f>+IFERROR(VLOOKUP($J233,'[5]Codes - Revised'!$A$8:$O$12110,10,FALSE),"ERROR")</f>
        <v>48x42</v>
      </c>
      <c r="CS233" s="41">
        <f>CQ233*F233*H233</f>
        <v>2354.84375</v>
      </c>
    </row>
    <row r="234" spans="1:97" s="10" customFormat="1">
      <c r="A234" s="11" t="s">
        <v>277</v>
      </c>
      <c r="B234" s="12">
        <v>260033</v>
      </c>
      <c r="C234" s="11" t="s">
        <v>479</v>
      </c>
      <c r="D234" s="11" t="s">
        <v>23</v>
      </c>
      <c r="E234" s="11" t="s">
        <v>24</v>
      </c>
      <c r="F234" s="11">
        <v>25</v>
      </c>
      <c r="G234" s="13">
        <f>CA234</f>
        <v>52.298437499999999</v>
      </c>
      <c r="H234" s="14">
        <v>48</v>
      </c>
      <c r="I234" s="13">
        <f>F234*H234</f>
        <v>1200</v>
      </c>
      <c r="J234" s="14">
        <v>34896</v>
      </c>
      <c r="K234" s="11">
        <v>37</v>
      </c>
      <c r="L234" s="15">
        <f>+IFERROR(VLOOKUP($K234,'[4]Lookup Tables'!$A$3:$B$36,2,FALSE),"ERROR")</f>
        <v>37</v>
      </c>
      <c r="M234" s="11" t="s">
        <v>56</v>
      </c>
      <c r="N234" s="15" t="str">
        <f t="array" ref="N234">VLOOKUP($M234&amp;$L234, CHOOSE({1,2}, '[4]Lookup Tables'!$I$59:$I$165&amp;'[4]Lookup Tables'!$J$59:$J$165,'[4]Lookup Tables'!$K$59:$K$165), 2,0)</f>
        <v>LIF37</v>
      </c>
      <c r="O234" s="15">
        <f t="array" ref="O234">VLOOKUP($M234&amp;$K234&amp;A234, CHOOSE({1,2,3}, '[4]Lookup Tables'!$I$59:$I$165&amp;'[4]Lookup Tables'!$J$59:$J$165&amp;'[4]Lookup Tables'!$H$59:$H$165,'[4]Lookup Tables'!$L$59:$L$165), 2,0)</f>
        <v>70315</v>
      </c>
      <c r="P234" s="15">
        <f>+IFERROR(VLOOKUP($A234,'[4]Lookup Tables'!$I$54:$J$55,2,FALSE),"ERROR")</f>
        <v>72038</v>
      </c>
      <c r="Q234" s="16">
        <v>20.375</v>
      </c>
      <c r="R234" s="51">
        <v>1.375</v>
      </c>
      <c r="S234" s="18">
        <v>32</v>
      </c>
      <c r="T234" s="19">
        <f>(VLOOKUP(S234,'[4]Lookup Tables'!$L$3:$M$11,2,FALSE))*0.039370078474</f>
        <v>1.2499999915495001</v>
      </c>
      <c r="U234" s="17">
        <f>(3.14159*(T234/2)^2)*(Q234)</f>
        <v>25.003865384583989</v>
      </c>
      <c r="V234" s="20" t="str">
        <f>+IFERROR(VLOOKUP(L234,'[4]Lookup Tables'!$R$4:$U$22,3,FALSE),"ERROR")</f>
        <v>Blue</v>
      </c>
      <c r="W234" s="21">
        <f>B234</f>
        <v>260033</v>
      </c>
      <c r="X234" s="11" t="s">
        <v>480</v>
      </c>
      <c r="Y234" s="23" t="s">
        <v>27</v>
      </c>
      <c r="Z234" s="23" t="str">
        <f>+IFERROR(VLOOKUP(L234,'[4]Lookup Tables'!$R$4:$U$22,4,FALSE),"ERROR")</f>
        <v>Fast</v>
      </c>
      <c r="AA234" s="21">
        <f>S234</f>
        <v>32</v>
      </c>
      <c r="AB234" s="24">
        <f>R234</f>
        <v>1.375</v>
      </c>
      <c r="AC234" s="23" t="s">
        <v>305</v>
      </c>
      <c r="AD234" s="25">
        <v>0.875</v>
      </c>
      <c r="AE234" s="26">
        <f>(($U234-(3.1459*(($AB234+0.043)/2)^2))/((3.1459*(($AB234+0.043)/2)^2)-(3.1459*(AD234/2)^2)))/12</f>
        <v>1.9932549307155909</v>
      </c>
      <c r="AF234" s="23" t="s">
        <v>306</v>
      </c>
      <c r="AG234" s="23">
        <v>1</v>
      </c>
      <c r="AH234" s="26">
        <f>(($U234-(3.1459*(($AB234+0.043)/2)^2))/((3.1459*(($AB234+0.043)/2)^2)-(3.1459*(AG234/2)^2)))/12</f>
        <v>2.4554672897636265</v>
      </c>
      <c r="AI234" s="23"/>
      <c r="AJ234" s="23"/>
      <c r="AK234" s="26"/>
      <c r="AL234" s="23" t="s">
        <v>31</v>
      </c>
      <c r="AM234" s="23">
        <v>0.80400000000000005</v>
      </c>
      <c r="AN234" s="26">
        <f>(($U234-(3.1459*(($AB234+0.043)/2)^2))/((3.1459*(($AB234+0.043)/2)^2)-(3.1459*(AM234/2)^2)))/12</f>
        <v>1.8190904993440276</v>
      </c>
      <c r="AO234" s="23" t="s">
        <v>32</v>
      </c>
      <c r="AP234" s="23">
        <v>0.53</v>
      </c>
      <c r="AQ234" s="26">
        <f>(($U234-(3.1459*(($AB234+0.043)/2)^2))/((3.1459*(($AB234+0.043)/2)^2)-(3.1459*(AP234/2)^2)))/12</f>
        <v>1.434712271872197</v>
      </c>
      <c r="AR234" s="47">
        <f>AY234</f>
        <v>20.625</v>
      </c>
      <c r="AS234" s="21">
        <f>+IFERROR(VLOOKUP(L234,'[4]Lookup Tables'!$R$4:$U$22,2,FALSE),"ERROR")</f>
        <v>30</v>
      </c>
      <c r="AT234" s="23" t="str">
        <f>A234</f>
        <v>GJ</v>
      </c>
      <c r="AU234" s="21">
        <f>F234</f>
        <v>25</v>
      </c>
      <c r="AV234" s="21" t="str">
        <f>+IFERROR(VLOOKUP(L234,'[4]Lookup Tables'!$R$4:$V$22,5,FALSE),"ERROR")</f>
        <v>5-8</v>
      </c>
      <c r="AW234" s="21">
        <v>600</v>
      </c>
      <c r="AX234" s="48">
        <f>Q234</f>
        <v>20.375</v>
      </c>
      <c r="AY234" s="48">
        <f>AX234+0.25</f>
        <v>20.625</v>
      </c>
      <c r="AZ234" s="48">
        <f>AX234+1</f>
        <v>21.375</v>
      </c>
      <c r="BA234" s="29">
        <f t="array" ref="BA234">VLOOKUP($S234&amp;$M234, CHOOSE({1,2}, '[4]Lookup Tables'!$I$20:$I$49&amp;'[4]Lookup Tables'!$J$20:$J$49,'[4]Lookup Tables'!$K$20:$K$49), 2,0)</f>
        <v>9.1499999999999998E-2</v>
      </c>
      <c r="BB234" s="29">
        <f>BA234*AX234</f>
        <v>1.8643125</v>
      </c>
      <c r="BC234" s="30">
        <f>BB234*454</f>
        <v>846.397875</v>
      </c>
      <c r="BD234" s="29">
        <f t="array" ref="BD234">VLOOKUP($S234&amp;$M234, CHOOSE({1,2}, '[4]Lookup Tables'!$I$20:$I$49&amp;'[4]Lookup Tables'!$J$20:$J$49,'[4]Lookup Tables'!$L$20:$L$49), 2,0)</f>
        <v>9.2999999999999999E-2</v>
      </c>
      <c r="BE234" s="29">
        <f>BD234*AY234</f>
        <v>1.9181250000000001</v>
      </c>
      <c r="BF234" s="30">
        <f>BE234*454</f>
        <v>870.82875000000001</v>
      </c>
      <c r="BG234" s="29">
        <f t="array" ref="BG234">VLOOKUP($S234&amp;$M234, CHOOSE({1,2}, '[4]Lookup Tables'!$I$20:$I$49&amp;'[4]Lookup Tables'!$J$20:$J$49,'[4]Lookup Tables'!$M$20:$M$49), 2,0)</f>
        <v>9.4500000000000001E-2</v>
      </c>
      <c r="BH234" s="29">
        <f>BG234*AZ234</f>
        <v>2.0199375000000002</v>
      </c>
      <c r="BI234" s="30">
        <f>BH234*454</f>
        <v>917.05162500000006</v>
      </c>
      <c r="BJ234" s="30" t="str">
        <f>N234</f>
        <v>LIF37</v>
      </c>
      <c r="BK234" s="31">
        <f>BE234*0.7</f>
        <v>1.3426875</v>
      </c>
      <c r="BL234" s="30">
        <v>72036</v>
      </c>
      <c r="BM234" s="31">
        <f>BE234*0.3</f>
        <v>0.57543750000000005</v>
      </c>
      <c r="BN234" s="32">
        <v>0.3</v>
      </c>
      <c r="BO234" s="29" t="str">
        <f>'[4]Lookup Tables'!$P$58</f>
        <v>12-8 4x1.25 Universal Clip</v>
      </c>
      <c r="BP234" s="30">
        <f>VLOOKUP($BO234,'[4]Lookup Tables'!$P$58:$Q$60,2)</f>
        <v>8509</v>
      </c>
      <c r="BQ234" s="29" t="str">
        <f>VLOOKUP($S234,'[4]Lookup Tables'!$O$45:$S$53,2)</f>
        <v>54mm142 gauge</v>
      </c>
      <c r="BR234" s="33">
        <f>($AY234+1.25)/12</f>
        <v>1.8229166666666667</v>
      </c>
      <c r="BS234" s="30">
        <f>VLOOKUP($S234,'[4]Lookup Tables'!$O$45:$S$53,3)</f>
        <v>8040</v>
      </c>
      <c r="BT234" s="29" t="str">
        <f>VLOOKUP($S234,'[4]Lookup Tables'!$O$45:$S$53,4)</f>
        <v>114mm200 gauge</v>
      </c>
      <c r="BU234" s="33">
        <f>($AY234+1.25)/12</f>
        <v>1.8229166666666667</v>
      </c>
      <c r="BV234" s="30">
        <f>VLOOKUP($S234,'[4]Lookup Tables'!$O$45:$S$53,5)</f>
        <v>8036</v>
      </c>
      <c r="BW234" s="34">
        <f>F234</f>
        <v>25</v>
      </c>
      <c r="BX234" s="34">
        <f>BB234*BW234</f>
        <v>46.607812500000001</v>
      </c>
      <c r="BY234" s="34">
        <f>BE234*BW234</f>
        <v>47.953125</v>
      </c>
      <c r="BZ234" s="34">
        <f>BH234*BW234</f>
        <v>50.498437500000001</v>
      </c>
      <c r="CA234" s="34">
        <f>BZ234+CE234+CI234</f>
        <v>52.298437499999999</v>
      </c>
      <c r="CB234" s="35" t="str">
        <f t="array" ref="CB234">VLOOKUP($E234&amp;ROUNDUP(($AZ234),0), CHOOSE({1,2},'[4]Lookup Tables'!$X$3:$X$129&amp;'[4]Lookup Tables'!$Y$3:$Y$129,'[4]Lookup Tables'!$Z$3:$Z$129),2,0)</f>
        <v>22"-2pc</v>
      </c>
      <c r="CC234" s="34">
        <f t="array" ref="CC234">VLOOKUP($E234&amp;ROUNDUP(($AZ234),0), CHOOSE({1,2},'[4]Lookup Tables'!$X$3:$X$129&amp;'[4]Lookup Tables'!$Y$3:$Y$129,'[4]Lookup Tables'!AA$3:$AA$129),2,0)</f>
        <v>8425</v>
      </c>
      <c r="CD234" s="34">
        <f t="array" ref="CD234">VLOOKUP($E234&amp;ROUNDUP(($AZ234),0), CHOOSE({1,2},'[4]Lookup Tables'!$X$3:$X$129&amp;'[4]Lookup Tables'!$Y$3:$Y$129,'[4]Lookup Tables'!$AB$3:$AB$129),2,0)</f>
        <v>8426</v>
      </c>
      <c r="CE234" s="36">
        <f t="array" ref="CE234">VLOOKUP($E234&amp;ROUNDUP(($AZ234),0), CHOOSE({1,2},'[4]Lookup Tables'!$X$3:$X$129&amp;'[4]Lookup Tables'!$Y$3:$Y$129,'[4]Lookup Tables'!$AD$3:$AD$129),2,0)</f>
        <v>1.8</v>
      </c>
      <c r="CF234" s="34">
        <f t="array" ref="CF234">VLOOKUP($E234&amp;ROUNDUP(($AZ234),0), CHOOSE({1,2},'[4]Lookup Tables'!$X$3:$X$129&amp;'[4]Lookup Tables'!$Y$3:$Y$129,'[4]Lookup Tables'!$AE$3:$AE$129),2,0)</f>
        <v>2</v>
      </c>
      <c r="CG234" s="34" t="str">
        <f t="array" ref="CG234">VLOOKUP($E234&amp;ROUNDUP(($AZ234+1),0), CHOOSE({1,2},'[4]Lookup Tables'!$X$3:$X$129&amp;'[4]Lookup Tables'!$Y$3:$Y$129,'[4]Lookup Tables'!$AC$3:$AC$129),2,0)</f>
        <v>NA</v>
      </c>
      <c r="CH234" s="36">
        <f>(CO234*12)*0.0386</f>
        <v>7.5070551167802666</v>
      </c>
      <c r="CI234" s="36">
        <f>IF(CB234="NA", CH234*0.0022,0)</f>
        <v>0</v>
      </c>
      <c r="CJ234" s="36">
        <f>((3.14159*(((S234*0.039370078474)/2)^2))*Q234)*BW234</f>
        <v>634.97943217345153</v>
      </c>
      <c r="CK234" s="36">
        <f>((SQRT((CJ234/Q234)/3.14159))*2)</f>
        <v>6.2992125558400005</v>
      </c>
      <c r="CL234" s="36">
        <f>CK234/0.7827</f>
        <v>8.0480548816149238</v>
      </c>
      <c r="CM234" s="36">
        <f>(2*3.14159*(CL234/2))/12</f>
        <v>2.1069740612943857</v>
      </c>
      <c r="CN234" s="37">
        <f>ROUNDUP((Q234/3)*CM234,1)</f>
        <v>14.4</v>
      </c>
      <c r="CO234" s="37">
        <f>(CN234*ABS(COS(15)))+((6*(CM234*5))/12)</f>
        <v>16.206941098402993</v>
      </c>
      <c r="CP234" s="52" t="str">
        <f t="array" ref="CP234">VLOOKUP($S234&amp;$D234, CHOOSE({1,2}, '[4]Lookup Tables'!$O$65:$O$79&amp;'[4]Lookup Tables'!$P$65:$P$79,'[4]Lookup Tables'!$Q$65:$Q$79),2,0)</f>
        <v>NA</v>
      </c>
      <c r="CQ234" s="39">
        <f>(CA234/BW234)+(50/I234)</f>
        <v>2.1336041666666663</v>
      </c>
      <c r="CR234" s="40" t="str">
        <f>+IFERROR(VLOOKUP($J234,'[5]Codes - Revised'!$A$8:$O$12110,10,FALSE),"ERROR")</f>
        <v>48x42</v>
      </c>
      <c r="CS234" s="41">
        <f>CQ234*F234*H234</f>
        <v>2560.3249999999994</v>
      </c>
    </row>
    <row r="235" spans="1:97" s="10" customFormat="1">
      <c r="A235" s="11" t="s">
        <v>277</v>
      </c>
      <c r="B235" s="11">
        <v>266002</v>
      </c>
      <c r="C235" s="11" t="s">
        <v>481</v>
      </c>
      <c r="D235" s="11" t="s">
        <v>23</v>
      </c>
      <c r="E235" s="11" t="s">
        <v>24</v>
      </c>
      <c r="F235" s="11">
        <v>25</v>
      </c>
      <c r="G235" s="13">
        <f>CA235</f>
        <v>50.821874999999999</v>
      </c>
      <c r="H235" s="14">
        <v>50</v>
      </c>
      <c r="I235" s="13">
        <f>F235*H235</f>
        <v>1250</v>
      </c>
      <c r="J235" s="14">
        <v>32253</v>
      </c>
      <c r="K235" s="11" t="s">
        <v>65</v>
      </c>
      <c r="L235" s="15" t="str">
        <f>+IFERROR(VLOOKUP($K235,'[4]Lookup Tables'!$A$3:$B$35,2,FALSE),"ERROR")</f>
        <v>0204</v>
      </c>
      <c r="M235" s="11" t="s">
        <v>56</v>
      </c>
      <c r="N235" s="15" t="str">
        <f t="array" ref="N235">VLOOKUP($M235&amp;$L235, CHOOSE({1,2}, '[4]Lookup Tables'!$I$59:$I$165&amp;'[4]Lookup Tables'!$J$59:$J$165,'[4]Lookup Tables'!$K$59:$K$165), 2,0)</f>
        <v>LIF0204</v>
      </c>
      <c r="O235" s="15">
        <f t="array" ref="O235">VLOOKUP($M235&amp;$K235&amp;A235, CHOOSE({1,2,3}, '[4]Lookup Tables'!$I$59:$I$165&amp;'[4]Lookup Tables'!$J$59:$J$165&amp;'[4]Lookup Tables'!$H$59:$H$165,'[4]Lookup Tables'!$L$59:$L$165), 2,0)</f>
        <v>70414</v>
      </c>
      <c r="P235" s="15">
        <f>+IFERROR(VLOOKUP($A235,'[4]Lookup Tables'!$I$54:$J$55,2,FALSE),"ERROR")</f>
        <v>72038</v>
      </c>
      <c r="Q235" s="16">
        <v>19.75</v>
      </c>
      <c r="R235" s="51">
        <v>1.375</v>
      </c>
      <c r="S235" s="18">
        <v>32</v>
      </c>
      <c r="T235" s="19">
        <f>(VLOOKUP(S235,'[4]Lookup Tables'!$L$3:$M$11,2,FALSE))*0.039370078474</f>
        <v>1.2499999915495001</v>
      </c>
      <c r="U235" s="17">
        <f>(3.14159*(T235/2)^2)*(Q235)</f>
        <v>24.236875648860554</v>
      </c>
      <c r="V235" s="20" t="str">
        <f>+IFERROR(VLOOKUP(L235,'[4]Lookup Tables'!$R$4:$U$22,3,FALSE),"ERROR")</f>
        <v>Yellow</v>
      </c>
      <c r="W235" s="21">
        <f>B235</f>
        <v>266002</v>
      </c>
      <c r="X235" s="22" t="s">
        <v>482</v>
      </c>
      <c r="Y235" s="23" t="s">
        <v>27</v>
      </c>
      <c r="Z235" s="23" t="str">
        <f>+IFERROR(VLOOKUP(L235,'[4]Lookup Tables'!$R$4:$U$22,4,FALSE),"ERROR")</f>
        <v>Slow</v>
      </c>
      <c r="AA235" s="21">
        <f>S235</f>
        <v>32</v>
      </c>
      <c r="AB235" s="24">
        <f>R235</f>
        <v>1.375</v>
      </c>
      <c r="AC235" s="23" t="s">
        <v>305</v>
      </c>
      <c r="AD235" s="25">
        <v>0.875</v>
      </c>
      <c r="AE235" s="26">
        <f>(($U235-(3.1459*(($AB235+0.043)/2)^2))/((3.1459*(($AB235+0.043)/2)^2)-(3.1459*(AD235/2)^2)))/12</f>
        <v>1.9279840459727182</v>
      </c>
      <c r="AF235" s="23" t="s">
        <v>306</v>
      </c>
      <c r="AG235" s="23">
        <v>1</v>
      </c>
      <c r="AH235" s="26">
        <f>(($U235-(3.1459*(($AB235+0.043)/2)^2))/((3.1459*(($AB235+0.043)/2)^2)-(3.1459*(AG235/2)^2)))/12</f>
        <v>2.3750608550470611</v>
      </c>
      <c r="AI235" s="23"/>
      <c r="AJ235" s="23"/>
      <c r="AK235" s="26"/>
      <c r="AL235" s="23" t="s">
        <v>31</v>
      </c>
      <c r="AM235" s="23">
        <v>0.80400000000000005</v>
      </c>
      <c r="AN235" s="26">
        <f>(($U235-(3.1459*(($AB235+0.043)/2)^2))/((3.1459*(($AB235+0.043)/2)^2)-(3.1459*(AM235/2)^2)))/12</f>
        <v>1.7595227819939379</v>
      </c>
      <c r="AO235" s="23" t="s">
        <v>32</v>
      </c>
      <c r="AP235" s="23">
        <v>0.53</v>
      </c>
      <c r="AQ235" s="26">
        <f>(($U235-(3.1459*(($AB235+0.043)/2)^2))/((3.1459*(($AB235+0.043)/2)^2)-(3.1459*(AP235/2)^2)))/12</f>
        <v>1.387731357442483</v>
      </c>
      <c r="AR235" s="47">
        <f>AY235</f>
        <v>20</v>
      </c>
      <c r="AS235" s="21">
        <f>+IFERROR(VLOOKUP(L235,'[4]Lookup Tables'!$R$4:$U$22,2,FALSE),"ERROR")</f>
        <v>240</v>
      </c>
      <c r="AT235" s="23" t="str">
        <f>A235</f>
        <v>GJ</v>
      </c>
      <c r="AU235" s="21">
        <f>F235</f>
        <v>25</v>
      </c>
      <c r="AV235" s="21" t="str">
        <f>+IFERROR(VLOOKUP(L235,'[4]Lookup Tables'!$R$4:$V$22,5,FALSE),"ERROR")</f>
        <v>5-8</v>
      </c>
      <c r="AW235" s="21">
        <v>600</v>
      </c>
      <c r="AX235" s="48">
        <f>Q235</f>
        <v>19.75</v>
      </c>
      <c r="AY235" s="48">
        <f>AX235+0.25</f>
        <v>20</v>
      </c>
      <c r="AZ235" s="48">
        <f>AX235+1</f>
        <v>20.75</v>
      </c>
      <c r="BA235" s="29">
        <f t="array" ref="BA235">VLOOKUP($S235&amp;$M235, CHOOSE({1,2}, '[4]Lookup Tables'!$I$20:$I$49&amp;'[4]Lookup Tables'!$J$20:$J$49,'[4]Lookup Tables'!$K$20:$K$49), 2,0)</f>
        <v>9.1499999999999998E-2</v>
      </c>
      <c r="BB235" s="29">
        <f>BA235*AX235</f>
        <v>1.8071249999999999</v>
      </c>
      <c r="BC235" s="30">
        <f>BB235*454</f>
        <v>820.43474999999989</v>
      </c>
      <c r="BD235" s="29">
        <f t="array" ref="BD235">VLOOKUP($S235&amp;$M235, CHOOSE({1,2}, '[4]Lookup Tables'!$I$20:$I$49&amp;'[4]Lookup Tables'!$J$20:$J$49,'[4]Lookup Tables'!$L$20:$L$49), 2,0)</f>
        <v>9.2999999999999999E-2</v>
      </c>
      <c r="BE235" s="29">
        <f>BD235*AY235</f>
        <v>1.8599999999999999</v>
      </c>
      <c r="BF235" s="30">
        <f>BE235*454</f>
        <v>844.43999999999994</v>
      </c>
      <c r="BG235" s="29">
        <f t="array" ref="BG235">VLOOKUP($S235&amp;$M235, CHOOSE({1,2}, '[4]Lookup Tables'!$I$20:$I$49&amp;'[4]Lookup Tables'!$J$20:$J$49,'[4]Lookup Tables'!$M$20:$M$49), 2,0)</f>
        <v>9.4500000000000001E-2</v>
      </c>
      <c r="BH235" s="29">
        <f>BG235*AZ235</f>
        <v>1.9608749999999999</v>
      </c>
      <c r="BI235" s="30">
        <f>BH235*454</f>
        <v>890.23725000000002</v>
      </c>
      <c r="BJ235" s="30" t="str">
        <f>N235</f>
        <v>LIF0204</v>
      </c>
      <c r="BK235" s="31">
        <f>BE235*0.7</f>
        <v>1.3019999999999998</v>
      </c>
      <c r="BL235" s="30">
        <v>72036</v>
      </c>
      <c r="BM235" s="31">
        <f>BE235*0.3</f>
        <v>0.55799999999999994</v>
      </c>
      <c r="BN235" s="32">
        <v>0.3</v>
      </c>
      <c r="BO235" s="29" t="str">
        <f>'[4]Lookup Tables'!$P$58</f>
        <v>12-8 4x1.25 Universal Clip</v>
      </c>
      <c r="BP235" s="30">
        <f>VLOOKUP($BO235,'[4]Lookup Tables'!$P$58:$Q$60,2)</f>
        <v>8509</v>
      </c>
      <c r="BQ235" s="29" t="str">
        <f>VLOOKUP($S235,'[4]Lookup Tables'!$O$45:$S$53,2)</f>
        <v>54mm142 gauge</v>
      </c>
      <c r="BR235" s="33">
        <f>($AY235+1.25)/12</f>
        <v>1.7708333333333333</v>
      </c>
      <c r="BS235" s="30">
        <f>VLOOKUP($S235,'[4]Lookup Tables'!$O$45:$S$53,3)</f>
        <v>8040</v>
      </c>
      <c r="BT235" s="29" t="str">
        <f>VLOOKUP($S235,'[4]Lookup Tables'!$O$45:$S$53,4)</f>
        <v>114mm200 gauge</v>
      </c>
      <c r="BU235" s="33">
        <f>($AY235+1.25)/12</f>
        <v>1.7708333333333333</v>
      </c>
      <c r="BV235" s="30">
        <f>VLOOKUP($S235,'[4]Lookup Tables'!$O$45:$S$53,5)</f>
        <v>8036</v>
      </c>
      <c r="BW235" s="34">
        <f>F235</f>
        <v>25</v>
      </c>
      <c r="BX235" s="34">
        <f>BB235*BW235</f>
        <v>45.178124999999994</v>
      </c>
      <c r="BY235" s="34">
        <f>BE235*BW235</f>
        <v>46.5</v>
      </c>
      <c r="BZ235" s="34">
        <f>BH235*BW235</f>
        <v>49.021875000000001</v>
      </c>
      <c r="CA235" s="34">
        <f>BZ235+CE235+CI235</f>
        <v>50.821874999999999</v>
      </c>
      <c r="CB235" s="35" t="str">
        <f t="array" ref="CB235">VLOOKUP($E235&amp;ROUNDUP(($AZ235),0), CHOOSE({1,2},'[4]Lookup Tables'!$X$3:$X$129&amp;'[4]Lookup Tables'!$Y$3:$Y$129,'[4]Lookup Tables'!$Z$3:$Z$129),2,0)</f>
        <v>22"-2pc</v>
      </c>
      <c r="CC235" s="34">
        <f t="array" ref="CC235">VLOOKUP($E235&amp;ROUNDUP(($AZ235),0), CHOOSE({1,2},'[4]Lookup Tables'!$X$3:$X$129&amp;'[4]Lookup Tables'!$Y$3:$Y$129,'[4]Lookup Tables'!AA$3:$AA$129),2,0)</f>
        <v>8425</v>
      </c>
      <c r="CD235" s="34">
        <f t="array" ref="CD235">VLOOKUP($E235&amp;ROUNDUP(($AZ235),0), CHOOSE({1,2},'[4]Lookup Tables'!$X$3:$X$129&amp;'[4]Lookup Tables'!$Y$3:$Y$129,'[4]Lookup Tables'!$AB$3:$AB$129),2,0)</f>
        <v>8426</v>
      </c>
      <c r="CE235" s="36">
        <f t="array" ref="CE235">VLOOKUP($E235&amp;ROUNDUP(($AZ235),0), CHOOSE({1,2},'[4]Lookup Tables'!$X$3:$X$129&amp;'[4]Lookup Tables'!$Y$3:$Y$129,'[4]Lookup Tables'!$AD$3:$AD$129),2,0)</f>
        <v>1.8</v>
      </c>
      <c r="CF235" s="34">
        <f t="array" ref="CF235">VLOOKUP($E235&amp;ROUNDUP(($AZ235),0), CHOOSE({1,2},'[4]Lookup Tables'!$X$3:$X$129&amp;'[4]Lookup Tables'!$Y$3:$Y$129,'[4]Lookup Tables'!$AE$3:$AE$129),2,0)</f>
        <v>2</v>
      </c>
      <c r="CG235" s="34" t="str">
        <f t="array" ref="CG235">VLOOKUP($E235&amp;ROUNDUP(($AZ235+1),0), CHOOSE({1,2},'[4]Lookup Tables'!$X$3:$X$129&amp;'[4]Lookup Tables'!$Y$3:$Y$129,'[4]Lookup Tables'!$AC$3:$AC$129),2,0)</f>
        <v>NA</v>
      </c>
      <c r="CH235" s="36">
        <f>(CO235*12)*0.0386</f>
        <v>7.3311113961621626</v>
      </c>
      <c r="CI235" s="36">
        <f>IF(CB235="NA", CH235*0.0022,0)</f>
        <v>0</v>
      </c>
      <c r="CJ235" s="36">
        <f>((3.14159*(((S235*0.039370078474)/2)^2))*Q235)*BW235</f>
        <v>615.50153548101434</v>
      </c>
      <c r="CK235" s="36">
        <f>((SQRT((CJ235/Q235)/3.14159))*2)</f>
        <v>6.2992125558399996</v>
      </c>
      <c r="CL235" s="36">
        <f>CK235/0.7827</f>
        <v>8.048054881614922</v>
      </c>
      <c r="CM235" s="36">
        <f>(2*3.14159*(CL235/2))/12</f>
        <v>2.1069740612943852</v>
      </c>
      <c r="CN235" s="37">
        <f>ROUNDUP((Q235/3)*CM235,1)</f>
        <v>13.9</v>
      </c>
      <c r="CO235" s="37">
        <f>(CN235*ABS(COS(15)))+((6*(CM235*5))/12)</f>
        <v>15.82709714197358</v>
      </c>
      <c r="CP235" s="52" t="str">
        <f t="array" ref="CP235">VLOOKUP($S235&amp;$D235, CHOOSE({1,2}, '[4]Lookup Tables'!$O$65:$O$79&amp;'[4]Lookup Tables'!$P$65:$P$79,'[4]Lookup Tables'!$Q$65:$Q$79),2,0)</f>
        <v>NA</v>
      </c>
      <c r="CQ235" s="39">
        <f>(CA235/BW235)+(50/I235)</f>
        <v>2.0728749999999998</v>
      </c>
      <c r="CR235" s="40" t="str">
        <f>+IFERROR(VLOOKUP($J235,'[5]Codes - Revised'!$A$8:$O$12110,10,FALSE),"ERROR")</f>
        <v>48x42</v>
      </c>
      <c r="CS235" s="41">
        <f>CQ235*F235*H235</f>
        <v>2591.0937499999995</v>
      </c>
    </row>
    <row r="236" spans="1:97" s="10" customFormat="1">
      <c r="A236" s="11" t="s">
        <v>277</v>
      </c>
      <c r="B236" s="12">
        <v>266004</v>
      </c>
      <c r="C236" s="11" t="s">
        <v>483</v>
      </c>
      <c r="D236" s="11" t="s">
        <v>23</v>
      </c>
      <c r="E236" s="11" t="s">
        <v>24</v>
      </c>
      <c r="F236" s="11">
        <v>25</v>
      </c>
      <c r="G236" s="13">
        <f t="shared" ref="G236:G243" si="2191">CA236</f>
        <v>50.821874999999999</v>
      </c>
      <c r="H236" s="14">
        <v>48</v>
      </c>
      <c r="I236" s="13">
        <f t="shared" ref="I236:I243" si="2192">F236*H236</f>
        <v>1200</v>
      </c>
      <c r="J236" s="14">
        <v>34896</v>
      </c>
      <c r="K236" s="11">
        <v>35</v>
      </c>
      <c r="L236" s="15">
        <f>+IFERROR(VLOOKUP($K236,'[4]Lookup Tables'!$A$3:$B$35,2,FALSE),"ERROR")</f>
        <v>35</v>
      </c>
      <c r="M236" s="11" t="s">
        <v>56</v>
      </c>
      <c r="N236" s="15" t="str">
        <f t="array" ref="N236">VLOOKUP($M236&amp;$L236, CHOOSE({1,2}, '[4]Lookup Tables'!$I$59:$I$165&amp;'[4]Lookup Tables'!$J$59:$J$165,'[4]Lookup Tables'!$K$59:$K$165), 2,0)</f>
        <v>LIF35</v>
      </c>
      <c r="O236" s="15">
        <f t="array" ref="O236">VLOOKUP($M236&amp;$K236&amp;A236, CHOOSE({1,2,3}, '[4]Lookup Tables'!$I$59:$I$165&amp;'[4]Lookup Tables'!$J$59:$J$165&amp;'[4]Lookup Tables'!$H$59:$H$165,'[4]Lookup Tables'!$L$59:$L$165), 2,0)</f>
        <v>70411</v>
      </c>
      <c r="P236" s="15">
        <f>+IFERROR(VLOOKUP($A236,'[4]Lookup Tables'!$I$54:$J$55,2,FALSE),"ERROR")</f>
        <v>72038</v>
      </c>
      <c r="Q236" s="16">
        <v>19.75</v>
      </c>
      <c r="R236" s="51">
        <v>1.375</v>
      </c>
      <c r="S236" s="18">
        <v>32</v>
      </c>
      <c r="T236" s="19">
        <f>(VLOOKUP(S236,'[4]Lookup Tables'!$L$3:$M$11,2,FALSE))*0.039370078474</f>
        <v>1.2499999915495001</v>
      </c>
      <c r="U236" s="17">
        <f t="shared" ref="U236:U243" si="2193">(3.14159*(T236/2)^2)*(Q236)</f>
        <v>24.236875648860554</v>
      </c>
      <c r="V236" s="20" t="str">
        <f>+IFERROR(VLOOKUP(L236,'[4]Lookup Tables'!$R$4:$U$22,3,FALSE),"ERROR")</f>
        <v>Blue</v>
      </c>
      <c r="W236" s="21">
        <f t="shared" ref="W236:W243" si="2194">B236</f>
        <v>266004</v>
      </c>
      <c r="X236" s="22" t="s">
        <v>484</v>
      </c>
      <c r="Y236" s="23" t="s">
        <v>27</v>
      </c>
      <c r="Z236" s="23" t="str">
        <f>+IFERROR(VLOOKUP(L236,'[4]Lookup Tables'!$R$4:$U$22,4,FALSE),"ERROR")</f>
        <v>Fast</v>
      </c>
      <c r="AA236" s="21">
        <f t="shared" ref="AA236:AA243" si="2195">S236</f>
        <v>32</v>
      </c>
      <c r="AB236" s="24">
        <f t="shared" ref="AB236:AB243" si="2196">R236</f>
        <v>1.375</v>
      </c>
      <c r="AC236" s="23" t="s">
        <v>305</v>
      </c>
      <c r="AD236" s="25">
        <v>0.875</v>
      </c>
      <c r="AE236" s="26">
        <f t="shared" ref="AE236:AE243" si="2197">(($U236-(3.1459*(($AB236+0.043)/2)^2))/((3.1459*(($AB236+0.043)/2)^2)-(3.1459*(AD236/2)^2)))/12</f>
        <v>1.9279840459727182</v>
      </c>
      <c r="AF236" s="23" t="s">
        <v>306</v>
      </c>
      <c r="AG236" s="23">
        <v>1</v>
      </c>
      <c r="AH236" s="26">
        <f t="shared" ref="AH236:AH243" si="2198">(($U236-(3.1459*(($AB236+0.043)/2)^2))/((3.1459*(($AB236+0.043)/2)^2)-(3.1459*(AG236/2)^2)))/12</f>
        <v>2.3750608550470611</v>
      </c>
      <c r="AI236" s="23"/>
      <c r="AJ236" s="23"/>
      <c r="AK236" s="26"/>
      <c r="AL236" s="23" t="s">
        <v>31</v>
      </c>
      <c r="AM236" s="23">
        <v>0.80400000000000005</v>
      </c>
      <c r="AN236" s="26">
        <f t="shared" ref="AN236:AN243" si="2199">(($U236-(3.1459*(($AB236+0.043)/2)^2))/((3.1459*(($AB236+0.043)/2)^2)-(3.1459*(AM236/2)^2)))/12</f>
        <v>1.7595227819939379</v>
      </c>
      <c r="AO236" s="23" t="s">
        <v>32</v>
      </c>
      <c r="AP236" s="23">
        <v>0.53</v>
      </c>
      <c r="AQ236" s="26">
        <f t="shared" ref="AQ236:AQ243" si="2200">(($U236-(3.1459*(($AB236+0.043)/2)^2))/((3.1459*(($AB236+0.043)/2)^2)-(3.1459*(AP236/2)^2)))/12</f>
        <v>1.387731357442483</v>
      </c>
      <c r="AR236" s="47">
        <f t="shared" ref="AR236:AR243" si="2201">AY236</f>
        <v>20</v>
      </c>
      <c r="AS236" s="21">
        <f>+IFERROR(VLOOKUP(L236,'[4]Lookup Tables'!$R$4:$U$22,2,FALSE),"ERROR")</f>
        <v>30</v>
      </c>
      <c r="AT236" s="23" t="str">
        <f t="shared" ref="AT236:AT243" si="2202">A236</f>
        <v>GJ</v>
      </c>
      <c r="AU236" s="21">
        <f t="shared" ref="AU236:AU243" si="2203">F236</f>
        <v>25</v>
      </c>
      <c r="AV236" s="21" t="str">
        <f>+IFERROR(VLOOKUP(L236,'[4]Lookup Tables'!$R$4:$V$22,5,FALSE),"ERROR")</f>
        <v>5-8</v>
      </c>
      <c r="AW236" s="21">
        <v>600</v>
      </c>
      <c r="AX236" s="48">
        <f t="shared" ref="AX236:AX243" si="2204">Q236</f>
        <v>19.75</v>
      </c>
      <c r="AY236" s="48">
        <f t="shared" ref="AY236:AY243" si="2205">AX236+0.25</f>
        <v>20</v>
      </c>
      <c r="AZ236" s="48">
        <f t="shared" ref="AZ236:AZ243" si="2206">AX236+1</f>
        <v>20.75</v>
      </c>
      <c r="BA236" s="29">
        <f t="array" ref="BA236">VLOOKUP($S236&amp;$M236, CHOOSE({1,2}, '[4]Lookup Tables'!$I$20:$I$49&amp;'[4]Lookup Tables'!$J$20:$J$49,'[4]Lookup Tables'!$K$20:$K$49), 2,0)</f>
        <v>9.1499999999999998E-2</v>
      </c>
      <c r="BB236" s="29">
        <f t="shared" ref="BB236:BB243" si="2207">BA236*AX236</f>
        <v>1.8071249999999999</v>
      </c>
      <c r="BC236" s="30">
        <f t="shared" ref="BC236:BC243" si="2208">BB236*454</f>
        <v>820.43474999999989</v>
      </c>
      <c r="BD236" s="29">
        <f t="array" ref="BD236">VLOOKUP($S236&amp;$M236, CHOOSE({1,2}, '[4]Lookup Tables'!$I$20:$I$49&amp;'[4]Lookup Tables'!$J$20:$J$49,'[4]Lookup Tables'!$L$20:$L$49), 2,0)</f>
        <v>9.2999999999999999E-2</v>
      </c>
      <c r="BE236" s="29">
        <f t="shared" ref="BE236:BE243" si="2209">BD236*AY236</f>
        <v>1.8599999999999999</v>
      </c>
      <c r="BF236" s="30">
        <f t="shared" ref="BF236:BF243" si="2210">BE236*454</f>
        <v>844.43999999999994</v>
      </c>
      <c r="BG236" s="29">
        <f t="array" ref="BG236">VLOOKUP($S236&amp;$M236, CHOOSE({1,2}, '[4]Lookup Tables'!$I$20:$I$49&amp;'[4]Lookup Tables'!$J$20:$J$49,'[4]Lookup Tables'!$M$20:$M$49), 2,0)</f>
        <v>9.4500000000000001E-2</v>
      </c>
      <c r="BH236" s="29">
        <f t="shared" ref="BH236:BH243" si="2211">BG236*AZ236</f>
        <v>1.9608749999999999</v>
      </c>
      <c r="BI236" s="30">
        <f t="shared" ref="BI236:BI243" si="2212">BH236*454</f>
        <v>890.23725000000002</v>
      </c>
      <c r="BJ236" s="30" t="str">
        <f t="shared" ref="BJ236:BJ243" si="2213">N236</f>
        <v>LIF35</v>
      </c>
      <c r="BK236" s="31">
        <f t="shared" ref="BK236:BK243" si="2214">BE236*0.7</f>
        <v>1.3019999999999998</v>
      </c>
      <c r="BL236" s="30">
        <v>72036</v>
      </c>
      <c r="BM236" s="31">
        <f t="shared" ref="BM236:BM243" si="2215">BE236*0.3</f>
        <v>0.55799999999999994</v>
      </c>
      <c r="BN236" s="32">
        <v>0.3</v>
      </c>
      <c r="BO236" s="29" t="str">
        <f>'[4]Lookup Tables'!$P$58</f>
        <v>12-8 4x1.25 Universal Clip</v>
      </c>
      <c r="BP236" s="30">
        <f>VLOOKUP($BO236,'[4]Lookup Tables'!$P$58:$Q$60,2)</f>
        <v>8509</v>
      </c>
      <c r="BQ236" s="29" t="str">
        <f>VLOOKUP($S236,'[4]Lookup Tables'!$O$45:$S$53,2)</f>
        <v>54mm142 gauge</v>
      </c>
      <c r="BR236" s="33">
        <f t="shared" ref="BR236:BR243" si="2216">($AY236+1.25)/12</f>
        <v>1.7708333333333333</v>
      </c>
      <c r="BS236" s="30">
        <f>VLOOKUP($S236,'[4]Lookup Tables'!$O$45:$S$53,3)</f>
        <v>8040</v>
      </c>
      <c r="BT236" s="29" t="str">
        <f>VLOOKUP($S236,'[4]Lookup Tables'!$O$45:$S$53,4)</f>
        <v>114mm200 gauge</v>
      </c>
      <c r="BU236" s="33">
        <f t="shared" ref="BU236:BU243" si="2217">($AY236+1.25)/12</f>
        <v>1.7708333333333333</v>
      </c>
      <c r="BV236" s="30">
        <f>VLOOKUP($S236,'[4]Lookup Tables'!$O$45:$S$53,5)</f>
        <v>8036</v>
      </c>
      <c r="BW236" s="34">
        <f t="shared" ref="BW236:BW243" si="2218">F236</f>
        <v>25</v>
      </c>
      <c r="BX236" s="34">
        <f t="shared" ref="BX236:BX243" si="2219">BB236*BW236</f>
        <v>45.178124999999994</v>
      </c>
      <c r="BY236" s="34">
        <f t="shared" ref="BY236:BY243" si="2220">BE236*BW236</f>
        <v>46.5</v>
      </c>
      <c r="BZ236" s="34">
        <f t="shared" ref="BZ236:BZ243" si="2221">BH236*BW236</f>
        <v>49.021875000000001</v>
      </c>
      <c r="CA236" s="34">
        <f t="shared" ref="CA236:CA243" si="2222">BZ236+CE236+CI236</f>
        <v>50.821874999999999</v>
      </c>
      <c r="CB236" s="35" t="str">
        <f t="array" ref="CB236">VLOOKUP($E236&amp;ROUNDUP(($AZ236),0), CHOOSE({1,2},'[4]Lookup Tables'!$X$3:$X$129&amp;'[4]Lookup Tables'!$Y$3:$Y$129,'[4]Lookup Tables'!$Z$3:$Z$129),2,0)</f>
        <v>22"-2pc</v>
      </c>
      <c r="CC236" s="34">
        <f t="array" ref="CC236">VLOOKUP($E236&amp;ROUNDUP(($AZ236),0), CHOOSE({1,2},'[4]Lookup Tables'!$X$3:$X$129&amp;'[4]Lookup Tables'!$Y$3:$Y$129,'[4]Lookup Tables'!AA$3:$AA$129),2,0)</f>
        <v>8425</v>
      </c>
      <c r="CD236" s="34">
        <f t="array" ref="CD236">VLOOKUP($E236&amp;ROUNDUP(($AZ236),0), CHOOSE({1,2},'[4]Lookup Tables'!$X$3:$X$129&amp;'[4]Lookup Tables'!$Y$3:$Y$129,'[4]Lookup Tables'!$AB$3:$AB$129),2,0)</f>
        <v>8426</v>
      </c>
      <c r="CE236" s="36">
        <f t="array" ref="CE236">VLOOKUP($E236&amp;ROUNDUP(($AZ236),0), CHOOSE({1,2},'[4]Lookup Tables'!$X$3:$X$129&amp;'[4]Lookup Tables'!$Y$3:$Y$129,'[4]Lookup Tables'!$AD$3:$AD$129),2,0)</f>
        <v>1.8</v>
      </c>
      <c r="CF236" s="34">
        <f t="array" ref="CF236">VLOOKUP($E236&amp;ROUNDUP(($AZ236),0), CHOOSE({1,2},'[4]Lookup Tables'!$X$3:$X$129&amp;'[4]Lookup Tables'!$Y$3:$Y$129,'[4]Lookup Tables'!$AE$3:$AE$129),2,0)</f>
        <v>2</v>
      </c>
      <c r="CG236" s="34" t="str">
        <f t="array" ref="CG236">VLOOKUP($E236&amp;ROUNDUP(($AZ236+1),0), CHOOSE({1,2},'[4]Lookup Tables'!$X$3:$X$129&amp;'[4]Lookup Tables'!$Y$3:$Y$129,'[4]Lookup Tables'!$AC$3:$AC$129),2,0)</f>
        <v>NA</v>
      </c>
      <c r="CH236" s="36">
        <f t="shared" ref="CH236:CH243" si="2223">(CO236*12)*0.0386</f>
        <v>7.3311113961621626</v>
      </c>
      <c r="CI236" s="36">
        <f t="shared" ref="CI236:CI243" si="2224">IF(CB236="NA", CH236*0.0022,0)</f>
        <v>0</v>
      </c>
      <c r="CJ236" s="36">
        <f t="shared" ref="CJ236:CJ243" si="2225">((3.14159*(((S236*0.039370078474)/2)^2))*Q236)*BW236</f>
        <v>615.50153548101434</v>
      </c>
      <c r="CK236" s="36">
        <f t="shared" ref="CK236:CK243" si="2226">((SQRT((CJ236/Q236)/3.14159))*2)</f>
        <v>6.2992125558399996</v>
      </c>
      <c r="CL236" s="36">
        <f t="shared" ref="CL236:CL243" si="2227">CK236/0.7827</f>
        <v>8.048054881614922</v>
      </c>
      <c r="CM236" s="36">
        <f t="shared" ref="CM236:CM243" si="2228">(2*3.14159*(CL236/2))/12</f>
        <v>2.1069740612943852</v>
      </c>
      <c r="CN236" s="37">
        <f t="shared" ref="CN236:CN243" si="2229">ROUNDUP((Q236/3)*CM236,1)</f>
        <v>13.9</v>
      </c>
      <c r="CO236" s="37">
        <f t="shared" ref="CO236:CO243" si="2230">(CN236*ABS(COS(15)))+((6*(CM236*5))/12)</f>
        <v>15.82709714197358</v>
      </c>
      <c r="CP236" s="52" t="str">
        <f t="array" ref="CP236">VLOOKUP($S236&amp;$D236, CHOOSE({1,2}, '[4]Lookup Tables'!$O$65:$O$79&amp;'[4]Lookup Tables'!$P$65:$P$79,'[4]Lookup Tables'!$Q$65:$Q$79),2,0)</f>
        <v>NA</v>
      </c>
      <c r="CQ236" s="39">
        <f t="shared" ref="CQ236:CQ243" si="2231">(CA236/BW236)+(50/I236)</f>
        <v>2.0745416666666663</v>
      </c>
      <c r="CR236" s="40" t="str">
        <f>+IFERROR(VLOOKUP($J236,'[5]Codes - Revised'!$A$8:$O$12110,10,FALSE),"ERROR")</f>
        <v>48x42</v>
      </c>
      <c r="CS236" s="41">
        <f t="shared" ref="CS236:CS243" si="2232">CQ236*F236*H236</f>
        <v>2489.4499999999994</v>
      </c>
    </row>
    <row r="237" spans="1:97" s="10" customFormat="1">
      <c r="A237" s="11" t="s">
        <v>277</v>
      </c>
      <c r="B237" s="12">
        <v>266012</v>
      </c>
      <c r="C237" s="11" t="s">
        <v>485</v>
      </c>
      <c r="D237" s="11" t="s">
        <v>23</v>
      </c>
      <c r="E237" s="11" t="s">
        <v>24</v>
      </c>
      <c r="F237" s="11">
        <v>25</v>
      </c>
      <c r="G237" s="13">
        <f t="shared" si="2191"/>
        <v>60.531874999999999</v>
      </c>
      <c r="H237" s="14">
        <v>40</v>
      </c>
      <c r="I237" s="13">
        <f t="shared" si="2192"/>
        <v>1000</v>
      </c>
      <c r="J237" s="14">
        <v>32540</v>
      </c>
      <c r="K237" s="11" t="s">
        <v>65</v>
      </c>
      <c r="L237" s="15" t="str">
        <f>+IFERROR(VLOOKUP($K237,'[4]Lookup Tables'!$A$3:$B$35,2,FALSE),"ERROR")</f>
        <v>0204</v>
      </c>
      <c r="M237" s="11" t="s">
        <v>56</v>
      </c>
      <c r="N237" s="15" t="str">
        <f t="array" ref="N237">VLOOKUP($M237&amp;$L237, CHOOSE({1,2}, '[4]Lookup Tables'!$I$59:$I$165&amp;'[4]Lookup Tables'!$J$59:$J$165,'[4]Lookup Tables'!$K$59:$K$165), 2,0)</f>
        <v>LIF0204</v>
      </c>
      <c r="O237" s="15">
        <f t="array" ref="O237">VLOOKUP($M237&amp;$K237&amp;A237, CHOOSE({1,2,3}, '[4]Lookup Tables'!$I$59:$I$165&amp;'[4]Lookup Tables'!$J$59:$J$165&amp;'[4]Lookup Tables'!$H$59:$H$165,'[4]Lookup Tables'!$L$59:$L$165), 2,0)</f>
        <v>70414</v>
      </c>
      <c r="P237" s="15">
        <f>+IFERROR(VLOOKUP($A237,'[4]Lookup Tables'!$I$54:$J$55,2,FALSE),"ERROR")</f>
        <v>72038</v>
      </c>
      <c r="Q237" s="16">
        <v>23.75</v>
      </c>
      <c r="R237" s="51">
        <v>1.375</v>
      </c>
      <c r="S237" s="18">
        <v>32</v>
      </c>
      <c r="T237" s="19">
        <f>(VLOOKUP(S237,'[4]Lookup Tables'!$L$3:$M$11,2,FALSE))*0.039370078474</f>
        <v>1.2499999915495001</v>
      </c>
      <c r="U237" s="17">
        <f t="shared" si="2193"/>
        <v>29.145609957490539</v>
      </c>
      <c r="V237" s="20" t="str">
        <f>+IFERROR(VLOOKUP(L237,'[4]Lookup Tables'!$R$4:$U$22,3,FALSE),"ERROR")</f>
        <v>Yellow</v>
      </c>
      <c r="W237" s="21">
        <f t="shared" si="2194"/>
        <v>266012</v>
      </c>
      <c r="X237" s="22" t="s">
        <v>486</v>
      </c>
      <c r="Y237" s="23" t="s">
        <v>27</v>
      </c>
      <c r="Z237" s="23" t="str">
        <f>+IFERROR(VLOOKUP(L237,'[4]Lookup Tables'!$R$4:$U$22,4,FALSE),"ERROR")</f>
        <v>Slow</v>
      </c>
      <c r="AA237" s="21">
        <f t="shared" si="2195"/>
        <v>32</v>
      </c>
      <c r="AB237" s="24">
        <f t="shared" si="2196"/>
        <v>1.375</v>
      </c>
      <c r="AC237" s="23" t="s">
        <v>305</v>
      </c>
      <c r="AD237" s="25">
        <v>0.875</v>
      </c>
      <c r="AE237" s="26">
        <f t="shared" si="2197"/>
        <v>2.3457177083271019</v>
      </c>
      <c r="AF237" s="23" t="s">
        <v>306</v>
      </c>
      <c r="AG237" s="23">
        <v>1</v>
      </c>
      <c r="AH237" s="26">
        <f t="shared" si="2198"/>
        <v>2.8896620372330788</v>
      </c>
      <c r="AI237" s="23"/>
      <c r="AJ237" s="23"/>
      <c r="AK237" s="26"/>
      <c r="AL237" s="23" t="s">
        <v>31</v>
      </c>
      <c r="AM237" s="23">
        <v>0.80400000000000005</v>
      </c>
      <c r="AN237" s="26">
        <f t="shared" si="2199"/>
        <v>2.1407561730345104</v>
      </c>
      <c r="AO237" s="23" t="s">
        <v>32</v>
      </c>
      <c r="AP237" s="23">
        <v>0.53</v>
      </c>
      <c r="AQ237" s="26">
        <f t="shared" si="2200"/>
        <v>1.6884092097926533</v>
      </c>
      <c r="AR237" s="47">
        <f t="shared" si="2201"/>
        <v>24</v>
      </c>
      <c r="AS237" s="21">
        <f>+IFERROR(VLOOKUP(L237,'[4]Lookup Tables'!$R$4:$U$22,2,FALSE),"ERROR")</f>
        <v>240</v>
      </c>
      <c r="AT237" s="23" t="str">
        <f t="shared" si="2202"/>
        <v>GJ</v>
      </c>
      <c r="AU237" s="21">
        <f t="shared" si="2203"/>
        <v>25</v>
      </c>
      <c r="AV237" s="21" t="str">
        <f>+IFERROR(VLOOKUP(L237,'[4]Lookup Tables'!$R$4:$V$22,5,FALSE),"ERROR")</f>
        <v>5-8</v>
      </c>
      <c r="AW237" s="21">
        <v>600</v>
      </c>
      <c r="AX237" s="48">
        <f t="shared" si="2204"/>
        <v>23.75</v>
      </c>
      <c r="AY237" s="48">
        <f t="shared" si="2205"/>
        <v>24</v>
      </c>
      <c r="AZ237" s="48">
        <f t="shared" si="2206"/>
        <v>24.75</v>
      </c>
      <c r="BA237" s="29">
        <f t="array" ref="BA237">VLOOKUP($S237&amp;$M237, CHOOSE({1,2}, '[4]Lookup Tables'!$I$20:$I$49&amp;'[4]Lookup Tables'!$J$20:$J$49,'[4]Lookup Tables'!$K$20:$K$49), 2,0)</f>
        <v>9.1499999999999998E-2</v>
      </c>
      <c r="BB237" s="29">
        <f t="shared" si="2207"/>
        <v>2.1731249999999998</v>
      </c>
      <c r="BC237" s="30">
        <f t="shared" si="2208"/>
        <v>986.59874999999988</v>
      </c>
      <c r="BD237" s="29">
        <f t="array" ref="BD237">VLOOKUP($S237&amp;$M237, CHOOSE({1,2}, '[4]Lookup Tables'!$I$20:$I$49&amp;'[4]Lookup Tables'!$J$20:$J$49,'[4]Lookup Tables'!$L$20:$L$49), 2,0)</f>
        <v>9.2999999999999999E-2</v>
      </c>
      <c r="BE237" s="29">
        <f t="shared" si="2209"/>
        <v>2.2320000000000002</v>
      </c>
      <c r="BF237" s="30">
        <f t="shared" si="2210"/>
        <v>1013.3280000000001</v>
      </c>
      <c r="BG237" s="29">
        <f t="array" ref="BG237">VLOOKUP($S237&amp;$M237, CHOOSE({1,2}, '[4]Lookup Tables'!$I$20:$I$49&amp;'[4]Lookup Tables'!$J$20:$J$49,'[4]Lookup Tables'!$M$20:$M$49), 2,0)</f>
        <v>9.4500000000000001E-2</v>
      </c>
      <c r="BH237" s="29">
        <f t="shared" si="2211"/>
        <v>2.3388749999999998</v>
      </c>
      <c r="BI237" s="30">
        <f t="shared" si="2212"/>
        <v>1061.84925</v>
      </c>
      <c r="BJ237" s="30" t="str">
        <f t="shared" si="2213"/>
        <v>LIF0204</v>
      </c>
      <c r="BK237" s="31">
        <f t="shared" si="2214"/>
        <v>1.5624</v>
      </c>
      <c r="BL237" s="30">
        <v>72036</v>
      </c>
      <c r="BM237" s="31">
        <f t="shared" si="2215"/>
        <v>0.66960000000000008</v>
      </c>
      <c r="BN237" s="32">
        <v>0.3</v>
      </c>
      <c r="BO237" s="29" t="str">
        <f>'[4]Lookup Tables'!$P$58</f>
        <v>12-8 4x1.25 Universal Clip</v>
      </c>
      <c r="BP237" s="30">
        <f>VLOOKUP($BO237,'[4]Lookup Tables'!$P$58:$Q$60,2)</f>
        <v>8509</v>
      </c>
      <c r="BQ237" s="29" t="str">
        <f>VLOOKUP($S237,'[4]Lookup Tables'!$O$45:$S$53,2)</f>
        <v>54mm142 gauge</v>
      </c>
      <c r="BR237" s="33">
        <f t="shared" si="2216"/>
        <v>2.1041666666666665</v>
      </c>
      <c r="BS237" s="30">
        <f>VLOOKUP($S237,'[4]Lookup Tables'!$O$45:$S$53,3)</f>
        <v>8040</v>
      </c>
      <c r="BT237" s="29" t="str">
        <f>VLOOKUP($S237,'[4]Lookup Tables'!$O$45:$S$53,4)</f>
        <v>114mm200 gauge</v>
      </c>
      <c r="BU237" s="33">
        <f t="shared" si="2217"/>
        <v>2.1041666666666665</v>
      </c>
      <c r="BV237" s="30">
        <f>VLOOKUP($S237,'[4]Lookup Tables'!$O$45:$S$53,5)</f>
        <v>8036</v>
      </c>
      <c r="BW237" s="34">
        <f t="shared" si="2218"/>
        <v>25</v>
      </c>
      <c r="BX237" s="34">
        <f t="shared" si="2219"/>
        <v>54.328124999999993</v>
      </c>
      <c r="BY237" s="34">
        <f t="shared" si="2220"/>
        <v>55.800000000000004</v>
      </c>
      <c r="BZ237" s="34">
        <f t="shared" si="2221"/>
        <v>58.471874999999997</v>
      </c>
      <c r="CA237" s="34">
        <f t="shared" si="2222"/>
        <v>60.531874999999999</v>
      </c>
      <c r="CB237" s="35" t="str">
        <f t="array" ref="CB237">VLOOKUP($E237&amp;ROUNDUP(($AZ237),0), CHOOSE({1,2},'[4]Lookup Tables'!$X$3:$X$129&amp;'[4]Lookup Tables'!$Y$3:$Y$129,'[4]Lookup Tables'!$Z$3:$Z$129),2,0)</f>
        <v>25"-2pc</v>
      </c>
      <c r="CC237" s="34">
        <f t="array" ref="CC237">VLOOKUP($E237&amp;ROUNDUP(($AZ237),0), CHOOSE({1,2},'[4]Lookup Tables'!$X$3:$X$129&amp;'[4]Lookup Tables'!$Y$3:$Y$129,'[4]Lookup Tables'!AA$3:$AA$129),2,0)</f>
        <v>8427</v>
      </c>
      <c r="CD237" s="34">
        <f t="array" ref="CD237">VLOOKUP($E237&amp;ROUNDUP(($AZ237),0), CHOOSE({1,2},'[4]Lookup Tables'!$X$3:$X$129&amp;'[4]Lookup Tables'!$Y$3:$Y$129,'[4]Lookup Tables'!$AB$3:$AB$129),2,0)</f>
        <v>8428</v>
      </c>
      <c r="CE237" s="36">
        <f t="array" ref="CE237">VLOOKUP($E237&amp;ROUNDUP(($AZ237),0), CHOOSE({1,2},'[4]Lookup Tables'!$X$3:$X$129&amp;'[4]Lookup Tables'!$Y$3:$Y$129,'[4]Lookup Tables'!$AD$3:$AD$129),2,0)</f>
        <v>2.06</v>
      </c>
      <c r="CF237" s="34">
        <f t="array" ref="CF237">VLOOKUP($E237&amp;ROUNDUP(($AZ237),0), CHOOSE({1,2},'[4]Lookup Tables'!$X$3:$X$129&amp;'[4]Lookup Tables'!$Y$3:$Y$129,'[4]Lookup Tables'!$AE$3:$AE$129),2,0)</f>
        <v>2</v>
      </c>
      <c r="CG237" s="34" t="str">
        <f t="array" ref="CG237">VLOOKUP($E237&amp;ROUNDUP(($AZ237+1),0), CHOOSE({1,2},'[4]Lookup Tables'!$X$3:$X$129&amp;'[4]Lookup Tables'!$Y$3:$Y$129,'[4]Lookup Tables'!$AC$3:$AC$129),2,0)</f>
        <v>NA</v>
      </c>
      <c r="CH237" s="36">
        <f t="shared" si="2223"/>
        <v>8.3163962316235409</v>
      </c>
      <c r="CI237" s="36">
        <f t="shared" si="2224"/>
        <v>0</v>
      </c>
      <c r="CJ237" s="36">
        <f t="shared" si="2225"/>
        <v>740.16007431261221</v>
      </c>
      <c r="CK237" s="36">
        <f t="shared" si="2226"/>
        <v>6.2992125558400005</v>
      </c>
      <c r="CL237" s="36">
        <f t="shared" si="2227"/>
        <v>8.0480548816149238</v>
      </c>
      <c r="CM237" s="36">
        <f t="shared" si="2228"/>
        <v>2.1069740612943857</v>
      </c>
      <c r="CN237" s="37">
        <f t="shared" si="2229"/>
        <v>16.700000000000003</v>
      </c>
      <c r="CO237" s="37">
        <f t="shared" si="2230"/>
        <v>17.954223297978281</v>
      </c>
      <c r="CP237" s="52" t="str">
        <f t="array" ref="CP237">VLOOKUP($S237&amp;$D237, CHOOSE({1,2}, '[4]Lookup Tables'!$O$65:$O$79&amp;'[4]Lookup Tables'!$P$65:$P$79,'[4]Lookup Tables'!$Q$65:$Q$79),2,0)</f>
        <v>NA</v>
      </c>
      <c r="CQ237" s="39">
        <f t="shared" si="2231"/>
        <v>2.4712749999999999</v>
      </c>
      <c r="CR237" s="40" t="str">
        <f>+IFERROR(VLOOKUP($J237,'[5]Codes - Revised'!$A$8:$O$12110,10,FALSE),"ERROR")</f>
        <v>45x44</v>
      </c>
      <c r="CS237" s="41">
        <f t="shared" si="2232"/>
        <v>2471.2750000000001</v>
      </c>
    </row>
    <row r="238" spans="1:97" s="10" customFormat="1">
      <c r="A238" s="11" t="s">
        <v>277</v>
      </c>
      <c r="B238" s="12">
        <v>266014</v>
      </c>
      <c r="C238" s="11" t="s">
        <v>487</v>
      </c>
      <c r="D238" s="11" t="s">
        <v>23</v>
      </c>
      <c r="E238" s="11" t="s">
        <v>24</v>
      </c>
      <c r="F238" s="11">
        <v>25</v>
      </c>
      <c r="G238" s="13">
        <f t="shared" si="2191"/>
        <v>60.531874999999999</v>
      </c>
      <c r="H238" s="14">
        <v>40</v>
      </c>
      <c r="I238" s="13">
        <f t="shared" si="2192"/>
        <v>1000</v>
      </c>
      <c r="J238" s="14">
        <v>32540</v>
      </c>
      <c r="K238" s="11">
        <v>20</v>
      </c>
      <c r="L238" s="15">
        <f>+IFERROR(VLOOKUP($K238,'[4]Lookup Tables'!$A$3:$B$35,2,FALSE),"ERROR")</f>
        <v>20</v>
      </c>
      <c r="M238" s="11" t="s">
        <v>56</v>
      </c>
      <c r="N238" s="15" t="str">
        <f t="array" ref="N238">VLOOKUP($M238&amp;$L238, CHOOSE({1,2}, '[4]Lookup Tables'!$I$59:$I$165&amp;'[4]Lookup Tables'!$J$59:$J$165,'[4]Lookup Tables'!$K$59:$K$165), 2,0)</f>
        <v>LIF20</v>
      </c>
      <c r="O238" s="15">
        <f t="array" ref="O238">VLOOKUP($M238&amp;$K238&amp;A238, CHOOSE({1,2,3}, '[4]Lookup Tables'!$I$59:$I$165&amp;'[4]Lookup Tables'!$J$59:$J$165&amp;'[4]Lookup Tables'!$H$59:$H$165,'[4]Lookup Tables'!$L$59:$L$165), 2,0)</f>
        <v>70417</v>
      </c>
      <c r="P238" s="15">
        <f>+IFERROR(VLOOKUP($A238,'[4]Lookup Tables'!$I$54:$J$55,2,FALSE),"ERROR")</f>
        <v>72038</v>
      </c>
      <c r="Q238" s="16">
        <v>23.75</v>
      </c>
      <c r="R238" s="51">
        <v>1.375</v>
      </c>
      <c r="S238" s="18">
        <v>32</v>
      </c>
      <c r="T238" s="19">
        <f>(VLOOKUP(S238,'[4]Lookup Tables'!$L$3:$M$11,2,FALSE))*0.039370078474</f>
        <v>1.2499999915495001</v>
      </c>
      <c r="U238" s="17">
        <f t="shared" si="2193"/>
        <v>29.145609957490539</v>
      </c>
      <c r="V238" s="20" t="str">
        <f>+IFERROR(VLOOKUP(L238,'[4]Lookup Tables'!$R$4:$U$22,3,FALSE),"ERROR")</f>
        <v>Orange</v>
      </c>
      <c r="W238" s="21">
        <f t="shared" si="2194"/>
        <v>266014</v>
      </c>
      <c r="X238" s="22" t="s">
        <v>488</v>
      </c>
      <c r="Y238" s="23" t="s">
        <v>27</v>
      </c>
      <c r="Z238" s="23" t="str">
        <f>+IFERROR(VLOOKUP(L238,'[4]Lookup Tables'!$R$4:$U$22,4,FALSE),"ERROR")</f>
        <v>x-Fast</v>
      </c>
      <c r="AA238" s="21">
        <f t="shared" si="2195"/>
        <v>32</v>
      </c>
      <c r="AB238" s="24">
        <f t="shared" si="2196"/>
        <v>1.375</v>
      </c>
      <c r="AC238" s="23" t="s">
        <v>305</v>
      </c>
      <c r="AD238" s="25">
        <v>0.875</v>
      </c>
      <c r="AE238" s="26">
        <f t="shared" si="2197"/>
        <v>2.3457177083271019</v>
      </c>
      <c r="AF238" s="23" t="s">
        <v>306</v>
      </c>
      <c r="AG238" s="23">
        <v>1</v>
      </c>
      <c r="AH238" s="26">
        <f t="shared" si="2198"/>
        <v>2.8896620372330788</v>
      </c>
      <c r="AI238" s="23"/>
      <c r="AJ238" s="23"/>
      <c r="AK238" s="26"/>
      <c r="AL238" s="23" t="s">
        <v>31</v>
      </c>
      <c r="AM238" s="23">
        <v>0.80400000000000005</v>
      </c>
      <c r="AN238" s="26">
        <f t="shared" si="2199"/>
        <v>2.1407561730345104</v>
      </c>
      <c r="AO238" s="23" t="s">
        <v>32</v>
      </c>
      <c r="AP238" s="23">
        <v>0.53</v>
      </c>
      <c r="AQ238" s="26">
        <f t="shared" si="2200"/>
        <v>1.6884092097926533</v>
      </c>
      <c r="AR238" s="47">
        <f t="shared" si="2201"/>
        <v>24</v>
      </c>
      <c r="AS238" s="21">
        <f>+IFERROR(VLOOKUP(L238,'[4]Lookup Tables'!$R$4:$U$22,2,FALSE),"ERROR")</f>
        <v>15</v>
      </c>
      <c r="AT238" s="23" t="str">
        <f t="shared" si="2202"/>
        <v>GJ</v>
      </c>
      <c r="AU238" s="21">
        <f t="shared" si="2203"/>
        <v>25</v>
      </c>
      <c r="AV238" s="21" t="str">
        <f>+IFERROR(VLOOKUP(L238,'[4]Lookup Tables'!$R$4:$V$22,5,FALSE),"ERROR")</f>
        <v>3-6</v>
      </c>
      <c r="AW238" s="21">
        <v>600</v>
      </c>
      <c r="AX238" s="48">
        <f t="shared" si="2204"/>
        <v>23.75</v>
      </c>
      <c r="AY238" s="48">
        <f t="shared" si="2205"/>
        <v>24</v>
      </c>
      <c r="AZ238" s="48">
        <f t="shared" si="2206"/>
        <v>24.75</v>
      </c>
      <c r="BA238" s="29">
        <f t="array" ref="BA238">VLOOKUP($S238&amp;$M238, CHOOSE({1,2}, '[4]Lookup Tables'!$I$20:$I$49&amp;'[4]Lookup Tables'!$J$20:$J$49,'[4]Lookup Tables'!$K$20:$K$49), 2,0)</f>
        <v>9.1499999999999998E-2</v>
      </c>
      <c r="BB238" s="29">
        <f t="shared" si="2207"/>
        <v>2.1731249999999998</v>
      </c>
      <c r="BC238" s="30">
        <f t="shared" si="2208"/>
        <v>986.59874999999988</v>
      </c>
      <c r="BD238" s="29">
        <f t="array" ref="BD238">VLOOKUP($S238&amp;$M238, CHOOSE({1,2}, '[4]Lookup Tables'!$I$20:$I$49&amp;'[4]Lookup Tables'!$J$20:$J$49,'[4]Lookup Tables'!$L$20:$L$49), 2,0)</f>
        <v>9.2999999999999999E-2</v>
      </c>
      <c r="BE238" s="29">
        <f t="shared" si="2209"/>
        <v>2.2320000000000002</v>
      </c>
      <c r="BF238" s="30">
        <f t="shared" si="2210"/>
        <v>1013.3280000000001</v>
      </c>
      <c r="BG238" s="29">
        <f t="array" ref="BG238">VLOOKUP($S238&amp;$M238, CHOOSE({1,2}, '[4]Lookup Tables'!$I$20:$I$49&amp;'[4]Lookup Tables'!$J$20:$J$49,'[4]Lookup Tables'!$M$20:$M$49), 2,0)</f>
        <v>9.4500000000000001E-2</v>
      </c>
      <c r="BH238" s="29">
        <f t="shared" si="2211"/>
        <v>2.3388749999999998</v>
      </c>
      <c r="BI238" s="30">
        <f t="shared" si="2212"/>
        <v>1061.84925</v>
      </c>
      <c r="BJ238" s="30" t="str">
        <f t="shared" si="2213"/>
        <v>LIF20</v>
      </c>
      <c r="BK238" s="31">
        <f t="shared" si="2214"/>
        <v>1.5624</v>
      </c>
      <c r="BL238" s="30">
        <v>72036</v>
      </c>
      <c r="BM238" s="31">
        <f t="shared" si="2215"/>
        <v>0.66960000000000008</v>
      </c>
      <c r="BN238" s="32">
        <v>0.3</v>
      </c>
      <c r="BO238" s="29" t="str">
        <f>'[4]Lookup Tables'!$P$58</f>
        <v>12-8 4x1.25 Universal Clip</v>
      </c>
      <c r="BP238" s="30">
        <f>VLOOKUP($BO238,'[4]Lookup Tables'!$P$58:$Q$60,2)</f>
        <v>8509</v>
      </c>
      <c r="BQ238" s="29" t="str">
        <f>VLOOKUP($S238,'[4]Lookup Tables'!$O$45:$S$53,2)</f>
        <v>54mm142 gauge</v>
      </c>
      <c r="BR238" s="33">
        <f t="shared" si="2216"/>
        <v>2.1041666666666665</v>
      </c>
      <c r="BS238" s="30">
        <f>VLOOKUP($S238,'[4]Lookup Tables'!$O$45:$S$53,3)</f>
        <v>8040</v>
      </c>
      <c r="BT238" s="29" t="str">
        <f>VLOOKUP($S238,'[4]Lookup Tables'!$O$45:$S$53,4)</f>
        <v>114mm200 gauge</v>
      </c>
      <c r="BU238" s="33">
        <f t="shared" si="2217"/>
        <v>2.1041666666666665</v>
      </c>
      <c r="BV238" s="30">
        <f>VLOOKUP($S238,'[4]Lookup Tables'!$O$45:$S$53,5)</f>
        <v>8036</v>
      </c>
      <c r="BW238" s="34">
        <f t="shared" si="2218"/>
        <v>25</v>
      </c>
      <c r="BX238" s="34">
        <f t="shared" si="2219"/>
        <v>54.328124999999993</v>
      </c>
      <c r="BY238" s="34">
        <f t="shared" si="2220"/>
        <v>55.800000000000004</v>
      </c>
      <c r="BZ238" s="34">
        <f t="shared" si="2221"/>
        <v>58.471874999999997</v>
      </c>
      <c r="CA238" s="34">
        <f t="shared" si="2222"/>
        <v>60.531874999999999</v>
      </c>
      <c r="CB238" s="35" t="str">
        <f t="array" ref="CB238">VLOOKUP($E238&amp;ROUNDUP(($AZ238),0), CHOOSE({1,2},'[4]Lookup Tables'!$X$3:$X$129&amp;'[4]Lookup Tables'!$Y$3:$Y$129,'[4]Lookup Tables'!$Z$3:$Z$129),2,0)</f>
        <v>25"-2pc</v>
      </c>
      <c r="CC238" s="34">
        <f t="array" ref="CC238">VLOOKUP($E238&amp;ROUNDUP(($AZ238),0), CHOOSE({1,2},'[4]Lookup Tables'!$X$3:$X$129&amp;'[4]Lookup Tables'!$Y$3:$Y$129,'[4]Lookup Tables'!AA$3:$AA$129),2,0)</f>
        <v>8427</v>
      </c>
      <c r="CD238" s="34">
        <f t="array" ref="CD238">VLOOKUP($E238&amp;ROUNDUP(($AZ238),0), CHOOSE({1,2},'[4]Lookup Tables'!$X$3:$X$129&amp;'[4]Lookup Tables'!$Y$3:$Y$129,'[4]Lookup Tables'!$AB$3:$AB$129),2,0)</f>
        <v>8428</v>
      </c>
      <c r="CE238" s="36">
        <f t="array" ref="CE238">VLOOKUP($E238&amp;ROUNDUP(($AZ238),0), CHOOSE({1,2},'[4]Lookup Tables'!$X$3:$X$129&amp;'[4]Lookup Tables'!$Y$3:$Y$129,'[4]Lookup Tables'!$AD$3:$AD$129),2,0)</f>
        <v>2.06</v>
      </c>
      <c r="CF238" s="34">
        <f t="array" ref="CF238">VLOOKUP($E238&amp;ROUNDUP(($AZ238),0), CHOOSE({1,2},'[4]Lookup Tables'!$X$3:$X$129&amp;'[4]Lookup Tables'!$Y$3:$Y$129,'[4]Lookup Tables'!$AE$3:$AE$129),2,0)</f>
        <v>2</v>
      </c>
      <c r="CG238" s="34" t="str">
        <f t="array" ref="CG238">VLOOKUP($E238&amp;ROUNDUP(($AZ238+1),0), CHOOSE({1,2},'[4]Lookup Tables'!$X$3:$X$129&amp;'[4]Lookup Tables'!$Y$3:$Y$129,'[4]Lookup Tables'!$AC$3:$AC$129),2,0)</f>
        <v>NA</v>
      </c>
      <c r="CH238" s="36">
        <f t="shared" si="2223"/>
        <v>8.3163962316235409</v>
      </c>
      <c r="CI238" s="36">
        <f t="shared" si="2224"/>
        <v>0</v>
      </c>
      <c r="CJ238" s="36">
        <f t="shared" si="2225"/>
        <v>740.16007431261221</v>
      </c>
      <c r="CK238" s="36">
        <f t="shared" si="2226"/>
        <v>6.2992125558400005</v>
      </c>
      <c r="CL238" s="36">
        <f t="shared" si="2227"/>
        <v>8.0480548816149238</v>
      </c>
      <c r="CM238" s="36">
        <f t="shared" si="2228"/>
        <v>2.1069740612943857</v>
      </c>
      <c r="CN238" s="37">
        <f t="shared" si="2229"/>
        <v>16.700000000000003</v>
      </c>
      <c r="CO238" s="37">
        <f t="shared" si="2230"/>
        <v>17.954223297978281</v>
      </c>
      <c r="CP238" s="52" t="str">
        <f t="array" ref="CP238">VLOOKUP($S238&amp;$D238, CHOOSE({1,2}, '[4]Lookup Tables'!$O$65:$O$79&amp;'[4]Lookup Tables'!$P$65:$P$79,'[4]Lookup Tables'!$Q$65:$Q$79),2,0)</f>
        <v>NA</v>
      </c>
      <c r="CQ238" s="39">
        <f t="shared" si="2231"/>
        <v>2.4712749999999999</v>
      </c>
      <c r="CR238" s="40" t="str">
        <f>+IFERROR(VLOOKUP($J238,'[5]Codes - Revised'!$A$8:$O$12110,10,FALSE),"ERROR")</f>
        <v>45x44</v>
      </c>
      <c r="CS238" s="41">
        <f t="shared" si="2232"/>
        <v>2471.2750000000001</v>
      </c>
    </row>
    <row r="239" spans="1:97" s="10" customFormat="1">
      <c r="A239" s="11" t="s">
        <v>277</v>
      </c>
      <c r="B239" s="11">
        <v>266016</v>
      </c>
      <c r="C239" s="11" t="s">
        <v>489</v>
      </c>
      <c r="D239" s="11" t="s">
        <v>23</v>
      </c>
      <c r="E239" s="11" t="s">
        <v>24</v>
      </c>
      <c r="F239" s="11">
        <v>25</v>
      </c>
      <c r="G239" s="13">
        <f t="shared" si="2191"/>
        <v>60.531874999999999</v>
      </c>
      <c r="H239" s="14">
        <v>40</v>
      </c>
      <c r="I239" s="13">
        <f t="shared" si="2192"/>
        <v>1000</v>
      </c>
      <c r="J239" s="14">
        <v>32540</v>
      </c>
      <c r="K239" s="11">
        <v>35</v>
      </c>
      <c r="L239" s="15">
        <f>+IFERROR(VLOOKUP($K239,'[4]Lookup Tables'!$A$3:$B$35,2,FALSE),"ERROR")</f>
        <v>35</v>
      </c>
      <c r="M239" s="11" t="s">
        <v>56</v>
      </c>
      <c r="N239" s="15" t="str">
        <f t="array" ref="N239">VLOOKUP($M239&amp;$L239, CHOOSE({1,2}, '[4]Lookup Tables'!$I$59:$I$165&amp;'[4]Lookup Tables'!$J$59:$J$165,'[4]Lookup Tables'!$K$59:$K$165), 2,0)</f>
        <v>LIF35</v>
      </c>
      <c r="O239" s="15">
        <f t="array" ref="O239">VLOOKUP($M239&amp;$K239&amp;A239, CHOOSE({1,2,3}, '[4]Lookup Tables'!$I$59:$I$165&amp;'[4]Lookup Tables'!$J$59:$J$165&amp;'[4]Lookup Tables'!$H$59:$H$165,'[4]Lookup Tables'!$L$59:$L$165), 2,0)</f>
        <v>70411</v>
      </c>
      <c r="P239" s="15">
        <f>+IFERROR(VLOOKUP($A239,'[4]Lookup Tables'!$I$54:$J$55,2,FALSE),"ERROR")</f>
        <v>72038</v>
      </c>
      <c r="Q239" s="16">
        <v>23.75</v>
      </c>
      <c r="R239" s="51">
        <v>1.375</v>
      </c>
      <c r="S239" s="18">
        <v>32</v>
      </c>
      <c r="T239" s="19">
        <f>(VLOOKUP(S239,'[4]Lookup Tables'!$L$3:$M$11,2,FALSE))*0.039370078474</f>
        <v>1.2499999915495001</v>
      </c>
      <c r="U239" s="17">
        <f t="shared" si="2193"/>
        <v>29.145609957490539</v>
      </c>
      <c r="V239" s="20" t="str">
        <f>+IFERROR(VLOOKUP(L239,'[4]Lookup Tables'!$R$4:$U$22,3,FALSE),"ERROR")</f>
        <v>Blue</v>
      </c>
      <c r="W239" s="21">
        <f t="shared" si="2194"/>
        <v>266016</v>
      </c>
      <c r="X239" s="22" t="s">
        <v>490</v>
      </c>
      <c r="Y239" s="23" t="s">
        <v>27</v>
      </c>
      <c r="Z239" s="23" t="str">
        <f>+IFERROR(VLOOKUP(L239,'[4]Lookup Tables'!$R$4:$U$22,4,FALSE),"ERROR")</f>
        <v>Fast</v>
      </c>
      <c r="AA239" s="21">
        <f t="shared" si="2195"/>
        <v>32</v>
      </c>
      <c r="AB239" s="24">
        <f t="shared" si="2196"/>
        <v>1.375</v>
      </c>
      <c r="AC239" s="23" t="s">
        <v>305</v>
      </c>
      <c r="AD239" s="25">
        <v>0.875</v>
      </c>
      <c r="AE239" s="26">
        <f t="shared" si="2197"/>
        <v>2.3457177083271019</v>
      </c>
      <c r="AF239" s="23" t="s">
        <v>306</v>
      </c>
      <c r="AG239" s="23">
        <v>1</v>
      </c>
      <c r="AH239" s="26">
        <f t="shared" si="2198"/>
        <v>2.8896620372330788</v>
      </c>
      <c r="AI239" s="23"/>
      <c r="AJ239" s="23"/>
      <c r="AK239" s="26"/>
      <c r="AL239" s="23" t="s">
        <v>31</v>
      </c>
      <c r="AM239" s="23">
        <v>0.80400000000000005</v>
      </c>
      <c r="AN239" s="26">
        <f t="shared" si="2199"/>
        <v>2.1407561730345104</v>
      </c>
      <c r="AO239" s="23" t="s">
        <v>32</v>
      </c>
      <c r="AP239" s="23">
        <v>0.53</v>
      </c>
      <c r="AQ239" s="26">
        <f t="shared" si="2200"/>
        <v>1.6884092097926533</v>
      </c>
      <c r="AR239" s="47">
        <f t="shared" si="2201"/>
        <v>24</v>
      </c>
      <c r="AS239" s="21">
        <f>+IFERROR(VLOOKUP(L239,'[4]Lookup Tables'!$R$4:$U$22,2,FALSE),"ERROR")</f>
        <v>30</v>
      </c>
      <c r="AT239" s="23" t="str">
        <f t="shared" si="2202"/>
        <v>GJ</v>
      </c>
      <c r="AU239" s="21">
        <f t="shared" si="2203"/>
        <v>25</v>
      </c>
      <c r="AV239" s="21" t="str">
        <f>+IFERROR(VLOOKUP(L239,'[4]Lookup Tables'!$R$4:$V$22,5,FALSE),"ERROR")</f>
        <v>5-8</v>
      </c>
      <c r="AW239" s="21">
        <v>600</v>
      </c>
      <c r="AX239" s="48">
        <f t="shared" si="2204"/>
        <v>23.75</v>
      </c>
      <c r="AY239" s="48">
        <f t="shared" si="2205"/>
        <v>24</v>
      </c>
      <c r="AZ239" s="48">
        <f t="shared" si="2206"/>
        <v>24.75</v>
      </c>
      <c r="BA239" s="29">
        <f t="array" ref="BA239">VLOOKUP($S239&amp;$M239, CHOOSE({1,2}, '[4]Lookup Tables'!$I$20:$I$49&amp;'[4]Lookup Tables'!$J$20:$J$49,'[4]Lookup Tables'!$K$20:$K$49), 2,0)</f>
        <v>9.1499999999999998E-2</v>
      </c>
      <c r="BB239" s="29">
        <f t="shared" si="2207"/>
        <v>2.1731249999999998</v>
      </c>
      <c r="BC239" s="30">
        <f t="shared" si="2208"/>
        <v>986.59874999999988</v>
      </c>
      <c r="BD239" s="29">
        <f t="array" ref="BD239">VLOOKUP($S239&amp;$M239, CHOOSE({1,2}, '[4]Lookup Tables'!$I$20:$I$49&amp;'[4]Lookup Tables'!$J$20:$J$49,'[4]Lookup Tables'!$L$20:$L$49), 2,0)</f>
        <v>9.2999999999999999E-2</v>
      </c>
      <c r="BE239" s="29">
        <f t="shared" si="2209"/>
        <v>2.2320000000000002</v>
      </c>
      <c r="BF239" s="30">
        <f t="shared" si="2210"/>
        <v>1013.3280000000001</v>
      </c>
      <c r="BG239" s="29">
        <f t="array" ref="BG239">VLOOKUP($S239&amp;$M239, CHOOSE({1,2}, '[4]Lookup Tables'!$I$20:$I$49&amp;'[4]Lookup Tables'!$J$20:$J$49,'[4]Lookup Tables'!$M$20:$M$49), 2,0)</f>
        <v>9.4500000000000001E-2</v>
      </c>
      <c r="BH239" s="29">
        <f t="shared" si="2211"/>
        <v>2.3388749999999998</v>
      </c>
      <c r="BI239" s="30">
        <f t="shared" si="2212"/>
        <v>1061.84925</v>
      </c>
      <c r="BJ239" s="30" t="str">
        <f t="shared" si="2213"/>
        <v>LIF35</v>
      </c>
      <c r="BK239" s="31">
        <f t="shared" si="2214"/>
        <v>1.5624</v>
      </c>
      <c r="BL239" s="30">
        <v>72036</v>
      </c>
      <c r="BM239" s="31">
        <f t="shared" si="2215"/>
        <v>0.66960000000000008</v>
      </c>
      <c r="BN239" s="32">
        <v>0.3</v>
      </c>
      <c r="BO239" s="29" t="str">
        <f>'[4]Lookup Tables'!$P$58</f>
        <v>12-8 4x1.25 Universal Clip</v>
      </c>
      <c r="BP239" s="30">
        <f>VLOOKUP($BO239,'[4]Lookup Tables'!$P$58:$Q$60,2)</f>
        <v>8509</v>
      </c>
      <c r="BQ239" s="29" t="str">
        <f>VLOOKUP($S239,'[4]Lookup Tables'!$O$45:$S$53,2)</f>
        <v>54mm142 gauge</v>
      </c>
      <c r="BR239" s="33">
        <f t="shared" si="2216"/>
        <v>2.1041666666666665</v>
      </c>
      <c r="BS239" s="30">
        <f>VLOOKUP($S239,'[4]Lookup Tables'!$O$45:$S$53,3)</f>
        <v>8040</v>
      </c>
      <c r="BT239" s="29" t="str">
        <f>VLOOKUP($S239,'[4]Lookup Tables'!$O$45:$S$53,4)</f>
        <v>114mm200 gauge</v>
      </c>
      <c r="BU239" s="33">
        <f t="shared" si="2217"/>
        <v>2.1041666666666665</v>
      </c>
      <c r="BV239" s="30">
        <f>VLOOKUP($S239,'[4]Lookup Tables'!$O$45:$S$53,5)</f>
        <v>8036</v>
      </c>
      <c r="BW239" s="34">
        <f t="shared" si="2218"/>
        <v>25</v>
      </c>
      <c r="BX239" s="34">
        <f t="shared" si="2219"/>
        <v>54.328124999999993</v>
      </c>
      <c r="BY239" s="34">
        <f t="shared" si="2220"/>
        <v>55.800000000000004</v>
      </c>
      <c r="BZ239" s="34">
        <f t="shared" si="2221"/>
        <v>58.471874999999997</v>
      </c>
      <c r="CA239" s="34">
        <f t="shared" si="2222"/>
        <v>60.531874999999999</v>
      </c>
      <c r="CB239" s="35" t="str">
        <f t="array" ref="CB239">VLOOKUP($E239&amp;ROUNDUP(($AZ239),0), CHOOSE({1,2},'[4]Lookup Tables'!$X$3:$X$129&amp;'[4]Lookup Tables'!$Y$3:$Y$129,'[4]Lookup Tables'!$Z$3:$Z$129),2,0)</f>
        <v>25"-2pc</v>
      </c>
      <c r="CC239" s="34">
        <f t="array" ref="CC239">VLOOKUP($E239&amp;ROUNDUP(($AZ239),0), CHOOSE({1,2},'[4]Lookup Tables'!$X$3:$X$129&amp;'[4]Lookup Tables'!$Y$3:$Y$129,'[4]Lookup Tables'!AA$3:$AA$129),2,0)</f>
        <v>8427</v>
      </c>
      <c r="CD239" s="34">
        <f t="array" ref="CD239">VLOOKUP($E239&amp;ROUNDUP(($AZ239),0), CHOOSE({1,2},'[4]Lookup Tables'!$X$3:$X$129&amp;'[4]Lookup Tables'!$Y$3:$Y$129,'[4]Lookup Tables'!$AB$3:$AB$129),2,0)</f>
        <v>8428</v>
      </c>
      <c r="CE239" s="36">
        <f t="array" ref="CE239">VLOOKUP($E239&amp;ROUNDUP(($AZ239),0), CHOOSE({1,2},'[4]Lookup Tables'!$X$3:$X$129&amp;'[4]Lookup Tables'!$Y$3:$Y$129,'[4]Lookup Tables'!$AD$3:$AD$129),2,0)</f>
        <v>2.06</v>
      </c>
      <c r="CF239" s="34">
        <f t="array" ref="CF239">VLOOKUP($E239&amp;ROUNDUP(($AZ239),0), CHOOSE({1,2},'[4]Lookup Tables'!$X$3:$X$129&amp;'[4]Lookup Tables'!$Y$3:$Y$129,'[4]Lookup Tables'!$AE$3:$AE$129),2,0)</f>
        <v>2</v>
      </c>
      <c r="CG239" s="34" t="str">
        <f t="array" ref="CG239">VLOOKUP($E239&amp;ROUNDUP(($AZ239+1),0), CHOOSE({1,2},'[4]Lookup Tables'!$X$3:$X$129&amp;'[4]Lookup Tables'!$Y$3:$Y$129,'[4]Lookup Tables'!$AC$3:$AC$129),2,0)</f>
        <v>NA</v>
      </c>
      <c r="CH239" s="36">
        <f t="shared" si="2223"/>
        <v>8.3163962316235409</v>
      </c>
      <c r="CI239" s="36">
        <f t="shared" si="2224"/>
        <v>0</v>
      </c>
      <c r="CJ239" s="36">
        <f t="shared" si="2225"/>
        <v>740.16007431261221</v>
      </c>
      <c r="CK239" s="36">
        <f t="shared" si="2226"/>
        <v>6.2992125558400005</v>
      </c>
      <c r="CL239" s="36">
        <f t="shared" si="2227"/>
        <v>8.0480548816149238</v>
      </c>
      <c r="CM239" s="36">
        <f t="shared" si="2228"/>
        <v>2.1069740612943857</v>
      </c>
      <c r="CN239" s="37">
        <f t="shared" si="2229"/>
        <v>16.700000000000003</v>
      </c>
      <c r="CO239" s="37">
        <f t="shared" si="2230"/>
        <v>17.954223297978281</v>
      </c>
      <c r="CP239" s="52" t="str">
        <f t="array" ref="CP239">VLOOKUP($S239&amp;$D239, CHOOSE({1,2}, '[4]Lookup Tables'!$O$65:$O$79&amp;'[4]Lookup Tables'!$P$65:$P$79,'[4]Lookup Tables'!$Q$65:$Q$79),2,0)</f>
        <v>NA</v>
      </c>
      <c r="CQ239" s="39">
        <f t="shared" si="2231"/>
        <v>2.4712749999999999</v>
      </c>
      <c r="CR239" s="40" t="str">
        <f>+IFERROR(VLOOKUP($J239,'[5]Codes - Revised'!$A$8:$O$12110,10,FALSE),"ERROR")</f>
        <v>45x44</v>
      </c>
      <c r="CS239" s="41">
        <f t="shared" si="2232"/>
        <v>2471.2750000000001</v>
      </c>
    </row>
    <row r="240" spans="1:97" s="10" customFormat="1">
      <c r="A240" s="11" t="s">
        <v>277</v>
      </c>
      <c r="B240" s="11">
        <v>266019</v>
      </c>
      <c r="C240" s="11" t="s">
        <v>491</v>
      </c>
      <c r="D240" s="11" t="s">
        <v>23</v>
      </c>
      <c r="E240" s="11" t="s">
        <v>24</v>
      </c>
      <c r="F240" s="11">
        <v>25</v>
      </c>
      <c r="G240" s="13">
        <f t="shared" si="2191"/>
        <v>60.531874999999999</v>
      </c>
      <c r="H240" s="14">
        <v>40</v>
      </c>
      <c r="I240" s="13">
        <f t="shared" si="2192"/>
        <v>1000</v>
      </c>
      <c r="J240" s="14">
        <v>32540</v>
      </c>
      <c r="K240" s="11">
        <v>37</v>
      </c>
      <c r="L240" s="15">
        <f>+IFERROR(VLOOKUP($K240,'[4]Lookup Tables'!$A$3:$B$35,2,FALSE),"ERROR")</f>
        <v>37</v>
      </c>
      <c r="M240" s="11" t="s">
        <v>56</v>
      </c>
      <c r="N240" s="15" t="str">
        <f t="array" ref="N240">VLOOKUP($M240&amp;$L240, CHOOSE({1,2}, '[4]Lookup Tables'!$I$59:$I$165&amp;'[4]Lookup Tables'!$J$59:$J$165,'[4]Lookup Tables'!$K$59:$K$165), 2,0)</f>
        <v>LIF37</v>
      </c>
      <c r="O240" s="15">
        <f t="array" ref="O240">VLOOKUP($M240&amp;$K240&amp;A240, CHOOSE({1,2,3}, '[4]Lookup Tables'!$I$59:$I$165&amp;'[4]Lookup Tables'!$J$59:$J$165&amp;'[4]Lookup Tables'!$H$59:$H$165,'[4]Lookup Tables'!$L$59:$L$165), 2,0)</f>
        <v>70315</v>
      </c>
      <c r="P240" s="15">
        <f>+IFERROR(VLOOKUP($A240,'[4]Lookup Tables'!$I$54:$J$55,2,FALSE),"ERROR")</f>
        <v>72038</v>
      </c>
      <c r="Q240" s="16">
        <v>23.75</v>
      </c>
      <c r="R240" s="51">
        <v>1.375</v>
      </c>
      <c r="S240" s="18">
        <v>32</v>
      </c>
      <c r="T240" s="19">
        <f>(VLOOKUP(S240,'[4]Lookup Tables'!$L$3:$M$11,2,FALSE))*0.039370078474</f>
        <v>1.2499999915495001</v>
      </c>
      <c r="U240" s="17">
        <f t="shared" si="2193"/>
        <v>29.145609957490539</v>
      </c>
      <c r="V240" s="20" t="str">
        <f>+IFERROR(VLOOKUP(L240,'[4]Lookup Tables'!$R$4:$U$22,3,FALSE),"ERROR")</f>
        <v>Blue</v>
      </c>
      <c r="W240" s="21">
        <f t="shared" si="2194"/>
        <v>266019</v>
      </c>
      <c r="X240" s="22" t="s">
        <v>492</v>
      </c>
      <c r="Y240" s="23" t="s">
        <v>27</v>
      </c>
      <c r="Z240" s="23" t="str">
        <f>+IFERROR(VLOOKUP(L240,'[4]Lookup Tables'!$R$4:$U$22,4,FALSE),"ERROR")</f>
        <v>Fast</v>
      </c>
      <c r="AA240" s="21">
        <f t="shared" si="2195"/>
        <v>32</v>
      </c>
      <c r="AB240" s="24">
        <f t="shared" si="2196"/>
        <v>1.375</v>
      </c>
      <c r="AC240" s="23" t="s">
        <v>305</v>
      </c>
      <c r="AD240" s="25">
        <v>0.875</v>
      </c>
      <c r="AE240" s="26">
        <f t="shared" si="2197"/>
        <v>2.3457177083271019</v>
      </c>
      <c r="AF240" s="23" t="s">
        <v>306</v>
      </c>
      <c r="AG240" s="23">
        <v>1</v>
      </c>
      <c r="AH240" s="26">
        <f t="shared" si="2198"/>
        <v>2.8896620372330788</v>
      </c>
      <c r="AI240" s="23"/>
      <c r="AJ240" s="23"/>
      <c r="AK240" s="26"/>
      <c r="AL240" s="23" t="s">
        <v>31</v>
      </c>
      <c r="AM240" s="23">
        <v>0.80400000000000005</v>
      </c>
      <c r="AN240" s="26">
        <f t="shared" si="2199"/>
        <v>2.1407561730345104</v>
      </c>
      <c r="AO240" s="23" t="s">
        <v>32</v>
      </c>
      <c r="AP240" s="23">
        <v>0.53</v>
      </c>
      <c r="AQ240" s="26">
        <f t="shared" si="2200"/>
        <v>1.6884092097926533</v>
      </c>
      <c r="AR240" s="47">
        <f t="shared" si="2201"/>
        <v>24</v>
      </c>
      <c r="AS240" s="21">
        <f>+IFERROR(VLOOKUP(L240,'[4]Lookup Tables'!$R$4:$U$22,2,FALSE),"ERROR")</f>
        <v>30</v>
      </c>
      <c r="AT240" s="23" t="str">
        <f t="shared" si="2202"/>
        <v>GJ</v>
      </c>
      <c r="AU240" s="21">
        <f t="shared" si="2203"/>
        <v>25</v>
      </c>
      <c r="AV240" s="21" t="str">
        <f>+IFERROR(VLOOKUP(L240,'[4]Lookup Tables'!$R$4:$V$22,5,FALSE),"ERROR")</f>
        <v>5-8</v>
      </c>
      <c r="AW240" s="21">
        <v>600</v>
      </c>
      <c r="AX240" s="48">
        <f t="shared" si="2204"/>
        <v>23.75</v>
      </c>
      <c r="AY240" s="48">
        <f t="shared" si="2205"/>
        <v>24</v>
      </c>
      <c r="AZ240" s="48">
        <f t="shared" si="2206"/>
        <v>24.75</v>
      </c>
      <c r="BA240" s="29">
        <f t="array" ref="BA240">VLOOKUP($S240&amp;$M240, CHOOSE({1,2}, '[4]Lookup Tables'!$I$20:$I$49&amp;'[4]Lookup Tables'!$J$20:$J$49,'[4]Lookup Tables'!$K$20:$K$49), 2,0)</f>
        <v>9.1499999999999998E-2</v>
      </c>
      <c r="BB240" s="29">
        <f t="shared" si="2207"/>
        <v>2.1731249999999998</v>
      </c>
      <c r="BC240" s="30">
        <f t="shared" si="2208"/>
        <v>986.59874999999988</v>
      </c>
      <c r="BD240" s="29">
        <f t="array" ref="BD240">VLOOKUP($S240&amp;$M240, CHOOSE({1,2}, '[4]Lookup Tables'!$I$20:$I$49&amp;'[4]Lookup Tables'!$J$20:$J$49,'[4]Lookup Tables'!$L$20:$L$49), 2,0)</f>
        <v>9.2999999999999999E-2</v>
      </c>
      <c r="BE240" s="29">
        <f t="shared" si="2209"/>
        <v>2.2320000000000002</v>
      </c>
      <c r="BF240" s="30">
        <f t="shared" si="2210"/>
        <v>1013.3280000000001</v>
      </c>
      <c r="BG240" s="29">
        <f t="array" ref="BG240">VLOOKUP($S240&amp;$M240, CHOOSE({1,2}, '[4]Lookup Tables'!$I$20:$I$49&amp;'[4]Lookup Tables'!$J$20:$J$49,'[4]Lookup Tables'!$M$20:$M$49), 2,0)</f>
        <v>9.4500000000000001E-2</v>
      </c>
      <c r="BH240" s="29">
        <f t="shared" si="2211"/>
        <v>2.3388749999999998</v>
      </c>
      <c r="BI240" s="30">
        <f t="shared" si="2212"/>
        <v>1061.84925</v>
      </c>
      <c r="BJ240" s="30" t="str">
        <f t="shared" si="2213"/>
        <v>LIF37</v>
      </c>
      <c r="BK240" s="31">
        <f t="shared" si="2214"/>
        <v>1.5624</v>
      </c>
      <c r="BL240" s="30">
        <v>72036</v>
      </c>
      <c r="BM240" s="31">
        <f t="shared" si="2215"/>
        <v>0.66960000000000008</v>
      </c>
      <c r="BN240" s="32">
        <v>0.3</v>
      </c>
      <c r="BO240" s="29" t="str">
        <f>'[4]Lookup Tables'!$P$58</f>
        <v>12-8 4x1.25 Universal Clip</v>
      </c>
      <c r="BP240" s="30">
        <f>VLOOKUP($BO240,'[4]Lookup Tables'!$P$58:$Q$60,2)</f>
        <v>8509</v>
      </c>
      <c r="BQ240" s="29" t="str">
        <f>VLOOKUP($S240,'[4]Lookup Tables'!$O$45:$S$53,2)</f>
        <v>54mm142 gauge</v>
      </c>
      <c r="BR240" s="33">
        <f t="shared" si="2216"/>
        <v>2.1041666666666665</v>
      </c>
      <c r="BS240" s="30">
        <f>VLOOKUP($S240,'[4]Lookup Tables'!$O$45:$S$53,3)</f>
        <v>8040</v>
      </c>
      <c r="BT240" s="29" t="str">
        <f>VLOOKUP($S240,'[4]Lookup Tables'!$O$45:$S$53,4)</f>
        <v>114mm200 gauge</v>
      </c>
      <c r="BU240" s="33">
        <f t="shared" si="2217"/>
        <v>2.1041666666666665</v>
      </c>
      <c r="BV240" s="30">
        <f>VLOOKUP($S240,'[4]Lookup Tables'!$O$45:$S$53,5)</f>
        <v>8036</v>
      </c>
      <c r="BW240" s="34">
        <f t="shared" si="2218"/>
        <v>25</v>
      </c>
      <c r="BX240" s="34">
        <f t="shared" si="2219"/>
        <v>54.328124999999993</v>
      </c>
      <c r="BY240" s="34">
        <f t="shared" si="2220"/>
        <v>55.800000000000004</v>
      </c>
      <c r="BZ240" s="34">
        <f t="shared" si="2221"/>
        <v>58.471874999999997</v>
      </c>
      <c r="CA240" s="34">
        <f t="shared" si="2222"/>
        <v>60.531874999999999</v>
      </c>
      <c r="CB240" s="35" t="str">
        <f t="array" ref="CB240">VLOOKUP($E240&amp;ROUNDUP(($AZ240),0), CHOOSE({1,2},'[4]Lookup Tables'!$X$3:$X$129&amp;'[4]Lookup Tables'!$Y$3:$Y$129,'[4]Lookup Tables'!$Z$3:$Z$129),2,0)</f>
        <v>25"-2pc</v>
      </c>
      <c r="CC240" s="34">
        <f t="array" ref="CC240">VLOOKUP($E240&amp;ROUNDUP(($AZ240),0), CHOOSE({1,2},'[4]Lookup Tables'!$X$3:$X$129&amp;'[4]Lookup Tables'!$Y$3:$Y$129,'[4]Lookup Tables'!AA$3:$AA$129),2,0)</f>
        <v>8427</v>
      </c>
      <c r="CD240" s="34">
        <f t="array" ref="CD240">VLOOKUP($E240&amp;ROUNDUP(($AZ240),0), CHOOSE({1,2},'[4]Lookup Tables'!$X$3:$X$129&amp;'[4]Lookup Tables'!$Y$3:$Y$129,'[4]Lookup Tables'!$AB$3:$AB$129),2,0)</f>
        <v>8428</v>
      </c>
      <c r="CE240" s="36">
        <f t="array" ref="CE240">VLOOKUP($E240&amp;ROUNDUP(($AZ240),0), CHOOSE({1,2},'[4]Lookup Tables'!$X$3:$X$129&amp;'[4]Lookup Tables'!$Y$3:$Y$129,'[4]Lookup Tables'!$AD$3:$AD$129),2,0)</f>
        <v>2.06</v>
      </c>
      <c r="CF240" s="34">
        <f t="array" ref="CF240">VLOOKUP($E240&amp;ROUNDUP(($AZ240),0), CHOOSE({1,2},'[4]Lookup Tables'!$X$3:$X$129&amp;'[4]Lookup Tables'!$Y$3:$Y$129,'[4]Lookup Tables'!$AE$3:$AE$129),2,0)</f>
        <v>2</v>
      </c>
      <c r="CG240" s="34" t="str">
        <f t="array" ref="CG240">VLOOKUP($E240&amp;ROUNDUP(($AZ240+1),0), CHOOSE({1,2},'[4]Lookup Tables'!$X$3:$X$129&amp;'[4]Lookup Tables'!$Y$3:$Y$129,'[4]Lookup Tables'!$AC$3:$AC$129),2,0)</f>
        <v>NA</v>
      </c>
      <c r="CH240" s="36">
        <f t="shared" si="2223"/>
        <v>8.3163962316235409</v>
      </c>
      <c r="CI240" s="36">
        <f t="shared" si="2224"/>
        <v>0</v>
      </c>
      <c r="CJ240" s="36">
        <f t="shared" si="2225"/>
        <v>740.16007431261221</v>
      </c>
      <c r="CK240" s="36">
        <f t="shared" si="2226"/>
        <v>6.2992125558400005</v>
      </c>
      <c r="CL240" s="36">
        <f t="shared" si="2227"/>
        <v>8.0480548816149238</v>
      </c>
      <c r="CM240" s="36">
        <f t="shared" si="2228"/>
        <v>2.1069740612943857</v>
      </c>
      <c r="CN240" s="37">
        <f t="shared" si="2229"/>
        <v>16.700000000000003</v>
      </c>
      <c r="CO240" s="37">
        <f t="shared" si="2230"/>
        <v>17.954223297978281</v>
      </c>
      <c r="CP240" s="52" t="str">
        <f t="array" ref="CP240">VLOOKUP($S240&amp;$D240, CHOOSE({1,2}, '[4]Lookup Tables'!$O$65:$O$79&amp;'[4]Lookup Tables'!$P$65:$P$79,'[4]Lookup Tables'!$Q$65:$Q$79),2,0)</f>
        <v>NA</v>
      </c>
      <c r="CQ240" s="39">
        <f t="shared" si="2231"/>
        <v>2.4712749999999999</v>
      </c>
      <c r="CR240" s="40" t="str">
        <f>+IFERROR(VLOOKUP($J240,'[5]Codes - Revised'!$A$8:$O$12110,10,FALSE),"ERROR")</f>
        <v>45x44</v>
      </c>
      <c r="CS240" s="41">
        <f t="shared" si="2232"/>
        <v>2471.2750000000001</v>
      </c>
    </row>
    <row r="241" spans="1:97" s="10" customFormat="1">
      <c r="A241" s="11" t="s">
        <v>277</v>
      </c>
      <c r="B241" s="11">
        <v>266025</v>
      </c>
      <c r="C241" s="11" t="s">
        <v>493</v>
      </c>
      <c r="D241" s="11" t="s">
        <v>23</v>
      </c>
      <c r="E241" s="11" t="s">
        <v>24</v>
      </c>
      <c r="F241" s="11">
        <v>25</v>
      </c>
      <c r="G241" s="13">
        <f t="shared" si="2191"/>
        <v>60.531874999999999</v>
      </c>
      <c r="H241" s="14">
        <v>40</v>
      </c>
      <c r="I241" s="13">
        <f t="shared" si="2192"/>
        <v>1000</v>
      </c>
      <c r="J241" s="14">
        <v>32540</v>
      </c>
      <c r="K241" s="11">
        <v>1530</v>
      </c>
      <c r="L241" s="15">
        <f>+IFERROR(VLOOKUP($K241,'[4]Lookup Tables'!$A$3:$B$35,2,FALSE),"ERROR")</f>
        <v>1530</v>
      </c>
      <c r="M241" s="11" t="s">
        <v>56</v>
      </c>
      <c r="N241" s="15" t="str">
        <f t="array" ref="N241">VLOOKUP($M241&amp;$L241, CHOOSE({1,2}, '[4]Lookup Tables'!$I$59:$I$165&amp;'[4]Lookup Tables'!$J$59:$J$165,'[4]Lookup Tables'!$K$59:$K$165), 2,0)</f>
        <v>LIF1530</v>
      </c>
      <c r="O241" s="15">
        <f t="array" ref="O241">VLOOKUP($M241&amp;$K241&amp;A241, CHOOSE({1,2,3}, '[4]Lookup Tables'!$I$59:$I$165&amp;'[4]Lookup Tables'!$J$59:$J$165&amp;'[4]Lookup Tables'!$H$59:$H$165,'[4]Lookup Tables'!$L$59:$L$165), 2,0)</f>
        <v>70362</v>
      </c>
      <c r="P241" s="15">
        <f>+IFERROR(VLOOKUP($A241,'[4]Lookup Tables'!$I$54:$J$55,2,FALSE),"ERROR")</f>
        <v>72038</v>
      </c>
      <c r="Q241" s="16">
        <v>23.75</v>
      </c>
      <c r="R241" s="51">
        <v>1.375</v>
      </c>
      <c r="S241" s="18">
        <v>32</v>
      </c>
      <c r="T241" s="19">
        <f>(VLOOKUP(S241,'[4]Lookup Tables'!$L$3:$M$11,2,FALSE))*0.039370078474</f>
        <v>1.2499999915495001</v>
      </c>
      <c r="U241" s="17">
        <f t="shared" si="2193"/>
        <v>29.145609957490539</v>
      </c>
      <c r="V241" s="20" t="str">
        <f>+IFERROR(VLOOKUP(L241,'[4]Lookup Tables'!$R$4:$U$22,3,FALSE),"ERROR")</f>
        <v>White</v>
      </c>
      <c r="W241" s="21">
        <f t="shared" si="2194"/>
        <v>266025</v>
      </c>
      <c r="X241" s="22" t="s">
        <v>494</v>
      </c>
      <c r="Y241" s="23" t="s">
        <v>27</v>
      </c>
      <c r="Z241" s="23" t="str">
        <f>+IFERROR(VLOOKUP(L241,'[4]Lookup Tables'!$R$4:$U$22,4,FALSE),"ERROR")</f>
        <v>Super Slow</v>
      </c>
      <c r="AA241" s="21">
        <f t="shared" si="2195"/>
        <v>32</v>
      </c>
      <c r="AB241" s="24">
        <f t="shared" si="2196"/>
        <v>1.375</v>
      </c>
      <c r="AC241" s="23" t="s">
        <v>305</v>
      </c>
      <c r="AD241" s="25">
        <v>0.875</v>
      </c>
      <c r="AE241" s="26">
        <f t="shared" si="2197"/>
        <v>2.3457177083271019</v>
      </c>
      <c r="AF241" s="23" t="s">
        <v>306</v>
      </c>
      <c r="AG241" s="23">
        <v>1</v>
      </c>
      <c r="AH241" s="26">
        <f t="shared" si="2198"/>
        <v>2.8896620372330788</v>
      </c>
      <c r="AI241" s="23"/>
      <c r="AJ241" s="23"/>
      <c r="AK241" s="26"/>
      <c r="AL241" s="23" t="s">
        <v>31</v>
      </c>
      <c r="AM241" s="23">
        <v>0.80400000000000005</v>
      </c>
      <c r="AN241" s="26">
        <f t="shared" si="2199"/>
        <v>2.1407561730345104</v>
      </c>
      <c r="AO241" s="23" t="s">
        <v>32</v>
      </c>
      <c r="AP241" s="23">
        <v>0.53</v>
      </c>
      <c r="AQ241" s="26">
        <f t="shared" si="2200"/>
        <v>1.6884092097926533</v>
      </c>
      <c r="AR241" s="47">
        <f t="shared" si="2201"/>
        <v>24</v>
      </c>
      <c r="AS241" s="21">
        <f>+IFERROR(VLOOKUP(L241,'[4]Lookup Tables'!$R$4:$U$22,2,FALSE),"ERROR")</f>
        <v>1000</v>
      </c>
      <c r="AT241" s="23" t="str">
        <f t="shared" si="2202"/>
        <v>GJ</v>
      </c>
      <c r="AU241" s="21">
        <f t="shared" si="2203"/>
        <v>25</v>
      </c>
      <c r="AV241" s="21" t="str">
        <f>+IFERROR(VLOOKUP(L241,'[4]Lookup Tables'!$R$4:$V$22,5,FALSE),"ERROR")</f>
        <v>5-8</v>
      </c>
      <c r="AW241" s="21">
        <v>600</v>
      </c>
      <c r="AX241" s="48">
        <f t="shared" si="2204"/>
        <v>23.75</v>
      </c>
      <c r="AY241" s="48">
        <f t="shared" si="2205"/>
        <v>24</v>
      </c>
      <c r="AZ241" s="48">
        <f t="shared" si="2206"/>
        <v>24.75</v>
      </c>
      <c r="BA241" s="29">
        <f t="array" ref="BA241">VLOOKUP($S241&amp;$M241, CHOOSE({1,2}, '[4]Lookup Tables'!$I$20:$I$49&amp;'[4]Lookup Tables'!$J$20:$J$49,'[4]Lookup Tables'!$K$20:$K$49), 2,0)</f>
        <v>9.1499999999999998E-2</v>
      </c>
      <c r="BB241" s="29">
        <f t="shared" si="2207"/>
        <v>2.1731249999999998</v>
      </c>
      <c r="BC241" s="30">
        <f t="shared" si="2208"/>
        <v>986.59874999999988</v>
      </c>
      <c r="BD241" s="29">
        <f t="array" ref="BD241">VLOOKUP($S241&amp;$M241, CHOOSE({1,2}, '[4]Lookup Tables'!$I$20:$I$49&amp;'[4]Lookup Tables'!$J$20:$J$49,'[4]Lookup Tables'!$L$20:$L$49), 2,0)</f>
        <v>9.2999999999999999E-2</v>
      </c>
      <c r="BE241" s="29">
        <f t="shared" si="2209"/>
        <v>2.2320000000000002</v>
      </c>
      <c r="BF241" s="30">
        <f t="shared" si="2210"/>
        <v>1013.3280000000001</v>
      </c>
      <c r="BG241" s="29">
        <f t="array" ref="BG241">VLOOKUP($S241&amp;$M241, CHOOSE({1,2}, '[4]Lookup Tables'!$I$20:$I$49&amp;'[4]Lookup Tables'!$J$20:$J$49,'[4]Lookup Tables'!$M$20:$M$49), 2,0)</f>
        <v>9.4500000000000001E-2</v>
      </c>
      <c r="BH241" s="29">
        <f t="shared" si="2211"/>
        <v>2.3388749999999998</v>
      </c>
      <c r="BI241" s="30">
        <f t="shared" si="2212"/>
        <v>1061.84925</v>
      </c>
      <c r="BJ241" s="30" t="str">
        <f t="shared" si="2213"/>
        <v>LIF1530</v>
      </c>
      <c r="BK241" s="31">
        <f t="shared" si="2214"/>
        <v>1.5624</v>
      </c>
      <c r="BL241" s="30">
        <v>72036</v>
      </c>
      <c r="BM241" s="31">
        <f t="shared" si="2215"/>
        <v>0.66960000000000008</v>
      </c>
      <c r="BN241" s="32">
        <v>0.3</v>
      </c>
      <c r="BO241" s="29" t="str">
        <f>'[4]Lookup Tables'!$P$58</f>
        <v>12-8 4x1.25 Universal Clip</v>
      </c>
      <c r="BP241" s="30">
        <f>VLOOKUP($BO241,'[4]Lookup Tables'!$P$58:$Q$60,2)</f>
        <v>8509</v>
      </c>
      <c r="BQ241" s="29" t="str">
        <f>VLOOKUP($S241,'[4]Lookup Tables'!$O$45:$S$53,2)</f>
        <v>54mm142 gauge</v>
      </c>
      <c r="BR241" s="33">
        <f t="shared" si="2216"/>
        <v>2.1041666666666665</v>
      </c>
      <c r="BS241" s="30">
        <f>VLOOKUP($S241,'[4]Lookup Tables'!$O$45:$S$53,3)</f>
        <v>8040</v>
      </c>
      <c r="BT241" s="29" t="str">
        <f>VLOOKUP($S241,'[4]Lookup Tables'!$O$45:$S$53,4)</f>
        <v>114mm200 gauge</v>
      </c>
      <c r="BU241" s="33">
        <f t="shared" si="2217"/>
        <v>2.1041666666666665</v>
      </c>
      <c r="BV241" s="30">
        <f>VLOOKUP($S241,'[4]Lookup Tables'!$O$45:$S$53,5)</f>
        <v>8036</v>
      </c>
      <c r="BW241" s="34">
        <f t="shared" si="2218"/>
        <v>25</v>
      </c>
      <c r="BX241" s="34">
        <f t="shared" si="2219"/>
        <v>54.328124999999993</v>
      </c>
      <c r="BY241" s="34">
        <f t="shared" si="2220"/>
        <v>55.800000000000004</v>
      </c>
      <c r="BZ241" s="34">
        <f t="shared" si="2221"/>
        <v>58.471874999999997</v>
      </c>
      <c r="CA241" s="34">
        <f t="shared" si="2222"/>
        <v>60.531874999999999</v>
      </c>
      <c r="CB241" s="35" t="str">
        <f t="array" ref="CB241">VLOOKUP($E241&amp;ROUNDUP(($AZ241),0), CHOOSE({1,2},'[4]Lookup Tables'!$X$3:$X$129&amp;'[4]Lookup Tables'!$Y$3:$Y$129,'[4]Lookup Tables'!$Z$3:$Z$129),2,0)</f>
        <v>25"-2pc</v>
      </c>
      <c r="CC241" s="34">
        <f t="array" ref="CC241">VLOOKUP($E241&amp;ROUNDUP(($AZ241),0), CHOOSE({1,2},'[4]Lookup Tables'!$X$3:$X$129&amp;'[4]Lookup Tables'!$Y$3:$Y$129,'[4]Lookup Tables'!AA$3:$AA$129),2,0)</f>
        <v>8427</v>
      </c>
      <c r="CD241" s="34">
        <f t="array" ref="CD241">VLOOKUP($E241&amp;ROUNDUP(($AZ241),0), CHOOSE({1,2},'[4]Lookup Tables'!$X$3:$X$129&amp;'[4]Lookup Tables'!$Y$3:$Y$129,'[4]Lookup Tables'!$AB$3:$AB$129),2,0)</f>
        <v>8428</v>
      </c>
      <c r="CE241" s="36">
        <f t="array" ref="CE241">VLOOKUP($E241&amp;ROUNDUP(($AZ241),0), CHOOSE({1,2},'[4]Lookup Tables'!$X$3:$X$129&amp;'[4]Lookup Tables'!$Y$3:$Y$129,'[4]Lookup Tables'!$AD$3:$AD$129),2,0)</f>
        <v>2.06</v>
      </c>
      <c r="CF241" s="34">
        <f t="array" ref="CF241">VLOOKUP($E241&amp;ROUNDUP(($AZ241),0), CHOOSE({1,2},'[4]Lookup Tables'!$X$3:$X$129&amp;'[4]Lookup Tables'!$Y$3:$Y$129,'[4]Lookup Tables'!$AE$3:$AE$129),2,0)</f>
        <v>2</v>
      </c>
      <c r="CG241" s="34" t="str">
        <f t="array" ref="CG241">VLOOKUP($E241&amp;ROUNDUP(($AZ241+1),0), CHOOSE({1,2},'[4]Lookup Tables'!$X$3:$X$129&amp;'[4]Lookup Tables'!$Y$3:$Y$129,'[4]Lookup Tables'!$AC$3:$AC$129),2,0)</f>
        <v>NA</v>
      </c>
      <c r="CH241" s="36">
        <f t="shared" si="2223"/>
        <v>8.3163962316235409</v>
      </c>
      <c r="CI241" s="36">
        <f t="shared" si="2224"/>
        <v>0</v>
      </c>
      <c r="CJ241" s="36">
        <f t="shared" si="2225"/>
        <v>740.16007431261221</v>
      </c>
      <c r="CK241" s="36">
        <f t="shared" si="2226"/>
        <v>6.2992125558400005</v>
      </c>
      <c r="CL241" s="36">
        <f t="shared" si="2227"/>
        <v>8.0480548816149238</v>
      </c>
      <c r="CM241" s="36">
        <f t="shared" si="2228"/>
        <v>2.1069740612943857</v>
      </c>
      <c r="CN241" s="37">
        <f t="shared" si="2229"/>
        <v>16.700000000000003</v>
      </c>
      <c r="CO241" s="37">
        <f t="shared" si="2230"/>
        <v>17.954223297978281</v>
      </c>
      <c r="CP241" s="52" t="str">
        <f t="array" ref="CP241">VLOOKUP($S241&amp;$D241, CHOOSE({1,2}, '[4]Lookup Tables'!$O$65:$O$79&amp;'[4]Lookup Tables'!$P$65:$P$79,'[4]Lookup Tables'!$Q$65:$Q$79),2,0)</f>
        <v>NA</v>
      </c>
      <c r="CQ241" s="39">
        <f t="shared" si="2231"/>
        <v>2.4712749999999999</v>
      </c>
      <c r="CR241" s="40" t="str">
        <f>+IFERROR(VLOOKUP($J241,'[5]Codes - Revised'!$A$8:$O$12110,10,FALSE),"ERROR")</f>
        <v>45x44</v>
      </c>
      <c r="CS241" s="41">
        <f t="shared" si="2232"/>
        <v>2471.2750000000001</v>
      </c>
    </row>
    <row r="242" spans="1:97" s="10" customFormat="1">
      <c r="A242" s="11" t="s">
        <v>277</v>
      </c>
      <c r="B242" s="11">
        <v>266026</v>
      </c>
      <c r="C242" s="11" t="s">
        <v>495</v>
      </c>
      <c r="D242" s="11" t="s">
        <v>23</v>
      </c>
      <c r="E242" s="11" t="s">
        <v>24</v>
      </c>
      <c r="F242" s="11">
        <v>25</v>
      </c>
      <c r="G242" s="13">
        <f t="shared" si="2191"/>
        <v>60.531874999999999</v>
      </c>
      <c r="H242" s="14">
        <v>40</v>
      </c>
      <c r="I242" s="13">
        <f t="shared" si="2192"/>
        <v>1000</v>
      </c>
      <c r="J242" s="14">
        <v>32540</v>
      </c>
      <c r="K242" s="11">
        <v>35</v>
      </c>
      <c r="L242" s="15">
        <f>+IFERROR(VLOOKUP($K242,'[4]Lookup Tables'!$A$3:$B$35,2,FALSE),"ERROR")</f>
        <v>35</v>
      </c>
      <c r="M242" s="11" t="s">
        <v>25</v>
      </c>
      <c r="N242" s="15" t="str">
        <f t="array" ref="N242">VLOOKUP($M242&amp;$L242, CHOOSE({1,2}, '[4]Lookup Tables'!$I$59:$I$165&amp;'[4]Lookup Tables'!$J$59:$J$165,'[4]Lookup Tables'!$K$59:$K$165), 2,0)</f>
        <v>M35</v>
      </c>
      <c r="O242" s="15">
        <f t="array" ref="O242">VLOOKUP($M242&amp;$K242&amp;A242, CHOOSE({1,2,3}, '[4]Lookup Tables'!$I$59:$I$165&amp;'[4]Lookup Tables'!$J$59:$J$165&amp;'[4]Lookup Tables'!$H$59:$H$165,'[4]Lookup Tables'!$L$59:$L$165), 2,0)</f>
        <v>70474</v>
      </c>
      <c r="P242" s="15">
        <f>+IFERROR(VLOOKUP($A242,'[4]Lookup Tables'!$I$54:$J$55,2,FALSE),"ERROR")</f>
        <v>72038</v>
      </c>
      <c r="Q242" s="16">
        <v>23.75</v>
      </c>
      <c r="R242" s="51">
        <v>1.375</v>
      </c>
      <c r="S242" s="18">
        <v>32</v>
      </c>
      <c r="T242" s="19">
        <f>(VLOOKUP(S242,'[4]Lookup Tables'!$L$3:$M$11,2,FALSE))*0.039370078474</f>
        <v>1.2499999915495001</v>
      </c>
      <c r="U242" s="17">
        <f t="shared" si="2193"/>
        <v>29.145609957490539</v>
      </c>
      <c r="V242" s="20" t="str">
        <f>+IFERROR(VLOOKUP(L242,'[4]Lookup Tables'!$R$4:$U$22,3,FALSE),"ERROR")</f>
        <v>Blue</v>
      </c>
      <c r="W242" s="21">
        <f t="shared" si="2194"/>
        <v>266026</v>
      </c>
      <c r="X242" s="22" t="s">
        <v>496</v>
      </c>
      <c r="Y242" s="23" t="s">
        <v>27</v>
      </c>
      <c r="Z242" s="23" t="str">
        <f>+IFERROR(VLOOKUP(L242,'[4]Lookup Tables'!$R$4:$U$22,4,FALSE),"ERROR")</f>
        <v>Fast</v>
      </c>
      <c r="AA242" s="21">
        <f t="shared" si="2195"/>
        <v>32</v>
      </c>
      <c r="AB242" s="24">
        <f t="shared" si="2196"/>
        <v>1.375</v>
      </c>
      <c r="AC242" s="23" t="s">
        <v>305</v>
      </c>
      <c r="AD242" s="25">
        <v>0.875</v>
      </c>
      <c r="AE242" s="26">
        <f t="shared" si="2197"/>
        <v>2.3457177083271019</v>
      </c>
      <c r="AF242" s="23" t="s">
        <v>306</v>
      </c>
      <c r="AG242" s="23">
        <v>1</v>
      </c>
      <c r="AH242" s="26">
        <f t="shared" si="2198"/>
        <v>2.8896620372330788</v>
      </c>
      <c r="AI242" s="23"/>
      <c r="AJ242" s="23"/>
      <c r="AK242" s="26"/>
      <c r="AL242" s="23" t="s">
        <v>31</v>
      </c>
      <c r="AM242" s="23">
        <v>0.80400000000000005</v>
      </c>
      <c r="AN242" s="26">
        <f t="shared" si="2199"/>
        <v>2.1407561730345104</v>
      </c>
      <c r="AO242" s="23" t="s">
        <v>32</v>
      </c>
      <c r="AP242" s="23">
        <v>0.53</v>
      </c>
      <c r="AQ242" s="26">
        <f t="shared" si="2200"/>
        <v>1.6884092097926533</v>
      </c>
      <c r="AR242" s="47">
        <f t="shared" si="2201"/>
        <v>24</v>
      </c>
      <c r="AS242" s="21">
        <f>+IFERROR(VLOOKUP(L242,'[4]Lookup Tables'!$R$4:$U$22,2,FALSE),"ERROR")</f>
        <v>30</v>
      </c>
      <c r="AT242" s="23" t="str">
        <f t="shared" si="2202"/>
        <v>GJ</v>
      </c>
      <c r="AU242" s="21">
        <f t="shared" si="2203"/>
        <v>25</v>
      </c>
      <c r="AV242" s="21" t="str">
        <f>+IFERROR(VLOOKUP(L242,'[4]Lookup Tables'!$R$4:$V$22,5,FALSE),"ERROR")</f>
        <v>5-8</v>
      </c>
      <c r="AW242" s="21">
        <v>600</v>
      </c>
      <c r="AX242" s="48">
        <f t="shared" si="2204"/>
        <v>23.75</v>
      </c>
      <c r="AY242" s="48">
        <f t="shared" si="2205"/>
        <v>24</v>
      </c>
      <c r="AZ242" s="48">
        <f t="shared" si="2206"/>
        <v>24.75</v>
      </c>
      <c r="BA242" s="29">
        <f t="array" ref="BA242">VLOOKUP($S242&amp;$M242, CHOOSE({1,2}, '[4]Lookup Tables'!$I$20:$I$49&amp;'[4]Lookup Tables'!$J$20:$J$49,'[4]Lookup Tables'!$K$20:$K$49), 2,0)</f>
        <v>9.1499999999999998E-2</v>
      </c>
      <c r="BB242" s="29">
        <f t="shared" si="2207"/>
        <v>2.1731249999999998</v>
      </c>
      <c r="BC242" s="30">
        <f t="shared" si="2208"/>
        <v>986.59874999999988</v>
      </c>
      <c r="BD242" s="29">
        <f t="array" ref="BD242">VLOOKUP($S242&amp;$M242, CHOOSE({1,2}, '[4]Lookup Tables'!$I$20:$I$49&amp;'[4]Lookup Tables'!$J$20:$J$49,'[4]Lookup Tables'!$L$20:$L$49), 2,0)</f>
        <v>9.2999999999999999E-2</v>
      </c>
      <c r="BE242" s="29">
        <f t="shared" si="2209"/>
        <v>2.2320000000000002</v>
      </c>
      <c r="BF242" s="30">
        <f t="shared" si="2210"/>
        <v>1013.3280000000001</v>
      </c>
      <c r="BG242" s="29">
        <f t="array" ref="BG242">VLOOKUP($S242&amp;$M242, CHOOSE({1,2}, '[4]Lookup Tables'!$I$20:$I$49&amp;'[4]Lookup Tables'!$J$20:$J$49,'[4]Lookup Tables'!$M$20:$M$49), 2,0)</f>
        <v>9.4500000000000001E-2</v>
      </c>
      <c r="BH242" s="29">
        <f t="shared" si="2211"/>
        <v>2.3388749999999998</v>
      </c>
      <c r="BI242" s="30">
        <f t="shared" si="2212"/>
        <v>1061.84925</v>
      </c>
      <c r="BJ242" s="30" t="str">
        <f t="shared" si="2213"/>
        <v>M35</v>
      </c>
      <c r="BK242" s="31">
        <f t="shared" si="2214"/>
        <v>1.5624</v>
      </c>
      <c r="BL242" s="30">
        <v>72036</v>
      </c>
      <c r="BM242" s="31">
        <f t="shared" si="2215"/>
        <v>0.66960000000000008</v>
      </c>
      <c r="BN242" s="32">
        <v>0.3</v>
      </c>
      <c r="BO242" s="29" t="str">
        <f>'[4]Lookup Tables'!$P$58</f>
        <v>12-8 4x1.25 Universal Clip</v>
      </c>
      <c r="BP242" s="30">
        <f>VLOOKUP($BO242,'[4]Lookup Tables'!$P$58:$Q$60,2)</f>
        <v>8509</v>
      </c>
      <c r="BQ242" s="29" t="str">
        <f>VLOOKUP($S242,'[4]Lookup Tables'!$O$45:$S$53,2)</f>
        <v>54mm142 gauge</v>
      </c>
      <c r="BR242" s="33">
        <f t="shared" si="2216"/>
        <v>2.1041666666666665</v>
      </c>
      <c r="BS242" s="30">
        <f>VLOOKUP($S242,'[4]Lookup Tables'!$O$45:$S$53,3)</f>
        <v>8040</v>
      </c>
      <c r="BT242" s="29" t="str">
        <f>VLOOKUP($S242,'[4]Lookup Tables'!$O$45:$S$53,4)</f>
        <v>114mm200 gauge</v>
      </c>
      <c r="BU242" s="33">
        <f t="shared" si="2217"/>
        <v>2.1041666666666665</v>
      </c>
      <c r="BV242" s="30">
        <f>VLOOKUP($S242,'[4]Lookup Tables'!$O$45:$S$53,5)</f>
        <v>8036</v>
      </c>
      <c r="BW242" s="34">
        <f t="shared" si="2218"/>
        <v>25</v>
      </c>
      <c r="BX242" s="34">
        <f t="shared" si="2219"/>
        <v>54.328124999999993</v>
      </c>
      <c r="BY242" s="34">
        <f t="shared" si="2220"/>
        <v>55.800000000000004</v>
      </c>
      <c r="BZ242" s="34">
        <f t="shared" si="2221"/>
        <v>58.471874999999997</v>
      </c>
      <c r="CA242" s="34">
        <f t="shared" si="2222"/>
        <v>60.531874999999999</v>
      </c>
      <c r="CB242" s="35" t="str">
        <f t="array" ref="CB242">VLOOKUP($E242&amp;ROUNDUP(($AZ242),0), CHOOSE({1,2},'[4]Lookup Tables'!$X$3:$X$129&amp;'[4]Lookup Tables'!$Y$3:$Y$129,'[4]Lookup Tables'!$Z$3:$Z$129),2,0)</f>
        <v>25"-2pc</v>
      </c>
      <c r="CC242" s="34">
        <f t="array" ref="CC242">VLOOKUP($E242&amp;ROUNDUP(($AZ242),0), CHOOSE({1,2},'[4]Lookup Tables'!$X$3:$X$129&amp;'[4]Lookup Tables'!$Y$3:$Y$129,'[4]Lookup Tables'!AA$3:$AA$129),2,0)</f>
        <v>8427</v>
      </c>
      <c r="CD242" s="34">
        <f t="array" ref="CD242">VLOOKUP($E242&amp;ROUNDUP(($AZ242),0), CHOOSE({1,2},'[4]Lookup Tables'!$X$3:$X$129&amp;'[4]Lookup Tables'!$Y$3:$Y$129,'[4]Lookup Tables'!$AB$3:$AB$129),2,0)</f>
        <v>8428</v>
      </c>
      <c r="CE242" s="36">
        <f t="array" ref="CE242">VLOOKUP($E242&amp;ROUNDUP(($AZ242),0), CHOOSE({1,2},'[4]Lookup Tables'!$X$3:$X$129&amp;'[4]Lookup Tables'!$Y$3:$Y$129,'[4]Lookup Tables'!$AD$3:$AD$129),2,0)</f>
        <v>2.06</v>
      </c>
      <c r="CF242" s="34">
        <f t="array" ref="CF242">VLOOKUP($E242&amp;ROUNDUP(($AZ242),0), CHOOSE({1,2},'[4]Lookup Tables'!$X$3:$X$129&amp;'[4]Lookup Tables'!$Y$3:$Y$129,'[4]Lookup Tables'!$AE$3:$AE$129),2,0)</f>
        <v>2</v>
      </c>
      <c r="CG242" s="34" t="str">
        <f t="array" ref="CG242">VLOOKUP($E242&amp;ROUNDUP(($AZ242+1),0), CHOOSE({1,2},'[4]Lookup Tables'!$X$3:$X$129&amp;'[4]Lookup Tables'!$Y$3:$Y$129,'[4]Lookup Tables'!$AC$3:$AC$129),2,0)</f>
        <v>NA</v>
      </c>
      <c r="CH242" s="36">
        <f t="shared" si="2223"/>
        <v>8.3163962316235409</v>
      </c>
      <c r="CI242" s="36">
        <f t="shared" si="2224"/>
        <v>0</v>
      </c>
      <c r="CJ242" s="36">
        <f t="shared" si="2225"/>
        <v>740.16007431261221</v>
      </c>
      <c r="CK242" s="36">
        <f t="shared" si="2226"/>
        <v>6.2992125558400005</v>
      </c>
      <c r="CL242" s="36">
        <f t="shared" si="2227"/>
        <v>8.0480548816149238</v>
      </c>
      <c r="CM242" s="36">
        <f t="shared" si="2228"/>
        <v>2.1069740612943857</v>
      </c>
      <c r="CN242" s="37">
        <f t="shared" si="2229"/>
        <v>16.700000000000003</v>
      </c>
      <c r="CO242" s="37">
        <f t="shared" si="2230"/>
        <v>17.954223297978281</v>
      </c>
      <c r="CP242" s="52" t="str">
        <f t="array" ref="CP242">VLOOKUP($S242&amp;$D242, CHOOSE({1,2}, '[4]Lookup Tables'!$O$65:$O$79&amp;'[4]Lookup Tables'!$P$65:$P$79,'[4]Lookup Tables'!$Q$65:$Q$79),2,0)</f>
        <v>NA</v>
      </c>
      <c r="CQ242" s="39">
        <f t="shared" si="2231"/>
        <v>2.4712749999999999</v>
      </c>
      <c r="CR242" s="40" t="str">
        <f>+IFERROR(VLOOKUP($J242,'[5]Codes - Revised'!$A$8:$O$12110,10,FALSE),"ERROR")</f>
        <v>45x44</v>
      </c>
      <c r="CS242" s="41">
        <f t="shared" si="2232"/>
        <v>2471.2750000000001</v>
      </c>
    </row>
    <row r="243" spans="1:97" s="10" customFormat="1">
      <c r="A243" s="11" t="s">
        <v>277</v>
      </c>
      <c r="B243" s="11">
        <v>266028</v>
      </c>
      <c r="C243" s="11" t="s">
        <v>497</v>
      </c>
      <c r="D243" s="11" t="s">
        <v>23</v>
      </c>
      <c r="E243" s="11" t="s">
        <v>24</v>
      </c>
      <c r="F243" s="11">
        <v>25</v>
      </c>
      <c r="G243" s="13">
        <f t="shared" si="2191"/>
        <v>60.531874999999999</v>
      </c>
      <c r="H243" s="14">
        <v>40</v>
      </c>
      <c r="I243" s="13">
        <f t="shared" si="2192"/>
        <v>1000</v>
      </c>
      <c r="J243" s="14">
        <v>32540</v>
      </c>
      <c r="K243" s="11">
        <v>50</v>
      </c>
      <c r="L243" s="15">
        <f>+IFERROR(VLOOKUP($K243,'[4]Lookup Tables'!$A$3:$B$35,2,FALSE),"ERROR")</f>
        <v>50</v>
      </c>
      <c r="M243" s="11" t="s">
        <v>56</v>
      </c>
      <c r="N243" s="15" t="str">
        <f t="array" ref="N243">VLOOKUP($M243&amp;$L243, CHOOSE({1,2}, '[4]Lookup Tables'!$I$59:$I$165&amp;'[4]Lookup Tables'!$J$59:$J$165,'[4]Lookup Tables'!$K$59:$K$165), 2,0)</f>
        <v>LIF50</v>
      </c>
      <c r="O243" s="15">
        <f t="array" ref="O243">VLOOKUP($M243&amp;$K243&amp;A243, CHOOSE({1,2,3}, '[4]Lookup Tables'!$I$59:$I$165&amp;'[4]Lookup Tables'!$J$59:$J$165&amp;'[4]Lookup Tables'!$H$59:$H$165,'[4]Lookup Tables'!$L$59:$L$165), 2,0)</f>
        <v>70419</v>
      </c>
      <c r="P243" s="15">
        <f>+IFERROR(VLOOKUP($A243,'[4]Lookup Tables'!$I$54:$J$55,2,FALSE),"ERROR")</f>
        <v>72038</v>
      </c>
      <c r="Q243" s="16">
        <v>23.75</v>
      </c>
      <c r="R243" s="51">
        <v>1.375</v>
      </c>
      <c r="S243" s="18">
        <v>32</v>
      </c>
      <c r="T243" s="19">
        <f>(VLOOKUP(S243,'[4]Lookup Tables'!$L$3:$M$11,2,FALSE))*0.039370078474</f>
        <v>1.2499999915495001</v>
      </c>
      <c r="U243" s="17">
        <f t="shared" si="2193"/>
        <v>29.145609957490539</v>
      </c>
      <c r="V243" s="20" t="str">
        <f>+IFERROR(VLOOKUP(L243,'[4]Lookup Tables'!$R$4:$U$22,3,FALSE),"ERROR")</f>
        <v>Green</v>
      </c>
      <c r="W243" s="21">
        <f t="shared" si="2194"/>
        <v>266028</v>
      </c>
      <c r="X243" s="22" t="s">
        <v>498</v>
      </c>
      <c r="Y243" s="23" t="s">
        <v>27</v>
      </c>
      <c r="Z243" s="23" t="str">
        <f>+IFERROR(VLOOKUP(L243,'[4]Lookup Tables'!$R$4:$U$22,4,FALSE),"ERROR")</f>
        <v>Medium</v>
      </c>
      <c r="AA243" s="21">
        <f t="shared" si="2195"/>
        <v>32</v>
      </c>
      <c r="AB243" s="24">
        <f t="shared" si="2196"/>
        <v>1.375</v>
      </c>
      <c r="AC243" s="23" t="s">
        <v>305</v>
      </c>
      <c r="AD243" s="25">
        <v>0.875</v>
      </c>
      <c r="AE243" s="26">
        <f t="shared" si="2197"/>
        <v>2.3457177083271019</v>
      </c>
      <c r="AF243" s="23" t="s">
        <v>306</v>
      </c>
      <c r="AG243" s="23">
        <v>1</v>
      </c>
      <c r="AH243" s="26">
        <f t="shared" si="2198"/>
        <v>2.8896620372330788</v>
      </c>
      <c r="AI243" s="23"/>
      <c r="AJ243" s="23"/>
      <c r="AK243" s="26"/>
      <c r="AL243" s="23" t="s">
        <v>31</v>
      </c>
      <c r="AM243" s="23">
        <v>0.80400000000000005</v>
      </c>
      <c r="AN243" s="26">
        <f t="shared" si="2199"/>
        <v>2.1407561730345104</v>
      </c>
      <c r="AO243" s="23" t="s">
        <v>32</v>
      </c>
      <c r="AP243" s="23">
        <v>0.53</v>
      </c>
      <c r="AQ243" s="26">
        <f t="shared" si="2200"/>
        <v>1.6884092097926533</v>
      </c>
      <c r="AR243" s="47">
        <f t="shared" si="2201"/>
        <v>24</v>
      </c>
      <c r="AS243" s="21">
        <f>+IFERROR(VLOOKUP(L243,'[4]Lookup Tables'!$R$4:$U$22,2,FALSE),"ERROR")</f>
        <v>60</v>
      </c>
      <c r="AT243" s="23" t="str">
        <f t="shared" si="2202"/>
        <v>GJ</v>
      </c>
      <c r="AU243" s="21">
        <f t="shared" si="2203"/>
        <v>25</v>
      </c>
      <c r="AV243" s="21" t="str">
        <f>+IFERROR(VLOOKUP(L243,'[4]Lookup Tables'!$R$4:$V$22,5,FALSE),"ERROR")</f>
        <v>5-8</v>
      </c>
      <c r="AW243" s="21">
        <v>600</v>
      </c>
      <c r="AX243" s="48">
        <f t="shared" si="2204"/>
        <v>23.75</v>
      </c>
      <c r="AY243" s="48">
        <f t="shared" si="2205"/>
        <v>24</v>
      </c>
      <c r="AZ243" s="48">
        <f t="shared" si="2206"/>
        <v>24.75</v>
      </c>
      <c r="BA243" s="29">
        <f t="array" ref="BA243">VLOOKUP($S243&amp;$M243, CHOOSE({1,2}, '[4]Lookup Tables'!$I$20:$I$49&amp;'[4]Lookup Tables'!$J$20:$J$49,'[4]Lookup Tables'!$K$20:$K$49), 2,0)</f>
        <v>9.1499999999999998E-2</v>
      </c>
      <c r="BB243" s="29">
        <f t="shared" si="2207"/>
        <v>2.1731249999999998</v>
      </c>
      <c r="BC243" s="30">
        <f t="shared" si="2208"/>
        <v>986.59874999999988</v>
      </c>
      <c r="BD243" s="29">
        <f t="array" ref="BD243">VLOOKUP($S243&amp;$M243, CHOOSE({1,2}, '[4]Lookup Tables'!$I$20:$I$49&amp;'[4]Lookup Tables'!$J$20:$J$49,'[4]Lookup Tables'!$L$20:$L$49), 2,0)</f>
        <v>9.2999999999999999E-2</v>
      </c>
      <c r="BE243" s="29">
        <f t="shared" si="2209"/>
        <v>2.2320000000000002</v>
      </c>
      <c r="BF243" s="30">
        <f t="shared" si="2210"/>
        <v>1013.3280000000001</v>
      </c>
      <c r="BG243" s="29">
        <f t="array" ref="BG243">VLOOKUP($S243&amp;$M243, CHOOSE({1,2}, '[4]Lookup Tables'!$I$20:$I$49&amp;'[4]Lookup Tables'!$J$20:$J$49,'[4]Lookup Tables'!$M$20:$M$49), 2,0)</f>
        <v>9.4500000000000001E-2</v>
      </c>
      <c r="BH243" s="29">
        <f t="shared" si="2211"/>
        <v>2.3388749999999998</v>
      </c>
      <c r="BI243" s="30">
        <f t="shared" si="2212"/>
        <v>1061.84925</v>
      </c>
      <c r="BJ243" s="30" t="str">
        <f t="shared" si="2213"/>
        <v>LIF50</v>
      </c>
      <c r="BK243" s="31">
        <f t="shared" si="2214"/>
        <v>1.5624</v>
      </c>
      <c r="BL243" s="30">
        <v>72036</v>
      </c>
      <c r="BM243" s="31">
        <f t="shared" si="2215"/>
        <v>0.66960000000000008</v>
      </c>
      <c r="BN243" s="32">
        <v>0.3</v>
      </c>
      <c r="BO243" s="29" t="str">
        <f>'[4]Lookup Tables'!$P$58</f>
        <v>12-8 4x1.25 Universal Clip</v>
      </c>
      <c r="BP243" s="30">
        <f>VLOOKUP($BO243,'[4]Lookup Tables'!$P$58:$Q$60,2)</f>
        <v>8509</v>
      </c>
      <c r="BQ243" s="29" t="str">
        <f>VLOOKUP($S243,'[4]Lookup Tables'!$O$45:$S$53,2)</f>
        <v>54mm142 gauge</v>
      </c>
      <c r="BR243" s="33">
        <f t="shared" si="2216"/>
        <v>2.1041666666666665</v>
      </c>
      <c r="BS243" s="30">
        <f>VLOOKUP($S243,'[4]Lookup Tables'!$O$45:$S$53,3)</f>
        <v>8040</v>
      </c>
      <c r="BT243" s="29" t="str">
        <f>VLOOKUP($S243,'[4]Lookup Tables'!$O$45:$S$53,4)</f>
        <v>114mm200 gauge</v>
      </c>
      <c r="BU243" s="33">
        <f t="shared" si="2217"/>
        <v>2.1041666666666665</v>
      </c>
      <c r="BV243" s="30">
        <f>VLOOKUP($S243,'[4]Lookup Tables'!$O$45:$S$53,5)</f>
        <v>8036</v>
      </c>
      <c r="BW243" s="34">
        <f t="shared" si="2218"/>
        <v>25</v>
      </c>
      <c r="BX243" s="34">
        <f t="shared" si="2219"/>
        <v>54.328124999999993</v>
      </c>
      <c r="BY243" s="34">
        <f t="shared" si="2220"/>
        <v>55.800000000000004</v>
      </c>
      <c r="BZ243" s="34">
        <f t="shared" si="2221"/>
        <v>58.471874999999997</v>
      </c>
      <c r="CA243" s="34">
        <f t="shared" si="2222"/>
        <v>60.531874999999999</v>
      </c>
      <c r="CB243" s="35" t="str">
        <f t="array" ref="CB243">VLOOKUP($E243&amp;ROUNDUP(($AZ243),0), CHOOSE({1,2},'[4]Lookup Tables'!$X$3:$X$129&amp;'[4]Lookup Tables'!$Y$3:$Y$129,'[4]Lookup Tables'!$Z$3:$Z$129),2,0)</f>
        <v>25"-2pc</v>
      </c>
      <c r="CC243" s="34">
        <f t="array" ref="CC243">VLOOKUP($E243&amp;ROUNDUP(($AZ243),0), CHOOSE({1,2},'[4]Lookup Tables'!$X$3:$X$129&amp;'[4]Lookup Tables'!$Y$3:$Y$129,'[4]Lookup Tables'!AA$3:$AA$129),2,0)</f>
        <v>8427</v>
      </c>
      <c r="CD243" s="34">
        <f t="array" ref="CD243">VLOOKUP($E243&amp;ROUNDUP(($AZ243),0), CHOOSE({1,2},'[4]Lookup Tables'!$X$3:$X$129&amp;'[4]Lookup Tables'!$Y$3:$Y$129,'[4]Lookup Tables'!$AB$3:$AB$129),2,0)</f>
        <v>8428</v>
      </c>
      <c r="CE243" s="36">
        <f t="array" ref="CE243">VLOOKUP($E243&amp;ROUNDUP(($AZ243),0), CHOOSE({1,2},'[4]Lookup Tables'!$X$3:$X$129&amp;'[4]Lookup Tables'!$Y$3:$Y$129,'[4]Lookup Tables'!$AD$3:$AD$129),2,0)</f>
        <v>2.06</v>
      </c>
      <c r="CF243" s="34">
        <f t="array" ref="CF243">VLOOKUP($E243&amp;ROUNDUP(($AZ243),0), CHOOSE({1,2},'[4]Lookup Tables'!$X$3:$X$129&amp;'[4]Lookup Tables'!$Y$3:$Y$129,'[4]Lookup Tables'!$AE$3:$AE$129),2,0)</f>
        <v>2</v>
      </c>
      <c r="CG243" s="34" t="str">
        <f t="array" ref="CG243">VLOOKUP($E243&amp;ROUNDUP(($AZ243+1),0), CHOOSE({1,2},'[4]Lookup Tables'!$X$3:$X$129&amp;'[4]Lookup Tables'!$Y$3:$Y$129,'[4]Lookup Tables'!$AC$3:$AC$129),2,0)</f>
        <v>NA</v>
      </c>
      <c r="CH243" s="36">
        <f t="shared" si="2223"/>
        <v>8.3163962316235409</v>
      </c>
      <c r="CI243" s="36">
        <f t="shared" si="2224"/>
        <v>0</v>
      </c>
      <c r="CJ243" s="36">
        <f t="shared" si="2225"/>
        <v>740.16007431261221</v>
      </c>
      <c r="CK243" s="36">
        <f t="shared" si="2226"/>
        <v>6.2992125558400005</v>
      </c>
      <c r="CL243" s="36">
        <f t="shared" si="2227"/>
        <v>8.0480548816149238</v>
      </c>
      <c r="CM243" s="36">
        <f t="shared" si="2228"/>
        <v>2.1069740612943857</v>
      </c>
      <c r="CN243" s="37">
        <f t="shared" si="2229"/>
        <v>16.700000000000003</v>
      </c>
      <c r="CO243" s="37">
        <f t="shared" si="2230"/>
        <v>17.954223297978281</v>
      </c>
      <c r="CP243" s="52" t="str">
        <f t="array" ref="CP243">VLOOKUP($S243&amp;$D243, CHOOSE({1,2}, '[4]Lookup Tables'!$O$65:$O$79&amp;'[4]Lookup Tables'!$P$65:$P$79,'[4]Lookup Tables'!$Q$65:$Q$79),2,0)</f>
        <v>NA</v>
      </c>
      <c r="CQ243" s="39">
        <f t="shared" si="2231"/>
        <v>2.4712749999999999</v>
      </c>
      <c r="CR243" s="40" t="str">
        <f>+IFERROR(VLOOKUP($J243,'[5]Codes - Revised'!$A$8:$O$12110,10,FALSE),"ERROR")</f>
        <v>45x44</v>
      </c>
      <c r="CS243" s="41">
        <f t="shared" si="2232"/>
        <v>2471.2750000000001</v>
      </c>
    </row>
    <row r="244" spans="1:97" s="10" customFormat="1">
      <c r="A244" s="11" t="s">
        <v>277</v>
      </c>
      <c r="B244" s="11">
        <v>266033</v>
      </c>
      <c r="C244" s="11" t="s">
        <v>499</v>
      </c>
      <c r="D244" s="11" t="s">
        <v>23</v>
      </c>
      <c r="E244" s="11" t="s">
        <v>24</v>
      </c>
      <c r="F244" s="11">
        <v>25</v>
      </c>
      <c r="G244" s="13">
        <f>CA244</f>
        <v>60.531874999999999</v>
      </c>
      <c r="H244" s="14">
        <v>40</v>
      </c>
      <c r="I244" s="13">
        <f>F244*H244</f>
        <v>1000</v>
      </c>
      <c r="J244" s="14">
        <v>32540</v>
      </c>
      <c r="K244" s="11">
        <v>70</v>
      </c>
      <c r="L244" s="15">
        <f>+IFERROR(VLOOKUP($K244,'[4]Lookup Tables'!$A$3:$B$35,2,FALSE),"ERROR")</f>
        <v>70</v>
      </c>
      <c r="M244" s="11" t="s">
        <v>25</v>
      </c>
      <c r="N244" s="15" t="str">
        <f t="array" ref="N244">VLOOKUP($M244&amp;$L244, CHOOSE({1,2}, '[4]Lookup Tables'!$I$59:$I$165&amp;'[4]Lookup Tables'!$J$59:$J$165,'[4]Lookup Tables'!$K$59:$K$165), 2,0)</f>
        <v>M70</v>
      </c>
      <c r="O244" s="15">
        <f t="array" ref="O244">VLOOKUP($M244&amp;$K244&amp;A244, CHOOSE({1,2,3}, '[4]Lookup Tables'!$I$59:$I$165&amp;'[4]Lookup Tables'!$J$59:$J$165&amp;'[4]Lookup Tables'!$H$59:$H$165,'[4]Lookup Tables'!$L$59:$L$165), 2,0)</f>
        <v>70426</v>
      </c>
      <c r="P244" s="15">
        <f>+IFERROR(VLOOKUP($A244,'[4]Lookup Tables'!$I$54:$J$55,2,FALSE),"ERROR")</f>
        <v>72038</v>
      </c>
      <c r="Q244" s="16">
        <v>23.75</v>
      </c>
      <c r="R244" s="51">
        <v>1.375</v>
      </c>
      <c r="S244" s="18">
        <v>32</v>
      </c>
      <c r="T244" s="19">
        <f>(VLOOKUP(S244,'[4]Lookup Tables'!$L$3:$M$11,2,FALSE))*0.039370078474</f>
        <v>1.2499999915495001</v>
      </c>
      <c r="U244" s="17">
        <f>(3.14159*(T244/2)^2)*(Q244)</f>
        <v>29.145609957490539</v>
      </c>
      <c r="V244" s="20" t="str">
        <f>+IFERROR(VLOOKUP(L244,'[4]Lookup Tables'!$R$4:$U$22,3,FALSE),"ERROR")</f>
        <v>Yellow</v>
      </c>
      <c r="W244" s="21">
        <f>B244</f>
        <v>266033</v>
      </c>
      <c r="X244" s="11" t="s">
        <v>500</v>
      </c>
      <c r="Y244" s="23" t="s">
        <v>27</v>
      </c>
      <c r="Z244" s="23" t="str">
        <f>+IFERROR(VLOOKUP(L244,'[4]Lookup Tables'!$R$4:$U$22,4,FALSE),"ERROR")</f>
        <v>Slow</v>
      </c>
      <c r="AA244" s="21">
        <f>S244</f>
        <v>32</v>
      </c>
      <c r="AB244" s="24">
        <f>R244</f>
        <v>1.375</v>
      </c>
      <c r="AC244" s="23" t="s">
        <v>305</v>
      </c>
      <c r="AD244" s="25">
        <v>0.875</v>
      </c>
      <c r="AE244" s="26">
        <f>(($U244-(3.1459*(($AB244+0.043)/2)^2))/((3.1459*(($AB244+0.043)/2)^2)-(3.1459*(AD244/2)^2)))/12</f>
        <v>2.3457177083271019</v>
      </c>
      <c r="AF244" s="23" t="s">
        <v>306</v>
      </c>
      <c r="AG244" s="23">
        <v>1</v>
      </c>
      <c r="AH244" s="26">
        <f>(($U244-(3.1459*(($AB244+0.043)/2)^2))/((3.1459*(($AB244+0.043)/2)^2)-(3.1459*(AG244/2)^2)))/12</f>
        <v>2.8896620372330788</v>
      </c>
      <c r="AI244" s="23"/>
      <c r="AJ244" s="23"/>
      <c r="AK244" s="26"/>
      <c r="AL244" s="23" t="s">
        <v>31</v>
      </c>
      <c r="AM244" s="23">
        <v>0.80400000000000005</v>
      </c>
      <c r="AN244" s="26">
        <f>(($U244-(3.1459*(($AB244+0.043)/2)^2))/((3.1459*(($AB244+0.043)/2)^2)-(3.1459*(AM244/2)^2)))/12</f>
        <v>2.1407561730345104</v>
      </c>
      <c r="AO244" s="23" t="s">
        <v>32</v>
      </c>
      <c r="AP244" s="23">
        <v>0.53</v>
      </c>
      <c r="AQ244" s="26">
        <f>(($U244-(3.1459*(($AB244+0.043)/2)^2))/((3.1459*(($AB244+0.043)/2)^2)-(3.1459*(AP244/2)^2)))/12</f>
        <v>1.6884092097926533</v>
      </c>
      <c r="AR244" s="47">
        <f>AY244</f>
        <v>24</v>
      </c>
      <c r="AS244" s="21">
        <f>+IFERROR(VLOOKUP(L244,'[4]Lookup Tables'!$R$4:$U$22,2,FALSE),"ERROR")</f>
        <v>240</v>
      </c>
      <c r="AT244" s="23" t="str">
        <f>A244</f>
        <v>GJ</v>
      </c>
      <c r="AU244" s="21">
        <f>F244</f>
        <v>25</v>
      </c>
      <c r="AV244" s="21" t="str">
        <f>+IFERROR(VLOOKUP(L244,'[4]Lookup Tables'!$R$4:$V$22,5,FALSE),"ERROR")</f>
        <v>5-8</v>
      </c>
      <c r="AW244" s="21">
        <v>600</v>
      </c>
      <c r="AX244" s="48">
        <f>Q244</f>
        <v>23.75</v>
      </c>
      <c r="AY244" s="48">
        <f>AX244+0.25</f>
        <v>24</v>
      </c>
      <c r="AZ244" s="48">
        <f>AX244+1</f>
        <v>24.75</v>
      </c>
      <c r="BA244" s="29">
        <f t="array" ref="BA244">VLOOKUP($S244&amp;$M244, CHOOSE({1,2}, '[4]Lookup Tables'!$I$20:$I$49&amp;'[4]Lookup Tables'!$J$20:$J$49,'[4]Lookup Tables'!$K$20:$K$49), 2,0)</f>
        <v>9.1499999999999998E-2</v>
      </c>
      <c r="BB244" s="29">
        <f>BA244*AX244</f>
        <v>2.1731249999999998</v>
      </c>
      <c r="BC244" s="30">
        <f>BB244*454</f>
        <v>986.59874999999988</v>
      </c>
      <c r="BD244" s="29">
        <f t="array" ref="BD244">VLOOKUP($S244&amp;$M244, CHOOSE({1,2}, '[4]Lookup Tables'!$I$20:$I$49&amp;'[4]Lookup Tables'!$J$20:$J$49,'[4]Lookup Tables'!$L$20:$L$49), 2,0)</f>
        <v>9.2999999999999999E-2</v>
      </c>
      <c r="BE244" s="29">
        <f>BD244*AY244</f>
        <v>2.2320000000000002</v>
      </c>
      <c r="BF244" s="30">
        <f>BE244*454</f>
        <v>1013.3280000000001</v>
      </c>
      <c r="BG244" s="29">
        <f t="array" ref="BG244">VLOOKUP($S244&amp;$M244, CHOOSE({1,2}, '[4]Lookup Tables'!$I$20:$I$49&amp;'[4]Lookup Tables'!$J$20:$J$49,'[4]Lookup Tables'!$M$20:$M$49), 2,0)</f>
        <v>9.4500000000000001E-2</v>
      </c>
      <c r="BH244" s="29">
        <f>BG244*AZ244</f>
        <v>2.3388749999999998</v>
      </c>
      <c r="BI244" s="30">
        <f>BH244*454</f>
        <v>1061.84925</v>
      </c>
      <c r="BJ244" s="30" t="str">
        <f>N244</f>
        <v>M70</v>
      </c>
      <c r="BK244" s="31">
        <f>BE244*0.7</f>
        <v>1.5624</v>
      </c>
      <c r="BL244" s="30">
        <v>72036</v>
      </c>
      <c r="BM244" s="31">
        <f>BE244*0.3</f>
        <v>0.66960000000000008</v>
      </c>
      <c r="BN244" s="32">
        <v>0.3</v>
      </c>
      <c r="BO244" s="29" t="str">
        <f>'[4]Lookup Tables'!$P$58</f>
        <v>12-8 4x1.25 Universal Clip</v>
      </c>
      <c r="BP244" s="30">
        <f>VLOOKUP($BO244,'[4]Lookup Tables'!$P$58:$Q$60,2)</f>
        <v>8509</v>
      </c>
      <c r="BQ244" s="29" t="str">
        <f>VLOOKUP($S244,'[4]Lookup Tables'!$O$45:$S$53,2)</f>
        <v>54mm142 gauge</v>
      </c>
      <c r="BR244" s="33">
        <f>($AY244+1.25)/12</f>
        <v>2.1041666666666665</v>
      </c>
      <c r="BS244" s="30">
        <f>VLOOKUP($S244,'[4]Lookup Tables'!$O$45:$S$53,3)</f>
        <v>8040</v>
      </c>
      <c r="BT244" s="29" t="str">
        <f>VLOOKUP($S244,'[4]Lookup Tables'!$O$45:$S$53,4)</f>
        <v>114mm200 gauge</v>
      </c>
      <c r="BU244" s="33">
        <f>($AY244+1.25)/12</f>
        <v>2.1041666666666665</v>
      </c>
      <c r="BV244" s="30">
        <f>VLOOKUP($S244,'[4]Lookup Tables'!$O$45:$S$53,5)</f>
        <v>8036</v>
      </c>
      <c r="BW244" s="34">
        <f>F244</f>
        <v>25</v>
      </c>
      <c r="BX244" s="34">
        <f>BB244*BW244</f>
        <v>54.328124999999993</v>
      </c>
      <c r="BY244" s="34">
        <f>BE244*BW244</f>
        <v>55.800000000000004</v>
      </c>
      <c r="BZ244" s="34">
        <f>BH244*BW244</f>
        <v>58.471874999999997</v>
      </c>
      <c r="CA244" s="34">
        <f>BZ244+CE244+CI244</f>
        <v>60.531874999999999</v>
      </c>
      <c r="CB244" s="35" t="str">
        <f t="array" ref="CB244">VLOOKUP($E244&amp;ROUNDUP(($AZ244),0), CHOOSE({1,2},'[4]Lookup Tables'!$X$3:$X$129&amp;'[4]Lookup Tables'!$Y$3:$Y$129,'[4]Lookup Tables'!$Z$3:$Z$129),2,0)</f>
        <v>25"-2pc</v>
      </c>
      <c r="CC244" s="34">
        <f t="array" ref="CC244">VLOOKUP($E244&amp;ROUNDUP(($AZ244),0), CHOOSE({1,2},'[4]Lookup Tables'!$X$3:$X$129&amp;'[4]Lookup Tables'!$Y$3:$Y$129,'[4]Lookup Tables'!AA$3:$AA$129),2,0)</f>
        <v>8427</v>
      </c>
      <c r="CD244" s="34">
        <f t="array" ref="CD244">VLOOKUP($E244&amp;ROUNDUP(($AZ244),0), CHOOSE({1,2},'[4]Lookup Tables'!$X$3:$X$129&amp;'[4]Lookup Tables'!$Y$3:$Y$129,'[4]Lookup Tables'!$AB$3:$AB$129),2,0)</f>
        <v>8428</v>
      </c>
      <c r="CE244" s="36">
        <f t="array" ref="CE244">VLOOKUP($E244&amp;ROUNDUP(($AZ244),0), CHOOSE({1,2},'[4]Lookup Tables'!$X$3:$X$129&amp;'[4]Lookup Tables'!$Y$3:$Y$129,'[4]Lookup Tables'!$AD$3:$AD$129),2,0)</f>
        <v>2.06</v>
      </c>
      <c r="CF244" s="34">
        <f t="array" ref="CF244">VLOOKUP($E244&amp;ROUNDUP(($AZ244),0), CHOOSE({1,2},'[4]Lookup Tables'!$X$3:$X$129&amp;'[4]Lookup Tables'!$Y$3:$Y$129,'[4]Lookup Tables'!$AE$3:$AE$129),2,0)</f>
        <v>2</v>
      </c>
      <c r="CG244" s="34" t="str">
        <f t="array" ref="CG244">VLOOKUP($E244&amp;ROUNDUP(($AZ244+1),0), CHOOSE({1,2},'[4]Lookup Tables'!$X$3:$X$129&amp;'[4]Lookup Tables'!$Y$3:$Y$129,'[4]Lookup Tables'!$AC$3:$AC$129),2,0)</f>
        <v>NA</v>
      </c>
      <c r="CH244" s="36">
        <f>(CO244*12)*0.0386</f>
        <v>8.3163962316235409</v>
      </c>
      <c r="CI244" s="36">
        <f>IF(CB244="NA", CH244*0.0022,0)</f>
        <v>0</v>
      </c>
      <c r="CJ244" s="36">
        <f>((3.14159*(((S244*0.039370078474)/2)^2))*Q244)*BW244</f>
        <v>740.16007431261221</v>
      </c>
      <c r="CK244" s="36">
        <f>((SQRT((CJ244/Q244)/3.14159))*2)</f>
        <v>6.2992125558400005</v>
      </c>
      <c r="CL244" s="36">
        <f>CK244/0.7827</f>
        <v>8.0480548816149238</v>
      </c>
      <c r="CM244" s="36">
        <f>(2*3.14159*(CL244/2))/12</f>
        <v>2.1069740612943857</v>
      </c>
      <c r="CN244" s="37">
        <f>ROUNDUP((Q244/3)*CM244,1)</f>
        <v>16.700000000000003</v>
      </c>
      <c r="CO244" s="37">
        <f>(CN244*ABS(COS(15)))+((6*(CM244*5))/12)</f>
        <v>17.954223297978281</v>
      </c>
      <c r="CP244" s="52" t="str">
        <f t="array" ref="CP244">VLOOKUP($S244&amp;$D244, CHOOSE({1,2}, '[4]Lookup Tables'!$O$65:$O$79&amp;'[4]Lookup Tables'!$P$65:$P$79,'[4]Lookup Tables'!$Q$65:$Q$79),2,0)</f>
        <v>NA</v>
      </c>
      <c r="CQ244" s="39">
        <f>(CA244/BW244)+(50/I244)</f>
        <v>2.4712749999999999</v>
      </c>
      <c r="CR244" s="40" t="str">
        <f>+IFERROR(VLOOKUP($J244,'[5]Codes - Revised'!$A$8:$O$12110,10,FALSE),"ERROR")</f>
        <v>45x44</v>
      </c>
      <c r="CS244" s="41">
        <f>CQ244*F244*H244</f>
        <v>2471.2750000000001</v>
      </c>
    </row>
    <row r="245" spans="1:97" s="10" customFormat="1">
      <c r="A245" s="11" t="s">
        <v>277</v>
      </c>
      <c r="B245" s="12">
        <v>266038</v>
      </c>
      <c r="C245" s="11" t="s">
        <v>501</v>
      </c>
      <c r="D245" s="11" t="s">
        <v>23</v>
      </c>
      <c r="E245" s="11" t="s">
        <v>24</v>
      </c>
      <c r="F245" s="11">
        <v>25</v>
      </c>
      <c r="G245" s="13">
        <f t="shared" ref="G245:G246" si="2233">CA245</f>
        <v>60.531874999999999</v>
      </c>
      <c r="H245" s="14">
        <v>40</v>
      </c>
      <c r="I245" s="13">
        <f t="shared" ref="I245:I246" si="2234">F245*H245</f>
        <v>1000</v>
      </c>
      <c r="J245" s="14">
        <v>32540</v>
      </c>
      <c r="K245" s="11" t="s">
        <v>65</v>
      </c>
      <c r="L245" s="15" t="str">
        <f>+IFERROR(VLOOKUP($K245,'[4]Lookup Tables'!$A$3:$B$35,2,FALSE),"ERROR")</f>
        <v>0204</v>
      </c>
      <c r="M245" s="11" t="s">
        <v>25</v>
      </c>
      <c r="N245" s="15" t="str">
        <f t="array" ref="N245">VLOOKUP($M245&amp;$L245, CHOOSE({1,2}, '[4]Lookup Tables'!$I$59:$I$165&amp;'[4]Lookup Tables'!$J$59:$J$165,'[4]Lookup Tables'!$K$59:$K$165), 2,0)</f>
        <v>M0204</v>
      </c>
      <c r="O245" s="15">
        <f t="array" ref="O245">VLOOKUP($M245&amp;$K245&amp;A245, CHOOSE({1,2,3}, '[4]Lookup Tables'!$I$59:$I$165&amp;'[4]Lookup Tables'!$J$59:$J$165&amp;'[4]Lookup Tables'!$H$59:$H$165,'[4]Lookup Tables'!$L$59:$L$165), 2,0)</f>
        <v>70450</v>
      </c>
      <c r="P245" s="15">
        <f>+IFERROR(VLOOKUP($A245,'[4]Lookup Tables'!$I$54:$J$55,2,FALSE),"ERROR")</f>
        <v>72038</v>
      </c>
      <c r="Q245" s="16">
        <v>23.75</v>
      </c>
      <c r="R245" s="51">
        <v>1.375</v>
      </c>
      <c r="S245" s="18">
        <v>32</v>
      </c>
      <c r="T245" s="19">
        <f>(VLOOKUP(S245,'[4]Lookup Tables'!$L$3:$M$11,2,FALSE))*0.039370078474</f>
        <v>1.2499999915495001</v>
      </c>
      <c r="U245" s="17">
        <f t="shared" ref="U245:U246" si="2235">(3.14159*(T245/2)^2)*(Q245)</f>
        <v>29.145609957490539</v>
      </c>
      <c r="V245" s="20" t="str">
        <f>+IFERROR(VLOOKUP(L245,'[4]Lookup Tables'!$R$4:$U$22,3,FALSE),"ERROR")</f>
        <v>Yellow</v>
      </c>
      <c r="W245" s="21">
        <f t="shared" ref="W245:W246" si="2236">B245</f>
        <v>266038</v>
      </c>
      <c r="X245" s="22" t="s">
        <v>502</v>
      </c>
      <c r="Y245" s="23" t="s">
        <v>27</v>
      </c>
      <c r="Z245" s="23" t="str">
        <f>+IFERROR(VLOOKUP(L245,'[4]Lookup Tables'!$R$4:$U$22,4,FALSE),"ERROR")</f>
        <v>Slow</v>
      </c>
      <c r="AA245" s="21">
        <f t="shared" ref="AA245:AA246" si="2237">S245</f>
        <v>32</v>
      </c>
      <c r="AB245" s="24">
        <f t="shared" ref="AB245:AB246" si="2238">R245</f>
        <v>1.375</v>
      </c>
      <c r="AC245" s="23" t="s">
        <v>305</v>
      </c>
      <c r="AD245" s="25">
        <v>0.875</v>
      </c>
      <c r="AE245" s="26">
        <f t="shared" ref="AE245:AE246" si="2239">(($U245-(3.1459*(($AB245+0.043)/2)^2))/((3.1459*(($AB245+0.043)/2)^2)-(3.1459*(AD245/2)^2)))/12</f>
        <v>2.3457177083271019</v>
      </c>
      <c r="AF245" s="23" t="s">
        <v>306</v>
      </c>
      <c r="AG245" s="23">
        <v>1</v>
      </c>
      <c r="AH245" s="26">
        <f t="shared" ref="AH245:AH246" si="2240">(($U245-(3.1459*(($AB245+0.043)/2)^2))/((3.1459*(($AB245+0.043)/2)^2)-(3.1459*(AG245/2)^2)))/12</f>
        <v>2.8896620372330788</v>
      </c>
      <c r="AI245" s="23"/>
      <c r="AJ245" s="23"/>
      <c r="AK245" s="26"/>
      <c r="AL245" s="23" t="s">
        <v>31</v>
      </c>
      <c r="AM245" s="23">
        <v>0.80400000000000005</v>
      </c>
      <c r="AN245" s="26">
        <f t="shared" ref="AN245:AN246" si="2241">(($U245-(3.1459*(($AB245+0.043)/2)^2))/((3.1459*(($AB245+0.043)/2)^2)-(3.1459*(AM245/2)^2)))/12</f>
        <v>2.1407561730345104</v>
      </c>
      <c r="AO245" s="23" t="s">
        <v>32</v>
      </c>
      <c r="AP245" s="23">
        <v>0.53</v>
      </c>
      <c r="AQ245" s="26">
        <f t="shared" ref="AQ245:AQ246" si="2242">(($U245-(3.1459*(($AB245+0.043)/2)^2))/((3.1459*(($AB245+0.043)/2)^2)-(3.1459*(AP245/2)^2)))/12</f>
        <v>1.6884092097926533</v>
      </c>
      <c r="AR245" s="47">
        <f t="shared" ref="AR245:AR246" si="2243">AY245</f>
        <v>24</v>
      </c>
      <c r="AS245" s="21">
        <f>+IFERROR(VLOOKUP(L245,'[4]Lookup Tables'!$R$4:$U$22,2,FALSE),"ERROR")</f>
        <v>240</v>
      </c>
      <c r="AT245" s="23" t="str">
        <f t="shared" ref="AT245:AT246" si="2244">A245</f>
        <v>GJ</v>
      </c>
      <c r="AU245" s="21">
        <f t="shared" ref="AU245:AU246" si="2245">F245</f>
        <v>25</v>
      </c>
      <c r="AV245" s="21" t="str">
        <f>+IFERROR(VLOOKUP(L245,'[4]Lookup Tables'!$R$4:$V$22,5,FALSE),"ERROR")</f>
        <v>5-8</v>
      </c>
      <c r="AW245" s="21">
        <v>600</v>
      </c>
      <c r="AX245" s="48">
        <f t="shared" ref="AX245:AX246" si="2246">Q245</f>
        <v>23.75</v>
      </c>
      <c r="AY245" s="48">
        <f t="shared" ref="AY245:AY246" si="2247">AX245+0.25</f>
        <v>24</v>
      </c>
      <c r="AZ245" s="48">
        <f t="shared" ref="AZ245:AZ246" si="2248">AX245+1</f>
        <v>24.75</v>
      </c>
      <c r="BA245" s="29">
        <f t="array" ref="BA245">VLOOKUP($S245&amp;$M245, CHOOSE({1,2}, '[4]Lookup Tables'!$I$20:$I$49&amp;'[4]Lookup Tables'!$J$20:$J$49,'[4]Lookup Tables'!$K$20:$K$49), 2,0)</f>
        <v>9.1499999999999998E-2</v>
      </c>
      <c r="BB245" s="29">
        <f t="shared" ref="BB245:BB246" si="2249">BA245*AX245</f>
        <v>2.1731249999999998</v>
      </c>
      <c r="BC245" s="30">
        <f t="shared" ref="BC245:BC246" si="2250">BB245*454</f>
        <v>986.59874999999988</v>
      </c>
      <c r="BD245" s="29">
        <f t="array" ref="BD245">VLOOKUP($S245&amp;$M245, CHOOSE({1,2}, '[4]Lookup Tables'!$I$20:$I$49&amp;'[4]Lookup Tables'!$J$20:$J$49,'[4]Lookup Tables'!$L$20:$L$49), 2,0)</f>
        <v>9.2999999999999999E-2</v>
      </c>
      <c r="BE245" s="29">
        <f t="shared" ref="BE245:BE246" si="2251">BD245*AY245</f>
        <v>2.2320000000000002</v>
      </c>
      <c r="BF245" s="30">
        <f t="shared" ref="BF245:BF246" si="2252">BE245*454</f>
        <v>1013.3280000000001</v>
      </c>
      <c r="BG245" s="29">
        <f t="array" ref="BG245">VLOOKUP($S245&amp;$M245, CHOOSE({1,2}, '[4]Lookup Tables'!$I$20:$I$49&amp;'[4]Lookup Tables'!$J$20:$J$49,'[4]Lookup Tables'!$M$20:$M$49), 2,0)</f>
        <v>9.4500000000000001E-2</v>
      </c>
      <c r="BH245" s="29">
        <f t="shared" ref="BH245:BH246" si="2253">BG245*AZ245</f>
        <v>2.3388749999999998</v>
      </c>
      <c r="BI245" s="30">
        <f t="shared" ref="BI245:BI246" si="2254">BH245*454</f>
        <v>1061.84925</v>
      </c>
      <c r="BJ245" s="30" t="str">
        <f t="shared" ref="BJ245:BJ246" si="2255">N245</f>
        <v>M0204</v>
      </c>
      <c r="BK245" s="31">
        <f t="shared" ref="BK245:BK246" si="2256">BE245*0.7</f>
        <v>1.5624</v>
      </c>
      <c r="BL245" s="30">
        <v>72036</v>
      </c>
      <c r="BM245" s="31">
        <f t="shared" ref="BM245:BM246" si="2257">BE245*0.3</f>
        <v>0.66960000000000008</v>
      </c>
      <c r="BN245" s="32">
        <v>0.3</v>
      </c>
      <c r="BO245" s="29" t="str">
        <f>'[4]Lookup Tables'!$P$58</f>
        <v>12-8 4x1.25 Universal Clip</v>
      </c>
      <c r="BP245" s="30">
        <f>VLOOKUP($BO245,'[4]Lookup Tables'!$P$58:$Q$60,2)</f>
        <v>8509</v>
      </c>
      <c r="BQ245" s="29" t="str">
        <f>VLOOKUP($S245,'[4]Lookup Tables'!$O$45:$S$53,2)</f>
        <v>54mm142 gauge</v>
      </c>
      <c r="BR245" s="33">
        <f t="shared" ref="BR245:BR246" si="2258">($AY245+1.25)/12</f>
        <v>2.1041666666666665</v>
      </c>
      <c r="BS245" s="30">
        <f>VLOOKUP($S245,'[4]Lookup Tables'!$O$45:$S$53,3)</f>
        <v>8040</v>
      </c>
      <c r="BT245" s="29" t="str">
        <f>VLOOKUP($S245,'[4]Lookup Tables'!$O$45:$S$53,4)</f>
        <v>114mm200 gauge</v>
      </c>
      <c r="BU245" s="33">
        <f t="shared" ref="BU245:BU246" si="2259">($AY245+1.25)/12</f>
        <v>2.1041666666666665</v>
      </c>
      <c r="BV245" s="30">
        <f>VLOOKUP($S245,'[4]Lookup Tables'!$O$45:$S$53,5)</f>
        <v>8036</v>
      </c>
      <c r="BW245" s="34">
        <f t="shared" ref="BW245:BW246" si="2260">F245</f>
        <v>25</v>
      </c>
      <c r="BX245" s="34">
        <f t="shared" ref="BX245:BX246" si="2261">BB245*BW245</f>
        <v>54.328124999999993</v>
      </c>
      <c r="BY245" s="34">
        <f t="shared" ref="BY245:BY246" si="2262">BE245*BW245</f>
        <v>55.800000000000004</v>
      </c>
      <c r="BZ245" s="34">
        <f t="shared" ref="BZ245:BZ246" si="2263">BH245*BW245</f>
        <v>58.471874999999997</v>
      </c>
      <c r="CA245" s="34">
        <f t="shared" ref="CA245:CA246" si="2264">BZ245+CE245+CI245</f>
        <v>60.531874999999999</v>
      </c>
      <c r="CB245" s="35" t="str">
        <f t="array" ref="CB245">VLOOKUP($E245&amp;ROUNDUP(($AZ245),0), CHOOSE({1,2},'[4]Lookup Tables'!$X$3:$X$129&amp;'[4]Lookup Tables'!$Y$3:$Y$129,'[4]Lookup Tables'!$Z$3:$Z$129),2,0)</f>
        <v>25"-2pc</v>
      </c>
      <c r="CC245" s="34">
        <f t="array" ref="CC245">VLOOKUP($E245&amp;ROUNDUP(($AZ245),0), CHOOSE({1,2},'[4]Lookup Tables'!$X$3:$X$129&amp;'[4]Lookup Tables'!$Y$3:$Y$129,'[4]Lookup Tables'!AA$3:$AA$129),2,0)</f>
        <v>8427</v>
      </c>
      <c r="CD245" s="34">
        <f t="array" ref="CD245">VLOOKUP($E245&amp;ROUNDUP(($AZ245),0), CHOOSE({1,2},'[4]Lookup Tables'!$X$3:$X$129&amp;'[4]Lookup Tables'!$Y$3:$Y$129,'[4]Lookup Tables'!$AB$3:$AB$129),2,0)</f>
        <v>8428</v>
      </c>
      <c r="CE245" s="36">
        <f t="array" ref="CE245">VLOOKUP($E245&amp;ROUNDUP(($AZ245),0), CHOOSE({1,2},'[4]Lookup Tables'!$X$3:$X$129&amp;'[4]Lookup Tables'!$Y$3:$Y$129,'[4]Lookup Tables'!$AD$3:$AD$129),2,0)</f>
        <v>2.06</v>
      </c>
      <c r="CF245" s="34">
        <f t="array" ref="CF245">VLOOKUP($E245&amp;ROUNDUP(($AZ245),0), CHOOSE({1,2},'[4]Lookup Tables'!$X$3:$X$129&amp;'[4]Lookup Tables'!$Y$3:$Y$129,'[4]Lookup Tables'!$AE$3:$AE$129),2,0)</f>
        <v>2</v>
      </c>
      <c r="CG245" s="34" t="str">
        <f t="array" ref="CG245">VLOOKUP($E245&amp;ROUNDUP(($AZ245+1),0), CHOOSE({1,2},'[4]Lookup Tables'!$X$3:$X$129&amp;'[4]Lookup Tables'!$Y$3:$Y$129,'[4]Lookup Tables'!$AC$3:$AC$129),2,0)</f>
        <v>NA</v>
      </c>
      <c r="CH245" s="36">
        <f t="shared" ref="CH245:CH246" si="2265">(CO245*12)*0.0386</f>
        <v>8.3163962316235409</v>
      </c>
      <c r="CI245" s="36">
        <f t="shared" ref="CI245:CI246" si="2266">IF(CB245="NA", CH245*0.0022,0)</f>
        <v>0</v>
      </c>
      <c r="CJ245" s="36">
        <f t="shared" ref="CJ245:CJ246" si="2267">((3.14159*(((S245*0.039370078474)/2)^2))*Q245)*BW245</f>
        <v>740.16007431261221</v>
      </c>
      <c r="CK245" s="36">
        <f t="shared" ref="CK245:CK246" si="2268">((SQRT((CJ245/Q245)/3.14159))*2)</f>
        <v>6.2992125558400005</v>
      </c>
      <c r="CL245" s="36">
        <f t="shared" ref="CL245:CL246" si="2269">CK245/0.7827</f>
        <v>8.0480548816149238</v>
      </c>
      <c r="CM245" s="36">
        <f t="shared" ref="CM245:CM246" si="2270">(2*3.14159*(CL245/2))/12</f>
        <v>2.1069740612943857</v>
      </c>
      <c r="CN245" s="37">
        <f t="shared" ref="CN245:CN246" si="2271">ROUNDUP((Q245/3)*CM245,1)</f>
        <v>16.700000000000003</v>
      </c>
      <c r="CO245" s="37">
        <f t="shared" ref="CO245:CO246" si="2272">(CN245*ABS(COS(15)))+((6*(CM245*5))/12)</f>
        <v>17.954223297978281</v>
      </c>
      <c r="CP245" s="52" t="str">
        <f t="array" ref="CP245">VLOOKUP($S245&amp;$D245, CHOOSE({1,2}, '[4]Lookup Tables'!$O$65:$O$79&amp;'[4]Lookup Tables'!$P$65:$P$79,'[4]Lookup Tables'!$Q$65:$Q$79),2,0)</f>
        <v>NA</v>
      </c>
      <c r="CQ245" s="39">
        <f t="shared" ref="CQ245:CQ246" si="2273">(CA245/BW245)+(50/I245)</f>
        <v>2.4712749999999999</v>
      </c>
      <c r="CR245" s="40" t="str">
        <f>+IFERROR(VLOOKUP($J245,'[5]Codes - Revised'!$A$8:$O$12110,10,FALSE),"ERROR")</f>
        <v>45x44</v>
      </c>
      <c r="CS245" s="41">
        <f t="shared" ref="CS245:CS246" si="2274">CQ245*F245*H245</f>
        <v>2471.2750000000001</v>
      </c>
    </row>
    <row r="246" spans="1:97" s="10" customFormat="1">
      <c r="A246" s="11" t="s">
        <v>277</v>
      </c>
      <c r="B246" s="11">
        <v>266045</v>
      </c>
      <c r="C246" s="11" t="s">
        <v>503</v>
      </c>
      <c r="D246" s="11" t="s">
        <v>23</v>
      </c>
      <c r="E246" s="11" t="s">
        <v>24</v>
      </c>
      <c r="F246" s="11">
        <v>22</v>
      </c>
      <c r="G246" s="13">
        <f t="shared" si="2233"/>
        <v>53.515249999999995</v>
      </c>
      <c r="H246" s="14">
        <v>40</v>
      </c>
      <c r="I246" s="13">
        <f t="shared" si="2234"/>
        <v>880</v>
      </c>
      <c r="J246" s="14">
        <v>32540</v>
      </c>
      <c r="K246" s="11">
        <v>35</v>
      </c>
      <c r="L246" s="15">
        <f>+IFERROR(VLOOKUP($K246,'[4]Lookup Tables'!$A$3:$B$35,2,FALSE),"ERROR")</f>
        <v>35</v>
      </c>
      <c r="M246" s="11" t="s">
        <v>51</v>
      </c>
      <c r="N246" s="15" t="str">
        <f t="array" ref="N246">VLOOKUP($M246&amp;$L246, CHOOSE({1,2}, '[4]Lookup Tables'!$I$59:$I$165&amp;'[4]Lookup Tables'!$J$59:$J$165,'[4]Lookup Tables'!$K$59:$K$165), 2,0)</f>
        <v>VLIF35</v>
      </c>
      <c r="O246" s="15">
        <f t="array" ref="O246">VLOOKUP($M246&amp;$K246&amp;A246, CHOOSE({1,2,3}, '[4]Lookup Tables'!$I$59:$I$165&amp;'[4]Lookup Tables'!$J$59:$J$165&amp;'[4]Lookup Tables'!$H$59:$H$165,'[4]Lookup Tables'!$L$59:$L$165), 2,0)</f>
        <v>70363</v>
      </c>
      <c r="P246" s="15">
        <f>+IFERROR(VLOOKUP($A246,'[4]Lookup Tables'!$I$54:$J$55,2,FALSE),"ERROR")</f>
        <v>72038</v>
      </c>
      <c r="Q246" s="16">
        <v>23.75</v>
      </c>
      <c r="R246" s="51">
        <v>1.375</v>
      </c>
      <c r="S246" s="18">
        <v>32</v>
      </c>
      <c r="T246" s="19">
        <f>(VLOOKUP(S246,'[4]Lookup Tables'!$L$3:$M$11,2,FALSE))*0.039370078474</f>
        <v>1.2499999915495001</v>
      </c>
      <c r="U246" s="17">
        <f t="shared" si="2235"/>
        <v>29.145609957490539</v>
      </c>
      <c r="V246" s="20" t="str">
        <f>+IFERROR(VLOOKUP(L246,'[4]Lookup Tables'!$R$4:$U$22,3,FALSE),"ERROR")</f>
        <v>Blue</v>
      </c>
      <c r="W246" s="21">
        <f t="shared" si="2236"/>
        <v>266045</v>
      </c>
      <c r="X246" s="22" t="s">
        <v>504</v>
      </c>
      <c r="Y246" s="23" t="s">
        <v>27</v>
      </c>
      <c r="Z246" s="23" t="str">
        <f>+IFERROR(VLOOKUP(L246,'[4]Lookup Tables'!$R$4:$U$22,4,FALSE),"ERROR")</f>
        <v>Fast</v>
      </c>
      <c r="AA246" s="21">
        <f t="shared" si="2237"/>
        <v>32</v>
      </c>
      <c r="AB246" s="24">
        <f t="shared" si="2238"/>
        <v>1.375</v>
      </c>
      <c r="AC246" s="23" t="s">
        <v>305</v>
      </c>
      <c r="AD246" s="25">
        <v>0.875</v>
      </c>
      <c r="AE246" s="26">
        <f t="shared" si="2239"/>
        <v>2.3457177083271019</v>
      </c>
      <c r="AF246" s="23" t="s">
        <v>306</v>
      </c>
      <c r="AG246" s="23">
        <v>1</v>
      </c>
      <c r="AH246" s="26">
        <f t="shared" si="2240"/>
        <v>2.8896620372330788</v>
      </c>
      <c r="AI246" s="23"/>
      <c r="AJ246" s="23"/>
      <c r="AK246" s="26"/>
      <c r="AL246" s="23" t="s">
        <v>31</v>
      </c>
      <c r="AM246" s="23">
        <v>0.80400000000000005</v>
      </c>
      <c r="AN246" s="26">
        <f t="shared" si="2241"/>
        <v>2.1407561730345104</v>
      </c>
      <c r="AO246" s="23" t="s">
        <v>32</v>
      </c>
      <c r="AP246" s="23">
        <v>0.53</v>
      </c>
      <c r="AQ246" s="26">
        <f t="shared" si="2242"/>
        <v>1.6884092097926533</v>
      </c>
      <c r="AR246" s="47">
        <f t="shared" si="2243"/>
        <v>24</v>
      </c>
      <c r="AS246" s="21">
        <f>+IFERROR(VLOOKUP(L246,'[4]Lookup Tables'!$R$4:$U$22,2,FALSE),"ERROR")</f>
        <v>30</v>
      </c>
      <c r="AT246" s="23" t="str">
        <f t="shared" si="2244"/>
        <v>GJ</v>
      </c>
      <c r="AU246" s="21">
        <f t="shared" si="2245"/>
        <v>22</v>
      </c>
      <c r="AV246" s="21" t="str">
        <f>+IFERROR(VLOOKUP(L246,'[4]Lookup Tables'!$R$4:$V$22,5,FALSE),"ERROR")</f>
        <v>5-8</v>
      </c>
      <c r="AW246" s="21">
        <v>600</v>
      </c>
      <c r="AX246" s="48">
        <f t="shared" si="2246"/>
        <v>23.75</v>
      </c>
      <c r="AY246" s="48">
        <f t="shared" si="2247"/>
        <v>24</v>
      </c>
      <c r="AZ246" s="48">
        <f t="shared" si="2248"/>
        <v>24.75</v>
      </c>
      <c r="BA246" s="29">
        <f t="array" ref="BA246">VLOOKUP($S246&amp;$M246, CHOOSE({1,2}, '[4]Lookup Tables'!$I$20:$I$49&amp;'[4]Lookup Tables'!$J$20:$J$49,'[4]Lookup Tables'!$K$20:$K$49), 2,0)</f>
        <v>9.1499999999999998E-2</v>
      </c>
      <c r="BB246" s="29">
        <f t="shared" si="2249"/>
        <v>2.1731249999999998</v>
      </c>
      <c r="BC246" s="30">
        <f t="shared" si="2250"/>
        <v>986.59874999999988</v>
      </c>
      <c r="BD246" s="29">
        <f t="array" ref="BD246">VLOOKUP($S246&amp;$M246, CHOOSE({1,2}, '[4]Lookup Tables'!$I$20:$I$49&amp;'[4]Lookup Tables'!$J$20:$J$49,'[4]Lookup Tables'!$L$20:$L$49), 2,0)</f>
        <v>9.2999999999999999E-2</v>
      </c>
      <c r="BE246" s="29">
        <f t="shared" si="2251"/>
        <v>2.2320000000000002</v>
      </c>
      <c r="BF246" s="30">
        <f t="shared" si="2252"/>
        <v>1013.3280000000001</v>
      </c>
      <c r="BG246" s="29">
        <f t="array" ref="BG246">VLOOKUP($S246&amp;$M246, CHOOSE({1,2}, '[4]Lookup Tables'!$I$20:$I$49&amp;'[4]Lookup Tables'!$J$20:$J$49,'[4]Lookup Tables'!$M$20:$M$49), 2,0)</f>
        <v>9.4500000000000001E-2</v>
      </c>
      <c r="BH246" s="29">
        <f t="shared" si="2253"/>
        <v>2.3388749999999998</v>
      </c>
      <c r="BI246" s="30">
        <f t="shared" si="2254"/>
        <v>1061.84925</v>
      </c>
      <c r="BJ246" s="30" t="str">
        <f t="shared" si="2255"/>
        <v>VLIF35</v>
      </c>
      <c r="BK246" s="31">
        <f t="shared" si="2256"/>
        <v>1.5624</v>
      </c>
      <c r="BL246" s="30">
        <v>72036</v>
      </c>
      <c r="BM246" s="31">
        <f t="shared" si="2257"/>
        <v>0.66960000000000008</v>
      </c>
      <c r="BN246" s="32">
        <v>0.3</v>
      </c>
      <c r="BO246" s="29" t="str">
        <f>'[4]Lookup Tables'!$P$58</f>
        <v>12-8 4x1.25 Universal Clip</v>
      </c>
      <c r="BP246" s="30">
        <f>VLOOKUP($BO246,'[4]Lookup Tables'!$P$58:$Q$60,2)</f>
        <v>8509</v>
      </c>
      <c r="BQ246" s="29" t="str">
        <f>VLOOKUP($S246,'[4]Lookup Tables'!$O$45:$S$53,2)</f>
        <v>54mm142 gauge</v>
      </c>
      <c r="BR246" s="33">
        <f t="shared" si="2258"/>
        <v>2.1041666666666665</v>
      </c>
      <c r="BS246" s="30">
        <f>VLOOKUP($S246,'[4]Lookup Tables'!$O$45:$S$53,3)</f>
        <v>8040</v>
      </c>
      <c r="BT246" s="29" t="str">
        <f>VLOOKUP($S246,'[4]Lookup Tables'!$O$45:$S$53,4)</f>
        <v>114mm200 gauge</v>
      </c>
      <c r="BU246" s="33">
        <f t="shared" si="2259"/>
        <v>2.1041666666666665</v>
      </c>
      <c r="BV246" s="30">
        <f>VLOOKUP($S246,'[4]Lookup Tables'!$O$45:$S$53,5)</f>
        <v>8036</v>
      </c>
      <c r="BW246" s="34">
        <f t="shared" si="2260"/>
        <v>22</v>
      </c>
      <c r="BX246" s="34">
        <f t="shared" si="2261"/>
        <v>47.808749999999996</v>
      </c>
      <c r="BY246" s="34">
        <f t="shared" si="2262"/>
        <v>49.104000000000006</v>
      </c>
      <c r="BZ246" s="34">
        <f t="shared" si="2263"/>
        <v>51.455249999999992</v>
      </c>
      <c r="CA246" s="34">
        <f t="shared" si="2264"/>
        <v>53.515249999999995</v>
      </c>
      <c r="CB246" s="35" t="str">
        <f t="array" ref="CB246">VLOOKUP($E246&amp;ROUNDUP(($AZ246),0), CHOOSE({1,2},'[4]Lookup Tables'!$X$3:$X$129&amp;'[4]Lookup Tables'!$Y$3:$Y$129,'[4]Lookup Tables'!$Z$3:$Z$129),2,0)</f>
        <v>25"-2pc</v>
      </c>
      <c r="CC246" s="34">
        <f t="array" ref="CC246">VLOOKUP($E246&amp;ROUNDUP(($AZ246),0), CHOOSE({1,2},'[4]Lookup Tables'!$X$3:$X$129&amp;'[4]Lookup Tables'!$Y$3:$Y$129,'[4]Lookup Tables'!AA$3:$AA$129),2,0)</f>
        <v>8427</v>
      </c>
      <c r="CD246" s="34">
        <f t="array" ref="CD246">VLOOKUP($E246&amp;ROUNDUP(($AZ246),0), CHOOSE({1,2},'[4]Lookup Tables'!$X$3:$X$129&amp;'[4]Lookup Tables'!$Y$3:$Y$129,'[4]Lookup Tables'!$AB$3:$AB$129),2,0)</f>
        <v>8428</v>
      </c>
      <c r="CE246" s="36">
        <f t="array" ref="CE246">VLOOKUP($E246&amp;ROUNDUP(($AZ246),0), CHOOSE({1,2},'[4]Lookup Tables'!$X$3:$X$129&amp;'[4]Lookup Tables'!$Y$3:$Y$129,'[4]Lookup Tables'!$AD$3:$AD$129),2,0)</f>
        <v>2.06</v>
      </c>
      <c r="CF246" s="34">
        <f t="array" ref="CF246">VLOOKUP($E246&amp;ROUNDUP(($AZ246),0), CHOOSE({1,2},'[4]Lookup Tables'!$X$3:$X$129&amp;'[4]Lookup Tables'!$Y$3:$Y$129,'[4]Lookup Tables'!$AE$3:$AE$129),2,0)</f>
        <v>2</v>
      </c>
      <c r="CG246" s="34" t="str">
        <f t="array" ref="CG246">VLOOKUP($E246&amp;ROUNDUP(($AZ246+1),0), CHOOSE({1,2},'[4]Lookup Tables'!$X$3:$X$129&amp;'[4]Lookup Tables'!$Y$3:$Y$129,'[4]Lookup Tables'!$AC$3:$AC$129),2,0)</f>
        <v>NA</v>
      </c>
      <c r="CH246" s="36">
        <f t="shared" si="2265"/>
        <v>7.8134393611625548</v>
      </c>
      <c r="CI246" s="36">
        <f t="shared" si="2266"/>
        <v>0</v>
      </c>
      <c r="CJ246" s="36">
        <f t="shared" si="2267"/>
        <v>651.34086539509883</v>
      </c>
      <c r="CK246" s="36">
        <f t="shared" si="2268"/>
        <v>5.9091851692779134</v>
      </c>
      <c r="CL246" s="36">
        <f t="shared" si="2269"/>
        <v>7.5497446905301056</v>
      </c>
      <c r="CM246" s="36">
        <f t="shared" si="2270"/>
        <v>1.9765168685268728</v>
      </c>
      <c r="CN246" s="37">
        <f t="shared" si="2271"/>
        <v>15.7</v>
      </c>
      <c r="CO246" s="37">
        <f t="shared" si="2272"/>
        <v>16.868392403200676</v>
      </c>
      <c r="CP246" s="52" t="str">
        <f t="array" ref="CP246">VLOOKUP($S246&amp;$D246, CHOOSE({1,2}, '[4]Lookup Tables'!$O$65:$O$79&amp;'[4]Lookup Tables'!$P$65:$P$79,'[4]Lookup Tables'!$Q$65:$Q$79),2,0)</f>
        <v>NA</v>
      </c>
      <c r="CQ246" s="39">
        <f t="shared" si="2273"/>
        <v>2.4893295454545452</v>
      </c>
      <c r="CR246" s="40" t="str">
        <f>+IFERROR(VLOOKUP($J246,'[5]Codes - Revised'!$A$8:$O$12110,10,FALSE),"ERROR")</f>
        <v>45x44</v>
      </c>
      <c r="CS246" s="41">
        <f t="shared" si="2274"/>
        <v>2190.6099999999997</v>
      </c>
    </row>
    <row r="247" spans="1:97" s="10" customFormat="1">
      <c r="A247" s="11" t="s">
        <v>277</v>
      </c>
      <c r="B247" s="12">
        <v>266048</v>
      </c>
      <c r="C247" s="11" t="s">
        <v>505</v>
      </c>
      <c r="D247" s="11" t="s">
        <v>23</v>
      </c>
      <c r="E247" s="11" t="s">
        <v>24</v>
      </c>
      <c r="F247" s="11">
        <v>20</v>
      </c>
      <c r="G247" s="13">
        <f>CA247</f>
        <v>48.837499999999999</v>
      </c>
      <c r="H247" s="14">
        <v>40</v>
      </c>
      <c r="I247" s="13">
        <f>F247*H247</f>
        <v>800</v>
      </c>
      <c r="J247" s="14">
        <v>32540</v>
      </c>
      <c r="K247" s="11">
        <v>90</v>
      </c>
      <c r="L247" s="15">
        <f>+IFERROR(VLOOKUP($K247,'[4]Lookup Tables'!$A$3:$B$35,2,FALSE),"ERROR")</f>
        <v>90</v>
      </c>
      <c r="M247" s="11" t="s">
        <v>51</v>
      </c>
      <c r="N247" s="15" t="str">
        <f t="array" ref="N247">VLOOKUP($M247&amp;$L247, CHOOSE({1,2}, '[4]Lookup Tables'!$I$59:$I$165&amp;'[4]Lookup Tables'!$J$59:$J$165,'[4]Lookup Tables'!$K$59:$K$165), 2,0)</f>
        <v>VLIF90</v>
      </c>
      <c r="O247" s="15">
        <f t="array" ref="O247">VLOOKUP($M247&amp;$K247&amp;A247, CHOOSE({1,2,3}, '[4]Lookup Tables'!$I$59:$I$165&amp;'[4]Lookup Tables'!$J$59:$J$165&amp;'[4]Lookup Tables'!$H$59:$H$165,'[4]Lookup Tables'!$L$59:$L$165), 2,0)</f>
        <v>70364</v>
      </c>
      <c r="P247" s="15">
        <f>+IFERROR(VLOOKUP($A247,'[4]Lookup Tables'!$I$54:$J$55,2,FALSE),"ERROR")</f>
        <v>72038</v>
      </c>
      <c r="Q247" s="16">
        <v>23.75</v>
      </c>
      <c r="R247" s="51">
        <v>1.375</v>
      </c>
      <c r="S247" s="18">
        <v>32</v>
      </c>
      <c r="T247" s="19">
        <f>(VLOOKUP(S247,'[4]Lookup Tables'!$L$3:$M$11,2,FALSE))*0.039370078474</f>
        <v>1.2499999915495001</v>
      </c>
      <c r="U247" s="17">
        <f>(3.14159*(T247/2)^2)*(Q247)</f>
        <v>29.145609957490539</v>
      </c>
      <c r="V247" s="20" t="str">
        <f>+IFERROR(VLOOKUP(L247,'[4]Lookup Tables'!$R$4:$U$22,3,FALSE),"ERROR")</f>
        <v>Yellow</v>
      </c>
      <c r="W247" s="21">
        <f>B247</f>
        <v>266048</v>
      </c>
      <c r="X247" s="22" t="s">
        <v>506</v>
      </c>
      <c r="Y247" s="23" t="s">
        <v>27</v>
      </c>
      <c r="Z247" s="23" t="str">
        <f>+IFERROR(VLOOKUP(L247,'[4]Lookup Tables'!$R$4:$U$22,4,FALSE),"ERROR")</f>
        <v>Slow</v>
      </c>
      <c r="AA247" s="21">
        <f>S247</f>
        <v>32</v>
      </c>
      <c r="AB247" s="24">
        <f>R247</f>
        <v>1.375</v>
      </c>
      <c r="AC247" s="23" t="s">
        <v>305</v>
      </c>
      <c r="AD247" s="25">
        <v>0.875</v>
      </c>
      <c r="AE247" s="26">
        <f>(($U247-(3.1459*(($AB247+0.043)/2)^2))/((3.1459*(($AB247+0.043)/2)^2)-(3.1459*(AD247/2)^2)))/12</f>
        <v>2.3457177083271019</v>
      </c>
      <c r="AF247" s="23" t="s">
        <v>306</v>
      </c>
      <c r="AG247" s="23">
        <v>1</v>
      </c>
      <c r="AH247" s="26">
        <f>(($U247-(3.1459*(($AB247+0.043)/2)^2))/((3.1459*(($AB247+0.043)/2)^2)-(3.1459*(AG247/2)^2)))/12</f>
        <v>2.8896620372330788</v>
      </c>
      <c r="AI247" s="23"/>
      <c r="AJ247" s="23"/>
      <c r="AK247" s="26"/>
      <c r="AL247" s="23" t="s">
        <v>31</v>
      </c>
      <c r="AM247" s="23">
        <v>0.80400000000000005</v>
      </c>
      <c r="AN247" s="26">
        <f>(($U247-(3.1459*(($AB247+0.043)/2)^2))/((3.1459*(($AB247+0.043)/2)^2)-(3.1459*(AM247/2)^2)))/12</f>
        <v>2.1407561730345104</v>
      </c>
      <c r="AO247" s="23" t="s">
        <v>32</v>
      </c>
      <c r="AP247" s="23">
        <v>0.53</v>
      </c>
      <c r="AQ247" s="26">
        <f>(($U247-(3.1459*(($AB247+0.043)/2)^2))/((3.1459*(($AB247+0.043)/2)^2)-(3.1459*(AP247/2)^2)))/12</f>
        <v>1.6884092097926533</v>
      </c>
      <c r="AR247" s="47">
        <f>AY247</f>
        <v>24</v>
      </c>
      <c r="AS247" s="21">
        <f>+IFERROR(VLOOKUP(L247,'[4]Lookup Tables'!$R$4:$U$22,2,FALSE),"ERROR")</f>
        <v>240</v>
      </c>
      <c r="AT247" s="23" t="str">
        <f>A247</f>
        <v>GJ</v>
      </c>
      <c r="AU247" s="21">
        <f>F247</f>
        <v>20</v>
      </c>
      <c r="AV247" s="21" t="str">
        <f>+IFERROR(VLOOKUP(L247,'[4]Lookup Tables'!$R$4:$V$22,5,FALSE),"ERROR")</f>
        <v>5-8</v>
      </c>
      <c r="AW247" s="21">
        <v>600</v>
      </c>
      <c r="AX247" s="48">
        <f>Q247</f>
        <v>23.75</v>
      </c>
      <c r="AY247" s="48">
        <f>AX247+0.25</f>
        <v>24</v>
      </c>
      <c r="AZ247" s="48">
        <f>AX247+1</f>
        <v>24.75</v>
      </c>
      <c r="BA247" s="29">
        <f t="array" ref="BA247">VLOOKUP($S247&amp;$M247, CHOOSE({1,2}, '[4]Lookup Tables'!$I$20:$I$49&amp;'[4]Lookup Tables'!$J$20:$J$49,'[4]Lookup Tables'!$K$20:$K$49), 2,0)</f>
        <v>9.1499999999999998E-2</v>
      </c>
      <c r="BB247" s="29">
        <f>BA247*AX247</f>
        <v>2.1731249999999998</v>
      </c>
      <c r="BC247" s="30">
        <f>BB247*454</f>
        <v>986.59874999999988</v>
      </c>
      <c r="BD247" s="29">
        <f t="array" ref="BD247">VLOOKUP($S247&amp;$M247, CHOOSE({1,2}, '[4]Lookup Tables'!$I$20:$I$49&amp;'[4]Lookup Tables'!$J$20:$J$49,'[4]Lookup Tables'!$L$20:$L$49), 2,0)</f>
        <v>9.2999999999999999E-2</v>
      </c>
      <c r="BE247" s="29">
        <f>BD247*AY247</f>
        <v>2.2320000000000002</v>
      </c>
      <c r="BF247" s="30">
        <f>BE247*454</f>
        <v>1013.3280000000001</v>
      </c>
      <c r="BG247" s="29">
        <f t="array" ref="BG247">VLOOKUP($S247&amp;$M247, CHOOSE({1,2}, '[4]Lookup Tables'!$I$20:$I$49&amp;'[4]Lookup Tables'!$J$20:$J$49,'[4]Lookup Tables'!$M$20:$M$49), 2,0)</f>
        <v>9.4500000000000001E-2</v>
      </c>
      <c r="BH247" s="29">
        <f>BG247*AZ247</f>
        <v>2.3388749999999998</v>
      </c>
      <c r="BI247" s="30">
        <f>BH247*454</f>
        <v>1061.84925</v>
      </c>
      <c r="BJ247" s="30" t="str">
        <f>N247</f>
        <v>VLIF90</v>
      </c>
      <c r="BK247" s="31">
        <f>BE247*0.7</f>
        <v>1.5624</v>
      </c>
      <c r="BL247" s="30">
        <v>72036</v>
      </c>
      <c r="BM247" s="31">
        <f>BE247*0.3</f>
        <v>0.66960000000000008</v>
      </c>
      <c r="BN247" s="32">
        <v>0.3</v>
      </c>
      <c r="BO247" s="29" t="str">
        <f>'[4]Lookup Tables'!$P$58</f>
        <v>12-8 4x1.25 Universal Clip</v>
      </c>
      <c r="BP247" s="30">
        <f>VLOOKUP($BO247,'[4]Lookup Tables'!$P$58:$Q$60,2)</f>
        <v>8509</v>
      </c>
      <c r="BQ247" s="29" t="str">
        <f>VLOOKUP($S247,'[4]Lookup Tables'!$O$45:$S$53,2)</f>
        <v>54mm142 gauge</v>
      </c>
      <c r="BR247" s="33">
        <f>($AY247+1.25)/12</f>
        <v>2.1041666666666665</v>
      </c>
      <c r="BS247" s="30">
        <f>VLOOKUP($S247,'[4]Lookup Tables'!$O$45:$S$53,3)</f>
        <v>8040</v>
      </c>
      <c r="BT247" s="29" t="str">
        <f>VLOOKUP($S247,'[4]Lookup Tables'!$O$45:$S$53,4)</f>
        <v>114mm200 gauge</v>
      </c>
      <c r="BU247" s="33">
        <f>($AY247+1.25)/12</f>
        <v>2.1041666666666665</v>
      </c>
      <c r="BV247" s="30">
        <f>VLOOKUP($S247,'[4]Lookup Tables'!$O$45:$S$53,5)</f>
        <v>8036</v>
      </c>
      <c r="BW247" s="34">
        <f>F247</f>
        <v>20</v>
      </c>
      <c r="BX247" s="34">
        <f>BB247*BW247</f>
        <v>43.462499999999991</v>
      </c>
      <c r="BY247" s="34">
        <f>BE247*BW247</f>
        <v>44.64</v>
      </c>
      <c r="BZ247" s="34">
        <f>BH247*BW247</f>
        <v>46.777499999999996</v>
      </c>
      <c r="CA247" s="34">
        <f>BZ247+CE247+CI247</f>
        <v>48.837499999999999</v>
      </c>
      <c r="CB247" s="35" t="str">
        <f t="array" ref="CB247">VLOOKUP($E247&amp;ROUNDUP(($AZ247),0), CHOOSE({1,2},'[4]Lookup Tables'!$X$3:$X$129&amp;'[4]Lookup Tables'!$Y$3:$Y$129,'[4]Lookup Tables'!$Z$3:$Z$129),2,0)</f>
        <v>25"-2pc</v>
      </c>
      <c r="CC247" s="34">
        <f t="array" ref="CC247">VLOOKUP($E247&amp;ROUNDUP(($AZ247),0), CHOOSE({1,2},'[4]Lookup Tables'!$X$3:$X$129&amp;'[4]Lookup Tables'!$Y$3:$Y$129,'[4]Lookup Tables'!AA$3:$AA$129),2,0)</f>
        <v>8427</v>
      </c>
      <c r="CD247" s="34">
        <f t="array" ref="CD247">VLOOKUP($E247&amp;ROUNDUP(($AZ247),0), CHOOSE({1,2},'[4]Lookup Tables'!$X$3:$X$129&amp;'[4]Lookup Tables'!$Y$3:$Y$129,'[4]Lookup Tables'!$AB$3:$AB$129),2,0)</f>
        <v>8428</v>
      </c>
      <c r="CE247" s="36">
        <f t="array" ref="CE247">VLOOKUP($E247&amp;ROUNDUP(($AZ247),0), CHOOSE({1,2},'[4]Lookup Tables'!$X$3:$X$129&amp;'[4]Lookup Tables'!$Y$3:$Y$129,'[4]Lookup Tables'!$AD$3:$AD$129),2,0)</f>
        <v>2.06</v>
      </c>
      <c r="CF247" s="34">
        <f t="array" ref="CF247">VLOOKUP($E247&amp;ROUNDUP(($AZ247),0), CHOOSE({1,2},'[4]Lookup Tables'!$X$3:$X$129&amp;'[4]Lookup Tables'!$Y$3:$Y$129,'[4]Lookup Tables'!$AE$3:$AE$129),2,0)</f>
        <v>2</v>
      </c>
      <c r="CG247" s="34" t="str">
        <f t="array" ref="CG247">VLOOKUP($E247&amp;ROUNDUP(($AZ247+1),0), CHOOSE({1,2},'[4]Lookup Tables'!$X$3:$X$129&amp;'[4]Lookup Tables'!$Y$3:$Y$129,'[4]Lookup Tables'!$AC$3:$AC$129),2,0)</f>
        <v>NA</v>
      </c>
      <c r="CH247" s="36">
        <f>(CO247*12)*0.0386</f>
        <v>7.4606030224985229</v>
      </c>
      <c r="CI247" s="36">
        <f>IF(CB247="NA", CH247*0.0022,0)</f>
        <v>0</v>
      </c>
      <c r="CJ247" s="36">
        <f>((3.14159*(((S247*0.039370078474)/2)^2))*Q247)*BW247</f>
        <v>592.12805945008984</v>
      </c>
      <c r="CK247" s="36">
        <f>((SQRT((CJ247/Q247)/3.14159))*2)</f>
        <v>5.6341869918313723</v>
      </c>
      <c r="CL247" s="36">
        <f>CK247/0.7827</f>
        <v>7.1983991207759965</v>
      </c>
      <c r="CM247" s="36">
        <f>(2*3.14159*(CL247/2))/12</f>
        <v>1.8845348911532218</v>
      </c>
      <c r="CN247" s="37">
        <f>ROUNDUP((Q247/3)*CM247,1)</f>
        <v>15</v>
      </c>
      <c r="CO247" s="37">
        <f>(CN247*ABS(COS(15)))+((6*(CM247*5))/12)</f>
        <v>16.106655920765377</v>
      </c>
      <c r="CP247" s="52" t="str">
        <f t="array" ref="CP247">VLOOKUP($S247&amp;$D247, CHOOSE({1,2}, '[4]Lookup Tables'!$O$65:$O$79&amp;'[4]Lookup Tables'!$P$65:$P$79,'[4]Lookup Tables'!$Q$65:$Q$79),2,0)</f>
        <v>NA</v>
      </c>
      <c r="CQ247" s="39">
        <f>(CA247/BW247)+(50/I247)</f>
        <v>2.504375</v>
      </c>
      <c r="CR247" s="40" t="str">
        <f>+IFERROR(VLOOKUP($J247,'[5]Codes - Revised'!$A$8:$O$12110,10,FALSE),"ERROR")</f>
        <v>45x44</v>
      </c>
      <c r="CS247" s="41">
        <f>CQ247*F247*H247</f>
        <v>2003.5</v>
      </c>
    </row>
    <row r="248" spans="1:97" s="10" customFormat="1">
      <c r="A248" s="11" t="s">
        <v>277</v>
      </c>
      <c r="B248" s="12">
        <v>266073</v>
      </c>
      <c r="C248" s="11" t="s">
        <v>507</v>
      </c>
      <c r="D248" s="11" t="s">
        <v>23</v>
      </c>
      <c r="E248" s="11" t="s">
        <v>24</v>
      </c>
      <c r="F248" s="11">
        <v>25</v>
      </c>
      <c r="G248" s="13">
        <f>CA248</f>
        <v>60.531874999999999</v>
      </c>
      <c r="H248" s="14">
        <v>40</v>
      </c>
      <c r="I248" s="13">
        <f>F248*H248</f>
        <v>1000</v>
      </c>
      <c r="J248" s="14">
        <v>32540</v>
      </c>
      <c r="K248" s="11">
        <v>50</v>
      </c>
      <c r="L248" s="15">
        <f>+IFERROR(VLOOKUP($K248,'[4]Lookup Tables'!$A$3:$B$35,2,FALSE),"ERROR")</f>
        <v>50</v>
      </c>
      <c r="M248" s="11" t="s">
        <v>25</v>
      </c>
      <c r="N248" s="15" t="str">
        <f t="array" ref="N248">VLOOKUP($M248&amp;$L248, CHOOSE({1,2}, '[4]Lookup Tables'!$I$59:$I$165&amp;'[4]Lookup Tables'!$J$59:$J$165,'[4]Lookup Tables'!$K$59:$K$165), 2,0)</f>
        <v>M50</v>
      </c>
      <c r="O248" s="15">
        <f t="array" ref="O248">VLOOKUP($M248&amp;$K248&amp;A248, CHOOSE({1,2,3}, '[4]Lookup Tables'!$I$59:$I$165&amp;'[4]Lookup Tables'!$J$59:$J$165&amp;'[4]Lookup Tables'!$H$59:$H$165,'[4]Lookup Tables'!$L$59:$L$165), 2,0)</f>
        <v>70425</v>
      </c>
      <c r="P248" s="15">
        <f>+IFERROR(VLOOKUP($A248,'[4]Lookup Tables'!$I$54:$J$55,2,FALSE),"ERROR")</f>
        <v>72038</v>
      </c>
      <c r="Q248" s="16">
        <v>23.75</v>
      </c>
      <c r="R248" s="51">
        <v>1.375</v>
      </c>
      <c r="S248" s="18">
        <v>32</v>
      </c>
      <c r="T248" s="19">
        <f>(VLOOKUP(S248,'[4]Lookup Tables'!$L$3:$M$11,2,FALSE))*0.039370078474</f>
        <v>1.2499999915495001</v>
      </c>
      <c r="U248" s="17">
        <f>(3.14159*(T248/2)^2)*(Q248)</f>
        <v>29.145609957490539</v>
      </c>
      <c r="V248" s="20" t="str">
        <f>+IFERROR(VLOOKUP(L248,'[4]Lookup Tables'!$R$4:$U$22,3,FALSE),"ERROR")</f>
        <v>Green</v>
      </c>
      <c r="W248" s="21">
        <f>B248</f>
        <v>266073</v>
      </c>
      <c r="X248" s="22" t="s">
        <v>508</v>
      </c>
      <c r="Y248" s="23" t="s">
        <v>27</v>
      </c>
      <c r="Z248" s="23" t="str">
        <f>+IFERROR(VLOOKUP(L248,'[4]Lookup Tables'!$R$4:$U$22,4,FALSE),"ERROR")</f>
        <v>Medium</v>
      </c>
      <c r="AA248" s="21">
        <f>S248</f>
        <v>32</v>
      </c>
      <c r="AB248" s="24">
        <f>R248</f>
        <v>1.375</v>
      </c>
      <c r="AC248" s="23" t="s">
        <v>305</v>
      </c>
      <c r="AD248" s="25">
        <v>0.875</v>
      </c>
      <c r="AE248" s="26">
        <f>(($U248-(3.1459*(($AB248+0.043)/2)^2))/((3.1459*(($AB248+0.043)/2)^2)-(3.1459*(AD248/2)^2)))/12</f>
        <v>2.3457177083271019</v>
      </c>
      <c r="AF248" s="23" t="s">
        <v>306</v>
      </c>
      <c r="AG248" s="23">
        <v>1</v>
      </c>
      <c r="AH248" s="26">
        <f>(($U248-(3.1459*(($AB248+0.043)/2)^2))/((3.1459*(($AB248+0.043)/2)^2)-(3.1459*(AG248/2)^2)))/12</f>
        <v>2.8896620372330788</v>
      </c>
      <c r="AI248" s="23"/>
      <c r="AJ248" s="23"/>
      <c r="AK248" s="26"/>
      <c r="AL248" s="23" t="s">
        <v>31</v>
      </c>
      <c r="AM248" s="23">
        <v>0.80400000000000005</v>
      </c>
      <c r="AN248" s="26">
        <f>(($U248-(3.1459*(($AB248+0.043)/2)^2))/((3.1459*(($AB248+0.043)/2)^2)-(3.1459*(AM248/2)^2)))/12</f>
        <v>2.1407561730345104</v>
      </c>
      <c r="AO248" s="23" t="s">
        <v>32</v>
      </c>
      <c r="AP248" s="23">
        <v>0.53</v>
      </c>
      <c r="AQ248" s="26">
        <f>(($U248-(3.1459*(($AB248+0.043)/2)^2))/((3.1459*(($AB248+0.043)/2)^2)-(3.1459*(AP248/2)^2)))/12</f>
        <v>1.6884092097926533</v>
      </c>
      <c r="AR248" s="47">
        <f>AY248</f>
        <v>24</v>
      </c>
      <c r="AS248" s="21">
        <f>+IFERROR(VLOOKUP(L248,'[4]Lookup Tables'!$R$4:$U$22,2,FALSE),"ERROR")</f>
        <v>60</v>
      </c>
      <c r="AT248" s="23" t="str">
        <f>A248</f>
        <v>GJ</v>
      </c>
      <c r="AU248" s="21">
        <f>F248</f>
        <v>25</v>
      </c>
      <c r="AV248" s="21" t="str">
        <f>+IFERROR(VLOOKUP(L248,'[4]Lookup Tables'!$R$4:$V$22,5,FALSE),"ERROR")</f>
        <v>5-8</v>
      </c>
      <c r="AW248" s="21">
        <v>600</v>
      </c>
      <c r="AX248" s="48">
        <f>Q248</f>
        <v>23.75</v>
      </c>
      <c r="AY248" s="48">
        <f>AX248+0.25</f>
        <v>24</v>
      </c>
      <c r="AZ248" s="48">
        <f>AX248+1</f>
        <v>24.75</v>
      </c>
      <c r="BA248" s="29">
        <f t="array" ref="BA248">VLOOKUP($S248&amp;$M248, CHOOSE({1,2}, '[4]Lookup Tables'!$I$20:$I$49&amp;'[4]Lookup Tables'!$J$20:$J$49,'[4]Lookup Tables'!$K$20:$K$49), 2,0)</f>
        <v>9.1499999999999998E-2</v>
      </c>
      <c r="BB248" s="29">
        <f>BA248*AX248</f>
        <v>2.1731249999999998</v>
      </c>
      <c r="BC248" s="30">
        <f>BB248*454</f>
        <v>986.59874999999988</v>
      </c>
      <c r="BD248" s="29">
        <f t="array" ref="BD248">VLOOKUP($S248&amp;$M248, CHOOSE({1,2}, '[4]Lookup Tables'!$I$20:$I$49&amp;'[4]Lookup Tables'!$J$20:$J$49,'[4]Lookup Tables'!$L$20:$L$49), 2,0)</f>
        <v>9.2999999999999999E-2</v>
      </c>
      <c r="BE248" s="29">
        <f>BD248*AY248</f>
        <v>2.2320000000000002</v>
      </c>
      <c r="BF248" s="30">
        <f>BE248*454</f>
        <v>1013.3280000000001</v>
      </c>
      <c r="BG248" s="29">
        <f t="array" ref="BG248">VLOOKUP($S248&amp;$M248, CHOOSE({1,2}, '[4]Lookup Tables'!$I$20:$I$49&amp;'[4]Lookup Tables'!$J$20:$J$49,'[4]Lookup Tables'!$M$20:$M$49), 2,0)</f>
        <v>9.4500000000000001E-2</v>
      </c>
      <c r="BH248" s="29">
        <f>BG248*AZ248</f>
        <v>2.3388749999999998</v>
      </c>
      <c r="BI248" s="30">
        <f>BH248*454</f>
        <v>1061.84925</v>
      </c>
      <c r="BJ248" s="30" t="str">
        <f>N248</f>
        <v>M50</v>
      </c>
      <c r="BK248" s="31">
        <f>BE248*0.7</f>
        <v>1.5624</v>
      </c>
      <c r="BL248" s="30">
        <v>72036</v>
      </c>
      <c r="BM248" s="31">
        <f>BE248*0.3</f>
        <v>0.66960000000000008</v>
      </c>
      <c r="BN248" s="32">
        <v>0.3</v>
      </c>
      <c r="BO248" s="29" t="str">
        <f>'[4]Lookup Tables'!$P$58</f>
        <v>12-8 4x1.25 Universal Clip</v>
      </c>
      <c r="BP248" s="30">
        <f>VLOOKUP($BO248,'[4]Lookup Tables'!$P$58:$Q$60,2)</f>
        <v>8509</v>
      </c>
      <c r="BQ248" s="29" t="str">
        <f>VLOOKUP($S248,'[4]Lookup Tables'!$O$45:$S$53,2)</f>
        <v>54mm142 gauge</v>
      </c>
      <c r="BR248" s="33">
        <f>($AY248+1.25)/12</f>
        <v>2.1041666666666665</v>
      </c>
      <c r="BS248" s="30">
        <f>VLOOKUP($S248,'[4]Lookup Tables'!$O$45:$S$53,3)</f>
        <v>8040</v>
      </c>
      <c r="BT248" s="29" t="str">
        <f>VLOOKUP($S248,'[4]Lookup Tables'!$O$45:$S$53,4)</f>
        <v>114mm200 gauge</v>
      </c>
      <c r="BU248" s="33">
        <f>($AY248+1.25)/12</f>
        <v>2.1041666666666665</v>
      </c>
      <c r="BV248" s="30">
        <f>VLOOKUP($S248,'[4]Lookup Tables'!$O$45:$S$53,5)</f>
        <v>8036</v>
      </c>
      <c r="BW248" s="34">
        <f>F248</f>
        <v>25</v>
      </c>
      <c r="BX248" s="34">
        <f>BB248*BW248</f>
        <v>54.328124999999993</v>
      </c>
      <c r="BY248" s="34">
        <f>BE248*BW248</f>
        <v>55.800000000000004</v>
      </c>
      <c r="BZ248" s="34">
        <f>BH248*BW248</f>
        <v>58.471874999999997</v>
      </c>
      <c r="CA248" s="34">
        <f>BZ248+CE248+CI248</f>
        <v>60.531874999999999</v>
      </c>
      <c r="CB248" s="35" t="str">
        <f t="array" ref="CB248">VLOOKUP($E248&amp;ROUNDUP(($AZ248),0), CHOOSE({1,2},'[4]Lookup Tables'!$X$3:$X$129&amp;'[4]Lookup Tables'!$Y$3:$Y$129,'[4]Lookup Tables'!$Z$3:$Z$129),2,0)</f>
        <v>25"-2pc</v>
      </c>
      <c r="CC248" s="34">
        <f t="array" ref="CC248">VLOOKUP($E248&amp;ROUNDUP(($AZ248),0), CHOOSE({1,2},'[4]Lookup Tables'!$X$3:$X$129&amp;'[4]Lookup Tables'!$Y$3:$Y$129,'[4]Lookup Tables'!AA$3:$AA$129),2,0)</f>
        <v>8427</v>
      </c>
      <c r="CD248" s="34">
        <f t="array" ref="CD248">VLOOKUP($E248&amp;ROUNDUP(($AZ248),0), CHOOSE({1,2},'[4]Lookup Tables'!$X$3:$X$129&amp;'[4]Lookup Tables'!$Y$3:$Y$129,'[4]Lookup Tables'!$AB$3:$AB$129),2,0)</f>
        <v>8428</v>
      </c>
      <c r="CE248" s="36">
        <f t="array" ref="CE248">VLOOKUP($E248&amp;ROUNDUP(($AZ248),0), CHOOSE({1,2},'[4]Lookup Tables'!$X$3:$X$129&amp;'[4]Lookup Tables'!$Y$3:$Y$129,'[4]Lookup Tables'!$AD$3:$AD$129),2,0)</f>
        <v>2.06</v>
      </c>
      <c r="CF248" s="34">
        <f t="array" ref="CF248">VLOOKUP($E248&amp;ROUNDUP(($AZ248),0), CHOOSE({1,2},'[4]Lookup Tables'!$X$3:$X$129&amp;'[4]Lookup Tables'!$Y$3:$Y$129,'[4]Lookup Tables'!$AE$3:$AE$129),2,0)</f>
        <v>2</v>
      </c>
      <c r="CG248" s="34" t="str">
        <f t="array" ref="CG248">VLOOKUP($E248&amp;ROUNDUP(($AZ248+1),0), CHOOSE({1,2},'[4]Lookup Tables'!$X$3:$X$129&amp;'[4]Lookup Tables'!$Y$3:$Y$129,'[4]Lookup Tables'!$AC$3:$AC$129),2,0)</f>
        <v>NA</v>
      </c>
      <c r="CH248" s="36">
        <f>(CO248*12)*0.0386</f>
        <v>8.3163962316235409</v>
      </c>
      <c r="CI248" s="36">
        <f t="shared" ref="CI248" si="2275">IF(CB248="NA", CH248*0.0022,0)</f>
        <v>0</v>
      </c>
      <c r="CJ248" s="36">
        <f>((3.14159*(((S248*0.039370078474)/2)^2))*Q248)*BW248</f>
        <v>740.16007431261221</v>
      </c>
      <c r="CK248" s="36">
        <f>((SQRT((CJ248/Q248)/3.14159))*2)</f>
        <v>6.2992125558400005</v>
      </c>
      <c r="CL248" s="36">
        <f>CK248/0.7827</f>
        <v>8.0480548816149238</v>
      </c>
      <c r="CM248" s="36">
        <f>(2*3.14159*(CL248/2))/12</f>
        <v>2.1069740612943857</v>
      </c>
      <c r="CN248" s="37">
        <f>ROUNDUP((Q248/3)*CM248,1)</f>
        <v>16.700000000000003</v>
      </c>
      <c r="CO248" s="37">
        <f>(CN248*ABS(COS(15)))+((6*(CM248*5))/12)</f>
        <v>17.954223297978281</v>
      </c>
      <c r="CP248" s="52" t="str">
        <f t="array" ref="CP248">VLOOKUP($S248&amp;$D248, CHOOSE({1,2}, '[4]Lookup Tables'!$O$65:$O$79&amp;'[4]Lookup Tables'!$P$65:$P$79,'[4]Lookup Tables'!$Q$65:$Q$79),2,0)</f>
        <v>NA</v>
      </c>
      <c r="CQ248" s="39">
        <f t="shared" ref="CQ248" si="2276">(CA248/BW248)+(50/I248)</f>
        <v>2.4712749999999999</v>
      </c>
      <c r="CR248" s="40" t="str">
        <f>+IFERROR(VLOOKUP($J248,'[5]Codes - Revised'!$A$8:$O$12110,10,FALSE),"ERROR")</f>
        <v>45x44</v>
      </c>
      <c r="CS248" s="41">
        <f t="shared" ref="CS248" si="2277">CQ248*F248*H248</f>
        <v>2471.2750000000001</v>
      </c>
    </row>
    <row r="249" spans="1:97" s="10" customFormat="1">
      <c r="A249" s="11" t="s">
        <v>277</v>
      </c>
      <c r="B249" s="11">
        <v>266082</v>
      </c>
      <c r="C249" s="11" t="s">
        <v>509</v>
      </c>
      <c r="D249" s="11" t="s">
        <v>23</v>
      </c>
      <c r="E249" s="11" t="s">
        <v>34</v>
      </c>
      <c r="F249" s="11">
        <v>25</v>
      </c>
      <c r="G249" s="13">
        <f>CA249</f>
        <v>53.764087258390568</v>
      </c>
      <c r="H249" s="14">
        <v>42</v>
      </c>
      <c r="I249" s="13">
        <f>F249*H249</f>
        <v>1050</v>
      </c>
      <c r="J249" s="14">
        <v>34542</v>
      </c>
      <c r="K249" s="11">
        <v>35</v>
      </c>
      <c r="L249" s="15">
        <f>+IFERROR(VLOOKUP($K249,'[4]Lookup Tables'!$A$3:$B$35,2,FALSE),"ERROR")</f>
        <v>35</v>
      </c>
      <c r="M249" s="11" t="s">
        <v>56</v>
      </c>
      <c r="N249" s="15" t="str">
        <f t="array" ref="N249">VLOOKUP($M249&amp;$L249, CHOOSE({1,2}, '[4]Lookup Tables'!$I$59:$I$165&amp;'[4]Lookup Tables'!$J$59:$J$165,'[4]Lookup Tables'!$K$59:$K$165), 2,0)</f>
        <v>LIF35</v>
      </c>
      <c r="O249" s="15">
        <f t="array" ref="O249">VLOOKUP($M249&amp;$K249&amp;A249, CHOOSE({1,2,3}, '[4]Lookup Tables'!$I$59:$I$165&amp;'[4]Lookup Tables'!$J$59:$J$165&amp;'[4]Lookup Tables'!$H$59:$H$165,'[4]Lookup Tables'!$L$59:$L$165), 2,0)</f>
        <v>70411</v>
      </c>
      <c r="P249" s="15">
        <f>+IFERROR(VLOOKUP($A249,'[4]Lookup Tables'!$I$54:$J$55,2,FALSE),"ERROR")</f>
        <v>72038</v>
      </c>
      <c r="Q249" s="16">
        <v>21.75</v>
      </c>
      <c r="R249" s="51">
        <v>1.375</v>
      </c>
      <c r="S249" s="18">
        <v>32</v>
      </c>
      <c r="T249" s="19">
        <f>(VLOOKUP(S249,'[4]Lookup Tables'!$L$3:$M$11,2,FALSE))*0.039370078474</f>
        <v>1.2499999915495001</v>
      </c>
      <c r="U249" s="17">
        <f>(3.14159*(T249/2)^2)*(Q249)</f>
        <v>26.691242803175545</v>
      </c>
      <c r="V249" s="20" t="str">
        <f>+IFERROR(VLOOKUP(L249,'[4]Lookup Tables'!$R$4:$U$22,3,FALSE),"ERROR")</f>
        <v>Blue</v>
      </c>
      <c r="W249" s="21">
        <f>B249</f>
        <v>266082</v>
      </c>
      <c r="X249" s="22" t="s">
        <v>510</v>
      </c>
      <c r="Y249" s="23" t="s">
        <v>27</v>
      </c>
      <c r="Z249" s="23" t="str">
        <f>+IFERROR(VLOOKUP(L249,'[4]Lookup Tables'!$R$4:$U$22,4,FALSE),"ERROR")</f>
        <v>Fast</v>
      </c>
      <c r="AA249" s="21">
        <f>S249</f>
        <v>32</v>
      </c>
      <c r="AB249" s="24">
        <f>R249</f>
        <v>1.375</v>
      </c>
      <c r="AC249" s="23" t="s">
        <v>305</v>
      </c>
      <c r="AD249" s="25">
        <v>0.875</v>
      </c>
      <c r="AE249" s="26">
        <f>(($U249-(3.1459*(($AB249+0.043)/2)^2))/((3.1459*(($AB249+0.043)/2)^2)-(3.1459*(AD249/2)^2)))/12</f>
        <v>2.13685087714991</v>
      </c>
      <c r="AF249" s="23" t="s">
        <v>306</v>
      </c>
      <c r="AG249" s="23">
        <v>1</v>
      </c>
      <c r="AH249" s="26">
        <f>(($U249-(3.1459*(($AB249+0.043)/2)^2))/((3.1459*(($AB249+0.043)/2)^2)-(3.1459*(AG249/2)^2)))/12</f>
        <v>2.6323614461400697</v>
      </c>
      <c r="AI249" s="23"/>
      <c r="AJ249" s="23"/>
      <c r="AK249" s="26"/>
      <c r="AL249" s="23" t="s">
        <v>31</v>
      </c>
      <c r="AM249" s="23">
        <v>0.80400000000000005</v>
      </c>
      <c r="AN249" s="26">
        <f>(($U249-(3.1459*(($AB249+0.043)/2)^2))/((3.1459*(($AB249+0.043)/2)^2)-(3.1459*(AM249/2)^2)))/12</f>
        <v>1.950139477514224</v>
      </c>
      <c r="AO249" s="23" t="s">
        <v>32</v>
      </c>
      <c r="AP249" s="23">
        <v>0.53</v>
      </c>
      <c r="AQ249" s="26">
        <f>(($U249-(3.1459*(($AB249+0.043)/2)^2))/((3.1459*(($AB249+0.043)/2)^2)-(3.1459*(AP249/2)^2)))/12</f>
        <v>1.5380702836175679</v>
      </c>
      <c r="AR249" s="47">
        <f>AY249</f>
        <v>22</v>
      </c>
      <c r="AS249" s="21">
        <f>+IFERROR(VLOOKUP(L249,'[4]Lookup Tables'!$R$4:$U$22,2,FALSE),"ERROR")</f>
        <v>30</v>
      </c>
      <c r="AT249" s="23" t="str">
        <f>A249</f>
        <v>GJ</v>
      </c>
      <c r="AU249" s="21">
        <f>F249</f>
        <v>25</v>
      </c>
      <c r="AV249" s="21" t="str">
        <f>+IFERROR(VLOOKUP(L249,'[4]Lookup Tables'!$R$4:$V$22,5,FALSE),"ERROR")</f>
        <v>5-8</v>
      </c>
      <c r="AW249" s="21">
        <v>600</v>
      </c>
      <c r="AX249" s="48">
        <f>Q249</f>
        <v>21.75</v>
      </c>
      <c r="AY249" s="48">
        <f>AX249+0.25</f>
        <v>22</v>
      </c>
      <c r="AZ249" s="48">
        <f>AX249+1</f>
        <v>22.75</v>
      </c>
      <c r="BA249" s="29">
        <f t="array" ref="BA249">VLOOKUP($S249&amp;$M249, CHOOSE({1,2}, '[4]Lookup Tables'!$I$20:$I$49&amp;'[4]Lookup Tables'!$J$20:$J$49,'[4]Lookup Tables'!$K$20:$K$49), 2,0)</f>
        <v>9.1499999999999998E-2</v>
      </c>
      <c r="BB249" s="29">
        <f>BA249*AX249</f>
        <v>1.9901249999999999</v>
      </c>
      <c r="BC249" s="30">
        <f>BB249*454</f>
        <v>903.51675</v>
      </c>
      <c r="BD249" s="29">
        <f t="array" ref="BD249">VLOOKUP($S249&amp;$M249, CHOOSE({1,2}, '[4]Lookup Tables'!$I$20:$I$49&amp;'[4]Lookup Tables'!$J$20:$J$49,'[4]Lookup Tables'!$L$20:$L$49), 2,0)</f>
        <v>9.2999999999999999E-2</v>
      </c>
      <c r="BE249" s="29">
        <f>BD249*AY249</f>
        <v>2.0459999999999998</v>
      </c>
      <c r="BF249" s="30">
        <f>BE249*454</f>
        <v>928.8839999999999</v>
      </c>
      <c r="BG249" s="29">
        <f t="array" ref="BG249">VLOOKUP($S249&amp;$M249, CHOOSE({1,2}, '[4]Lookup Tables'!$I$20:$I$49&amp;'[4]Lookup Tables'!$J$20:$J$49,'[4]Lookup Tables'!$M$20:$M$49), 2,0)</f>
        <v>9.4500000000000001E-2</v>
      </c>
      <c r="BH249" s="29">
        <f>BG249*AZ249</f>
        <v>2.1498750000000002</v>
      </c>
      <c r="BI249" s="30">
        <f>BH249*454</f>
        <v>976.04325000000006</v>
      </c>
      <c r="BJ249" s="30" t="str">
        <f>N249</f>
        <v>LIF35</v>
      </c>
      <c r="BK249" s="31">
        <f>BE249*0.7</f>
        <v>1.4321999999999997</v>
      </c>
      <c r="BL249" s="30">
        <v>72036</v>
      </c>
      <c r="BM249" s="31">
        <f>BE249*0.3</f>
        <v>0.6137999999999999</v>
      </c>
      <c r="BN249" s="32">
        <v>0.3</v>
      </c>
      <c r="BO249" s="29" t="str">
        <f>'[4]Lookup Tables'!$P$58</f>
        <v>12-8 4x1.25 Universal Clip</v>
      </c>
      <c r="BP249" s="30">
        <f>VLOOKUP($BO249,'[4]Lookup Tables'!$P$58:$Q$60,2)</f>
        <v>8509</v>
      </c>
      <c r="BQ249" s="29" t="str">
        <f>VLOOKUP($S249,'[4]Lookup Tables'!$O$45:$S$53,2)</f>
        <v>54mm142 gauge</v>
      </c>
      <c r="BR249" s="33">
        <f>($AY249+1.25)/12</f>
        <v>1.9375</v>
      </c>
      <c r="BS249" s="30">
        <f>VLOOKUP($S249,'[4]Lookup Tables'!$O$45:$S$53,3)</f>
        <v>8040</v>
      </c>
      <c r="BT249" s="29" t="str">
        <f>VLOOKUP($S249,'[4]Lookup Tables'!$O$45:$S$53,4)</f>
        <v>114mm200 gauge</v>
      </c>
      <c r="BU249" s="33">
        <f>($AY249+1.25)/12</f>
        <v>1.9375</v>
      </c>
      <c r="BV249" s="30">
        <f>VLOOKUP($S249,'[4]Lookup Tables'!$O$45:$S$53,5)</f>
        <v>8036</v>
      </c>
      <c r="BW249" s="34">
        <f>F249</f>
        <v>25</v>
      </c>
      <c r="BX249" s="34">
        <f>BB249*BW249</f>
        <v>49.753124999999997</v>
      </c>
      <c r="BY249" s="34">
        <f>BE249*BW249</f>
        <v>51.15</v>
      </c>
      <c r="BZ249" s="34">
        <f>BH249*BW249</f>
        <v>53.746875000000003</v>
      </c>
      <c r="CA249" s="34">
        <f>BZ249+CE249+CI249</f>
        <v>53.764087258390568</v>
      </c>
      <c r="CB249" s="35" t="str">
        <f t="array" ref="CB249">VLOOKUP($E249&amp;ROUNDUP(($AZ249),0), CHOOSE({1,2},'[4]Lookup Tables'!$X$3:$X$129&amp;'[4]Lookup Tables'!$Y$3:$Y$129,'[4]Lookup Tables'!$Z$3:$Z$129),2,0)</f>
        <v>NA</v>
      </c>
      <c r="CC249" s="34" t="str">
        <f t="array" ref="CC249">VLOOKUP($E249&amp;ROUNDUP(($AZ249),0), CHOOSE({1,2},'[4]Lookup Tables'!$X$3:$X$129&amp;'[4]Lookup Tables'!$Y$3:$Y$129,'[4]Lookup Tables'!AA$3:$AA$129),2,0)</f>
        <v>NA</v>
      </c>
      <c r="CD249" s="34" t="str">
        <f t="array" ref="CD249">VLOOKUP($E249&amp;ROUNDUP(($AZ249),0), CHOOSE({1,2},'[4]Lookup Tables'!$X$3:$X$129&amp;'[4]Lookup Tables'!$Y$3:$Y$129,'[4]Lookup Tables'!$AB$3:$AB$129),2,0)</f>
        <v>NA</v>
      </c>
      <c r="CE249" s="36">
        <f t="array" ref="CE249">VLOOKUP($E249&amp;ROUNDUP(($AZ249),0), CHOOSE({1,2},'[4]Lookup Tables'!$X$3:$X$129&amp;'[4]Lookup Tables'!$Y$3:$Y$129,'[4]Lookup Tables'!$AD$3:$AD$129),2,0)</f>
        <v>0</v>
      </c>
      <c r="CF249" s="34">
        <f t="array" ref="CF249">VLOOKUP($E249&amp;ROUNDUP(($AZ249),0), CHOOSE({1,2},'[4]Lookup Tables'!$X$3:$X$129&amp;'[4]Lookup Tables'!$Y$3:$Y$129,'[4]Lookup Tables'!$AE$3:$AE$129),2,0)</f>
        <v>0</v>
      </c>
      <c r="CG249" s="34">
        <f t="array" ref="CG249">VLOOKUP($E249&amp;ROUNDUP(($AZ249+1),0), CHOOSE({1,2},'[4]Lookup Tables'!$X$3:$X$129&amp;'[4]Lookup Tables'!$Y$3:$Y$129,'[4]Lookup Tables'!$AC$3:$AC$129),2,0)</f>
        <v>8053</v>
      </c>
      <c r="CH249" s="36">
        <f>(CO249*12)*0.0386</f>
        <v>7.8237538138928526</v>
      </c>
      <c r="CI249" s="36">
        <f>IF(CB249="NA", CH249*0.0022,0)</f>
        <v>1.7212258390564276E-2</v>
      </c>
      <c r="CJ249" s="36">
        <f>((3.14159*(((S249*0.039370078474)/2)^2))*Q249)*BW249</f>
        <v>677.83080489681333</v>
      </c>
      <c r="CK249" s="36">
        <f>((SQRT((CJ249/Q249)/3.14159))*2)</f>
        <v>6.2992125558400005</v>
      </c>
      <c r="CL249" s="36">
        <f>CK249/0.7827</f>
        <v>8.0480548816149238</v>
      </c>
      <c r="CM249" s="36">
        <f>(2*3.14159*(CL249/2))/12</f>
        <v>2.1069740612943857</v>
      </c>
      <c r="CN249" s="37">
        <f>ROUNDUP((Q249/3)*CM249,1)</f>
        <v>15.299999999999999</v>
      </c>
      <c r="CO249" s="37">
        <f>(CN249*ABS(COS(15)))+((6*(CM249*5))/12)</f>
        <v>16.890660219975931</v>
      </c>
      <c r="CP249" s="52" t="str">
        <f t="array" ref="CP249">VLOOKUP($S249&amp;$D249, CHOOSE({1,2}, '[4]Lookup Tables'!$O$65:$O$79&amp;'[4]Lookup Tables'!$P$65:$P$79,'[4]Lookup Tables'!$Q$65:$Q$79),2,0)</f>
        <v>NA</v>
      </c>
      <c r="CQ249" s="39">
        <f>(CA249/BW249)+(50/I249)</f>
        <v>2.1981825379546702</v>
      </c>
      <c r="CR249" s="40" t="str">
        <f>+IFERROR(VLOOKUP($J249,'[5]Codes - Revised'!$A$8:$O$12110,10,FALSE),"ERROR")</f>
        <v>45x44</v>
      </c>
      <c r="CS249" s="41">
        <f>CQ249*F249*H249</f>
        <v>2308.0916648524039</v>
      </c>
    </row>
    <row r="250" spans="1:97" s="10" customFormat="1">
      <c r="A250" s="11" t="s">
        <v>277</v>
      </c>
      <c r="B250" s="11">
        <v>268039</v>
      </c>
      <c r="C250" s="11" t="s">
        <v>511</v>
      </c>
      <c r="D250" s="11" t="s">
        <v>23</v>
      </c>
      <c r="E250" s="11" t="s">
        <v>24</v>
      </c>
      <c r="F250" s="11">
        <v>25</v>
      </c>
      <c r="G250" s="13">
        <f>CA250</f>
        <v>65.456874999999997</v>
      </c>
      <c r="H250" s="14">
        <v>30</v>
      </c>
      <c r="I250" s="13">
        <f>F250*H250</f>
        <v>750</v>
      </c>
      <c r="J250" s="14">
        <v>33130</v>
      </c>
      <c r="K250" s="11" t="s">
        <v>331</v>
      </c>
      <c r="L250" s="15" t="str">
        <f>+IFERROR(VLOOKUP($K250,'[4]Lookup Tables'!$A$3:$B$35,2,FALSE),"ERROR")</f>
        <v>0510</v>
      </c>
      <c r="M250" s="11" t="s">
        <v>56</v>
      </c>
      <c r="N250" s="15" t="str">
        <f t="array" ref="N250">VLOOKUP($M250&amp;$L250, CHOOSE({1,2}, '[4]Lookup Tables'!$I$59:$I$165&amp;'[4]Lookup Tables'!$J$59:$J$165,'[4]Lookup Tables'!$K$59:$K$165), 2,0)</f>
        <v>LIF0510</v>
      </c>
      <c r="O250" s="15">
        <f t="array" ref="O250">VLOOKUP($M250&amp;$K250&amp;A250, CHOOSE({1,2,3}, '[4]Lookup Tables'!$I$59:$I$165&amp;'[4]Lookup Tables'!$J$59:$J$165&amp;'[4]Lookup Tables'!$H$59:$H$165,'[4]Lookup Tables'!$L$59:$L$165), 2,0)</f>
        <v>70428</v>
      </c>
      <c r="P250" s="15">
        <f>+IFERROR(VLOOKUP($A250,'[4]Lookup Tables'!$I$54:$J$55,2,FALSE),"ERROR")</f>
        <v>72038</v>
      </c>
      <c r="Q250" s="16">
        <v>25.75</v>
      </c>
      <c r="R250" s="51">
        <v>1.375</v>
      </c>
      <c r="S250" s="18">
        <v>32</v>
      </c>
      <c r="T250" s="19">
        <f>(VLOOKUP(S250,'[4]Lookup Tables'!$L$3:$M$11,2,FALSE))*0.039370078474</f>
        <v>1.2499999915495001</v>
      </c>
      <c r="U250" s="17">
        <f>(3.14159*(T250/2)^2)*(Q250)</f>
        <v>31.599977111805533</v>
      </c>
      <c r="V250" s="20" t="str">
        <f>+IFERROR(VLOOKUP(L250,'[4]Lookup Tables'!$R$4:$U$22,3,FALSE),"ERROR")</f>
        <v>White</v>
      </c>
      <c r="W250" s="21">
        <f>B250</f>
        <v>268039</v>
      </c>
      <c r="X250" s="22" t="s">
        <v>512</v>
      </c>
      <c r="Y250" s="23" t="s">
        <v>27</v>
      </c>
      <c r="Z250" s="23" t="str">
        <f>+IFERROR(VLOOKUP(L250,'[4]Lookup Tables'!$R$4:$U$22,4,FALSE),"ERROR")</f>
        <v>x-Slow</v>
      </c>
      <c r="AA250" s="21">
        <f>S250</f>
        <v>32</v>
      </c>
      <c r="AB250" s="24">
        <f>R250</f>
        <v>1.375</v>
      </c>
      <c r="AC250" s="23" t="s">
        <v>305</v>
      </c>
      <c r="AD250" s="25">
        <v>0.875</v>
      </c>
      <c r="AE250" s="26">
        <f>(($U250-(3.1459*(($AB250+0.043)/2)^2))/((3.1459*(($AB250+0.043)/2)^2)-(3.1459*(AD250/2)^2)))/12</f>
        <v>2.5545845395042943</v>
      </c>
      <c r="AF250" s="23" t="s">
        <v>306</v>
      </c>
      <c r="AG250" s="23">
        <v>1</v>
      </c>
      <c r="AH250" s="26">
        <f>(($U250-(3.1459*(($AB250+0.043)/2)^2))/((3.1459*(($AB250+0.043)/2)^2)-(3.1459*(AG250/2)^2)))/12</f>
        <v>3.1469626283260883</v>
      </c>
      <c r="AI250" s="23"/>
      <c r="AJ250" s="23"/>
      <c r="AK250" s="26"/>
      <c r="AL250" s="23" t="s">
        <v>31</v>
      </c>
      <c r="AM250" s="23">
        <v>0.80400000000000005</v>
      </c>
      <c r="AN250" s="26">
        <f>(($U250-(3.1459*(($AB250+0.043)/2)^2))/((3.1459*(($AB250+0.043)/2)^2)-(3.1459*(AM250/2)^2)))/12</f>
        <v>2.3313728685547965</v>
      </c>
      <c r="AO250" s="23" t="s">
        <v>32</v>
      </c>
      <c r="AP250" s="23">
        <v>0.53</v>
      </c>
      <c r="AQ250" s="26">
        <f>(($U250-(3.1459*(($AB250+0.043)/2)^2))/((3.1459*(($AB250+0.043)/2)^2)-(3.1459*(AP250/2)^2)))/12</f>
        <v>1.8387481359677385</v>
      </c>
      <c r="AR250" s="47">
        <f>AY250</f>
        <v>26</v>
      </c>
      <c r="AS250" s="21">
        <f>+IFERROR(VLOOKUP(L250,'[4]Lookup Tables'!$R$4:$U$22,2,FALSE),"ERROR")</f>
        <v>600</v>
      </c>
      <c r="AT250" s="23" t="str">
        <f>A250</f>
        <v>GJ</v>
      </c>
      <c r="AU250" s="21">
        <f>F250</f>
        <v>25</v>
      </c>
      <c r="AV250" s="21" t="str">
        <f>+IFERROR(VLOOKUP(L250,'[4]Lookup Tables'!$R$4:$V$22,5,FALSE),"ERROR")</f>
        <v>5-8</v>
      </c>
      <c r="AW250" s="21">
        <v>600</v>
      </c>
      <c r="AX250" s="48">
        <f>Q250</f>
        <v>25.75</v>
      </c>
      <c r="AY250" s="48">
        <f>AX250+0.25</f>
        <v>26</v>
      </c>
      <c r="AZ250" s="48">
        <f>AX250+1</f>
        <v>26.75</v>
      </c>
      <c r="BA250" s="29">
        <f t="array" ref="BA250">VLOOKUP($S250&amp;$M250, CHOOSE({1,2}, '[4]Lookup Tables'!$I$20:$I$49&amp;'[4]Lookup Tables'!$J$20:$J$49,'[4]Lookup Tables'!$K$20:$K$49), 2,0)</f>
        <v>9.1499999999999998E-2</v>
      </c>
      <c r="BB250" s="29">
        <f>BA250*AX250</f>
        <v>2.356125</v>
      </c>
      <c r="BC250" s="30">
        <f>BB250*454</f>
        <v>1069.68075</v>
      </c>
      <c r="BD250" s="29">
        <f t="array" ref="BD250">VLOOKUP($S250&amp;$M250, CHOOSE({1,2}, '[4]Lookup Tables'!$I$20:$I$49&amp;'[4]Lookup Tables'!$J$20:$J$49,'[4]Lookup Tables'!$L$20:$L$49), 2,0)</f>
        <v>9.2999999999999999E-2</v>
      </c>
      <c r="BE250" s="29">
        <f>BD250*AY250</f>
        <v>2.4180000000000001</v>
      </c>
      <c r="BF250" s="30">
        <f>BE250*454</f>
        <v>1097.7720000000002</v>
      </c>
      <c r="BG250" s="29">
        <f t="array" ref="BG250">VLOOKUP($S250&amp;$M250, CHOOSE({1,2}, '[4]Lookup Tables'!$I$20:$I$49&amp;'[4]Lookup Tables'!$J$20:$J$49,'[4]Lookup Tables'!$M$20:$M$49), 2,0)</f>
        <v>9.4500000000000001E-2</v>
      </c>
      <c r="BH250" s="29">
        <f>BG250*AZ250</f>
        <v>2.5278749999999999</v>
      </c>
      <c r="BI250" s="30">
        <f>BH250*454</f>
        <v>1147.65525</v>
      </c>
      <c r="BJ250" s="30" t="str">
        <f>N250</f>
        <v>LIF0510</v>
      </c>
      <c r="BK250" s="31">
        <f>BE250*0.7</f>
        <v>1.6926000000000001</v>
      </c>
      <c r="BL250" s="30">
        <v>72036</v>
      </c>
      <c r="BM250" s="31">
        <f>BE250*0.3</f>
        <v>0.72540000000000004</v>
      </c>
      <c r="BN250" s="32">
        <v>0.3</v>
      </c>
      <c r="BO250" s="29" t="str">
        <f>'[4]Lookup Tables'!$P$58</f>
        <v>12-8 4x1.25 Universal Clip</v>
      </c>
      <c r="BP250" s="30">
        <f>VLOOKUP($BO250,'[4]Lookup Tables'!$P$58:$Q$60,2)</f>
        <v>8509</v>
      </c>
      <c r="BQ250" s="29" t="str">
        <f>VLOOKUP($S250,'[4]Lookup Tables'!$O$45:$S$53,2)</f>
        <v>54mm142 gauge</v>
      </c>
      <c r="BR250" s="33">
        <f>($AY250+1.25)/12</f>
        <v>2.2708333333333335</v>
      </c>
      <c r="BS250" s="30">
        <f>VLOOKUP($S250,'[4]Lookup Tables'!$O$45:$S$53,3)</f>
        <v>8040</v>
      </c>
      <c r="BT250" s="29" t="str">
        <f>VLOOKUP($S250,'[4]Lookup Tables'!$O$45:$S$53,4)</f>
        <v>114mm200 gauge</v>
      </c>
      <c r="BU250" s="33">
        <f>($AY250+1.25)/12</f>
        <v>2.2708333333333335</v>
      </c>
      <c r="BV250" s="30">
        <f>VLOOKUP($S250,'[4]Lookup Tables'!$O$45:$S$53,5)</f>
        <v>8036</v>
      </c>
      <c r="BW250" s="34">
        <f>F250</f>
        <v>25</v>
      </c>
      <c r="BX250" s="34">
        <f>BB250*BW250</f>
        <v>58.903125000000003</v>
      </c>
      <c r="BY250" s="34">
        <f>BE250*BW250</f>
        <v>60.45</v>
      </c>
      <c r="BZ250" s="34">
        <f>BH250*BW250</f>
        <v>63.196874999999999</v>
      </c>
      <c r="CA250" s="34">
        <f>BZ250+CE250+CI250</f>
        <v>65.456874999999997</v>
      </c>
      <c r="CB250" s="35" t="str">
        <f t="array" ref="CB250">VLOOKUP($E250&amp;ROUNDUP(($AZ250),0), CHOOSE({1,2},'[4]Lookup Tables'!$X$3:$X$129&amp;'[4]Lookup Tables'!$Y$3:$Y$129,'[4]Lookup Tables'!$Z$3:$Z$129),2,0)</f>
        <v>31"-2pc</v>
      </c>
      <c r="CC250" s="34">
        <f t="array" ref="CC250">VLOOKUP($E250&amp;ROUNDUP(($AZ250),0), CHOOSE({1,2},'[4]Lookup Tables'!$X$3:$X$129&amp;'[4]Lookup Tables'!$Y$3:$Y$129,'[4]Lookup Tables'!AA$3:$AA$129),2,0)</f>
        <v>8445</v>
      </c>
      <c r="CD250" s="34">
        <f t="array" ref="CD250">VLOOKUP($E250&amp;ROUNDUP(($AZ250),0), CHOOSE({1,2},'[4]Lookup Tables'!$X$3:$X$129&amp;'[4]Lookup Tables'!$Y$3:$Y$129,'[4]Lookup Tables'!$AB$3:$AB$129),2,0)</f>
        <v>8446</v>
      </c>
      <c r="CE250" s="36">
        <f t="array" ref="CE250">VLOOKUP($E250&amp;ROUNDUP(($AZ250),0), CHOOSE({1,2},'[4]Lookup Tables'!$X$3:$X$129&amp;'[4]Lookup Tables'!$Y$3:$Y$129,'[4]Lookup Tables'!$AD$3:$AD$129),2,0)</f>
        <v>2.2599999999999998</v>
      </c>
      <c r="CF250" s="34">
        <f t="array" ref="CF250">VLOOKUP($E250&amp;ROUNDUP(($AZ250),0), CHOOSE({1,2},'[4]Lookup Tables'!$X$3:$X$129&amp;'[4]Lookup Tables'!$Y$3:$Y$129,'[4]Lookup Tables'!$AE$3:$AE$129),2,0)</f>
        <v>2</v>
      </c>
      <c r="CG250" s="34" t="str">
        <f t="array" ref="CG250">VLOOKUP($E250&amp;ROUNDUP(($AZ250+1),0), CHOOSE({1,2},'[4]Lookup Tables'!$X$3:$X$129&amp;'[4]Lookup Tables'!$Y$3:$Y$129,'[4]Lookup Tables'!$AC$3:$AC$129),2,0)</f>
        <v>NA</v>
      </c>
      <c r="CH250" s="36">
        <f>(CO250*12)*0.0386</f>
        <v>8.8090386493542283</v>
      </c>
      <c r="CI250" s="36">
        <f t="shared" ref="CI250:CI253" si="2278">IF(CB250="NA", CH250*0.0022,0)</f>
        <v>0</v>
      </c>
      <c r="CJ250" s="36">
        <f>((3.14159*(((S250*0.039370078474)/2)^2))*Q250)*BW250</f>
        <v>802.4893437284112</v>
      </c>
      <c r="CK250" s="36">
        <f>((SQRT((CJ250/Q250)/3.14159))*2)</f>
        <v>6.2992125558400005</v>
      </c>
      <c r="CL250" s="36">
        <f>CK250/0.7827</f>
        <v>8.0480548816149238</v>
      </c>
      <c r="CM250" s="36">
        <f>(2*3.14159*(CL250/2))/12</f>
        <v>2.1069740612943857</v>
      </c>
      <c r="CN250" s="37">
        <f>ROUNDUP((Q250/3)*CM250,1)</f>
        <v>18.100000000000001</v>
      </c>
      <c r="CO250" s="37">
        <f>(CN250*ABS(COS(15)))+((6*(CM250*5))/12)</f>
        <v>19.017786375980631</v>
      </c>
      <c r="CP250" s="52" t="str">
        <f t="array" ref="CP250">VLOOKUP($S250&amp;$D250, CHOOSE({1,2}, '[4]Lookup Tables'!$O$65:$O$79&amp;'[4]Lookup Tables'!$P$65:$P$79,'[4]Lookup Tables'!$Q$65:$Q$79),2,0)</f>
        <v>NA</v>
      </c>
      <c r="CQ250" s="39">
        <f t="shared" ref="CQ250:CQ253" si="2279">(CA250/BW250)+(50/I250)</f>
        <v>2.6849416666666666</v>
      </c>
      <c r="CR250" s="40" t="str">
        <f>+IFERROR(VLOOKUP($J250,'[5]Codes - Revised'!$A$8:$O$12110,10,FALSE),"ERROR")</f>
        <v>42x45</v>
      </c>
      <c r="CS250" s="41">
        <f t="shared" ref="CS250:CS256" si="2280">CQ250*F250*H250</f>
        <v>2013.70625</v>
      </c>
    </row>
    <row r="251" spans="1:97" s="10" customFormat="1">
      <c r="A251" s="11" t="s">
        <v>277</v>
      </c>
      <c r="B251" s="11">
        <v>268042</v>
      </c>
      <c r="C251" s="11" t="s">
        <v>513</v>
      </c>
      <c r="D251" s="11" t="s">
        <v>23</v>
      </c>
      <c r="E251" s="11" t="s">
        <v>24</v>
      </c>
      <c r="F251" s="11">
        <v>25</v>
      </c>
      <c r="G251" s="13">
        <f>CA251</f>
        <v>65.456874999999997</v>
      </c>
      <c r="H251" s="14">
        <v>30</v>
      </c>
      <c r="I251" s="13">
        <f>F251*H251</f>
        <v>750</v>
      </c>
      <c r="J251" s="14">
        <v>33130</v>
      </c>
      <c r="K251" s="11">
        <v>70</v>
      </c>
      <c r="L251" s="15">
        <f>+IFERROR(VLOOKUP($K251,'[4]Lookup Tables'!$A$3:$B$35,2,FALSE),"ERROR")</f>
        <v>70</v>
      </c>
      <c r="M251" s="11" t="s">
        <v>56</v>
      </c>
      <c r="N251" s="15" t="str">
        <f t="array" ref="N251">VLOOKUP($M251&amp;$L251, CHOOSE({1,2}, '[4]Lookup Tables'!$I$59:$I$165&amp;'[4]Lookup Tables'!$J$59:$J$165,'[4]Lookup Tables'!$K$59:$K$165), 2,0)</f>
        <v>LIF70</v>
      </c>
      <c r="O251" s="15">
        <f t="array" ref="O251">VLOOKUP($M251&amp;$K251&amp;A251, CHOOSE({1,2,3}, '[4]Lookup Tables'!$I$59:$I$165&amp;'[4]Lookup Tables'!$J$59:$J$165&amp;'[4]Lookup Tables'!$H$59:$H$165,'[4]Lookup Tables'!$L$59:$L$165), 2,0)</f>
        <v>70413</v>
      </c>
      <c r="P251" s="15">
        <f>+IFERROR(VLOOKUP($A251,'[4]Lookup Tables'!$I$54:$J$55,2,FALSE),"ERROR")</f>
        <v>72038</v>
      </c>
      <c r="Q251" s="16">
        <v>25.75</v>
      </c>
      <c r="R251" s="51">
        <v>1.375</v>
      </c>
      <c r="S251" s="18">
        <v>32</v>
      </c>
      <c r="T251" s="19">
        <f>(VLOOKUP(S251,'[4]Lookup Tables'!$L$3:$M$11,2,FALSE))*0.039370078474</f>
        <v>1.2499999915495001</v>
      </c>
      <c r="U251" s="17">
        <f>(3.14159*(T251/2)^2)*(Q251)</f>
        <v>31.599977111805533</v>
      </c>
      <c r="V251" s="20" t="str">
        <f>+IFERROR(VLOOKUP(L251,'[4]Lookup Tables'!$R$4:$U$22,3,FALSE),"ERROR")</f>
        <v>Yellow</v>
      </c>
      <c r="W251" s="21">
        <f>B251</f>
        <v>268042</v>
      </c>
      <c r="X251" s="22" t="s">
        <v>514</v>
      </c>
      <c r="Y251" s="23" t="s">
        <v>27</v>
      </c>
      <c r="Z251" s="23" t="str">
        <f>+IFERROR(VLOOKUP(L251,'[4]Lookup Tables'!$R$4:$U$22,4,FALSE),"ERROR")</f>
        <v>Slow</v>
      </c>
      <c r="AA251" s="21">
        <f>S251</f>
        <v>32</v>
      </c>
      <c r="AB251" s="24">
        <f>R251</f>
        <v>1.375</v>
      </c>
      <c r="AC251" s="23" t="s">
        <v>305</v>
      </c>
      <c r="AD251" s="25">
        <v>0.875</v>
      </c>
      <c r="AE251" s="26">
        <f>(($U251-(3.1459*(($AB251+0.043)/2)^2))/((3.1459*(($AB251+0.043)/2)^2)-(3.1459*(AD251/2)^2)))/12</f>
        <v>2.5545845395042943</v>
      </c>
      <c r="AF251" s="23" t="s">
        <v>306</v>
      </c>
      <c r="AG251" s="23">
        <v>1</v>
      </c>
      <c r="AH251" s="26">
        <f>(($U251-(3.1459*(($AB251+0.043)/2)^2))/((3.1459*(($AB251+0.043)/2)^2)-(3.1459*(AG251/2)^2)))/12</f>
        <v>3.1469626283260883</v>
      </c>
      <c r="AI251" s="23"/>
      <c r="AJ251" s="23"/>
      <c r="AK251" s="26"/>
      <c r="AL251" s="23" t="s">
        <v>31</v>
      </c>
      <c r="AM251" s="23">
        <v>0.80400000000000005</v>
      </c>
      <c r="AN251" s="26">
        <f>(($U251-(3.1459*(($AB251+0.043)/2)^2))/((3.1459*(($AB251+0.043)/2)^2)-(3.1459*(AM251/2)^2)))/12</f>
        <v>2.3313728685547965</v>
      </c>
      <c r="AO251" s="23" t="s">
        <v>32</v>
      </c>
      <c r="AP251" s="23">
        <v>0.53</v>
      </c>
      <c r="AQ251" s="26">
        <f>(($U251-(3.1459*(($AB251+0.043)/2)^2))/((3.1459*(($AB251+0.043)/2)^2)-(3.1459*(AP251/2)^2)))/12</f>
        <v>1.8387481359677385</v>
      </c>
      <c r="AR251" s="47">
        <f>AY251</f>
        <v>26</v>
      </c>
      <c r="AS251" s="21">
        <f>+IFERROR(VLOOKUP(L251,'[4]Lookup Tables'!$R$4:$U$22,2,FALSE),"ERROR")</f>
        <v>240</v>
      </c>
      <c r="AT251" s="23" t="str">
        <f>A251</f>
        <v>GJ</v>
      </c>
      <c r="AU251" s="21">
        <f>F251</f>
        <v>25</v>
      </c>
      <c r="AV251" s="21" t="str">
        <f>+IFERROR(VLOOKUP(L251,'[4]Lookup Tables'!$R$4:$V$22,5,FALSE),"ERROR")</f>
        <v>5-8</v>
      </c>
      <c r="AW251" s="21">
        <v>600</v>
      </c>
      <c r="AX251" s="48">
        <f>Q251</f>
        <v>25.75</v>
      </c>
      <c r="AY251" s="48">
        <f>AX251+0.25</f>
        <v>26</v>
      </c>
      <c r="AZ251" s="48">
        <f>AX251+1</f>
        <v>26.75</v>
      </c>
      <c r="BA251" s="29">
        <f t="array" ref="BA251">VLOOKUP($S251&amp;$M251, CHOOSE({1,2}, '[4]Lookup Tables'!$I$20:$I$49&amp;'[4]Lookup Tables'!$J$20:$J$49,'[4]Lookup Tables'!$K$20:$K$49), 2,0)</f>
        <v>9.1499999999999998E-2</v>
      </c>
      <c r="BB251" s="29">
        <f>BA251*AX251</f>
        <v>2.356125</v>
      </c>
      <c r="BC251" s="30">
        <f>BB251*454</f>
        <v>1069.68075</v>
      </c>
      <c r="BD251" s="29">
        <f t="array" ref="BD251">VLOOKUP($S251&amp;$M251, CHOOSE({1,2}, '[4]Lookup Tables'!$I$20:$I$49&amp;'[4]Lookup Tables'!$J$20:$J$49,'[4]Lookup Tables'!$L$20:$L$49), 2,0)</f>
        <v>9.2999999999999999E-2</v>
      </c>
      <c r="BE251" s="29">
        <f>BD251*AY251</f>
        <v>2.4180000000000001</v>
      </c>
      <c r="BF251" s="30">
        <f>BE251*454</f>
        <v>1097.7720000000002</v>
      </c>
      <c r="BG251" s="29">
        <f t="array" ref="BG251">VLOOKUP($S251&amp;$M251, CHOOSE({1,2}, '[4]Lookup Tables'!$I$20:$I$49&amp;'[4]Lookup Tables'!$J$20:$J$49,'[4]Lookup Tables'!$M$20:$M$49), 2,0)</f>
        <v>9.4500000000000001E-2</v>
      </c>
      <c r="BH251" s="29">
        <f>BG251*AZ251</f>
        <v>2.5278749999999999</v>
      </c>
      <c r="BI251" s="30">
        <f>BH251*454</f>
        <v>1147.65525</v>
      </c>
      <c r="BJ251" s="30" t="str">
        <f>N251</f>
        <v>LIF70</v>
      </c>
      <c r="BK251" s="31">
        <f>BE251*0.7</f>
        <v>1.6926000000000001</v>
      </c>
      <c r="BL251" s="30">
        <v>72036</v>
      </c>
      <c r="BM251" s="31">
        <f>BE251*0.3</f>
        <v>0.72540000000000004</v>
      </c>
      <c r="BN251" s="32">
        <v>0.3</v>
      </c>
      <c r="BO251" s="29" t="str">
        <f>'[4]Lookup Tables'!$P$58</f>
        <v>12-8 4x1.25 Universal Clip</v>
      </c>
      <c r="BP251" s="30">
        <f>VLOOKUP($BO251,'[4]Lookup Tables'!$P$58:$Q$60,2)</f>
        <v>8509</v>
      </c>
      <c r="BQ251" s="29" t="str">
        <f>VLOOKUP($S251,'[4]Lookup Tables'!$O$45:$S$53,2)</f>
        <v>54mm142 gauge</v>
      </c>
      <c r="BR251" s="33">
        <f>($AY251+1.25)/12</f>
        <v>2.2708333333333335</v>
      </c>
      <c r="BS251" s="30">
        <f>VLOOKUP($S251,'[4]Lookup Tables'!$O$45:$S$53,3)</f>
        <v>8040</v>
      </c>
      <c r="BT251" s="29" t="str">
        <f>VLOOKUP($S251,'[4]Lookup Tables'!$O$45:$S$53,4)</f>
        <v>114mm200 gauge</v>
      </c>
      <c r="BU251" s="33">
        <f>($AY251+1.25)/12</f>
        <v>2.2708333333333335</v>
      </c>
      <c r="BV251" s="30">
        <f>VLOOKUP($S251,'[4]Lookup Tables'!$O$45:$S$53,5)</f>
        <v>8036</v>
      </c>
      <c r="BW251" s="34">
        <f>F251</f>
        <v>25</v>
      </c>
      <c r="BX251" s="34">
        <f>BB251*BW251</f>
        <v>58.903125000000003</v>
      </c>
      <c r="BY251" s="34">
        <f>BE251*BW251</f>
        <v>60.45</v>
      </c>
      <c r="BZ251" s="34">
        <f>BH251*BW251</f>
        <v>63.196874999999999</v>
      </c>
      <c r="CA251" s="34">
        <f>BZ251+CE251+CI251</f>
        <v>65.456874999999997</v>
      </c>
      <c r="CB251" s="35" t="str">
        <f t="array" ref="CB251">VLOOKUP($E251&amp;ROUNDUP(($AZ251),0), CHOOSE({1,2},'[4]Lookup Tables'!$X$3:$X$129&amp;'[4]Lookup Tables'!$Y$3:$Y$129,'[4]Lookup Tables'!$Z$3:$Z$129),2,0)</f>
        <v>31"-2pc</v>
      </c>
      <c r="CC251" s="34">
        <f t="array" ref="CC251">VLOOKUP($E251&amp;ROUNDUP(($AZ251),0), CHOOSE({1,2},'[4]Lookup Tables'!$X$3:$X$129&amp;'[4]Lookup Tables'!$Y$3:$Y$129,'[4]Lookup Tables'!AA$3:$AA$129),2,0)</f>
        <v>8445</v>
      </c>
      <c r="CD251" s="34">
        <f t="array" ref="CD251">VLOOKUP($E251&amp;ROUNDUP(($AZ251),0), CHOOSE({1,2},'[4]Lookup Tables'!$X$3:$X$129&amp;'[4]Lookup Tables'!$Y$3:$Y$129,'[4]Lookup Tables'!$AB$3:$AB$129),2,0)</f>
        <v>8446</v>
      </c>
      <c r="CE251" s="36">
        <f t="array" ref="CE251">VLOOKUP($E251&amp;ROUNDUP(($AZ251),0), CHOOSE({1,2},'[4]Lookup Tables'!$X$3:$X$129&amp;'[4]Lookup Tables'!$Y$3:$Y$129,'[4]Lookup Tables'!$AD$3:$AD$129),2,0)</f>
        <v>2.2599999999999998</v>
      </c>
      <c r="CF251" s="34">
        <f t="array" ref="CF251">VLOOKUP($E251&amp;ROUNDUP(($AZ251),0), CHOOSE({1,2},'[4]Lookup Tables'!$X$3:$X$129&amp;'[4]Lookup Tables'!$Y$3:$Y$129,'[4]Lookup Tables'!$AE$3:$AE$129),2,0)</f>
        <v>2</v>
      </c>
      <c r="CG251" s="34" t="str">
        <f t="array" ref="CG251">VLOOKUP($E251&amp;ROUNDUP(($AZ251+1),0), CHOOSE({1,2},'[4]Lookup Tables'!$X$3:$X$129&amp;'[4]Lookup Tables'!$Y$3:$Y$129,'[4]Lookup Tables'!$AC$3:$AC$129),2,0)</f>
        <v>NA</v>
      </c>
      <c r="CH251" s="36">
        <f>(CO251*12)*0.0386</f>
        <v>8.8090386493542283</v>
      </c>
      <c r="CI251" s="36">
        <f t="shared" si="2278"/>
        <v>0</v>
      </c>
      <c r="CJ251" s="36">
        <f>((3.14159*(((S251*0.039370078474)/2)^2))*Q251)*BW251</f>
        <v>802.4893437284112</v>
      </c>
      <c r="CK251" s="36">
        <f>((SQRT((CJ251/Q251)/3.14159))*2)</f>
        <v>6.2992125558400005</v>
      </c>
      <c r="CL251" s="36">
        <f>CK251/0.7827</f>
        <v>8.0480548816149238</v>
      </c>
      <c r="CM251" s="36">
        <f>(2*3.14159*(CL251/2))/12</f>
        <v>2.1069740612943857</v>
      </c>
      <c r="CN251" s="37">
        <f>ROUNDUP((Q251/3)*CM251,1)</f>
        <v>18.100000000000001</v>
      </c>
      <c r="CO251" s="37">
        <f>(CN251*ABS(COS(15)))+((6*(CM251*5))/12)</f>
        <v>19.017786375980631</v>
      </c>
      <c r="CP251" s="52" t="str">
        <f t="array" ref="CP251">VLOOKUP($S251&amp;$D251, CHOOSE({1,2}, '[4]Lookup Tables'!$O$65:$O$79&amp;'[4]Lookup Tables'!$P$65:$P$79,'[4]Lookup Tables'!$Q$65:$Q$79),2,0)</f>
        <v>NA</v>
      </c>
      <c r="CQ251" s="39">
        <f t="shared" si="2279"/>
        <v>2.6849416666666666</v>
      </c>
      <c r="CR251" s="40" t="str">
        <f>+IFERROR(VLOOKUP($J251,'[5]Codes - Revised'!$A$8:$O$12110,10,FALSE),"ERROR")</f>
        <v>42x45</v>
      </c>
      <c r="CS251" s="41">
        <f t="shared" si="2280"/>
        <v>2013.70625</v>
      </c>
    </row>
    <row r="252" spans="1:97" s="10" customFormat="1">
      <c r="A252" s="11" t="s">
        <v>277</v>
      </c>
      <c r="B252" s="11">
        <v>273023</v>
      </c>
      <c r="C252" s="11" t="s">
        <v>515</v>
      </c>
      <c r="D252" s="11" t="s">
        <v>23</v>
      </c>
      <c r="E252" s="11" t="s">
        <v>24</v>
      </c>
      <c r="F252" s="11">
        <v>15</v>
      </c>
      <c r="G252" s="13">
        <f t="shared" ref="G252:G259" si="2281">CA252</f>
        <v>45.848124999999996</v>
      </c>
      <c r="H252" s="14">
        <v>30</v>
      </c>
      <c r="I252" s="13">
        <f t="shared" ref="I252:I259" si="2282">F252*H252</f>
        <v>450</v>
      </c>
      <c r="J252" s="14">
        <v>33130</v>
      </c>
      <c r="K252" s="11">
        <v>35</v>
      </c>
      <c r="L252" s="15">
        <f>+IFERROR(VLOOKUP($K252,'[4]Lookup Tables'!$A$3:$B$35,2,FALSE),"ERROR")</f>
        <v>35</v>
      </c>
      <c r="M252" s="11" t="s">
        <v>56</v>
      </c>
      <c r="N252" s="15" t="str">
        <f t="array" ref="N252">VLOOKUP($M252&amp;$L252, CHOOSE({1,2}, '[4]Lookup Tables'!$I$59:$I$165&amp;'[4]Lookup Tables'!$J$59:$J$165,'[4]Lookup Tables'!$K$59:$K$165), 2,0)</f>
        <v>LIF35</v>
      </c>
      <c r="O252" s="15">
        <f t="array" ref="O252">VLOOKUP($M252&amp;$K252&amp;A252, CHOOSE({1,2,3}, '[4]Lookup Tables'!$I$59:$I$165&amp;'[4]Lookup Tables'!$J$59:$J$165&amp;'[4]Lookup Tables'!$H$59:$H$165,'[4]Lookup Tables'!$L$59:$L$165), 2,0)</f>
        <v>70411</v>
      </c>
      <c r="P252" s="15">
        <f>+IFERROR(VLOOKUP($A252,'[4]Lookup Tables'!$I$54:$J$55,2,FALSE),"ERROR")</f>
        <v>72038</v>
      </c>
      <c r="Q252" s="16">
        <v>29.75</v>
      </c>
      <c r="R252" s="51">
        <v>1.375</v>
      </c>
      <c r="S252" s="18">
        <v>32</v>
      </c>
      <c r="T252" s="19">
        <f>(VLOOKUP(S252,'[4]Lookup Tables'!$L$3:$M$11,2,FALSE))*0.039370078474</f>
        <v>1.2499999915495001</v>
      </c>
      <c r="U252" s="17">
        <f t="shared" ref="U252:U259" si="2283">(3.14159*(T252/2)^2)*(Q252)</f>
        <v>36.508711420435517</v>
      </c>
      <c r="V252" s="20" t="str">
        <f>+IFERROR(VLOOKUP(L252,'[4]Lookup Tables'!$R$4:$U$22,3,FALSE),"ERROR")</f>
        <v>Blue</v>
      </c>
      <c r="W252" s="21">
        <f t="shared" ref="W252:W259" si="2284">B252</f>
        <v>273023</v>
      </c>
      <c r="X252" s="22" t="s">
        <v>516</v>
      </c>
      <c r="Y252" s="23" t="s">
        <v>27</v>
      </c>
      <c r="Z252" s="23" t="str">
        <f>+IFERROR(VLOOKUP(L252,'[4]Lookup Tables'!$R$4:$U$22,4,FALSE),"ERROR")</f>
        <v>Fast</v>
      </c>
      <c r="AA252" s="21">
        <f t="shared" ref="AA252:AA259" si="2285">S252</f>
        <v>32</v>
      </c>
      <c r="AB252" s="24">
        <f t="shared" ref="AB252:AB259" si="2286">R252</f>
        <v>1.375</v>
      </c>
      <c r="AC252" s="23" t="s">
        <v>305</v>
      </c>
      <c r="AD252" s="25">
        <v>0.875</v>
      </c>
      <c r="AE252" s="26">
        <f t="shared" ref="AE252:AE259" si="2287">(($U252-(3.1459*(($AB252+0.043)/2)^2))/((3.1459*(($AB252+0.043)/2)^2)-(3.1459*(AD252/2)^2)))/12</f>
        <v>2.9723182018586782</v>
      </c>
      <c r="AF252" s="23" t="s">
        <v>306</v>
      </c>
      <c r="AG252" s="23">
        <v>1</v>
      </c>
      <c r="AH252" s="26">
        <f t="shared" ref="AH252:AH259" si="2288">(($U252-(3.1459*(($AB252+0.043)/2)^2))/((3.1459*(($AB252+0.043)/2)^2)-(3.1459*(AG252/2)^2)))/12</f>
        <v>3.6615638105121069</v>
      </c>
      <c r="AI252" s="23"/>
      <c r="AJ252" s="23"/>
      <c r="AK252" s="26"/>
      <c r="AL252" s="23" t="s">
        <v>31</v>
      </c>
      <c r="AM252" s="23">
        <v>0.80400000000000005</v>
      </c>
      <c r="AN252" s="26">
        <f t="shared" ref="AN252:AN259" si="2289">(($U252-(3.1459*(($AB252+0.043)/2)^2))/((3.1459*(($AB252+0.043)/2)^2)-(3.1459*(AM252/2)^2)))/12</f>
        <v>2.7126062595953688</v>
      </c>
      <c r="AO252" s="23" t="s">
        <v>32</v>
      </c>
      <c r="AP252" s="23">
        <v>0.53</v>
      </c>
      <c r="AQ252" s="26">
        <f t="shared" ref="AQ252:AQ259" si="2290">(($U252-(3.1459*(($AB252+0.043)/2)^2))/((3.1459*(($AB252+0.043)/2)^2)-(3.1459*(AP252/2)^2)))/12</f>
        <v>2.139425988317909</v>
      </c>
      <c r="AR252" s="47">
        <f t="shared" ref="AR252:AR259" si="2291">AY252</f>
        <v>30</v>
      </c>
      <c r="AS252" s="21">
        <f>+IFERROR(VLOOKUP(L252,'[4]Lookup Tables'!$R$4:$U$22,2,FALSE),"ERROR")</f>
        <v>30</v>
      </c>
      <c r="AT252" s="23" t="str">
        <f t="shared" ref="AT252:AT259" si="2292">A252</f>
        <v>GJ</v>
      </c>
      <c r="AU252" s="21">
        <f t="shared" ref="AU252:AU259" si="2293">F252</f>
        <v>15</v>
      </c>
      <c r="AV252" s="21" t="str">
        <f>+IFERROR(VLOOKUP(L252,'[4]Lookup Tables'!$R$4:$V$22,5,FALSE),"ERROR")</f>
        <v>5-8</v>
      </c>
      <c r="AW252" s="21">
        <v>600</v>
      </c>
      <c r="AX252" s="48">
        <f t="shared" ref="AX252:AX259" si="2294">Q252</f>
        <v>29.75</v>
      </c>
      <c r="AY252" s="48">
        <f t="shared" ref="AY252:AY259" si="2295">AX252+0.25</f>
        <v>30</v>
      </c>
      <c r="AZ252" s="48">
        <f t="shared" ref="AZ252:AZ259" si="2296">AX252+1</f>
        <v>30.75</v>
      </c>
      <c r="BA252" s="29">
        <f t="array" ref="BA252">VLOOKUP($S252&amp;$M252, CHOOSE({1,2}, '[4]Lookup Tables'!$I$20:$I$49&amp;'[4]Lookup Tables'!$J$20:$J$49,'[4]Lookup Tables'!$K$20:$K$49), 2,0)</f>
        <v>9.1499999999999998E-2</v>
      </c>
      <c r="BB252" s="29">
        <f t="shared" ref="BB252:BB259" si="2297">BA252*AX252</f>
        <v>2.7221250000000001</v>
      </c>
      <c r="BC252" s="30">
        <f t="shared" ref="BC252:BC259" si="2298">BB252*454</f>
        <v>1235.84475</v>
      </c>
      <c r="BD252" s="29">
        <f t="array" ref="BD252">VLOOKUP($S252&amp;$M252, CHOOSE({1,2}, '[4]Lookup Tables'!$I$20:$I$49&amp;'[4]Lookup Tables'!$J$20:$J$49,'[4]Lookup Tables'!$L$20:$L$49), 2,0)</f>
        <v>9.2999999999999999E-2</v>
      </c>
      <c r="BE252" s="29">
        <f t="shared" ref="BE252:BE259" si="2299">BD252*AY252</f>
        <v>2.79</v>
      </c>
      <c r="BF252" s="30">
        <f t="shared" ref="BF252:BF259" si="2300">BE252*454</f>
        <v>1266.6600000000001</v>
      </c>
      <c r="BG252" s="29">
        <f t="array" ref="BG252">VLOOKUP($S252&amp;$M252, CHOOSE({1,2}, '[4]Lookup Tables'!$I$20:$I$49&amp;'[4]Lookup Tables'!$J$20:$J$49,'[4]Lookup Tables'!$M$20:$M$49), 2,0)</f>
        <v>9.4500000000000001E-2</v>
      </c>
      <c r="BH252" s="29">
        <f t="shared" ref="BH252:BH259" si="2301">BG252*AZ252</f>
        <v>2.905875</v>
      </c>
      <c r="BI252" s="30">
        <f t="shared" ref="BI252:BI259" si="2302">BH252*454</f>
        <v>1319.2672500000001</v>
      </c>
      <c r="BJ252" s="30" t="str">
        <f t="shared" ref="BJ252:BJ259" si="2303">N252</f>
        <v>LIF35</v>
      </c>
      <c r="BK252" s="31">
        <f t="shared" ref="BK252:BK259" si="2304">BE252*0.7</f>
        <v>1.9529999999999998</v>
      </c>
      <c r="BL252" s="30">
        <v>72036</v>
      </c>
      <c r="BM252" s="31">
        <f t="shared" ref="BM252:BM259" si="2305">BE252*0.3</f>
        <v>0.83699999999999997</v>
      </c>
      <c r="BN252" s="32">
        <v>0.3</v>
      </c>
      <c r="BO252" s="29" t="str">
        <f>'[4]Lookup Tables'!$P$58</f>
        <v>12-8 4x1.25 Universal Clip</v>
      </c>
      <c r="BP252" s="30">
        <f>VLOOKUP($BO252,'[4]Lookup Tables'!$P$58:$Q$60,2)</f>
        <v>8509</v>
      </c>
      <c r="BQ252" s="29" t="str">
        <f>VLOOKUP($S252,'[4]Lookup Tables'!$O$45:$S$53,2)</f>
        <v>54mm142 gauge</v>
      </c>
      <c r="BR252" s="33">
        <f t="shared" ref="BR252:BR259" si="2306">($AY252+1.25)/12</f>
        <v>2.6041666666666665</v>
      </c>
      <c r="BS252" s="30">
        <f>VLOOKUP($S252,'[4]Lookup Tables'!$O$45:$S$53,3)</f>
        <v>8040</v>
      </c>
      <c r="BT252" s="29" t="str">
        <f>VLOOKUP($S252,'[4]Lookup Tables'!$O$45:$S$53,4)</f>
        <v>114mm200 gauge</v>
      </c>
      <c r="BU252" s="33">
        <f t="shared" ref="BU252:BU259" si="2307">($AY252+1.25)/12</f>
        <v>2.6041666666666665</v>
      </c>
      <c r="BV252" s="30">
        <f>VLOOKUP($S252,'[4]Lookup Tables'!$O$45:$S$53,5)</f>
        <v>8036</v>
      </c>
      <c r="BW252" s="34">
        <f t="shared" ref="BW252:BW259" si="2308">F252</f>
        <v>15</v>
      </c>
      <c r="BX252" s="34">
        <f t="shared" ref="BX252:BX259" si="2309">BB252*BW252</f>
        <v>40.831875000000004</v>
      </c>
      <c r="BY252" s="34">
        <f t="shared" ref="BY252:BY259" si="2310">BE252*BW252</f>
        <v>41.85</v>
      </c>
      <c r="BZ252" s="34">
        <f t="shared" ref="BZ252:BZ259" si="2311">BH252*BW252</f>
        <v>43.588124999999998</v>
      </c>
      <c r="CA252" s="34">
        <f t="shared" ref="CA252:CA259" si="2312">BZ252+CE252+CI252</f>
        <v>45.848124999999996</v>
      </c>
      <c r="CB252" s="35" t="str">
        <f t="array" ref="CB252">VLOOKUP($E252&amp;ROUNDUP(($AZ252),0), CHOOSE({1,2},'[4]Lookup Tables'!$X$3:$X$129&amp;'[4]Lookup Tables'!$Y$3:$Y$129,'[4]Lookup Tables'!$Z$3:$Z$129),2,0)</f>
        <v>31"-2pc</v>
      </c>
      <c r="CC252" s="34">
        <f t="array" ref="CC252">VLOOKUP($E252&amp;ROUNDUP(($AZ252),0), CHOOSE({1,2},'[4]Lookup Tables'!$X$3:$X$129&amp;'[4]Lookup Tables'!$Y$3:$Y$129,'[4]Lookup Tables'!AA$3:$AA$129),2,0)</f>
        <v>8445</v>
      </c>
      <c r="CD252" s="34">
        <f t="array" ref="CD252">VLOOKUP($E252&amp;ROUNDUP(($AZ252),0), CHOOSE({1,2},'[4]Lookup Tables'!$X$3:$X$129&amp;'[4]Lookup Tables'!$Y$3:$Y$129,'[4]Lookup Tables'!$AB$3:$AB$129),2,0)</f>
        <v>8446</v>
      </c>
      <c r="CE252" s="36">
        <f t="array" ref="CE252">VLOOKUP($E252&amp;ROUNDUP(($AZ252),0), CHOOSE({1,2},'[4]Lookup Tables'!$X$3:$X$129&amp;'[4]Lookup Tables'!$Y$3:$Y$129,'[4]Lookup Tables'!$AD$3:$AD$129),2,0)</f>
        <v>2.2599999999999998</v>
      </c>
      <c r="CF252" s="34">
        <f t="array" ref="CF252">VLOOKUP($E252&amp;ROUNDUP(($AZ252),0), CHOOSE({1,2},'[4]Lookup Tables'!$X$3:$X$129&amp;'[4]Lookup Tables'!$Y$3:$Y$129,'[4]Lookup Tables'!$AE$3:$AE$129),2,0)</f>
        <v>2</v>
      </c>
      <c r="CG252" s="34" t="str">
        <f t="array" ref="CG252">VLOOKUP($E252&amp;ROUNDUP(($AZ252+1),0), CHOOSE({1,2},'[4]Lookup Tables'!$X$3:$X$129&amp;'[4]Lookup Tables'!$Y$3:$Y$129,'[4]Lookup Tables'!$AC$3:$AC$129),2,0)</f>
        <v>NA</v>
      </c>
      <c r="CH252" s="36">
        <f t="shared" ref="CH252:CH259" si="2313">(CO252*12)*0.0386</f>
        <v>7.5904963423123508</v>
      </c>
      <c r="CI252" s="36">
        <f t="shared" si="2278"/>
        <v>0</v>
      </c>
      <c r="CJ252" s="36">
        <f t="shared" ref="CJ252:CJ259" si="2314">((3.14159*(((S252*0.039370078474)/2)^2))*Q252)*BW252</f>
        <v>556.28872953600535</v>
      </c>
      <c r="CK252" s="36">
        <f t="shared" ref="CK252:CK259" si="2315">((SQRT((CJ252/Q252)/3.14159))*2)</f>
        <v>4.8793490645977959</v>
      </c>
      <c r="CL252" s="36">
        <f t="shared" ref="CL252:CL259" si="2316">CK252/0.7827</f>
        <v>6.2339965051715804</v>
      </c>
      <c r="CM252" s="36">
        <f t="shared" ref="CM252:CM259" si="2317">(2*3.14159*(CL252/2))/12</f>
        <v>1.6320550900568322</v>
      </c>
      <c r="CN252" s="37">
        <f t="shared" ref="CN252:CN259" si="2318">ROUNDUP((Q252/3)*CM252,1)</f>
        <v>16.200000000000003</v>
      </c>
      <c r="CO252" s="37">
        <f t="shared" ref="CO252:CO259" si="2319">(CN252*ABS(COS(15)))+((6*(CM252*5))/12)</f>
        <v>16.387081913454988</v>
      </c>
      <c r="CP252" s="52" t="str">
        <f t="array" ref="CP252">VLOOKUP($S252&amp;$D252, CHOOSE({1,2}, '[4]Lookup Tables'!$O$65:$O$79&amp;'[4]Lookup Tables'!$P$65:$P$79,'[4]Lookup Tables'!$Q$65:$Q$79),2,0)</f>
        <v>NA</v>
      </c>
      <c r="CQ252" s="39">
        <f t="shared" si="2279"/>
        <v>3.1676527777777777</v>
      </c>
      <c r="CR252" s="40" t="str">
        <f>+IFERROR(VLOOKUP($J252,'[5]Codes - Revised'!$A$8:$O$12110,10,FALSE),"ERROR")</f>
        <v>42x45</v>
      </c>
      <c r="CS252" s="41">
        <f t="shared" si="2280"/>
        <v>1425.4437499999999</v>
      </c>
    </row>
    <row r="253" spans="1:97" s="10" customFormat="1">
      <c r="A253" s="11" t="s">
        <v>277</v>
      </c>
      <c r="B253" s="11">
        <v>273027</v>
      </c>
      <c r="C253" s="11" t="s">
        <v>517</v>
      </c>
      <c r="D253" s="11" t="s">
        <v>23</v>
      </c>
      <c r="E253" s="11" t="s">
        <v>24</v>
      </c>
      <c r="F253" s="11">
        <v>25</v>
      </c>
      <c r="G253" s="13">
        <f t="shared" si="2281"/>
        <v>74.906874999999999</v>
      </c>
      <c r="H253" s="14">
        <v>30</v>
      </c>
      <c r="I253" s="13">
        <f t="shared" si="2282"/>
        <v>750</v>
      </c>
      <c r="J253" s="14">
        <v>33130</v>
      </c>
      <c r="K253" s="11">
        <v>50</v>
      </c>
      <c r="L253" s="15">
        <f>+IFERROR(VLOOKUP($K253,'[4]Lookup Tables'!$A$3:$B$35,2,FALSE),"ERROR")</f>
        <v>50</v>
      </c>
      <c r="M253" s="11" t="s">
        <v>56</v>
      </c>
      <c r="N253" s="15" t="str">
        <f t="array" ref="N253">VLOOKUP($M253&amp;$L253, CHOOSE({1,2}, '[4]Lookup Tables'!$I$59:$I$165&amp;'[4]Lookup Tables'!$J$59:$J$165,'[4]Lookup Tables'!$K$59:$K$165), 2,0)</f>
        <v>LIF50</v>
      </c>
      <c r="O253" s="15">
        <f t="array" ref="O253">VLOOKUP($M253&amp;$K253&amp;A253, CHOOSE({1,2,3}, '[4]Lookup Tables'!$I$59:$I$165&amp;'[4]Lookup Tables'!$J$59:$J$165&amp;'[4]Lookup Tables'!$H$59:$H$165,'[4]Lookup Tables'!$L$59:$L$165), 2,0)</f>
        <v>70419</v>
      </c>
      <c r="P253" s="15">
        <f>+IFERROR(VLOOKUP($A253,'[4]Lookup Tables'!$I$54:$J$55,2,FALSE),"ERROR")</f>
        <v>72038</v>
      </c>
      <c r="Q253" s="16">
        <v>29.75</v>
      </c>
      <c r="R253" s="51">
        <v>1.375</v>
      </c>
      <c r="S253" s="18">
        <v>32</v>
      </c>
      <c r="T253" s="19">
        <f>(VLOOKUP(S253,'[4]Lookup Tables'!$L$3:$M$11,2,FALSE))*0.039370078474</f>
        <v>1.2499999915495001</v>
      </c>
      <c r="U253" s="17">
        <f t="shared" si="2283"/>
        <v>36.508711420435517</v>
      </c>
      <c r="V253" s="20" t="str">
        <f>+IFERROR(VLOOKUP(L253,'[4]Lookup Tables'!$R$4:$U$22,3,FALSE),"ERROR")</f>
        <v>Green</v>
      </c>
      <c r="W253" s="21">
        <f t="shared" si="2284"/>
        <v>273027</v>
      </c>
      <c r="X253" s="22" t="s">
        <v>518</v>
      </c>
      <c r="Y253" s="23" t="s">
        <v>27</v>
      </c>
      <c r="Z253" s="23" t="str">
        <f>+IFERROR(VLOOKUP(L253,'[4]Lookup Tables'!$R$4:$U$22,4,FALSE),"ERROR")</f>
        <v>Medium</v>
      </c>
      <c r="AA253" s="21">
        <f t="shared" si="2285"/>
        <v>32</v>
      </c>
      <c r="AB253" s="24">
        <f t="shared" si="2286"/>
        <v>1.375</v>
      </c>
      <c r="AC253" s="23" t="s">
        <v>305</v>
      </c>
      <c r="AD253" s="25">
        <v>0.875</v>
      </c>
      <c r="AE253" s="26">
        <f t="shared" si="2287"/>
        <v>2.9723182018586782</v>
      </c>
      <c r="AF253" s="23" t="s">
        <v>306</v>
      </c>
      <c r="AG253" s="23">
        <v>1</v>
      </c>
      <c r="AH253" s="26">
        <f t="shared" si="2288"/>
        <v>3.6615638105121069</v>
      </c>
      <c r="AI253" s="23"/>
      <c r="AJ253" s="23"/>
      <c r="AK253" s="26"/>
      <c r="AL253" s="23" t="s">
        <v>31</v>
      </c>
      <c r="AM253" s="23">
        <v>0.80400000000000005</v>
      </c>
      <c r="AN253" s="26">
        <f t="shared" si="2289"/>
        <v>2.7126062595953688</v>
      </c>
      <c r="AO253" s="23" t="s">
        <v>32</v>
      </c>
      <c r="AP253" s="23">
        <v>0.53</v>
      </c>
      <c r="AQ253" s="26">
        <f t="shared" si="2290"/>
        <v>2.139425988317909</v>
      </c>
      <c r="AR253" s="47">
        <f t="shared" si="2291"/>
        <v>30</v>
      </c>
      <c r="AS253" s="21">
        <f>+IFERROR(VLOOKUP(L253,'[4]Lookup Tables'!$R$4:$U$22,2,FALSE),"ERROR")</f>
        <v>60</v>
      </c>
      <c r="AT253" s="23" t="str">
        <f t="shared" si="2292"/>
        <v>GJ</v>
      </c>
      <c r="AU253" s="21">
        <f t="shared" si="2293"/>
        <v>25</v>
      </c>
      <c r="AV253" s="21" t="str">
        <f>+IFERROR(VLOOKUP(L253,'[4]Lookup Tables'!$R$4:$V$22,5,FALSE),"ERROR")</f>
        <v>5-8</v>
      </c>
      <c r="AW253" s="21">
        <v>600</v>
      </c>
      <c r="AX253" s="48">
        <f t="shared" si="2294"/>
        <v>29.75</v>
      </c>
      <c r="AY253" s="48">
        <f t="shared" si="2295"/>
        <v>30</v>
      </c>
      <c r="AZ253" s="48">
        <f t="shared" si="2296"/>
        <v>30.75</v>
      </c>
      <c r="BA253" s="29">
        <f t="array" ref="BA253">VLOOKUP($S253&amp;$M253, CHOOSE({1,2}, '[4]Lookup Tables'!$I$20:$I$49&amp;'[4]Lookup Tables'!$J$20:$J$49,'[4]Lookup Tables'!$K$20:$K$49), 2,0)</f>
        <v>9.1499999999999998E-2</v>
      </c>
      <c r="BB253" s="29">
        <f t="shared" si="2297"/>
        <v>2.7221250000000001</v>
      </c>
      <c r="BC253" s="30">
        <f t="shared" si="2298"/>
        <v>1235.84475</v>
      </c>
      <c r="BD253" s="29">
        <f t="array" ref="BD253">VLOOKUP($S253&amp;$M253, CHOOSE({1,2}, '[4]Lookup Tables'!$I$20:$I$49&amp;'[4]Lookup Tables'!$J$20:$J$49,'[4]Lookup Tables'!$L$20:$L$49), 2,0)</f>
        <v>9.2999999999999999E-2</v>
      </c>
      <c r="BE253" s="29">
        <f t="shared" si="2299"/>
        <v>2.79</v>
      </c>
      <c r="BF253" s="30">
        <f t="shared" si="2300"/>
        <v>1266.6600000000001</v>
      </c>
      <c r="BG253" s="29">
        <f t="array" ref="BG253">VLOOKUP($S253&amp;$M253, CHOOSE({1,2}, '[4]Lookup Tables'!$I$20:$I$49&amp;'[4]Lookup Tables'!$J$20:$J$49,'[4]Lookup Tables'!$M$20:$M$49), 2,0)</f>
        <v>9.4500000000000001E-2</v>
      </c>
      <c r="BH253" s="29">
        <f t="shared" si="2301"/>
        <v>2.905875</v>
      </c>
      <c r="BI253" s="30">
        <f t="shared" si="2302"/>
        <v>1319.2672500000001</v>
      </c>
      <c r="BJ253" s="30" t="str">
        <f t="shared" si="2303"/>
        <v>LIF50</v>
      </c>
      <c r="BK253" s="31">
        <f t="shared" si="2304"/>
        <v>1.9529999999999998</v>
      </c>
      <c r="BL253" s="30">
        <v>72036</v>
      </c>
      <c r="BM253" s="31">
        <f t="shared" si="2305"/>
        <v>0.83699999999999997</v>
      </c>
      <c r="BN253" s="32">
        <v>0.3</v>
      </c>
      <c r="BO253" s="29" t="str">
        <f>'[4]Lookup Tables'!$P$58</f>
        <v>12-8 4x1.25 Universal Clip</v>
      </c>
      <c r="BP253" s="30">
        <f>VLOOKUP($BO253,'[4]Lookup Tables'!$P$58:$Q$60,2)</f>
        <v>8509</v>
      </c>
      <c r="BQ253" s="29" t="str">
        <f>VLOOKUP($S253,'[4]Lookup Tables'!$O$45:$S$53,2)</f>
        <v>54mm142 gauge</v>
      </c>
      <c r="BR253" s="33">
        <f t="shared" si="2306"/>
        <v>2.6041666666666665</v>
      </c>
      <c r="BS253" s="30">
        <f>VLOOKUP($S253,'[4]Lookup Tables'!$O$45:$S$53,3)</f>
        <v>8040</v>
      </c>
      <c r="BT253" s="29" t="str">
        <f>VLOOKUP($S253,'[4]Lookup Tables'!$O$45:$S$53,4)</f>
        <v>114mm200 gauge</v>
      </c>
      <c r="BU253" s="33">
        <f t="shared" si="2307"/>
        <v>2.6041666666666665</v>
      </c>
      <c r="BV253" s="30">
        <f>VLOOKUP($S253,'[4]Lookup Tables'!$O$45:$S$53,5)</f>
        <v>8036</v>
      </c>
      <c r="BW253" s="34">
        <f t="shared" si="2308"/>
        <v>25</v>
      </c>
      <c r="BX253" s="34">
        <f t="shared" si="2309"/>
        <v>68.053125000000009</v>
      </c>
      <c r="BY253" s="34">
        <f t="shared" si="2310"/>
        <v>69.75</v>
      </c>
      <c r="BZ253" s="34">
        <f t="shared" si="2311"/>
        <v>72.646874999999994</v>
      </c>
      <c r="CA253" s="34">
        <f t="shared" si="2312"/>
        <v>74.906874999999999</v>
      </c>
      <c r="CB253" s="35" t="str">
        <f t="array" ref="CB253">VLOOKUP($E253&amp;ROUNDUP(($AZ253),0), CHOOSE({1,2},'[4]Lookup Tables'!$X$3:$X$129&amp;'[4]Lookup Tables'!$Y$3:$Y$129,'[4]Lookup Tables'!$Z$3:$Z$129),2,0)</f>
        <v>31"-2pc</v>
      </c>
      <c r="CC253" s="34">
        <f t="array" ref="CC253">VLOOKUP($E253&amp;ROUNDUP(($AZ253),0), CHOOSE({1,2},'[4]Lookup Tables'!$X$3:$X$129&amp;'[4]Lookup Tables'!$Y$3:$Y$129,'[4]Lookup Tables'!AA$3:$AA$129),2,0)</f>
        <v>8445</v>
      </c>
      <c r="CD253" s="34">
        <f t="array" ref="CD253">VLOOKUP($E253&amp;ROUNDUP(($AZ253),0), CHOOSE({1,2},'[4]Lookup Tables'!$X$3:$X$129&amp;'[4]Lookup Tables'!$Y$3:$Y$129,'[4]Lookup Tables'!$AB$3:$AB$129),2,0)</f>
        <v>8446</v>
      </c>
      <c r="CE253" s="36">
        <f t="array" ref="CE253">VLOOKUP($E253&amp;ROUNDUP(($AZ253),0), CHOOSE({1,2},'[4]Lookup Tables'!$X$3:$X$129&amp;'[4]Lookup Tables'!$Y$3:$Y$129,'[4]Lookup Tables'!$AD$3:$AD$129),2,0)</f>
        <v>2.2599999999999998</v>
      </c>
      <c r="CF253" s="34">
        <f t="array" ref="CF253">VLOOKUP($E253&amp;ROUNDUP(($AZ253),0), CHOOSE({1,2},'[4]Lookup Tables'!$X$3:$X$129&amp;'[4]Lookup Tables'!$Y$3:$Y$129,'[4]Lookup Tables'!$AE$3:$AE$129),2,0)</f>
        <v>2</v>
      </c>
      <c r="CG253" s="34" t="str">
        <f t="array" ref="CG253">VLOOKUP($E253&amp;ROUNDUP(($AZ253+1),0), CHOOSE({1,2},'[4]Lookup Tables'!$X$3:$X$129&amp;'[4]Lookup Tables'!$Y$3:$Y$129,'[4]Lookup Tables'!$AC$3:$AC$129),2,0)</f>
        <v>NA</v>
      </c>
      <c r="CH253" s="36">
        <f t="shared" si="2313"/>
        <v>9.7943234848156067</v>
      </c>
      <c r="CI253" s="36">
        <f t="shared" si="2278"/>
        <v>0</v>
      </c>
      <c r="CJ253" s="36">
        <f t="shared" si="2314"/>
        <v>927.14788256000895</v>
      </c>
      <c r="CK253" s="36">
        <f t="shared" si="2315"/>
        <v>6.2992125558399996</v>
      </c>
      <c r="CL253" s="36">
        <f t="shared" si="2316"/>
        <v>8.048054881614922</v>
      </c>
      <c r="CM253" s="36">
        <f t="shared" si="2317"/>
        <v>2.1069740612943852</v>
      </c>
      <c r="CN253" s="37">
        <f t="shared" si="2318"/>
        <v>20.900000000000002</v>
      </c>
      <c r="CO253" s="37">
        <f t="shared" si="2319"/>
        <v>21.14491253198533</v>
      </c>
      <c r="CP253" s="52" t="str">
        <f t="array" ref="CP253">VLOOKUP($S253&amp;$D253, CHOOSE({1,2}, '[4]Lookup Tables'!$O$65:$O$79&amp;'[4]Lookup Tables'!$P$65:$P$79,'[4]Lookup Tables'!$Q$65:$Q$79),2,0)</f>
        <v>NA</v>
      </c>
      <c r="CQ253" s="39">
        <f t="shared" si="2279"/>
        <v>3.0629416666666667</v>
      </c>
      <c r="CR253" s="40" t="str">
        <f>+IFERROR(VLOOKUP($J253,'[5]Codes - Revised'!$A$8:$O$12110,10,FALSE),"ERROR")</f>
        <v>42x45</v>
      </c>
      <c r="CS253" s="41">
        <f t="shared" si="2280"/>
        <v>2297.2062500000002</v>
      </c>
    </row>
    <row r="254" spans="1:97" s="10" customFormat="1">
      <c r="A254" s="11" t="s">
        <v>277</v>
      </c>
      <c r="B254" s="11">
        <v>273029</v>
      </c>
      <c r="C254" s="11" t="s">
        <v>519</v>
      </c>
      <c r="D254" s="11" t="s">
        <v>23</v>
      </c>
      <c r="E254" s="11" t="s">
        <v>24</v>
      </c>
      <c r="F254" s="11">
        <v>25</v>
      </c>
      <c r="G254" s="13">
        <f t="shared" si="2281"/>
        <v>74.906874999999999</v>
      </c>
      <c r="H254" s="14">
        <v>30</v>
      </c>
      <c r="I254" s="13">
        <f t="shared" si="2282"/>
        <v>750</v>
      </c>
      <c r="J254" s="14">
        <v>33130</v>
      </c>
      <c r="K254" s="11">
        <v>90</v>
      </c>
      <c r="L254" s="15">
        <f>+IFERROR(VLOOKUP($K254,'[4]Lookup Tables'!$A$3:$B$35,2,FALSE),"ERROR")</f>
        <v>90</v>
      </c>
      <c r="M254" s="11" t="s">
        <v>56</v>
      </c>
      <c r="N254" s="15" t="str">
        <f t="array" ref="N254">VLOOKUP($M254&amp;$L254, CHOOSE({1,2}, '[4]Lookup Tables'!$I$59:$I$165&amp;'[4]Lookup Tables'!$J$59:$J$165,'[4]Lookup Tables'!$K$59:$K$165), 2,0)</f>
        <v>LIF90</v>
      </c>
      <c r="O254" s="15">
        <f t="array" ref="O254">VLOOKUP($M254&amp;$K254&amp;A254, CHOOSE({1,2,3}, '[4]Lookup Tables'!$I$59:$I$165&amp;'[4]Lookup Tables'!$J$59:$J$165&amp;'[4]Lookup Tables'!$H$59:$H$165,'[4]Lookup Tables'!$L$59:$L$165), 2,0)</f>
        <v>70412</v>
      </c>
      <c r="P254" s="15">
        <f>+IFERROR(VLOOKUP($A254,'[4]Lookup Tables'!$I$54:$J$55,2,FALSE),"ERROR")</f>
        <v>72038</v>
      </c>
      <c r="Q254" s="16">
        <v>29.75</v>
      </c>
      <c r="R254" s="51">
        <v>1.375</v>
      </c>
      <c r="S254" s="18">
        <v>32</v>
      </c>
      <c r="T254" s="19">
        <f>(VLOOKUP(S254,'[4]Lookup Tables'!$L$3:$M$11,2,FALSE))*0.039370078474</f>
        <v>1.2499999915495001</v>
      </c>
      <c r="U254" s="17">
        <f t="shared" si="2283"/>
        <v>36.508711420435517</v>
      </c>
      <c r="V254" s="20" t="str">
        <f>+IFERROR(VLOOKUP(L254,'[4]Lookup Tables'!$R$4:$U$22,3,FALSE),"ERROR")</f>
        <v>Yellow</v>
      </c>
      <c r="W254" s="21">
        <f t="shared" si="2284"/>
        <v>273029</v>
      </c>
      <c r="X254" s="22" t="s">
        <v>520</v>
      </c>
      <c r="Y254" s="23" t="s">
        <v>27</v>
      </c>
      <c r="Z254" s="23" t="str">
        <f>+IFERROR(VLOOKUP(L254,'[4]Lookup Tables'!$R$4:$U$22,4,FALSE),"ERROR")</f>
        <v>Slow</v>
      </c>
      <c r="AA254" s="21">
        <f t="shared" si="2285"/>
        <v>32</v>
      </c>
      <c r="AB254" s="24">
        <f t="shared" si="2286"/>
        <v>1.375</v>
      </c>
      <c r="AC254" s="23" t="s">
        <v>305</v>
      </c>
      <c r="AD254" s="25">
        <v>0.875</v>
      </c>
      <c r="AE254" s="26">
        <f t="shared" si="2287"/>
        <v>2.9723182018586782</v>
      </c>
      <c r="AF254" s="23" t="s">
        <v>306</v>
      </c>
      <c r="AG254" s="23">
        <v>1</v>
      </c>
      <c r="AH254" s="26">
        <f t="shared" si="2288"/>
        <v>3.6615638105121069</v>
      </c>
      <c r="AI254" s="23"/>
      <c r="AJ254" s="23"/>
      <c r="AK254" s="26"/>
      <c r="AL254" s="23" t="s">
        <v>31</v>
      </c>
      <c r="AM254" s="23">
        <v>0.80400000000000005</v>
      </c>
      <c r="AN254" s="26">
        <f t="shared" si="2289"/>
        <v>2.7126062595953688</v>
      </c>
      <c r="AO254" s="23" t="s">
        <v>32</v>
      </c>
      <c r="AP254" s="23">
        <v>0.53</v>
      </c>
      <c r="AQ254" s="26">
        <f t="shared" si="2290"/>
        <v>2.139425988317909</v>
      </c>
      <c r="AR254" s="47">
        <f t="shared" si="2291"/>
        <v>30</v>
      </c>
      <c r="AS254" s="21">
        <f>+IFERROR(VLOOKUP(L254,'[4]Lookup Tables'!$R$4:$U$22,2,FALSE),"ERROR")</f>
        <v>240</v>
      </c>
      <c r="AT254" s="23" t="str">
        <f t="shared" si="2292"/>
        <v>GJ</v>
      </c>
      <c r="AU254" s="21">
        <f t="shared" si="2293"/>
        <v>25</v>
      </c>
      <c r="AV254" s="21" t="str">
        <f>+IFERROR(VLOOKUP(L254,'[4]Lookup Tables'!$R$4:$V$22,5,FALSE),"ERROR")</f>
        <v>5-8</v>
      </c>
      <c r="AW254" s="21">
        <v>600</v>
      </c>
      <c r="AX254" s="48">
        <f t="shared" si="2294"/>
        <v>29.75</v>
      </c>
      <c r="AY254" s="48">
        <f t="shared" si="2295"/>
        <v>30</v>
      </c>
      <c r="AZ254" s="48">
        <f t="shared" si="2296"/>
        <v>30.75</v>
      </c>
      <c r="BA254" s="29">
        <f t="array" ref="BA254">VLOOKUP($S254&amp;$M254, CHOOSE({1,2}, '[4]Lookup Tables'!$I$20:$I$49&amp;'[4]Lookup Tables'!$J$20:$J$49,'[4]Lookup Tables'!$K$20:$K$49), 2,0)</f>
        <v>9.1499999999999998E-2</v>
      </c>
      <c r="BB254" s="29">
        <f t="shared" si="2297"/>
        <v>2.7221250000000001</v>
      </c>
      <c r="BC254" s="30">
        <f t="shared" si="2298"/>
        <v>1235.84475</v>
      </c>
      <c r="BD254" s="29">
        <f t="array" ref="BD254">VLOOKUP($S254&amp;$M254, CHOOSE({1,2}, '[4]Lookup Tables'!$I$20:$I$49&amp;'[4]Lookup Tables'!$J$20:$J$49,'[4]Lookup Tables'!$L$20:$L$49), 2,0)</f>
        <v>9.2999999999999999E-2</v>
      </c>
      <c r="BE254" s="29">
        <f t="shared" si="2299"/>
        <v>2.79</v>
      </c>
      <c r="BF254" s="30">
        <f t="shared" si="2300"/>
        <v>1266.6600000000001</v>
      </c>
      <c r="BG254" s="29">
        <f t="array" ref="BG254">VLOOKUP($S254&amp;$M254, CHOOSE({1,2}, '[4]Lookup Tables'!$I$20:$I$49&amp;'[4]Lookup Tables'!$J$20:$J$49,'[4]Lookup Tables'!$M$20:$M$49), 2,0)</f>
        <v>9.4500000000000001E-2</v>
      </c>
      <c r="BH254" s="29">
        <f t="shared" si="2301"/>
        <v>2.905875</v>
      </c>
      <c r="BI254" s="30">
        <f t="shared" si="2302"/>
        <v>1319.2672500000001</v>
      </c>
      <c r="BJ254" s="30" t="str">
        <f t="shared" si="2303"/>
        <v>LIF90</v>
      </c>
      <c r="BK254" s="31">
        <f t="shared" si="2304"/>
        <v>1.9529999999999998</v>
      </c>
      <c r="BL254" s="30">
        <v>72036</v>
      </c>
      <c r="BM254" s="31">
        <f t="shared" si="2305"/>
        <v>0.83699999999999997</v>
      </c>
      <c r="BN254" s="32">
        <v>0.3</v>
      </c>
      <c r="BO254" s="29" t="str">
        <f>'[4]Lookup Tables'!$P$58</f>
        <v>12-8 4x1.25 Universal Clip</v>
      </c>
      <c r="BP254" s="30">
        <f>VLOOKUP($BO254,'[4]Lookup Tables'!$P$58:$Q$60,2)</f>
        <v>8509</v>
      </c>
      <c r="BQ254" s="29" t="str">
        <f>VLOOKUP($S254,'[4]Lookup Tables'!$O$45:$S$53,2)</f>
        <v>54mm142 gauge</v>
      </c>
      <c r="BR254" s="33">
        <f t="shared" si="2306"/>
        <v>2.6041666666666665</v>
      </c>
      <c r="BS254" s="30">
        <f>VLOOKUP($S254,'[4]Lookup Tables'!$O$45:$S$53,3)</f>
        <v>8040</v>
      </c>
      <c r="BT254" s="29" t="str">
        <f>VLOOKUP($S254,'[4]Lookup Tables'!$O$45:$S$53,4)</f>
        <v>114mm200 gauge</v>
      </c>
      <c r="BU254" s="33">
        <f t="shared" si="2307"/>
        <v>2.6041666666666665</v>
      </c>
      <c r="BV254" s="30">
        <f>VLOOKUP($S254,'[4]Lookup Tables'!$O$45:$S$53,5)</f>
        <v>8036</v>
      </c>
      <c r="BW254" s="34">
        <f t="shared" si="2308"/>
        <v>25</v>
      </c>
      <c r="BX254" s="34">
        <f t="shared" si="2309"/>
        <v>68.053125000000009</v>
      </c>
      <c r="BY254" s="34">
        <f t="shared" si="2310"/>
        <v>69.75</v>
      </c>
      <c r="BZ254" s="34">
        <f t="shared" si="2311"/>
        <v>72.646874999999994</v>
      </c>
      <c r="CA254" s="34">
        <f t="shared" si="2312"/>
        <v>74.906874999999999</v>
      </c>
      <c r="CB254" s="35" t="str">
        <f t="array" ref="CB254">VLOOKUP($E254&amp;ROUNDUP(($AZ254),0), CHOOSE({1,2},'[4]Lookup Tables'!$X$3:$X$129&amp;'[4]Lookup Tables'!$Y$3:$Y$129,'[4]Lookup Tables'!$Z$3:$Z$129),2,0)</f>
        <v>31"-2pc</v>
      </c>
      <c r="CC254" s="34">
        <f t="array" ref="CC254">VLOOKUP($E254&amp;ROUNDUP(($AZ254),0), CHOOSE({1,2},'[4]Lookup Tables'!$X$3:$X$129&amp;'[4]Lookup Tables'!$Y$3:$Y$129,'[4]Lookup Tables'!AA$3:$AA$129),2,0)</f>
        <v>8445</v>
      </c>
      <c r="CD254" s="34">
        <f t="array" ref="CD254">VLOOKUP($E254&amp;ROUNDUP(($AZ254),0), CHOOSE({1,2},'[4]Lookup Tables'!$X$3:$X$129&amp;'[4]Lookup Tables'!$Y$3:$Y$129,'[4]Lookup Tables'!$AB$3:$AB$129),2,0)</f>
        <v>8446</v>
      </c>
      <c r="CE254" s="36">
        <f t="array" ref="CE254">VLOOKUP($E254&amp;ROUNDUP(($AZ254),0), CHOOSE({1,2},'[4]Lookup Tables'!$X$3:$X$129&amp;'[4]Lookup Tables'!$Y$3:$Y$129,'[4]Lookup Tables'!$AD$3:$AD$129),2,0)</f>
        <v>2.2599999999999998</v>
      </c>
      <c r="CF254" s="34">
        <f t="array" ref="CF254">VLOOKUP($E254&amp;ROUNDUP(($AZ254),0), CHOOSE({1,2},'[4]Lookup Tables'!$X$3:$X$129&amp;'[4]Lookup Tables'!$Y$3:$Y$129,'[4]Lookup Tables'!$AE$3:$AE$129),2,0)</f>
        <v>2</v>
      </c>
      <c r="CG254" s="34" t="str">
        <f t="array" ref="CG254">VLOOKUP($E254&amp;ROUNDUP(($AZ254+1),0), CHOOSE({1,2},'[4]Lookup Tables'!$X$3:$X$129&amp;'[4]Lookup Tables'!$Y$3:$Y$129,'[4]Lookup Tables'!$AC$3:$AC$129),2,0)</f>
        <v>NA</v>
      </c>
      <c r="CH254" s="36">
        <f t="shared" si="2313"/>
        <v>9.7943234848156067</v>
      </c>
      <c r="CI254" s="36">
        <f>IF(CB254="NA", CH254*0.0022,0)</f>
        <v>0</v>
      </c>
      <c r="CJ254" s="36">
        <f t="shared" si="2314"/>
        <v>927.14788256000895</v>
      </c>
      <c r="CK254" s="36">
        <f t="shared" si="2315"/>
        <v>6.2992125558399996</v>
      </c>
      <c r="CL254" s="36">
        <f t="shared" si="2316"/>
        <v>8.048054881614922</v>
      </c>
      <c r="CM254" s="36">
        <f t="shared" si="2317"/>
        <v>2.1069740612943852</v>
      </c>
      <c r="CN254" s="37">
        <f t="shared" si="2318"/>
        <v>20.900000000000002</v>
      </c>
      <c r="CO254" s="37">
        <f t="shared" si="2319"/>
        <v>21.14491253198533</v>
      </c>
      <c r="CP254" s="52" t="str">
        <f t="array" ref="CP254">VLOOKUP($S254&amp;$D254, CHOOSE({1,2}, '[4]Lookup Tables'!$O$65:$O$79&amp;'[4]Lookup Tables'!$P$65:$P$79,'[4]Lookup Tables'!$Q$65:$Q$79),2,0)</f>
        <v>NA</v>
      </c>
      <c r="CQ254" s="39">
        <f>(CA254/BW254)+(50/I254)</f>
        <v>3.0629416666666667</v>
      </c>
      <c r="CR254" s="40" t="str">
        <f>+IFERROR(VLOOKUP($J254,'[5]Codes - Revised'!$A$8:$O$12110,10,FALSE),"ERROR")</f>
        <v>42x45</v>
      </c>
      <c r="CS254" s="41">
        <f t="shared" si="2280"/>
        <v>2297.2062500000002</v>
      </c>
    </row>
    <row r="255" spans="1:97" s="10" customFormat="1">
      <c r="A255" s="11" t="s">
        <v>277</v>
      </c>
      <c r="B255" s="11">
        <v>282031</v>
      </c>
      <c r="C255" s="11" t="s">
        <v>521</v>
      </c>
      <c r="D255" s="11" t="s">
        <v>23</v>
      </c>
      <c r="E255" s="11" t="s">
        <v>24</v>
      </c>
      <c r="F255" s="11">
        <v>20</v>
      </c>
      <c r="G255" s="13">
        <f t="shared" si="2281"/>
        <v>72.037500000000009</v>
      </c>
      <c r="H255" s="14">
        <v>25</v>
      </c>
      <c r="I255" s="13">
        <f t="shared" si="2282"/>
        <v>500</v>
      </c>
      <c r="J255" s="14">
        <v>33925</v>
      </c>
      <c r="K255" s="11">
        <v>50</v>
      </c>
      <c r="L255" s="15">
        <f>+IFERROR(VLOOKUP($K255,'[4]Lookup Tables'!$A$3:$B$35,2,FALSE),"ERROR")</f>
        <v>50</v>
      </c>
      <c r="M255" s="11" t="s">
        <v>25</v>
      </c>
      <c r="N255" s="15" t="str">
        <f t="array" ref="N255">VLOOKUP($M255&amp;$L255, CHOOSE({1,2}, '[4]Lookup Tables'!$I$59:$I$165&amp;'[4]Lookup Tables'!$J$59:$J$165,'[4]Lookup Tables'!$K$59:$K$165), 2,0)</f>
        <v>M50</v>
      </c>
      <c r="O255" s="15">
        <f t="array" ref="O255">VLOOKUP($M255&amp;$K255&amp;A255, CHOOSE({1,2,3}, '[4]Lookup Tables'!$I$59:$I$165&amp;'[4]Lookup Tables'!$J$59:$J$165&amp;'[4]Lookup Tables'!$H$59:$H$165,'[4]Lookup Tables'!$L$59:$L$165), 2,0)</f>
        <v>70425</v>
      </c>
      <c r="P255" s="15">
        <f>+IFERROR(VLOOKUP($A255,'[4]Lookup Tables'!$I$54:$J$55,2,FALSE),"ERROR")</f>
        <v>72038</v>
      </c>
      <c r="Q255" s="16">
        <v>35.75</v>
      </c>
      <c r="R255" s="51">
        <v>1.375</v>
      </c>
      <c r="S255" s="18">
        <v>32</v>
      </c>
      <c r="T255" s="19">
        <f>(VLOOKUP(S255,'[4]Lookup Tables'!$L$3:$M$11,2,FALSE))*0.039370078474</f>
        <v>1.2499999915495001</v>
      </c>
      <c r="U255" s="17">
        <f t="shared" si="2283"/>
        <v>43.871812883380493</v>
      </c>
      <c r="V255" s="20" t="str">
        <f>+IFERROR(VLOOKUP(L255,'[4]Lookup Tables'!$R$4:$U$22,3,FALSE),"ERROR")</f>
        <v>Green</v>
      </c>
      <c r="W255" s="21">
        <f t="shared" si="2284"/>
        <v>282031</v>
      </c>
      <c r="X255" s="22" t="s">
        <v>522</v>
      </c>
      <c r="Y255" s="23" t="s">
        <v>27</v>
      </c>
      <c r="Z255" s="23" t="str">
        <f>+IFERROR(VLOOKUP(L255,'[4]Lookup Tables'!$R$4:$U$22,4,FALSE),"ERROR")</f>
        <v>Medium</v>
      </c>
      <c r="AA255" s="21">
        <f t="shared" si="2285"/>
        <v>32</v>
      </c>
      <c r="AB255" s="24">
        <f t="shared" si="2286"/>
        <v>1.375</v>
      </c>
      <c r="AC255" s="23" t="s">
        <v>305</v>
      </c>
      <c r="AD255" s="25">
        <v>0.875</v>
      </c>
      <c r="AE255" s="26">
        <f t="shared" si="2287"/>
        <v>3.5989186953902537</v>
      </c>
      <c r="AF255" s="23" t="s">
        <v>306</v>
      </c>
      <c r="AG255" s="23">
        <v>1</v>
      </c>
      <c r="AH255" s="26">
        <f t="shared" si="2288"/>
        <v>4.4334655837911336</v>
      </c>
      <c r="AI255" s="23"/>
      <c r="AJ255" s="23"/>
      <c r="AK255" s="26"/>
      <c r="AL255" s="23" t="s">
        <v>31</v>
      </c>
      <c r="AM255" s="23">
        <v>0.80400000000000005</v>
      </c>
      <c r="AN255" s="26">
        <f t="shared" si="2289"/>
        <v>3.2844563461562273</v>
      </c>
      <c r="AO255" s="23" t="s">
        <v>32</v>
      </c>
      <c r="AP255" s="23">
        <v>0.53</v>
      </c>
      <c r="AQ255" s="26">
        <f t="shared" si="2290"/>
        <v>2.590442766843164</v>
      </c>
      <c r="AR255" s="47">
        <f t="shared" si="2291"/>
        <v>36</v>
      </c>
      <c r="AS255" s="21">
        <f>+IFERROR(VLOOKUP(L255,'[4]Lookup Tables'!$R$4:$U$22,2,FALSE),"ERROR")</f>
        <v>60</v>
      </c>
      <c r="AT255" s="23" t="str">
        <f t="shared" si="2292"/>
        <v>GJ</v>
      </c>
      <c r="AU255" s="21">
        <f t="shared" si="2293"/>
        <v>20</v>
      </c>
      <c r="AV255" s="21" t="str">
        <f>+IFERROR(VLOOKUP(L255,'[4]Lookup Tables'!$R$4:$V$22,5,FALSE),"ERROR")</f>
        <v>5-8</v>
      </c>
      <c r="AW255" s="21">
        <v>600</v>
      </c>
      <c r="AX255" s="48">
        <f t="shared" si="2294"/>
        <v>35.75</v>
      </c>
      <c r="AY255" s="48">
        <f t="shared" si="2295"/>
        <v>36</v>
      </c>
      <c r="AZ255" s="48">
        <f t="shared" si="2296"/>
        <v>36.75</v>
      </c>
      <c r="BA255" s="29">
        <f t="array" ref="BA255">VLOOKUP($S255&amp;$M255, CHOOSE({1,2}, '[4]Lookup Tables'!$I$20:$I$49&amp;'[4]Lookup Tables'!$J$20:$J$49,'[4]Lookup Tables'!$K$20:$K$49), 2,0)</f>
        <v>9.1499999999999998E-2</v>
      </c>
      <c r="BB255" s="29">
        <f t="shared" si="2297"/>
        <v>3.2711250000000001</v>
      </c>
      <c r="BC255" s="30">
        <f t="shared" si="2298"/>
        <v>1485.0907500000001</v>
      </c>
      <c r="BD255" s="29">
        <f t="array" ref="BD255">VLOOKUP($S255&amp;$M255, CHOOSE({1,2}, '[4]Lookup Tables'!$I$20:$I$49&amp;'[4]Lookup Tables'!$J$20:$J$49,'[4]Lookup Tables'!$L$20:$L$49), 2,0)</f>
        <v>9.2999999999999999E-2</v>
      </c>
      <c r="BE255" s="29">
        <f t="shared" si="2299"/>
        <v>3.3479999999999999</v>
      </c>
      <c r="BF255" s="30">
        <f t="shared" si="2300"/>
        <v>1519.992</v>
      </c>
      <c r="BG255" s="29">
        <f t="array" ref="BG255">VLOOKUP($S255&amp;$M255, CHOOSE({1,2}, '[4]Lookup Tables'!$I$20:$I$49&amp;'[4]Lookup Tables'!$J$20:$J$49,'[4]Lookup Tables'!$M$20:$M$49), 2,0)</f>
        <v>9.4500000000000001E-2</v>
      </c>
      <c r="BH255" s="29">
        <f t="shared" si="2301"/>
        <v>3.4728750000000002</v>
      </c>
      <c r="BI255" s="30">
        <f t="shared" si="2302"/>
        <v>1576.68525</v>
      </c>
      <c r="BJ255" s="30" t="str">
        <f t="shared" si="2303"/>
        <v>M50</v>
      </c>
      <c r="BK255" s="31">
        <f t="shared" si="2304"/>
        <v>2.3435999999999999</v>
      </c>
      <c r="BL255" s="30">
        <v>72036</v>
      </c>
      <c r="BM255" s="31">
        <f t="shared" si="2305"/>
        <v>1.0044</v>
      </c>
      <c r="BN255" s="32">
        <v>0.3</v>
      </c>
      <c r="BO255" s="29" t="str">
        <f>'[4]Lookup Tables'!$P$58</f>
        <v>12-8 4x1.25 Universal Clip</v>
      </c>
      <c r="BP255" s="30">
        <f>VLOOKUP($BO255,'[4]Lookup Tables'!$P$58:$Q$60,2)</f>
        <v>8509</v>
      </c>
      <c r="BQ255" s="29" t="str">
        <f>VLOOKUP($S255,'[4]Lookup Tables'!$O$45:$S$53,2)</f>
        <v>54mm142 gauge</v>
      </c>
      <c r="BR255" s="33">
        <f t="shared" si="2306"/>
        <v>3.1041666666666665</v>
      </c>
      <c r="BS255" s="30">
        <f>VLOOKUP($S255,'[4]Lookup Tables'!$O$45:$S$53,3)</f>
        <v>8040</v>
      </c>
      <c r="BT255" s="29" t="str">
        <f>VLOOKUP($S255,'[4]Lookup Tables'!$O$45:$S$53,4)</f>
        <v>114mm200 gauge</v>
      </c>
      <c r="BU255" s="33">
        <f t="shared" si="2307"/>
        <v>3.1041666666666665</v>
      </c>
      <c r="BV255" s="30">
        <f>VLOOKUP($S255,'[4]Lookup Tables'!$O$45:$S$53,5)</f>
        <v>8036</v>
      </c>
      <c r="BW255" s="34">
        <f t="shared" si="2308"/>
        <v>20</v>
      </c>
      <c r="BX255" s="34">
        <f t="shared" si="2309"/>
        <v>65.422499999999999</v>
      </c>
      <c r="BY255" s="34">
        <f t="shared" si="2310"/>
        <v>66.959999999999994</v>
      </c>
      <c r="BZ255" s="34">
        <f t="shared" si="2311"/>
        <v>69.45750000000001</v>
      </c>
      <c r="CA255" s="34">
        <f t="shared" si="2312"/>
        <v>72.037500000000009</v>
      </c>
      <c r="CB255" s="35" t="str">
        <f t="array" ref="CB255">VLOOKUP($E255&amp;ROUNDUP(($AZ255),0), CHOOSE({1,2},'[4]Lookup Tables'!$X$3:$X$129&amp;'[4]Lookup Tables'!$Y$3:$Y$129,'[4]Lookup Tables'!$Z$3:$Z$129),2,0)</f>
        <v>39"-2pc</v>
      </c>
      <c r="CC255" s="34">
        <f t="array" ref="CC255">VLOOKUP($E255&amp;ROUNDUP(($AZ255),0), CHOOSE({1,2},'[4]Lookup Tables'!$X$3:$X$129&amp;'[4]Lookup Tables'!$Y$3:$Y$129,'[4]Lookup Tables'!AA$3:$AA$129),2,0)</f>
        <v>8465</v>
      </c>
      <c r="CD255" s="34">
        <f t="array" ref="CD255">VLOOKUP($E255&amp;ROUNDUP(($AZ255),0), CHOOSE({1,2},'[4]Lookup Tables'!$X$3:$X$129&amp;'[4]Lookup Tables'!$Y$3:$Y$129,'[4]Lookup Tables'!$AB$3:$AB$129),2,0)</f>
        <v>8466</v>
      </c>
      <c r="CE255" s="36">
        <f t="array" ref="CE255">VLOOKUP($E255&amp;ROUNDUP(($AZ255),0), CHOOSE({1,2},'[4]Lookup Tables'!$X$3:$X$129&amp;'[4]Lookup Tables'!$Y$3:$Y$129,'[4]Lookup Tables'!$AD$3:$AD$129),2,0)</f>
        <v>2.58</v>
      </c>
      <c r="CF255" s="34">
        <f t="array" ref="CF255">VLOOKUP($E255&amp;ROUNDUP(($AZ255),0), CHOOSE({1,2},'[4]Lookup Tables'!$X$3:$X$129&amp;'[4]Lookup Tables'!$Y$3:$Y$129,'[4]Lookup Tables'!$AE$3:$AE$129),2,0)</f>
        <v>2</v>
      </c>
      <c r="CG255" s="34" t="str">
        <f t="array" ref="CG255">VLOOKUP($E255&amp;ROUNDUP(($AZ255+1),0), CHOOSE({1,2},'[4]Lookup Tables'!$X$3:$X$129&amp;'[4]Lookup Tables'!$Y$3:$Y$129,'[4]Lookup Tables'!$AC$3:$AC$129),2,0)</f>
        <v>NA</v>
      </c>
      <c r="CH255" s="36">
        <f t="shared" si="2313"/>
        <v>10.099758831770068</v>
      </c>
      <c r="CI255" s="36">
        <f>IF(CB255="NA", CH255*0.0022,0)</f>
        <v>0</v>
      </c>
      <c r="CJ255" s="36">
        <f t="shared" si="2314"/>
        <v>891.30855264592469</v>
      </c>
      <c r="CK255" s="36">
        <f t="shared" si="2315"/>
        <v>5.6341869918313723</v>
      </c>
      <c r="CL255" s="36">
        <f t="shared" si="2316"/>
        <v>7.1983991207759965</v>
      </c>
      <c r="CM255" s="36">
        <f t="shared" si="2317"/>
        <v>1.8845348911532218</v>
      </c>
      <c r="CN255" s="37">
        <f t="shared" si="2318"/>
        <v>22.5</v>
      </c>
      <c r="CO255" s="37">
        <f t="shared" si="2319"/>
        <v>21.804315267206533</v>
      </c>
      <c r="CP255" s="52" t="str">
        <f t="array" ref="CP255">VLOOKUP($S255&amp;$D255, CHOOSE({1,2}, '[4]Lookup Tables'!$O$65:$O$79&amp;'[4]Lookup Tables'!$P$65:$P$79,'[4]Lookup Tables'!$Q$65:$Q$79),2,0)</f>
        <v>NA</v>
      </c>
      <c r="CQ255" s="39">
        <f>(CA255/BW255)+(50/I255)</f>
        <v>3.7018750000000007</v>
      </c>
      <c r="CR255" s="40" t="str">
        <f>+IFERROR(VLOOKUP($J255,'[5]Codes - Revised'!$A$8:$O$12110,10,FALSE),"ERROR")</f>
        <v>45x44</v>
      </c>
      <c r="CS255" s="41">
        <f t="shared" si="2280"/>
        <v>1850.9375000000002</v>
      </c>
    </row>
    <row r="256" spans="1:97" s="10" customFormat="1">
      <c r="A256" s="11" t="s">
        <v>277</v>
      </c>
      <c r="B256" s="11">
        <v>282042</v>
      </c>
      <c r="C256" s="11" t="s">
        <v>523</v>
      </c>
      <c r="D256" s="11" t="s">
        <v>23</v>
      </c>
      <c r="E256" s="11" t="s">
        <v>24</v>
      </c>
      <c r="F256" s="11">
        <v>20</v>
      </c>
      <c r="G256" s="13">
        <f t="shared" si="2281"/>
        <v>72.037500000000009</v>
      </c>
      <c r="H256" s="14">
        <v>25</v>
      </c>
      <c r="I256" s="13">
        <f t="shared" si="2282"/>
        <v>500</v>
      </c>
      <c r="J256" s="14">
        <v>33925</v>
      </c>
      <c r="K256" s="11" t="s">
        <v>65</v>
      </c>
      <c r="L256" s="15" t="str">
        <f>+IFERROR(VLOOKUP($K256,'[4]Lookup Tables'!$A$3:$B$35,2,FALSE),"ERROR")</f>
        <v>0204</v>
      </c>
      <c r="M256" s="11" t="s">
        <v>56</v>
      </c>
      <c r="N256" s="15" t="str">
        <f t="array" ref="N256">VLOOKUP($M256&amp;$L256, CHOOSE({1,2}, '[4]Lookup Tables'!$I$59:$I$165&amp;'[4]Lookup Tables'!$J$59:$J$165,'[4]Lookup Tables'!$K$59:$K$165), 2,0)</f>
        <v>LIF0204</v>
      </c>
      <c r="O256" s="15">
        <f t="array" ref="O256">VLOOKUP($M256&amp;$K256&amp;A256, CHOOSE({1,2,3}, '[4]Lookup Tables'!$I$59:$I$165&amp;'[4]Lookup Tables'!$J$59:$J$165&amp;'[4]Lookup Tables'!$H$59:$H$165,'[4]Lookup Tables'!$L$59:$L$165), 2,0)</f>
        <v>70414</v>
      </c>
      <c r="P256" s="15">
        <f>+IFERROR(VLOOKUP($A256,'[4]Lookup Tables'!$I$54:$J$55,2,FALSE),"ERROR")</f>
        <v>72038</v>
      </c>
      <c r="Q256" s="16">
        <v>35.75</v>
      </c>
      <c r="R256" s="51">
        <v>1.375</v>
      </c>
      <c r="S256" s="18">
        <v>32</v>
      </c>
      <c r="T256" s="19">
        <f>(VLOOKUP(S256,'[4]Lookup Tables'!$L$3:$M$11,2,FALSE))*0.039370078474</f>
        <v>1.2499999915495001</v>
      </c>
      <c r="U256" s="17">
        <f t="shared" si="2283"/>
        <v>43.871812883380493</v>
      </c>
      <c r="V256" s="20" t="str">
        <f>+IFERROR(VLOOKUP(L256,'[4]Lookup Tables'!$R$4:$U$22,3,FALSE),"ERROR")</f>
        <v>Yellow</v>
      </c>
      <c r="W256" s="21">
        <f t="shared" si="2284"/>
        <v>282042</v>
      </c>
      <c r="X256" s="22" t="s">
        <v>412</v>
      </c>
      <c r="Y256" s="23" t="s">
        <v>27</v>
      </c>
      <c r="Z256" s="23" t="str">
        <f>+IFERROR(VLOOKUP(L256,'[4]Lookup Tables'!$R$4:$U$22,4,FALSE),"ERROR")</f>
        <v>Slow</v>
      </c>
      <c r="AA256" s="21">
        <f t="shared" si="2285"/>
        <v>32</v>
      </c>
      <c r="AB256" s="24">
        <f t="shared" si="2286"/>
        <v>1.375</v>
      </c>
      <c r="AC256" s="23" t="s">
        <v>305</v>
      </c>
      <c r="AD256" s="25">
        <v>0.875</v>
      </c>
      <c r="AE256" s="26">
        <f t="shared" si="2287"/>
        <v>3.5989186953902537</v>
      </c>
      <c r="AF256" s="23" t="s">
        <v>306</v>
      </c>
      <c r="AG256" s="23">
        <v>1</v>
      </c>
      <c r="AH256" s="26">
        <f t="shared" si="2288"/>
        <v>4.4334655837911336</v>
      </c>
      <c r="AI256" s="23"/>
      <c r="AJ256" s="23"/>
      <c r="AK256" s="26"/>
      <c r="AL256" s="23" t="s">
        <v>31</v>
      </c>
      <c r="AM256" s="23">
        <v>0.80400000000000005</v>
      </c>
      <c r="AN256" s="26">
        <f t="shared" si="2289"/>
        <v>3.2844563461562273</v>
      </c>
      <c r="AO256" s="23" t="s">
        <v>32</v>
      </c>
      <c r="AP256" s="23">
        <v>0.53</v>
      </c>
      <c r="AQ256" s="26">
        <f t="shared" si="2290"/>
        <v>2.590442766843164</v>
      </c>
      <c r="AR256" s="47">
        <f t="shared" si="2291"/>
        <v>36</v>
      </c>
      <c r="AS256" s="21">
        <f>+IFERROR(VLOOKUP(L256,'[4]Lookup Tables'!$R$4:$U$22,2,FALSE),"ERROR")</f>
        <v>240</v>
      </c>
      <c r="AT256" s="23" t="str">
        <f t="shared" si="2292"/>
        <v>GJ</v>
      </c>
      <c r="AU256" s="21">
        <f t="shared" si="2293"/>
        <v>20</v>
      </c>
      <c r="AV256" s="21" t="str">
        <f>+IFERROR(VLOOKUP(L256,'[4]Lookup Tables'!$R$4:$V$22,5,FALSE),"ERROR")</f>
        <v>5-8</v>
      </c>
      <c r="AW256" s="21">
        <v>600</v>
      </c>
      <c r="AX256" s="48">
        <f t="shared" si="2294"/>
        <v>35.75</v>
      </c>
      <c r="AY256" s="48">
        <f t="shared" si="2295"/>
        <v>36</v>
      </c>
      <c r="AZ256" s="48">
        <f t="shared" si="2296"/>
        <v>36.75</v>
      </c>
      <c r="BA256" s="29">
        <f t="array" ref="BA256">VLOOKUP($S256&amp;$M256, CHOOSE({1,2}, '[4]Lookup Tables'!$I$20:$I$49&amp;'[4]Lookup Tables'!$J$20:$J$49,'[4]Lookup Tables'!$K$20:$K$49), 2,0)</f>
        <v>9.1499999999999998E-2</v>
      </c>
      <c r="BB256" s="29">
        <f t="shared" si="2297"/>
        <v>3.2711250000000001</v>
      </c>
      <c r="BC256" s="30">
        <f t="shared" si="2298"/>
        <v>1485.0907500000001</v>
      </c>
      <c r="BD256" s="29">
        <f t="array" ref="BD256">VLOOKUP($S256&amp;$M256, CHOOSE({1,2}, '[4]Lookup Tables'!$I$20:$I$49&amp;'[4]Lookup Tables'!$J$20:$J$49,'[4]Lookup Tables'!$L$20:$L$49), 2,0)</f>
        <v>9.2999999999999999E-2</v>
      </c>
      <c r="BE256" s="29">
        <f t="shared" si="2299"/>
        <v>3.3479999999999999</v>
      </c>
      <c r="BF256" s="30">
        <f t="shared" si="2300"/>
        <v>1519.992</v>
      </c>
      <c r="BG256" s="29">
        <f t="array" ref="BG256">VLOOKUP($S256&amp;$M256, CHOOSE({1,2}, '[4]Lookup Tables'!$I$20:$I$49&amp;'[4]Lookup Tables'!$J$20:$J$49,'[4]Lookup Tables'!$M$20:$M$49), 2,0)</f>
        <v>9.4500000000000001E-2</v>
      </c>
      <c r="BH256" s="29">
        <f t="shared" si="2301"/>
        <v>3.4728750000000002</v>
      </c>
      <c r="BI256" s="30">
        <f t="shared" si="2302"/>
        <v>1576.68525</v>
      </c>
      <c r="BJ256" s="30" t="str">
        <f t="shared" si="2303"/>
        <v>LIF0204</v>
      </c>
      <c r="BK256" s="31">
        <f t="shared" si="2304"/>
        <v>2.3435999999999999</v>
      </c>
      <c r="BL256" s="30">
        <v>72036</v>
      </c>
      <c r="BM256" s="31">
        <f t="shared" si="2305"/>
        <v>1.0044</v>
      </c>
      <c r="BN256" s="32">
        <v>0.3</v>
      </c>
      <c r="BO256" s="29" t="str">
        <f>'[4]Lookup Tables'!$P$58</f>
        <v>12-8 4x1.25 Universal Clip</v>
      </c>
      <c r="BP256" s="30">
        <f>VLOOKUP($BO256,'[4]Lookup Tables'!$P$58:$Q$60,2)</f>
        <v>8509</v>
      </c>
      <c r="BQ256" s="29" t="str">
        <f>VLOOKUP($S256,'[4]Lookup Tables'!$O$45:$S$53,2)</f>
        <v>54mm142 gauge</v>
      </c>
      <c r="BR256" s="33">
        <f t="shared" si="2306"/>
        <v>3.1041666666666665</v>
      </c>
      <c r="BS256" s="30">
        <f>VLOOKUP($S256,'[4]Lookup Tables'!$O$45:$S$53,3)</f>
        <v>8040</v>
      </c>
      <c r="BT256" s="29" t="str">
        <f>VLOOKUP($S256,'[4]Lookup Tables'!$O$45:$S$53,4)</f>
        <v>114mm200 gauge</v>
      </c>
      <c r="BU256" s="33">
        <f t="shared" si="2307"/>
        <v>3.1041666666666665</v>
      </c>
      <c r="BV256" s="30">
        <f>VLOOKUP($S256,'[4]Lookup Tables'!$O$45:$S$53,5)</f>
        <v>8036</v>
      </c>
      <c r="BW256" s="34">
        <f t="shared" si="2308"/>
        <v>20</v>
      </c>
      <c r="BX256" s="34">
        <f t="shared" si="2309"/>
        <v>65.422499999999999</v>
      </c>
      <c r="BY256" s="34">
        <f t="shared" si="2310"/>
        <v>66.959999999999994</v>
      </c>
      <c r="BZ256" s="34">
        <f t="shared" si="2311"/>
        <v>69.45750000000001</v>
      </c>
      <c r="CA256" s="34">
        <f t="shared" si="2312"/>
        <v>72.037500000000009</v>
      </c>
      <c r="CB256" s="35" t="str">
        <f t="array" ref="CB256">VLOOKUP($E256&amp;ROUNDUP(($AZ256),0), CHOOSE({1,2},'[4]Lookup Tables'!$X$3:$X$129&amp;'[4]Lookup Tables'!$Y$3:$Y$129,'[4]Lookup Tables'!$Z$3:$Z$129),2,0)</f>
        <v>39"-2pc</v>
      </c>
      <c r="CC256" s="34">
        <f t="array" ref="CC256">VLOOKUP($E256&amp;ROUNDUP(($AZ256),0), CHOOSE({1,2},'[4]Lookup Tables'!$X$3:$X$129&amp;'[4]Lookup Tables'!$Y$3:$Y$129,'[4]Lookup Tables'!AA$3:$AA$129),2,0)</f>
        <v>8465</v>
      </c>
      <c r="CD256" s="34">
        <f t="array" ref="CD256">VLOOKUP($E256&amp;ROUNDUP(($AZ256),0), CHOOSE({1,2},'[4]Lookup Tables'!$X$3:$X$129&amp;'[4]Lookup Tables'!$Y$3:$Y$129,'[4]Lookup Tables'!$AB$3:$AB$129),2,0)</f>
        <v>8466</v>
      </c>
      <c r="CE256" s="36">
        <f t="array" ref="CE256">VLOOKUP($E256&amp;ROUNDUP(($AZ256),0), CHOOSE({1,2},'[4]Lookup Tables'!$X$3:$X$129&amp;'[4]Lookup Tables'!$Y$3:$Y$129,'[4]Lookup Tables'!$AD$3:$AD$129),2,0)</f>
        <v>2.58</v>
      </c>
      <c r="CF256" s="34">
        <f t="array" ref="CF256">VLOOKUP($E256&amp;ROUNDUP(($AZ256),0), CHOOSE({1,2},'[4]Lookup Tables'!$X$3:$X$129&amp;'[4]Lookup Tables'!$Y$3:$Y$129,'[4]Lookup Tables'!$AE$3:$AE$129),2,0)</f>
        <v>2</v>
      </c>
      <c r="CG256" s="34" t="str">
        <f t="array" ref="CG256">VLOOKUP($E256&amp;ROUNDUP(($AZ256+1),0), CHOOSE({1,2},'[4]Lookup Tables'!$X$3:$X$129&amp;'[4]Lookup Tables'!$Y$3:$Y$129,'[4]Lookup Tables'!$AC$3:$AC$129),2,0)</f>
        <v>NA</v>
      </c>
      <c r="CH256" s="36">
        <f t="shared" si="2313"/>
        <v>10.099758831770068</v>
      </c>
      <c r="CI256" s="36">
        <f t="shared" ref="CI256" si="2320">IF(CB256="NA", CH256*0.0022,0)</f>
        <v>0</v>
      </c>
      <c r="CJ256" s="36">
        <f t="shared" si="2314"/>
        <v>891.30855264592469</v>
      </c>
      <c r="CK256" s="36">
        <f t="shared" si="2315"/>
        <v>5.6341869918313723</v>
      </c>
      <c r="CL256" s="36">
        <f t="shared" si="2316"/>
        <v>7.1983991207759965</v>
      </c>
      <c r="CM256" s="36">
        <f t="shared" si="2317"/>
        <v>1.8845348911532218</v>
      </c>
      <c r="CN256" s="37">
        <f t="shared" si="2318"/>
        <v>22.5</v>
      </c>
      <c r="CO256" s="37">
        <f t="shared" si="2319"/>
        <v>21.804315267206533</v>
      </c>
      <c r="CP256" s="52" t="str">
        <f t="array" ref="CP256">VLOOKUP($S256&amp;$D256, CHOOSE({1,2}, '[4]Lookup Tables'!$O$65:$O$79&amp;'[4]Lookup Tables'!$P$65:$P$79,'[4]Lookup Tables'!$Q$65:$Q$79),2,0)</f>
        <v>NA</v>
      </c>
      <c r="CQ256" s="39">
        <f t="shared" ref="CQ256" si="2321">(CA256/BW256)+(50/I256)</f>
        <v>3.7018750000000007</v>
      </c>
      <c r="CR256" s="40" t="str">
        <f>+IFERROR(VLOOKUP($J256,'[5]Codes - Revised'!$A$8:$O$12110,10,FALSE),"ERROR")</f>
        <v>45x44</v>
      </c>
      <c r="CS256" s="41">
        <f t="shared" si="2280"/>
        <v>1850.9375000000002</v>
      </c>
    </row>
    <row r="257" spans="1:97" s="10" customFormat="1">
      <c r="A257" s="11" t="s">
        <v>277</v>
      </c>
      <c r="B257" s="53">
        <v>284078</v>
      </c>
      <c r="C257" s="11" t="s">
        <v>524</v>
      </c>
      <c r="D257" s="11" t="s">
        <v>23</v>
      </c>
      <c r="E257" s="11" t="s">
        <v>24</v>
      </c>
      <c r="F257" s="11">
        <v>12</v>
      </c>
      <c r="G257" s="13">
        <f t="shared" si="2281"/>
        <v>48.427</v>
      </c>
      <c r="H257" s="14">
        <v>42</v>
      </c>
      <c r="I257" s="13">
        <f t="shared" si="2282"/>
        <v>504</v>
      </c>
      <c r="J257" s="14">
        <v>34742</v>
      </c>
      <c r="K257" s="11">
        <v>1530</v>
      </c>
      <c r="L257" s="15">
        <f>+IFERROR(VLOOKUP($K257,'[4]Lookup Tables'!$A$3:$B$35,2,FALSE),"ERROR")</f>
        <v>1530</v>
      </c>
      <c r="M257" s="11" t="s">
        <v>51</v>
      </c>
      <c r="N257" s="15" t="str">
        <f t="array" ref="N257">VLOOKUP($M257&amp;$L257, CHOOSE({1,2}, '[4]Lookup Tables'!$I$59:$I$165&amp;'[4]Lookup Tables'!$J$59:$J$165,'[4]Lookup Tables'!$K$59:$K$165), 2,0)</f>
        <v>VLIF1530</v>
      </c>
      <c r="O257" s="15" t="e">
        <f t="array" ref="O257">VLOOKUP($M257&amp;$K257&amp;A257, CHOOSE({1,2,3}, '[4]Lookup Tables'!$I$59:$I$165&amp;'[4]Lookup Tables'!$J$59:$J$165&amp;'[4]Lookup Tables'!$H$59:$H$165,'[4]Lookup Tables'!$L$59:$L$165), 2,0)</f>
        <v>#N/A</v>
      </c>
      <c r="P257" s="15">
        <f>+IFERROR(VLOOKUP($A257,'[4]Lookup Tables'!$I$54:$J$55,2,FALSE),"ERROR")</f>
        <v>72038</v>
      </c>
      <c r="Q257" s="16">
        <v>39.5</v>
      </c>
      <c r="R257" s="51">
        <v>1.375</v>
      </c>
      <c r="S257" s="18">
        <v>32</v>
      </c>
      <c r="T257" s="19">
        <f>(VLOOKUP(S257,'[4]Lookup Tables'!$L$3:$M$11,2,FALSE))*0.039370078474</f>
        <v>1.2499999915495001</v>
      </c>
      <c r="U257" s="17">
        <f t="shared" si="2283"/>
        <v>48.473751297721108</v>
      </c>
      <c r="V257" s="20" t="str">
        <f>+IFERROR(VLOOKUP(L257,'[4]Lookup Tables'!$R$4:$U$22,3,FALSE),"ERROR")</f>
        <v>White</v>
      </c>
      <c r="W257" s="21">
        <f t="shared" si="2284"/>
        <v>284078</v>
      </c>
      <c r="X257" s="22" t="s">
        <v>525</v>
      </c>
      <c r="Y257" s="23" t="s">
        <v>27</v>
      </c>
      <c r="Z257" s="23" t="str">
        <f>+IFERROR(VLOOKUP(L257,'[4]Lookup Tables'!$R$4:$U$22,4,FALSE),"ERROR")</f>
        <v>Super Slow</v>
      </c>
      <c r="AA257" s="21">
        <f t="shared" si="2285"/>
        <v>32</v>
      </c>
      <c r="AB257" s="24">
        <f t="shared" si="2286"/>
        <v>1.375</v>
      </c>
      <c r="AC257" s="23" t="s">
        <v>305</v>
      </c>
      <c r="AD257" s="25">
        <v>0.875</v>
      </c>
      <c r="AE257" s="26">
        <f t="shared" si="2287"/>
        <v>3.9905440038474893</v>
      </c>
      <c r="AF257" s="23" t="s">
        <v>306</v>
      </c>
      <c r="AG257" s="23">
        <v>1</v>
      </c>
      <c r="AH257" s="26">
        <f t="shared" si="2288"/>
        <v>4.9159041920905269</v>
      </c>
      <c r="AI257" s="23"/>
      <c r="AJ257" s="23"/>
      <c r="AK257" s="26"/>
      <c r="AL257" s="23" t="s">
        <v>31</v>
      </c>
      <c r="AM257" s="23">
        <v>0.80400000000000005</v>
      </c>
      <c r="AN257" s="26">
        <f t="shared" si="2289"/>
        <v>3.6418626502567637</v>
      </c>
      <c r="AO257" s="23" t="s">
        <v>32</v>
      </c>
      <c r="AP257" s="23">
        <v>0.53</v>
      </c>
      <c r="AQ257" s="26">
        <f t="shared" si="2290"/>
        <v>2.8723282534214492</v>
      </c>
      <c r="AR257" s="47">
        <f t="shared" si="2291"/>
        <v>39.75</v>
      </c>
      <c r="AS257" s="21">
        <f>+IFERROR(VLOOKUP(L257,'[4]Lookup Tables'!$R$4:$U$22,2,FALSE),"ERROR")</f>
        <v>1000</v>
      </c>
      <c r="AT257" s="23" t="str">
        <f t="shared" si="2292"/>
        <v>GJ</v>
      </c>
      <c r="AU257" s="21">
        <f t="shared" si="2293"/>
        <v>12</v>
      </c>
      <c r="AV257" s="21" t="str">
        <f>+IFERROR(VLOOKUP(L257,'[4]Lookup Tables'!$R$4:$V$22,5,FALSE),"ERROR")</f>
        <v>5-8</v>
      </c>
      <c r="AW257" s="21">
        <v>600</v>
      </c>
      <c r="AX257" s="48">
        <f t="shared" si="2294"/>
        <v>39.5</v>
      </c>
      <c r="AY257" s="48">
        <f t="shared" si="2295"/>
        <v>39.75</v>
      </c>
      <c r="AZ257" s="48">
        <f t="shared" si="2296"/>
        <v>40.5</v>
      </c>
      <c r="BA257" s="29">
        <f t="array" ref="BA257">VLOOKUP($S257&amp;$M257, CHOOSE({1,2}, '[4]Lookup Tables'!$I$20:$I$49&amp;'[4]Lookup Tables'!$J$20:$J$49,'[4]Lookup Tables'!$K$20:$K$49), 2,0)</f>
        <v>9.1499999999999998E-2</v>
      </c>
      <c r="BB257" s="29">
        <f t="shared" si="2297"/>
        <v>3.6142499999999997</v>
      </c>
      <c r="BC257" s="30">
        <f t="shared" si="2298"/>
        <v>1640.8694999999998</v>
      </c>
      <c r="BD257" s="29">
        <f t="array" ref="BD257">VLOOKUP($S257&amp;$M257, CHOOSE({1,2}, '[4]Lookup Tables'!$I$20:$I$49&amp;'[4]Lookup Tables'!$J$20:$J$49,'[4]Lookup Tables'!$L$20:$L$49), 2,0)</f>
        <v>9.2999999999999999E-2</v>
      </c>
      <c r="BE257" s="29">
        <f t="shared" si="2299"/>
        <v>3.6967499999999998</v>
      </c>
      <c r="BF257" s="30">
        <f t="shared" si="2300"/>
        <v>1678.3244999999999</v>
      </c>
      <c r="BG257" s="29">
        <f t="array" ref="BG257">VLOOKUP($S257&amp;$M257, CHOOSE({1,2}, '[4]Lookup Tables'!$I$20:$I$49&amp;'[4]Lookup Tables'!$J$20:$J$49,'[4]Lookup Tables'!$M$20:$M$49), 2,0)</f>
        <v>9.4500000000000001E-2</v>
      </c>
      <c r="BH257" s="29">
        <f t="shared" si="2301"/>
        <v>3.8272499999999998</v>
      </c>
      <c r="BI257" s="30">
        <f t="shared" si="2302"/>
        <v>1737.5715</v>
      </c>
      <c r="BJ257" s="30" t="str">
        <f t="shared" si="2303"/>
        <v>VLIF1530</v>
      </c>
      <c r="BK257" s="31">
        <f t="shared" si="2304"/>
        <v>2.5877249999999998</v>
      </c>
      <c r="BL257" s="30">
        <v>72036</v>
      </c>
      <c r="BM257" s="31">
        <f t="shared" si="2305"/>
        <v>1.1090249999999999</v>
      </c>
      <c r="BN257" s="32">
        <v>0.3</v>
      </c>
      <c r="BO257" s="29" t="str">
        <f>'[4]Lookup Tables'!$P$58</f>
        <v>12-8 4x1.25 Universal Clip</v>
      </c>
      <c r="BP257" s="30">
        <f>VLOOKUP($BO257,'[4]Lookup Tables'!$P$58:$Q$60,2)</f>
        <v>8509</v>
      </c>
      <c r="BQ257" s="29" t="str">
        <f>VLOOKUP($S257,'[4]Lookup Tables'!$O$45:$S$53,2)</f>
        <v>54mm142 gauge</v>
      </c>
      <c r="BR257" s="33">
        <f t="shared" si="2306"/>
        <v>3.4166666666666665</v>
      </c>
      <c r="BS257" s="30">
        <f>VLOOKUP($S257,'[4]Lookup Tables'!$O$45:$S$53,3)</f>
        <v>8040</v>
      </c>
      <c r="BT257" s="29" t="str">
        <f>VLOOKUP($S257,'[4]Lookup Tables'!$O$45:$S$53,4)</f>
        <v>114mm200 gauge</v>
      </c>
      <c r="BU257" s="33">
        <f t="shared" si="2307"/>
        <v>3.4166666666666665</v>
      </c>
      <c r="BV257" s="30">
        <f>VLOOKUP($S257,'[4]Lookup Tables'!$O$45:$S$53,5)</f>
        <v>8036</v>
      </c>
      <c r="BW257" s="34">
        <f t="shared" si="2308"/>
        <v>12</v>
      </c>
      <c r="BX257" s="34">
        <f t="shared" si="2309"/>
        <v>43.370999999999995</v>
      </c>
      <c r="BY257" s="34">
        <f t="shared" si="2310"/>
        <v>44.360999999999997</v>
      </c>
      <c r="BZ257" s="34">
        <f t="shared" si="2311"/>
        <v>45.927</v>
      </c>
      <c r="CA257" s="34">
        <f t="shared" si="2312"/>
        <v>48.427</v>
      </c>
      <c r="CB257" s="35" t="s">
        <v>287</v>
      </c>
      <c r="CC257" s="34">
        <v>8470</v>
      </c>
      <c r="CD257" s="34">
        <v>8471</v>
      </c>
      <c r="CE257" s="36">
        <v>2.5</v>
      </c>
      <c r="CF257" s="34">
        <f t="array" ref="CF257">VLOOKUP($E257&amp;ROUNDUP(($AZ257),0), CHOOSE({1,2},'[4]Lookup Tables'!$X$3:$X$129&amp;'[4]Lookup Tables'!$Y$3:$Y$129,'[4]Lookup Tables'!$AE$3:$AE$129),2,0)</f>
        <v>2</v>
      </c>
      <c r="CG257" s="34" t="str">
        <f t="array" ref="CG257">VLOOKUP($E257&amp;ROUNDUP(($AZ257+1),0), CHOOSE({1,2},'[4]Lookup Tables'!$X$3:$X$129&amp;'[4]Lookup Tables'!$Y$3:$Y$129,'[4]Lookup Tables'!$AC$3:$AC$129),2,0)</f>
        <v>NA</v>
      </c>
      <c r="CH257" s="36">
        <f t="shared" si="2313"/>
        <v>8.4818232686769743</v>
      </c>
      <c r="CI257" s="36">
        <f>IF(CB257="NA", CH257*0.0022,0)</f>
        <v>0</v>
      </c>
      <c r="CJ257" s="36">
        <f t="shared" si="2314"/>
        <v>590.88147406177382</v>
      </c>
      <c r="CK257" s="36">
        <f t="shared" si="2315"/>
        <v>4.3642224777562735</v>
      </c>
      <c r="CL257" s="36">
        <f t="shared" si="2316"/>
        <v>5.5758559828239092</v>
      </c>
      <c r="CM257" s="36">
        <f t="shared" si="2317"/>
        <v>1.459754449756647</v>
      </c>
      <c r="CN257" s="37">
        <f t="shared" si="2318"/>
        <v>19.3</v>
      </c>
      <c r="CO257" s="37">
        <f t="shared" si="2319"/>
        <v>18.311362842566869</v>
      </c>
      <c r="CP257" s="52" t="str">
        <f t="array" ref="CP257">VLOOKUP($S257&amp;$D257, CHOOSE({1,2}, '[4]Lookup Tables'!$O$65:$O$79&amp;'[4]Lookup Tables'!$P$65:$P$79,'[4]Lookup Tables'!$Q$65:$Q$79),2,0)</f>
        <v>NA</v>
      </c>
      <c r="CQ257" s="39">
        <f>(CA257/BW257)+(50/I257)</f>
        <v>4.1347896825396822</v>
      </c>
      <c r="CR257" s="40" t="str">
        <f>+IFERROR(VLOOKUP($J257,'[5]Codes - Revised'!$A$8:$O$12110,10,FALSE),"ERROR")</f>
        <v>48x42</v>
      </c>
      <c r="CS257" s="41">
        <f>CQ257*F257*H257</f>
        <v>2083.9339999999997</v>
      </c>
    </row>
    <row r="258" spans="1:97" s="10" customFormat="1">
      <c r="A258" s="11" t="s">
        <v>277</v>
      </c>
      <c r="B258" s="12">
        <v>284094</v>
      </c>
      <c r="C258" s="11" t="s">
        <v>526</v>
      </c>
      <c r="D258" s="11" t="s">
        <v>23</v>
      </c>
      <c r="E258" s="11" t="s">
        <v>24</v>
      </c>
      <c r="F258" s="11">
        <v>12</v>
      </c>
      <c r="G258" s="13">
        <f t="shared" si="2281"/>
        <v>48.427</v>
      </c>
      <c r="H258" s="14">
        <v>42</v>
      </c>
      <c r="I258" s="13">
        <f t="shared" si="2282"/>
        <v>504</v>
      </c>
      <c r="J258" s="14">
        <v>34742</v>
      </c>
      <c r="K258" s="11">
        <v>37</v>
      </c>
      <c r="L258" s="15">
        <f>+IFERROR(VLOOKUP($K258,'[4]Lookup Tables'!$A$3:$B$35,2,FALSE),"ERROR")</f>
        <v>37</v>
      </c>
      <c r="M258" s="11" t="s">
        <v>56</v>
      </c>
      <c r="N258" s="15" t="str">
        <f t="array" ref="N258">VLOOKUP($M258&amp;$L258, CHOOSE({1,2}, '[4]Lookup Tables'!$I$59:$I$165&amp;'[4]Lookup Tables'!$J$59:$J$165,'[4]Lookup Tables'!$K$59:$K$165), 2,0)</f>
        <v>LIF37</v>
      </c>
      <c r="O258" s="15">
        <f t="array" ref="O258">VLOOKUP($M258&amp;$K258&amp;A258, CHOOSE({1,2,3}, '[4]Lookup Tables'!$I$59:$I$165&amp;'[4]Lookup Tables'!$J$59:$J$165&amp;'[4]Lookup Tables'!$H$59:$H$165,'[4]Lookup Tables'!$L$59:$L$165), 2,0)</f>
        <v>70315</v>
      </c>
      <c r="P258" s="15">
        <f>+IFERROR(VLOOKUP($A258,'[4]Lookup Tables'!$I$54:$J$55,2,FALSE),"ERROR")</f>
        <v>72038</v>
      </c>
      <c r="Q258" s="16">
        <v>39.5</v>
      </c>
      <c r="R258" s="51">
        <v>1.375</v>
      </c>
      <c r="S258" s="18">
        <v>32</v>
      </c>
      <c r="T258" s="19">
        <f>(VLOOKUP(S258,'[4]Lookup Tables'!$L$3:$M$11,2,FALSE))*0.039370078474</f>
        <v>1.2499999915495001</v>
      </c>
      <c r="U258" s="17">
        <f t="shared" si="2283"/>
        <v>48.473751297721108</v>
      </c>
      <c r="V258" s="20" t="str">
        <f>+IFERROR(VLOOKUP(L258,'[4]Lookup Tables'!$R$4:$U$22,3,FALSE),"ERROR")</f>
        <v>Blue</v>
      </c>
      <c r="W258" s="21">
        <f t="shared" si="2284"/>
        <v>284094</v>
      </c>
      <c r="X258" s="22" t="s">
        <v>527</v>
      </c>
      <c r="Y258" s="23" t="s">
        <v>27</v>
      </c>
      <c r="Z258" s="23" t="str">
        <f>+IFERROR(VLOOKUP(L258,'[4]Lookup Tables'!$R$4:$U$22,4,FALSE),"ERROR")</f>
        <v>Fast</v>
      </c>
      <c r="AA258" s="21">
        <f t="shared" si="2285"/>
        <v>32</v>
      </c>
      <c r="AB258" s="24">
        <f t="shared" si="2286"/>
        <v>1.375</v>
      </c>
      <c r="AC258" s="23" t="s">
        <v>305</v>
      </c>
      <c r="AD258" s="25">
        <v>0.875</v>
      </c>
      <c r="AE258" s="26">
        <f t="shared" si="2287"/>
        <v>3.9905440038474893</v>
      </c>
      <c r="AF258" s="23" t="s">
        <v>306</v>
      </c>
      <c r="AG258" s="23">
        <v>1</v>
      </c>
      <c r="AH258" s="26">
        <f t="shared" si="2288"/>
        <v>4.9159041920905269</v>
      </c>
      <c r="AI258" s="23"/>
      <c r="AJ258" s="23"/>
      <c r="AK258" s="26"/>
      <c r="AL258" s="23" t="s">
        <v>31</v>
      </c>
      <c r="AM258" s="23">
        <v>0.80400000000000005</v>
      </c>
      <c r="AN258" s="26">
        <f t="shared" si="2289"/>
        <v>3.6418626502567637</v>
      </c>
      <c r="AO258" s="23" t="s">
        <v>32</v>
      </c>
      <c r="AP258" s="23">
        <v>0.53</v>
      </c>
      <c r="AQ258" s="26">
        <f t="shared" si="2290"/>
        <v>2.8723282534214492</v>
      </c>
      <c r="AR258" s="47">
        <f t="shared" si="2291"/>
        <v>39.75</v>
      </c>
      <c r="AS258" s="21">
        <f>+IFERROR(VLOOKUP(L258,'[4]Lookup Tables'!$R$4:$U$22,2,FALSE),"ERROR")</f>
        <v>30</v>
      </c>
      <c r="AT258" s="23" t="str">
        <f t="shared" si="2292"/>
        <v>GJ</v>
      </c>
      <c r="AU258" s="21">
        <f t="shared" si="2293"/>
        <v>12</v>
      </c>
      <c r="AV258" s="21" t="str">
        <f>+IFERROR(VLOOKUP(L258,'[4]Lookup Tables'!$R$4:$V$22,5,FALSE),"ERROR")</f>
        <v>5-8</v>
      </c>
      <c r="AW258" s="21">
        <v>600</v>
      </c>
      <c r="AX258" s="48">
        <f t="shared" si="2294"/>
        <v>39.5</v>
      </c>
      <c r="AY258" s="48">
        <f t="shared" si="2295"/>
        <v>39.75</v>
      </c>
      <c r="AZ258" s="48">
        <f t="shared" si="2296"/>
        <v>40.5</v>
      </c>
      <c r="BA258" s="29">
        <f t="array" ref="BA258">VLOOKUP($S258&amp;$M258, CHOOSE({1,2}, '[4]Lookup Tables'!$I$20:$I$49&amp;'[4]Lookup Tables'!$J$20:$J$49,'[4]Lookup Tables'!$K$20:$K$49), 2,0)</f>
        <v>9.1499999999999998E-2</v>
      </c>
      <c r="BB258" s="29">
        <f t="shared" si="2297"/>
        <v>3.6142499999999997</v>
      </c>
      <c r="BC258" s="30">
        <f t="shared" si="2298"/>
        <v>1640.8694999999998</v>
      </c>
      <c r="BD258" s="29">
        <f t="array" ref="BD258">VLOOKUP($S258&amp;$M258, CHOOSE({1,2}, '[4]Lookup Tables'!$I$20:$I$49&amp;'[4]Lookup Tables'!$J$20:$J$49,'[4]Lookup Tables'!$L$20:$L$49), 2,0)</f>
        <v>9.2999999999999999E-2</v>
      </c>
      <c r="BE258" s="29">
        <f t="shared" si="2299"/>
        <v>3.6967499999999998</v>
      </c>
      <c r="BF258" s="30">
        <f t="shared" si="2300"/>
        <v>1678.3244999999999</v>
      </c>
      <c r="BG258" s="29">
        <f t="array" ref="BG258">VLOOKUP($S258&amp;$M258, CHOOSE({1,2}, '[4]Lookup Tables'!$I$20:$I$49&amp;'[4]Lookup Tables'!$J$20:$J$49,'[4]Lookup Tables'!$M$20:$M$49), 2,0)</f>
        <v>9.4500000000000001E-2</v>
      </c>
      <c r="BH258" s="29">
        <f t="shared" si="2301"/>
        <v>3.8272499999999998</v>
      </c>
      <c r="BI258" s="30">
        <f t="shared" si="2302"/>
        <v>1737.5715</v>
      </c>
      <c r="BJ258" s="30" t="str">
        <f t="shared" si="2303"/>
        <v>LIF37</v>
      </c>
      <c r="BK258" s="31">
        <f t="shared" si="2304"/>
        <v>2.5877249999999998</v>
      </c>
      <c r="BL258" s="30">
        <v>72036</v>
      </c>
      <c r="BM258" s="31">
        <f t="shared" si="2305"/>
        <v>1.1090249999999999</v>
      </c>
      <c r="BN258" s="32">
        <v>0.3</v>
      </c>
      <c r="BO258" s="29" t="str">
        <f>'[4]Lookup Tables'!$P$58</f>
        <v>12-8 4x1.25 Universal Clip</v>
      </c>
      <c r="BP258" s="30">
        <f>VLOOKUP($BO258,'[4]Lookup Tables'!$P$58:$Q$60,2)</f>
        <v>8509</v>
      </c>
      <c r="BQ258" s="29" t="str">
        <f>VLOOKUP($S258,'[4]Lookup Tables'!$O$45:$S$53,2)</f>
        <v>54mm142 gauge</v>
      </c>
      <c r="BR258" s="33">
        <f t="shared" si="2306"/>
        <v>3.4166666666666665</v>
      </c>
      <c r="BS258" s="30">
        <f>VLOOKUP($S258,'[4]Lookup Tables'!$O$45:$S$53,3)</f>
        <v>8040</v>
      </c>
      <c r="BT258" s="29" t="str">
        <f>VLOOKUP($S258,'[4]Lookup Tables'!$O$45:$S$53,4)</f>
        <v>114mm200 gauge</v>
      </c>
      <c r="BU258" s="33">
        <f t="shared" si="2307"/>
        <v>3.4166666666666665</v>
      </c>
      <c r="BV258" s="30">
        <f>VLOOKUP($S258,'[4]Lookup Tables'!$O$45:$S$53,5)</f>
        <v>8036</v>
      </c>
      <c r="BW258" s="34">
        <f t="shared" si="2308"/>
        <v>12</v>
      </c>
      <c r="BX258" s="34">
        <f t="shared" si="2309"/>
        <v>43.370999999999995</v>
      </c>
      <c r="BY258" s="34">
        <f t="shared" si="2310"/>
        <v>44.360999999999997</v>
      </c>
      <c r="BZ258" s="34">
        <f t="shared" si="2311"/>
        <v>45.927</v>
      </c>
      <c r="CA258" s="34">
        <f t="shared" si="2312"/>
        <v>48.427</v>
      </c>
      <c r="CB258" s="35" t="s">
        <v>287</v>
      </c>
      <c r="CC258" s="34">
        <v>8470</v>
      </c>
      <c r="CD258" s="34">
        <v>8471</v>
      </c>
      <c r="CE258" s="36">
        <v>2.5</v>
      </c>
      <c r="CF258" s="34">
        <f t="array" ref="CF258">VLOOKUP($E258&amp;ROUNDUP(($AZ258),0), CHOOSE({1,2},'[4]Lookup Tables'!$X$3:$X$129&amp;'[4]Lookup Tables'!$Y$3:$Y$129,'[4]Lookup Tables'!$AE$3:$AE$129),2,0)</f>
        <v>2</v>
      </c>
      <c r="CG258" s="34" t="str">
        <f t="array" ref="CG258">VLOOKUP($E258&amp;ROUNDUP(($AZ258+1),0), CHOOSE({1,2},'[4]Lookup Tables'!$X$3:$X$129&amp;'[4]Lookup Tables'!$Y$3:$Y$129,'[4]Lookup Tables'!$AC$3:$AC$129),2,0)</f>
        <v>NA</v>
      </c>
      <c r="CH258" s="36">
        <f t="shared" si="2313"/>
        <v>8.4818232686769743</v>
      </c>
      <c r="CI258" s="36">
        <f>IF(CB258="NA", CH258*0.0022,0)</f>
        <v>0</v>
      </c>
      <c r="CJ258" s="36">
        <f t="shared" si="2314"/>
        <v>590.88147406177382</v>
      </c>
      <c r="CK258" s="36">
        <f t="shared" si="2315"/>
        <v>4.3642224777562735</v>
      </c>
      <c r="CL258" s="36">
        <f t="shared" si="2316"/>
        <v>5.5758559828239092</v>
      </c>
      <c r="CM258" s="36">
        <f t="shared" si="2317"/>
        <v>1.459754449756647</v>
      </c>
      <c r="CN258" s="37">
        <f t="shared" si="2318"/>
        <v>19.3</v>
      </c>
      <c r="CO258" s="37">
        <f t="shared" si="2319"/>
        <v>18.311362842566869</v>
      </c>
      <c r="CP258" s="52" t="str">
        <f t="array" ref="CP258">VLOOKUP($S258&amp;$D258, CHOOSE({1,2}, '[4]Lookup Tables'!$O$65:$O$79&amp;'[4]Lookup Tables'!$P$65:$P$79,'[4]Lookup Tables'!$Q$65:$Q$79),2,0)</f>
        <v>NA</v>
      </c>
      <c r="CQ258" s="39">
        <f>(CA258/BW258)+(50/I258)</f>
        <v>4.1347896825396822</v>
      </c>
      <c r="CR258" s="40" t="str">
        <f>+IFERROR(VLOOKUP($J258,'[5]Codes - Revised'!$A$8:$O$12110,10,FALSE),"ERROR")</f>
        <v>48x42</v>
      </c>
      <c r="CS258" s="41">
        <f t="shared" ref="CS258" si="2322">CQ258*F258*H258</f>
        <v>2083.9339999999997</v>
      </c>
    </row>
    <row r="259" spans="1:97" s="10" customFormat="1">
      <c r="A259" s="11" t="s">
        <v>277</v>
      </c>
      <c r="B259" s="12">
        <v>286029</v>
      </c>
      <c r="C259" s="11" t="s">
        <v>528</v>
      </c>
      <c r="D259" s="11" t="s">
        <v>23</v>
      </c>
      <c r="E259" s="11" t="s">
        <v>24</v>
      </c>
      <c r="F259" s="11">
        <v>12</v>
      </c>
      <c r="G259" s="13">
        <f t="shared" si="2281"/>
        <v>48.710499999999996</v>
      </c>
      <c r="H259" s="14">
        <v>42</v>
      </c>
      <c r="I259" s="13">
        <f t="shared" si="2282"/>
        <v>504</v>
      </c>
      <c r="J259" s="14">
        <v>34742</v>
      </c>
      <c r="K259" s="11">
        <v>37</v>
      </c>
      <c r="L259" s="15">
        <f>+IFERROR(VLOOKUP($K259,'[4]Lookup Tables'!$A$3:$B$35,2,FALSE),"ERROR")</f>
        <v>37</v>
      </c>
      <c r="M259" s="11" t="s">
        <v>56</v>
      </c>
      <c r="N259" s="15" t="str">
        <f t="array" ref="N259">VLOOKUP($M259&amp;$L259, CHOOSE({1,2}, '[4]Lookup Tables'!$I$59:$I$165&amp;'[4]Lookup Tables'!$J$59:$J$165,'[4]Lookup Tables'!$K$59:$K$165), 2,0)</f>
        <v>LIF37</v>
      </c>
      <c r="O259" s="15">
        <f t="array" ref="O259">VLOOKUP($M259&amp;$K259&amp;A259, CHOOSE({1,2,3}, '[4]Lookup Tables'!$I$59:$I$165&amp;'[4]Lookup Tables'!$J$59:$J$165&amp;'[4]Lookup Tables'!$H$59:$H$165,'[4]Lookup Tables'!$L$59:$L$165), 2,0)</f>
        <v>70315</v>
      </c>
      <c r="P259" s="15">
        <f>+IFERROR(VLOOKUP($A259,'[4]Lookup Tables'!$I$54:$J$55,2,FALSE),"ERROR")</f>
        <v>72038</v>
      </c>
      <c r="Q259" s="16">
        <v>39.75</v>
      </c>
      <c r="R259" s="51">
        <v>1.375</v>
      </c>
      <c r="S259" s="18">
        <v>32</v>
      </c>
      <c r="T259" s="19">
        <f>(VLOOKUP(S259,'[4]Lookup Tables'!$L$3:$M$11,2,FALSE))*0.039370078474</f>
        <v>1.2499999915495001</v>
      </c>
      <c r="U259" s="17">
        <f t="shared" si="2283"/>
        <v>48.780547192010481</v>
      </c>
      <c r="V259" s="20" t="str">
        <f>+IFERROR(VLOOKUP(L259,'[4]Lookup Tables'!$R$4:$U$22,3,FALSE),"ERROR")</f>
        <v>Blue</v>
      </c>
      <c r="W259" s="21">
        <f t="shared" si="2284"/>
        <v>286029</v>
      </c>
      <c r="X259" s="22" t="s">
        <v>529</v>
      </c>
      <c r="Y259" s="23" t="s">
        <v>27</v>
      </c>
      <c r="Z259" s="23" t="str">
        <f>+IFERROR(VLOOKUP(L259,'[4]Lookup Tables'!$R$4:$U$22,4,FALSE),"ERROR")</f>
        <v>Fast</v>
      </c>
      <c r="AA259" s="21">
        <f t="shared" si="2285"/>
        <v>32</v>
      </c>
      <c r="AB259" s="24">
        <f t="shared" si="2286"/>
        <v>1.375</v>
      </c>
      <c r="AC259" s="23" t="s">
        <v>305</v>
      </c>
      <c r="AD259" s="25">
        <v>0.875</v>
      </c>
      <c r="AE259" s="26">
        <f t="shared" si="2287"/>
        <v>4.016652357744638</v>
      </c>
      <c r="AF259" s="23" t="s">
        <v>306</v>
      </c>
      <c r="AG259" s="23">
        <v>1</v>
      </c>
      <c r="AH259" s="26">
        <f t="shared" si="2288"/>
        <v>4.9480667659771518</v>
      </c>
      <c r="AI259" s="23"/>
      <c r="AJ259" s="23"/>
      <c r="AK259" s="26"/>
      <c r="AL259" s="23" t="s">
        <v>31</v>
      </c>
      <c r="AM259" s="23">
        <v>0.80400000000000005</v>
      </c>
      <c r="AN259" s="26">
        <f t="shared" si="2289"/>
        <v>3.6656897371967996</v>
      </c>
      <c r="AO259" s="23" t="s">
        <v>32</v>
      </c>
      <c r="AP259" s="23">
        <v>0.53</v>
      </c>
      <c r="AQ259" s="26">
        <f t="shared" si="2290"/>
        <v>2.8911206191933343</v>
      </c>
      <c r="AR259" s="47">
        <f t="shared" si="2291"/>
        <v>40</v>
      </c>
      <c r="AS259" s="21">
        <f>+IFERROR(VLOOKUP(L259,'[4]Lookup Tables'!$R$4:$U$22,2,FALSE),"ERROR")</f>
        <v>30</v>
      </c>
      <c r="AT259" s="23" t="str">
        <f t="shared" si="2292"/>
        <v>GJ</v>
      </c>
      <c r="AU259" s="21">
        <f t="shared" si="2293"/>
        <v>12</v>
      </c>
      <c r="AV259" s="21" t="str">
        <f>+IFERROR(VLOOKUP(L259,'[4]Lookup Tables'!$R$4:$V$22,5,FALSE),"ERROR")</f>
        <v>5-8</v>
      </c>
      <c r="AW259" s="21">
        <v>600</v>
      </c>
      <c r="AX259" s="48">
        <f t="shared" si="2294"/>
        <v>39.75</v>
      </c>
      <c r="AY259" s="48">
        <f t="shared" si="2295"/>
        <v>40</v>
      </c>
      <c r="AZ259" s="48">
        <f t="shared" si="2296"/>
        <v>40.75</v>
      </c>
      <c r="BA259" s="29">
        <f t="array" ref="BA259">VLOOKUP($S259&amp;$M259, CHOOSE({1,2}, '[4]Lookup Tables'!$I$20:$I$49&amp;'[4]Lookup Tables'!$J$20:$J$49,'[4]Lookup Tables'!$K$20:$K$49), 2,0)</f>
        <v>9.1499999999999998E-2</v>
      </c>
      <c r="BB259" s="29">
        <f t="shared" si="2297"/>
        <v>3.6371249999999997</v>
      </c>
      <c r="BC259" s="30">
        <f t="shared" si="2298"/>
        <v>1651.2547499999998</v>
      </c>
      <c r="BD259" s="29">
        <f t="array" ref="BD259">VLOOKUP($S259&amp;$M259, CHOOSE({1,2}, '[4]Lookup Tables'!$I$20:$I$49&amp;'[4]Lookup Tables'!$J$20:$J$49,'[4]Lookup Tables'!$L$20:$L$49), 2,0)</f>
        <v>9.2999999999999999E-2</v>
      </c>
      <c r="BE259" s="29">
        <f t="shared" si="2299"/>
        <v>3.7199999999999998</v>
      </c>
      <c r="BF259" s="30">
        <f t="shared" si="2300"/>
        <v>1688.8799999999999</v>
      </c>
      <c r="BG259" s="29">
        <f t="array" ref="BG259">VLOOKUP($S259&amp;$M259, CHOOSE({1,2}, '[4]Lookup Tables'!$I$20:$I$49&amp;'[4]Lookup Tables'!$J$20:$J$49,'[4]Lookup Tables'!$M$20:$M$49), 2,0)</f>
        <v>9.4500000000000001E-2</v>
      </c>
      <c r="BH259" s="29">
        <f t="shared" si="2301"/>
        <v>3.8508749999999998</v>
      </c>
      <c r="BI259" s="30">
        <f t="shared" si="2302"/>
        <v>1748.2972499999998</v>
      </c>
      <c r="BJ259" s="30" t="str">
        <f t="shared" si="2303"/>
        <v>LIF37</v>
      </c>
      <c r="BK259" s="31">
        <f t="shared" si="2304"/>
        <v>2.6039999999999996</v>
      </c>
      <c r="BL259" s="30">
        <v>72036</v>
      </c>
      <c r="BM259" s="31">
        <f t="shared" si="2305"/>
        <v>1.1159999999999999</v>
      </c>
      <c r="BN259" s="32">
        <v>0.3</v>
      </c>
      <c r="BO259" s="29" t="str">
        <f>'[4]Lookup Tables'!$P$58</f>
        <v>12-8 4x1.25 Universal Clip</v>
      </c>
      <c r="BP259" s="30">
        <f>VLOOKUP($BO259,'[4]Lookup Tables'!$P$58:$Q$60,2)</f>
        <v>8509</v>
      </c>
      <c r="BQ259" s="29" t="str">
        <f>VLOOKUP($S259,'[4]Lookup Tables'!$O$45:$S$53,2)</f>
        <v>54mm142 gauge</v>
      </c>
      <c r="BR259" s="33">
        <f t="shared" si="2306"/>
        <v>3.4375</v>
      </c>
      <c r="BS259" s="30">
        <f>VLOOKUP($S259,'[4]Lookup Tables'!$O$45:$S$53,3)</f>
        <v>8040</v>
      </c>
      <c r="BT259" s="29" t="str">
        <f>VLOOKUP($S259,'[4]Lookup Tables'!$O$45:$S$53,4)</f>
        <v>114mm200 gauge</v>
      </c>
      <c r="BU259" s="33">
        <f t="shared" si="2307"/>
        <v>3.4375</v>
      </c>
      <c r="BV259" s="30">
        <f>VLOOKUP($S259,'[4]Lookup Tables'!$O$45:$S$53,5)</f>
        <v>8036</v>
      </c>
      <c r="BW259" s="34">
        <f t="shared" si="2308"/>
        <v>12</v>
      </c>
      <c r="BX259" s="34">
        <f t="shared" si="2309"/>
        <v>43.645499999999998</v>
      </c>
      <c r="BY259" s="34">
        <f t="shared" si="2310"/>
        <v>44.64</v>
      </c>
      <c r="BZ259" s="34">
        <f t="shared" si="2311"/>
        <v>46.210499999999996</v>
      </c>
      <c r="CA259" s="34">
        <f t="shared" si="2312"/>
        <v>48.710499999999996</v>
      </c>
      <c r="CB259" s="35" t="s">
        <v>287</v>
      </c>
      <c r="CC259" s="34">
        <v>8470</v>
      </c>
      <c r="CD259" s="34">
        <v>8471</v>
      </c>
      <c r="CE259" s="36">
        <v>2.5</v>
      </c>
      <c r="CF259" s="34">
        <f t="array" ref="CF259">VLOOKUP($E259&amp;ROUNDUP(($AZ259),0), CHOOSE({1,2},'[4]Lookup Tables'!$X$3:$X$129&amp;'[4]Lookup Tables'!$Y$3:$Y$129,'[4]Lookup Tables'!$AE$3:$AE$129),2,0)</f>
        <v>2</v>
      </c>
      <c r="CG259" s="34" t="str">
        <f t="array" ref="CG259">VLOOKUP($E259&amp;ROUNDUP(($AZ259+1),0), CHOOSE({1,2},'[4]Lookup Tables'!$X$3:$X$129&amp;'[4]Lookup Tables'!$Y$3:$Y$129,'[4]Lookup Tables'!$AC$3:$AC$129),2,0)</f>
        <v>NA</v>
      </c>
      <c r="CH259" s="36">
        <f t="shared" si="2313"/>
        <v>8.5170120128005955</v>
      </c>
      <c r="CI259" s="36">
        <f>IF(CB259="NA", CH259*0.0022,0)</f>
        <v>0</v>
      </c>
      <c r="CJ259" s="36">
        <f t="shared" si="2314"/>
        <v>594.62123022672176</v>
      </c>
      <c r="CK259" s="36">
        <f t="shared" si="2315"/>
        <v>4.3642224777562735</v>
      </c>
      <c r="CL259" s="36">
        <f t="shared" si="2316"/>
        <v>5.5758559828239092</v>
      </c>
      <c r="CM259" s="36">
        <f t="shared" si="2317"/>
        <v>1.459754449756647</v>
      </c>
      <c r="CN259" s="37">
        <f t="shared" si="2318"/>
        <v>19.400000000000002</v>
      </c>
      <c r="CO259" s="37">
        <f t="shared" si="2319"/>
        <v>18.387331633852753</v>
      </c>
      <c r="CP259" s="52" t="str">
        <f t="array" ref="CP259">VLOOKUP($S259&amp;$D259, CHOOSE({1,2}, '[4]Lookup Tables'!$O$65:$O$79&amp;'[4]Lookup Tables'!$P$65:$P$79,'[4]Lookup Tables'!$Q$65:$Q$79),2,0)</f>
        <v>NA</v>
      </c>
      <c r="CQ259" s="39">
        <f>(CA259/BW259)+(50/I259)</f>
        <v>4.1584146825396822</v>
      </c>
      <c r="CR259" s="40" t="str">
        <f>+IFERROR(VLOOKUP($J259,'[5]Codes - Revised'!$A$8:$O$12110,10,FALSE),"ERROR")</f>
        <v>48x42</v>
      </c>
      <c r="CS259" s="41">
        <f>CQ259*F259*H259</f>
        <v>2095.8409999999999</v>
      </c>
    </row>
    <row r="260" spans="1:97" s="10" customFormat="1">
      <c r="A260" s="11" t="s">
        <v>277</v>
      </c>
      <c r="B260" s="12">
        <v>286085</v>
      </c>
      <c r="C260" s="11" t="s">
        <v>530</v>
      </c>
      <c r="D260" s="11" t="s">
        <v>23</v>
      </c>
      <c r="E260" s="11" t="s">
        <v>24</v>
      </c>
      <c r="F260" s="11">
        <v>12</v>
      </c>
      <c r="G260" s="13">
        <f>CA260</f>
        <v>50.978500000000004</v>
      </c>
      <c r="H260" s="14">
        <v>42</v>
      </c>
      <c r="I260" s="13">
        <f>F260*H260</f>
        <v>504</v>
      </c>
      <c r="J260" s="14">
        <v>34742</v>
      </c>
      <c r="K260" s="11">
        <v>37</v>
      </c>
      <c r="L260" s="15">
        <f>+IFERROR(VLOOKUP($K260,'[4]Lookup Tables'!$A$3:$B$35,2,FALSE),"ERROR")</f>
        <v>37</v>
      </c>
      <c r="M260" s="11" t="s">
        <v>56</v>
      </c>
      <c r="N260" s="15" t="str">
        <f t="array" ref="N260">VLOOKUP($M260&amp;$L260, CHOOSE({1,2}, '[4]Lookup Tables'!$I$59:$I$165&amp;'[4]Lookup Tables'!$J$59:$J$165,'[4]Lookup Tables'!$K$59:$K$165), 2,0)</f>
        <v>LIF37</v>
      </c>
      <c r="O260" s="15">
        <f t="array" ref="O260">VLOOKUP($M260&amp;$K260&amp;A260, CHOOSE({1,2,3}, '[4]Lookup Tables'!$I$59:$I$165&amp;'[4]Lookup Tables'!$J$59:$J$165&amp;'[4]Lookup Tables'!$H$59:$H$165,'[4]Lookup Tables'!$L$59:$L$165), 2,0)</f>
        <v>70315</v>
      </c>
      <c r="P260" s="15">
        <f>+IFERROR(VLOOKUP($A260,'[4]Lookup Tables'!$I$54:$J$55,2,FALSE),"ERROR")</f>
        <v>72038</v>
      </c>
      <c r="Q260" s="16">
        <v>41.75</v>
      </c>
      <c r="R260" s="51">
        <v>1.375</v>
      </c>
      <c r="S260" s="18">
        <v>32</v>
      </c>
      <c r="T260" s="19">
        <f>(VLOOKUP(S260,'[4]Lookup Tables'!$L$3:$M$11,2,FALSE))*0.039370078474</f>
        <v>1.2499999915495001</v>
      </c>
      <c r="U260" s="17">
        <f>(3.14159*(T260/2)^2)*(Q260)</f>
        <v>51.234914346325475</v>
      </c>
      <c r="V260" s="20" t="str">
        <f>+IFERROR(VLOOKUP(L260,'[4]Lookup Tables'!$R$4:$U$22,3,FALSE),"ERROR")</f>
        <v>Blue</v>
      </c>
      <c r="W260" s="21">
        <f>B260</f>
        <v>286085</v>
      </c>
      <c r="X260" s="22" t="s">
        <v>531</v>
      </c>
      <c r="Y260" s="23" t="s">
        <v>27</v>
      </c>
      <c r="Z260" s="23" t="str">
        <f>+IFERROR(VLOOKUP(L260,'[4]Lookup Tables'!$R$4:$U$22,4,FALSE),"ERROR")</f>
        <v>Fast</v>
      </c>
      <c r="AA260" s="21">
        <f>S260</f>
        <v>32</v>
      </c>
      <c r="AB260" s="24">
        <f>R260</f>
        <v>1.375</v>
      </c>
      <c r="AC260" s="23" t="s">
        <v>305</v>
      </c>
      <c r="AD260" s="25">
        <v>0.875</v>
      </c>
      <c r="AE260" s="26">
        <f>(($U260-(3.1459*(($AB260+0.043)/2)^2))/((3.1459*(($AB260+0.043)/2)^2)-(3.1459*(AD260/2)^2)))/12</f>
        <v>4.2255191889218304</v>
      </c>
      <c r="AF260" s="23" t="s">
        <v>306</v>
      </c>
      <c r="AG260" s="23">
        <v>1</v>
      </c>
      <c r="AH260" s="26">
        <f>(($U260-(3.1459*(($AB260+0.043)/2)^2))/((3.1459*(($AB260+0.043)/2)^2)-(3.1459*(AG260/2)^2)))/12</f>
        <v>5.2053673570701617</v>
      </c>
      <c r="AI260" s="23"/>
      <c r="AJ260" s="23"/>
      <c r="AK260" s="26"/>
      <c r="AL260" s="23" t="s">
        <v>31</v>
      </c>
      <c r="AM260" s="23">
        <v>0.80400000000000005</v>
      </c>
      <c r="AN260" s="26">
        <f>(($U260-(3.1459*(($AB260+0.043)/2)^2))/((3.1459*(($AB260+0.043)/2)^2)-(3.1459*(AM260/2)^2)))/12</f>
        <v>3.8563064327170857</v>
      </c>
      <c r="AO260" s="23" t="s">
        <v>32</v>
      </c>
      <c r="AP260" s="23">
        <v>0.53</v>
      </c>
      <c r="AQ260" s="26">
        <f>(($U260-(3.1459*(($AB260+0.043)/2)^2))/((3.1459*(($AB260+0.043)/2)^2)-(3.1459*(AP260/2)^2)))/12</f>
        <v>3.0414595453684199</v>
      </c>
      <c r="AR260" s="47">
        <f>AY260</f>
        <v>42</v>
      </c>
      <c r="AS260" s="21">
        <f>+IFERROR(VLOOKUP(L260,'[4]Lookup Tables'!$R$4:$U$22,2,FALSE),"ERROR")</f>
        <v>30</v>
      </c>
      <c r="AT260" s="23" t="str">
        <f>A260</f>
        <v>GJ</v>
      </c>
      <c r="AU260" s="21">
        <f>F260</f>
        <v>12</v>
      </c>
      <c r="AV260" s="21" t="str">
        <f>+IFERROR(VLOOKUP(L260,'[4]Lookup Tables'!$R$4:$V$22,5,FALSE),"ERROR")</f>
        <v>5-8</v>
      </c>
      <c r="AW260" s="21">
        <v>600</v>
      </c>
      <c r="AX260" s="48">
        <f>Q260</f>
        <v>41.75</v>
      </c>
      <c r="AY260" s="48">
        <f>AX260+0.25</f>
        <v>42</v>
      </c>
      <c r="AZ260" s="48">
        <f>AX260+1</f>
        <v>42.75</v>
      </c>
      <c r="BA260" s="29">
        <f t="array" ref="BA260">VLOOKUP($S260&amp;$M260, CHOOSE({1,2}, '[4]Lookup Tables'!$I$20:$I$49&amp;'[4]Lookup Tables'!$J$20:$J$49,'[4]Lookup Tables'!$K$20:$K$49), 2,0)</f>
        <v>9.1499999999999998E-2</v>
      </c>
      <c r="BB260" s="29">
        <f>BA260*AX260</f>
        <v>3.820125</v>
      </c>
      <c r="BC260" s="30">
        <f>BB260*454</f>
        <v>1734.3367499999999</v>
      </c>
      <c r="BD260" s="29">
        <f t="array" ref="BD260">VLOOKUP($S260&amp;$M260, CHOOSE({1,2}, '[4]Lookup Tables'!$I$20:$I$49&amp;'[4]Lookup Tables'!$J$20:$J$49,'[4]Lookup Tables'!$L$20:$L$49), 2,0)</f>
        <v>9.2999999999999999E-2</v>
      </c>
      <c r="BE260" s="29">
        <f>BD260*AY260</f>
        <v>3.9060000000000001</v>
      </c>
      <c r="BF260" s="30">
        <f>BE260*454</f>
        <v>1773.3240000000001</v>
      </c>
      <c r="BG260" s="29">
        <f t="array" ref="BG260">VLOOKUP($S260&amp;$M260, CHOOSE({1,2}, '[4]Lookup Tables'!$I$20:$I$49&amp;'[4]Lookup Tables'!$J$20:$J$49,'[4]Lookup Tables'!$M$20:$M$49), 2,0)</f>
        <v>9.4500000000000001E-2</v>
      </c>
      <c r="BH260" s="29">
        <f>BG260*AZ260</f>
        <v>4.0398750000000003</v>
      </c>
      <c r="BI260" s="30">
        <f>BH260*454</f>
        <v>1834.1032500000001</v>
      </c>
      <c r="BJ260" s="30" t="str">
        <f>N260</f>
        <v>LIF37</v>
      </c>
      <c r="BK260" s="31">
        <f>BE260*0.7</f>
        <v>2.7342</v>
      </c>
      <c r="BL260" s="30">
        <v>72036</v>
      </c>
      <c r="BM260" s="31">
        <f>BE260*0.3</f>
        <v>1.1718</v>
      </c>
      <c r="BN260" s="32">
        <v>0.3</v>
      </c>
      <c r="BO260" s="29" t="str">
        <f>'[4]Lookup Tables'!$P$58</f>
        <v>12-8 4x1.25 Universal Clip</v>
      </c>
      <c r="BP260" s="30">
        <f>VLOOKUP($BO260,'[4]Lookup Tables'!$P$58:$Q$60,2)</f>
        <v>8509</v>
      </c>
      <c r="BQ260" s="29" t="str">
        <f>VLOOKUP($S260,'[4]Lookup Tables'!$O$45:$S$53,2)</f>
        <v>54mm142 gauge</v>
      </c>
      <c r="BR260" s="33">
        <f>($AY260+1.25)/12</f>
        <v>3.6041666666666665</v>
      </c>
      <c r="BS260" s="30">
        <f>VLOOKUP($S260,'[4]Lookup Tables'!$O$45:$S$53,3)</f>
        <v>8040</v>
      </c>
      <c r="BT260" s="29" t="str">
        <f>VLOOKUP($S260,'[4]Lookup Tables'!$O$45:$S$53,4)</f>
        <v>114mm200 gauge</v>
      </c>
      <c r="BU260" s="33">
        <f>($AY260+1.25)/12</f>
        <v>3.6041666666666665</v>
      </c>
      <c r="BV260" s="30">
        <f>VLOOKUP($S260,'[4]Lookup Tables'!$O$45:$S$53,5)</f>
        <v>8036</v>
      </c>
      <c r="BW260" s="34">
        <f>F260</f>
        <v>12</v>
      </c>
      <c r="BX260" s="34">
        <f>BB260*BW260</f>
        <v>45.841499999999996</v>
      </c>
      <c r="BY260" s="34">
        <f>BE260*BW260</f>
        <v>46.872</v>
      </c>
      <c r="BZ260" s="34">
        <f>BH260*BW260</f>
        <v>48.478500000000004</v>
      </c>
      <c r="CA260" s="34">
        <f>BZ260+CE260+CI260</f>
        <v>50.978500000000004</v>
      </c>
      <c r="CB260" s="35" t="str">
        <f t="array" ref="CB260">VLOOKUP($E260&amp;ROUNDUP(($AZ260),0), CHOOSE({1,2},'[4]Lookup Tables'!$X$3:$X$129&amp;'[4]Lookup Tables'!$Y$3:$Y$129,'[4]Lookup Tables'!$Z$3:$Z$129),2,0)</f>
        <v>47"-2pc</v>
      </c>
      <c r="CC260" s="34">
        <f t="array" ref="CC260">VLOOKUP($E260&amp;ROUNDUP(($AZ260),0), CHOOSE({1,2},'[4]Lookup Tables'!$X$3:$X$129&amp;'[4]Lookup Tables'!$Y$3:$Y$129,'[4]Lookup Tables'!AA$3:$AA$129),2,0)</f>
        <v>8470</v>
      </c>
      <c r="CD260" s="34">
        <f t="array" ref="CD260">VLOOKUP($E260&amp;ROUNDUP(($AZ260),0), CHOOSE({1,2},'[4]Lookup Tables'!$X$3:$X$129&amp;'[4]Lookup Tables'!$Y$3:$Y$129,'[4]Lookup Tables'!$AB$3:$AB$129),2,0)</f>
        <v>8471</v>
      </c>
      <c r="CE260" s="36">
        <f t="array" ref="CE260">VLOOKUP($E260&amp;ROUNDUP(($AZ260),0), CHOOSE({1,2},'[4]Lookup Tables'!$X$3:$X$129&amp;'[4]Lookup Tables'!$Y$3:$Y$129,'[4]Lookup Tables'!$AD$3:$AD$129),2,0)</f>
        <v>2.5</v>
      </c>
      <c r="CF260" s="34">
        <f t="array" ref="CF260">VLOOKUP($E260&amp;ROUNDUP(($AZ260),0), CHOOSE({1,2},'[4]Lookup Tables'!$X$3:$X$129&amp;'[4]Lookup Tables'!$Y$3:$Y$129,'[4]Lookup Tables'!$AE$3:$AE$129),2,0)</f>
        <v>2</v>
      </c>
      <c r="CG260" s="34" t="str">
        <f t="array" ref="CG260">VLOOKUP($E260&amp;ROUNDUP(($AZ260+1),0), CHOOSE({1,2},'[4]Lookup Tables'!$X$3:$X$129&amp;'[4]Lookup Tables'!$Y$3:$Y$129,'[4]Lookup Tables'!$AC$3:$AC$129),2,0)</f>
        <v>NA</v>
      </c>
      <c r="CH260" s="36">
        <f>(CO260*12)*0.0386</f>
        <v>8.8688994540368018</v>
      </c>
      <c r="CI260" s="36">
        <f>IF(CB260="NA", CH260*0.0022,0)</f>
        <v>0</v>
      </c>
      <c r="CJ260" s="36">
        <f>((3.14159*(((S260*0.039370078474)/2)^2))*Q260)*BW260</f>
        <v>624.53927954630524</v>
      </c>
      <c r="CK260" s="36">
        <f>((SQRT((CJ260/Q260)/3.14159))*2)</f>
        <v>4.3642224777562735</v>
      </c>
      <c r="CL260" s="36">
        <f>CK260/0.7827</f>
        <v>5.5758559828239092</v>
      </c>
      <c r="CM260" s="36">
        <f>(2*3.14159*(CL260/2))/12</f>
        <v>1.459754449756647</v>
      </c>
      <c r="CN260" s="37">
        <f>ROUNDUP((Q260/3)*CM260,1)</f>
        <v>20.400000000000002</v>
      </c>
      <c r="CO260" s="37">
        <f>(CN260*ABS(COS(15)))+((6*(CM260*5))/12)</f>
        <v>19.147019546711576</v>
      </c>
      <c r="CP260" s="52" t="str">
        <f t="array" ref="CP260">VLOOKUP($S260&amp;$D260, CHOOSE({1,2}, '[4]Lookup Tables'!$O$65:$O$79&amp;'[4]Lookup Tables'!$P$65:$P$79,'[4]Lookup Tables'!$Q$65:$Q$79),2,0)</f>
        <v>NA</v>
      </c>
      <c r="CQ260" s="39">
        <f>(CA260/BW260)+(50/I260)</f>
        <v>4.3474146825396822</v>
      </c>
      <c r="CR260" s="40" t="str">
        <f>+IFERROR(VLOOKUP($J260,'[5]Codes - Revised'!$A$8:$O$12110,10,FALSE),"ERROR")</f>
        <v>48x42</v>
      </c>
      <c r="CS260" s="41">
        <f>CQ260*F260*H260</f>
        <v>2191.0969999999998</v>
      </c>
    </row>
    <row r="261" spans="1:97" s="10" customFormat="1">
      <c r="A261" s="11" t="s">
        <v>277</v>
      </c>
      <c r="B261" s="11">
        <v>286087</v>
      </c>
      <c r="C261" s="11" t="s">
        <v>532</v>
      </c>
      <c r="D261" s="11" t="s">
        <v>23</v>
      </c>
      <c r="E261" s="11" t="s">
        <v>24</v>
      </c>
      <c r="F261" s="11">
        <v>12</v>
      </c>
      <c r="G261" s="13">
        <f t="shared" ref="G261:G265" si="2323">CA261</f>
        <v>50.978500000000004</v>
      </c>
      <c r="H261" s="14">
        <v>42</v>
      </c>
      <c r="I261" s="13">
        <f t="shared" ref="I261:I265" si="2324">F261*H261</f>
        <v>504</v>
      </c>
      <c r="J261" s="14">
        <v>34742</v>
      </c>
      <c r="K261" s="11">
        <v>50</v>
      </c>
      <c r="L261" s="15">
        <f>+IFERROR(VLOOKUP($K261,'[4]Lookup Tables'!$A$3:$B$35,2,FALSE),"ERROR")</f>
        <v>50</v>
      </c>
      <c r="M261" s="11" t="s">
        <v>56</v>
      </c>
      <c r="N261" s="15" t="str">
        <f t="array" ref="N261">VLOOKUP($M261&amp;$L261, CHOOSE({1,2}, '[4]Lookup Tables'!$I$59:$I$165&amp;'[4]Lookup Tables'!$J$59:$J$165,'[4]Lookup Tables'!$K$59:$K$165), 2,0)</f>
        <v>LIF50</v>
      </c>
      <c r="O261" s="15">
        <f t="array" ref="O261">VLOOKUP($M261&amp;$K261&amp;A261, CHOOSE({1,2,3}, '[4]Lookup Tables'!$I$59:$I$165&amp;'[4]Lookup Tables'!$J$59:$J$165&amp;'[4]Lookup Tables'!$H$59:$H$165,'[4]Lookup Tables'!$L$59:$L$165), 2,0)</f>
        <v>70419</v>
      </c>
      <c r="P261" s="15">
        <f>+IFERROR(VLOOKUP($A261,'[4]Lookup Tables'!$I$54:$J$55,2,FALSE),"ERROR")</f>
        <v>72038</v>
      </c>
      <c r="Q261" s="16">
        <v>41.75</v>
      </c>
      <c r="R261" s="51">
        <v>1.375</v>
      </c>
      <c r="S261" s="18">
        <v>32</v>
      </c>
      <c r="T261" s="19">
        <f>(VLOOKUP(S261,'[4]Lookup Tables'!$L$3:$M$11,2,FALSE))*0.039370078474</f>
        <v>1.2499999915495001</v>
      </c>
      <c r="U261" s="17">
        <f t="shared" ref="U261:U265" si="2325">(3.14159*(T261/2)^2)*(Q261)</f>
        <v>51.234914346325475</v>
      </c>
      <c r="V261" s="20" t="str">
        <f>+IFERROR(VLOOKUP(L261,'[4]Lookup Tables'!$R$4:$U$22,3,FALSE),"ERROR")</f>
        <v>Green</v>
      </c>
      <c r="W261" s="21">
        <f t="shared" ref="W261:W265" si="2326">B261</f>
        <v>286087</v>
      </c>
      <c r="X261" s="22" t="s">
        <v>533</v>
      </c>
      <c r="Y261" s="23" t="s">
        <v>27</v>
      </c>
      <c r="Z261" s="23" t="str">
        <f>+IFERROR(VLOOKUP(L261,'[4]Lookup Tables'!$R$4:$U$22,4,FALSE),"ERROR")</f>
        <v>Medium</v>
      </c>
      <c r="AA261" s="21">
        <f t="shared" ref="AA261:AA265" si="2327">S261</f>
        <v>32</v>
      </c>
      <c r="AB261" s="24">
        <f t="shared" ref="AB261:AB265" si="2328">R261</f>
        <v>1.375</v>
      </c>
      <c r="AC261" s="23" t="s">
        <v>305</v>
      </c>
      <c r="AD261" s="25">
        <v>0.875</v>
      </c>
      <c r="AE261" s="26">
        <f t="shared" ref="AE261:AE264" si="2329">(($U261-(3.1459*(($AB261+0.043)/2)^2))/((3.1459*(($AB261+0.043)/2)^2)-(3.1459*(AD261/2)^2)))/12</f>
        <v>4.2255191889218304</v>
      </c>
      <c r="AF261" s="23" t="s">
        <v>306</v>
      </c>
      <c r="AG261" s="23">
        <v>1</v>
      </c>
      <c r="AH261" s="26">
        <f t="shared" ref="AH261:AH264" si="2330">(($U261-(3.1459*(($AB261+0.043)/2)^2))/((3.1459*(($AB261+0.043)/2)^2)-(3.1459*(AG261/2)^2)))/12</f>
        <v>5.2053673570701617</v>
      </c>
      <c r="AI261" s="23"/>
      <c r="AJ261" s="23"/>
      <c r="AK261" s="26"/>
      <c r="AL261" s="23" t="s">
        <v>31</v>
      </c>
      <c r="AM261" s="23">
        <v>0.80400000000000005</v>
      </c>
      <c r="AN261" s="26">
        <f t="shared" ref="AN261:AN264" si="2331">(($U261-(3.1459*(($AB261+0.043)/2)^2))/((3.1459*(($AB261+0.043)/2)^2)-(3.1459*(AM261/2)^2)))/12</f>
        <v>3.8563064327170857</v>
      </c>
      <c r="AO261" s="23" t="s">
        <v>32</v>
      </c>
      <c r="AP261" s="23">
        <v>0.53</v>
      </c>
      <c r="AQ261" s="26">
        <f t="shared" ref="AQ261:AQ264" si="2332">(($U261-(3.1459*(($AB261+0.043)/2)^2))/((3.1459*(($AB261+0.043)/2)^2)-(3.1459*(AP261/2)^2)))/12</f>
        <v>3.0414595453684199</v>
      </c>
      <c r="AR261" s="47">
        <f t="shared" ref="AR261:AR265" si="2333">AY261</f>
        <v>42</v>
      </c>
      <c r="AS261" s="21">
        <f>+IFERROR(VLOOKUP(L261,'[4]Lookup Tables'!$R$4:$U$22,2,FALSE),"ERROR")</f>
        <v>60</v>
      </c>
      <c r="AT261" s="23" t="str">
        <f t="shared" ref="AT261:AT265" si="2334">A261</f>
        <v>GJ</v>
      </c>
      <c r="AU261" s="21">
        <f t="shared" ref="AU261:AU265" si="2335">F261</f>
        <v>12</v>
      </c>
      <c r="AV261" s="21" t="str">
        <f>+IFERROR(VLOOKUP(L261,'[4]Lookup Tables'!$R$4:$V$22,5,FALSE),"ERROR")</f>
        <v>5-8</v>
      </c>
      <c r="AW261" s="21">
        <v>600</v>
      </c>
      <c r="AX261" s="48">
        <f t="shared" ref="AX261:AX265" si="2336">Q261</f>
        <v>41.75</v>
      </c>
      <c r="AY261" s="48">
        <f t="shared" ref="AY261:AY265" si="2337">AX261+0.25</f>
        <v>42</v>
      </c>
      <c r="AZ261" s="48">
        <f t="shared" ref="AZ261:AZ265" si="2338">AX261+1</f>
        <v>42.75</v>
      </c>
      <c r="BA261" s="29">
        <f t="array" ref="BA261">VLOOKUP($S261&amp;$M261, CHOOSE({1,2}, '[4]Lookup Tables'!$I$20:$I$49&amp;'[4]Lookup Tables'!$J$20:$J$49,'[4]Lookup Tables'!$K$20:$K$49), 2,0)</f>
        <v>9.1499999999999998E-2</v>
      </c>
      <c r="BB261" s="29">
        <f t="shared" ref="BB261:BB265" si="2339">BA261*AX261</f>
        <v>3.820125</v>
      </c>
      <c r="BC261" s="30">
        <f t="shared" ref="BC261:BC265" si="2340">BB261*454</f>
        <v>1734.3367499999999</v>
      </c>
      <c r="BD261" s="29">
        <f t="array" ref="BD261">VLOOKUP($S261&amp;$M261, CHOOSE({1,2}, '[4]Lookup Tables'!$I$20:$I$49&amp;'[4]Lookup Tables'!$J$20:$J$49,'[4]Lookup Tables'!$L$20:$L$49), 2,0)</f>
        <v>9.2999999999999999E-2</v>
      </c>
      <c r="BE261" s="29">
        <f t="shared" ref="BE261:BE265" si="2341">BD261*AY261</f>
        <v>3.9060000000000001</v>
      </c>
      <c r="BF261" s="30">
        <f t="shared" ref="BF261:BF265" si="2342">BE261*454</f>
        <v>1773.3240000000001</v>
      </c>
      <c r="BG261" s="29">
        <f t="array" ref="BG261">VLOOKUP($S261&amp;$M261, CHOOSE({1,2}, '[4]Lookup Tables'!$I$20:$I$49&amp;'[4]Lookup Tables'!$J$20:$J$49,'[4]Lookup Tables'!$M$20:$M$49), 2,0)</f>
        <v>9.4500000000000001E-2</v>
      </c>
      <c r="BH261" s="29">
        <f t="shared" ref="BH261:BH265" si="2343">BG261*AZ261</f>
        <v>4.0398750000000003</v>
      </c>
      <c r="BI261" s="30">
        <f t="shared" ref="BI261:BI265" si="2344">BH261*454</f>
        <v>1834.1032500000001</v>
      </c>
      <c r="BJ261" s="30" t="str">
        <f t="shared" ref="BJ261:BJ265" si="2345">N261</f>
        <v>LIF50</v>
      </c>
      <c r="BK261" s="31">
        <f t="shared" ref="BK261:BK265" si="2346">BE261*0.7</f>
        <v>2.7342</v>
      </c>
      <c r="BL261" s="30">
        <v>72036</v>
      </c>
      <c r="BM261" s="31">
        <f t="shared" ref="BM261:BM265" si="2347">BE261*0.3</f>
        <v>1.1718</v>
      </c>
      <c r="BN261" s="32">
        <v>0.3</v>
      </c>
      <c r="BO261" s="29" t="str">
        <f>'[4]Lookup Tables'!$P$58</f>
        <v>12-8 4x1.25 Universal Clip</v>
      </c>
      <c r="BP261" s="30">
        <f>VLOOKUP($BO261,'[4]Lookup Tables'!$P$58:$Q$60,2)</f>
        <v>8509</v>
      </c>
      <c r="BQ261" s="29" t="str">
        <f>VLOOKUP($S261,'[4]Lookup Tables'!$O$45:$S$53,2)</f>
        <v>54mm142 gauge</v>
      </c>
      <c r="BR261" s="33">
        <f t="shared" ref="BR261:BR264" si="2348">($AY261+1.25)/12</f>
        <v>3.6041666666666665</v>
      </c>
      <c r="BS261" s="30">
        <f>VLOOKUP($S261,'[4]Lookup Tables'!$O$45:$S$53,3)</f>
        <v>8040</v>
      </c>
      <c r="BT261" s="29" t="str">
        <f>VLOOKUP($S261,'[4]Lookup Tables'!$O$45:$S$53,4)</f>
        <v>114mm200 gauge</v>
      </c>
      <c r="BU261" s="33">
        <f t="shared" ref="BU261:BU264" si="2349">($AY261+1.25)/12</f>
        <v>3.6041666666666665</v>
      </c>
      <c r="BV261" s="30">
        <f>VLOOKUP($S261,'[4]Lookup Tables'!$O$45:$S$53,5)</f>
        <v>8036</v>
      </c>
      <c r="BW261" s="34">
        <f t="shared" ref="BW261:BW265" si="2350">F261</f>
        <v>12</v>
      </c>
      <c r="BX261" s="34">
        <f t="shared" ref="BX261:BX265" si="2351">BB261*BW261</f>
        <v>45.841499999999996</v>
      </c>
      <c r="BY261" s="34">
        <f t="shared" ref="BY261:BY265" si="2352">BE261*BW261</f>
        <v>46.872</v>
      </c>
      <c r="BZ261" s="34">
        <f t="shared" ref="BZ261:BZ265" si="2353">BH261*BW261</f>
        <v>48.478500000000004</v>
      </c>
      <c r="CA261" s="34">
        <f t="shared" ref="CA261:CA265" si="2354">BZ261+CE261+CI261</f>
        <v>50.978500000000004</v>
      </c>
      <c r="CB261" s="35" t="str">
        <f t="array" ref="CB261">VLOOKUP($E261&amp;ROUNDUP(($AZ261),0), CHOOSE({1,2},'[4]Lookup Tables'!$X$3:$X$129&amp;'[4]Lookup Tables'!$Y$3:$Y$129,'[4]Lookup Tables'!$Z$3:$Z$129),2,0)</f>
        <v>47"-2pc</v>
      </c>
      <c r="CC261" s="34">
        <f t="array" ref="CC261">VLOOKUP($E261&amp;ROUNDUP(($AZ261),0), CHOOSE({1,2},'[4]Lookup Tables'!$X$3:$X$129&amp;'[4]Lookup Tables'!$Y$3:$Y$129,'[4]Lookup Tables'!AA$3:$AA$129),2,0)</f>
        <v>8470</v>
      </c>
      <c r="CD261" s="34">
        <f t="array" ref="CD261">VLOOKUP($E261&amp;ROUNDUP(($AZ261),0), CHOOSE({1,2},'[4]Lookup Tables'!$X$3:$X$129&amp;'[4]Lookup Tables'!$Y$3:$Y$129,'[4]Lookup Tables'!$AB$3:$AB$129),2,0)</f>
        <v>8471</v>
      </c>
      <c r="CE261" s="36">
        <f t="array" ref="CE261">VLOOKUP($E261&amp;ROUNDUP(($AZ261),0), CHOOSE({1,2},'[4]Lookup Tables'!$X$3:$X$129&amp;'[4]Lookup Tables'!$Y$3:$Y$129,'[4]Lookup Tables'!$AD$3:$AD$129),2,0)</f>
        <v>2.5</v>
      </c>
      <c r="CF261" s="34">
        <f t="array" ref="CF261">VLOOKUP($E261&amp;ROUNDUP(($AZ261),0), CHOOSE({1,2},'[4]Lookup Tables'!$X$3:$X$129&amp;'[4]Lookup Tables'!$Y$3:$Y$129,'[4]Lookup Tables'!$AE$3:$AE$129),2,0)</f>
        <v>2</v>
      </c>
      <c r="CG261" s="34" t="str">
        <f t="array" ref="CG261">VLOOKUP($E261&amp;ROUNDUP(($AZ261+1),0), CHOOSE({1,2},'[4]Lookup Tables'!$X$3:$X$129&amp;'[4]Lookup Tables'!$Y$3:$Y$129,'[4]Lookup Tables'!$AC$3:$AC$129),2,0)</f>
        <v>NA</v>
      </c>
      <c r="CH261" s="36">
        <f t="shared" ref="CH261:CH265" si="2355">(CO261*12)*0.0386</f>
        <v>8.8688994540368018</v>
      </c>
      <c r="CI261" s="36">
        <f t="shared" ref="CI261:CI265" si="2356">IF(CB261="NA", CH261*0.0022,0)</f>
        <v>0</v>
      </c>
      <c r="CJ261" s="36">
        <f t="shared" ref="CJ261:CJ265" si="2357">((3.14159*(((S261*0.039370078474)/2)^2))*Q261)*BW261</f>
        <v>624.53927954630524</v>
      </c>
      <c r="CK261" s="36">
        <f t="shared" ref="CK261:CK265" si="2358">((SQRT((CJ261/Q261)/3.14159))*2)</f>
        <v>4.3642224777562735</v>
      </c>
      <c r="CL261" s="36">
        <f t="shared" ref="CL261:CL265" si="2359">CK261/0.7827</f>
        <v>5.5758559828239092</v>
      </c>
      <c r="CM261" s="36">
        <f t="shared" ref="CM261:CM265" si="2360">(2*3.14159*(CL261/2))/12</f>
        <v>1.459754449756647</v>
      </c>
      <c r="CN261" s="37">
        <f t="shared" ref="CN261:CN265" si="2361">ROUNDUP((Q261/3)*CM261,1)</f>
        <v>20.400000000000002</v>
      </c>
      <c r="CO261" s="37">
        <f t="shared" ref="CO261:CO265" si="2362">(CN261*ABS(COS(15)))+((6*(CM261*5))/12)</f>
        <v>19.147019546711576</v>
      </c>
      <c r="CP261" s="52" t="str">
        <f t="array" ref="CP261">VLOOKUP($S261&amp;$D261, CHOOSE({1,2}, '[4]Lookup Tables'!$O$65:$O$79&amp;'[4]Lookup Tables'!$P$65:$P$79,'[4]Lookup Tables'!$Q$65:$Q$79),2,0)</f>
        <v>NA</v>
      </c>
      <c r="CQ261" s="39">
        <f t="shared" ref="CQ261:CQ265" si="2363">(CA261/BW261)+(50/I261)</f>
        <v>4.3474146825396822</v>
      </c>
      <c r="CR261" s="40" t="str">
        <f>+IFERROR(VLOOKUP($J261,'[5]Codes - Revised'!$A$8:$O$12110,10,FALSE),"ERROR")</f>
        <v>48x42</v>
      </c>
      <c r="CS261" s="41">
        <f t="shared" ref="CS261:CS265" si="2364">CQ261*F261*H261</f>
        <v>2191.0969999999998</v>
      </c>
    </row>
    <row r="262" spans="1:97" s="10" customFormat="1">
      <c r="A262" s="11" t="s">
        <v>277</v>
      </c>
      <c r="B262" s="11">
        <v>286095</v>
      </c>
      <c r="C262" s="11" t="s">
        <v>534</v>
      </c>
      <c r="D262" s="11" t="s">
        <v>23</v>
      </c>
      <c r="E262" s="11" t="s">
        <v>34</v>
      </c>
      <c r="F262" s="11">
        <v>12</v>
      </c>
      <c r="G262" s="13">
        <f t="shared" si="2323"/>
        <v>51.901095392117895</v>
      </c>
      <c r="H262" s="14">
        <v>42</v>
      </c>
      <c r="I262" s="13">
        <f t="shared" si="2324"/>
        <v>504</v>
      </c>
      <c r="J262" s="14">
        <v>34542</v>
      </c>
      <c r="K262" s="11">
        <v>37</v>
      </c>
      <c r="L262" s="15">
        <f>+IFERROR(VLOOKUP($K262,'[4]Lookup Tables'!$A$3:$B$35,2,FALSE),"ERROR")</f>
        <v>37</v>
      </c>
      <c r="M262" s="11" t="s">
        <v>51</v>
      </c>
      <c r="N262" s="15" t="str">
        <f t="array" ref="N262">VLOOKUP($M262&amp;$L262, CHOOSE({1,2}, '[4]Lookup Tables'!$I$59:$I$165&amp;'[4]Lookup Tables'!$J$59:$J$165,'[4]Lookup Tables'!$K$59:$K$165), 2,0)</f>
        <v>VLIF37</v>
      </c>
      <c r="O262" s="15">
        <f t="array" ref="O262">VLOOKUP($M262&amp;$K262&amp;A262, CHOOSE({1,2,3}, '[4]Lookup Tables'!$I$59:$I$165&amp;'[4]Lookup Tables'!$J$59:$J$165&amp;'[4]Lookup Tables'!$H$59:$H$165,'[4]Lookup Tables'!$L$59:$L$165), 2,0)</f>
        <v>70353</v>
      </c>
      <c r="P262" s="15">
        <f>+IFERROR(VLOOKUP($A262,'[4]Lookup Tables'!$I$54:$J$55,2,FALSE),"ERROR")</f>
        <v>72038</v>
      </c>
      <c r="Q262" s="16">
        <v>44.75</v>
      </c>
      <c r="R262" s="51">
        <v>1.375</v>
      </c>
      <c r="S262" s="18">
        <v>32</v>
      </c>
      <c r="T262" s="19">
        <f>(VLOOKUP(S262,'[4]Lookup Tables'!$L$3:$M$11,2,FALSE))*0.039370078474</f>
        <v>1.2499999915495001</v>
      </c>
      <c r="U262" s="17">
        <f t="shared" si="2325"/>
        <v>54.916465077797966</v>
      </c>
      <c r="V262" s="20" t="str">
        <f>+IFERROR(VLOOKUP(L262,'[4]Lookup Tables'!$R$4:$U$22,3,FALSE),"ERROR")</f>
        <v>Blue</v>
      </c>
      <c r="W262" s="21">
        <f t="shared" si="2326"/>
        <v>286095</v>
      </c>
      <c r="X262" s="22" t="s">
        <v>535</v>
      </c>
      <c r="Y262" s="23" t="s">
        <v>27</v>
      </c>
      <c r="Z262" s="23" t="str">
        <f>+IFERROR(VLOOKUP(L262,'[4]Lookup Tables'!$R$4:$U$22,4,FALSE),"ERROR")</f>
        <v>Fast</v>
      </c>
      <c r="AA262" s="21">
        <f t="shared" si="2327"/>
        <v>32</v>
      </c>
      <c r="AB262" s="24">
        <f t="shared" si="2328"/>
        <v>1.375</v>
      </c>
      <c r="AC262" s="23" t="s">
        <v>305</v>
      </c>
      <c r="AD262" s="25">
        <v>0.875</v>
      </c>
      <c r="AE262" s="26">
        <f t="shared" si="2329"/>
        <v>4.5388194356876186</v>
      </c>
      <c r="AF262" s="23" t="s">
        <v>306</v>
      </c>
      <c r="AG262" s="23">
        <v>1</v>
      </c>
      <c r="AH262" s="26">
        <f t="shared" si="2330"/>
        <v>5.5913182437096758</v>
      </c>
      <c r="AI262" s="23"/>
      <c r="AJ262" s="23"/>
      <c r="AK262" s="26"/>
      <c r="AL262" s="23" t="s">
        <v>31</v>
      </c>
      <c r="AM262" s="23">
        <v>0.80400000000000005</v>
      </c>
      <c r="AN262" s="26">
        <f t="shared" si="2331"/>
        <v>4.142231475997515</v>
      </c>
      <c r="AO262" s="23" t="s">
        <v>32</v>
      </c>
      <c r="AP262" s="23">
        <v>0.53</v>
      </c>
      <c r="AQ262" s="26">
        <f t="shared" si="2332"/>
        <v>3.2669679346310478</v>
      </c>
      <c r="AR262" s="47">
        <f t="shared" si="2333"/>
        <v>45</v>
      </c>
      <c r="AS262" s="21">
        <f>+IFERROR(VLOOKUP(L262,'[4]Lookup Tables'!$R$4:$U$22,2,FALSE),"ERROR")</f>
        <v>30</v>
      </c>
      <c r="AT262" s="23" t="str">
        <f t="shared" si="2334"/>
        <v>GJ</v>
      </c>
      <c r="AU262" s="21">
        <f t="shared" si="2335"/>
        <v>12</v>
      </c>
      <c r="AV262" s="21" t="str">
        <f>+IFERROR(VLOOKUP(L262,'[4]Lookup Tables'!$R$4:$V$22,5,FALSE),"ERROR")</f>
        <v>5-8</v>
      </c>
      <c r="AW262" s="21">
        <v>600</v>
      </c>
      <c r="AX262" s="48">
        <f t="shared" si="2336"/>
        <v>44.75</v>
      </c>
      <c r="AY262" s="48">
        <f t="shared" si="2337"/>
        <v>45</v>
      </c>
      <c r="AZ262" s="48">
        <f t="shared" si="2338"/>
        <v>45.75</v>
      </c>
      <c r="BA262" s="29">
        <f t="array" ref="BA262">VLOOKUP($S262&amp;$M262, CHOOSE({1,2}, '[4]Lookup Tables'!$I$20:$I$49&amp;'[4]Lookup Tables'!$J$20:$J$49,'[4]Lookup Tables'!$K$20:$K$49), 2,0)</f>
        <v>9.1499999999999998E-2</v>
      </c>
      <c r="BB262" s="29">
        <f t="shared" si="2339"/>
        <v>4.0946249999999997</v>
      </c>
      <c r="BC262" s="30">
        <f t="shared" si="2340"/>
        <v>1858.95975</v>
      </c>
      <c r="BD262" s="29">
        <f t="array" ref="BD262">VLOOKUP($S262&amp;$M262, CHOOSE({1,2}, '[4]Lookup Tables'!$I$20:$I$49&amp;'[4]Lookup Tables'!$J$20:$J$49,'[4]Lookup Tables'!$L$20:$L$49), 2,0)</f>
        <v>9.2999999999999999E-2</v>
      </c>
      <c r="BE262" s="29">
        <f t="shared" si="2341"/>
        <v>4.1849999999999996</v>
      </c>
      <c r="BF262" s="30">
        <f t="shared" si="2342"/>
        <v>1899.9899999999998</v>
      </c>
      <c r="BG262" s="29">
        <f t="array" ref="BG262">VLOOKUP($S262&amp;$M262, CHOOSE({1,2}, '[4]Lookup Tables'!$I$20:$I$49&amp;'[4]Lookup Tables'!$J$20:$J$49,'[4]Lookup Tables'!$M$20:$M$49), 2,0)</f>
        <v>9.4500000000000001E-2</v>
      </c>
      <c r="BH262" s="29">
        <f t="shared" si="2343"/>
        <v>4.3233750000000004</v>
      </c>
      <c r="BI262" s="30">
        <f t="shared" si="2344"/>
        <v>1962.8122500000002</v>
      </c>
      <c r="BJ262" s="30" t="str">
        <f t="shared" si="2345"/>
        <v>VLIF37</v>
      </c>
      <c r="BK262" s="31">
        <f t="shared" si="2346"/>
        <v>2.9294999999999995</v>
      </c>
      <c r="BL262" s="30">
        <v>72036</v>
      </c>
      <c r="BM262" s="31">
        <f t="shared" si="2347"/>
        <v>1.2554999999999998</v>
      </c>
      <c r="BN262" s="32">
        <v>0.3</v>
      </c>
      <c r="BO262" s="29" t="str">
        <f>'[4]Lookup Tables'!$P$58</f>
        <v>12-8 4x1.25 Universal Clip</v>
      </c>
      <c r="BP262" s="30">
        <f>VLOOKUP($BO262,'[4]Lookup Tables'!$P$58:$Q$60,2)</f>
        <v>8509</v>
      </c>
      <c r="BQ262" s="29" t="str">
        <f>VLOOKUP($S262,'[4]Lookup Tables'!$O$45:$S$53,2)</f>
        <v>54mm142 gauge</v>
      </c>
      <c r="BR262" s="33">
        <f t="shared" si="2348"/>
        <v>3.8541666666666665</v>
      </c>
      <c r="BS262" s="30">
        <f>VLOOKUP($S262,'[4]Lookup Tables'!$O$45:$S$53,3)</f>
        <v>8040</v>
      </c>
      <c r="BT262" s="29" t="str">
        <f>VLOOKUP($S262,'[4]Lookup Tables'!$O$45:$S$53,4)</f>
        <v>114mm200 gauge</v>
      </c>
      <c r="BU262" s="33">
        <f t="shared" si="2349"/>
        <v>3.8541666666666665</v>
      </c>
      <c r="BV262" s="30">
        <f>VLOOKUP($S262,'[4]Lookup Tables'!$O$45:$S$53,5)</f>
        <v>8036</v>
      </c>
      <c r="BW262" s="34">
        <f t="shared" si="2350"/>
        <v>12</v>
      </c>
      <c r="BX262" s="34">
        <f t="shared" si="2351"/>
        <v>49.135499999999993</v>
      </c>
      <c r="BY262" s="34">
        <f t="shared" si="2352"/>
        <v>50.22</v>
      </c>
      <c r="BZ262" s="34">
        <f t="shared" si="2353"/>
        <v>51.880500000000005</v>
      </c>
      <c r="CA262" s="34">
        <f t="shared" si="2354"/>
        <v>51.901095392117895</v>
      </c>
      <c r="CB262" s="35" t="str">
        <f t="array" ref="CB262">VLOOKUP($E262&amp;ROUNDUP(($AZ262),0), CHOOSE({1,2},'[4]Lookup Tables'!$X$3:$X$129&amp;'[4]Lookup Tables'!$Y$3:$Y$129,'[4]Lookup Tables'!$Z$3:$Z$129),2,0)</f>
        <v>NA</v>
      </c>
      <c r="CC262" s="34" t="str">
        <f t="array" ref="CC262">VLOOKUP($E262&amp;ROUNDUP(($AZ262),0), CHOOSE({1,2},'[4]Lookup Tables'!$X$3:$X$129&amp;'[4]Lookup Tables'!$Y$3:$Y$129,'[4]Lookup Tables'!AA$3:$AA$129),2,0)</f>
        <v>NA</v>
      </c>
      <c r="CD262" s="34" t="str">
        <f t="array" ref="CD262">VLOOKUP($E262&amp;ROUNDUP(($AZ262),0), CHOOSE({1,2},'[4]Lookup Tables'!$X$3:$X$129&amp;'[4]Lookup Tables'!$Y$3:$Y$129,'[4]Lookup Tables'!$AB$3:$AB$129),2,0)</f>
        <v>NA</v>
      </c>
      <c r="CE262" s="36">
        <f t="array" ref="CE262">VLOOKUP($E262&amp;ROUNDUP(($AZ262),0), CHOOSE({1,2},'[4]Lookup Tables'!$X$3:$X$129&amp;'[4]Lookup Tables'!$Y$3:$Y$129,'[4]Lookup Tables'!$AD$3:$AD$129),2,0)</f>
        <v>0</v>
      </c>
      <c r="CF262" s="34">
        <f t="array" ref="CF262">VLOOKUP($E262&amp;ROUNDUP(($AZ262),0), CHOOSE({1,2},'[4]Lookup Tables'!$X$3:$X$129&amp;'[4]Lookup Tables'!$Y$3:$Y$129,'[4]Lookup Tables'!$AE$3:$AE$129),2,0)</f>
        <v>0</v>
      </c>
      <c r="CG262" s="34">
        <f t="array" ref="CG262">VLOOKUP($E262&amp;ROUNDUP(($AZ262+1),0), CHOOSE({1,2},'[4]Lookup Tables'!$X$3:$X$129&amp;'[4]Lookup Tables'!$Y$3:$Y$129,'[4]Lookup Tables'!$AC$3:$AC$129),2,0)</f>
        <v>8053</v>
      </c>
      <c r="CH262" s="36">
        <f t="shared" si="2355"/>
        <v>9.3615418717674892</v>
      </c>
      <c r="CI262" s="36">
        <f t="shared" si="2356"/>
        <v>2.0595392117888477E-2</v>
      </c>
      <c r="CJ262" s="36">
        <f t="shared" si="2357"/>
        <v>669.41635352568051</v>
      </c>
      <c r="CK262" s="36">
        <f t="shared" si="2358"/>
        <v>4.3642224777562735</v>
      </c>
      <c r="CL262" s="36">
        <f t="shared" si="2359"/>
        <v>5.5758559828239092</v>
      </c>
      <c r="CM262" s="36">
        <f t="shared" si="2360"/>
        <v>1.459754449756647</v>
      </c>
      <c r="CN262" s="37">
        <f t="shared" si="2361"/>
        <v>21.8</v>
      </c>
      <c r="CO262" s="37">
        <f t="shared" si="2362"/>
        <v>20.210582624713922</v>
      </c>
      <c r="CP262" s="52" t="str">
        <f t="array" ref="CP262">VLOOKUP($S262&amp;$D262, CHOOSE({1,2}, '[4]Lookup Tables'!$O$65:$O$79&amp;'[4]Lookup Tables'!$P$65:$P$79,'[4]Lookup Tables'!$Q$65:$Q$79),2,0)</f>
        <v>NA</v>
      </c>
      <c r="CQ262" s="39">
        <f t="shared" si="2363"/>
        <v>4.4242976318828404</v>
      </c>
      <c r="CR262" s="40" t="str">
        <f>+IFERROR(VLOOKUP($J262,'[5]Codes - Revised'!$A$8:$O$12110,10,FALSE),"ERROR")</f>
        <v>45x44</v>
      </c>
      <c r="CS262" s="41">
        <f t="shared" si="2364"/>
        <v>2229.8460064689516</v>
      </c>
    </row>
    <row r="263" spans="1:97" s="10" customFormat="1">
      <c r="A263" s="11" t="s">
        <v>277</v>
      </c>
      <c r="B263" s="11">
        <v>290024</v>
      </c>
      <c r="C263" s="11" t="s">
        <v>536</v>
      </c>
      <c r="D263" s="11" t="s">
        <v>23</v>
      </c>
      <c r="E263" s="11" t="s">
        <v>24</v>
      </c>
      <c r="F263" s="11">
        <v>12</v>
      </c>
      <c r="G263" s="13">
        <f t="shared" si="2323"/>
        <v>57.802500000000002</v>
      </c>
      <c r="H263" s="14">
        <v>42</v>
      </c>
      <c r="I263" s="13">
        <f t="shared" si="2324"/>
        <v>504</v>
      </c>
      <c r="J263" s="14">
        <v>35342</v>
      </c>
      <c r="K263" s="11">
        <v>50</v>
      </c>
      <c r="L263" s="15">
        <f>+IFERROR(VLOOKUP($K263,'[4]Lookup Tables'!$A$3:$B$35,2,FALSE),"ERROR")</f>
        <v>50</v>
      </c>
      <c r="M263" s="11" t="s">
        <v>56</v>
      </c>
      <c r="N263" s="15" t="str">
        <f t="array" ref="N263">VLOOKUP($M263&amp;$L263, CHOOSE({1,2}, '[4]Lookup Tables'!$I$59:$I$165&amp;'[4]Lookup Tables'!$J$59:$J$165,'[4]Lookup Tables'!$K$59:$K$165), 2,0)</f>
        <v>LIF50</v>
      </c>
      <c r="O263" s="15">
        <f t="array" ref="O263">VLOOKUP($M263&amp;$K263&amp;A263, CHOOSE({1,2,3}, '[4]Lookup Tables'!$I$59:$I$165&amp;'[4]Lookup Tables'!$J$59:$J$165&amp;'[4]Lookup Tables'!$H$59:$H$165,'[4]Lookup Tables'!$L$59:$L$165), 2,0)</f>
        <v>70419</v>
      </c>
      <c r="P263" s="15">
        <f>+IFERROR(VLOOKUP($A263,'[4]Lookup Tables'!$I$54:$J$55,2,FALSE),"ERROR")</f>
        <v>72038</v>
      </c>
      <c r="Q263" s="16">
        <v>47.75</v>
      </c>
      <c r="R263" s="51">
        <v>1.375</v>
      </c>
      <c r="S263" s="18">
        <v>32</v>
      </c>
      <c r="T263" s="19">
        <f>(VLOOKUP(S263,'[4]Lookup Tables'!$L$3:$M$11,2,FALSE))*0.039370078474</f>
        <v>1.2499999915495001</v>
      </c>
      <c r="U263" s="17">
        <f t="shared" si="2325"/>
        <v>58.59801580927045</v>
      </c>
      <c r="V263" s="20" t="str">
        <f>+IFERROR(VLOOKUP(L263,'[4]Lookup Tables'!$R$4:$U$22,3,FALSE),"ERROR")</f>
        <v>Green</v>
      </c>
      <c r="W263" s="21">
        <f t="shared" si="2326"/>
        <v>290024</v>
      </c>
      <c r="X263" s="22" t="s">
        <v>537</v>
      </c>
      <c r="Y263" s="23" t="s">
        <v>27</v>
      </c>
      <c r="Z263" s="23" t="str">
        <f>+IFERROR(VLOOKUP(L263,'[4]Lookup Tables'!$R$4:$U$22,4,FALSE),"ERROR")</f>
        <v>Medium</v>
      </c>
      <c r="AA263" s="21">
        <f t="shared" si="2327"/>
        <v>32</v>
      </c>
      <c r="AB263" s="24">
        <f t="shared" si="2328"/>
        <v>1.375</v>
      </c>
      <c r="AC263" s="23" t="s">
        <v>305</v>
      </c>
      <c r="AD263" s="25">
        <v>0.875</v>
      </c>
      <c r="AE263" s="26">
        <f t="shared" si="2329"/>
        <v>4.8521196824534059</v>
      </c>
      <c r="AF263" s="23" t="s">
        <v>306</v>
      </c>
      <c r="AG263" s="23">
        <v>1</v>
      </c>
      <c r="AH263" s="26">
        <f t="shared" si="2330"/>
        <v>5.9772691303491889</v>
      </c>
      <c r="AI263" s="23"/>
      <c r="AJ263" s="23"/>
      <c r="AK263" s="26"/>
      <c r="AL263" s="23" t="s">
        <v>31</v>
      </c>
      <c r="AM263" s="23">
        <v>0.80400000000000005</v>
      </c>
      <c r="AN263" s="26">
        <f t="shared" si="2331"/>
        <v>4.4281565192779437</v>
      </c>
      <c r="AO263" s="23" t="s">
        <v>32</v>
      </c>
      <c r="AP263" s="23">
        <v>0.53</v>
      </c>
      <c r="AQ263" s="26">
        <f t="shared" si="2332"/>
        <v>3.4924763238936749</v>
      </c>
      <c r="AR263" s="47">
        <f t="shared" si="2333"/>
        <v>48</v>
      </c>
      <c r="AS263" s="21">
        <f>+IFERROR(VLOOKUP(L263,'[4]Lookup Tables'!$R$4:$U$22,2,FALSE),"ERROR")</f>
        <v>60</v>
      </c>
      <c r="AT263" s="23" t="str">
        <f t="shared" si="2334"/>
        <v>GJ</v>
      </c>
      <c r="AU263" s="21">
        <f t="shared" si="2335"/>
        <v>12</v>
      </c>
      <c r="AV263" s="21" t="str">
        <f>+IFERROR(VLOOKUP(L263,'[4]Lookup Tables'!$R$4:$V$22,5,FALSE),"ERROR")</f>
        <v>5-8</v>
      </c>
      <c r="AW263" s="21">
        <v>600</v>
      </c>
      <c r="AX263" s="48">
        <f t="shared" si="2336"/>
        <v>47.75</v>
      </c>
      <c r="AY263" s="48">
        <f t="shared" si="2337"/>
        <v>48</v>
      </c>
      <c r="AZ263" s="48">
        <f t="shared" si="2338"/>
        <v>48.75</v>
      </c>
      <c r="BA263" s="29">
        <f t="array" ref="BA263">VLOOKUP($S263&amp;$M263, CHOOSE({1,2}, '[4]Lookup Tables'!$I$20:$I$49&amp;'[4]Lookup Tables'!$J$20:$J$49,'[4]Lookup Tables'!$K$20:$K$49), 2,0)</f>
        <v>9.1499999999999998E-2</v>
      </c>
      <c r="BB263" s="29">
        <f t="shared" si="2339"/>
        <v>4.3691249999999995</v>
      </c>
      <c r="BC263" s="30">
        <f t="shared" si="2340"/>
        <v>1983.5827499999998</v>
      </c>
      <c r="BD263" s="29">
        <f t="array" ref="BD263">VLOOKUP($S263&amp;$M263, CHOOSE({1,2}, '[4]Lookup Tables'!$I$20:$I$49&amp;'[4]Lookup Tables'!$J$20:$J$49,'[4]Lookup Tables'!$L$20:$L$49), 2,0)</f>
        <v>9.2999999999999999E-2</v>
      </c>
      <c r="BE263" s="29">
        <f t="shared" si="2341"/>
        <v>4.4640000000000004</v>
      </c>
      <c r="BF263" s="30">
        <f t="shared" si="2342"/>
        <v>2026.6560000000002</v>
      </c>
      <c r="BG263" s="29">
        <f t="array" ref="BG263">VLOOKUP($S263&amp;$M263, CHOOSE({1,2}, '[4]Lookup Tables'!$I$20:$I$49&amp;'[4]Lookup Tables'!$J$20:$J$49,'[4]Lookup Tables'!$M$20:$M$49), 2,0)</f>
        <v>9.4500000000000001E-2</v>
      </c>
      <c r="BH263" s="29">
        <f t="shared" si="2343"/>
        <v>4.6068749999999996</v>
      </c>
      <c r="BI263" s="30">
        <f t="shared" si="2344"/>
        <v>2091.5212499999998</v>
      </c>
      <c r="BJ263" s="30" t="str">
        <f t="shared" si="2345"/>
        <v>LIF50</v>
      </c>
      <c r="BK263" s="31">
        <f t="shared" si="2346"/>
        <v>3.1248</v>
      </c>
      <c r="BL263" s="30">
        <v>72036</v>
      </c>
      <c r="BM263" s="31">
        <f t="shared" si="2347"/>
        <v>1.3392000000000002</v>
      </c>
      <c r="BN263" s="32">
        <v>0.3</v>
      </c>
      <c r="BO263" s="29" t="str">
        <f>'[4]Lookup Tables'!$P$58</f>
        <v>12-8 4x1.25 Universal Clip</v>
      </c>
      <c r="BP263" s="30">
        <f>VLOOKUP($BO263,'[4]Lookup Tables'!$P$58:$Q$60,2)</f>
        <v>8509</v>
      </c>
      <c r="BQ263" s="29" t="str">
        <f>VLOOKUP($S263,'[4]Lookup Tables'!$O$45:$S$53,2)</f>
        <v>54mm142 gauge</v>
      </c>
      <c r="BR263" s="33">
        <f t="shared" si="2348"/>
        <v>4.104166666666667</v>
      </c>
      <c r="BS263" s="30">
        <f>VLOOKUP($S263,'[4]Lookup Tables'!$O$45:$S$53,3)</f>
        <v>8040</v>
      </c>
      <c r="BT263" s="29" t="str">
        <f>VLOOKUP($S263,'[4]Lookup Tables'!$O$45:$S$53,4)</f>
        <v>114mm200 gauge</v>
      </c>
      <c r="BU263" s="33">
        <f t="shared" si="2349"/>
        <v>4.104166666666667</v>
      </c>
      <c r="BV263" s="30">
        <f>VLOOKUP($S263,'[4]Lookup Tables'!$O$45:$S$53,5)</f>
        <v>8036</v>
      </c>
      <c r="BW263" s="34">
        <f t="shared" si="2350"/>
        <v>12</v>
      </c>
      <c r="BX263" s="34">
        <f t="shared" si="2351"/>
        <v>52.42949999999999</v>
      </c>
      <c r="BY263" s="34">
        <f t="shared" si="2352"/>
        <v>53.568000000000005</v>
      </c>
      <c r="BZ263" s="34">
        <f t="shared" si="2353"/>
        <v>55.282499999999999</v>
      </c>
      <c r="CA263" s="34">
        <f t="shared" si="2354"/>
        <v>57.802500000000002</v>
      </c>
      <c r="CB263" s="35" t="s">
        <v>538</v>
      </c>
      <c r="CC263" s="34">
        <v>8472</v>
      </c>
      <c r="CD263" s="34">
        <v>8473</v>
      </c>
      <c r="CE263" s="36">
        <f t="array" ref="CE263">VLOOKUP($E263&amp;ROUNDUP(($AZ263),0), CHOOSE({1,2},'[4]Lookup Tables'!$X$3:$X$129&amp;'[4]Lookup Tables'!$Y$3:$Y$129,'[4]Lookup Tables'!$AD$3:$AD$129),2,0)</f>
        <v>2.52</v>
      </c>
      <c r="CF263" s="34">
        <f t="array" ref="CF263">VLOOKUP($E263&amp;ROUNDUP(($AZ263),0), CHOOSE({1,2},'[4]Lookup Tables'!$X$3:$X$129&amp;'[4]Lookup Tables'!$Y$3:$Y$129,'[4]Lookup Tables'!$AE$3:$AE$129),2,0)</f>
        <v>3</v>
      </c>
      <c r="CG263" s="34" t="str">
        <f t="array" ref="CG263">VLOOKUP($E263&amp;ROUNDUP(($AZ263+1),0), CHOOSE({1,2},'[4]Lookup Tables'!$X$3:$X$129&amp;'[4]Lookup Tables'!$Y$3:$Y$129,'[4]Lookup Tables'!$AC$3:$AC$129),2,0)</f>
        <v>NA</v>
      </c>
      <c r="CH263" s="36">
        <f t="shared" si="2355"/>
        <v>9.8893730336217995</v>
      </c>
      <c r="CI263" s="36">
        <f t="shared" si="2356"/>
        <v>0</v>
      </c>
      <c r="CJ263" s="36">
        <f t="shared" si="2357"/>
        <v>714.29342750505566</v>
      </c>
      <c r="CK263" s="36">
        <f t="shared" si="2358"/>
        <v>4.3642224777562735</v>
      </c>
      <c r="CL263" s="36">
        <f t="shared" si="2359"/>
        <v>5.5758559828239092</v>
      </c>
      <c r="CM263" s="36">
        <f t="shared" si="2360"/>
        <v>1.459754449756647</v>
      </c>
      <c r="CN263" s="37">
        <f t="shared" si="2361"/>
        <v>23.3</v>
      </c>
      <c r="CO263" s="37">
        <f t="shared" si="2362"/>
        <v>21.350114494002156</v>
      </c>
      <c r="CP263" s="52" t="str">
        <f t="array" ref="CP263">VLOOKUP($S263&amp;$D263, CHOOSE({1,2}, '[4]Lookup Tables'!$O$65:$O$79&amp;'[4]Lookup Tables'!$P$65:$P$79,'[4]Lookup Tables'!$Q$65:$Q$79),2,0)</f>
        <v>NA</v>
      </c>
      <c r="CQ263" s="39">
        <f t="shared" si="2363"/>
        <v>4.9160813492063493</v>
      </c>
      <c r="CR263" s="40" t="str">
        <f>+IFERROR(VLOOKUP($J263,'[5]Codes - Revised'!$A$8:$O$12110,10,FALSE),"ERROR")</f>
        <v>56x42</v>
      </c>
      <c r="CS263" s="41">
        <f t="shared" si="2364"/>
        <v>2477.7049999999999</v>
      </c>
    </row>
    <row r="264" spans="1:97" s="10" customFormat="1">
      <c r="A264" s="11" t="s">
        <v>277</v>
      </c>
      <c r="B264" s="11">
        <v>290026</v>
      </c>
      <c r="C264" s="11" t="s">
        <v>539</v>
      </c>
      <c r="D264" s="11" t="s">
        <v>23</v>
      </c>
      <c r="E264" s="11" t="s">
        <v>24</v>
      </c>
      <c r="F264" s="11">
        <v>12</v>
      </c>
      <c r="G264" s="13">
        <f t="shared" si="2323"/>
        <v>57.802500000000002</v>
      </c>
      <c r="H264" s="14">
        <v>42</v>
      </c>
      <c r="I264" s="13">
        <f t="shared" si="2324"/>
        <v>504</v>
      </c>
      <c r="J264" s="14">
        <v>35342</v>
      </c>
      <c r="K264" s="11" t="s">
        <v>65</v>
      </c>
      <c r="L264" s="15" t="str">
        <f>+IFERROR(VLOOKUP($K264,'[4]Lookup Tables'!$A$3:$B$35,2,FALSE),"ERROR")</f>
        <v>0204</v>
      </c>
      <c r="M264" s="11" t="s">
        <v>56</v>
      </c>
      <c r="N264" s="15" t="str">
        <f t="array" ref="N264">VLOOKUP($M264&amp;$L264, CHOOSE({1,2}, '[4]Lookup Tables'!$I$59:$I$165&amp;'[4]Lookup Tables'!$J$59:$J$165,'[4]Lookup Tables'!$K$59:$K$165), 2,0)</f>
        <v>LIF0204</v>
      </c>
      <c r="O264" s="15">
        <f t="array" ref="O264">VLOOKUP($M264&amp;$K264&amp;A264, CHOOSE({1,2,3}, '[4]Lookup Tables'!$I$59:$I$165&amp;'[4]Lookup Tables'!$J$59:$J$165&amp;'[4]Lookup Tables'!$H$59:$H$165,'[4]Lookup Tables'!$L$59:$L$165), 2,0)</f>
        <v>70414</v>
      </c>
      <c r="P264" s="15">
        <f>+IFERROR(VLOOKUP($A264,'[4]Lookup Tables'!$I$54:$J$55,2,FALSE),"ERROR")</f>
        <v>72038</v>
      </c>
      <c r="Q264" s="16">
        <v>47.75</v>
      </c>
      <c r="R264" s="51">
        <v>1.375</v>
      </c>
      <c r="S264" s="18">
        <v>32</v>
      </c>
      <c r="T264" s="19">
        <f>(VLOOKUP(S264,'[4]Lookup Tables'!$L$3:$M$11,2,FALSE))*0.039370078474</f>
        <v>1.2499999915495001</v>
      </c>
      <c r="U264" s="17">
        <f t="shared" si="2325"/>
        <v>58.59801580927045</v>
      </c>
      <c r="V264" s="20" t="str">
        <f>+IFERROR(VLOOKUP(L264,'[4]Lookup Tables'!$R$4:$U$22,3,FALSE),"ERROR")</f>
        <v>Yellow</v>
      </c>
      <c r="W264" s="21">
        <f t="shared" si="2326"/>
        <v>290026</v>
      </c>
      <c r="X264" s="22" t="s">
        <v>540</v>
      </c>
      <c r="Y264" s="23" t="s">
        <v>27</v>
      </c>
      <c r="Z264" s="23" t="str">
        <f>+IFERROR(VLOOKUP(L264,'[4]Lookup Tables'!$R$4:$U$22,4,FALSE),"ERROR")</f>
        <v>Slow</v>
      </c>
      <c r="AA264" s="21">
        <f t="shared" si="2327"/>
        <v>32</v>
      </c>
      <c r="AB264" s="24">
        <f t="shared" si="2328"/>
        <v>1.375</v>
      </c>
      <c r="AC264" s="23" t="s">
        <v>305</v>
      </c>
      <c r="AD264" s="25">
        <v>0.875</v>
      </c>
      <c r="AE264" s="26">
        <f t="shared" si="2329"/>
        <v>4.8521196824534059</v>
      </c>
      <c r="AF264" s="23" t="s">
        <v>306</v>
      </c>
      <c r="AG264" s="23">
        <v>1</v>
      </c>
      <c r="AH264" s="26">
        <f t="shared" si="2330"/>
        <v>5.9772691303491889</v>
      </c>
      <c r="AI264" s="23"/>
      <c r="AJ264" s="23"/>
      <c r="AK264" s="26"/>
      <c r="AL264" s="23" t="s">
        <v>31</v>
      </c>
      <c r="AM264" s="23">
        <v>0.80400000000000005</v>
      </c>
      <c r="AN264" s="26">
        <f t="shared" si="2331"/>
        <v>4.4281565192779437</v>
      </c>
      <c r="AO264" s="23" t="s">
        <v>32</v>
      </c>
      <c r="AP264" s="23">
        <v>0.53</v>
      </c>
      <c r="AQ264" s="26">
        <f t="shared" si="2332"/>
        <v>3.4924763238936749</v>
      </c>
      <c r="AR264" s="47">
        <f t="shared" si="2333"/>
        <v>48</v>
      </c>
      <c r="AS264" s="21">
        <f>+IFERROR(VLOOKUP(L264,'[4]Lookup Tables'!$R$4:$U$22,2,FALSE),"ERROR")</f>
        <v>240</v>
      </c>
      <c r="AT264" s="23" t="str">
        <f t="shared" si="2334"/>
        <v>GJ</v>
      </c>
      <c r="AU264" s="21">
        <f t="shared" si="2335"/>
        <v>12</v>
      </c>
      <c r="AV264" s="21" t="str">
        <f>+IFERROR(VLOOKUP(L264,'[4]Lookup Tables'!$R$4:$V$22,5,FALSE),"ERROR")</f>
        <v>5-8</v>
      </c>
      <c r="AW264" s="21">
        <v>600</v>
      </c>
      <c r="AX264" s="48">
        <f t="shared" si="2336"/>
        <v>47.75</v>
      </c>
      <c r="AY264" s="48">
        <f t="shared" si="2337"/>
        <v>48</v>
      </c>
      <c r="AZ264" s="48">
        <f t="shared" si="2338"/>
        <v>48.75</v>
      </c>
      <c r="BA264" s="29">
        <f t="array" ref="BA264">VLOOKUP($S264&amp;$M264, CHOOSE({1,2}, '[4]Lookup Tables'!$I$20:$I$49&amp;'[4]Lookup Tables'!$J$20:$J$49,'[4]Lookup Tables'!$K$20:$K$49), 2,0)</f>
        <v>9.1499999999999998E-2</v>
      </c>
      <c r="BB264" s="29">
        <f t="shared" si="2339"/>
        <v>4.3691249999999995</v>
      </c>
      <c r="BC264" s="30">
        <f t="shared" si="2340"/>
        <v>1983.5827499999998</v>
      </c>
      <c r="BD264" s="29">
        <f t="array" ref="BD264">VLOOKUP($S264&amp;$M264, CHOOSE({1,2}, '[4]Lookup Tables'!$I$20:$I$49&amp;'[4]Lookup Tables'!$J$20:$J$49,'[4]Lookup Tables'!$L$20:$L$49), 2,0)</f>
        <v>9.2999999999999999E-2</v>
      </c>
      <c r="BE264" s="29">
        <f t="shared" si="2341"/>
        <v>4.4640000000000004</v>
      </c>
      <c r="BF264" s="30">
        <f t="shared" si="2342"/>
        <v>2026.6560000000002</v>
      </c>
      <c r="BG264" s="29">
        <f t="array" ref="BG264">VLOOKUP($S264&amp;$M264, CHOOSE({1,2}, '[4]Lookup Tables'!$I$20:$I$49&amp;'[4]Lookup Tables'!$J$20:$J$49,'[4]Lookup Tables'!$M$20:$M$49), 2,0)</f>
        <v>9.4500000000000001E-2</v>
      </c>
      <c r="BH264" s="29">
        <f t="shared" si="2343"/>
        <v>4.6068749999999996</v>
      </c>
      <c r="BI264" s="30">
        <f t="shared" si="2344"/>
        <v>2091.5212499999998</v>
      </c>
      <c r="BJ264" s="30" t="str">
        <f t="shared" si="2345"/>
        <v>LIF0204</v>
      </c>
      <c r="BK264" s="31">
        <f t="shared" si="2346"/>
        <v>3.1248</v>
      </c>
      <c r="BL264" s="30">
        <v>72036</v>
      </c>
      <c r="BM264" s="31">
        <f t="shared" si="2347"/>
        <v>1.3392000000000002</v>
      </c>
      <c r="BN264" s="32">
        <v>0.3</v>
      </c>
      <c r="BO264" s="29" t="str">
        <f>'[4]Lookup Tables'!$P$58</f>
        <v>12-8 4x1.25 Universal Clip</v>
      </c>
      <c r="BP264" s="30">
        <f>VLOOKUP($BO264,'[4]Lookup Tables'!$P$58:$Q$60,2)</f>
        <v>8509</v>
      </c>
      <c r="BQ264" s="29" t="str">
        <f>VLOOKUP($S264,'[4]Lookup Tables'!$O$45:$S$53,2)</f>
        <v>54mm142 gauge</v>
      </c>
      <c r="BR264" s="33">
        <f t="shared" si="2348"/>
        <v>4.104166666666667</v>
      </c>
      <c r="BS264" s="30">
        <f>VLOOKUP($S264,'[4]Lookup Tables'!$O$45:$S$53,3)</f>
        <v>8040</v>
      </c>
      <c r="BT264" s="29" t="str">
        <f>VLOOKUP($S264,'[4]Lookup Tables'!$O$45:$S$53,4)</f>
        <v>114mm200 gauge</v>
      </c>
      <c r="BU264" s="33">
        <f t="shared" si="2349"/>
        <v>4.104166666666667</v>
      </c>
      <c r="BV264" s="30">
        <f>VLOOKUP($S264,'[4]Lookup Tables'!$O$45:$S$53,5)</f>
        <v>8036</v>
      </c>
      <c r="BW264" s="34">
        <f t="shared" si="2350"/>
        <v>12</v>
      </c>
      <c r="BX264" s="34">
        <f t="shared" si="2351"/>
        <v>52.42949999999999</v>
      </c>
      <c r="BY264" s="34">
        <f t="shared" si="2352"/>
        <v>53.568000000000005</v>
      </c>
      <c r="BZ264" s="34">
        <f t="shared" si="2353"/>
        <v>55.282499999999999</v>
      </c>
      <c r="CA264" s="34">
        <f t="shared" si="2354"/>
        <v>57.802500000000002</v>
      </c>
      <c r="CB264" s="35" t="s">
        <v>538</v>
      </c>
      <c r="CC264" s="34">
        <v>8472</v>
      </c>
      <c r="CD264" s="34">
        <v>8473</v>
      </c>
      <c r="CE264" s="36">
        <f t="array" ref="CE264">VLOOKUP($E264&amp;ROUNDUP(($AZ264),0), CHOOSE({1,2},'[4]Lookup Tables'!$X$3:$X$129&amp;'[4]Lookup Tables'!$Y$3:$Y$129,'[4]Lookup Tables'!$AD$3:$AD$129),2,0)</f>
        <v>2.52</v>
      </c>
      <c r="CF264" s="34">
        <f t="array" ref="CF264">VLOOKUP($E264&amp;ROUNDUP(($AZ264),0), CHOOSE({1,2},'[4]Lookup Tables'!$X$3:$X$129&amp;'[4]Lookup Tables'!$Y$3:$Y$129,'[4]Lookup Tables'!$AE$3:$AE$129),2,0)</f>
        <v>3</v>
      </c>
      <c r="CG264" s="34" t="str">
        <f t="array" ref="CG264">VLOOKUP($E264&amp;ROUNDUP(($AZ264+1),0), CHOOSE({1,2},'[4]Lookup Tables'!$X$3:$X$129&amp;'[4]Lookup Tables'!$Y$3:$Y$129,'[4]Lookup Tables'!$AC$3:$AC$129),2,0)</f>
        <v>NA</v>
      </c>
      <c r="CH264" s="36">
        <f t="shared" si="2355"/>
        <v>9.8893730336217995</v>
      </c>
      <c r="CI264" s="36">
        <f t="shared" si="2356"/>
        <v>0</v>
      </c>
      <c r="CJ264" s="36">
        <f t="shared" si="2357"/>
        <v>714.29342750505566</v>
      </c>
      <c r="CK264" s="36">
        <f t="shared" si="2358"/>
        <v>4.3642224777562735</v>
      </c>
      <c r="CL264" s="36">
        <f t="shared" si="2359"/>
        <v>5.5758559828239092</v>
      </c>
      <c r="CM264" s="36">
        <f t="shared" si="2360"/>
        <v>1.459754449756647</v>
      </c>
      <c r="CN264" s="37">
        <f t="shared" si="2361"/>
        <v>23.3</v>
      </c>
      <c r="CO264" s="37">
        <f t="shared" si="2362"/>
        <v>21.350114494002156</v>
      </c>
      <c r="CP264" s="52" t="str">
        <f t="array" ref="CP264">VLOOKUP($S264&amp;$D264, CHOOSE({1,2}, '[4]Lookup Tables'!$O$65:$O$79&amp;'[4]Lookup Tables'!$P$65:$P$79,'[4]Lookup Tables'!$Q$65:$Q$79),2,0)</f>
        <v>NA</v>
      </c>
      <c r="CQ264" s="39">
        <f t="shared" si="2363"/>
        <v>4.9160813492063493</v>
      </c>
      <c r="CR264" s="40" t="str">
        <f>+IFERROR(VLOOKUP($J264,'[5]Codes - Revised'!$A$8:$O$12110,10,FALSE),"ERROR")</f>
        <v>56x42</v>
      </c>
      <c r="CS264" s="41">
        <f t="shared" si="2364"/>
        <v>2477.7049999999999</v>
      </c>
    </row>
    <row r="265" spans="1:97" s="10" customFormat="1">
      <c r="A265" s="11" t="s">
        <v>277</v>
      </c>
      <c r="B265" s="55">
        <v>290063</v>
      </c>
      <c r="C265" s="11" t="s">
        <v>541</v>
      </c>
      <c r="D265" s="11" t="s">
        <v>23</v>
      </c>
      <c r="E265" s="11" t="s">
        <v>34</v>
      </c>
      <c r="F265" s="11">
        <v>10</v>
      </c>
      <c r="G265" s="13">
        <f t="shared" si="2323"/>
        <v>49.869950353237122</v>
      </c>
      <c r="H265" s="14">
        <v>50</v>
      </c>
      <c r="I265" s="13">
        <f t="shared" si="2324"/>
        <v>500</v>
      </c>
      <c r="J265" s="14">
        <v>35650</v>
      </c>
      <c r="K265" s="11">
        <v>40</v>
      </c>
      <c r="L265" s="15">
        <f>+IFERROR(VLOOKUP($K265,'[4]Lookup Tables'!$A$3:$B$35,2,FALSE),"ERROR")</f>
        <v>40</v>
      </c>
      <c r="M265" s="11" t="s">
        <v>56</v>
      </c>
      <c r="N265" s="15" t="str">
        <f t="array" ref="N265">VLOOKUP($M265&amp;$L265, CHOOSE({1,2}, '[4]Lookup Tables'!$I$59:$I$165&amp;'[4]Lookup Tables'!$J$59:$J$165,'[4]Lookup Tables'!$K$59:$K$165), 2,0)</f>
        <v>LIF40</v>
      </c>
      <c r="O265" s="15">
        <f t="array" ref="O265">VLOOKUP($M265&amp;$K265&amp;A265, CHOOSE({1,2,3}, '[4]Lookup Tables'!$I$59:$I$165&amp;'[4]Lookup Tables'!$J$59:$J$165&amp;'[4]Lookup Tables'!$H$59:$H$165,'[4]Lookup Tables'!$L$59:$L$165), 2,0)</f>
        <v>70331</v>
      </c>
      <c r="P265" s="15">
        <f>+IFERROR(VLOOKUP($A265,'[4]Lookup Tables'!$I$54:$J$55,2,FALSE),"ERROR")</f>
        <v>72038</v>
      </c>
      <c r="Q265" s="16">
        <v>51.75</v>
      </c>
      <c r="R265" s="51">
        <v>1.375</v>
      </c>
      <c r="S265" s="18">
        <v>32</v>
      </c>
      <c r="T265" s="19">
        <f>(VLOOKUP(S265,'[4]Lookup Tables'!$L$3:$M$11,2,FALSE))*0.039370078474</f>
        <v>1.2499999915495001</v>
      </c>
      <c r="U265" s="17">
        <f t="shared" si="2325"/>
        <v>63.506750117900438</v>
      </c>
      <c r="V265" s="20" t="str">
        <f>+IFERROR(VLOOKUP(L265,'[4]Lookup Tables'!$R$4:$U$22,3,FALSE),"ERROR")</f>
        <v>Blue</v>
      </c>
      <c r="W265" s="21">
        <f t="shared" si="2326"/>
        <v>290063</v>
      </c>
      <c r="X265" s="11" t="s">
        <v>542</v>
      </c>
      <c r="Y265" s="23" t="s">
        <v>27</v>
      </c>
      <c r="Z265" s="23" t="str">
        <f>+IFERROR(VLOOKUP(L265,'[4]Lookup Tables'!$R$4:$U$22,4,FALSE),"ERROR")</f>
        <v>Fast</v>
      </c>
      <c r="AA265" s="21">
        <f t="shared" si="2327"/>
        <v>32</v>
      </c>
      <c r="AB265" s="24">
        <f t="shared" si="2328"/>
        <v>1.375</v>
      </c>
      <c r="AC265" s="23" t="s">
        <v>305</v>
      </c>
      <c r="AD265" s="25">
        <v>0.875</v>
      </c>
      <c r="AE265" s="26">
        <f>(($U265-(3.1459*(($AB265+0.043)/2)^2))/((3.1459*(($AB265+0.043)/2)^2)-(3.1459*(AD265/2)^2)))/12</f>
        <v>5.2698533448077898</v>
      </c>
      <c r="AF265" s="23" t="s">
        <v>306</v>
      </c>
      <c r="AG265" s="23">
        <v>1</v>
      </c>
      <c r="AH265" s="26">
        <f>(($U265-(3.1459*(($AB265+0.043)/2)^2))/((3.1459*(($AB265+0.043)/2)^2)-(3.1459*(AG265/2)^2)))/12</f>
        <v>6.4918703125352062</v>
      </c>
      <c r="AI265" s="23"/>
      <c r="AJ265" s="23"/>
      <c r="AK265" s="26"/>
      <c r="AL265" s="23" t="s">
        <v>31</v>
      </c>
      <c r="AM265" s="23">
        <v>0.80400000000000005</v>
      </c>
      <c r="AN265" s="26">
        <f>(($U265-(3.1459*(($AB265+0.043)/2)^2))/((3.1459*(($AB265+0.043)/2)^2)-(3.1459*(AM265/2)^2)))/12</f>
        <v>4.809389910318516</v>
      </c>
      <c r="AO265" s="23" t="s">
        <v>32</v>
      </c>
      <c r="AP265" s="23">
        <v>0.53</v>
      </c>
      <c r="AQ265" s="26">
        <f>(($U265-(3.1459*(($AB265+0.043)/2)^2))/((3.1459*(($AB265+0.043)/2)^2)-(3.1459*(AP265/2)^2)))/12</f>
        <v>3.7931541762438457</v>
      </c>
      <c r="AR265" s="47">
        <f t="shared" si="2333"/>
        <v>52</v>
      </c>
      <c r="AS265" s="21">
        <f>+IFERROR(VLOOKUP(L265,'[4]Lookup Tables'!$R$4:$U$22,2,FALSE),"ERROR")</f>
        <v>30</v>
      </c>
      <c r="AT265" s="23" t="str">
        <f t="shared" si="2334"/>
        <v>GJ</v>
      </c>
      <c r="AU265" s="21">
        <f t="shared" si="2335"/>
        <v>10</v>
      </c>
      <c r="AV265" s="21" t="str">
        <f>+IFERROR(VLOOKUP(L265,'[4]Lookup Tables'!$R$4:$V$22,5,FALSE),"ERROR")</f>
        <v>5-8</v>
      </c>
      <c r="AW265" s="21">
        <v>600</v>
      </c>
      <c r="AX265" s="48">
        <f t="shared" si="2336"/>
        <v>51.75</v>
      </c>
      <c r="AY265" s="48">
        <f t="shared" si="2337"/>
        <v>52</v>
      </c>
      <c r="AZ265" s="48">
        <f t="shared" si="2338"/>
        <v>52.75</v>
      </c>
      <c r="BA265" s="29">
        <f t="array" ref="BA265">VLOOKUP($S265&amp;$M265, CHOOSE({1,2}, '[4]Lookup Tables'!$I$20:$I$49&amp;'[4]Lookup Tables'!$J$20:$J$49,'[4]Lookup Tables'!$K$20:$K$49), 2,0)</f>
        <v>9.1499999999999998E-2</v>
      </c>
      <c r="BB265" s="29">
        <f t="shared" si="2339"/>
        <v>4.735125</v>
      </c>
      <c r="BC265" s="30">
        <f t="shared" si="2340"/>
        <v>2149.7467499999998</v>
      </c>
      <c r="BD265" s="29">
        <f t="array" ref="BD265">VLOOKUP($S265&amp;$M265, CHOOSE({1,2}, '[4]Lookup Tables'!$I$20:$I$49&amp;'[4]Lookup Tables'!$J$20:$J$49,'[4]Lookup Tables'!$L$20:$L$49), 2,0)</f>
        <v>9.2999999999999999E-2</v>
      </c>
      <c r="BE265" s="29">
        <f t="shared" si="2341"/>
        <v>4.8360000000000003</v>
      </c>
      <c r="BF265" s="30">
        <f t="shared" si="2342"/>
        <v>2195.5440000000003</v>
      </c>
      <c r="BG265" s="29">
        <f t="array" ref="BG265">VLOOKUP($S265&amp;$M265, CHOOSE({1,2}, '[4]Lookup Tables'!$I$20:$I$49&amp;'[4]Lookup Tables'!$J$20:$J$49,'[4]Lookup Tables'!$M$20:$M$49), 2,0)</f>
        <v>9.4500000000000001E-2</v>
      </c>
      <c r="BH265" s="29">
        <f t="shared" si="2343"/>
        <v>4.9848749999999997</v>
      </c>
      <c r="BI265" s="30">
        <f t="shared" si="2344"/>
        <v>2263.1332499999999</v>
      </c>
      <c r="BJ265" s="30" t="str">
        <f t="shared" si="2345"/>
        <v>LIF40</v>
      </c>
      <c r="BK265" s="31">
        <f t="shared" si="2346"/>
        <v>3.3852000000000002</v>
      </c>
      <c r="BL265" s="30">
        <v>72036</v>
      </c>
      <c r="BM265" s="31">
        <f t="shared" si="2347"/>
        <v>1.4508000000000001</v>
      </c>
      <c r="BN265" s="32">
        <v>0.3</v>
      </c>
      <c r="BO265" s="29" t="str">
        <f>'[4]Lookup Tables'!$P$58</f>
        <v>12-8 4x1.25 Universal Clip</v>
      </c>
      <c r="BP265" s="30">
        <f>VLOOKUP($BO265,'[4]Lookup Tables'!$P$58:$Q$60,2)</f>
        <v>8509</v>
      </c>
      <c r="BQ265" s="29" t="str">
        <f>VLOOKUP($S265,'[4]Lookup Tables'!$O$45:$S$53,2)</f>
        <v>54mm142 gauge</v>
      </c>
      <c r="BR265" s="33">
        <f>($AY265+1.25)/12</f>
        <v>4.4375</v>
      </c>
      <c r="BS265" s="30">
        <f>VLOOKUP($S265,'[4]Lookup Tables'!$O$45:$S$53,3)</f>
        <v>8040</v>
      </c>
      <c r="BT265" s="29" t="str">
        <f>VLOOKUP($S265,'[4]Lookup Tables'!$O$45:$S$53,4)</f>
        <v>114mm200 gauge</v>
      </c>
      <c r="BU265" s="33">
        <f>($AY265+1.25)/12</f>
        <v>4.4375</v>
      </c>
      <c r="BV265" s="30">
        <f>VLOOKUP($S265,'[4]Lookup Tables'!$O$45:$S$53,5)</f>
        <v>8036</v>
      </c>
      <c r="BW265" s="34">
        <f t="shared" si="2350"/>
        <v>10</v>
      </c>
      <c r="BX265" s="34">
        <f t="shared" si="2351"/>
        <v>47.35125</v>
      </c>
      <c r="BY265" s="34">
        <f t="shared" si="2352"/>
        <v>48.36</v>
      </c>
      <c r="BZ265" s="34">
        <f t="shared" si="2353"/>
        <v>49.848749999999995</v>
      </c>
      <c r="CA265" s="34">
        <f t="shared" si="2354"/>
        <v>49.869950353237122</v>
      </c>
      <c r="CB265" s="35" t="str">
        <f t="array" ref="CB265">VLOOKUP($E265&amp;ROUNDUP(($AZ265),0), CHOOSE({1,2},'[4]Lookup Tables'!$X$3:$X$129&amp;'[4]Lookup Tables'!$Y$3:$Y$129,'[4]Lookup Tables'!$Z$3:$Z$129),2,0)</f>
        <v>NA</v>
      </c>
      <c r="CC265" s="34" t="str">
        <f t="array" ref="CC265">VLOOKUP($E265&amp;ROUNDUP(($AZ265),0), CHOOSE({1,2},'[4]Lookup Tables'!$X$3:$X$129&amp;'[4]Lookup Tables'!$Y$3:$Y$129,'[4]Lookup Tables'!AA$3:$AA$129),2,0)</f>
        <v>NA</v>
      </c>
      <c r="CD265" s="34" t="str">
        <f t="array" ref="CD265">VLOOKUP($E265&amp;ROUNDUP(($AZ265),0), CHOOSE({1,2},'[4]Lookup Tables'!$X$3:$X$129&amp;'[4]Lookup Tables'!$Y$3:$Y$129,'[4]Lookup Tables'!$AB$3:$AB$129),2,0)</f>
        <v>NA</v>
      </c>
      <c r="CE265" s="36">
        <f t="array" ref="CE265">VLOOKUP($E265&amp;ROUNDUP(($AZ265),0), CHOOSE({1,2},'[4]Lookup Tables'!$X$3:$X$129&amp;'[4]Lookup Tables'!$Y$3:$Y$129,'[4]Lookup Tables'!$AD$3:$AD$129),2,0)</f>
        <v>0</v>
      </c>
      <c r="CF265" s="34">
        <f t="array" ref="CF265">VLOOKUP($E265&amp;ROUNDUP(($AZ265),0), CHOOSE({1,2},'[4]Lookup Tables'!$X$3:$X$129&amp;'[4]Lookup Tables'!$Y$3:$Y$129,'[4]Lookup Tables'!$AE$3:$AE$129),2,0)</f>
        <v>0</v>
      </c>
      <c r="CG265" s="34">
        <f t="array" ref="CG265">VLOOKUP($E265&amp;ROUNDUP(($AZ265+1),0), CHOOSE({1,2},'[4]Lookup Tables'!$X$3:$X$129&amp;'[4]Lookup Tables'!$Y$3:$Y$129,'[4]Lookup Tables'!$AC$3:$AC$129),2,0)</f>
        <v>8053</v>
      </c>
      <c r="CH265" s="36">
        <f t="shared" si="2355"/>
        <v>9.6365241986947368</v>
      </c>
      <c r="CI265" s="36">
        <f t="shared" si="2356"/>
        <v>2.1200353237128423E-2</v>
      </c>
      <c r="CJ265" s="36">
        <f t="shared" si="2357"/>
        <v>645.10793845351884</v>
      </c>
      <c r="CK265" s="36">
        <f t="shared" si="2358"/>
        <v>3.9839718283969985</v>
      </c>
      <c r="CL265" s="36">
        <f t="shared" si="2359"/>
        <v>5.0900368319879883</v>
      </c>
      <c r="CM265" s="36">
        <f t="shared" si="2360"/>
        <v>1.3325674009170954</v>
      </c>
      <c r="CN265" s="37">
        <f t="shared" si="2361"/>
        <v>23</v>
      </c>
      <c r="CO265" s="37">
        <f t="shared" si="2362"/>
        <v>20.80424049804563</v>
      </c>
      <c r="CP265" s="52" t="str">
        <f t="array" ref="CP265">VLOOKUP($S265&amp;$D265, CHOOSE({1,2}, '[4]Lookup Tables'!$O$65:$O$79&amp;'[4]Lookup Tables'!$P$65:$P$79,'[4]Lookup Tables'!$Q$65:$Q$79),2,0)</f>
        <v>NA</v>
      </c>
      <c r="CQ265" s="39">
        <f t="shared" si="2363"/>
        <v>5.0869950353237119</v>
      </c>
      <c r="CR265" s="40" t="str">
        <f>+IFERROR(VLOOKUP($J265,'[5]Codes - Revised'!$A$8:$O$12110,10,FALSE),"ERROR")</f>
        <v>56x42</v>
      </c>
      <c r="CS265" s="41">
        <f t="shared" si="2364"/>
        <v>2543.4975176618559</v>
      </c>
    </row>
    <row r="266" spans="1:97" s="10" customFormat="1">
      <c r="A266" s="11" t="s">
        <v>277</v>
      </c>
      <c r="B266" s="55">
        <v>290064</v>
      </c>
      <c r="C266" s="11" t="s">
        <v>543</v>
      </c>
      <c r="D266" s="11" t="s">
        <v>23</v>
      </c>
      <c r="E266" s="11" t="s">
        <v>34</v>
      </c>
      <c r="F266" s="11">
        <v>12</v>
      </c>
      <c r="G266" s="13">
        <f>CA266</f>
        <v>37.154218232182352</v>
      </c>
      <c r="H266" s="14">
        <v>42</v>
      </c>
      <c r="I266" s="13">
        <f>F266*H266</f>
        <v>504</v>
      </c>
      <c r="J266" s="14">
        <v>34842</v>
      </c>
      <c r="K266" s="11">
        <v>50</v>
      </c>
      <c r="L266" s="15">
        <f>+IFERROR(VLOOKUP($K266,'[4]Lookup Tables'!$A$3:$B$35,2,FALSE),"ERROR")</f>
        <v>50</v>
      </c>
      <c r="M266" s="11" t="s">
        <v>51</v>
      </c>
      <c r="N266" s="15" t="str">
        <f t="array" ref="N266">VLOOKUP($M266&amp;$L266, CHOOSE({1,2}, '[4]Lookup Tables'!$I$59:$I$165&amp;'[4]Lookup Tables'!$J$59:$J$165,'[4]Lookup Tables'!$K$59:$K$165), 2,0)</f>
        <v>VLIF50</v>
      </c>
      <c r="O266" s="15">
        <f t="array" ref="O266">VLOOKUP($M266&amp;$K266&amp;A266, CHOOSE({1,2,3}, '[4]Lookup Tables'!$I$59:$I$165&amp;'[4]Lookup Tables'!$J$59:$J$165&amp;'[4]Lookup Tables'!$H$59:$H$165,'[4]Lookup Tables'!$L$59:$L$165), 2,0)</f>
        <v>70354</v>
      </c>
      <c r="P266" s="15">
        <f>+IFERROR(VLOOKUP($A266,'[4]Lookup Tables'!$I$54:$J$55,2,FALSE),"ERROR")</f>
        <v>72038</v>
      </c>
      <c r="Q266" s="16">
        <v>31.75</v>
      </c>
      <c r="R266" s="51">
        <v>1.375</v>
      </c>
      <c r="S266" s="18">
        <v>32</v>
      </c>
      <c r="T266" s="19">
        <f>(VLOOKUP(S266,'[4]Lookup Tables'!$L$3:$M$11,2,FALSE))*0.039370078474</f>
        <v>1.2499999915495001</v>
      </c>
      <c r="U266" s="17">
        <f>(3.14159*(T266/2)^2)*(Q266)</f>
        <v>38.963078574750512</v>
      </c>
      <c r="V266" s="20" t="str">
        <f>+IFERROR(VLOOKUP(L266,'[4]Lookup Tables'!$R$4:$U$22,3,FALSE),"ERROR")</f>
        <v>Green</v>
      </c>
      <c r="W266" s="21">
        <f>B266</f>
        <v>290064</v>
      </c>
      <c r="X266" s="11" t="s">
        <v>544</v>
      </c>
      <c r="Y266" s="23" t="s">
        <v>27</v>
      </c>
      <c r="Z266" s="23" t="str">
        <f>+IFERROR(VLOOKUP(L266,'[4]Lookup Tables'!$R$4:$U$22,4,FALSE),"ERROR")</f>
        <v>Medium</v>
      </c>
      <c r="AA266" s="21">
        <f>S266</f>
        <v>32</v>
      </c>
      <c r="AB266" s="24">
        <f>R266</f>
        <v>1.375</v>
      </c>
      <c r="AC266" s="23" t="s">
        <v>305</v>
      </c>
      <c r="AD266" s="25">
        <v>0.875</v>
      </c>
      <c r="AE266" s="26">
        <f>(($U266-(3.1459*(($AB266+0.043)/2)^2))/((3.1459*(($AB266+0.043)/2)^2)-(3.1459*(AD266/2)^2)))/12</f>
        <v>3.1811850330358702</v>
      </c>
      <c r="AF266" s="23" t="s">
        <v>306</v>
      </c>
      <c r="AG266" s="23">
        <v>1</v>
      </c>
      <c r="AH266" s="26">
        <f>(($U266-(3.1459*(($AB266+0.043)/2)^2))/((3.1459*(($AB266+0.043)/2)^2)-(3.1459*(AG266/2)^2)))/12</f>
        <v>3.918864401605116</v>
      </c>
      <c r="AI266" s="23"/>
      <c r="AJ266" s="23"/>
      <c r="AK266" s="26"/>
      <c r="AL266" s="23" t="s">
        <v>31</v>
      </c>
      <c r="AM266" s="23">
        <v>0.80400000000000005</v>
      </c>
      <c r="AN266" s="26">
        <f>(($U266-(3.1459*(($AB266+0.043)/2)^2))/((3.1459*(($AB266+0.043)/2)^2)-(3.1459*(AM266/2)^2)))/12</f>
        <v>2.9032229551156554</v>
      </c>
      <c r="AO266" s="23" t="s">
        <v>32</v>
      </c>
      <c r="AP266" s="23">
        <v>0.53</v>
      </c>
      <c r="AQ266" s="26">
        <f>(($U266-(3.1459*(($AB266+0.043)/2)^2))/((3.1459*(($AB266+0.043)/2)^2)-(3.1459*(AP266/2)^2)))/12</f>
        <v>2.2897649144929941</v>
      </c>
      <c r="AR266" s="47">
        <f>AY266</f>
        <v>32</v>
      </c>
      <c r="AS266" s="21">
        <f>+IFERROR(VLOOKUP(L266,'[4]Lookup Tables'!$R$4:$U$22,2,FALSE),"ERROR")</f>
        <v>60</v>
      </c>
      <c r="AT266" s="23" t="str">
        <f>A266</f>
        <v>GJ</v>
      </c>
      <c r="AU266" s="21">
        <f>F266</f>
        <v>12</v>
      </c>
      <c r="AV266" s="21" t="str">
        <f>+IFERROR(VLOOKUP(L266,'[4]Lookup Tables'!$R$4:$V$22,5,FALSE),"ERROR")</f>
        <v>5-8</v>
      </c>
      <c r="AW266" s="21">
        <v>600</v>
      </c>
      <c r="AX266" s="48">
        <f>Q266</f>
        <v>31.75</v>
      </c>
      <c r="AY266" s="48">
        <f>AX266+0.25</f>
        <v>32</v>
      </c>
      <c r="AZ266" s="48">
        <f>AX266+1</f>
        <v>32.75</v>
      </c>
      <c r="BA266" s="29">
        <f t="array" ref="BA266">VLOOKUP($S266&amp;$M266, CHOOSE({1,2}, '[4]Lookup Tables'!$I$20:$I$49&amp;'[4]Lookup Tables'!$J$20:$J$49,'[4]Lookup Tables'!$K$20:$K$49), 2,0)</f>
        <v>9.1499999999999998E-2</v>
      </c>
      <c r="BB266" s="29">
        <f>BA266*AX266</f>
        <v>2.905125</v>
      </c>
      <c r="BC266" s="30">
        <f>BB266*454</f>
        <v>1318.9267500000001</v>
      </c>
      <c r="BD266" s="29">
        <f t="array" ref="BD266">VLOOKUP($S266&amp;$M266, CHOOSE({1,2}, '[4]Lookup Tables'!$I$20:$I$49&amp;'[4]Lookup Tables'!$J$20:$J$49,'[4]Lookup Tables'!$L$20:$L$49), 2,0)</f>
        <v>9.2999999999999999E-2</v>
      </c>
      <c r="BE266" s="29">
        <f>BD266*AY266</f>
        <v>2.976</v>
      </c>
      <c r="BF266" s="30">
        <f>BE266*454</f>
        <v>1351.104</v>
      </c>
      <c r="BG266" s="29">
        <f t="array" ref="BG266">VLOOKUP($S266&amp;$M266, CHOOSE({1,2}, '[4]Lookup Tables'!$I$20:$I$49&amp;'[4]Lookup Tables'!$J$20:$J$49,'[4]Lookup Tables'!$M$20:$M$49), 2,0)</f>
        <v>9.4500000000000001E-2</v>
      </c>
      <c r="BH266" s="29">
        <f>BG266*AZ266</f>
        <v>3.094875</v>
      </c>
      <c r="BI266" s="30">
        <f>BH266*454</f>
        <v>1405.0732499999999</v>
      </c>
      <c r="BJ266" s="30" t="str">
        <f>N266</f>
        <v>VLIF50</v>
      </c>
      <c r="BK266" s="31">
        <f>BE266*0.7</f>
        <v>2.0831999999999997</v>
      </c>
      <c r="BL266" s="30">
        <v>72036</v>
      </c>
      <c r="BM266" s="31">
        <f>BE266*0.3</f>
        <v>0.89279999999999993</v>
      </c>
      <c r="BN266" s="32">
        <v>0.3</v>
      </c>
      <c r="BO266" s="29" t="str">
        <f>'[4]Lookup Tables'!$P$58</f>
        <v>12-8 4x1.25 Universal Clip</v>
      </c>
      <c r="BP266" s="30">
        <f>VLOOKUP($BO266,'[4]Lookup Tables'!$P$58:$Q$60,2)</f>
        <v>8509</v>
      </c>
      <c r="BQ266" s="29" t="str">
        <f>VLOOKUP($S266,'[4]Lookup Tables'!$O$45:$S$53,2)</f>
        <v>54mm142 gauge</v>
      </c>
      <c r="BR266" s="33">
        <f>($AY266+1.25)/12</f>
        <v>2.7708333333333335</v>
      </c>
      <c r="BS266" s="30">
        <f>VLOOKUP($S266,'[4]Lookup Tables'!$O$45:$S$53,3)</f>
        <v>8040</v>
      </c>
      <c r="BT266" s="29" t="str">
        <f>VLOOKUP($S266,'[4]Lookup Tables'!$O$45:$S$53,4)</f>
        <v>114mm200 gauge</v>
      </c>
      <c r="BU266" s="33">
        <f>($AY266+1.25)/12</f>
        <v>2.7708333333333335</v>
      </c>
      <c r="BV266" s="30">
        <f>VLOOKUP($S266,'[4]Lookup Tables'!$O$45:$S$53,5)</f>
        <v>8036</v>
      </c>
      <c r="BW266" s="34">
        <f>F266</f>
        <v>12</v>
      </c>
      <c r="BX266" s="34">
        <f>BB266*BW266</f>
        <v>34.861499999999999</v>
      </c>
      <c r="BY266" s="34">
        <f>BE266*BW266</f>
        <v>35.712000000000003</v>
      </c>
      <c r="BZ266" s="34">
        <f>BH266*BW266</f>
        <v>37.138500000000001</v>
      </c>
      <c r="CA266" s="34">
        <f>BZ266+CE266+CI266</f>
        <v>37.154218232182352</v>
      </c>
      <c r="CB266" s="35" t="str">
        <f t="array" ref="CB266">VLOOKUP($E266&amp;ROUNDUP(($AZ266),0), CHOOSE({1,2},'[4]Lookup Tables'!$X$3:$X$129&amp;'[4]Lookup Tables'!$Y$3:$Y$129,'[4]Lookup Tables'!$Z$3:$Z$129),2,0)</f>
        <v>NA</v>
      </c>
      <c r="CC266" s="34" t="str">
        <f t="array" ref="CC266">VLOOKUP($E266&amp;ROUNDUP(($AZ266),0), CHOOSE({1,2},'[4]Lookup Tables'!$X$3:$X$129&amp;'[4]Lookup Tables'!$Y$3:$Y$129,'[4]Lookup Tables'!AA$3:$AA$129),2,0)</f>
        <v>NA</v>
      </c>
      <c r="CD266" s="34" t="str">
        <f t="array" ref="CD266">VLOOKUP($E266&amp;ROUNDUP(($AZ266),0), CHOOSE({1,2},'[4]Lookup Tables'!$X$3:$X$129&amp;'[4]Lookup Tables'!$Y$3:$Y$129,'[4]Lookup Tables'!$AB$3:$AB$129),2,0)</f>
        <v>NA</v>
      </c>
      <c r="CE266" s="36">
        <f t="array" ref="CE266">VLOOKUP($E266&amp;ROUNDUP(($AZ266),0), CHOOSE({1,2},'[4]Lookup Tables'!$X$3:$X$129&amp;'[4]Lookup Tables'!$Y$3:$Y$129,'[4]Lookup Tables'!$AD$3:$AD$129),2,0)</f>
        <v>0</v>
      </c>
      <c r="CF266" s="34">
        <f t="array" ref="CF266">VLOOKUP($E266&amp;ROUNDUP(($AZ266),0), CHOOSE({1,2},'[4]Lookup Tables'!$X$3:$X$129&amp;'[4]Lookup Tables'!$Y$3:$Y$129,'[4]Lookup Tables'!$AE$3:$AE$129),2,0)</f>
        <v>0</v>
      </c>
      <c r="CG266" s="34">
        <f t="array" ref="CG266">VLOOKUP($E266&amp;ROUNDUP(($AZ266+1),0), CHOOSE({1,2},'[4]Lookup Tables'!$X$3:$X$129&amp;'[4]Lookup Tables'!$Y$3:$Y$129,'[4]Lookup Tables'!$AC$3:$AC$129),2,0)</f>
        <v>8053</v>
      </c>
      <c r="CH266" s="36">
        <f>(CO266*12)*0.0386</f>
        <v>7.1446509919793897</v>
      </c>
      <c r="CI266" s="36">
        <f>IF(CB266="NA", CH266*0.0022,0)</f>
        <v>1.5718232182354658E-2</v>
      </c>
      <c r="CJ266" s="36">
        <f>((3.14159*(((S266*0.039370078474)/2)^2))*Q266)*BW266</f>
        <v>474.94903294838775</v>
      </c>
      <c r="CK266" s="36">
        <f>((SQRT((CJ266/Q266)/3.14159))*2)</f>
        <v>4.3642224777562735</v>
      </c>
      <c r="CL266" s="36">
        <f>CK266/0.7827</f>
        <v>5.5758559828239092</v>
      </c>
      <c r="CM266" s="36">
        <f>(2*3.14159*(CL266/2))/12</f>
        <v>1.459754449756647</v>
      </c>
      <c r="CN266" s="37">
        <f>ROUNDUP((Q266/3)*CM266,1)</f>
        <v>15.5</v>
      </c>
      <c r="CO266" s="37">
        <f>(CN266*ABS(COS(15)))+((6*(CM266*5))/12)</f>
        <v>15.424548773703346</v>
      </c>
      <c r="CP266" s="52" t="str">
        <f t="array" ref="CP266">VLOOKUP($S266&amp;$D266, CHOOSE({1,2}, '[4]Lookup Tables'!$O$65:$O$79&amp;'[4]Lookup Tables'!$P$65:$P$79,'[4]Lookup Tables'!$Q$65:$Q$79),2,0)</f>
        <v>NA</v>
      </c>
      <c r="CQ266" s="39">
        <f>(CA266/BW266)+(50/I266)</f>
        <v>3.1953912018882118</v>
      </c>
      <c r="CR266" s="40" t="str">
        <f>+IFERROR(VLOOKUP($J266,'[5]Codes - Revised'!$A$8:$O$12110,10,FALSE),"ERROR")</f>
        <v>48x42</v>
      </c>
      <c r="CS266" s="41">
        <f>CQ266*F266*H266</f>
        <v>1610.4771657516587</v>
      </c>
    </row>
    <row r="267" spans="1:97" s="10" customFormat="1">
      <c r="A267" s="11" t="s">
        <v>277</v>
      </c>
      <c r="B267" s="11">
        <v>291064</v>
      </c>
      <c r="C267" s="11" t="s">
        <v>545</v>
      </c>
      <c r="D267" s="11" t="s">
        <v>23</v>
      </c>
      <c r="E267" s="11" t="s">
        <v>24</v>
      </c>
      <c r="F267" s="11">
        <v>10</v>
      </c>
      <c r="G267" s="13">
        <f t="shared" ref="G267:G270" si="2365">CA267</f>
        <v>55.263749999999995</v>
      </c>
      <c r="H267" s="14">
        <v>42</v>
      </c>
      <c r="I267" s="13">
        <f t="shared" ref="I267:I270" si="2366">F267*H267</f>
        <v>420</v>
      </c>
      <c r="J267" s="14">
        <v>36242</v>
      </c>
      <c r="K267" s="11" t="s">
        <v>65</v>
      </c>
      <c r="L267" s="15" t="str">
        <f>+IFERROR(VLOOKUP($K267,'[4]Lookup Tables'!$A$3:$B$35,2,FALSE),"ERROR")</f>
        <v>0204</v>
      </c>
      <c r="M267" s="11" t="s">
        <v>51</v>
      </c>
      <c r="N267" s="15" t="str">
        <f t="array" ref="N267">VLOOKUP($M267&amp;$L267, CHOOSE({1,2}, '[4]Lookup Tables'!$I$59:$I$165&amp;'[4]Lookup Tables'!$J$59:$J$165,'[4]Lookup Tables'!$K$59:$K$165), 2,0)</f>
        <v>VLIF0204</v>
      </c>
      <c r="O267" s="15">
        <f t="array" ref="O267">VLOOKUP($M267&amp;$K267&amp;A267, CHOOSE({1,2,3}, '[4]Lookup Tables'!$I$59:$I$165&amp;'[4]Lookup Tables'!$J$59:$J$165&amp;'[4]Lookup Tables'!$H$59:$H$165,'[4]Lookup Tables'!$L$59:$L$165), 2,0)</f>
        <v>70349</v>
      </c>
      <c r="P267" s="15">
        <f>+IFERROR(VLOOKUP($A267,'[4]Lookup Tables'!$I$54:$J$55,2,FALSE),"ERROR")</f>
        <v>72038</v>
      </c>
      <c r="Q267" s="16">
        <v>54.75</v>
      </c>
      <c r="R267" s="51">
        <v>1.375</v>
      </c>
      <c r="S267" s="18">
        <v>32</v>
      </c>
      <c r="T267" s="19">
        <f>(VLOOKUP(S267,'[4]Lookup Tables'!$L$3:$M$11,2,FALSE))*0.039370078474</f>
        <v>1.2499999915495001</v>
      </c>
      <c r="U267" s="17">
        <f t="shared" ref="U267:U270" si="2367">(3.14159*(T267/2)^2)*(Q267)</f>
        <v>67.188300849372922</v>
      </c>
      <c r="V267" s="20" t="str">
        <f>+IFERROR(VLOOKUP(L267,'[4]Lookup Tables'!$R$4:$U$22,3,FALSE),"ERROR")</f>
        <v>Yellow</v>
      </c>
      <c r="W267" s="21">
        <f t="shared" ref="W267:W270" si="2368">B267</f>
        <v>291064</v>
      </c>
      <c r="X267" s="11" t="s">
        <v>546</v>
      </c>
      <c r="Y267" s="23" t="s">
        <v>27</v>
      </c>
      <c r="Z267" s="23" t="str">
        <f>+IFERROR(VLOOKUP(L267,'[4]Lookup Tables'!$R$4:$U$22,4,FALSE),"ERROR")</f>
        <v>Slow</v>
      </c>
      <c r="AA267" s="21">
        <f t="shared" ref="AA267:AA270" si="2369">S267</f>
        <v>32</v>
      </c>
      <c r="AB267" s="24">
        <f t="shared" ref="AB267:AB270" si="2370">R267</f>
        <v>1.375</v>
      </c>
      <c r="AC267" s="23" t="s">
        <v>305</v>
      </c>
      <c r="AD267" s="25">
        <v>0.875</v>
      </c>
      <c r="AE267" s="26">
        <f t="shared" ref="AE267:AE270" si="2371">(($U267-(3.1459*(($AB267+0.043)/2)^2))/((3.1459*(($AB267+0.043)/2)^2)-(3.1459*(AD267/2)^2)))/12</f>
        <v>5.583153591573577</v>
      </c>
      <c r="AF267" s="23" t="s">
        <v>306</v>
      </c>
      <c r="AG267" s="23">
        <v>1</v>
      </c>
      <c r="AH267" s="26">
        <f t="shared" ref="AH267:AH270" si="2372">(($U267-(3.1459*(($AB267+0.043)/2)^2))/((3.1459*(($AB267+0.043)/2)^2)-(3.1459*(AG267/2)^2)))/12</f>
        <v>6.8778211991747193</v>
      </c>
      <c r="AI267" s="23"/>
      <c r="AJ267" s="23"/>
      <c r="AK267" s="26"/>
      <c r="AL267" s="23" t="s">
        <v>31</v>
      </c>
      <c r="AM267" s="23">
        <v>0.80400000000000005</v>
      </c>
      <c r="AN267" s="26">
        <f t="shared" ref="AN267:AN270" si="2373">(($U267-(3.1459*(($AB267+0.043)/2)^2))/((3.1459*(($AB267+0.043)/2)^2)-(3.1459*(AM267/2)^2)))/12</f>
        <v>5.0953149535989448</v>
      </c>
      <c r="AO267" s="23" t="s">
        <v>32</v>
      </c>
      <c r="AP267" s="23">
        <v>0.53</v>
      </c>
      <c r="AQ267" s="26">
        <f t="shared" ref="AQ267:AQ270" si="2374">(($U267-(3.1459*(($AB267+0.043)/2)^2))/((3.1459*(($AB267+0.043)/2)^2)-(3.1459*(AP267/2)^2)))/12</f>
        <v>4.0186625655064727</v>
      </c>
      <c r="AR267" s="47">
        <f t="shared" ref="AR267:AR270" si="2375">AY267</f>
        <v>55</v>
      </c>
      <c r="AS267" s="21">
        <f>+IFERROR(VLOOKUP(L267,'[4]Lookup Tables'!$R$4:$U$22,2,FALSE),"ERROR")</f>
        <v>240</v>
      </c>
      <c r="AT267" s="23" t="str">
        <f t="shared" ref="AT267:AT270" si="2376">A267</f>
        <v>GJ</v>
      </c>
      <c r="AU267" s="21">
        <f t="shared" ref="AU267:AU270" si="2377">F267</f>
        <v>10</v>
      </c>
      <c r="AV267" s="21" t="str">
        <f>+IFERROR(VLOOKUP(L267,'[4]Lookup Tables'!$R$4:$V$22,5,FALSE),"ERROR")</f>
        <v>5-8</v>
      </c>
      <c r="AW267" s="21">
        <v>600</v>
      </c>
      <c r="AX267" s="48">
        <f t="shared" ref="AX267:AX270" si="2378">Q267</f>
        <v>54.75</v>
      </c>
      <c r="AY267" s="48">
        <f t="shared" ref="AY267:AY270" si="2379">AX267+0.25</f>
        <v>55</v>
      </c>
      <c r="AZ267" s="48">
        <f t="shared" ref="AZ267:AZ270" si="2380">AX267+1</f>
        <v>55.75</v>
      </c>
      <c r="BA267" s="29">
        <f t="array" ref="BA267">VLOOKUP($S267&amp;$M267, CHOOSE({1,2}, '[4]Lookup Tables'!$I$20:$I$49&amp;'[4]Lookup Tables'!$J$20:$J$49,'[4]Lookup Tables'!$K$20:$K$49), 2,0)</f>
        <v>9.1499999999999998E-2</v>
      </c>
      <c r="BB267" s="29">
        <f t="shared" ref="BB267:BB270" si="2381">BA267*AX267</f>
        <v>5.0096249999999998</v>
      </c>
      <c r="BC267" s="30">
        <f t="shared" ref="BC267:BC270" si="2382">BB267*454</f>
        <v>2274.3697499999998</v>
      </c>
      <c r="BD267" s="29">
        <f t="array" ref="BD267">VLOOKUP($S267&amp;$M267, CHOOSE({1,2}, '[4]Lookup Tables'!$I$20:$I$49&amp;'[4]Lookup Tables'!$J$20:$J$49,'[4]Lookup Tables'!$L$20:$L$49), 2,0)</f>
        <v>9.2999999999999999E-2</v>
      </c>
      <c r="BE267" s="29">
        <f t="shared" ref="BE267:BE270" si="2383">BD267*AY267</f>
        <v>5.1150000000000002</v>
      </c>
      <c r="BF267" s="30">
        <f t="shared" ref="BF267:BF270" si="2384">BE267*454</f>
        <v>2322.21</v>
      </c>
      <c r="BG267" s="29">
        <f t="array" ref="BG267">VLOOKUP($S267&amp;$M267, CHOOSE({1,2}, '[4]Lookup Tables'!$I$20:$I$49&amp;'[4]Lookup Tables'!$J$20:$J$49,'[4]Lookup Tables'!$M$20:$M$49), 2,0)</f>
        <v>9.4500000000000001E-2</v>
      </c>
      <c r="BH267" s="29">
        <f t="shared" ref="BH267:BH270" si="2385">BG267*AZ267</f>
        <v>5.2683749999999998</v>
      </c>
      <c r="BI267" s="30">
        <f t="shared" ref="BI267:BI270" si="2386">BH267*454</f>
        <v>2391.8422499999997</v>
      </c>
      <c r="BJ267" s="30" t="str">
        <f t="shared" ref="BJ267:BJ270" si="2387">N267</f>
        <v>VLIF0204</v>
      </c>
      <c r="BK267" s="31">
        <f t="shared" ref="BK267:BK270" si="2388">BE267*0.7</f>
        <v>3.5804999999999998</v>
      </c>
      <c r="BL267" s="30">
        <v>72036</v>
      </c>
      <c r="BM267" s="31">
        <f t="shared" ref="BM267:BM270" si="2389">BE267*0.3</f>
        <v>1.5345</v>
      </c>
      <c r="BN267" s="32">
        <v>0.3</v>
      </c>
      <c r="BO267" s="29" t="str">
        <f>'[4]Lookup Tables'!$P$58</f>
        <v>12-8 4x1.25 Universal Clip</v>
      </c>
      <c r="BP267" s="30">
        <f>VLOOKUP($BO267,'[4]Lookup Tables'!$P$58:$Q$60,2)</f>
        <v>8509</v>
      </c>
      <c r="BQ267" s="29" t="str">
        <f>VLOOKUP($S267,'[4]Lookup Tables'!$O$45:$S$53,2)</f>
        <v>54mm142 gauge</v>
      </c>
      <c r="BR267" s="33">
        <f t="shared" ref="BR267:BR270" si="2390">($AY267+1.25)/12</f>
        <v>4.6875</v>
      </c>
      <c r="BS267" s="30">
        <f>VLOOKUP($S267,'[4]Lookup Tables'!$O$45:$S$53,3)</f>
        <v>8040</v>
      </c>
      <c r="BT267" s="29" t="str">
        <f>VLOOKUP($S267,'[4]Lookup Tables'!$O$45:$S$53,4)</f>
        <v>114mm200 gauge</v>
      </c>
      <c r="BU267" s="33">
        <f t="shared" ref="BU267:BU270" si="2391">($AY267+1.25)/12</f>
        <v>4.6875</v>
      </c>
      <c r="BV267" s="30">
        <f>VLOOKUP($S267,'[4]Lookup Tables'!$O$45:$S$53,5)</f>
        <v>8036</v>
      </c>
      <c r="BW267" s="34">
        <f t="shared" ref="BW267:BW270" si="2392">F267</f>
        <v>10</v>
      </c>
      <c r="BX267" s="34">
        <f t="shared" ref="BX267:BX270" si="2393">BB267*BW267</f>
        <v>50.096249999999998</v>
      </c>
      <c r="BY267" s="34">
        <f t="shared" ref="BY267:BY270" si="2394">BE267*BW267</f>
        <v>51.150000000000006</v>
      </c>
      <c r="BZ267" s="34">
        <f t="shared" ref="BZ267:BZ270" si="2395">BH267*BW267</f>
        <v>52.683749999999996</v>
      </c>
      <c r="CA267" s="34">
        <f t="shared" ref="CA267:CA270" si="2396">BZ267+CE267+CI267</f>
        <v>55.263749999999995</v>
      </c>
      <c r="CB267" s="35">
        <f>'[4]Lookup Tables'!Z183</f>
        <v>0</v>
      </c>
      <c r="CC267" s="34">
        <v>8490</v>
      </c>
      <c r="CD267" s="34">
        <v>8491</v>
      </c>
      <c r="CE267" s="36">
        <v>2.58</v>
      </c>
      <c r="CF267" s="34">
        <v>4</v>
      </c>
      <c r="CG267" s="34" t="str">
        <f t="array" ref="CG267">VLOOKUP($E267&amp;ROUNDUP(($AZ267+1),0), CHOOSE({1,2},'[4]Lookup Tables'!$X$3:$X$129&amp;'[4]Lookup Tables'!$Y$3:$Y$129,'[4]Lookup Tables'!$AC$3:$AC$129),2,0)</f>
        <v>NA</v>
      </c>
      <c r="CH267" s="36">
        <f t="shared" ref="CH267:CH270" si="2397">(CO267*12)*0.0386</f>
        <v>10.129166616425426</v>
      </c>
      <c r="CI267" s="36">
        <f t="shared" ref="CI267:CI277" si="2398">IF(CB267="NA", CH267*0.0022,0)</f>
        <v>0</v>
      </c>
      <c r="CJ267" s="36">
        <f t="shared" ref="CJ267:CJ270" si="2399">((3.14159*(((S267*0.039370078474)/2)^2))*Q267)*BW267</f>
        <v>682.50550010299821</v>
      </c>
      <c r="CK267" s="36">
        <f t="shared" ref="CK267:CK270" si="2400">((SQRT((CJ267/Q267)/3.14159))*2)</f>
        <v>3.9839718283969985</v>
      </c>
      <c r="CL267" s="36">
        <f t="shared" ref="CL267:CL270" si="2401">CK267/0.7827</f>
        <v>5.0900368319879883</v>
      </c>
      <c r="CM267" s="36">
        <f t="shared" ref="CM267:CM270" si="2402">(2*3.14159*(CL267/2))/12</f>
        <v>1.3325674009170954</v>
      </c>
      <c r="CN267" s="37">
        <f t="shared" ref="CN267:CN270" si="2403">ROUNDUP((Q267/3)*CM267,1)</f>
        <v>24.400000000000002</v>
      </c>
      <c r="CO267" s="37">
        <f t="shared" ref="CO267:CO270" si="2404">(CN267*ABS(COS(15)))+((6*(CM267*5))/12)</f>
        <v>21.867803576047979</v>
      </c>
      <c r="CP267" s="52" t="str">
        <f t="array" ref="CP267">VLOOKUP($S267&amp;$D267, CHOOSE({1,2}, '[4]Lookup Tables'!$O$65:$O$79&amp;'[4]Lookup Tables'!$P$65:$P$79,'[4]Lookup Tables'!$Q$65:$Q$79),2,0)</f>
        <v>NA</v>
      </c>
      <c r="CQ267" s="39">
        <f t="shared" ref="CQ267:CQ277" si="2405">(CA267/BW267)+(50/I267)</f>
        <v>5.6454226190476184</v>
      </c>
      <c r="CR267" s="40" t="str">
        <f>+IFERROR(VLOOKUP($J267,'[5]Codes - Revised'!$A$8:$O$12110,10,FALSE),"ERROR")</f>
        <v>64x42</v>
      </c>
      <c r="CS267" s="41">
        <f t="shared" ref="CS267:CS270" si="2406">CQ267*F267*H267</f>
        <v>2371.0774999999999</v>
      </c>
    </row>
    <row r="268" spans="1:97" s="10" customFormat="1">
      <c r="A268" s="11" t="s">
        <v>277</v>
      </c>
      <c r="B268" s="12">
        <v>294005</v>
      </c>
      <c r="C268" s="11" t="s">
        <v>547</v>
      </c>
      <c r="D268" s="11" t="s">
        <v>23</v>
      </c>
      <c r="E268" s="11" t="s">
        <v>24</v>
      </c>
      <c r="F268" s="11">
        <v>12</v>
      </c>
      <c r="G268" s="13">
        <f t="shared" si="2365"/>
        <v>70.194749999999999</v>
      </c>
      <c r="H268" s="14">
        <v>42</v>
      </c>
      <c r="I268" s="13">
        <f t="shared" si="2366"/>
        <v>504</v>
      </c>
      <c r="J268" s="14">
        <v>36242</v>
      </c>
      <c r="K268" s="11">
        <v>35</v>
      </c>
      <c r="L268" s="15">
        <f>+IFERROR(VLOOKUP($K268,'[4]Lookup Tables'!$A$3:$B$35,2,FALSE),"ERROR")</f>
        <v>35</v>
      </c>
      <c r="M268" s="11" t="s">
        <v>56</v>
      </c>
      <c r="N268" s="15" t="str">
        <f t="array" ref="N268">VLOOKUP($M268&amp;$L268, CHOOSE({1,2}, '[4]Lookup Tables'!$I$59:$I$165&amp;'[4]Lookup Tables'!$J$59:$J$165,'[4]Lookup Tables'!$K$59:$K$165), 2,0)</f>
        <v>LIF35</v>
      </c>
      <c r="O268" s="15">
        <f t="array" ref="O268">VLOOKUP($M268&amp;$K268&amp;A268, CHOOSE({1,2,3}, '[4]Lookup Tables'!$I$59:$I$165&amp;'[4]Lookup Tables'!$J$59:$J$165&amp;'[4]Lookup Tables'!$H$59:$H$165,'[4]Lookup Tables'!$L$59:$L$165), 2,0)</f>
        <v>70411</v>
      </c>
      <c r="P268" s="15">
        <f>+IFERROR(VLOOKUP($A268,'[4]Lookup Tables'!$I$54:$J$55,2,FALSE),"ERROR")</f>
        <v>72038</v>
      </c>
      <c r="Q268" s="16">
        <v>58.625</v>
      </c>
      <c r="R268" s="51">
        <v>1.375</v>
      </c>
      <c r="S268" s="18">
        <v>32</v>
      </c>
      <c r="T268" s="19">
        <f>(VLOOKUP(S268,'[4]Lookup Tables'!$L$3:$M$11,2,FALSE))*0.039370078474</f>
        <v>1.2499999915495001</v>
      </c>
      <c r="U268" s="17">
        <f t="shared" si="2367"/>
        <v>71.943637210858228</v>
      </c>
      <c r="V268" s="20" t="str">
        <f>+IFERROR(VLOOKUP(L268,'[4]Lookup Tables'!$R$4:$U$22,3,FALSE),"ERROR")</f>
        <v>Blue</v>
      </c>
      <c r="W268" s="21">
        <f t="shared" si="2368"/>
        <v>294005</v>
      </c>
      <c r="X268" s="22" t="s">
        <v>548</v>
      </c>
      <c r="Y268" s="23" t="s">
        <v>27</v>
      </c>
      <c r="Z268" s="23" t="str">
        <f>+IFERROR(VLOOKUP(L268,'[4]Lookup Tables'!$R$4:$U$22,4,FALSE),"ERROR")</f>
        <v>Fast</v>
      </c>
      <c r="AA268" s="21">
        <f t="shared" si="2369"/>
        <v>32</v>
      </c>
      <c r="AB268" s="24">
        <f t="shared" si="2370"/>
        <v>1.375</v>
      </c>
      <c r="AC268" s="23" t="s">
        <v>305</v>
      </c>
      <c r="AD268" s="25">
        <v>0.875</v>
      </c>
      <c r="AE268" s="26">
        <f t="shared" si="2371"/>
        <v>5.9878330769793857</v>
      </c>
      <c r="AF268" s="23" t="s">
        <v>306</v>
      </c>
      <c r="AG268" s="23">
        <v>1</v>
      </c>
      <c r="AH268" s="26">
        <f t="shared" si="2372"/>
        <v>7.3763410944174259</v>
      </c>
      <c r="AI268" s="23"/>
      <c r="AJ268" s="23"/>
      <c r="AK268" s="26"/>
      <c r="AL268" s="23" t="s">
        <v>31</v>
      </c>
      <c r="AM268" s="23">
        <v>0.80400000000000005</v>
      </c>
      <c r="AN268" s="26">
        <f t="shared" si="2373"/>
        <v>5.464634801169499</v>
      </c>
      <c r="AO268" s="23" t="s">
        <v>32</v>
      </c>
      <c r="AP268" s="23">
        <v>0.53</v>
      </c>
      <c r="AQ268" s="26">
        <f t="shared" si="2374"/>
        <v>4.3099442349707004</v>
      </c>
      <c r="AR268" s="47">
        <f t="shared" si="2375"/>
        <v>58.875</v>
      </c>
      <c r="AS268" s="21">
        <f>+IFERROR(VLOOKUP(L268,'[4]Lookup Tables'!$R$4:$U$22,2,FALSE),"ERROR")</f>
        <v>30</v>
      </c>
      <c r="AT268" s="23" t="str">
        <f t="shared" si="2376"/>
        <v>GJ</v>
      </c>
      <c r="AU268" s="21">
        <f t="shared" si="2377"/>
        <v>12</v>
      </c>
      <c r="AV268" s="21" t="str">
        <f>+IFERROR(VLOOKUP(L268,'[4]Lookup Tables'!$R$4:$V$22,5,FALSE),"ERROR")</f>
        <v>5-8</v>
      </c>
      <c r="AW268" s="21">
        <v>600</v>
      </c>
      <c r="AX268" s="48">
        <f t="shared" si="2378"/>
        <v>58.625</v>
      </c>
      <c r="AY268" s="48">
        <f t="shared" si="2379"/>
        <v>58.875</v>
      </c>
      <c r="AZ268" s="48">
        <f t="shared" si="2380"/>
        <v>59.625</v>
      </c>
      <c r="BA268" s="29">
        <f t="array" ref="BA268">VLOOKUP($S268&amp;$M268, CHOOSE({1,2}, '[4]Lookup Tables'!$I$20:$I$49&amp;'[4]Lookup Tables'!$J$20:$J$49,'[4]Lookup Tables'!$K$20:$K$49), 2,0)</f>
        <v>9.1499999999999998E-2</v>
      </c>
      <c r="BB268" s="29">
        <f t="shared" si="2381"/>
        <v>5.3641874999999999</v>
      </c>
      <c r="BC268" s="30">
        <f t="shared" si="2382"/>
        <v>2435.3411249999999</v>
      </c>
      <c r="BD268" s="29">
        <f t="array" ref="BD268">VLOOKUP($S268&amp;$M268, CHOOSE({1,2}, '[4]Lookup Tables'!$I$20:$I$49&amp;'[4]Lookup Tables'!$J$20:$J$49,'[4]Lookup Tables'!$L$20:$L$49), 2,0)</f>
        <v>9.2999999999999999E-2</v>
      </c>
      <c r="BE268" s="29">
        <f t="shared" si="2383"/>
        <v>5.4753749999999997</v>
      </c>
      <c r="BF268" s="30">
        <f t="shared" si="2384"/>
        <v>2485.8202499999998</v>
      </c>
      <c r="BG268" s="29">
        <f t="array" ref="BG268">VLOOKUP($S268&amp;$M268, CHOOSE({1,2}, '[4]Lookup Tables'!$I$20:$I$49&amp;'[4]Lookup Tables'!$J$20:$J$49,'[4]Lookup Tables'!$M$20:$M$49), 2,0)</f>
        <v>9.4500000000000001E-2</v>
      </c>
      <c r="BH268" s="29">
        <f t="shared" si="2385"/>
        <v>5.6345625000000004</v>
      </c>
      <c r="BI268" s="30">
        <f t="shared" si="2386"/>
        <v>2558.091375</v>
      </c>
      <c r="BJ268" s="30" t="str">
        <f t="shared" si="2387"/>
        <v>LIF35</v>
      </c>
      <c r="BK268" s="31">
        <f t="shared" si="2388"/>
        <v>3.8327624999999994</v>
      </c>
      <c r="BL268" s="30">
        <v>72036</v>
      </c>
      <c r="BM268" s="31">
        <f t="shared" si="2389"/>
        <v>1.6426124999999998</v>
      </c>
      <c r="BN268" s="32">
        <v>0.3</v>
      </c>
      <c r="BO268" s="29" t="str">
        <f>'[4]Lookup Tables'!$P$58</f>
        <v>12-8 4x1.25 Universal Clip</v>
      </c>
      <c r="BP268" s="30">
        <f>VLOOKUP($BO268,'[4]Lookup Tables'!$P$58:$Q$60,2)</f>
        <v>8509</v>
      </c>
      <c r="BQ268" s="29" t="str">
        <f>VLOOKUP($S268,'[4]Lookup Tables'!$O$45:$S$53,2)</f>
        <v>54mm142 gauge</v>
      </c>
      <c r="BR268" s="33">
        <f t="shared" si="2390"/>
        <v>5.010416666666667</v>
      </c>
      <c r="BS268" s="30">
        <f>VLOOKUP($S268,'[4]Lookup Tables'!$O$45:$S$53,3)</f>
        <v>8040</v>
      </c>
      <c r="BT268" s="29" t="str">
        <f>VLOOKUP($S268,'[4]Lookup Tables'!$O$45:$S$53,4)</f>
        <v>114mm200 gauge</v>
      </c>
      <c r="BU268" s="33">
        <f t="shared" si="2391"/>
        <v>5.010416666666667</v>
      </c>
      <c r="BV268" s="30">
        <f>VLOOKUP($S268,'[4]Lookup Tables'!$O$45:$S$53,5)</f>
        <v>8036</v>
      </c>
      <c r="BW268" s="34">
        <f t="shared" si="2392"/>
        <v>12</v>
      </c>
      <c r="BX268" s="34">
        <f t="shared" si="2393"/>
        <v>64.370249999999999</v>
      </c>
      <c r="BY268" s="34">
        <f t="shared" si="2394"/>
        <v>65.704499999999996</v>
      </c>
      <c r="BZ268" s="34">
        <f t="shared" si="2395"/>
        <v>67.614750000000001</v>
      </c>
      <c r="CA268" s="34">
        <f t="shared" si="2396"/>
        <v>70.194749999999999</v>
      </c>
      <c r="CB268" s="35" t="str">
        <f t="array" ref="CB268">VLOOKUP($E268&amp;ROUNDUP(($AZ268),0), CHOOSE({1,2},'[4]Lookup Tables'!$X$3:$X$129&amp;'[4]Lookup Tables'!$Y$3:$Y$129,'[4]Lookup Tables'!$Z$3:$Z$129),2,0)</f>
        <v>62"-2pc</v>
      </c>
      <c r="CC268" s="34">
        <f t="array" ref="CC268">VLOOKUP($E268&amp;ROUNDUP(($AZ268),0), CHOOSE({1,2},'[4]Lookup Tables'!$X$3:$X$129&amp;'[4]Lookup Tables'!$Y$3:$Y$129,'[4]Lookup Tables'!AA$3:$AA$129),2,0)</f>
        <v>8490</v>
      </c>
      <c r="CD268" s="34">
        <f t="array" ref="CD268">VLOOKUP($E268&amp;ROUNDUP(($AZ268),0), CHOOSE({1,2},'[4]Lookup Tables'!$X$3:$X$129&amp;'[4]Lookup Tables'!$Y$3:$Y$129,'[4]Lookup Tables'!$AB$3:$AB$129),2,0)</f>
        <v>8491</v>
      </c>
      <c r="CE268" s="36">
        <f t="array" ref="CE268">VLOOKUP($E268&amp;ROUNDUP(($AZ268),0), CHOOSE({1,2},'[4]Lookup Tables'!$X$3:$X$129&amp;'[4]Lookup Tables'!$Y$3:$Y$129,'[4]Lookup Tables'!$AD$3:$AD$129),2,0)</f>
        <v>2.58</v>
      </c>
      <c r="CF268" s="34">
        <f t="array" ref="CF268">VLOOKUP($E268&amp;ROUNDUP(($AZ268),0), CHOOSE({1,2},'[4]Lookup Tables'!$X$3:$X$129&amp;'[4]Lookup Tables'!$Y$3:$Y$129,'[4]Lookup Tables'!$AE$3:$AE$129),2,0)</f>
        <v>4</v>
      </c>
      <c r="CG268" s="34" t="str">
        <f t="array" ref="CG268">VLOOKUP($E268&amp;ROUNDUP(($AZ268+1),0), CHOOSE({1,2},'[4]Lookup Tables'!$X$3:$X$129&amp;'[4]Lookup Tables'!$Y$3:$Y$129,'[4]Lookup Tables'!$AC$3:$AC$129),2,0)</f>
        <v>NA</v>
      </c>
      <c r="CH268" s="36">
        <f t="shared" si="2397"/>
        <v>11.754376472173693</v>
      </c>
      <c r="CI268" s="36">
        <f t="shared" si="2398"/>
        <v>0</v>
      </c>
      <c r="CJ268" s="36">
        <f t="shared" si="2399"/>
        <v>876.97282068029085</v>
      </c>
      <c r="CK268" s="36">
        <f t="shared" si="2400"/>
        <v>4.3642224777562735</v>
      </c>
      <c r="CL268" s="36">
        <f t="shared" si="2401"/>
        <v>5.5758559828239092</v>
      </c>
      <c r="CM268" s="36">
        <f t="shared" si="2402"/>
        <v>1.459754449756647</v>
      </c>
      <c r="CN268" s="37">
        <f t="shared" si="2403"/>
        <v>28.6</v>
      </c>
      <c r="CO268" s="37">
        <f t="shared" si="2404"/>
        <v>25.376460432153909</v>
      </c>
      <c r="CP268" s="52" t="str">
        <f t="array" ref="CP268">VLOOKUP($S268&amp;$D268, CHOOSE({1,2}, '[4]Lookup Tables'!$O$65:$O$79&amp;'[4]Lookup Tables'!$P$65:$P$79,'[4]Lookup Tables'!$Q$65:$Q$79),2,0)</f>
        <v>NA</v>
      </c>
      <c r="CQ268" s="39">
        <f t="shared" si="2405"/>
        <v>5.9487688492063491</v>
      </c>
      <c r="CR268" s="40" t="str">
        <f>+IFERROR(VLOOKUP($J268,'[5]Codes - Revised'!$A$8:$O$12110,10,FALSE),"ERROR")</f>
        <v>64x42</v>
      </c>
      <c r="CS268" s="41">
        <f t="shared" si="2406"/>
        <v>2998.1794999999997</v>
      </c>
    </row>
    <row r="269" spans="1:97" s="10" customFormat="1">
      <c r="A269" s="11" t="s">
        <v>277</v>
      </c>
      <c r="B269" s="12">
        <v>295021</v>
      </c>
      <c r="C269" s="11" t="s">
        <v>549</v>
      </c>
      <c r="D269" s="11" t="s">
        <v>23</v>
      </c>
      <c r="E269" s="11" t="s">
        <v>34</v>
      </c>
      <c r="F269" s="11">
        <v>8</v>
      </c>
      <c r="G269" s="13">
        <f t="shared" si="2365"/>
        <v>49.73000957616064</v>
      </c>
      <c r="H269" s="14">
        <v>67</v>
      </c>
      <c r="I269" s="13">
        <f t="shared" si="2366"/>
        <v>536</v>
      </c>
      <c r="J269" s="14">
        <v>36764</v>
      </c>
      <c r="K269" s="11">
        <v>35</v>
      </c>
      <c r="L269" s="15">
        <f>+IFERROR(VLOOKUP($K269,'[4]Lookup Tables'!$A$3:$B$35,2,FALSE),"ERROR")</f>
        <v>35</v>
      </c>
      <c r="M269" s="11" t="s">
        <v>56</v>
      </c>
      <c r="N269" s="15" t="str">
        <f t="array" ref="N269">VLOOKUP($M269&amp;$L269, CHOOSE({1,2}, '[4]Lookup Tables'!$I$59:$I$165&amp;'[4]Lookup Tables'!$J$59:$J$165,'[4]Lookup Tables'!$K$59:$K$165), 2,0)</f>
        <v>LIF35</v>
      </c>
      <c r="O269" s="15">
        <f t="array" ref="O269">VLOOKUP($M269&amp;$K269&amp;A269, CHOOSE({1,2,3}, '[4]Lookup Tables'!$I$59:$I$165&amp;'[4]Lookup Tables'!$J$59:$J$165&amp;'[4]Lookup Tables'!$H$59:$H$165,'[4]Lookup Tables'!$L$59:$L$165), 2,0)</f>
        <v>70411</v>
      </c>
      <c r="P269" s="15">
        <f>+IFERROR(VLOOKUP($A269,'[4]Lookup Tables'!$I$54:$J$55,2,FALSE),"ERROR")</f>
        <v>72038</v>
      </c>
      <c r="Q269" s="16">
        <v>64.75</v>
      </c>
      <c r="R269" s="51">
        <v>1.375</v>
      </c>
      <c r="S269" s="18">
        <v>32</v>
      </c>
      <c r="T269" s="19">
        <f>(VLOOKUP(S269,'[4]Lookup Tables'!$L$3:$M$11,2,FALSE))*0.039370078474</f>
        <v>1.2499999915495001</v>
      </c>
      <c r="U269" s="17">
        <f t="shared" si="2367"/>
        <v>79.460136620947893</v>
      </c>
      <c r="V269" s="20" t="str">
        <f>+IFERROR(VLOOKUP(L269,'[4]Lookup Tables'!$R$4:$U$22,3,FALSE),"ERROR")</f>
        <v>Blue</v>
      </c>
      <c r="W269" s="21">
        <f t="shared" si="2368"/>
        <v>295021</v>
      </c>
      <c r="X269" s="22" t="s">
        <v>550</v>
      </c>
      <c r="Y269" s="23" t="s">
        <v>27</v>
      </c>
      <c r="Z269" s="23" t="str">
        <f>+IFERROR(VLOOKUP(L269,'[4]Lookup Tables'!$R$4:$U$22,4,FALSE),"ERROR")</f>
        <v>Fast</v>
      </c>
      <c r="AA269" s="21">
        <f t="shared" si="2369"/>
        <v>32</v>
      </c>
      <c r="AB269" s="24">
        <f t="shared" si="2370"/>
        <v>1.375</v>
      </c>
      <c r="AC269" s="23" t="s">
        <v>305</v>
      </c>
      <c r="AD269" s="25">
        <v>0.875</v>
      </c>
      <c r="AE269" s="26">
        <f t="shared" si="2371"/>
        <v>6.6274877474595364</v>
      </c>
      <c r="AF269" s="23" t="s">
        <v>306</v>
      </c>
      <c r="AG269" s="23">
        <v>1</v>
      </c>
      <c r="AH269" s="26">
        <f t="shared" si="2372"/>
        <v>8.1643241546397665</v>
      </c>
      <c r="AI269" s="23"/>
      <c r="AJ269" s="23"/>
      <c r="AK269" s="26"/>
      <c r="AL269" s="23" t="s">
        <v>31</v>
      </c>
      <c r="AM269" s="23">
        <v>0.80400000000000005</v>
      </c>
      <c r="AN269" s="26">
        <f t="shared" si="2373"/>
        <v>6.0483984312003756</v>
      </c>
      <c r="AO269" s="23" t="s">
        <v>32</v>
      </c>
      <c r="AP269" s="23">
        <v>0.53</v>
      </c>
      <c r="AQ269" s="26">
        <f t="shared" si="2374"/>
        <v>4.7703571963818989</v>
      </c>
      <c r="AR269" s="47">
        <f t="shared" si="2375"/>
        <v>65</v>
      </c>
      <c r="AS269" s="21">
        <f>+IFERROR(VLOOKUP(L269,'[4]Lookup Tables'!$R$4:$U$22,2,FALSE),"ERROR")</f>
        <v>30</v>
      </c>
      <c r="AT269" s="23" t="str">
        <f t="shared" si="2376"/>
        <v>GJ</v>
      </c>
      <c r="AU269" s="21">
        <f t="shared" si="2377"/>
        <v>8</v>
      </c>
      <c r="AV269" s="21" t="str">
        <f>+IFERROR(VLOOKUP(L269,'[4]Lookup Tables'!$R$4:$V$22,5,FALSE),"ERROR")</f>
        <v>5-8</v>
      </c>
      <c r="AW269" s="21">
        <v>600</v>
      </c>
      <c r="AX269" s="48">
        <f t="shared" si="2378"/>
        <v>64.75</v>
      </c>
      <c r="AY269" s="48">
        <f t="shared" si="2379"/>
        <v>65</v>
      </c>
      <c r="AZ269" s="48">
        <f t="shared" si="2380"/>
        <v>65.75</v>
      </c>
      <c r="BA269" s="29">
        <f t="array" ref="BA269">VLOOKUP($S269&amp;$M269, CHOOSE({1,2}, '[4]Lookup Tables'!$I$20:$I$49&amp;'[4]Lookup Tables'!$J$20:$J$49,'[4]Lookup Tables'!$K$20:$K$49), 2,0)</f>
        <v>9.1499999999999998E-2</v>
      </c>
      <c r="BB269" s="29">
        <f t="shared" si="2381"/>
        <v>5.9246249999999998</v>
      </c>
      <c r="BC269" s="30">
        <f t="shared" si="2382"/>
        <v>2689.7797499999997</v>
      </c>
      <c r="BD269" s="29">
        <f t="array" ref="BD269">VLOOKUP($S269&amp;$M269, CHOOSE({1,2}, '[4]Lookup Tables'!$I$20:$I$49&amp;'[4]Lookup Tables'!$J$20:$J$49,'[4]Lookup Tables'!$L$20:$L$49), 2,0)</f>
        <v>9.2999999999999999E-2</v>
      </c>
      <c r="BE269" s="29">
        <f t="shared" si="2383"/>
        <v>6.0449999999999999</v>
      </c>
      <c r="BF269" s="30">
        <f t="shared" si="2384"/>
        <v>2744.43</v>
      </c>
      <c r="BG269" s="29">
        <f t="array" ref="BG269">VLOOKUP($S269&amp;$M269, CHOOSE({1,2}, '[4]Lookup Tables'!$I$20:$I$49&amp;'[4]Lookup Tables'!$J$20:$J$49,'[4]Lookup Tables'!$M$20:$M$49), 2,0)</f>
        <v>9.4500000000000001E-2</v>
      </c>
      <c r="BH269" s="29">
        <f t="shared" si="2385"/>
        <v>6.2133750000000001</v>
      </c>
      <c r="BI269" s="30">
        <f t="shared" si="2386"/>
        <v>2820.8722499999999</v>
      </c>
      <c r="BJ269" s="30" t="str">
        <f t="shared" si="2387"/>
        <v>LIF35</v>
      </c>
      <c r="BK269" s="31">
        <f t="shared" si="2388"/>
        <v>4.2314999999999996</v>
      </c>
      <c r="BL269" s="30">
        <v>72036</v>
      </c>
      <c r="BM269" s="31">
        <f t="shared" si="2389"/>
        <v>1.8134999999999999</v>
      </c>
      <c r="BN269" s="32">
        <v>0.3</v>
      </c>
      <c r="BO269" s="29" t="str">
        <f>'[4]Lookup Tables'!$P$58</f>
        <v>12-8 4x1.25 Universal Clip</v>
      </c>
      <c r="BP269" s="30">
        <f>VLOOKUP($BO269,'[4]Lookup Tables'!$P$58:$Q$60,2)</f>
        <v>8509</v>
      </c>
      <c r="BQ269" s="29" t="str">
        <f>VLOOKUP($S269,'[4]Lookup Tables'!$O$45:$S$53,2)</f>
        <v>54mm142 gauge</v>
      </c>
      <c r="BR269" s="33">
        <f t="shared" si="2390"/>
        <v>5.520833333333333</v>
      </c>
      <c r="BS269" s="30">
        <f>VLOOKUP($S269,'[4]Lookup Tables'!$O$45:$S$53,3)</f>
        <v>8040</v>
      </c>
      <c r="BT269" s="29" t="str">
        <f>VLOOKUP($S269,'[4]Lookup Tables'!$O$45:$S$53,4)</f>
        <v>114mm200 gauge</v>
      </c>
      <c r="BU269" s="33">
        <f t="shared" si="2391"/>
        <v>5.520833333333333</v>
      </c>
      <c r="BV269" s="30">
        <f>VLOOKUP($S269,'[4]Lookup Tables'!$O$45:$S$53,5)</f>
        <v>8036</v>
      </c>
      <c r="BW269" s="34">
        <f t="shared" si="2392"/>
        <v>8</v>
      </c>
      <c r="BX269" s="34">
        <f t="shared" si="2393"/>
        <v>47.396999999999998</v>
      </c>
      <c r="BY269" s="34">
        <f t="shared" si="2394"/>
        <v>48.36</v>
      </c>
      <c r="BZ269" s="34">
        <f t="shared" si="2395"/>
        <v>49.707000000000001</v>
      </c>
      <c r="CA269" s="34">
        <f t="shared" si="2396"/>
        <v>49.73000957616064</v>
      </c>
      <c r="CB269" s="35" t="str">
        <f t="array" ref="CB269">VLOOKUP($E269&amp;ROUNDUP(($AZ269),0), CHOOSE({1,2},'[4]Lookup Tables'!$X$3:$X$129&amp;'[4]Lookup Tables'!$Y$3:$Y$129,'[4]Lookup Tables'!$Z$3:$Z$129),2,0)</f>
        <v>NA</v>
      </c>
      <c r="CC269" s="34" t="str">
        <f t="array" ref="CC269">VLOOKUP($E269&amp;ROUNDUP(($AZ269),0), CHOOSE({1,2},'[4]Lookup Tables'!$X$3:$X$129&amp;'[4]Lookup Tables'!$Y$3:$Y$129,'[4]Lookup Tables'!AA$3:$AA$129),2,0)</f>
        <v>NA</v>
      </c>
      <c r="CD269" s="34" t="str">
        <f t="array" ref="CD269">VLOOKUP($E269&amp;ROUNDUP(($AZ269),0), CHOOSE({1,2},'[4]Lookup Tables'!$X$3:$X$129&amp;'[4]Lookup Tables'!$Y$3:$Y$129,'[4]Lookup Tables'!$AB$3:$AB$129),2,0)</f>
        <v>NA</v>
      </c>
      <c r="CE269" s="36">
        <f t="array" ref="CE269">VLOOKUP($E269&amp;ROUNDUP(($AZ269),0), CHOOSE({1,2},'[4]Lookup Tables'!$X$3:$X$129&amp;'[4]Lookup Tables'!$Y$3:$Y$129,'[4]Lookup Tables'!$AD$3:$AD$129),2,0)</f>
        <v>0</v>
      </c>
      <c r="CF269" s="34">
        <f t="array" ref="CF269">VLOOKUP($E269&amp;ROUNDUP(($AZ269),0), CHOOSE({1,2},'[4]Lookup Tables'!$X$3:$X$129&amp;'[4]Lookup Tables'!$Y$3:$Y$129,'[4]Lookup Tables'!$AE$3:$AE$129),2,0)</f>
        <v>0</v>
      </c>
      <c r="CG269" s="34">
        <f t="array" ref="CG269">VLOOKUP($E269&amp;ROUNDUP(($AZ269+1),0), CHOOSE({1,2},'[4]Lookup Tables'!$X$3:$X$129&amp;'[4]Lookup Tables'!$Y$3:$Y$129,'[4]Lookup Tables'!$AC$3:$AC$129),2,0)</f>
        <v>8053</v>
      </c>
      <c r="CH269" s="36">
        <f t="shared" si="2397"/>
        <v>10.458898254835267</v>
      </c>
      <c r="CI269" s="36">
        <f t="shared" si="2398"/>
        <v>2.300957616063759E-2</v>
      </c>
      <c r="CJ269" s="36">
        <f t="shared" si="2399"/>
        <v>645.73123114767691</v>
      </c>
      <c r="CK269" s="36">
        <f t="shared" si="2400"/>
        <v>3.5633727314959263</v>
      </c>
      <c r="CL269" s="36">
        <f t="shared" si="2401"/>
        <v>4.5526673457211277</v>
      </c>
      <c r="CM269" s="36">
        <f t="shared" si="2402"/>
        <v>1.1918845172203365</v>
      </c>
      <c r="CN269" s="37">
        <f t="shared" si="2403"/>
        <v>25.8</v>
      </c>
      <c r="CO269" s="37">
        <f t="shared" si="2404"/>
        <v>22.579659444808431</v>
      </c>
      <c r="CP269" s="52" t="str">
        <f t="array" ref="CP269">VLOOKUP($S269&amp;$D269, CHOOSE({1,2}, '[4]Lookup Tables'!$O$65:$O$79&amp;'[4]Lookup Tables'!$P$65:$P$79,'[4]Lookup Tables'!$Q$65:$Q$79),2,0)</f>
        <v>NA</v>
      </c>
      <c r="CQ269" s="39">
        <f t="shared" si="2405"/>
        <v>6.3095347791096321</v>
      </c>
      <c r="CR269" s="40" t="str">
        <f>+IFERROR(VLOOKUP($J269,'[5]Codes - Revised'!$A$8:$O$12110,10,FALSE),"ERROR")</f>
        <v>64x46</v>
      </c>
      <c r="CS269" s="41">
        <f t="shared" si="2406"/>
        <v>3381.910641602763</v>
      </c>
    </row>
    <row r="270" spans="1:97" s="10" customFormat="1">
      <c r="A270" s="11" t="s">
        <v>277</v>
      </c>
      <c r="B270" s="11">
        <v>295039</v>
      </c>
      <c r="C270" s="11" t="s">
        <v>551</v>
      </c>
      <c r="D270" s="11" t="s">
        <v>23</v>
      </c>
      <c r="E270" s="11" t="s">
        <v>24</v>
      </c>
      <c r="F270" s="11">
        <v>12</v>
      </c>
      <c r="G270" s="13">
        <f t="shared" si="2365"/>
        <v>71.470500000000001</v>
      </c>
      <c r="H270" s="14">
        <v>42</v>
      </c>
      <c r="I270" s="13">
        <f t="shared" si="2366"/>
        <v>504</v>
      </c>
      <c r="J270" s="14">
        <v>36242</v>
      </c>
      <c r="K270" s="11">
        <v>40</v>
      </c>
      <c r="L270" s="15">
        <f>+IFERROR(VLOOKUP($K270,'[4]Lookup Tables'!$A$3:$B$35,2,FALSE),"ERROR")</f>
        <v>40</v>
      </c>
      <c r="M270" s="11" t="s">
        <v>56</v>
      </c>
      <c r="N270" s="15" t="str">
        <f t="array" ref="N270">VLOOKUP($M270&amp;$L270, CHOOSE({1,2}, '[4]Lookup Tables'!$I$59:$I$165&amp;'[4]Lookup Tables'!$J$59:$J$165,'[4]Lookup Tables'!$K$59:$K$165), 2,0)</f>
        <v>LIF40</v>
      </c>
      <c r="O270" s="15">
        <f t="array" ref="O270">VLOOKUP($M270&amp;$K270&amp;A270, CHOOSE({1,2,3}, '[4]Lookup Tables'!$I$59:$I$165&amp;'[4]Lookup Tables'!$J$59:$J$165&amp;'[4]Lookup Tables'!$H$59:$H$165,'[4]Lookup Tables'!$L$59:$L$165), 2,0)</f>
        <v>70331</v>
      </c>
      <c r="P270" s="15">
        <f>+IFERROR(VLOOKUP($A270,'[4]Lookup Tables'!$I$54:$J$55,2,FALSE),"ERROR")</f>
        <v>72038</v>
      </c>
      <c r="Q270" s="16">
        <v>59.75</v>
      </c>
      <c r="R270" s="51">
        <v>1.375</v>
      </c>
      <c r="S270" s="18">
        <v>32</v>
      </c>
      <c r="T270" s="19">
        <f>(VLOOKUP(S270,'[4]Lookup Tables'!$L$3:$M$11,2,FALSE))*0.039370078474</f>
        <v>1.2499999915495001</v>
      </c>
      <c r="U270" s="17">
        <f t="shared" si="2367"/>
        <v>73.324218735160414</v>
      </c>
      <c r="V270" s="20" t="str">
        <f>+IFERROR(VLOOKUP(L270,'[4]Lookup Tables'!$R$4:$U$22,3,FALSE),"ERROR")</f>
        <v>Blue</v>
      </c>
      <c r="W270" s="21">
        <f t="shared" si="2368"/>
        <v>295039</v>
      </c>
      <c r="X270" s="11" t="s">
        <v>552</v>
      </c>
      <c r="Y270" s="23" t="s">
        <v>27</v>
      </c>
      <c r="Z270" s="23" t="str">
        <f>+IFERROR(VLOOKUP(L270,'[4]Lookup Tables'!$R$4:$U$22,4,FALSE),"ERROR")</f>
        <v>Fast</v>
      </c>
      <c r="AA270" s="21">
        <f t="shared" si="2369"/>
        <v>32</v>
      </c>
      <c r="AB270" s="24">
        <f t="shared" si="2370"/>
        <v>1.375</v>
      </c>
      <c r="AC270" s="23" t="s">
        <v>305</v>
      </c>
      <c r="AD270" s="25">
        <v>0.875</v>
      </c>
      <c r="AE270" s="26">
        <f t="shared" si="2371"/>
        <v>6.1053206695165576</v>
      </c>
      <c r="AF270" s="23" t="s">
        <v>306</v>
      </c>
      <c r="AG270" s="23">
        <v>1</v>
      </c>
      <c r="AH270" s="26">
        <f t="shared" si="2372"/>
        <v>7.5210726769072425</v>
      </c>
      <c r="AI270" s="23"/>
      <c r="AJ270" s="23"/>
      <c r="AK270" s="26"/>
      <c r="AL270" s="23" t="s">
        <v>31</v>
      </c>
      <c r="AM270" s="23">
        <v>0.80400000000000005</v>
      </c>
      <c r="AN270" s="26">
        <f t="shared" si="2373"/>
        <v>5.5718566923996606</v>
      </c>
      <c r="AO270" s="23" t="s">
        <v>32</v>
      </c>
      <c r="AP270" s="23">
        <v>0.53</v>
      </c>
      <c r="AQ270" s="26">
        <f t="shared" si="2374"/>
        <v>4.3945098809441863</v>
      </c>
      <c r="AR270" s="47">
        <f t="shared" si="2375"/>
        <v>60</v>
      </c>
      <c r="AS270" s="21">
        <f>+IFERROR(VLOOKUP(L270,'[4]Lookup Tables'!$R$4:$U$22,2,FALSE),"ERROR")</f>
        <v>30</v>
      </c>
      <c r="AT270" s="23" t="str">
        <f t="shared" si="2376"/>
        <v>GJ</v>
      </c>
      <c r="AU270" s="21">
        <f t="shared" si="2377"/>
        <v>12</v>
      </c>
      <c r="AV270" s="21" t="str">
        <f>+IFERROR(VLOOKUP(L270,'[4]Lookup Tables'!$R$4:$V$22,5,FALSE),"ERROR")</f>
        <v>5-8</v>
      </c>
      <c r="AW270" s="21">
        <v>600</v>
      </c>
      <c r="AX270" s="48">
        <f t="shared" si="2378"/>
        <v>59.75</v>
      </c>
      <c r="AY270" s="48">
        <f t="shared" si="2379"/>
        <v>60</v>
      </c>
      <c r="AZ270" s="48">
        <f t="shared" si="2380"/>
        <v>60.75</v>
      </c>
      <c r="BA270" s="29">
        <f t="array" ref="BA270">VLOOKUP($S270&amp;$M270, CHOOSE({1,2}, '[4]Lookup Tables'!$I$20:$I$49&amp;'[4]Lookup Tables'!$J$20:$J$49,'[4]Lookup Tables'!$K$20:$K$49), 2,0)</f>
        <v>9.1499999999999998E-2</v>
      </c>
      <c r="BB270" s="29">
        <f t="shared" si="2381"/>
        <v>5.4671250000000002</v>
      </c>
      <c r="BC270" s="30">
        <f t="shared" si="2382"/>
        <v>2482.0747500000002</v>
      </c>
      <c r="BD270" s="29">
        <f t="array" ref="BD270">VLOOKUP($S270&amp;$M270, CHOOSE({1,2}, '[4]Lookup Tables'!$I$20:$I$49&amp;'[4]Lookup Tables'!$J$20:$J$49,'[4]Lookup Tables'!$L$20:$L$49), 2,0)</f>
        <v>9.2999999999999999E-2</v>
      </c>
      <c r="BE270" s="29">
        <f t="shared" si="2383"/>
        <v>5.58</v>
      </c>
      <c r="BF270" s="30">
        <f t="shared" si="2384"/>
        <v>2533.3200000000002</v>
      </c>
      <c r="BG270" s="29">
        <f t="array" ref="BG270">VLOOKUP($S270&amp;$M270, CHOOSE({1,2}, '[4]Lookup Tables'!$I$20:$I$49&amp;'[4]Lookup Tables'!$J$20:$J$49,'[4]Lookup Tables'!$M$20:$M$49), 2,0)</f>
        <v>9.4500000000000001E-2</v>
      </c>
      <c r="BH270" s="29">
        <f t="shared" si="2385"/>
        <v>5.740875</v>
      </c>
      <c r="BI270" s="30">
        <f t="shared" si="2386"/>
        <v>2606.35725</v>
      </c>
      <c r="BJ270" s="30" t="str">
        <f t="shared" si="2387"/>
        <v>LIF40</v>
      </c>
      <c r="BK270" s="31">
        <f t="shared" si="2388"/>
        <v>3.9059999999999997</v>
      </c>
      <c r="BL270" s="30">
        <v>72036</v>
      </c>
      <c r="BM270" s="31">
        <f t="shared" si="2389"/>
        <v>1.6739999999999999</v>
      </c>
      <c r="BN270" s="32">
        <v>0.3</v>
      </c>
      <c r="BO270" s="29" t="str">
        <f>'[4]Lookup Tables'!$P$58</f>
        <v>12-8 4x1.25 Universal Clip</v>
      </c>
      <c r="BP270" s="30">
        <f>VLOOKUP($BO270,'[4]Lookup Tables'!$P$58:$Q$60,2)</f>
        <v>8509</v>
      </c>
      <c r="BQ270" s="29" t="str">
        <f>VLOOKUP($S270,'[4]Lookup Tables'!$O$45:$S$53,2)</f>
        <v>54mm142 gauge</v>
      </c>
      <c r="BR270" s="33">
        <f t="shared" si="2390"/>
        <v>5.104166666666667</v>
      </c>
      <c r="BS270" s="30">
        <f>VLOOKUP($S270,'[4]Lookup Tables'!$O$45:$S$53,3)</f>
        <v>8040</v>
      </c>
      <c r="BT270" s="29" t="str">
        <f>VLOOKUP($S270,'[4]Lookup Tables'!$O$45:$S$53,4)</f>
        <v>114mm200 gauge</v>
      </c>
      <c r="BU270" s="33">
        <f t="shared" si="2391"/>
        <v>5.104166666666667</v>
      </c>
      <c r="BV270" s="30">
        <f>VLOOKUP($S270,'[4]Lookup Tables'!$O$45:$S$53,5)</f>
        <v>8036</v>
      </c>
      <c r="BW270" s="34">
        <f t="shared" si="2392"/>
        <v>12</v>
      </c>
      <c r="BX270" s="34">
        <f t="shared" si="2393"/>
        <v>65.605500000000006</v>
      </c>
      <c r="BY270" s="34">
        <f t="shared" si="2394"/>
        <v>66.960000000000008</v>
      </c>
      <c r="BZ270" s="34">
        <f t="shared" si="2395"/>
        <v>68.890500000000003</v>
      </c>
      <c r="CA270" s="34">
        <f t="shared" si="2396"/>
        <v>71.470500000000001</v>
      </c>
      <c r="CB270" s="35" t="str">
        <f t="array" ref="CB270">VLOOKUP($E270&amp;ROUNDUP(($AZ270),0), CHOOSE({1,2},'[4]Lookup Tables'!$X$3:$X$129&amp;'[4]Lookup Tables'!$Y$3:$Y$129,'[4]Lookup Tables'!$Z$3:$Z$129),2,0)</f>
        <v>62"-2pc</v>
      </c>
      <c r="CC270" s="34">
        <f t="array" ref="CC270">VLOOKUP($E270&amp;ROUNDUP(($AZ270),0), CHOOSE({1,2},'[4]Lookup Tables'!$X$3:$X$129&amp;'[4]Lookup Tables'!$Y$3:$Y$129,'[4]Lookup Tables'!AA$3:$AA$129),2,0)</f>
        <v>8490</v>
      </c>
      <c r="CD270" s="34">
        <f t="array" ref="CD270">VLOOKUP($E270&amp;ROUNDUP(($AZ270),0), CHOOSE({1,2},'[4]Lookup Tables'!$X$3:$X$129&amp;'[4]Lookup Tables'!$Y$3:$Y$129,'[4]Lookup Tables'!$AB$3:$AB$129),2,0)</f>
        <v>8491</v>
      </c>
      <c r="CE270" s="36">
        <f t="array" ref="CE270">VLOOKUP($E270&amp;ROUNDUP(($AZ270),0), CHOOSE({1,2},'[4]Lookup Tables'!$X$3:$X$129&amp;'[4]Lookup Tables'!$Y$3:$Y$129,'[4]Lookup Tables'!$AD$3:$AD$129),2,0)</f>
        <v>2.58</v>
      </c>
      <c r="CF270" s="34">
        <f t="array" ref="CF270">VLOOKUP($E270&amp;ROUNDUP(($AZ270),0), CHOOSE({1,2},'[4]Lookup Tables'!$X$3:$X$129&amp;'[4]Lookup Tables'!$Y$3:$Y$129,'[4]Lookup Tables'!$AE$3:$AE$129),2,0)</f>
        <v>4</v>
      </c>
      <c r="CG270" s="34" t="str">
        <f t="array" ref="CG270">VLOOKUP($E270&amp;ROUNDUP(($AZ270+1),0), CHOOSE({1,2},'[4]Lookup Tables'!$X$3:$X$129&amp;'[4]Lookup Tables'!$Y$3:$Y$129,'[4]Lookup Tables'!$AC$3:$AC$129),2,0)</f>
        <v>NA</v>
      </c>
      <c r="CH270" s="36">
        <f t="shared" si="2397"/>
        <v>11.930320192791795</v>
      </c>
      <c r="CI270" s="36">
        <f t="shared" si="2398"/>
        <v>0</v>
      </c>
      <c r="CJ270" s="36">
        <f t="shared" si="2399"/>
        <v>893.80172342255673</v>
      </c>
      <c r="CK270" s="36">
        <f t="shared" si="2400"/>
        <v>4.3642224777562735</v>
      </c>
      <c r="CL270" s="36">
        <f t="shared" si="2401"/>
        <v>5.5758559828239092</v>
      </c>
      <c r="CM270" s="36">
        <f t="shared" si="2402"/>
        <v>1.459754449756647</v>
      </c>
      <c r="CN270" s="37">
        <f t="shared" si="2403"/>
        <v>29.1</v>
      </c>
      <c r="CO270" s="37">
        <f t="shared" si="2404"/>
        <v>25.75630438858332</v>
      </c>
      <c r="CP270" s="52" t="str">
        <f t="array" ref="CP270">VLOOKUP($S270&amp;$D270, CHOOSE({1,2}, '[4]Lookup Tables'!$O$65:$O$79&amp;'[4]Lookup Tables'!$P$65:$P$79,'[4]Lookup Tables'!$Q$65:$Q$79),2,0)</f>
        <v>NA</v>
      </c>
      <c r="CQ270" s="39">
        <f t="shared" si="2405"/>
        <v>6.0550813492063487</v>
      </c>
      <c r="CR270" s="40" t="str">
        <f>+IFERROR(VLOOKUP($J270,'[5]Codes - Revised'!$A$8:$O$12110,10,FALSE),"ERROR")</f>
        <v>64x42</v>
      </c>
      <c r="CS270" s="41">
        <f t="shared" si="2406"/>
        <v>3051.761</v>
      </c>
    </row>
    <row r="271" spans="1:97" s="10" customFormat="1">
      <c r="A271" s="42" t="s">
        <v>277</v>
      </c>
      <c r="B271" s="42">
        <v>295040</v>
      </c>
      <c r="C271" s="42" t="s">
        <v>553</v>
      </c>
      <c r="D271" s="42" t="s">
        <v>23</v>
      </c>
      <c r="E271" s="42" t="s">
        <v>24</v>
      </c>
      <c r="F271" s="42">
        <v>12</v>
      </c>
      <c r="G271" s="13">
        <f>CA271</f>
        <v>71.470500000000001</v>
      </c>
      <c r="H271" s="43">
        <v>42</v>
      </c>
      <c r="I271" s="13">
        <f>F271*H271</f>
        <v>504</v>
      </c>
      <c r="J271" s="43">
        <v>36242</v>
      </c>
      <c r="K271" s="42">
        <v>50</v>
      </c>
      <c r="L271" s="15">
        <f>+IFERROR(VLOOKUP($K271,'[4]Lookup Tables'!$A$3:$B$36,2,FALSE),"ERROR")</f>
        <v>50</v>
      </c>
      <c r="M271" s="42" t="s">
        <v>56</v>
      </c>
      <c r="N271" s="15" t="str">
        <f t="array" ref="N271">VLOOKUP($M271&amp;$L271, CHOOSE({1,2}, '[4]Lookup Tables'!$I$59:$I$165&amp;'[4]Lookup Tables'!$J$59:$J$165,'[4]Lookup Tables'!$K$59:$K$165), 2,0)</f>
        <v>LIF50</v>
      </c>
      <c r="O271" s="15">
        <f t="array" ref="O271">VLOOKUP($M271&amp;$K271&amp;A271, CHOOSE({1,2,3}, '[4]Lookup Tables'!$I$59:$I$165&amp;'[4]Lookup Tables'!$J$59:$J$165&amp;'[4]Lookup Tables'!$H$59:$H$165,'[4]Lookup Tables'!$L$59:$L$165), 2,0)</f>
        <v>70419</v>
      </c>
      <c r="P271" s="15">
        <f>+IFERROR(VLOOKUP($A271,'[4]Lookup Tables'!$I$54:$J$55,2,FALSE),"ERROR")</f>
        <v>72038</v>
      </c>
      <c r="Q271" s="44">
        <v>59.75</v>
      </c>
      <c r="R271" s="51">
        <v>1.375</v>
      </c>
      <c r="S271" s="45">
        <v>32</v>
      </c>
      <c r="T271" s="19">
        <f>(VLOOKUP(S271,'[4]Lookup Tables'!$L$3:$M$11,2,FALSE))*0.039370078474</f>
        <v>1.2499999915495001</v>
      </c>
      <c r="U271" s="17">
        <f>(3.14159*(T271/2)^2)*(Q271)</f>
        <v>73.324218735160414</v>
      </c>
      <c r="V271" s="20" t="str">
        <f>+IFERROR(VLOOKUP(L271,'[4]Lookup Tables'!$R$4:$U$22,3,FALSE),"ERROR")</f>
        <v>Green</v>
      </c>
      <c r="W271" s="21">
        <f>B271</f>
        <v>295040</v>
      </c>
      <c r="X271" s="42" t="s">
        <v>554</v>
      </c>
      <c r="Y271" s="23" t="s">
        <v>27</v>
      </c>
      <c r="Z271" s="23" t="str">
        <f>+IFERROR(VLOOKUP(L271,'[4]Lookup Tables'!$R$4:$U$22,4,FALSE),"ERROR")</f>
        <v>Medium</v>
      </c>
      <c r="AA271" s="21">
        <f>S271</f>
        <v>32</v>
      </c>
      <c r="AB271" s="24">
        <f>R271</f>
        <v>1.375</v>
      </c>
      <c r="AC271" s="23" t="s">
        <v>305</v>
      </c>
      <c r="AD271" s="25">
        <v>0.875</v>
      </c>
      <c r="AE271" s="26">
        <f>(($U271-(3.1459*(($AB271+0.043)/2)^2))/((3.1459*(($AB271+0.043)/2)^2)-(3.1459*(AD271/2)^2)))/12</f>
        <v>6.1053206695165576</v>
      </c>
      <c r="AF271" s="23" t="s">
        <v>306</v>
      </c>
      <c r="AG271" s="23">
        <v>1</v>
      </c>
      <c r="AH271" s="26">
        <f>(($U271-(3.1459*(($AB271+0.043)/2)^2))/((3.1459*(($AB271+0.043)/2)^2)-(3.1459*(AG271/2)^2)))/12</f>
        <v>7.5210726769072425</v>
      </c>
      <c r="AI271" s="23"/>
      <c r="AJ271" s="23"/>
      <c r="AK271" s="26"/>
      <c r="AL271" s="23" t="s">
        <v>31</v>
      </c>
      <c r="AM271" s="23">
        <v>0.80400000000000005</v>
      </c>
      <c r="AN271" s="26">
        <f>(($U271-(3.1459*(($AB271+0.043)/2)^2))/((3.1459*(($AB271+0.043)/2)^2)-(3.1459*(AM271/2)^2)))/12</f>
        <v>5.5718566923996606</v>
      </c>
      <c r="AO271" s="23" t="s">
        <v>32</v>
      </c>
      <c r="AP271" s="23">
        <v>0.53</v>
      </c>
      <c r="AQ271" s="26">
        <f>(($U271-(3.1459*(($AB271+0.043)/2)^2))/((3.1459*(($AB271+0.043)/2)^2)-(3.1459*(AP271/2)^2)))/12</f>
        <v>4.3945098809441863</v>
      </c>
      <c r="AR271" s="47">
        <f>AY271</f>
        <v>60</v>
      </c>
      <c r="AS271" s="21">
        <f>+IFERROR(VLOOKUP(L271,'[4]Lookup Tables'!$R$4:$U$22,2,FALSE),"ERROR")</f>
        <v>60</v>
      </c>
      <c r="AT271" s="23" t="str">
        <f>A271</f>
        <v>GJ</v>
      </c>
      <c r="AU271" s="21">
        <f>F271</f>
        <v>12</v>
      </c>
      <c r="AV271" s="21" t="str">
        <f>+IFERROR(VLOOKUP(L271,'[4]Lookup Tables'!$R$4:$V$22,5,FALSE),"ERROR")</f>
        <v>5-8</v>
      </c>
      <c r="AW271" s="21">
        <v>600</v>
      </c>
      <c r="AX271" s="48">
        <f>Q271</f>
        <v>59.75</v>
      </c>
      <c r="AY271" s="48">
        <f>AX271+0.25</f>
        <v>60</v>
      </c>
      <c r="AZ271" s="48">
        <f>AX271+1</f>
        <v>60.75</v>
      </c>
      <c r="BA271" s="29">
        <f t="array" ref="BA271">VLOOKUP($S271&amp;$M271, CHOOSE({1,2}, '[4]Lookup Tables'!$I$20:$I$49&amp;'[4]Lookup Tables'!$J$20:$J$49,'[4]Lookup Tables'!$K$20:$K$49), 2,0)</f>
        <v>9.1499999999999998E-2</v>
      </c>
      <c r="BB271" s="29">
        <f>BA271*AX271</f>
        <v>5.4671250000000002</v>
      </c>
      <c r="BC271" s="30">
        <f>BB271*454</f>
        <v>2482.0747500000002</v>
      </c>
      <c r="BD271" s="29">
        <f t="array" ref="BD271">VLOOKUP($S271&amp;$M271, CHOOSE({1,2}, '[4]Lookup Tables'!$I$20:$I$49&amp;'[4]Lookup Tables'!$J$20:$J$49,'[4]Lookup Tables'!$L$20:$L$49), 2,0)</f>
        <v>9.2999999999999999E-2</v>
      </c>
      <c r="BE271" s="29">
        <f>BD271*AY271</f>
        <v>5.58</v>
      </c>
      <c r="BF271" s="30">
        <f>BE271*454</f>
        <v>2533.3200000000002</v>
      </c>
      <c r="BG271" s="29">
        <f t="array" ref="BG271">VLOOKUP($S271&amp;$M271, CHOOSE({1,2}, '[4]Lookup Tables'!$I$20:$I$49&amp;'[4]Lookup Tables'!$J$20:$J$49,'[4]Lookup Tables'!$M$20:$M$49), 2,0)</f>
        <v>9.4500000000000001E-2</v>
      </c>
      <c r="BH271" s="29">
        <f>BG271*AZ271</f>
        <v>5.740875</v>
      </c>
      <c r="BI271" s="30">
        <f>BH271*454</f>
        <v>2606.35725</v>
      </c>
      <c r="BJ271" s="30" t="str">
        <f>N271</f>
        <v>LIF50</v>
      </c>
      <c r="BK271" s="31">
        <f>BE271*0.7</f>
        <v>3.9059999999999997</v>
      </c>
      <c r="BL271" s="30">
        <v>72036</v>
      </c>
      <c r="BM271" s="31">
        <f>BE271*0.3</f>
        <v>1.6739999999999999</v>
      </c>
      <c r="BN271" s="32">
        <v>0.3</v>
      </c>
      <c r="BO271" s="29" t="str">
        <f>'[4]Lookup Tables'!$P$58</f>
        <v>12-8 4x1.25 Universal Clip</v>
      </c>
      <c r="BP271" s="30">
        <f>VLOOKUP($BO271,'[4]Lookup Tables'!$P$58:$Q$60,2)</f>
        <v>8509</v>
      </c>
      <c r="BQ271" s="29" t="str">
        <f>VLOOKUP($S271,'[4]Lookup Tables'!$O$45:$S$53,2)</f>
        <v>54mm142 gauge</v>
      </c>
      <c r="BR271" s="33">
        <f>($AY271+1.25)/12</f>
        <v>5.104166666666667</v>
      </c>
      <c r="BS271" s="30">
        <f>VLOOKUP($S271,'[4]Lookup Tables'!$O$45:$S$53,3)</f>
        <v>8040</v>
      </c>
      <c r="BT271" s="29" t="str">
        <f>VLOOKUP($S271,'[4]Lookup Tables'!$O$45:$S$53,4)</f>
        <v>114mm200 gauge</v>
      </c>
      <c r="BU271" s="33">
        <f>($AY271+1.25)/12</f>
        <v>5.104166666666667</v>
      </c>
      <c r="BV271" s="30">
        <f>VLOOKUP($S271,'[4]Lookup Tables'!$O$45:$S$53,5)</f>
        <v>8036</v>
      </c>
      <c r="BW271" s="34">
        <f>F271</f>
        <v>12</v>
      </c>
      <c r="BX271" s="34">
        <f>BB271*BW271</f>
        <v>65.605500000000006</v>
      </c>
      <c r="BY271" s="34">
        <f>BE271*BW271</f>
        <v>66.960000000000008</v>
      </c>
      <c r="BZ271" s="34">
        <f>BH271*BW271</f>
        <v>68.890500000000003</v>
      </c>
      <c r="CA271" s="34">
        <f>BZ271+CE271+CI271</f>
        <v>71.470500000000001</v>
      </c>
      <c r="CB271" s="35" t="str">
        <f t="array" ref="CB271">VLOOKUP($E271&amp;ROUNDUP(($AZ271),0), CHOOSE({1,2},'[4]Lookup Tables'!$X$3:$X$129&amp;'[4]Lookup Tables'!$Y$3:$Y$129,'[4]Lookup Tables'!$Z$3:$Z$129),2,0)</f>
        <v>62"-2pc</v>
      </c>
      <c r="CC271" s="34">
        <f t="array" ref="CC271">VLOOKUP($E271&amp;ROUNDUP(($AZ271),0), CHOOSE({1,2},'[4]Lookup Tables'!$X$3:$X$129&amp;'[4]Lookup Tables'!$Y$3:$Y$129,'[4]Lookup Tables'!AA$3:$AA$129),2,0)</f>
        <v>8490</v>
      </c>
      <c r="CD271" s="34">
        <f t="array" ref="CD271">VLOOKUP($E271&amp;ROUNDUP(($AZ271),0), CHOOSE({1,2},'[4]Lookup Tables'!$X$3:$X$129&amp;'[4]Lookup Tables'!$Y$3:$Y$129,'[4]Lookup Tables'!$AB$3:$AB$129),2,0)</f>
        <v>8491</v>
      </c>
      <c r="CE271" s="36">
        <f t="array" ref="CE271">VLOOKUP($E271&amp;ROUNDUP(($AZ271),0), CHOOSE({1,2},'[4]Lookup Tables'!$X$3:$X$129&amp;'[4]Lookup Tables'!$Y$3:$Y$129,'[4]Lookup Tables'!$AD$3:$AD$129),2,0)</f>
        <v>2.58</v>
      </c>
      <c r="CF271" s="34">
        <f t="array" ref="CF271">VLOOKUP($E271&amp;ROUNDUP(($AZ271),0), CHOOSE({1,2},'[4]Lookup Tables'!$X$3:$X$129&amp;'[4]Lookup Tables'!$Y$3:$Y$129,'[4]Lookup Tables'!$AE$3:$AE$129),2,0)</f>
        <v>4</v>
      </c>
      <c r="CG271" s="34" t="str">
        <f t="array" ref="CG271">VLOOKUP($E271&amp;ROUNDUP(($AZ271+1),0), CHOOSE({1,2},'[4]Lookup Tables'!$X$3:$X$129&amp;'[4]Lookup Tables'!$Y$3:$Y$129,'[4]Lookup Tables'!$AC$3:$AC$129),2,0)</f>
        <v>NA</v>
      </c>
      <c r="CH271" s="36">
        <f>(CO271*12)*0.0386</f>
        <v>11.930320192791795</v>
      </c>
      <c r="CI271" s="36">
        <f t="shared" si="2398"/>
        <v>0</v>
      </c>
      <c r="CJ271" s="36">
        <f>((3.14159*(((S271*0.039370078474)/2)^2))*Q271)*BW271</f>
        <v>893.80172342255673</v>
      </c>
      <c r="CK271" s="36">
        <f>((SQRT((CJ271/Q271)/3.14159))*2)</f>
        <v>4.3642224777562735</v>
      </c>
      <c r="CL271" s="36">
        <f>CK271/0.7827</f>
        <v>5.5758559828239092</v>
      </c>
      <c r="CM271" s="36">
        <f>(2*3.14159*(CL271/2))/12</f>
        <v>1.459754449756647</v>
      </c>
      <c r="CN271" s="37">
        <f>ROUNDUP((Q271/3)*CM271,1)</f>
        <v>29.1</v>
      </c>
      <c r="CO271" s="37">
        <f>(CN271*ABS(COS(15)))+((6*(CM271*5))/12)</f>
        <v>25.75630438858332</v>
      </c>
      <c r="CP271" s="52" t="str">
        <f t="array" ref="CP271">VLOOKUP($S271&amp;$D271, CHOOSE({1,2}, '[4]Lookup Tables'!$O$65:$O$79&amp;'[4]Lookup Tables'!$P$65:$P$79,'[4]Lookup Tables'!$Q$65:$Q$79),2,0)</f>
        <v>NA</v>
      </c>
      <c r="CQ271" s="39">
        <f t="shared" si="2405"/>
        <v>6.0550813492063487</v>
      </c>
      <c r="CR271" s="40" t="str">
        <f>+IFERROR(VLOOKUP($J271,'[5]Codes - Revised'!$A$8:$O$12110,10,FALSE),"ERROR")</f>
        <v>64x42</v>
      </c>
      <c r="CS271" s="41">
        <f>CQ271*F271*H271</f>
        <v>3051.761</v>
      </c>
    </row>
    <row r="272" spans="1:97" s="10" customFormat="1">
      <c r="A272" s="11" t="s">
        <v>277</v>
      </c>
      <c r="B272" s="12">
        <v>298062</v>
      </c>
      <c r="C272" s="11" t="s">
        <v>555</v>
      </c>
      <c r="D272" s="11" t="s">
        <v>23</v>
      </c>
      <c r="E272" s="11" t="s">
        <v>24</v>
      </c>
      <c r="F272" s="11">
        <v>20</v>
      </c>
      <c r="G272" s="13">
        <f t="shared" ref="G272:G277" si="2407">CA272</f>
        <v>30.385999999999999</v>
      </c>
      <c r="H272" s="14">
        <v>75</v>
      </c>
      <c r="I272" s="13">
        <f t="shared" ref="I272:I277" si="2408">F272*H272</f>
        <v>1500</v>
      </c>
      <c r="J272" s="14">
        <v>31375</v>
      </c>
      <c r="K272" s="11">
        <v>1530</v>
      </c>
      <c r="L272" s="15">
        <f>+IFERROR(VLOOKUP($K272,'[4]Lookup Tables'!$A$3:$B$35,2,FALSE),"ERROR")</f>
        <v>1530</v>
      </c>
      <c r="M272" s="11" t="s">
        <v>25</v>
      </c>
      <c r="N272" s="15" t="str">
        <f t="array" ref="N272">VLOOKUP($M272&amp;$L272, CHOOSE({1,2}, '[4]Lookup Tables'!$I$59:$I$165&amp;'[4]Lookup Tables'!$J$59:$J$165,'[4]Lookup Tables'!$K$59:$K$165), 2,0)</f>
        <v>M1530</v>
      </c>
      <c r="O272" s="15">
        <f t="array" ref="O272">VLOOKUP($M272&amp;$K272&amp;A272, CHOOSE({1,2,3}, '[4]Lookup Tables'!$I$59:$I$165&amp;'[4]Lookup Tables'!$J$59:$J$165&amp;'[4]Lookup Tables'!$H$59:$H$165,'[4]Lookup Tables'!$L$59:$L$165), 2,0)</f>
        <v>70460</v>
      </c>
      <c r="P272" s="15">
        <f>+IFERROR(VLOOKUP($A272,'[4]Lookup Tables'!$I$54:$J$55,2,FALSE),"ERROR")</f>
        <v>72038</v>
      </c>
      <c r="Q272" s="16">
        <v>11.75</v>
      </c>
      <c r="R272" s="51">
        <v>1.375</v>
      </c>
      <c r="S272" s="18">
        <v>35</v>
      </c>
      <c r="T272" s="19">
        <f>(VLOOKUP(S272,'[4]Lookup Tables'!$L$3:$M$11,2,FALSE))*0.039370078474</f>
        <v>1.3484251877345002</v>
      </c>
      <c r="U272" s="17">
        <f t="shared" ref="U272:U277" si="2409">(3.14159*(T272/2)^2)*(Q272)</f>
        <v>16.779580294879491</v>
      </c>
      <c r="V272" s="20" t="str">
        <f>+IFERROR(VLOOKUP(L272,'[4]Lookup Tables'!$R$4:$U$22,3,FALSE),"ERROR")</f>
        <v>White</v>
      </c>
      <c r="W272" s="21">
        <f t="shared" ref="W272:W277" si="2410">B272</f>
        <v>298062</v>
      </c>
      <c r="X272" s="22" t="s">
        <v>556</v>
      </c>
      <c r="Y272" s="23" t="s">
        <v>27</v>
      </c>
      <c r="Z272" s="23" t="str">
        <f>+IFERROR(VLOOKUP(L272,'[4]Lookup Tables'!$R$4:$U$22,4,FALSE),"ERROR")</f>
        <v>Super Slow</v>
      </c>
      <c r="AA272" s="21">
        <f t="shared" ref="AA272:AA277" si="2411">S272</f>
        <v>35</v>
      </c>
      <c r="AB272" s="24">
        <f t="shared" ref="AB272:AB277" si="2412">R272</f>
        <v>1.375</v>
      </c>
      <c r="AC272" s="23" t="s">
        <v>305</v>
      </c>
      <c r="AD272" s="25">
        <v>0.875</v>
      </c>
      <c r="AE272" s="26">
        <f t="shared" ref="AE272:AE277" si="2413">(($U272-(3.1459*(($AB272+0.043)/2)^2))/((3.1459*(($AB272+0.043)/2)^2)-(3.1459*(AD272/2)^2)))/12</f>
        <v>1.2933676451624094</v>
      </c>
      <c r="AF272" s="23" t="s">
        <v>306</v>
      </c>
      <c r="AG272" s="23">
        <v>1</v>
      </c>
      <c r="AH272" s="26">
        <f t="shared" ref="AH272:AH277" si="2414">(($U272-(3.1459*(($AB272+0.043)/2)^2))/((3.1459*(($AB272+0.043)/2)^2)-(3.1459*(AG272/2)^2)))/12</f>
        <v>1.5932843799336622</v>
      </c>
      <c r="AI272" s="23"/>
      <c r="AJ272" s="23"/>
      <c r="AK272" s="26"/>
      <c r="AL272" s="23" t="s">
        <v>31</v>
      </c>
      <c r="AM272" s="23">
        <v>0.80400000000000005</v>
      </c>
      <c r="AN272" s="26">
        <f t="shared" ref="AN272:AN277" si="2415">(($U272-(3.1459*(($AB272+0.043)/2)^2))/((3.1459*(($AB272+0.043)/2)^2)-(3.1459*(AM272/2)^2)))/12</f>
        <v>1.1803571932613977</v>
      </c>
      <c r="AO272" s="23" t="s">
        <v>32</v>
      </c>
      <c r="AP272" s="23">
        <v>0.53</v>
      </c>
      <c r="AQ272" s="26">
        <f t="shared" ref="AQ272:AQ277" si="2416">(($U272-(3.1459*(($AB272+0.043)/2)^2))/((3.1459*(($AB272+0.043)/2)^2)-(3.1459*(AP272/2)^2)))/12</f>
        <v>0.93094486006904209</v>
      </c>
      <c r="AR272" s="47">
        <f t="shared" ref="AR272:AR277" si="2417">AY272</f>
        <v>12</v>
      </c>
      <c r="AS272" s="21">
        <f>+IFERROR(VLOOKUP(L272,'[4]Lookup Tables'!$R$4:$U$22,2,FALSE),"ERROR")</f>
        <v>1000</v>
      </c>
      <c r="AT272" s="23" t="str">
        <f t="shared" ref="AT272:AT277" si="2418">A272</f>
        <v>GJ</v>
      </c>
      <c r="AU272" s="21">
        <f t="shared" ref="AU272:AU277" si="2419">F272</f>
        <v>20</v>
      </c>
      <c r="AV272" s="21" t="str">
        <f>+IFERROR(VLOOKUP(L272,'[4]Lookup Tables'!$R$4:$V$22,5,FALSE),"ERROR")</f>
        <v>5-8</v>
      </c>
      <c r="AW272" s="21">
        <v>600</v>
      </c>
      <c r="AX272" s="48">
        <f t="shared" ref="AX272:AX277" si="2420">Q272</f>
        <v>11.75</v>
      </c>
      <c r="AY272" s="48">
        <f t="shared" ref="AY272:AY277" si="2421">AX272+0.25</f>
        <v>12</v>
      </c>
      <c r="AZ272" s="48">
        <f t="shared" ref="AZ272:AZ277" si="2422">AX272+1</f>
        <v>12.75</v>
      </c>
      <c r="BA272" s="29">
        <f t="array" ref="BA272">VLOOKUP($S272&amp;$M272, CHOOSE({1,2}, '[4]Lookup Tables'!$I$20:$I$49&amp;'[4]Lookup Tables'!$J$20:$J$49,'[4]Lookup Tables'!$K$20:$K$49), 2,0)</f>
        <v>0.10630000000000001</v>
      </c>
      <c r="BB272" s="29">
        <f t="shared" ref="BB272:BB277" si="2423">BA272*AX272</f>
        <v>1.2490250000000001</v>
      </c>
      <c r="BC272" s="30">
        <f t="shared" ref="BC272:BC277" si="2424">BB272*454</f>
        <v>567.05735000000004</v>
      </c>
      <c r="BD272" s="29">
        <f t="array" ref="BD272">VLOOKUP($S272&amp;$M272, CHOOSE({1,2}, '[4]Lookup Tables'!$I$20:$I$49&amp;'[4]Lookup Tables'!$J$20:$J$49,'[4]Lookup Tables'!$L$20:$L$49), 2,0)</f>
        <v>0.111</v>
      </c>
      <c r="BE272" s="29">
        <f t="shared" ref="BE272:BE277" si="2425">BD272*AY272</f>
        <v>1.3320000000000001</v>
      </c>
      <c r="BF272" s="30">
        <f t="shared" ref="BF272:BF277" si="2426">BE272*454</f>
        <v>604.72800000000007</v>
      </c>
      <c r="BG272" s="29">
        <f t="array" ref="BG272">VLOOKUP($S272&amp;$M272, CHOOSE({1,2}, '[4]Lookup Tables'!$I$20:$I$49&amp;'[4]Lookup Tables'!$J$20:$J$49,'[4]Lookup Tables'!$M$20:$M$49), 2,0)</f>
        <v>0.1158</v>
      </c>
      <c r="BH272" s="29">
        <f t="shared" ref="BH272:BH277" si="2427">BG272*AZ272</f>
        <v>1.47645</v>
      </c>
      <c r="BI272" s="30">
        <f t="shared" ref="BI272:BI277" si="2428">BH272*454</f>
        <v>670.30830000000003</v>
      </c>
      <c r="BJ272" s="30" t="str">
        <f t="shared" ref="BJ272:BJ277" si="2429">N272</f>
        <v>M1530</v>
      </c>
      <c r="BK272" s="31">
        <f t="shared" ref="BK272:BK277" si="2430">BE272*0.7</f>
        <v>0.93240000000000001</v>
      </c>
      <c r="BL272" s="30">
        <v>72036</v>
      </c>
      <c r="BM272" s="31">
        <f t="shared" ref="BM272:BM277" si="2431">BE272*0.3</f>
        <v>0.39960000000000001</v>
      </c>
      <c r="BN272" s="32">
        <v>0.3</v>
      </c>
      <c r="BO272" s="29" t="str">
        <f>'[4]Lookup Tables'!$P$58</f>
        <v>12-8 4x1.25 Universal Clip</v>
      </c>
      <c r="BP272" s="30">
        <f>VLOOKUP($BO272,'[4]Lookup Tables'!$P$58:$Q$60,2)</f>
        <v>8509</v>
      </c>
      <c r="BQ272" s="29" t="str">
        <f>VLOOKUP($S272,'[4]Lookup Tables'!$O$45:$S$53,2)</f>
        <v>62mm142 gauge</v>
      </c>
      <c r="BR272" s="33">
        <f t="shared" ref="BR272:BR277" si="2432">($AY272+1.25)/12</f>
        <v>1.1041666666666667</v>
      </c>
      <c r="BS272" s="30">
        <f>VLOOKUP($S272,'[4]Lookup Tables'!$O$45:$S$53,3)</f>
        <v>8054</v>
      </c>
      <c r="BT272" s="29" t="str">
        <f>VLOOKUP($S272,'[4]Lookup Tables'!$O$45:$S$53,4)</f>
        <v>124mm200 gauge</v>
      </c>
      <c r="BU272" s="33">
        <f t="shared" ref="BU272:BU277" si="2433">($AY272+1.25)/12</f>
        <v>1.1041666666666667</v>
      </c>
      <c r="BV272" s="30">
        <f>VLOOKUP($S272,'[4]Lookup Tables'!$O$45:$S$53,5)</f>
        <v>8056</v>
      </c>
      <c r="BW272" s="34">
        <f t="shared" ref="BW272:BW277" si="2434">F272</f>
        <v>20</v>
      </c>
      <c r="BX272" s="34">
        <f t="shared" ref="BX272:BX277" si="2435">BB272*BW272</f>
        <v>24.980499999999999</v>
      </c>
      <c r="BY272" s="34">
        <f t="shared" ref="BY272:BY277" si="2436">BE272*BW272</f>
        <v>26.64</v>
      </c>
      <c r="BZ272" s="34">
        <f t="shared" ref="BZ272:BZ277" si="2437">BH272*BW272</f>
        <v>29.529</v>
      </c>
      <c r="CA272" s="34">
        <f t="shared" ref="CA272:CA277" si="2438">BZ272+CE272+CI272</f>
        <v>30.385999999999999</v>
      </c>
      <c r="CB272" s="35" t="str">
        <f t="array" ref="CB272">VLOOKUP($E272&amp;ROUNDUP(($AZ272),0), CHOOSE({1,2},'[4]Lookup Tables'!$X$3:$X$129&amp;'[4]Lookup Tables'!$Y$3:$Y$129,'[4]Lookup Tables'!$Z$3:$Z$129),2,0)</f>
        <v>13"-2pc</v>
      </c>
      <c r="CC272" s="34">
        <f t="array" ref="CC272">VLOOKUP($E272&amp;ROUNDUP(($AZ272),0), CHOOSE({1,2},'[4]Lookup Tables'!$X$3:$X$129&amp;'[4]Lookup Tables'!$Y$3:$Y$129,'[4]Lookup Tables'!AA$3:$AA$129),2,0)</f>
        <v>8405</v>
      </c>
      <c r="CD272" s="34">
        <f t="array" ref="CD272">VLOOKUP($E272&amp;ROUNDUP(($AZ272),0), CHOOSE({1,2},'[4]Lookup Tables'!$X$3:$X$129&amp;'[4]Lookup Tables'!$Y$3:$Y$129,'[4]Lookup Tables'!$AB$3:$AB$129),2,0)</f>
        <v>8406</v>
      </c>
      <c r="CE272" s="36">
        <f t="array" ref="CE272">VLOOKUP($E272&amp;ROUNDUP(($AZ272),0), CHOOSE({1,2},'[4]Lookup Tables'!$X$3:$X$129&amp;'[4]Lookup Tables'!$Y$3:$Y$129,'[4]Lookup Tables'!$AD$3:$AD$129),2,0)</f>
        <v>0.85699999999999998</v>
      </c>
      <c r="CF272" s="34">
        <f t="array" ref="CF272">VLOOKUP($E272&amp;ROUNDUP(($AZ272),0), CHOOSE({1,2},'[4]Lookup Tables'!$X$3:$X$129&amp;'[4]Lookup Tables'!$Y$3:$Y$129,'[4]Lookup Tables'!$AE$3:$AE$129),2,0)</f>
        <v>1</v>
      </c>
      <c r="CG272" s="34" t="str">
        <f t="array" ref="CG272">VLOOKUP($E272&amp;ROUNDUP(($AZ272+1),0), CHOOSE({1,2},'[4]Lookup Tables'!$X$3:$X$129&amp;'[4]Lookup Tables'!$Y$3:$Y$129,'[4]Lookup Tables'!$AC$3:$AC$129),2,0)</f>
        <v>NA</v>
      </c>
      <c r="CH272" s="36">
        <f t="shared" ref="CH272:CH277" si="2439">(CO272*12)*0.0386</f>
        <v>5.2371694970895222</v>
      </c>
      <c r="CI272" s="36">
        <f t="shared" si="2398"/>
        <v>0</v>
      </c>
      <c r="CJ272" s="36">
        <f t="shared" ref="CJ272:CJ277" si="2440">((3.14159*(((S272*0.039370078474)/2)^2))*Q272)*BW272</f>
        <v>350.44996939595927</v>
      </c>
      <c r="CK272" s="36">
        <f t="shared" ref="CK272:CK277" si="2441">((SQRT((CJ272/Q272)/3.14159))*2)</f>
        <v>6.1623920223155633</v>
      </c>
      <c r="CL272" s="36">
        <f t="shared" ref="CL272:CL277" si="2442">CK272/0.7827</f>
        <v>7.8732490383487459</v>
      </c>
      <c r="CM272" s="36">
        <f t="shared" ref="CM272:CM277" si="2443">(2*3.14159*(CL272/2))/12</f>
        <v>2.0612100371988364</v>
      </c>
      <c r="CN272" s="37">
        <f t="shared" ref="CN272:CN277" si="2444">ROUNDUP((Q272/3)*CM272,1)</f>
        <v>8.1</v>
      </c>
      <c r="CO272" s="37">
        <f t="shared" ref="CO272:CO277" si="2445">(CN272*ABS(COS(15)))+((6*(CM272*5))/12)</f>
        <v>11.306497187153543</v>
      </c>
      <c r="CP272" s="52" t="e">
        <f t="array" ref="CP272">VLOOKUP($S272&amp;$D272, CHOOSE({1,2}, '[4]Lookup Tables'!$O$65:$O$79&amp;'[4]Lookup Tables'!$P$65:$P$79,'[4]Lookup Tables'!$Q$65:$Q$79),2,0)</f>
        <v>#N/A</v>
      </c>
      <c r="CQ272" s="39">
        <f t="shared" si="2405"/>
        <v>1.5526333333333333</v>
      </c>
      <c r="CR272" s="40" t="str">
        <f>+IFERROR(VLOOKUP($J272,'[5]Codes - Revised'!$A$8:$O$12110,10,FALSE),"ERROR")</f>
        <v>45x44</v>
      </c>
      <c r="CS272" s="41">
        <f t="shared" ref="CS272:CS277" si="2446">CQ272*F272*H272</f>
        <v>2328.9499999999998</v>
      </c>
    </row>
    <row r="273" spans="1:97" s="10" customFormat="1">
      <c r="A273" s="11" t="s">
        <v>277</v>
      </c>
      <c r="B273" s="11">
        <v>298063</v>
      </c>
      <c r="C273" s="11" t="s">
        <v>557</v>
      </c>
      <c r="D273" s="11" t="s">
        <v>23</v>
      </c>
      <c r="E273" s="11" t="s">
        <v>24</v>
      </c>
      <c r="F273" s="11">
        <v>20</v>
      </c>
      <c r="G273" s="13">
        <f t="shared" si="2407"/>
        <v>24.954499999999996</v>
      </c>
      <c r="H273" s="14">
        <v>75</v>
      </c>
      <c r="I273" s="13">
        <f t="shared" si="2408"/>
        <v>1500</v>
      </c>
      <c r="J273" s="14">
        <v>31375</v>
      </c>
      <c r="K273" s="11">
        <v>90</v>
      </c>
      <c r="L273" s="15">
        <f>+IFERROR(VLOOKUP($K273,'[4]Lookup Tables'!$A$3:$B$35,2,FALSE),"ERROR")</f>
        <v>90</v>
      </c>
      <c r="M273" s="11" t="s">
        <v>25</v>
      </c>
      <c r="N273" s="15" t="str">
        <f t="array" ref="N273">VLOOKUP($M273&amp;$L273, CHOOSE({1,2}, '[4]Lookup Tables'!$I$59:$I$165&amp;'[4]Lookup Tables'!$J$59:$J$165,'[4]Lookup Tables'!$K$59:$K$165), 2,0)</f>
        <v>M90</v>
      </c>
      <c r="O273" s="15">
        <f t="array" ref="O273">VLOOKUP($M273&amp;$K273&amp;A273, CHOOSE({1,2,3}, '[4]Lookup Tables'!$I$59:$I$165&amp;'[4]Lookup Tables'!$J$59:$J$165&amp;'[4]Lookup Tables'!$H$59:$H$165,'[4]Lookup Tables'!$L$59:$L$165), 2,0)</f>
        <v>70429</v>
      </c>
      <c r="P273" s="15">
        <f>+IFERROR(VLOOKUP($A273,'[4]Lookup Tables'!$I$54:$J$55,2,FALSE),"ERROR")</f>
        <v>72038</v>
      </c>
      <c r="Q273" s="16">
        <v>11.75</v>
      </c>
      <c r="R273" s="51">
        <v>1.375</v>
      </c>
      <c r="S273" s="18">
        <v>32</v>
      </c>
      <c r="T273" s="19">
        <f>(VLOOKUP(S273,'[4]Lookup Tables'!$L$3:$M$11,2,FALSE))*0.039370078474</f>
        <v>1.2499999915495001</v>
      </c>
      <c r="U273" s="17">
        <f t="shared" si="2409"/>
        <v>14.419407031600583</v>
      </c>
      <c r="V273" s="20" t="str">
        <f>+IFERROR(VLOOKUP(L273,'[4]Lookup Tables'!$R$4:$U$22,3,FALSE),"ERROR")</f>
        <v>Yellow</v>
      </c>
      <c r="W273" s="21">
        <f t="shared" si="2410"/>
        <v>298063</v>
      </c>
      <c r="X273" s="11" t="s">
        <v>558</v>
      </c>
      <c r="Y273" s="23" t="s">
        <v>27</v>
      </c>
      <c r="Z273" s="23" t="str">
        <f>+IFERROR(VLOOKUP(L273,'[4]Lookup Tables'!$R$4:$U$22,4,FALSE),"ERROR")</f>
        <v>Slow</v>
      </c>
      <c r="AA273" s="21">
        <f t="shared" si="2411"/>
        <v>32</v>
      </c>
      <c r="AB273" s="24">
        <f t="shared" si="2412"/>
        <v>1.375</v>
      </c>
      <c r="AC273" s="23" t="s">
        <v>305</v>
      </c>
      <c r="AD273" s="25">
        <v>0.875</v>
      </c>
      <c r="AE273" s="26">
        <f t="shared" si="2413"/>
        <v>1.0925167212639504</v>
      </c>
      <c r="AF273" s="23" t="s">
        <v>306</v>
      </c>
      <c r="AG273" s="23">
        <v>1</v>
      </c>
      <c r="AH273" s="26">
        <f t="shared" si="2414"/>
        <v>1.3458584906750246</v>
      </c>
      <c r="AI273" s="23"/>
      <c r="AJ273" s="23"/>
      <c r="AK273" s="26"/>
      <c r="AL273" s="23" t="s">
        <v>31</v>
      </c>
      <c r="AM273" s="23">
        <v>0.80400000000000005</v>
      </c>
      <c r="AN273" s="26">
        <f t="shared" si="2415"/>
        <v>0.99705599991279348</v>
      </c>
      <c r="AO273" s="23" t="s">
        <v>32</v>
      </c>
      <c r="AP273" s="23">
        <v>0.53</v>
      </c>
      <c r="AQ273" s="26">
        <f t="shared" si="2416"/>
        <v>0.78637565274214227</v>
      </c>
      <c r="AR273" s="47">
        <f t="shared" si="2417"/>
        <v>12</v>
      </c>
      <c r="AS273" s="21">
        <f>+IFERROR(VLOOKUP(L273,'[4]Lookup Tables'!$R$4:$U$22,2,FALSE),"ERROR")</f>
        <v>240</v>
      </c>
      <c r="AT273" s="23" t="str">
        <f t="shared" si="2418"/>
        <v>GJ</v>
      </c>
      <c r="AU273" s="21">
        <f t="shared" si="2419"/>
        <v>20</v>
      </c>
      <c r="AV273" s="21" t="str">
        <f>+IFERROR(VLOOKUP(L273,'[4]Lookup Tables'!$R$4:$V$22,5,FALSE),"ERROR")</f>
        <v>5-8</v>
      </c>
      <c r="AW273" s="21">
        <v>600</v>
      </c>
      <c r="AX273" s="48">
        <f t="shared" si="2420"/>
        <v>11.75</v>
      </c>
      <c r="AY273" s="48">
        <f t="shared" si="2421"/>
        <v>12</v>
      </c>
      <c r="AZ273" s="48">
        <f t="shared" si="2422"/>
        <v>12.75</v>
      </c>
      <c r="BA273" s="29">
        <f t="array" ref="BA273">VLOOKUP($S273&amp;$M273, CHOOSE({1,2}, '[4]Lookup Tables'!$I$20:$I$49&amp;'[4]Lookup Tables'!$J$20:$J$49,'[4]Lookup Tables'!$K$20:$K$49), 2,0)</f>
        <v>9.1499999999999998E-2</v>
      </c>
      <c r="BB273" s="29">
        <f t="shared" si="2423"/>
        <v>1.0751249999999999</v>
      </c>
      <c r="BC273" s="30">
        <f t="shared" si="2424"/>
        <v>488.10674999999992</v>
      </c>
      <c r="BD273" s="29">
        <f t="array" ref="BD273">VLOOKUP($S273&amp;$M273, CHOOSE({1,2}, '[4]Lookup Tables'!$I$20:$I$49&amp;'[4]Lookup Tables'!$J$20:$J$49,'[4]Lookup Tables'!$L$20:$L$49), 2,0)</f>
        <v>9.2999999999999999E-2</v>
      </c>
      <c r="BE273" s="29">
        <f t="shared" si="2425"/>
        <v>1.1160000000000001</v>
      </c>
      <c r="BF273" s="30">
        <f t="shared" si="2426"/>
        <v>506.66400000000004</v>
      </c>
      <c r="BG273" s="29">
        <f t="array" ref="BG273">VLOOKUP($S273&amp;$M273, CHOOSE({1,2}, '[4]Lookup Tables'!$I$20:$I$49&amp;'[4]Lookup Tables'!$J$20:$J$49,'[4]Lookup Tables'!$M$20:$M$49), 2,0)</f>
        <v>9.4500000000000001E-2</v>
      </c>
      <c r="BH273" s="29">
        <f t="shared" si="2427"/>
        <v>1.2048749999999999</v>
      </c>
      <c r="BI273" s="30">
        <f t="shared" si="2428"/>
        <v>547.01324999999997</v>
      </c>
      <c r="BJ273" s="30" t="str">
        <f t="shared" si="2429"/>
        <v>M90</v>
      </c>
      <c r="BK273" s="31">
        <f t="shared" si="2430"/>
        <v>0.78120000000000001</v>
      </c>
      <c r="BL273" s="30">
        <v>72036</v>
      </c>
      <c r="BM273" s="31">
        <f t="shared" si="2431"/>
        <v>0.33480000000000004</v>
      </c>
      <c r="BN273" s="32">
        <v>0.3</v>
      </c>
      <c r="BO273" s="29" t="str">
        <f>'[4]Lookup Tables'!$P$58</f>
        <v>12-8 4x1.25 Universal Clip</v>
      </c>
      <c r="BP273" s="30">
        <f>VLOOKUP($BO273,'[4]Lookup Tables'!$P$58:$Q$60,2)</f>
        <v>8509</v>
      </c>
      <c r="BQ273" s="29" t="str">
        <f>VLOOKUP($S273,'[4]Lookup Tables'!$O$45:$S$53,2)</f>
        <v>54mm142 gauge</v>
      </c>
      <c r="BR273" s="33">
        <f t="shared" si="2432"/>
        <v>1.1041666666666667</v>
      </c>
      <c r="BS273" s="30">
        <f>VLOOKUP($S273,'[4]Lookup Tables'!$O$45:$S$53,3)</f>
        <v>8040</v>
      </c>
      <c r="BT273" s="29" t="str">
        <f>VLOOKUP($S273,'[4]Lookup Tables'!$O$45:$S$53,4)</f>
        <v>114mm200 gauge</v>
      </c>
      <c r="BU273" s="33">
        <f t="shared" si="2433"/>
        <v>1.1041666666666667</v>
      </c>
      <c r="BV273" s="30">
        <f>VLOOKUP($S273,'[4]Lookup Tables'!$O$45:$S$53,5)</f>
        <v>8036</v>
      </c>
      <c r="BW273" s="34">
        <f t="shared" si="2434"/>
        <v>20</v>
      </c>
      <c r="BX273" s="34">
        <f t="shared" si="2435"/>
        <v>21.502499999999998</v>
      </c>
      <c r="BY273" s="34">
        <f t="shared" si="2436"/>
        <v>22.32</v>
      </c>
      <c r="BZ273" s="34">
        <f t="shared" si="2437"/>
        <v>24.097499999999997</v>
      </c>
      <c r="CA273" s="34">
        <f t="shared" si="2438"/>
        <v>24.954499999999996</v>
      </c>
      <c r="CB273" s="35" t="str">
        <f t="array" ref="CB273">VLOOKUP($E273&amp;ROUNDUP(($AZ273),0), CHOOSE({1,2},'[4]Lookup Tables'!$X$3:$X$129&amp;'[4]Lookup Tables'!$Y$3:$Y$129,'[4]Lookup Tables'!$Z$3:$Z$129),2,0)</f>
        <v>13"-2pc</v>
      </c>
      <c r="CC273" s="34">
        <f t="array" ref="CC273">VLOOKUP($E273&amp;ROUNDUP(($AZ273),0), CHOOSE({1,2},'[4]Lookup Tables'!$X$3:$X$129&amp;'[4]Lookup Tables'!$Y$3:$Y$129,'[4]Lookup Tables'!AA$3:$AA$129),2,0)</f>
        <v>8405</v>
      </c>
      <c r="CD273" s="34">
        <f t="array" ref="CD273">VLOOKUP($E273&amp;ROUNDUP(($AZ273),0), CHOOSE({1,2},'[4]Lookup Tables'!$X$3:$X$129&amp;'[4]Lookup Tables'!$Y$3:$Y$129,'[4]Lookup Tables'!$AB$3:$AB$129),2,0)</f>
        <v>8406</v>
      </c>
      <c r="CE273" s="36">
        <f t="array" ref="CE273">VLOOKUP($E273&amp;ROUNDUP(($AZ273),0), CHOOSE({1,2},'[4]Lookup Tables'!$X$3:$X$129&amp;'[4]Lookup Tables'!$Y$3:$Y$129,'[4]Lookup Tables'!$AD$3:$AD$129),2,0)</f>
        <v>0.85699999999999998</v>
      </c>
      <c r="CF273" s="34">
        <f t="array" ref="CF273">VLOOKUP($E273&amp;ROUNDUP(($AZ273),0), CHOOSE({1,2},'[4]Lookup Tables'!$X$3:$X$129&amp;'[4]Lookup Tables'!$Y$3:$Y$129,'[4]Lookup Tables'!$AE$3:$AE$129),2,0)</f>
        <v>1</v>
      </c>
      <c r="CG273" s="34" t="str">
        <f t="array" ref="CG273">VLOOKUP($E273&amp;ROUNDUP(($AZ273+1),0), CHOOSE({1,2},'[4]Lookup Tables'!$X$3:$X$129&amp;'[4]Lookup Tables'!$Y$3:$Y$129,'[4]Lookup Tables'!$AC$3:$AC$129),2,0)</f>
        <v>NA</v>
      </c>
      <c r="CH273" s="36">
        <f t="shared" si="2439"/>
        <v>4.7862584691033563</v>
      </c>
      <c r="CI273" s="36">
        <f t="shared" si="2398"/>
        <v>0</v>
      </c>
      <c r="CJ273" s="36">
        <f t="shared" si="2440"/>
        <v>292.94756625425498</v>
      </c>
      <c r="CK273" s="36">
        <f t="shared" si="2441"/>
        <v>5.6341869918313723</v>
      </c>
      <c r="CL273" s="36">
        <f t="shared" si="2442"/>
        <v>7.1983991207759965</v>
      </c>
      <c r="CM273" s="36">
        <f t="shared" si="2443"/>
        <v>1.8845348911532218</v>
      </c>
      <c r="CN273" s="37">
        <f t="shared" si="2444"/>
        <v>7.3999999999999995</v>
      </c>
      <c r="CO273" s="37">
        <f t="shared" si="2445"/>
        <v>10.333027783038332</v>
      </c>
      <c r="CP273" s="52" t="str">
        <f t="array" ref="CP273">VLOOKUP($S273&amp;$D273, CHOOSE({1,2}, '[4]Lookup Tables'!$O$65:$O$79&amp;'[4]Lookup Tables'!$P$65:$P$79,'[4]Lookup Tables'!$Q$65:$Q$79),2,0)</f>
        <v>NA</v>
      </c>
      <c r="CQ273" s="39">
        <f t="shared" si="2405"/>
        <v>1.2810583333333332</v>
      </c>
      <c r="CR273" s="40" t="str">
        <f>+IFERROR(VLOOKUP($J273,'[5]Codes - Revised'!$A$8:$O$12110,10,FALSE),"ERROR")</f>
        <v>45x44</v>
      </c>
      <c r="CS273" s="41">
        <f t="shared" si="2446"/>
        <v>1921.5874999999999</v>
      </c>
    </row>
    <row r="274" spans="1:97" s="10" customFormat="1">
      <c r="A274" s="11" t="s">
        <v>277</v>
      </c>
      <c r="B274" s="12">
        <v>302012</v>
      </c>
      <c r="C274" s="11" t="s">
        <v>559</v>
      </c>
      <c r="D274" s="11" t="s">
        <v>23</v>
      </c>
      <c r="E274" s="11" t="s">
        <v>24</v>
      </c>
      <c r="F274" s="11">
        <v>16</v>
      </c>
      <c r="G274" s="13">
        <f t="shared" si="2407"/>
        <v>31.599799999999998</v>
      </c>
      <c r="H274" s="14">
        <v>75</v>
      </c>
      <c r="I274" s="13">
        <f t="shared" si="2408"/>
        <v>1200</v>
      </c>
      <c r="J274" s="14">
        <v>31375</v>
      </c>
      <c r="K274" s="11" t="s">
        <v>65</v>
      </c>
      <c r="L274" s="15" t="str">
        <f>+IFERROR(VLOOKUP($K274,'[4]Lookup Tables'!$A$3:$B$35,2,FALSE),"ERROR")</f>
        <v>0204</v>
      </c>
      <c r="M274" s="11" t="s">
        <v>25</v>
      </c>
      <c r="N274" s="15" t="str">
        <f t="array" ref="N274">VLOOKUP($M274&amp;$L274, CHOOSE({1,2}, '[4]Lookup Tables'!$I$59:$I$165&amp;'[4]Lookup Tables'!$J$59:$J$165,'[4]Lookup Tables'!$K$59:$K$165), 2,0)</f>
        <v>M0204</v>
      </c>
      <c r="O274" s="15">
        <f t="array" ref="O274">VLOOKUP($M274&amp;$K274&amp;A274, CHOOSE({1,2,3}, '[4]Lookup Tables'!$I$59:$I$165&amp;'[4]Lookup Tables'!$J$59:$J$165&amp;'[4]Lookup Tables'!$H$59:$H$165,'[4]Lookup Tables'!$L$59:$L$165), 2,0)</f>
        <v>70450</v>
      </c>
      <c r="P274" s="15">
        <f>+IFERROR(VLOOKUP($A274,'[4]Lookup Tables'!$I$54:$J$55,2,FALSE),"ERROR")</f>
        <v>72038</v>
      </c>
      <c r="Q274" s="16">
        <v>11.75</v>
      </c>
      <c r="R274" s="51">
        <v>1.375</v>
      </c>
      <c r="S274" s="18">
        <v>40</v>
      </c>
      <c r="T274" s="19">
        <f>(VLOOKUP(S274,'[4]Lookup Tables'!$L$3:$M$11,2,FALSE))*0.039370078474</f>
        <v>1.5452755801045002</v>
      </c>
      <c r="U274" s="17">
        <f t="shared" si="2409"/>
        <v>22.036329835818883</v>
      </c>
      <c r="V274" s="20" t="str">
        <f>+IFERROR(VLOOKUP(L274,'[4]Lookup Tables'!$R$4:$U$22,3,FALSE),"ERROR")</f>
        <v>Yellow</v>
      </c>
      <c r="W274" s="21">
        <f t="shared" si="2410"/>
        <v>302012</v>
      </c>
      <c r="X274" s="22" t="s">
        <v>560</v>
      </c>
      <c r="Y274" s="23" t="s">
        <v>27</v>
      </c>
      <c r="Z274" s="23" t="str">
        <f>+IFERROR(VLOOKUP(L274,'[4]Lookup Tables'!$R$4:$U$22,4,FALSE),"ERROR")</f>
        <v>Slow</v>
      </c>
      <c r="AA274" s="21">
        <f t="shared" si="2411"/>
        <v>40</v>
      </c>
      <c r="AB274" s="24">
        <f t="shared" si="2412"/>
        <v>1.375</v>
      </c>
      <c r="AC274" s="23" t="s">
        <v>305</v>
      </c>
      <c r="AD274" s="25">
        <v>0.875</v>
      </c>
      <c r="AE274" s="26">
        <f t="shared" si="2413"/>
        <v>1.7407174302089776</v>
      </c>
      <c r="AF274" s="23" t="s">
        <v>306</v>
      </c>
      <c r="AG274" s="23">
        <v>1</v>
      </c>
      <c r="AH274" s="26">
        <f t="shared" si="2414"/>
        <v>2.1443693151006289</v>
      </c>
      <c r="AI274" s="23"/>
      <c r="AJ274" s="23"/>
      <c r="AK274" s="26"/>
      <c r="AL274" s="23" t="s">
        <v>31</v>
      </c>
      <c r="AM274" s="23">
        <v>0.80400000000000005</v>
      </c>
      <c r="AN274" s="26">
        <f t="shared" si="2415"/>
        <v>1.588618942083289</v>
      </c>
      <c r="AO274" s="23" t="s">
        <v>32</v>
      </c>
      <c r="AP274" s="23">
        <v>0.53</v>
      </c>
      <c r="AQ274" s="26">
        <f t="shared" si="2416"/>
        <v>1.2529399127516834</v>
      </c>
      <c r="AR274" s="47">
        <f t="shared" si="2417"/>
        <v>12</v>
      </c>
      <c r="AS274" s="21">
        <f>+IFERROR(VLOOKUP(L274,'[4]Lookup Tables'!$R$4:$U$22,2,FALSE),"ERROR")</f>
        <v>240</v>
      </c>
      <c r="AT274" s="23" t="str">
        <f t="shared" si="2418"/>
        <v>GJ</v>
      </c>
      <c r="AU274" s="21">
        <f t="shared" si="2419"/>
        <v>16</v>
      </c>
      <c r="AV274" s="21" t="str">
        <f>+IFERROR(VLOOKUP(L274,'[4]Lookup Tables'!$R$4:$V$22,5,FALSE),"ERROR")</f>
        <v>5-8</v>
      </c>
      <c r="AW274" s="21">
        <v>600</v>
      </c>
      <c r="AX274" s="48">
        <f t="shared" si="2420"/>
        <v>11.75</v>
      </c>
      <c r="AY274" s="48">
        <f t="shared" si="2421"/>
        <v>12</v>
      </c>
      <c r="AZ274" s="48">
        <f t="shared" si="2422"/>
        <v>12.75</v>
      </c>
      <c r="BA274" s="29">
        <f t="array" ref="BA274">VLOOKUP($S274&amp;$M274, CHOOSE({1,2}, '[4]Lookup Tables'!$I$20:$I$49&amp;'[4]Lookup Tables'!$J$20:$J$49,'[4]Lookup Tables'!$K$20:$K$49), 2,0)</f>
        <v>0.13969999999999999</v>
      </c>
      <c r="BB274" s="29">
        <f t="shared" si="2423"/>
        <v>1.6414749999999998</v>
      </c>
      <c r="BC274" s="30">
        <f t="shared" si="2424"/>
        <v>745.22964999999988</v>
      </c>
      <c r="BD274" s="29">
        <f t="array" ref="BD274">VLOOKUP($S274&amp;$M274, CHOOSE({1,2}, '[4]Lookup Tables'!$I$20:$I$49&amp;'[4]Lookup Tables'!$J$20:$J$49,'[4]Lookup Tables'!$L$20:$L$49), 2,0)</f>
        <v>0.1452</v>
      </c>
      <c r="BE274" s="29">
        <f t="shared" si="2425"/>
        <v>1.7423999999999999</v>
      </c>
      <c r="BF274" s="30">
        <f t="shared" si="2426"/>
        <v>791.04959999999994</v>
      </c>
      <c r="BG274" s="29">
        <f t="array" ref="BG274">VLOOKUP($S274&amp;$M274, CHOOSE({1,2}, '[4]Lookup Tables'!$I$20:$I$49&amp;'[4]Lookup Tables'!$J$20:$J$49,'[4]Lookup Tables'!$M$20:$M$49), 2,0)</f>
        <v>0.1507</v>
      </c>
      <c r="BH274" s="29">
        <f t="shared" si="2427"/>
        <v>1.9214249999999999</v>
      </c>
      <c r="BI274" s="30">
        <f t="shared" si="2428"/>
        <v>872.32695000000001</v>
      </c>
      <c r="BJ274" s="30" t="str">
        <f t="shared" si="2429"/>
        <v>M0204</v>
      </c>
      <c r="BK274" s="31">
        <f t="shared" si="2430"/>
        <v>1.2196799999999999</v>
      </c>
      <c r="BL274" s="30">
        <v>72036</v>
      </c>
      <c r="BM274" s="31">
        <f t="shared" si="2431"/>
        <v>0.52271999999999996</v>
      </c>
      <c r="BN274" s="32">
        <v>0.3</v>
      </c>
      <c r="BO274" s="29" t="str">
        <f>'[4]Lookup Tables'!$P$58</f>
        <v>12-8 4x1.25 Universal Clip</v>
      </c>
      <c r="BP274" s="30">
        <f>VLOOKUP($BO274,'[4]Lookup Tables'!$P$58:$Q$60,2)</f>
        <v>8509</v>
      </c>
      <c r="BQ274" s="29" t="str">
        <f>VLOOKUP($S274,'[4]Lookup Tables'!$O$45:$S$53,2)</f>
        <v>62mm142 gauge</v>
      </c>
      <c r="BR274" s="33">
        <f t="shared" si="2432"/>
        <v>1.1041666666666667</v>
      </c>
      <c r="BS274" s="30">
        <f>VLOOKUP($S274,'[4]Lookup Tables'!$O$45:$S$53,3)</f>
        <v>8054</v>
      </c>
      <c r="BT274" s="29" t="str">
        <f>VLOOKUP($S274,'[4]Lookup Tables'!$O$45:$S$53,4)</f>
        <v>124mm200 gauge</v>
      </c>
      <c r="BU274" s="33">
        <f t="shared" si="2433"/>
        <v>1.1041666666666667</v>
      </c>
      <c r="BV274" s="30">
        <f>VLOOKUP($S274,'[4]Lookup Tables'!$O$45:$S$53,5)</f>
        <v>8056</v>
      </c>
      <c r="BW274" s="34">
        <f t="shared" si="2434"/>
        <v>16</v>
      </c>
      <c r="BX274" s="34">
        <f t="shared" si="2435"/>
        <v>26.263599999999997</v>
      </c>
      <c r="BY274" s="34">
        <f t="shared" si="2436"/>
        <v>27.878399999999999</v>
      </c>
      <c r="BZ274" s="34">
        <f t="shared" si="2437"/>
        <v>30.742799999999999</v>
      </c>
      <c r="CA274" s="34">
        <f t="shared" si="2438"/>
        <v>31.599799999999998</v>
      </c>
      <c r="CB274" s="35" t="str">
        <f t="array" ref="CB274">VLOOKUP($E274&amp;ROUNDUP(($AZ274),0), CHOOSE({1,2},'[4]Lookup Tables'!$X$3:$X$129&amp;'[4]Lookup Tables'!$Y$3:$Y$129,'[4]Lookup Tables'!$Z$3:$Z$129),2,0)</f>
        <v>13"-2pc</v>
      </c>
      <c r="CC274" s="34">
        <f t="array" ref="CC274">VLOOKUP($E274&amp;ROUNDUP(($AZ274),0), CHOOSE({1,2},'[4]Lookup Tables'!$X$3:$X$129&amp;'[4]Lookup Tables'!$Y$3:$Y$129,'[4]Lookup Tables'!AA$3:$AA$129),2,0)</f>
        <v>8405</v>
      </c>
      <c r="CD274" s="34">
        <f t="array" ref="CD274">VLOOKUP($E274&amp;ROUNDUP(($AZ274),0), CHOOSE({1,2},'[4]Lookup Tables'!$X$3:$X$129&amp;'[4]Lookup Tables'!$Y$3:$Y$129,'[4]Lookup Tables'!$AB$3:$AB$129),2,0)</f>
        <v>8406</v>
      </c>
      <c r="CE274" s="36">
        <f t="array" ref="CE274">VLOOKUP($E274&amp;ROUNDUP(($AZ274),0), CHOOSE({1,2},'[4]Lookup Tables'!$X$3:$X$129&amp;'[4]Lookup Tables'!$Y$3:$Y$129,'[4]Lookup Tables'!$AD$3:$AD$129),2,0)</f>
        <v>0.85699999999999998</v>
      </c>
      <c r="CF274" s="34">
        <f t="array" ref="CF274">VLOOKUP($E274&amp;ROUNDUP(($AZ274),0), CHOOSE({1,2},'[4]Lookup Tables'!$X$3:$X$129&amp;'[4]Lookup Tables'!$Y$3:$Y$129,'[4]Lookup Tables'!$AE$3:$AE$129),2,0)</f>
        <v>1</v>
      </c>
      <c r="CG274" s="34" t="str">
        <f t="array" ref="CG274">VLOOKUP($E274&amp;ROUNDUP(($AZ274+1),0), CHOOSE({1,2},'[4]Lookup Tables'!$X$3:$X$129&amp;'[4]Lookup Tables'!$Y$3:$Y$129,'[4]Lookup Tables'!$AC$3:$AC$129),2,0)</f>
        <v>NA</v>
      </c>
      <c r="CH274" s="36">
        <f t="shared" si="2439"/>
        <v>5.3605417252394076</v>
      </c>
      <c r="CI274" s="36">
        <f t="shared" si="2398"/>
        <v>0</v>
      </c>
      <c r="CJ274" s="36">
        <f t="shared" si="2440"/>
        <v>366.18445781781867</v>
      </c>
      <c r="CK274" s="36">
        <f t="shared" si="2441"/>
        <v>6.2992125558399996</v>
      </c>
      <c r="CL274" s="36">
        <f t="shared" si="2442"/>
        <v>8.048054881614922</v>
      </c>
      <c r="CM274" s="36">
        <f t="shared" si="2443"/>
        <v>2.1069740612943852</v>
      </c>
      <c r="CN274" s="37">
        <f t="shared" si="2444"/>
        <v>8.2999999999999989</v>
      </c>
      <c r="CO274" s="37">
        <f t="shared" si="2445"/>
        <v>11.572844829964179</v>
      </c>
      <c r="CP274" s="52" t="e">
        <f t="array" ref="CP274">VLOOKUP($S274&amp;$D274, CHOOSE({1,2}, '[4]Lookup Tables'!$O$65:$O$79&amp;'[4]Lookup Tables'!$P$65:$P$79,'[4]Lookup Tables'!$Q$65:$Q$79),2,0)</f>
        <v>#N/A</v>
      </c>
      <c r="CQ274" s="39">
        <f t="shared" si="2405"/>
        <v>2.0166541666666666</v>
      </c>
      <c r="CR274" s="40" t="str">
        <f>+IFERROR(VLOOKUP($J274,'[5]Codes - Revised'!$A$8:$O$12110,10,FALSE),"ERROR")</f>
        <v>45x44</v>
      </c>
      <c r="CS274" s="41">
        <f t="shared" si="2446"/>
        <v>2419.9850000000001</v>
      </c>
    </row>
    <row r="275" spans="1:97" s="10" customFormat="1">
      <c r="A275" s="11" t="s">
        <v>277</v>
      </c>
      <c r="B275" s="12">
        <v>302020</v>
      </c>
      <c r="C275" s="11" t="s">
        <v>561</v>
      </c>
      <c r="D275" s="11" t="s">
        <v>23</v>
      </c>
      <c r="E275" s="11" t="s">
        <v>24</v>
      </c>
      <c r="F275" s="11">
        <v>16</v>
      </c>
      <c r="G275" s="13">
        <f t="shared" si="2407"/>
        <v>31.599799999999998</v>
      </c>
      <c r="H275" s="14">
        <v>75</v>
      </c>
      <c r="I275" s="13">
        <f t="shared" si="2408"/>
        <v>1200</v>
      </c>
      <c r="J275" s="14">
        <v>31375</v>
      </c>
      <c r="K275" s="11">
        <v>1530</v>
      </c>
      <c r="L275" s="15">
        <f>+IFERROR(VLOOKUP($K275,'[4]Lookup Tables'!$A$3:$B$35,2,FALSE),"ERROR")</f>
        <v>1530</v>
      </c>
      <c r="M275" s="11" t="s">
        <v>56</v>
      </c>
      <c r="N275" s="15" t="str">
        <f t="array" ref="N275">VLOOKUP($M275&amp;$L275, CHOOSE({1,2}, '[4]Lookup Tables'!$I$59:$I$165&amp;'[4]Lookup Tables'!$J$59:$J$165,'[4]Lookup Tables'!$K$59:$K$165), 2,0)</f>
        <v>LIF1530</v>
      </c>
      <c r="O275" s="15">
        <f t="array" ref="O275">VLOOKUP($M275&amp;$K275&amp;A275, CHOOSE({1,2,3}, '[4]Lookup Tables'!$I$59:$I$165&amp;'[4]Lookup Tables'!$J$59:$J$165&amp;'[4]Lookup Tables'!$H$59:$H$165,'[4]Lookup Tables'!$L$59:$L$165), 2,0)</f>
        <v>70362</v>
      </c>
      <c r="P275" s="15">
        <f>+IFERROR(VLOOKUP($A275,'[4]Lookup Tables'!$I$54:$J$55,2,FALSE),"ERROR")</f>
        <v>72038</v>
      </c>
      <c r="Q275" s="16">
        <v>11.75</v>
      </c>
      <c r="R275" s="51">
        <v>1.375</v>
      </c>
      <c r="S275" s="18">
        <v>40</v>
      </c>
      <c r="T275" s="19">
        <f>(VLOOKUP(S275,'[4]Lookup Tables'!$L$3:$M$11,2,FALSE))*0.039370078474</f>
        <v>1.5452755801045002</v>
      </c>
      <c r="U275" s="17">
        <f t="shared" si="2409"/>
        <v>22.036329835818883</v>
      </c>
      <c r="V275" s="20" t="str">
        <f>+IFERROR(VLOOKUP(L275,'[4]Lookup Tables'!$R$4:$U$22,3,FALSE),"ERROR")</f>
        <v>White</v>
      </c>
      <c r="W275" s="21">
        <f t="shared" si="2410"/>
        <v>302020</v>
      </c>
      <c r="X275" s="22" t="s">
        <v>562</v>
      </c>
      <c r="Y275" s="23" t="s">
        <v>27</v>
      </c>
      <c r="Z275" s="23" t="str">
        <f>+IFERROR(VLOOKUP(L275,'[4]Lookup Tables'!$R$4:$U$22,4,FALSE),"ERROR")</f>
        <v>Super Slow</v>
      </c>
      <c r="AA275" s="21">
        <f t="shared" si="2411"/>
        <v>40</v>
      </c>
      <c r="AB275" s="24">
        <f t="shared" si="2412"/>
        <v>1.375</v>
      </c>
      <c r="AC275" s="23" t="s">
        <v>305</v>
      </c>
      <c r="AD275" s="25">
        <v>0.875</v>
      </c>
      <c r="AE275" s="26">
        <f t="shared" si="2413"/>
        <v>1.7407174302089776</v>
      </c>
      <c r="AF275" s="23" t="s">
        <v>306</v>
      </c>
      <c r="AG275" s="23">
        <v>1</v>
      </c>
      <c r="AH275" s="26">
        <f t="shared" si="2414"/>
        <v>2.1443693151006289</v>
      </c>
      <c r="AI275" s="23"/>
      <c r="AJ275" s="23"/>
      <c r="AK275" s="26"/>
      <c r="AL275" s="23" t="s">
        <v>31</v>
      </c>
      <c r="AM275" s="23">
        <v>0.80400000000000005</v>
      </c>
      <c r="AN275" s="26">
        <f t="shared" si="2415"/>
        <v>1.588618942083289</v>
      </c>
      <c r="AO275" s="23" t="s">
        <v>32</v>
      </c>
      <c r="AP275" s="23">
        <v>0.53</v>
      </c>
      <c r="AQ275" s="26">
        <f t="shared" si="2416"/>
        <v>1.2529399127516834</v>
      </c>
      <c r="AR275" s="47">
        <f t="shared" si="2417"/>
        <v>12</v>
      </c>
      <c r="AS275" s="21">
        <f>+IFERROR(VLOOKUP(L275,'[4]Lookup Tables'!$R$4:$U$22,2,FALSE),"ERROR")</f>
        <v>1000</v>
      </c>
      <c r="AT275" s="23" t="str">
        <f t="shared" si="2418"/>
        <v>GJ</v>
      </c>
      <c r="AU275" s="21">
        <f t="shared" si="2419"/>
        <v>16</v>
      </c>
      <c r="AV275" s="21" t="str">
        <f>+IFERROR(VLOOKUP(L275,'[4]Lookup Tables'!$R$4:$V$22,5,FALSE),"ERROR")</f>
        <v>5-8</v>
      </c>
      <c r="AW275" s="21">
        <v>600</v>
      </c>
      <c r="AX275" s="48">
        <f t="shared" si="2420"/>
        <v>11.75</v>
      </c>
      <c r="AY275" s="48">
        <f t="shared" si="2421"/>
        <v>12</v>
      </c>
      <c r="AZ275" s="48">
        <f t="shared" si="2422"/>
        <v>12.75</v>
      </c>
      <c r="BA275" s="29">
        <f t="array" ref="BA275">VLOOKUP($S275&amp;$M275, CHOOSE({1,2}, '[4]Lookup Tables'!$I$20:$I$49&amp;'[4]Lookup Tables'!$J$20:$J$49,'[4]Lookup Tables'!$K$20:$K$49), 2,0)</f>
        <v>0.13969999999999999</v>
      </c>
      <c r="BB275" s="29">
        <f t="shared" si="2423"/>
        <v>1.6414749999999998</v>
      </c>
      <c r="BC275" s="30">
        <f t="shared" si="2424"/>
        <v>745.22964999999988</v>
      </c>
      <c r="BD275" s="29">
        <f t="array" ref="BD275">VLOOKUP($S275&amp;$M275, CHOOSE({1,2}, '[4]Lookup Tables'!$I$20:$I$49&amp;'[4]Lookup Tables'!$J$20:$J$49,'[4]Lookup Tables'!$L$20:$L$49), 2,0)</f>
        <v>0.1452</v>
      </c>
      <c r="BE275" s="29">
        <f t="shared" si="2425"/>
        <v>1.7423999999999999</v>
      </c>
      <c r="BF275" s="30">
        <f t="shared" si="2426"/>
        <v>791.04959999999994</v>
      </c>
      <c r="BG275" s="29">
        <f t="array" ref="BG275">VLOOKUP($S275&amp;$M275, CHOOSE({1,2}, '[4]Lookup Tables'!$I$20:$I$49&amp;'[4]Lookup Tables'!$J$20:$J$49,'[4]Lookup Tables'!$M$20:$M$49), 2,0)</f>
        <v>0.1507</v>
      </c>
      <c r="BH275" s="29">
        <f t="shared" si="2427"/>
        <v>1.9214249999999999</v>
      </c>
      <c r="BI275" s="30">
        <f t="shared" si="2428"/>
        <v>872.32695000000001</v>
      </c>
      <c r="BJ275" s="30" t="str">
        <f t="shared" si="2429"/>
        <v>LIF1530</v>
      </c>
      <c r="BK275" s="31">
        <f t="shared" si="2430"/>
        <v>1.2196799999999999</v>
      </c>
      <c r="BL275" s="30">
        <v>72036</v>
      </c>
      <c r="BM275" s="31">
        <f t="shared" si="2431"/>
        <v>0.52271999999999996</v>
      </c>
      <c r="BN275" s="32">
        <v>0.3</v>
      </c>
      <c r="BO275" s="29" t="str">
        <f>'[4]Lookup Tables'!$P$58</f>
        <v>12-8 4x1.25 Universal Clip</v>
      </c>
      <c r="BP275" s="30">
        <f>VLOOKUP($BO275,'[4]Lookup Tables'!$P$58:$Q$60,2)</f>
        <v>8509</v>
      </c>
      <c r="BQ275" s="29" t="str">
        <f>VLOOKUP($S275,'[4]Lookup Tables'!$O$45:$S$53,2)</f>
        <v>62mm142 gauge</v>
      </c>
      <c r="BR275" s="33">
        <f t="shared" si="2432"/>
        <v>1.1041666666666667</v>
      </c>
      <c r="BS275" s="30">
        <f>VLOOKUP($S275,'[4]Lookup Tables'!$O$45:$S$53,3)</f>
        <v>8054</v>
      </c>
      <c r="BT275" s="29" t="str">
        <f>VLOOKUP($S275,'[4]Lookup Tables'!$O$45:$S$53,4)</f>
        <v>124mm200 gauge</v>
      </c>
      <c r="BU275" s="33">
        <f t="shared" si="2433"/>
        <v>1.1041666666666667</v>
      </c>
      <c r="BV275" s="30">
        <f>VLOOKUP($S275,'[4]Lookup Tables'!$O$45:$S$53,5)</f>
        <v>8056</v>
      </c>
      <c r="BW275" s="34">
        <f t="shared" si="2434"/>
        <v>16</v>
      </c>
      <c r="BX275" s="34">
        <f t="shared" si="2435"/>
        <v>26.263599999999997</v>
      </c>
      <c r="BY275" s="34">
        <f t="shared" si="2436"/>
        <v>27.878399999999999</v>
      </c>
      <c r="BZ275" s="34">
        <f t="shared" si="2437"/>
        <v>30.742799999999999</v>
      </c>
      <c r="CA275" s="34">
        <f t="shared" si="2438"/>
        <v>31.599799999999998</v>
      </c>
      <c r="CB275" s="35" t="str">
        <f t="array" ref="CB275">VLOOKUP($E275&amp;ROUNDUP(($AZ275),0), CHOOSE({1,2},'[4]Lookup Tables'!$X$3:$X$129&amp;'[4]Lookup Tables'!$Y$3:$Y$129,'[4]Lookup Tables'!$Z$3:$Z$129),2,0)</f>
        <v>13"-2pc</v>
      </c>
      <c r="CC275" s="34">
        <f t="array" ref="CC275">VLOOKUP($E275&amp;ROUNDUP(($AZ275),0), CHOOSE({1,2},'[4]Lookup Tables'!$X$3:$X$129&amp;'[4]Lookup Tables'!$Y$3:$Y$129,'[4]Lookup Tables'!AA$3:$AA$129),2,0)</f>
        <v>8405</v>
      </c>
      <c r="CD275" s="34">
        <f t="array" ref="CD275">VLOOKUP($E275&amp;ROUNDUP(($AZ275),0), CHOOSE({1,2},'[4]Lookup Tables'!$X$3:$X$129&amp;'[4]Lookup Tables'!$Y$3:$Y$129,'[4]Lookup Tables'!$AB$3:$AB$129),2,0)</f>
        <v>8406</v>
      </c>
      <c r="CE275" s="36">
        <f t="array" ref="CE275">VLOOKUP($E275&amp;ROUNDUP(($AZ275),0), CHOOSE({1,2},'[4]Lookup Tables'!$X$3:$X$129&amp;'[4]Lookup Tables'!$Y$3:$Y$129,'[4]Lookup Tables'!$AD$3:$AD$129),2,0)</f>
        <v>0.85699999999999998</v>
      </c>
      <c r="CF275" s="34">
        <f t="array" ref="CF275">VLOOKUP($E275&amp;ROUNDUP(($AZ275),0), CHOOSE({1,2},'[4]Lookup Tables'!$X$3:$X$129&amp;'[4]Lookup Tables'!$Y$3:$Y$129,'[4]Lookup Tables'!$AE$3:$AE$129),2,0)</f>
        <v>1</v>
      </c>
      <c r="CG275" s="34" t="str">
        <f t="array" ref="CG275">VLOOKUP($E275&amp;ROUNDUP(($AZ275+1),0), CHOOSE({1,2},'[4]Lookup Tables'!$X$3:$X$129&amp;'[4]Lookup Tables'!$Y$3:$Y$129,'[4]Lookup Tables'!$AC$3:$AC$129),2,0)</f>
        <v>NA</v>
      </c>
      <c r="CH275" s="36">
        <f t="shared" si="2439"/>
        <v>5.3605417252394076</v>
      </c>
      <c r="CI275" s="36">
        <f t="shared" si="2398"/>
        <v>0</v>
      </c>
      <c r="CJ275" s="36">
        <f t="shared" si="2440"/>
        <v>366.18445781781867</v>
      </c>
      <c r="CK275" s="36">
        <f t="shared" si="2441"/>
        <v>6.2992125558399996</v>
      </c>
      <c r="CL275" s="36">
        <f t="shared" si="2442"/>
        <v>8.048054881614922</v>
      </c>
      <c r="CM275" s="36">
        <f t="shared" si="2443"/>
        <v>2.1069740612943852</v>
      </c>
      <c r="CN275" s="37">
        <f t="shared" si="2444"/>
        <v>8.2999999999999989</v>
      </c>
      <c r="CO275" s="37">
        <f t="shared" si="2445"/>
        <v>11.572844829964179</v>
      </c>
      <c r="CP275" s="52" t="e">
        <f t="array" ref="CP275">VLOOKUP($S275&amp;$D275, CHOOSE({1,2}, '[4]Lookup Tables'!$O$65:$O$79&amp;'[4]Lookup Tables'!$P$65:$P$79,'[4]Lookup Tables'!$Q$65:$Q$79),2,0)</f>
        <v>#N/A</v>
      </c>
      <c r="CQ275" s="39">
        <f t="shared" si="2405"/>
        <v>2.0166541666666666</v>
      </c>
      <c r="CR275" s="40" t="str">
        <f>+IFERROR(VLOOKUP($J275,'[5]Codes - Revised'!$A$8:$O$12110,10,FALSE),"ERROR")</f>
        <v>45x44</v>
      </c>
      <c r="CS275" s="41">
        <f t="shared" si="2446"/>
        <v>2419.9850000000001</v>
      </c>
    </row>
    <row r="276" spans="1:97" s="10" customFormat="1">
      <c r="A276" s="11" t="s">
        <v>277</v>
      </c>
      <c r="B276" s="12">
        <v>302072</v>
      </c>
      <c r="C276" s="11" t="s">
        <v>563</v>
      </c>
      <c r="D276" s="11" t="s">
        <v>23</v>
      </c>
      <c r="E276" s="11" t="s">
        <v>24</v>
      </c>
      <c r="F276" s="11">
        <v>16</v>
      </c>
      <c r="G276" s="13">
        <f t="shared" si="2407"/>
        <v>31.599799999999998</v>
      </c>
      <c r="H276" s="14">
        <v>75</v>
      </c>
      <c r="I276" s="13">
        <f t="shared" si="2408"/>
        <v>1200</v>
      </c>
      <c r="J276" s="14">
        <v>31375</v>
      </c>
      <c r="K276" s="11">
        <v>90</v>
      </c>
      <c r="L276" s="15">
        <f>+IFERROR(VLOOKUP($K276,'[4]Lookup Tables'!$A$3:$B$35,2,FALSE),"ERROR")</f>
        <v>90</v>
      </c>
      <c r="M276" s="11" t="s">
        <v>45</v>
      </c>
      <c r="N276" s="15" t="str">
        <f t="array" ref="N276">VLOOKUP($M276&amp;$L276, CHOOSE({1,2}, '[4]Lookup Tables'!$I$59:$I$165&amp;'[4]Lookup Tables'!$J$59:$J$165,'[4]Lookup Tables'!$K$59:$K$165), 2,0)</f>
        <v>H90</v>
      </c>
      <c r="O276" s="15">
        <f t="array" ref="O276">VLOOKUP($M276&amp;$K276&amp;A276, CHOOSE({1,2,3}, '[4]Lookup Tables'!$I$59:$I$165&amp;'[4]Lookup Tables'!$J$59:$J$165&amp;'[4]Lookup Tables'!$H$59:$H$165,'[4]Lookup Tables'!$L$59:$L$165), 2,0)</f>
        <v>70440</v>
      </c>
      <c r="P276" s="15">
        <f>+IFERROR(VLOOKUP($A276,'[4]Lookup Tables'!$I$54:$J$55,2,FALSE),"ERROR")</f>
        <v>72038</v>
      </c>
      <c r="Q276" s="16">
        <v>11.75</v>
      </c>
      <c r="R276" s="51">
        <v>1.375</v>
      </c>
      <c r="S276" s="18">
        <v>40</v>
      </c>
      <c r="T276" s="19">
        <f>(VLOOKUP(S276,'[4]Lookup Tables'!$L$3:$M$11,2,FALSE))*0.039370078474</f>
        <v>1.5452755801045002</v>
      </c>
      <c r="U276" s="17">
        <f t="shared" si="2409"/>
        <v>22.036329835818883</v>
      </c>
      <c r="V276" s="20" t="str">
        <f>+IFERROR(VLOOKUP(L276,'[4]Lookup Tables'!$R$4:$U$22,3,FALSE),"ERROR")</f>
        <v>Yellow</v>
      </c>
      <c r="W276" s="21">
        <f t="shared" si="2410"/>
        <v>302072</v>
      </c>
      <c r="X276" s="22" t="s">
        <v>564</v>
      </c>
      <c r="Y276" s="23" t="s">
        <v>27</v>
      </c>
      <c r="Z276" s="23" t="str">
        <f>+IFERROR(VLOOKUP(L276,'[4]Lookup Tables'!$R$4:$U$22,4,FALSE),"ERROR")</f>
        <v>Slow</v>
      </c>
      <c r="AA276" s="21">
        <f t="shared" si="2411"/>
        <v>40</v>
      </c>
      <c r="AB276" s="24">
        <f t="shared" si="2412"/>
        <v>1.375</v>
      </c>
      <c r="AC276" s="23" t="s">
        <v>305</v>
      </c>
      <c r="AD276" s="25">
        <v>0.875</v>
      </c>
      <c r="AE276" s="26">
        <f t="shared" si="2413"/>
        <v>1.7407174302089776</v>
      </c>
      <c r="AF276" s="23" t="s">
        <v>306</v>
      </c>
      <c r="AG276" s="23">
        <v>1</v>
      </c>
      <c r="AH276" s="26">
        <f t="shared" si="2414"/>
        <v>2.1443693151006289</v>
      </c>
      <c r="AI276" s="23"/>
      <c r="AJ276" s="23"/>
      <c r="AK276" s="26"/>
      <c r="AL276" s="23" t="s">
        <v>31</v>
      </c>
      <c r="AM276" s="23">
        <v>0.80400000000000005</v>
      </c>
      <c r="AN276" s="26">
        <f t="shared" si="2415"/>
        <v>1.588618942083289</v>
      </c>
      <c r="AO276" s="23" t="s">
        <v>32</v>
      </c>
      <c r="AP276" s="23">
        <v>0.53</v>
      </c>
      <c r="AQ276" s="26">
        <f t="shared" si="2416"/>
        <v>1.2529399127516834</v>
      </c>
      <c r="AR276" s="47">
        <f t="shared" si="2417"/>
        <v>12</v>
      </c>
      <c r="AS276" s="21">
        <f>+IFERROR(VLOOKUP(L276,'[4]Lookup Tables'!$R$4:$U$22,2,FALSE),"ERROR")</f>
        <v>240</v>
      </c>
      <c r="AT276" s="23" t="str">
        <f t="shared" si="2418"/>
        <v>GJ</v>
      </c>
      <c r="AU276" s="21">
        <f t="shared" si="2419"/>
        <v>16</v>
      </c>
      <c r="AV276" s="21" t="str">
        <f>+IFERROR(VLOOKUP(L276,'[4]Lookup Tables'!$R$4:$V$22,5,FALSE),"ERROR")</f>
        <v>5-8</v>
      </c>
      <c r="AW276" s="21">
        <v>600</v>
      </c>
      <c r="AX276" s="48">
        <f t="shared" si="2420"/>
        <v>11.75</v>
      </c>
      <c r="AY276" s="48">
        <f t="shared" si="2421"/>
        <v>12</v>
      </c>
      <c r="AZ276" s="48">
        <f t="shared" si="2422"/>
        <v>12.75</v>
      </c>
      <c r="BA276" s="29">
        <f t="array" ref="BA276">VLOOKUP($S276&amp;$M276, CHOOSE({1,2}, '[4]Lookup Tables'!$I$20:$I$49&amp;'[4]Lookup Tables'!$J$20:$J$49,'[4]Lookup Tables'!$K$20:$K$49), 2,0)</f>
        <v>0.13969999999999999</v>
      </c>
      <c r="BB276" s="29">
        <f t="shared" si="2423"/>
        <v>1.6414749999999998</v>
      </c>
      <c r="BC276" s="30">
        <f t="shared" si="2424"/>
        <v>745.22964999999988</v>
      </c>
      <c r="BD276" s="29">
        <f t="array" ref="BD276">VLOOKUP($S276&amp;$M276, CHOOSE({1,2}, '[4]Lookup Tables'!$I$20:$I$49&amp;'[4]Lookup Tables'!$J$20:$J$49,'[4]Lookup Tables'!$L$20:$L$49), 2,0)</f>
        <v>0.1452</v>
      </c>
      <c r="BE276" s="29">
        <f t="shared" si="2425"/>
        <v>1.7423999999999999</v>
      </c>
      <c r="BF276" s="30">
        <f t="shared" si="2426"/>
        <v>791.04959999999994</v>
      </c>
      <c r="BG276" s="29">
        <f t="array" ref="BG276">VLOOKUP($S276&amp;$M276, CHOOSE({1,2}, '[4]Lookup Tables'!$I$20:$I$49&amp;'[4]Lookup Tables'!$J$20:$J$49,'[4]Lookup Tables'!$M$20:$M$49), 2,0)</f>
        <v>0.1507</v>
      </c>
      <c r="BH276" s="29">
        <f t="shared" si="2427"/>
        <v>1.9214249999999999</v>
      </c>
      <c r="BI276" s="30">
        <f t="shared" si="2428"/>
        <v>872.32695000000001</v>
      </c>
      <c r="BJ276" s="30" t="str">
        <f t="shared" si="2429"/>
        <v>H90</v>
      </c>
      <c r="BK276" s="31">
        <f t="shared" si="2430"/>
        <v>1.2196799999999999</v>
      </c>
      <c r="BL276" s="30">
        <v>72036</v>
      </c>
      <c r="BM276" s="31">
        <f t="shared" si="2431"/>
        <v>0.52271999999999996</v>
      </c>
      <c r="BN276" s="32">
        <v>0.3</v>
      </c>
      <c r="BO276" s="29" t="str">
        <f>'[4]Lookup Tables'!$P$58</f>
        <v>12-8 4x1.25 Universal Clip</v>
      </c>
      <c r="BP276" s="30">
        <f>VLOOKUP($BO276,'[4]Lookup Tables'!$P$58:$Q$60,2)</f>
        <v>8509</v>
      </c>
      <c r="BQ276" s="29" t="str">
        <f>VLOOKUP($S276,'[4]Lookup Tables'!$O$45:$S$53,2)</f>
        <v>62mm142 gauge</v>
      </c>
      <c r="BR276" s="33">
        <f t="shared" si="2432"/>
        <v>1.1041666666666667</v>
      </c>
      <c r="BS276" s="30">
        <f>VLOOKUP($S276,'[4]Lookup Tables'!$O$45:$S$53,3)</f>
        <v>8054</v>
      </c>
      <c r="BT276" s="29" t="str">
        <f>VLOOKUP($S276,'[4]Lookup Tables'!$O$45:$S$53,4)</f>
        <v>124mm200 gauge</v>
      </c>
      <c r="BU276" s="33">
        <f t="shared" si="2433"/>
        <v>1.1041666666666667</v>
      </c>
      <c r="BV276" s="30">
        <f>VLOOKUP($S276,'[4]Lookup Tables'!$O$45:$S$53,5)</f>
        <v>8056</v>
      </c>
      <c r="BW276" s="34">
        <f t="shared" si="2434"/>
        <v>16</v>
      </c>
      <c r="BX276" s="34">
        <f t="shared" si="2435"/>
        <v>26.263599999999997</v>
      </c>
      <c r="BY276" s="34">
        <f t="shared" si="2436"/>
        <v>27.878399999999999</v>
      </c>
      <c r="BZ276" s="34">
        <f t="shared" si="2437"/>
        <v>30.742799999999999</v>
      </c>
      <c r="CA276" s="34">
        <f t="shared" si="2438"/>
        <v>31.599799999999998</v>
      </c>
      <c r="CB276" s="35" t="str">
        <f t="array" ref="CB276">VLOOKUP($E276&amp;ROUNDUP(($AZ276),0), CHOOSE({1,2},'[4]Lookup Tables'!$X$3:$X$129&amp;'[4]Lookup Tables'!$Y$3:$Y$129,'[4]Lookup Tables'!$Z$3:$Z$129),2,0)</f>
        <v>13"-2pc</v>
      </c>
      <c r="CC276" s="34">
        <f t="array" ref="CC276">VLOOKUP($E276&amp;ROUNDUP(($AZ276),0), CHOOSE({1,2},'[4]Lookup Tables'!$X$3:$X$129&amp;'[4]Lookup Tables'!$Y$3:$Y$129,'[4]Lookup Tables'!AA$3:$AA$129),2,0)</f>
        <v>8405</v>
      </c>
      <c r="CD276" s="34">
        <f t="array" ref="CD276">VLOOKUP($E276&amp;ROUNDUP(($AZ276),0), CHOOSE({1,2},'[4]Lookup Tables'!$X$3:$X$129&amp;'[4]Lookup Tables'!$Y$3:$Y$129,'[4]Lookup Tables'!$AB$3:$AB$129),2,0)</f>
        <v>8406</v>
      </c>
      <c r="CE276" s="36">
        <f t="array" ref="CE276">VLOOKUP($E276&amp;ROUNDUP(($AZ276),0), CHOOSE({1,2},'[4]Lookup Tables'!$X$3:$X$129&amp;'[4]Lookup Tables'!$Y$3:$Y$129,'[4]Lookup Tables'!$AD$3:$AD$129),2,0)</f>
        <v>0.85699999999999998</v>
      </c>
      <c r="CF276" s="34">
        <f t="array" ref="CF276">VLOOKUP($E276&amp;ROUNDUP(($AZ276),0), CHOOSE({1,2},'[4]Lookup Tables'!$X$3:$X$129&amp;'[4]Lookup Tables'!$Y$3:$Y$129,'[4]Lookup Tables'!$AE$3:$AE$129),2,0)</f>
        <v>1</v>
      </c>
      <c r="CG276" s="34" t="str">
        <f t="array" ref="CG276">VLOOKUP($E276&amp;ROUNDUP(($AZ276+1),0), CHOOSE({1,2},'[4]Lookup Tables'!$X$3:$X$129&amp;'[4]Lookup Tables'!$Y$3:$Y$129,'[4]Lookup Tables'!$AC$3:$AC$129),2,0)</f>
        <v>NA</v>
      </c>
      <c r="CH276" s="36">
        <f t="shared" si="2439"/>
        <v>5.3605417252394076</v>
      </c>
      <c r="CI276" s="36">
        <f t="shared" si="2398"/>
        <v>0</v>
      </c>
      <c r="CJ276" s="36">
        <f t="shared" si="2440"/>
        <v>366.18445781781867</v>
      </c>
      <c r="CK276" s="36">
        <f t="shared" si="2441"/>
        <v>6.2992125558399996</v>
      </c>
      <c r="CL276" s="36">
        <f t="shared" si="2442"/>
        <v>8.048054881614922</v>
      </c>
      <c r="CM276" s="36">
        <f t="shared" si="2443"/>
        <v>2.1069740612943852</v>
      </c>
      <c r="CN276" s="37">
        <f t="shared" si="2444"/>
        <v>8.2999999999999989</v>
      </c>
      <c r="CO276" s="37">
        <f t="shared" si="2445"/>
        <v>11.572844829964179</v>
      </c>
      <c r="CP276" s="52" t="e">
        <f t="array" ref="CP276">VLOOKUP($S276&amp;$D276, CHOOSE({1,2}, '[4]Lookup Tables'!$O$65:$O$79&amp;'[4]Lookup Tables'!$P$65:$P$79,'[4]Lookup Tables'!$Q$65:$Q$79),2,0)</f>
        <v>#N/A</v>
      </c>
      <c r="CQ276" s="39">
        <f t="shared" si="2405"/>
        <v>2.0166541666666666</v>
      </c>
      <c r="CR276" s="40" t="str">
        <f>+IFERROR(VLOOKUP($J276,'[5]Codes - Revised'!$A$8:$O$12110,10,FALSE),"ERROR")</f>
        <v>45x44</v>
      </c>
      <c r="CS276" s="41">
        <f t="shared" si="2446"/>
        <v>2419.9850000000001</v>
      </c>
    </row>
    <row r="277" spans="1:97" s="10" customFormat="1">
      <c r="A277" s="11" t="s">
        <v>277</v>
      </c>
      <c r="B277" s="12">
        <v>302095</v>
      </c>
      <c r="C277" s="11" t="s">
        <v>565</v>
      </c>
      <c r="D277" s="11" t="s">
        <v>23</v>
      </c>
      <c r="E277" s="11" t="s">
        <v>24</v>
      </c>
      <c r="F277" s="11">
        <v>16</v>
      </c>
      <c r="G277" s="13">
        <f t="shared" si="2407"/>
        <v>47.01</v>
      </c>
      <c r="H277" s="14">
        <v>50</v>
      </c>
      <c r="I277" s="13">
        <f t="shared" si="2408"/>
        <v>800</v>
      </c>
      <c r="J277" s="14">
        <v>32250</v>
      </c>
      <c r="K277" s="11">
        <v>50</v>
      </c>
      <c r="L277" s="15">
        <f>+IFERROR(VLOOKUP($K277,'[4]Lookup Tables'!$A$3:$B$35,2,FALSE),"ERROR")</f>
        <v>50</v>
      </c>
      <c r="M277" s="11" t="s">
        <v>25</v>
      </c>
      <c r="N277" s="15" t="str">
        <f t="array" ref="N277">VLOOKUP($M277&amp;$L277, CHOOSE({1,2}, '[4]Lookup Tables'!$I$59:$I$165&amp;'[4]Lookup Tables'!$J$59:$J$165,'[4]Lookup Tables'!$K$59:$K$165), 2,0)</f>
        <v>M50</v>
      </c>
      <c r="O277" s="15">
        <f t="array" ref="O277">VLOOKUP($M277&amp;$K277&amp;A277, CHOOSE({1,2,3}, '[4]Lookup Tables'!$I$59:$I$165&amp;'[4]Lookup Tables'!$J$59:$J$165&amp;'[4]Lookup Tables'!$H$59:$H$165,'[4]Lookup Tables'!$L$59:$L$165), 2,0)</f>
        <v>70425</v>
      </c>
      <c r="P277" s="15">
        <f>+IFERROR(VLOOKUP($A277,'[4]Lookup Tables'!$I$54:$J$55,2,FALSE),"ERROR")</f>
        <v>72038</v>
      </c>
      <c r="Q277" s="16">
        <v>17.75</v>
      </c>
      <c r="R277" s="51">
        <v>1.375</v>
      </c>
      <c r="S277" s="18">
        <v>40</v>
      </c>
      <c r="T277" s="19">
        <f>(VLOOKUP(S277,'[4]Lookup Tables'!$L$3:$M$11,2,FALSE))*0.039370078474</f>
        <v>1.5452755801045002</v>
      </c>
      <c r="U277" s="17">
        <f t="shared" si="2409"/>
        <v>33.288923794534909</v>
      </c>
      <c r="V277" s="20" t="str">
        <f>+IFERROR(VLOOKUP(L277,'[4]Lookup Tables'!$R$4:$U$22,3,FALSE),"ERROR")</f>
        <v>Green</v>
      </c>
      <c r="W277" s="21">
        <f t="shared" si="2410"/>
        <v>302095</v>
      </c>
      <c r="X277" s="22" t="s">
        <v>566</v>
      </c>
      <c r="Y277" s="23" t="s">
        <v>27</v>
      </c>
      <c r="Z277" s="23" t="str">
        <f>+IFERROR(VLOOKUP(L277,'[4]Lookup Tables'!$R$4:$U$22,4,FALSE),"ERROR")</f>
        <v>Medium</v>
      </c>
      <c r="AA277" s="21">
        <f t="shared" si="2411"/>
        <v>40</v>
      </c>
      <c r="AB277" s="24">
        <f t="shared" si="2412"/>
        <v>1.375</v>
      </c>
      <c r="AC277" s="23" t="s">
        <v>305</v>
      </c>
      <c r="AD277" s="25">
        <v>0.875</v>
      </c>
      <c r="AE277" s="26">
        <f t="shared" si="2413"/>
        <v>2.6983140304358866</v>
      </c>
      <c r="AF277" s="23" t="s">
        <v>306</v>
      </c>
      <c r="AG277" s="23">
        <v>1</v>
      </c>
      <c r="AH277" s="26">
        <f t="shared" si="2414"/>
        <v>3.3240212965969858</v>
      </c>
      <c r="AI277" s="23"/>
      <c r="AJ277" s="23"/>
      <c r="AK277" s="26"/>
      <c r="AL277" s="23" t="s">
        <v>31</v>
      </c>
      <c r="AM277" s="23">
        <v>0.80400000000000005</v>
      </c>
      <c r="AN277" s="26">
        <f t="shared" si="2415"/>
        <v>2.462543722518443</v>
      </c>
      <c r="AO277" s="23" t="s">
        <v>32</v>
      </c>
      <c r="AP277" s="23">
        <v>0.53</v>
      </c>
      <c r="AQ277" s="26">
        <f t="shared" si="2416"/>
        <v>1.9422022708562789</v>
      </c>
      <c r="AR277" s="47">
        <f t="shared" si="2417"/>
        <v>18</v>
      </c>
      <c r="AS277" s="21">
        <f>+IFERROR(VLOOKUP(L277,'[4]Lookup Tables'!$R$4:$U$22,2,FALSE),"ERROR")</f>
        <v>60</v>
      </c>
      <c r="AT277" s="23" t="str">
        <f t="shared" si="2418"/>
        <v>GJ</v>
      </c>
      <c r="AU277" s="21">
        <f t="shared" si="2419"/>
        <v>16</v>
      </c>
      <c r="AV277" s="21" t="str">
        <f>+IFERROR(VLOOKUP(L277,'[4]Lookup Tables'!$R$4:$V$22,5,FALSE),"ERROR")</f>
        <v>5-8</v>
      </c>
      <c r="AW277" s="21">
        <v>600</v>
      </c>
      <c r="AX277" s="48">
        <f t="shared" si="2420"/>
        <v>17.75</v>
      </c>
      <c r="AY277" s="48">
        <f t="shared" si="2421"/>
        <v>18</v>
      </c>
      <c r="AZ277" s="48">
        <f t="shared" si="2422"/>
        <v>18.75</v>
      </c>
      <c r="BA277" s="29">
        <f t="array" ref="BA277">VLOOKUP($S277&amp;$M277, CHOOSE({1,2}, '[4]Lookup Tables'!$I$20:$I$49&amp;'[4]Lookup Tables'!$J$20:$J$49,'[4]Lookup Tables'!$K$20:$K$49), 2,0)</f>
        <v>0.13969999999999999</v>
      </c>
      <c r="BB277" s="29">
        <f t="shared" si="2423"/>
        <v>2.4796749999999999</v>
      </c>
      <c r="BC277" s="30">
        <f t="shared" si="2424"/>
        <v>1125.7724499999999</v>
      </c>
      <c r="BD277" s="29">
        <f t="array" ref="BD277">VLOOKUP($S277&amp;$M277, CHOOSE({1,2}, '[4]Lookup Tables'!$I$20:$I$49&amp;'[4]Lookup Tables'!$J$20:$J$49,'[4]Lookup Tables'!$L$20:$L$49), 2,0)</f>
        <v>0.1452</v>
      </c>
      <c r="BE277" s="29">
        <f t="shared" si="2425"/>
        <v>2.6135999999999999</v>
      </c>
      <c r="BF277" s="30">
        <f t="shared" si="2426"/>
        <v>1186.5744</v>
      </c>
      <c r="BG277" s="29">
        <f t="array" ref="BG277">VLOOKUP($S277&amp;$M277, CHOOSE({1,2}, '[4]Lookup Tables'!$I$20:$I$49&amp;'[4]Lookup Tables'!$J$20:$J$49,'[4]Lookup Tables'!$M$20:$M$49), 2,0)</f>
        <v>0.1507</v>
      </c>
      <c r="BH277" s="29">
        <f t="shared" si="2427"/>
        <v>2.8256250000000001</v>
      </c>
      <c r="BI277" s="30">
        <f t="shared" si="2428"/>
        <v>1282.83375</v>
      </c>
      <c r="BJ277" s="30" t="str">
        <f t="shared" si="2429"/>
        <v>M50</v>
      </c>
      <c r="BK277" s="31">
        <f t="shared" si="2430"/>
        <v>1.8295199999999998</v>
      </c>
      <c r="BL277" s="30">
        <v>72036</v>
      </c>
      <c r="BM277" s="31">
        <f t="shared" si="2431"/>
        <v>0.78408</v>
      </c>
      <c r="BN277" s="32">
        <v>0.3</v>
      </c>
      <c r="BO277" s="29" t="str">
        <f>'[4]Lookup Tables'!$P$58</f>
        <v>12-8 4x1.25 Universal Clip</v>
      </c>
      <c r="BP277" s="30">
        <f>VLOOKUP($BO277,'[4]Lookup Tables'!$P$58:$Q$60,2)</f>
        <v>8509</v>
      </c>
      <c r="BQ277" s="29" t="str">
        <f>VLOOKUP($S277,'[4]Lookup Tables'!$O$45:$S$53,2)</f>
        <v>62mm142 gauge</v>
      </c>
      <c r="BR277" s="33">
        <f t="shared" si="2432"/>
        <v>1.6041666666666667</v>
      </c>
      <c r="BS277" s="30">
        <f>VLOOKUP($S277,'[4]Lookup Tables'!$O$45:$S$53,3)</f>
        <v>8054</v>
      </c>
      <c r="BT277" s="29" t="str">
        <f>VLOOKUP($S277,'[4]Lookup Tables'!$O$45:$S$53,4)</f>
        <v>124mm200 gauge</v>
      </c>
      <c r="BU277" s="33">
        <f t="shared" si="2433"/>
        <v>1.6041666666666667</v>
      </c>
      <c r="BV277" s="30">
        <f>VLOOKUP($S277,'[4]Lookup Tables'!$O$45:$S$53,5)</f>
        <v>8056</v>
      </c>
      <c r="BW277" s="34">
        <f t="shared" si="2434"/>
        <v>16</v>
      </c>
      <c r="BX277" s="34">
        <f t="shared" si="2435"/>
        <v>39.674799999999998</v>
      </c>
      <c r="BY277" s="34">
        <f t="shared" si="2436"/>
        <v>41.817599999999999</v>
      </c>
      <c r="BZ277" s="34">
        <f t="shared" si="2437"/>
        <v>45.21</v>
      </c>
      <c r="CA277" s="34">
        <f t="shared" si="2438"/>
        <v>47.01</v>
      </c>
      <c r="CB277" s="35" t="str">
        <f t="array" ref="CB277">VLOOKUP($E277&amp;ROUNDUP(($AZ277),0), CHOOSE({1,2},'[4]Lookup Tables'!$X$3:$X$129&amp;'[4]Lookup Tables'!$Y$3:$Y$129,'[4]Lookup Tables'!$Z$3:$Z$129),2,0)</f>
        <v>22"-2pc</v>
      </c>
      <c r="CC277" s="34">
        <f t="array" ref="CC277">VLOOKUP($E277&amp;ROUNDUP(($AZ277),0), CHOOSE({1,2},'[4]Lookup Tables'!$X$3:$X$129&amp;'[4]Lookup Tables'!$Y$3:$Y$129,'[4]Lookup Tables'!AA$3:$AA$129),2,0)</f>
        <v>8425</v>
      </c>
      <c r="CD277" s="34">
        <f t="array" ref="CD277">VLOOKUP($E277&amp;ROUNDUP(($AZ277),0), CHOOSE({1,2},'[4]Lookup Tables'!$X$3:$X$129&amp;'[4]Lookup Tables'!$Y$3:$Y$129,'[4]Lookup Tables'!$AB$3:$AB$129),2,0)</f>
        <v>8426</v>
      </c>
      <c r="CE277" s="36">
        <f t="array" ref="CE277">VLOOKUP($E277&amp;ROUNDUP(($AZ277),0), CHOOSE({1,2},'[4]Lookup Tables'!$X$3:$X$129&amp;'[4]Lookup Tables'!$Y$3:$Y$129,'[4]Lookup Tables'!$AD$3:$AD$129),2,0)</f>
        <v>1.8</v>
      </c>
      <c r="CF277" s="34">
        <f t="array" ref="CF277">VLOOKUP($E277&amp;ROUNDUP(($AZ277),0), CHOOSE({1,2},'[4]Lookup Tables'!$X$3:$X$129&amp;'[4]Lookup Tables'!$Y$3:$Y$129,'[4]Lookup Tables'!$AE$3:$AE$129),2,0)</f>
        <v>2</v>
      </c>
      <c r="CG277" s="34" t="str">
        <f t="array" ref="CG277">VLOOKUP($E277&amp;ROUNDUP(($AZ277+1),0), CHOOSE({1,2},'[4]Lookup Tables'!$X$3:$X$129&amp;'[4]Lookup Tables'!$Y$3:$Y$129,'[4]Lookup Tables'!$AC$3:$AC$129),2,0)</f>
        <v>NA</v>
      </c>
      <c r="CH277" s="36">
        <f t="shared" si="2439"/>
        <v>6.8384689784314743</v>
      </c>
      <c r="CI277" s="36">
        <f t="shared" si="2398"/>
        <v>0</v>
      </c>
      <c r="CJ277" s="36">
        <f t="shared" si="2440"/>
        <v>553.17226606521547</v>
      </c>
      <c r="CK277" s="36">
        <f t="shared" si="2441"/>
        <v>6.2992125558400005</v>
      </c>
      <c r="CL277" s="36">
        <f t="shared" si="2442"/>
        <v>8.0480548816149238</v>
      </c>
      <c r="CM277" s="36">
        <f t="shared" si="2443"/>
        <v>2.1069740612943857</v>
      </c>
      <c r="CN277" s="37">
        <f t="shared" si="2444"/>
        <v>12.5</v>
      </c>
      <c r="CO277" s="37">
        <f t="shared" si="2445"/>
        <v>14.763534063971232</v>
      </c>
      <c r="CP277" s="52" t="e">
        <f t="array" ref="CP277">VLOOKUP($S277&amp;$D277, CHOOSE({1,2}, '[4]Lookup Tables'!$O$65:$O$79&amp;'[4]Lookup Tables'!$P$65:$P$79,'[4]Lookup Tables'!$Q$65:$Q$79),2,0)</f>
        <v>#N/A</v>
      </c>
      <c r="CQ277" s="39">
        <f t="shared" si="2405"/>
        <v>3.0006249999999999</v>
      </c>
      <c r="CR277" s="40" t="str">
        <f>+IFERROR(VLOOKUP($J277,'[5]Codes - Revised'!$A$8:$O$12110,10,FALSE),"ERROR")</f>
        <v>48x42</v>
      </c>
      <c r="CS277" s="41">
        <f t="shared" si="2446"/>
        <v>2400.5</v>
      </c>
    </row>
    <row r="278" spans="1:97" s="10" customFormat="1">
      <c r="A278" s="11" t="s">
        <v>277</v>
      </c>
      <c r="B278" s="12">
        <v>303031</v>
      </c>
      <c r="C278" s="11" t="s">
        <v>567</v>
      </c>
      <c r="D278" s="11" t="s">
        <v>23</v>
      </c>
      <c r="E278" s="11" t="s">
        <v>24</v>
      </c>
      <c r="F278" s="11">
        <v>13</v>
      </c>
      <c r="G278" s="13">
        <f>CA278</f>
        <v>50.547725</v>
      </c>
      <c r="H278" s="14">
        <v>40</v>
      </c>
      <c r="I278" s="13">
        <f>F278*H278</f>
        <v>520</v>
      </c>
      <c r="J278" s="14">
        <v>32540</v>
      </c>
      <c r="K278" s="11">
        <v>1530</v>
      </c>
      <c r="L278" s="15">
        <f>+IFERROR(VLOOKUP($K278,'[4]Lookup Tables'!$A$3:$B$36,2,FALSE),"ERROR")</f>
        <v>1530</v>
      </c>
      <c r="M278" s="11" t="s">
        <v>51</v>
      </c>
      <c r="N278" s="15" t="str">
        <f t="array" ref="N278">VLOOKUP($M278&amp;$L278, CHOOSE({1,2}, '[4]Lookup Tables'!$I$59:$I$165&amp;'[4]Lookup Tables'!$J$59:$J$165,'[4]Lookup Tables'!$K$59:$K$165), 2,0)</f>
        <v>VLIF1530</v>
      </c>
      <c r="O278" s="15" t="e">
        <f t="array" ref="O278">VLOOKUP($M278&amp;$K278&amp;A278, CHOOSE({1,2,3}, '[4]Lookup Tables'!$I$59:$I$165&amp;'[4]Lookup Tables'!$J$59:$J$165&amp;'[4]Lookup Tables'!$H$59:$H$165,'[4]Lookup Tables'!$L$59:$L$165), 2,0)</f>
        <v>#N/A</v>
      </c>
      <c r="P278" s="15">
        <f>+IFERROR(VLOOKUP($A278,'[4]Lookup Tables'!$I$54:$J$55,2,FALSE),"ERROR")</f>
        <v>72038</v>
      </c>
      <c r="Q278" s="16">
        <v>23.75</v>
      </c>
      <c r="R278" s="51">
        <v>1.375</v>
      </c>
      <c r="S278" s="18">
        <v>40</v>
      </c>
      <c r="T278" s="19">
        <f>(VLOOKUP(S278,'[4]Lookup Tables'!$L$3:$M$11,2,FALSE))*0.039370078474</f>
        <v>1.5452755801045002</v>
      </c>
      <c r="U278" s="17">
        <f>(3.14159*(T278/2)^2)*(Q278)</f>
        <v>44.541517753250936</v>
      </c>
      <c r="V278" s="20" t="str">
        <f>+IFERROR(VLOOKUP(L278,'[4]Lookup Tables'!$R$4:$U$22,3,FALSE),"ERROR")</f>
        <v>White</v>
      </c>
      <c r="W278" s="21">
        <f>B278</f>
        <v>303031</v>
      </c>
      <c r="X278" s="11" t="s">
        <v>568</v>
      </c>
      <c r="Y278" s="23" t="s">
        <v>27</v>
      </c>
      <c r="Z278" s="23" t="str">
        <f>+IFERROR(VLOOKUP(L278,'[4]Lookup Tables'!$R$4:$U$22,4,FALSE),"ERROR")</f>
        <v>Super Slow</v>
      </c>
      <c r="AA278" s="21">
        <f>S278</f>
        <v>40</v>
      </c>
      <c r="AB278" s="24">
        <f>R278</f>
        <v>1.375</v>
      </c>
      <c r="AC278" s="23" t="s">
        <v>305</v>
      </c>
      <c r="AD278" s="25">
        <v>0.875</v>
      </c>
      <c r="AE278" s="26">
        <f>(($U278-(3.1459*(($AB278+0.043)/2)^2))/((3.1459*(($AB278+0.043)/2)^2)-(3.1459*(AD278/2)^2)))/12</f>
        <v>3.6559106306627958</v>
      </c>
      <c r="AF278" s="23" t="s">
        <v>306</v>
      </c>
      <c r="AG278" s="23">
        <v>1</v>
      </c>
      <c r="AH278" s="26">
        <f>(($U278-(3.1459*(($AB278+0.043)/2)^2))/((3.1459*(($AB278+0.043)/2)^2)-(3.1459*(AG278/2)^2)))/12</f>
        <v>4.5036732780933439</v>
      </c>
      <c r="AI278" s="23"/>
      <c r="AJ278" s="23"/>
      <c r="AK278" s="26"/>
      <c r="AL278" s="23" t="s">
        <v>31</v>
      </c>
      <c r="AM278" s="23">
        <v>0.80400000000000005</v>
      </c>
      <c r="AN278" s="26">
        <f>(($U278-(3.1459*(($AB278+0.043)/2)^2))/((3.1459*(($AB278+0.043)/2)^2)-(3.1459*(AM278/2)^2)))/12</f>
        <v>3.3364685029535974</v>
      </c>
      <c r="AO278" s="23" t="s">
        <v>32</v>
      </c>
      <c r="AP278" s="23">
        <v>0.53</v>
      </c>
      <c r="AQ278" s="26">
        <f>(($U278-(3.1459*(($AB278+0.043)/2)^2))/((3.1459*(($AB278+0.043)/2)^2)-(3.1459*(AP278/2)^2)))/12</f>
        <v>2.6314646289608752</v>
      </c>
      <c r="AR278" s="47">
        <f>AY278</f>
        <v>24</v>
      </c>
      <c r="AS278" s="21">
        <f>+IFERROR(VLOOKUP(L278,'[4]Lookup Tables'!$R$4:$U$22,2,FALSE),"ERROR")</f>
        <v>1000</v>
      </c>
      <c r="AT278" s="23" t="str">
        <f>A278</f>
        <v>GJ</v>
      </c>
      <c r="AU278" s="21">
        <f>F278</f>
        <v>13</v>
      </c>
      <c r="AV278" s="21" t="str">
        <f>+IFERROR(VLOOKUP(L278,'[4]Lookup Tables'!$R$4:$V$22,5,FALSE),"ERROR")</f>
        <v>5-8</v>
      </c>
      <c r="AW278" s="21">
        <v>600</v>
      </c>
      <c r="AX278" s="48">
        <f>Q278</f>
        <v>23.75</v>
      </c>
      <c r="AY278" s="48">
        <f>AX278+0.25</f>
        <v>24</v>
      </c>
      <c r="AZ278" s="48">
        <f>AX278+1</f>
        <v>24.75</v>
      </c>
      <c r="BA278" s="29">
        <f t="array" ref="BA278">VLOOKUP($S278&amp;$M278, CHOOSE({1,2}, '[4]Lookup Tables'!$I$20:$I$49&amp;'[4]Lookup Tables'!$J$20:$J$49,'[4]Lookup Tables'!$K$20:$K$49), 2,0)</f>
        <v>0.13969999999999999</v>
      </c>
      <c r="BB278" s="29">
        <f>BA278*AX278</f>
        <v>3.3178749999999999</v>
      </c>
      <c r="BC278" s="30">
        <f>BB278*454</f>
        <v>1506.3152499999999</v>
      </c>
      <c r="BD278" s="29">
        <f t="array" ref="BD278">VLOOKUP($S278&amp;$M278, CHOOSE({1,2}, '[4]Lookup Tables'!$I$20:$I$49&amp;'[4]Lookup Tables'!$J$20:$J$49,'[4]Lookup Tables'!$L$20:$L$49), 2,0)</f>
        <v>0.1452</v>
      </c>
      <c r="BE278" s="29">
        <f>BD278*AY278</f>
        <v>3.4847999999999999</v>
      </c>
      <c r="BF278" s="30">
        <f>BE278*454</f>
        <v>1582.0991999999999</v>
      </c>
      <c r="BG278" s="29">
        <f t="array" ref="BG278">VLOOKUP($S278&amp;$M278, CHOOSE({1,2}, '[4]Lookup Tables'!$I$20:$I$49&amp;'[4]Lookup Tables'!$J$20:$J$49,'[4]Lookup Tables'!$M$20:$M$49), 2,0)</f>
        <v>0.1507</v>
      </c>
      <c r="BH278" s="29">
        <f>BG278*AZ278</f>
        <v>3.7298249999999999</v>
      </c>
      <c r="BI278" s="30">
        <f>BH278*454</f>
        <v>1693.3405499999999</v>
      </c>
      <c r="BJ278" s="30" t="str">
        <f>N278</f>
        <v>VLIF1530</v>
      </c>
      <c r="BK278" s="31">
        <f>BE278*0.7</f>
        <v>2.4393599999999998</v>
      </c>
      <c r="BL278" s="30">
        <v>72036</v>
      </c>
      <c r="BM278" s="31">
        <f>BE278*0.3</f>
        <v>1.0454399999999999</v>
      </c>
      <c r="BN278" s="32">
        <v>0.3</v>
      </c>
      <c r="BO278" s="29" t="str">
        <f>'[4]Lookup Tables'!$P$58</f>
        <v>12-8 4x1.25 Universal Clip</v>
      </c>
      <c r="BP278" s="30">
        <f>VLOOKUP($BO278,'[4]Lookup Tables'!$P$58:$Q$60,2)</f>
        <v>8509</v>
      </c>
      <c r="BQ278" s="29" t="str">
        <f>VLOOKUP($S278,'[4]Lookup Tables'!$O$45:$S$53,2)</f>
        <v>62mm142 gauge</v>
      </c>
      <c r="BR278" s="33">
        <f>($AY278+1.25)/12</f>
        <v>2.1041666666666665</v>
      </c>
      <c r="BS278" s="30">
        <f>VLOOKUP($S278,'[4]Lookup Tables'!$O$45:$S$53,3)</f>
        <v>8054</v>
      </c>
      <c r="BT278" s="29" t="str">
        <f>VLOOKUP($S278,'[4]Lookup Tables'!$O$45:$S$53,4)</f>
        <v>124mm200 gauge</v>
      </c>
      <c r="BU278" s="33">
        <f>($AY278+1.25)/12</f>
        <v>2.1041666666666665</v>
      </c>
      <c r="BV278" s="30">
        <f>VLOOKUP($S278,'[4]Lookup Tables'!$O$45:$S$53,5)</f>
        <v>8056</v>
      </c>
      <c r="BW278" s="34">
        <f>F278</f>
        <v>13</v>
      </c>
      <c r="BX278" s="34">
        <f>BB278*BW278</f>
        <v>43.132374999999996</v>
      </c>
      <c r="BY278" s="34">
        <f>BE278*BW278</f>
        <v>45.302399999999999</v>
      </c>
      <c r="BZ278" s="34">
        <f>BH278*BW278</f>
        <v>48.487724999999998</v>
      </c>
      <c r="CA278" s="34">
        <f>BZ278+CE278+CI278</f>
        <v>50.547725</v>
      </c>
      <c r="CB278" s="35" t="str">
        <f t="array" ref="CB278">VLOOKUP($E278&amp;ROUNDUP(($AZ278),0), CHOOSE({1,2},'[4]Lookup Tables'!$X$3:$X$129&amp;'[4]Lookup Tables'!$Y$3:$Y$129,'[4]Lookup Tables'!$Z$3:$Z$129),2,0)</f>
        <v>25"-2pc</v>
      </c>
      <c r="CC278" s="34">
        <f t="array" ref="CC278">VLOOKUP($E278&amp;ROUNDUP(($AZ278),0), CHOOSE({1,2},'[4]Lookup Tables'!$X$3:$X$129&amp;'[4]Lookup Tables'!$Y$3:$Y$129,'[4]Lookup Tables'!AA$3:$AA$129),2,0)</f>
        <v>8427</v>
      </c>
      <c r="CD278" s="34">
        <f t="array" ref="CD278">VLOOKUP($E278&amp;ROUNDUP(($AZ278),0), CHOOSE({1,2},'[4]Lookup Tables'!$X$3:$X$129&amp;'[4]Lookup Tables'!$Y$3:$Y$129,'[4]Lookup Tables'!$AB$3:$AB$129),2,0)</f>
        <v>8428</v>
      </c>
      <c r="CE278" s="36">
        <f t="array" ref="CE278">VLOOKUP($E278&amp;ROUNDUP(($AZ278),0), CHOOSE({1,2},'[4]Lookup Tables'!$X$3:$X$129&amp;'[4]Lookup Tables'!$Y$3:$Y$129,'[4]Lookup Tables'!$AD$3:$AD$129),2,0)</f>
        <v>2.06</v>
      </c>
      <c r="CF278" s="34">
        <f t="array" ref="CF278">VLOOKUP($E278&amp;ROUNDUP(($AZ278),0), CHOOSE({1,2},'[4]Lookup Tables'!$X$3:$X$129&amp;'[4]Lookup Tables'!$Y$3:$Y$129,'[4]Lookup Tables'!$AE$3:$AE$129),2,0)</f>
        <v>2</v>
      </c>
      <c r="CG278" s="34" t="str">
        <f t="array" ref="CG278">VLOOKUP($E278&amp;ROUNDUP(($AZ278+1),0), CHOOSE({1,2},'[4]Lookup Tables'!$X$3:$X$129&amp;'[4]Lookup Tables'!$Y$3:$Y$129,'[4]Lookup Tables'!$AC$3:$AC$129),2,0)</f>
        <v>NA</v>
      </c>
      <c r="CH278" s="36">
        <f>(CO278*12)*0.0386</f>
        <v>7.5127748352398349</v>
      </c>
      <c r="CI278" s="36">
        <f>IF(CB278="NA", CH278*0.0022,0)</f>
        <v>0</v>
      </c>
      <c r="CJ278" s="36">
        <f>((3.14159*(((S278*0.039370078474)/2)^2))*Q278)*BW278</f>
        <v>601.38006037899743</v>
      </c>
      <c r="CK278" s="36">
        <f>((SQRT((CJ278/Q278)/3.14159))*2)</f>
        <v>5.6780334662819216</v>
      </c>
      <c r="CL278" s="36">
        <f>CK278/0.7827</f>
        <v>7.2544186358527174</v>
      </c>
      <c r="CM278" s="36">
        <f>(2*3.14159*(CL278/2))/12</f>
        <v>1.899200753517378</v>
      </c>
      <c r="CN278" s="37">
        <f>ROUNDUP((Q278/3)*CM278,1)</f>
        <v>15.1</v>
      </c>
      <c r="CO278" s="37">
        <f>(CN278*ABS(COS(15)))+((6*(CM278*5))/12)</f>
        <v>16.219289367961647</v>
      </c>
      <c r="CP278" s="52" t="e">
        <f t="array" ref="CP278">VLOOKUP($S278&amp;$D278, CHOOSE({1,2}, '[4]Lookup Tables'!$O$65:$O$79&amp;'[4]Lookup Tables'!$P$65:$P$79,'[4]Lookup Tables'!$Q$65:$Q$79),2,0)</f>
        <v>#N/A</v>
      </c>
      <c r="CQ278" s="39">
        <f>(CA278/BW278)+(50/I278)</f>
        <v>3.9844403846153846</v>
      </c>
      <c r="CR278" s="40" t="str">
        <f>+IFERROR(VLOOKUP($J278,'[5]Codes - Revised'!$A$8:$O$12110,10,FALSE),"ERROR")</f>
        <v>45x44</v>
      </c>
      <c r="CS278" s="41">
        <f>CQ278*F278*H278</f>
        <v>2071.9090000000001</v>
      </c>
    </row>
    <row r="279" spans="1:97" s="10" customFormat="1">
      <c r="A279" s="11" t="s">
        <v>277</v>
      </c>
      <c r="B279" s="11">
        <v>303076</v>
      </c>
      <c r="C279" s="11" t="s">
        <v>569</v>
      </c>
      <c r="D279" s="11" t="s">
        <v>23</v>
      </c>
      <c r="E279" s="11" t="s">
        <v>24</v>
      </c>
      <c r="F279" s="11">
        <v>16</v>
      </c>
      <c r="G279" s="13">
        <f t="shared" ref="G279" si="2447">CA279</f>
        <v>61.737200000000001</v>
      </c>
      <c r="H279" s="14">
        <v>40</v>
      </c>
      <c r="I279" s="13">
        <f t="shared" ref="I279" si="2448">F279*H279</f>
        <v>640</v>
      </c>
      <c r="J279" s="14">
        <v>32540</v>
      </c>
      <c r="K279" s="11">
        <v>1530</v>
      </c>
      <c r="L279" s="15">
        <f>+IFERROR(VLOOKUP($K279,'[4]Lookup Tables'!$A$3:$B$35,2,FALSE),"ERROR")</f>
        <v>1530</v>
      </c>
      <c r="M279" s="11" t="s">
        <v>56</v>
      </c>
      <c r="N279" s="15" t="str">
        <f t="array" ref="N279">VLOOKUP($M279&amp;$L279, CHOOSE({1,2}, '[4]Lookup Tables'!$I$59:$I$165&amp;'[4]Lookup Tables'!$J$59:$J$165,'[4]Lookup Tables'!$K$59:$K$165), 2,0)</f>
        <v>LIF1530</v>
      </c>
      <c r="O279" s="15">
        <f t="array" ref="O279">VLOOKUP($M279&amp;$K279&amp;A279, CHOOSE({1,2,3}, '[4]Lookup Tables'!$I$59:$I$165&amp;'[4]Lookup Tables'!$J$59:$J$165&amp;'[4]Lookup Tables'!$H$59:$H$165,'[4]Lookup Tables'!$L$59:$L$165), 2,0)</f>
        <v>70362</v>
      </c>
      <c r="P279" s="15">
        <f>+IFERROR(VLOOKUP($A279,'[4]Lookup Tables'!$I$54:$J$55,2,FALSE),"ERROR")</f>
        <v>72038</v>
      </c>
      <c r="Q279" s="16">
        <v>23.75</v>
      </c>
      <c r="R279" s="51">
        <v>1.375</v>
      </c>
      <c r="S279" s="18">
        <v>40</v>
      </c>
      <c r="T279" s="19">
        <f>(VLOOKUP(S279,'[4]Lookup Tables'!$L$3:$M$11,2,FALSE))*0.039370078474</f>
        <v>1.5452755801045002</v>
      </c>
      <c r="U279" s="17">
        <f t="shared" ref="U279" si="2449">(3.14159*(T279/2)^2)*(Q279)</f>
        <v>44.541517753250936</v>
      </c>
      <c r="V279" s="20" t="str">
        <f>+IFERROR(VLOOKUP(L279,'[4]Lookup Tables'!$R$4:$U$22,3,FALSE),"ERROR")</f>
        <v>White</v>
      </c>
      <c r="W279" s="21">
        <f t="shared" ref="W279" si="2450">B279</f>
        <v>303076</v>
      </c>
      <c r="X279" s="11" t="s">
        <v>570</v>
      </c>
      <c r="Y279" s="23" t="s">
        <v>27</v>
      </c>
      <c r="Z279" s="23" t="str">
        <f>+IFERROR(VLOOKUP(L279,'[4]Lookup Tables'!$R$4:$U$22,4,FALSE),"ERROR")</f>
        <v>Super Slow</v>
      </c>
      <c r="AA279" s="21">
        <f t="shared" ref="AA279" si="2451">S279</f>
        <v>40</v>
      </c>
      <c r="AB279" s="24">
        <f t="shared" ref="AB279" si="2452">R279</f>
        <v>1.375</v>
      </c>
      <c r="AC279" s="23" t="s">
        <v>305</v>
      </c>
      <c r="AD279" s="25">
        <v>0.875</v>
      </c>
      <c r="AE279" s="26">
        <f t="shared" ref="AE279" si="2453">(($U279-(3.1459*(($AB279+0.043)/2)^2))/((3.1459*(($AB279+0.043)/2)^2)-(3.1459*(AD279/2)^2)))/12</f>
        <v>3.6559106306627958</v>
      </c>
      <c r="AF279" s="23" t="s">
        <v>306</v>
      </c>
      <c r="AG279" s="23">
        <v>1</v>
      </c>
      <c r="AH279" s="26">
        <f t="shared" ref="AH279" si="2454">(($U279-(3.1459*(($AB279+0.043)/2)^2))/((3.1459*(($AB279+0.043)/2)^2)-(3.1459*(AG279/2)^2)))/12</f>
        <v>4.5036732780933439</v>
      </c>
      <c r="AI279" s="23"/>
      <c r="AJ279" s="23"/>
      <c r="AK279" s="26"/>
      <c r="AL279" s="23" t="s">
        <v>31</v>
      </c>
      <c r="AM279" s="23">
        <v>0.80400000000000005</v>
      </c>
      <c r="AN279" s="26">
        <f t="shared" ref="AN279" si="2455">(($U279-(3.1459*(($AB279+0.043)/2)^2))/((3.1459*(($AB279+0.043)/2)^2)-(3.1459*(AM279/2)^2)))/12</f>
        <v>3.3364685029535974</v>
      </c>
      <c r="AO279" s="23" t="s">
        <v>32</v>
      </c>
      <c r="AP279" s="23">
        <v>0.53</v>
      </c>
      <c r="AQ279" s="26">
        <f t="shared" ref="AQ279" si="2456">(($U279-(3.1459*(($AB279+0.043)/2)^2))/((3.1459*(($AB279+0.043)/2)^2)-(3.1459*(AP279/2)^2)))/12</f>
        <v>2.6314646289608752</v>
      </c>
      <c r="AR279" s="47">
        <f t="shared" ref="AR279" si="2457">AY279</f>
        <v>24</v>
      </c>
      <c r="AS279" s="21">
        <f>+IFERROR(VLOOKUP(L279,'[4]Lookup Tables'!$R$4:$U$22,2,FALSE),"ERROR")</f>
        <v>1000</v>
      </c>
      <c r="AT279" s="23" t="str">
        <f t="shared" ref="AT279" si="2458">A279</f>
        <v>GJ</v>
      </c>
      <c r="AU279" s="21">
        <f t="shared" ref="AU279" si="2459">F279</f>
        <v>16</v>
      </c>
      <c r="AV279" s="21" t="str">
        <f>+IFERROR(VLOOKUP(L279,'[4]Lookup Tables'!$R$4:$V$22,5,FALSE),"ERROR")</f>
        <v>5-8</v>
      </c>
      <c r="AW279" s="21">
        <v>600</v>
      </c>
      <c r="AX279" s="48">
        <f t="shared" ref="AX279" si="2460">Q279</f>
        <v>23.75</v>
      </c>
      <c r="AY279" s="48">
        <f t="shared" ref="AY279" si="2461">AX279+0.25</f>
        <v>24</v>
      </c>
      <c r="AZ279" s="48">
        <f t="shared" ref="AZ279" si="2462">AX279+1</f>
        <v>24.75</v>
      </c>
      <c r="BA279" s="29">
        <f t="array" ref="BA279">VLOOKUP($S279&amp;$M279, CHOOSE({1,2}, '[4]Lookup Tables'!$I$20:$I$49&amp;'[4]Lookup Tables'!$J$20:$J$49,'[4]Lookup Tables'!$K$20:$K$49), 2,0)</f>
        <v>0.13969999999999999</v>
      </c>
      <c r="BB279" s="29">
        <f t="shared" ref="BB279" si="2463">BA279*AX279</f>
        <v>3.3178749999999999</v>
      </c>
      <c r="BC279" s="30">
        <f t="shared" ref="BC279" si="2464">BB279*454</f>
        <v>1506.3152499999999</v>
      </c>
      <c r="BD279" s="29">
        <f t="array" ref="BD279">VLOOKUP($S279&amp;$M279, CHOOSE({1,2}, '[4]Lookup Tables'!$I$20:$I$49&amp;'[4]Lookup Tables'!$J$20:$J$49,'[4]Lookup Tables'!$L$20:$L$49), 2,0)</f>
        <v>0.1452</v>
      </c>
      <c r="BE279" s="29">
        <f t="shared" ref="BE279" si="2465">BD279*AY279</f>
        <v>3.4847999999999999</v>
      </c>
      <c r="BF279" s="30">
        <f t="shared" ref="BF279" si="2466">BE279*454</f>
        <v>1582.0991999999999</v>
      </c>
      <c r="BG279" s="29">
        <f t="array" ref="BG279">VLOOKUP($S279&amp;$M279, CHOOSE({1,2}, '[4]Lookup Tables'!$I$20:$I$49&amp;'[4]Lookup Tables'!$J$20:$J$49,'[4]Lookup Tables'!$M$20:$M$49), 2,0)</f>
        <v>0.1507</v>
      </c>
      <c r="BH279" s="29">
        <f t="shared" ref="BH279" si="2467">BG279*AZ279</f>
        <v>3.7298249999999999</v>
      </c>
      <c r="BI279" s="30">
        <f t="shared" ref="BI279" si="2468">BH279*454</f>
        <v>1693.3405499999999</v>
      </c>
      <c r="BJ279" s="30" t="str">
        <f t="shared" ref="BJ279" si="2469">N279</f>
        <v>LIF1530</v>
      </c>
      <c r="BK279" s="31">
        <f t="shared" ref="BK279" si="2470">BE279*0.7</f>
        <v>2.4393599999999998</v>
      </c>
      <c r="BL279" s="30">
        <v>72036</v>
      </c>
      <c r="BM279" s="31">
        <f t="shared" ref="BM279" si="2471">BE279*0.3</f>
        <v>1.0454399999999999</v>
      </c>
      <c r="BN279" s="32">
        <v>0.3</v>
      </c>
      <c r="BO279" s="29" t="str">
        <f>'[4]Lookup Tables'!$P$58</f>
        <v>12-8 4x1.25 Universal Clip</v>
      </c>
      <c r="BP279" s="30">
        <f>VLOOKUP($BO279,'[4]Lookup Tables'!$P$58:$Q$60,2)</f>
        <v>8509</v>
      </c>
      <c r="BQ279" s="29" t="str">
        <f>VLOOKUP($S279,'[4]Lookup Tables'!$O$45:$S$53,2)</f>
        <v>62mm142 gauge</v>
      </c>
      <c r="BR279" s="33">
        <f t="shared" ref="BR279" si="2472">($AY279+1.25)/12</f>
        <v>2.1041666666666665</v>
      </c>
      <c r="BS279" s="30">
        <f>VLOOKUP($S279,'[4]Lookup Tables'!$O$45:$S$53,3)</f>
        <v>8054</v>
      </c>
      <c r="BT279" s="29" t="str">
        <f>VLOOKUP($S279,'[4]Lookup Tables'!$O$45:$S$53,4)</f>
        <v>124mm200 gauge</v>
      </c>
      <c r="BU279" s="33">
        <f t="shared" ref="BU279" si="2473">($AY279+1.25)/12</f>
        <v>2.1041666666666665</v>
      </c>
      <c r="BV279" s="30">
        <f>VLOOKUP($S279,'[4]Lookup Tables'!$O$45:$S$53,5)</f>
        <v>8056</v>
      </c>
      <c r="BW279" s="34">
        <f t="shared" ref="BW279" si="2474">F279</f>
        <v>16</v>
      </c>
      <c r="BX279" s="34">
        <f t="shared" ref="BX279" si="2475">BB279*BW279</f>
        <v>53.085999999999999</v>
      </c>
      <c r="BY279" s="34">
        <f t="shared" ref="BY279" si="2476">BE279*BW279</f>
        <v>55.756799999999998</v>
      </c>
      <c r="BZ279" s="34">
        <f t="shared" ref="BZ279" si="2477">BH279*BW279</f>
        <v>59.677199999999999</v>
      </c>
      <c r="CA279" s="34">
        <f t="shared" ref="CA279" si="2478">BZ279+CE279+CI279</f>
        <v>61.737200000000001</v>
      </c>
      <c r="CB279" s="35" t="str">
        <f t="array" ref="CB279">VLOOKUP($E279&amp;ROUNDUP(($AZ279),0), CHOOSE({1,2},'[4]Lookup Tables'!$X$3:$X$129&amp;'[4]Lookup Tables'!$Y$3:$Y$129,'[4]Lookup Tables'!$Z$3:$Z$129),2,0)</f>
        <v>25"-2pc</v>
      </c>
      <c r="CC279" s="34">
        <f t="array" ref="CC279">VLOOKUP($E279&amp;ROUNDUP(($AZ279),0), CHOOSE({1,2},'[4]Lookup Tables'!$X$3:$X$129&amp;'[4]Lookup Tables'!$Y$3:$Y$129,'[4]Lookup Tables'!AA$3:$AA$129),2,0)</f>
        <v>8427</v>
      </c>
      <c r="CD279" s="34">
        <f t="array" ref="CD279">VLOOKUP($E279&amp;ROUNDUP(($AZ279),0), CHOOSE({1,2},'[4]Lookup Tables'!$X$3:$X$129&amp;'[4]Lookup Tables'!$Y$3:$Y$129,'[4]Lookup Tables'!$AB$3:$AB$129),2,0)</f>
        <v>8428</v>
      </c>
      <c r="CE279" s="36">
        <f t="array" ref="CE279">VLOOKUP($E279&amp;ROUNDUP(($AZ279),0), CHOOSE({1,2},'[4]Lookup Tables'!$X$3:$X$129&amp;'[4]Lookup Tables'!$Y$3:$Y$129,'[4]Lookup Tables'!$AD$3:$AD$129),2,0)</f>
        <v>2.06</v>
      </c>
      <c r="CF279" s="34">
        <f t="array" ref="CF279">VLOOKUP($E279&amp;ROUNDUP(($AZ279),0), CHOOSE({1,2},'[4]Lookup Tables'!$X$3:$X$129&amp;'[4]Lookup Tables'!$Y$3:$Y$129,'[4]Lookup Tables'!$AE$3:$AE$129),2,0)</f>
        <v>2</v>
      </c>
      <c r="CG279" s="34" t="str">
        <f t="array" ref="CG279">VLOOKUP($E279&amp;ROUNDUP(($AZ279+1),0), CHOOSE({1,2},'[4]Lookup Tables'!$X$3:$X$129&amp;'[4]Lookup Tables'!$Y$3:$Y$129,'[4]Lookup Tables'!$AC$3:$AC$129),2,0)</f>
        <v>NA</v>
      </c>
      <c r="CH279" s="36">
        <f t="shared" ref="CH279" si="2479">(CO279*12)*0.0386</f>
        <v>8.3163962316235409</v>
      </c>
      <c r="CI279" s="36">
        <f t="shared" ref="CI279:CI280" si="2480">IF(CB279="NA", CH279*0.0022,0)</f>
        <v>0</v>
      </c>
      <c r="CJ279" s="36">
        <f t="shared" ref="CJ279" si="2481">((3.14159*(((S279*0.039370078474)/2)^2))*Q279)*BW279</f>
        <v>740.16007431261221</v>
      </c>
      <c r="CK279" s="36">
        <f t="shared" ref="CK279" si="2482">((SQRT((CJ279/Q279)/3.14159))*2)</f>
        <v>6.2992125558400005</v>
      </c>
      <c r="CL279" s="36">
        <f t="shared" ref="CL279" si="2483">CK279/0.7827</f>
        <v>8.0480548816149238</v>
      </c>
      <c r="CM279" s="36">
        <f t="shared" ref="CM279" si="2484">(2*3.14159*(CL279/2))/12</f>
        <v>2.1069740612943857</v>
      </c>
      <c r="CN279" s="37">
        <f t="shared" ref="CN279" si="2485">ROUNDUP((Q279/3)*CM279,1)</f>
        <v>16.700000000000003</v>
      </c>
      <c r="CO279" s="37">
        <f t="shared" ref="CO279" si="2486">(CN279*ABS(COS(15)))+((6*(CM279*5))/12)</f>
        <v>17.954223297978281</v>
      </c>
      <c r="CP279" s="52" t="e">
        <f t="array" ref="CP279">VLOOKUP($S279&amp;$D279, CHOOSE({1,2}, '[4]Lookup Tables'!$O$65:$O$79&amp;'[4]Lookup Tables'!$P$65:$P$79,'[4]Lookup Tables'!$Q$65:$Q$79),2,0)</f>
        <v>#N/A</v>
      </c>
      <c r="CQ279" s="39">
        <f t="shared" ref="CQ279:CQ280" si="2487">(CA279/BW279)+(50/I279)</f>
        <v>3.9367000000000001</v>
      </c>
      <c r="CR279" s="40" t="str">
        <f>+IFERROR(VLOOKUP($J279,'[5]Codes - Revised'!$A$8:$O$12110,10,FALSE),"ERROR")</f>
        <v>45x44</v>
      </c>
      <c r="CS279" s="41">
        <f t="shared" ref="CS279:CS280" si="2488">CQ279*F279*H279</f>
        <v>2519.4880000000003</v>
      </c>
    </row>
    <row r="280" spans="1:97" s="10" customFormat="1">
      <c r="A280" s="11" t="s">
        <v>277</v>
      </c>
      <c r="B280" s="12">
        <v>303099</v>
      </c>
      <c r="C280" s="11" t="s">
        <v>571</v>
      </c>
      <c r="D280" s="11" t="s">
        <v>23</v>
      </c>
      <c r="E280" s="11" t="s">
        <v>24</v>
      </c>
      <c r="F280" s="11">
        <v>10</v>
      </c>
      <c r="G280" s="13">
        <f>CA280</f>
        <v>57.962249999999997</v>
      </c>
      <c r="H280" s="14">
        <v>30</v>
      </c>
      <c r="I280" s="13">
        <f>F280*H280</f>
        <v>300</v>
      </c>
      <c r="J280" s="14">
        <v>32540</v>
      </c>
      <c r="K280" s="11">
        <v>50</v>
      </c>
      <c r="L280" s="15">
        <f>+IFERROR(VLOOKUP($K280,'[4]Lookup Tables'!$A$3:$B$35,2,FALSE),"ERROR")</f>
        <v>50</v>
      </c>
      <c r="M280" s="11" t="s">
        <v>25</v>
      </c>
      <c r="N280" s="15" t="str">
        <f t="array" ref="N280">VLOOKUP($M280&amp;$L280, CHOOSE({1,2}, '[4]Lookup Tables'!$I$59:$I$165&amp;'[4]Lookup Tables'!$J$59:$J$165,'[4]Lookup Tables'!$K$59:$K$165), 2,0)</f>
        <v>M50</v>
      </c>
      <c r="O280" s="15">
        <f t="array" ref="O280">VLOOKUP($M280&amp;$K280&amp;A280, CHOOSE({1,2,3}, '[4]Lookup Tables'!$I$59:$I$165&amp;'[4]Lookup Tables'!$J$59:$J$165&amp;'[4]Lookup Tables'!$H$59:$H$165,'[4]Lookup Tables'!$L$59:$L$165), 2,0)</f>
        <v>70425</v>
      </c>
      <c r="P280" s="15">
        <f>+IFERROR(VLOOKUP($A280,'[4]Lookup Tables'!$I$54:$J$55,2,FALSE),"ERROR")</f>
        <v>72038</v>
      </c>
      <c r="Q280" s="16">
        <v>35.75</v>
      </c>
      <c r="R280" s="51">
        <v>1.375</v>
      </c>
      <c r="S280" s="18">
        <v>40</v>
      </c>
      <c r="T280" s="19">
        <f>(VLOOKUP(S280,'[4]Lookup Tables'!$L$3:$M$11,2,FALSE))*0.039370078474</f>
        <v>1.5452755801045002</v>
      </c>
      <c r="U280" s="17">
        <f>(3.14159*(T280/2)^2)*(Q280)</f>
        <v>67.046705670682982</v>
      </c>
      <c r="V280" s="20" t="str">
        <f>+IFERROR(VLOOKUP(L280,'[4]Lookup Tables'!$R$4:$U$22,3,FALSE),"ERROR")</f>
        <v>Green</v>
      </c>
      <c r="W280" s="21">
        <f>B280</f>
        <v>303099</v>
      </c>
      <c r="X280" s="22" t="s">
        <v>572</v>
      </c>
      <c r="Y280" s="23" t="s">
        <v>27</v>
      </c>
      <c r="Z280" s="23" t="str">
        <f>+IFERROR(VLOOKUP(L280,'[4]Lookup Tables'!$R$4:$U$22,4,FALSE),"ERROR")</f>
        <v>Medium</v>
      </c>
      <c r="AA280" s="21">
        <f>S280</f>
        <v>40</v>
      </c>
      <c r="AB280" s="24">
        <f>R280</f>
        <v>1.375</v>
      </c>
      <c r="AC280" s="23" t="s">
        <v>305</v>
      </c>
      <c r="AD280" s="25">
        <v>0.875</v>
      </c>
      <c r="AE280" s="26">
        <f>(($U280-(3.1459*(($AB280+0.043)/2)^2))/((3.1459*(($AB280+0.043)/2)^2)-(3.1459*(AD280/2)^2)))/12</f>
        <v>5.5711038311166128</v>
      </c>
      <c r="AF280" s="23" t="s">
        <v>306</v>
      </c>
      <c r="AG280" s="23">
        <v>1</v>
      </c>
      <c r="AH280" s="26">
        <f>(($U280-(3.1459*(($AB280+0.043)/2)^2))/((3.1459*(($AB280+0.043)/2)^2)-(3.1459*(AG280/2)^2)))/12</f>
        <v>6.8629772410860568</v>
      </c>
      <c r="AI280" s="23"/>
      <c r="AJ280" s="23"/>
      <c r="AK280" s="26"/>
      <c r="AL280" s="23" t="s">
        <v>31</v>
      </c>
      <c r="AM280" s="23">
        <v>0.80400000000000005</v>
      </c>
      <c r="AN280" s="26">
        <f>(($U280-(3.1459*(($AB280+0.043)/2)^2))/((3.1459*(($AB280+0.043)/2)^2)-(3.1459*(AM280/2)^2)))/12</f>
        <v>5.0843180638239049</v>
      </c>
      <c r="AO280" s="23" t="s">
        <v>32</v>
      </c>
      <c r="AP280" s="23">
        <v>0.53</v>
      </c>
      <c r="AQ280" s="26">
        <f>(($U280-(3.1459*(($AB280+0.043)/2)^2))/((3.1459*(($AB280+0.043)/2)^2)-(3.1459*(AP280/2)^2)))/12</f>
        <v>4.009989345170065</v>
      </c>
      <c r="AR280" s="47">
        <f>AY280</f>
        <v>36</v>
      </c>
      <c r="AS280" s="21">
        <f>+IFERROR(VLOOKUP(L280,'[4]Lookup Tables'!$R$4:$U$22,2,FALSE),"ERROR")</f>
        <v>60</v>
      </c>
      <c r="AT280" s="23" t="str">
        <f>A280</f>
        <v>GJ</v>
      </c>
      <c r="AU280" s="21">
        <f>F280</f>
        <v>10</v>
      </c>
      <c r="AV280" s="21" t="str">
        <f>+IFERROR(VLOOKUP(L280,'[4]Lookup Tables'!$R$4:$V$22,5,FALSE),"ERROR")</f>
        <v>5-8</v>
      </c>
      <c r="AW280" s="21">
        <v>600</v>
      </c>
      <c r="AX280" s="48">
        <f>Q280</f>
        <v>35.75</v>
      </c>
      <c r="AY280" s="48">
        <f>AX280+0.25</f>
        <v>36</v>
      </c>
      <c r="AZ280" s="48">
        <f>AX280+1</f>
        <v>36.75</v>
      </c>
      <c r="BA280" s="29">
        <f t="array" ref="BA280">VLOOKUP($S280&amp;$M280, CHOOSE({1,2}, '[4]Lookup Tables'!$I$20:$I$49&amp;'[4]Lookup Tables'!$J$20:$J$49,'[4]Lookup Tables'!$K$20:$K$49), 2,0)</f>
        <v>0.13969999999999999</v>
      </c>
      <c r="BB280" s="29">
        <f>BA280*AX280</f>
        <v>4.994275</v>
      </c>
      <c r="BC280" s="30">
        <f>BB280*454</f>
        <v>2267.40085</v>
      </c>
      <c r="BD280" s="29">
        <f t="array" ref="BD280">VLOOKUP($S280&amp;$M280, CHOOSE({1,2}, '[4]Lookup Tables'!$I$20:$I$49&amp;'[4]Lookup Tables'!$J$20:$J$49,'[4]Lookup Tables'!$L$20:$L$49), 2,0)</f>
        <v>0.1452</v>
      </c>
      <c r="BE280" s="29">
        <f>BD280*AY280</f>
        <v>5.2271999999999998</v>
      </c>
      <c r="BF280" s="30">
        <f>BE280*454</f>
        <v>2373.1487999999999</v>
      </c>
      <c r="BG280" s="29">
        <f t="array" ref="BG280">VLOOKUP($S280&amp;$M280, CHOOSE({1,2}, '[4]Lookup Tables'!$I$20:$I$49&amp;'[4]Lookup Tables'!$J$20:$J$49,'[4]Lookup Tables'!$M$20:$M$49), 2,0)</f>
        <v>0.1507</v>
      </c>
      <c r="BH280" s="29">
        <f>BG280*AZ280</f>
        <v>5.5382249999999997</v>
      </c>
      <c r="BI280" s="30">
        <f>BH280*454</f>
        <v>2514.3541499999997</v>
      </c>
      <c r="BJ280" s="30" t="str">
        <f>N280</f>
        <v>M50</v>
      </c>
      <c r="BK280" s="31">
        <f>BE280*0.7</f>
        <v>3.6590399999999996</v>
      </c>
      <c r="BL280" s="30">
        <v>72036</v>
      </c>
      <c r="BM280" s="31">
        <f>BE280*0.3</f>
        <v>1.56816</v>
      </c>
      <c r="BN280" s="32">
        <v>0.3</v>
      </c>
      <c r="BO280" s="29" t="str">
        <f>'[4]Lookup Tables'!$P$58</f>
        <v>12-8 4x1.25 Universal Clip</v>
      </c>
      <c r="BP280" s="30">
        <f>VLOOKUP($BO280,'[4]Lookup Tables'!$P$58:$Q$60,2)</f>
        <v>8509</v>
      </c>
      <c r="BQ280" s="29" t="str">
        <f>VLOOKUP($S280,'[4]Lookup Tables'!$O$45:$S$53,2)</f>
        <v>62mm142 gauge</v>
      </c>
      <c r="BR280" s="33">
        <f>($AY280+1.25)/12</f>
        <v>3.1041666666666665</v>
      </c>
      <c r="BS280" s="30">
        <f>VLOOKUP($S280,'[4]Lookup Tables'!$O$45:$S$53,3)</f>
        <v>8054</v>
      </c>
      <c r="BT280" s="29" t="str">
        <f>VLOOKUP($S280,'[4]Lookup Tables'!$O$45:$S$53,4)</f>
        <v>124mm200 gauge</v>
      </c>
      <c r="BU280" s="33">
        <f>($AY280+1.25)/12</f>
        <v>3.1041666666666665</v>
      </c>
      <c r="BV280" s="30">
        <f>VLOOKUP($S280,'[4]Lookup Tables'!$O$45:$S$53,5)</f>
        <v>8056</v>
      </c>
      <c r="BW280" s="34">
        <f>F280</f>
        <v>10</v>
      </c>
      <c r="BX280" s="34">
        <f>BB280*BW280</f>
        <v>49.942750000000004</v>
      </c>
      <c r="BY280" s="34">
        <f>BE280*BW280</f>
        <v>52.271999999999998</v>
      </c>
      <c r="BZ280" s="34">
        <f>BH280*BW280</f>
        <v>55.382249999999999</v>
      </c>
      <c r="CA280" s="34">
        <f>BZ280+CE280+CI280</f>
        <v>57.962249999999997</v>
      </c>
      <c r="CB280" s="35" t="str">
        <f t="array" ref="CB280">VLOOKUP($E280&amp;ROUNDUP(($AZ280),0), CHOOSE({1,2},'[4]Lookup Tables'!$X$3:$X$129&amp;'[4]Lookup Tables'!$Y$3:$Y$129,'[4]Lookup Tables'!$Z$3:$Z$129),2,0)</f>
        <v>39"-2pc</v>
      </c>
      <c r="CC280" s="34">
        <f t="array" ref="CC280">VLOOKUP($E280&amp;ROUNDUP(($AZ280),0), CHOOSE({1,2},'[4]Lookup Tables'!$X$3:$X$129&amp;'[4]Lookup Tables'!$Y$3:$Y$129,'[4]Lookup Tables'!AA$3:$AA$129),2,0)</f>
        <v>8465</v>
      </c>
      <c r="CD280" s="34">
        <f t="array" ref="CD280">VLOOKUP($E280&amp;ROUNDUP(($AZ280),0), CHOOSE({1,2},'[4]Lookup Tables'!$X$3:$X$129&amp;'[4]Lookup Tables'!$Y$3:$Y$129,'[4]Lookup Tables'!$AB$3:$AB$129),2,0)</f>
        <v>8466</v>
      </c>
      <c r="CE280" s="36">
        <f t="array" ref="CE280">VLOOKUP($E280&amp;ROUNDUP(($AZ280),0), CHOOSE({1,2},'[4]Lookup Tables'!$X$3:$X$129&amp;'[4]Lookup Tables'!$Y$3:$Y$129,'[4]Lookup Tables'!$AD$3:$AD$129),2,0)</f>
        <v>2.58</v>
      </c>
      <c r="CF280" s="34">
        <f t="array" ref="CF280">VLOOKUP($E280&amp;ROUNDUP(($AZ280),0), CHOOSE({1,2},'[4]Lookup Tables'!$X$3:$X$129&amp;'[4]Lookup Tables'!$Y$3:$Y$129,'[4]Lookup Tables'!$AE$3:$AE$129),2,0)</f>
        <v>2</v>
      </c>
      <c r="CG280" s="34" t="str">
        <f t="array" ref="CG280">VLOOKUP($E280&amp;ROUNDUP(($AZ280+1),0), CHOOSE({1,2},'[4]Lookup Tables'!$X$3:$X$129&amp;'[4]Lookup Tables'!$Y$3:$Y$129,'[4]Lookup Tables'!$AC$3:$AC$129),2,0)</f>
        <v>NA</v>
      </c>
      <c r="CH280" s="36">
        <f>(CO280*12)*0.0386</f>
        <v>8.9314513934279969</v>
      </c>
      <c r="CI280" s="36">
        <f t="shared" si="2480"/>
        <v>0</v>
      </c>
      <c r="CJ280" s="36">
        <f>((3.14159*(((S280*0.039370078474)/2)^2))*Q280)*BW280</f>
        <v>696.33480675462863</v>
      </c>
      <c r="CK280" s="36">
        <f>((SQRT((CJ280/Q280)/3.14159))*2)</f>
        <v>4.9799647854962474</v>
      </c>
      <c r="CL280" s="36">
        <f>CK280/0.7827</f>
        <v>6.3625460399849851</v>
      </c>
      <c r="CM280" s="36">
        <f>(2*3.14159*(CL280/2))/12</f>
        <v>1.6657092511463691</v>
      </c>
      <c r="CN280" s="37">
        <f>ROUNDUP((Q280/3)*CM280,1)</f>
        <v>19.900000000000002</v>
      </c>
      <c r="CO280" s="37">
        <f>(CN280*ABS(COS(15)))+((6*(CM280*5))/12)</f>
        <v>19.282062593756468</v>
      </c>
      <c r="CP280" s="52" t="e">
        <f t="array" ref="CP280">VLOOKUP($S280&amp;$D280, CHOOSE({1,2}, '[4]Lookup Tables'!$O$65:$O$79&amp;'[4]Lookup Tables'!$P$65:$P$79,'[4]Lookup Tables'!$Q$65:$Q$79),2,0)</f>
        <v>#N/A</v>
      </c>
      <c r="CQ280" s="39">
        <f t="shared" si="2487"/>
        <v>5.9628916666666667</v>
      </c>
      <c r="CR280" s="40" t="str">
        <f>+IFERROR(VLOOKUP($J280,'[5]Codes - Revised'!$A$8:$O$12110,10,FALSE),"ERROR")</f>
        <v>45x44</v>
      </c>
      <c r="CS280" s="41">
        <f t="shared" si="2488"/>
        <v>1788.8675000000001</v>
      </c>
    </row>
    <row r="281" spans="1:97" s="10" customFormat="1">
      <c r="A281" s="11" t="s">
        <v>21</v>
      </c>
      <c r="B281" s="12">
        <v>200001</v>
      </c>
      <c r="C281" s="11" t="s">
        <v>573</v>
      </c>
      <c r="D281" s="11" t="s">
        <v>23</v>
      </c>
      <c r="E281" s="11" t="s">
        <v>24</v>
      </c>
      <c r="F281" s="56">
        <v>40</v>
      </c>
      <c r="G281" s="13">
        <f>CA281</f>
        <v>46.05</v>
      </c>
      <c r="H281" s="14">
        <v>50</v>
      </c>
      <c r="I281" s="13">
        <f>F281*H281</f>
        <v>2000</v>
      </c>
      <c r="J281" s="14">
        <v>12221</v>
      </c>
      <c r="K281" s="11" t="s">
        <v>65</v>
      </c>
      <c r="L281" s="15" t="str">
        <f>+IFERROR(VLOOKUP($K281,'[4]Lookup Tables'!$A$3:$B$35,2,FALSE),"ERROR")</f>
        <v>0204</v>
      </c>
      <c r="M281" s="11" t="s">
        <v>25</v>
      </c>
      <c r="N281" s="15" t="str">
        <f t="array" ref="N281">VLOOKUP($M281&amp;$L281, CHOOSE({1,2}, '[4]Lookup Tables'!$I$59:$I$165&amp;'[4]Lookup Tables'!$J$59:$J$165,'[4]Lookup Tables'!$K$59:$K$165), 2,0)</f>
        <v>M0204</v>
      </c>
      <c r="O281" s="15">
        <f t="array" ref="O281">VLOOKUP($M281&amp;$K281&amp;A281, CHOOSE({1,2,3}, '[4]Lookup Tables'!$I$59:$I$165&amp;'[4]Lookup Tables'!$J$59:$J$165&amp;'[4]Lookup Tables'!$H$59:$H$165,'[4]Lookup Tables'!$L$59:$L$165), 2,0)</f>
        <v>70350</v>
      </c>
      <c r="P281" s="15">
        <f>+IFERROR(VLOOKUP($A281,'[4]Lookup Tables'!$I$54:$J$55,2,FALSE),"ERROR")</f>
        <v>72036</v>
      </c>
      <c r="Q281" s="16">
        <v>17.75</v>
      </c>
      <c r="R281" s="51">
        <v>1.25</v>
      </c>
      <c r="S281" s="18">
        <v>25</v>
      </c>
      <c r="T281" s="19">
        <f>(VLOOKUP(S281,'[4]Lookup Tables'!$L$3:$M$11,2,FALSE))*0.039370078474</f>
        <v>0.96456692261300003</v>
      </c>
      <c r="U281" s="17">
        <f>(3.14159*(T281/2)^2)*(Q281)</f>
        <v>12.970377058814282</v>
      </c>
      <c r="V281" s="20" t="str">
        <f>+IFERROR(VLOOKUP(L281,'[4]Lookup Tables'!$R$4:$U$22,3,FALSE),"ERROR")</f>
        <v>Yellow</v>
      </c>
      <c r="W281" s="21">
        <f>B281</f>
        <v>200001</v>
      </c>
      <c r="X281" s="22" t="s">
        <v>574</v>
      </c>
      <c r="Y281" s="23" t="s">
        <v>27</v>
      </c>
      <c r="Z281" s="23" t="str">
        <f>+IFERROR(VLOOKUP(L281,'[4]Lookup Tables'!$R$4:$U$22,4,FALSE),"ERROR")</f>
        <v>Slow</v>
      </c>
      <c r="AA281" s="21">
        <f>S281</f>
        <v>25</v>
      </c>
      <c r="AB281" s="24">
        <f>R281</f>
        <v>1.25</v>
      </c>
      <c r="AC281" s="23" t="s">
        <v>28</v>
      </c>
      <c r="AD281" s="25">
        <v>0.75</v>
      </c>
      <c r="AE281" s="26">
        <f>(($U281-(3.1459*(($AB281+0.043)/2)^2))/((3.1459*(($AB281+0.043)/2)^2)-(3.1459*(AD281/2)^2)))/12</f>
        <v>1.1132607632470035</v>
      </c>
      <c r="AF281" s="23" t="s">
        <v>305</v>
      </c>
      <c r="AG281" s="23">
        <v>0.875</v>
      </c>
      <c r="AH281" s="26">
        <f>(($U281-(3.1459*(($AB281+0.043)/2)^2))/((3.1459*(($AB281+0.043)/2)^2)-(3.1459*(AG281/2)^2)))/12</f>
        <v>1.3627918863849333</v>
      </c>
      <c r="AI281" s="23" t="s">
        <v>306</v>
      </c>
      <c r="AJ281" s="23">
        <v>1</v>
      </c>
      <c r="AK281" s="26">
        <f>(($U281-(3.1459*(($AB281+0.043)/2)^2))/((3.1459*(($AB281+0.043)/2)^2)-(3.1459*(AJ281/2)^2)))/12</f>
        <v>1.8382028021881407</v>
      </c>
      <c r="AL281" s="23" t="s">
        <v>31</v>
      </c>
      <c r="AM281" s="23">
        <v>0.80400000000000005</v>
      </c>
      <c r="AN281" s="26">
        <f>(($U281-(3.1459*(($AB281+0.043)/2)^2))/((3.1459*(($AB281+0.043)/2)^2)-(3.1459*(AM281/2)^2)))/12</f>
        <v>1.2043641217391092</v>
      </c>
      <c r="AO281" s="23"/>
      <c r="AP281" s="23"/>
      <c r="AQ281" s="26">
        <f>(($U281-(3.1459*(($AB281+0.043)/2)^2))/((3.1459*(($AB281+0.043)/2)^2)-(3.1459*(AP281/2)^2)))/12</f>
        <v>0.73869991515220568</v>
      </c>
      <c r="AR281" s="47">
        <f>AY281</f>
        <v>18</v>
      </c>
      <c r="AS281" s="21">
        <f>+IFERROR(VLOOKUP(L281,'[4]Lookup Tables'!$R$4:$U$22,2,FALSE),"ERROR")</f>
        <v>240</v>
      </c>
      <c r="AT281" s="23" t="str">
        <f>A281</f>
        <v>B or G</v>
      </c>
      <c r="AU281" s="21">
        <f>F281</f>
        <v>40</v>
      </c>
      <c r="AV281" s="21" t="str">
        <f>+IFERROR(VLOOKUP(L281,'[4]Lookup Tables'!$R$4:$V$22,5,FALSE),"ERROR")</f>
        <v>5-8</v>
      </c>
      <c r="AW281" s="21">
        <v>600</v>
      </c>
      <c r="AX281" s="48">
        <f>Q281</f>
        <v>17.75</v>
      </c>
      <c r="AY281" s="48">
        <f>AX281+0.25</f>
        <v>18</v>
      </c>
      <c r="AZ281" s="48">
        <f>AX281+1</f>
        <v>18.75</v>
      </c>
      <c r="BA281" s="29">
        <f t="array" ref="BA281">VLOOKUP($S281&amp;$M281, CHOOSE({1,2}, '[4]Lookup Tables'!$I$20:$I$49&amp;'[4]Lookup Tables'!$J$20:$J$49,'[4]Lookup Tables'!$K$20:$K$49), 2,0)</f>
        <v>5.45E-2</v>
      </c>
      <c r="BB281" s="29">
        <f>BA281*AX281</f>
        <v>0.96737499999999998</v>
      </c>
      <c r="BC281" s="30">
        <f>BB281*454</f>
        <v>439.18824999999998</v>
      </c>
      <c r="BD281" s="29">
        <f t="array" ref="BD281">VLOOKUP($S281&amp;$M281, CHOOSE({1,2}, '[4]Lookup Tables'!$I$20:$I$49&amp;'[4]Lookup Tables'!$J$20:$J$49,'[4]Lookup Tables'!$L$20:$L$49), 2,0)</f>
        <v>5.67E-2</v>
      </c>
      <c r="BE281" s="29">
        <f>BD281*AY281</f>
        <v>1.0206</v>
      </c>
      <c r="BF281" s="30">
        <f>BE281*454</f>
        <v>463.35239999999999</v>
      </c>
      <c r="BG281" s="29">
        <f t="array" ref="BG281">VLOOKUP($S281&amp;$M281, CHOOSE({1,2}, '[4]Lookup Tables'!$I$20:$I$49&amp;'[4]Lookup Tables'!$J$20:$J$49,'[4]Lookup Tables'!$M$20:$M$49), 2,0)</f>
        <v>5.8999999999999997E-2</v>
      </c>
      <c r="BH281" s="29">
        <f>BG281*AZ281</f>
        <v>1.10625</v>
      </c>
      <c r="BI281" s="30">
        <f>BH281*454</f>
        <v>502.23749999999995</v>
      </c>
      <c r="BJ281" s="30" t="str">
        <f>N281</f>
        <v>M0204</v>
      </c>
      <c r="BK281" s="31">
        <f>BE281*0.7</f>
        <v>0.71441999999999994</v>
      </c>
      <c r="BL281" s="30">
        <v>72036</v>
      </c>
      <c r="BM281" s="31">
        <f>BE281*0.3</f>
        <v>0.30617999999999995</v>
      </c>
      <c r="BN281" s="32">
        <v>0.3</v>
      </c>
      <c r="BO281" s="29" t="str">
        <f>'[4]Lookup Tables'!$P$58</f>
        <v>12-8 4x1.25 Universal Clip</v>
      </c>
      <c r="BP281" s="30">
        <f>VLOOKUP($BO281,'[4]Lookup Tables'!$P$58:$Q$60,2)</f>
        <v>8509</v>
      </c>
      <c r="BQ281" s="29" t="str">
        <f>VLOOKUP($S281,'[4]Lookup Tables'!$O$45:$S$53,2)</f>
        <v>40mm142 gauge</v>
      </c>
      <c r="BR281" s="33">
        <f>($AY281+1.25)/12</f>
        <v>1.6041666666666667</v>
      </c>
      <c r="BS281" s="30">
        <f>VLOOKUP($S281,'[4]Lookup Tables'!$O$45:$S$53,3)</f>
        <v>8030</v>
      </c>
      <c r="BT281" s="29" t="str">
        <f>VLOOKUP($S281,'[4]Lookup Tables'!$O$45:$S$53,4)</f>
        <v>84mm200 gauge</v>
      </c>
      <c r="BU281" s="33">
        <f>($AY281+1.25)/12</f>
        <v>1.6041666666666667</v>
      </c>
      <c r="BV281" s="30">
        <f>VLOOKUP($S281,'[4]Lookup Tables'!$O$45:$S$53,5)</f>
        <v>8032</v>
      </c>
      <c r="BW281" s="34">
        <f>F281</f>
        <v>40</v>
      </c>
      <c r="BX281" s="34">
        <f>BB281*BW281</f>
        <v>38.695</v>
      </c>
      <c r="BY281" s="34">
        <f>BE281*BW281</f>
        <v>40.823999999999998</v>
      </c>
      <c r="BZ281" s="34">
        <f>BH281*BW281</f>
        <v>44.25</v>
      </c>
      <c r="CA281" s="34">
        <f>BZ281+CE281+CI281</f>
        <v>46.05</v>
      </c>
      <c r="CB281" s="35" t="str">
        <f t="array" ref="CB281">VLOOKUP($E281&amp;ROUNDUP(($AZ281),0), CHOOSE({1,2},'[4]Lookup Tables'!$X$3:$X$129&amp;'[4]Lookup Tables'!$Y$3:$Y$129,'[4]Lookup Tables'!$Z$3:$Z$129),2,0)</f>
        <v>22"-2pc</v>
      </c>
      <c r="CC281" s="34">
        <f t="array" ref="CC281">VLOOKUP($E281&amp;ROUNDUP(($AZ281),0), CHOOSE({1,2},'[4]Lookup Tables'!$X$3:$X$129&amp;'[4]Lookup Tables'!$Y$3:$Y$129,'[4]Lookup Tables'!AA$3:$AA$129),2,0)</f>
        <v>8425</v>
      </c>
      <c r="CD281" s="34">
        <f t="array" ref="CD281">VLOOKUP($E281&amp;ROUNDUP(($AZ281),0), CHOOSE({1,2},'[4]Lookup Tables'!$X$3:$X$129&amp;'[4]Lookup Tables'!$Y$3:$Y$129,'[4]Lookup Tables'!$AB$3:$AB$129),2,0)</f>
        <v>8426</v>
      </c>
      <c r="CE281" s="36">
        <f t="array" ref="CE281">VLOOKUP($E281&amp;ROUNDUP(($AZ281),0), CHOOSE({1,2},'[4]Lookup Tables'!$X$3:$X$129&amp;'[4]Lookup Tables'!$Y$3:$Y$129,'[4]Lookup Tables'!$AD$3:$AD$129),2,0)</f>
        <v>1.8</v>
      </c>
      <c r="CF281" s="34">
        <f t="array" ref="CF281">VLOOKUP($E281&amp;ROUNDUP(($AZ281),0), CHOOSE({1,2},'[4]Lookup Tables'!$X$3:$X$129&amp;'[4]Lookup Tables'!$Y$3:$Y$129,'[4]Lookup Tables'!$AE$3:$AE$129),2,0)</f>
        <v>2</v>
      </c>
      <c r="CG281" s="34" t="str">
        <f t="array" ref="CG281">VLOOKUP($E281&amp;ROUNDUP(($AZ281+1),0), CHOOSE({1,2},'[4]Lookup Tables'!$X$3:$X$129&amp;'[4]Lookup Tables'!$Y$3:$Y$129,'[4]Lookup Tables'!$AC$3:$AC$129),2,0)</f>
        <v>NA</v>
      </c>
      <c r="CH281" s="36">
        <f>(CO281*12)*0.0386</f>
        <v>6.7745184123633244</v>
      </c>
      <c r="CI281" s="36">
        <f t="shared" ref="CI281:CI287" si="2489">IF(CB281="NA", CH281*0.0022,0)</f>
        <v>0</v>
      </c>
      <c r="CJ281" s="36">
        <f>((3.14159*(((S281*0.039370078474)/2)^2))*Q281)*BW281</f>
        <v>540.20729107931197</v>
      </c>
      <c r="CK281" s="36">
        <f>((SQRT((CJ281/Q281)/3.14159))*2)</f>
        <v>6.22495598187031</v>
      </c>
      <c r="CL281" s="36">
        <f>CK281/0.7827</f>
        <v>7.9531825499812321</v>
      </c>
      <c r="CM281" s="36">
        <f>(2*3.14159*(CL281/2))/12</f>
        <v>2.0821365639329614</v>
      </c>
      <c r="CN281" s="37">
        <f>ROUNDUP((Q281/3)*CM281,1)</f>
        <v>12.4</v>
      </c>
      <c r="CO281" s="37">
        <f>(CN281*ABS(COS(15)))+((6*(CM281*5))/12)</f>
        <v>14.625471529281787</v>
      </c>
      <c r="CP281" s="52" t="str">
        <f t="array" ref="CP281">VLOOKUP($S281&amp;$D281, CHOOSE({1,2}, '[4]Lookup Tables'!$O$65:$O$79&amp;'[4]Lookup Tables'!$P$65:$P$79,'[4]Lookup Tables'!$Q$65:$Q$79),2,0)</f>
        <v>NA</v>
      </c>
      <c r="CQ281" s="39">
        <f t="shared" ref="CQ281:CQ287" si="2490">(CA281/BW281)+(50/I281)</f>
        <v>1.1762499999999998</v>
      </c>
      <c r="CR281" s="40" t="str">
        <f>+IFERROR(VLOOKUP($J281,'[5]Codes - Revised'!$A$8:$O$12110,10,FALSE),"ERROR")</f>
        <v>48 x 44</v>
      </c>
      <c r="CS281" s="41">
        <f t="shared" ref="CS281:CS282" si="2491">CQ281*F281*H281</f>
        <v>2352.4999999999995</v>
      </c>
    </row>
    <row r="282" spans="1:97" s="10" customFormat="1">
      <c r="A282" s="11" t="s">
        <v>21</v>
      </c>
      <c r="B282" s="12">
        <v>200002</v>
      </c>
      <c r="C282" s="11" t="s">
        <v>575</v>
      </c>
      <c r="D282" s="11" t="s">
        <v>23</v>
      </c>
      <c r="E282" s="11" t="s">
        <v>24</v>
      </c>
      <c r="F282" s="56">
        <v>40</v>
      </c>
      <c r="G282" s="13">
        <f>CA282</f>
        <v>46.05</v>
      </c>
      <c r="H282" s="14">
        <v>50</v>
      </c>
      <c r="I282" s="13">
        <f>F282*H282</f>
        <v>2000</v>
      </c>
      <c r="J282" s="14">
        <v>12221</v>
      </c>
      <c r="K282" s="11">
        <v>50</v>
      </c>
      <c r="L282" s="15">
        <f>+IFERROR(VLOOKUP($K282,'[4]Lookup Tables'!$A$3:$B$35,2,FALSE),"ERROR")</f>
        <v>50</v>
      </c>
      <c r="M282" s="11" t="s">
        <v>25</v>
      </c>
      <c r="N282" s="15" t="str">
        <f t="array" ref="N282">VLOOKUP($M282&amp;$L282, CHOOSE({1,2}, '[4]Lookup Tables'!$I$59:$I$165&amp;'[4]Lookup Tables'!$J$59:$J$165,'[4]Lookup Tables'!$K$59:$K$165), 2,0)</f>
        <v>M50</v>
      </c>
      <c r="O282" s="15">
        <f t="array" ref="O282">VLOOKUP($M282&amp;$K282&amp;A282, CHOOSE({1,2,3}, '[4]Lookup Tables'!$I$59:$I$165&amp;'[4]Lookup Tables'!$J$59:$J$165&amp;'[4]Lookup Tables'!$H$59:$H$165,'[4]Lookup Tables'!$L$59:$L$165), 2,0)</f>
        <v>70325</v>
      </c>
      <c r="P282" s="15">
        <f>+IFERROR(VLOOKUP($A282,'[4]Lookup Tables'!$I$54:$J$55,2,FALSE),"ERROR")</f>
        <v>72036</v>
      </c>
      <c r="Q282" s="16">
        <v>17.75</v>
      </c>
      <c r="R282" s="51">
        <v>1.25</v>
      </c>
      <c r="S282" s="18">
        <v>25</v>
      </c>
      <c r="T282" s="19">
        <f>(VLOOKUP(S282,'[4]Lookup Tables'!$L$3:$M$11,2,FALSE))*0.039370078474</f>
        <v>0.96456692261300003</v>
      </c>
      <c r="U282" s="17">
        <f>(3.14159*(T282/2)^2)*(Q282)</f>
        <v>12.970377058814282</v>
      </c>
      <c r="V282" s="20" t="str">
        <f>+IFERROR(VLOOKUP(L282,'[4]Lookup Tables'!$R$4:$U$22,3,FALSE),"ERROR")</f>
        <v>Green</v>
      </c>
      <c r="W282" s="21">
        <f>B282</f>
        <v>200002</v>
      </c>
      <c r="X282" s="22" t="s">
        <v>576</v>
      </c>
      <c r="Y282" s="23" t="s">
        <v>27</v>
      </c>
      <c r="Z282" s="23" t="str">
        <f>+IFERROR(VLOOKUP(L282,'[4]Lookup Tables'!$R$4:$U$22,4,FALSE),"ERROR")</f>
        <v>Medium</v>
      </c>
      <c r="AA282" s="21">
        <f>S282</f>
        <v>25</v>
      </c>
      <c r="AB282" s="24">
        <f>R282</f>
        <v>1.25</v>
      </c>
      <c r="AC282" s="23" t="s">
        <v>28</v>
      </c>
      <c r="AD282" s="25">
        <v>0.75</v>
      </c>
      <c r="AE282" s="26">
        <f>(($U282-(3.1459*(($AB282+0.043)/2)^2))/((3.1459*(($AB282+0.043)/2)^2)-(3.1459*(AD282/2)^2)))/12</f>
        <v>1.1132607632470035</v>
      </c>
      <c r="AF282" s="23" t="s">
        <v>305</v>
      </c>
      <c r="AG282" s="23">
        <v>0.875</v>
      </c>
      <c r="AH282" s="26">
        <f>(($U282-(3.1459*(($AB282+0.043)/2)^2))/((3.1459*(($AB282+0.043)/2)^2)-(3.1459*(AG282/2)^2)))/12</f>
        <v>1.3627918863849333</v>
      </c>
      <c r="AI282" s="23" t="s">
        <v>306</v>
      </c>
      <c r="AJ282" s="23">
        <v>1</v>
      </c>
      <c r="AK282" s="26">
        <f>(($U282-(3.1459*(($AB282+0.043)/2)^2))/((3.1459*(($AB282+0.043)/2)^2)-(3.1459*(AJ282/2)^2)))/12</f>
        <v>1.8382028021881407</v>
      </c>
      <c r="AL282" s="23" t="s">
        <v>31</v>
      </c>
      <c r="AM282" s="23">
        <v>0.80400000000000005</v>
      </c>
      <c r="AN282" s="26">
        <f>(($U282-(3.1459*(($AB282+0.043)/2)^2))/((3.1459*(($AB282+0.043)/2)^2)-(3.1459*(AM282/2)^2)))/12</f>
        <v>1.2043641217391092</v>
      </c>
      <c r="AO282" s="23"/>
      <c r="AP282" s="23"/>
      <c r="AQ282" s="26">
        <f>(($U282-(3.1459*(($AB282+0.043)/2)^2))/((3.1459*(($AB282+0.043)/2)^2)-(3.1459*(AP282/2)^2)))/12</f>
        <v>0.73869991515220568</v>
      </c>
      <c r="AR282" s="47">
        <f>AY282</f>
        <v>18</v>
      </c>
      <c r="AS282" s="21">
        <f>+IFERROR(VLOOKUP(L282,'[4]Lookup Tables'!$R$4:$U$22,2,FALSE),"ERROR")</f>
        <v>60</v>
      </c>
      <c r="AT282" s="23" t="str">
        <f>A282</f>
        <v>B or G</v>
      </c>
      <c r="AU282" s="21">
        <f>F282</f>
        <v>40</v>
      </c>
      <c r="AV282" s="21" t="str">
        <f>+IFERROR(VLOOKUP(L282,'[4]Lookup Tables'!$R$4:$V$22,5,FALSE),"ERROR")</f>
        <v>5-8</v>
      </c>
      <c r="AW282" s="21">
        <v>600</v>
      </c>
      <c r="AX282" s="48">
        <f>Q282</f>
        <v>17.75</v>
      </c>
      <c r="AY282" s="48">
        <f>AX282+0.25</f>
        <v>18</v>
      </c>
      <c r="AZ282" s="48">
        <f>AX282+1</f>
        <v>18.75</v>
      </c>
      <c r="BA282" s="29">
        <f t="array" ref="BA282">VLOOKUP($S282&amp;$M282, CHOOSE({1,2}, '[4]Lookup Tables'!$I$20:$I$49&amp;'[4]Lookup Tables'!$J$20:$J$49,'[4]Lookup Tables'!$K$20:$K$49), 2,0)</f>
        <v>5.45E-2</v>
      </c>
      <c r="BB282" s="29">
        <f>BA282*AX282</f>
        <v>0.96737499999999998</v>
      </c>
      <c r="BC282" s="30">
        <f>BB282*454</f>
        <v>439.18824999999998</v>
      </c>
      <c r="BD282" s="29">
        <f t="array" ref="BD282">VLOOKUP($S282&amp;$M282, CHOOSE({1,2}, '[4]Lookup Tables'!$I$20:$I$49&amp;'[4]Lookup Tables'!$J$20:$J$49,'[4]Lookup Tables'!$L$20:$L$49), 2,0)</f>
        <v>5.67E-2</v>
      </c>
      <c r="BE282" s="29">
        <f>BD282*AY282</f>
        <v>1.0206</v>
      </c>
      <c r="BF282" s="30">
        <f>BE282*454</f>
        <v>463.35239999999999</v>
      </c>
      <c r="BG282" s="29">
        <f t="array" ref="BG282">VLOOKUP($S282&amp;$M282, CHOOSE({1,2}, '[4]Lookup Tables'!$I$20:$I$49&amp;'[4]Lookup Tables'!$J$20:$J$49,'[4]Lookup Tables'!$M$20:$M$49), 2,0)</f>
        <v>5.8999999999999997E-2</v>
      </c>
      <c r="BH282" s="29">
        <f>BG282*AZ282</f>
        <v>1.10625</v>
      </c>
      <c r="BI282" s="30">
        <f>BH282*454</f>
        <v>502.23749999999995</v>
      </c>
      <c r="BJ282" s="30" t="str">
        <f>N282</f>
        <v>M50</v>
      </c>
      <c r="BK282" s="31">
        <f>BE282*0.7</f>
        <v>0.71441999999999994</v>
      </c>
      <c r="BL282" s="30">
        <v>72036</v>
      </c>
      <c r="BM282" s="31">
        <f>BE282*0.3</f>
        <v>0.30617999999999995</v>
      </c>
      <c r="BN282" s="32">
        <v>0.3</v>
      </c>
      <c r="BO282" s="29" t="str">
        <f>'[4]Lookup Tables'!$P$58</f>
        <v>12-8 4x1.25 Universal Clip</v>
      </c>
      <c r="BP282" s="30">
        <f>VLOOKUP($BO282,'[4]Lookup Tables'!$P$58:$Q$60,2)</f>
        <v>8509</v>
      </c>
      <c r="BQ282" s="29" t="str">
        <f>VLOOKUP($S282,'[4]Lookup Tables'!$O$45:$S$53,2)</f>
        <v>40mm142 gauge</v>
      </c>
      <c r="BR282" s="33">
        <f>($AY282+1.25)/12</f>
        <v>1.6041666666666667</v>
      </c>
      <c r="BS282" s="30">
        <f>VLOOKUP($S282,'[4]Lookup Tables'!$O$45:$S$53,3)</f>
        <v>8030</v>
      </c>
      <c r="BT282" s="29" t="str">
        <f>VLOOKUP($S282,'[4]Lookup Tables'!$O$45:$S$53,4)</f>
        <v>84mm200 gauge</v>
      </c>
      <c r="BU282" s="33">
        <f>($AY282+1.25)/12</f>
        <v>1.6041666666666667</v>
      </c>
      <c r="BV282" s="30">
        <f>VLOOKUP($S282,'[4]Lookup Tables'!$O$45:$S$53,5)</f>
        <v>8032</v>
      </c>
      <c r="BW282" s="34">
        <f>F282</f>
        <v>40</v>
      </c>
      <c r="BX282" s="34">
        <f>BB282*BW282</f>
        <v>38.695</v>
      </c>
      <c r="BY282" s="34">
        <f>BE282*BW282</f>
        <v>40.823999999999998</v>
      </c>
      <c r="BZ282" s="34">
        <f>BH282*BW282</f>
        <v>44.25</v>
      </c>
      <c r="CA282" s="34">
        <f>BZ282+CE282+CI282</f>
        <v>46.05</v>
      </c>
      <c r="CB282" s="35" t="str">
        <f t="array" ref="CB282">VLOOKUP($E282&amp;ROUNDUP(($AZ282),0), CHOOSE({1,2},'[4]Lookup Tables'!$X$3:$X$129&amp;'[4]Lookup Tables'!$Y$3:$Y$129,'[4]Lookup Tables'!$Z$3:$Z$129),2,0)</f>
        <v>22"-2pc</v>
      </c>
      <c r="CC282" s="34">
        <f t="array" ref="CC282">VLOOKUP($E282&amp;ROUNDUP(($AZ282),0), CHOOSE({1,2},'[4]Lookup Tables'!$X$3:$X$129&amp;'[4]Lookup Tables'!$Y$3:$Y$129,'[4]Lookup Tables'!AA$3:$AA$129),2,0)</f>
        <v>8425</v>
      </c>
      <c r="CD282" s="34">
        <f t="array" ref="CD282">VLOOKUP($E282&amp;ROUNDUP(($AZ282),0), CHOOSE({1,2},'[4]Lookup Tables'!$X$3:$X$129&amp;'[4]Lookup Tables'!$Y$3:$Y$129,'[4]Lookup Tables'!$AB$3:$AB$129),2,0)</f>
        <v>8426</v>
      </c>
      <c r="CE282" s="36">
        <f t="array" ref="CE282">VLOOKUP($E282&amp;ROUNDUP(($AZ282),0), CHOOSE({1,2},'[4]Lookup Tables'!$X$3:$X$129&amp;'[4]Lookup Tables'!$Y$3:$Y$129,'[4]Lookup Tables'!$AD$3:$AD$129),2,0)</f>
        <v>1.8</v>
      </c>
      <c r="CF282" s="34">
        <f t="array" ref="CF282">VLOOKUP($E282&amp;ROUNDUP(($AZ282),0), CHOOSE({1,2},'[4]Lookup Tables'!$X$3:$X$129&amp;'[4]Lookup Tables'!$Y$3:$Y$129,'[4]Lookup Tables'!$AE$3:$AE$129),2,0)</f>
        <v>2</v>
      </c>
      <c r="CG282" s="34" t="str">
        <f t="array" ref="CG282">VLOOKUP($E282&amp;ROUNDUP(($AZ282+1),0), CHOOSE({1,2},'[4]Lookup Tables'!$X$3:$X$129&amp;'[4]Lookup Tables'!$Y$3:$Y$129,'[4]Lookup Tables'!$AC$3:$AC$129),2,0)</f>
        <v>NA</v>
      </c>
      <c r="CH282" s="36">
        <f>(CO282*12)*0.0386</f>
        <v>6.7745184123633244</v>
      </c>
      <c r="CI282" s="36">
        <f t="shared" si="2489"/>
        <v>0</v>
      </c>
      <c r="CJ282" s="36">
        <f>((3.14159*(((S282*0.039370078474)/2)^2))*Q282)*BW282</f>
        <v>540.20729107931197</v>
      </c>
      <c r="CK282" s="36">
        <f>((SQRT((CJ282/Q282)/3.14159))*2)</f>
        <v>6.22495598187031</v>
      </c>
      <c r="CL282" s="36">
        <f>CK282/0.7827</f>
        <v>7.9531825499812321</v>
      </c>
      <c r="CM282" s="36">
        <f>(2*3.14159*(CL282/2))/12</f>
        <v>2.0821365639329614</v>
      </c>
      <c r="CN282" s="37">
        <f>ROUNDUP((Q282/3)*CM282,1)</f>
        <v>12.4</v>
      </c>
      <c r="CO282" s="37">
        <f>(CN282*ABS(COS(15)))+((6*(CM282*5))/12)</f>
        <v>14.625471529281787</v>
      </c>
      <c r="CP282" s="52" t="str">
        <f t="array" ref="CP282">VLOOKUP($S282&amp;$D282, CHOOSE({1,2}, '[4]Lookup Tables'!$O$65:$O$79&amp;'[4]Lookup Tables'!$P$65:$P$79,'[4]Lookup Tables'!$Q$65:$Q$79),2,0)</f>
        <v>NA</v>
      </c>
      <c r="CQ282" s="39">
        <f t="shared" si="2490"/>
        <v>1.1762499999999998</v>
      </c>
      <c r="CR282" s="40" t="str">
        <f>+IFERROR(VLOOKUP($J282,'[5]Codes - Revised'!$A$8:$O$12110,10,FALSE),"ERROR")</f>
        <v>48 x 44</v>
      </c>
      <c r="CS282" s="41">
        <f t="shared" si="2491"/>
        <v>2352.4999999999995</v>
      </c>
    </row>
    <row r="283" spans="1:97" s="10" customFormat="1">
      <c r="A283" s="11" t="s">
        <v>21</v>
      </c>
      <c r="B283" s="12">
        <v>200003</v>
      </c>
      <c r="C283" s="11" t="s">
        <v>577</v>
      </c>
      <c r="D283" s="11" t="s">
        <v>23</v>
      </c>
      <c r="E283" s="11" t="s">
        <v>24</v>
      </c>
      <c r="F283" s="56">
        <v>40</v>
      </c>
      <c r="G283" s="13">
        <f>CA283</f>
        <v>46.05</v>
      </c>
      <c r="H283" s="14">
        <v>50</v>
      </c>
      <c r="I283" s="13">
        <f>F283*H283</f>
        <v>2000</v>
      </c>
      <c r="J283" s="14">
        <v>12221</v>
      </c>
      <c r="K283" s="11">
        <v>35</v>
      </c>
      <c r="L283" s="15">
        <f>+IFERROR(VLOOKUP($K283,'[4]Lookup Tables'!$A$3:$B$35,2,FALSE),"ERROR")</f>
        <v>35</v>
      </c>
      <c r="M283" s="11" t="s">
        <v>51</v>
      </c>
      <c r="N283" s="15" t="str">
        <f t="array" ref="N283">VLOOKUP($M283&amp;$L283, CHOOSE({1,2}, '[4]Lookup Tables'!$I$59:$I$165&amp;'[4]Lookup Tables'!$J$59:$J$165,'[4]Lookup Tables'!$K$59:$K$165), 2,0)</f>
        <v>VLIF35</v>
      </c>
      <c r="O283" s="15">
        <f t="array" ref="O283">VLOOKUP($M283&amp;$K283&amp;A283, CHOOSE({1,2,3}, '[4]Lookup Tables'!$I$59:$I$165&amp;'[4]Lookup Tables'!$J$59:$J$165&amp;'[4]Lookup Tables'!$H$59:$H$165,'[4]Lookup Tables'!$L$59:$L$165), 2,0)</f>
        <v>70343</v>
      </c>
      <c r="P283" s="15">
        <f>+IFERROR(VLOOKUP($A283,'[4]Lookup Tables'!$I$54:$J$55,2,FALSE),"ERROR")</f>
        <v>72036</v>
      </c>
      <c r="Q283" s="16">
        <v>17.75</v>
      </c>
      <c r="R283" s="51">
        <v>1.25</v>
      </c>
      <c r="S283" s="18">
        <v>25</v>
      </c>
      <c r="T283" s="19">
        <f>(VLOOKUP(S283,'[4]Lookup Tables'!$L$3:$M$11,2,FALSE))*0.039370078474</f>
        <v>0.96456692261300003</v>
      </c>
      <c r="U283" s="17">
        <f>(3.14159*(T283/2)^2)*(Q283)</f>
        <v>12.970377058814282</v>
      </c>
      <c r="V283" s="20" t="str">
        <f>+IFERROR(VLOOKUP(L283,'[4]Lookup Tables'!$R$4:$U$22,3,FALSE),"ERROR")</f>
        <v>Blue</v>
      </c>
      <c r="W283" s="21">
        <f>B283</f>
        <v>200003</v>
      </c>
      <c r="X283" s="22" t="s">
        <v>578</v>
      </c>
      <c r="Y283" s="23" t="s">
        <v>27</v>
      </c>
      <c r="Z283" s="23" t="str">
        <f>+IFERROR(VLOOKUP(L283,'[4]Lookup Tables'!$R$4:$U$22,4,FALSE),"ERROR")</f>
        <v>Fast</v>
      </c>
      <c r="AA283" s="21">
        <f>S283</f>
        <v>25</v>
      </c>
      <c r="AB283" s="24">
        <f>R283</f>
        <v>1.25</v>
      </c>
      <c r="AC283" s="23" t="s">
        <v>28</v>
      </c>
      <c r="AD283" s="25">
        <v>0.75</v>
      </c>
      <c r="AE283" s="26">
        <f>(($U283-(3.1459*(($AB283+0.043)/2)^2))/((3.1459*(($AB283+0.043)/2)^2)-(3.1459*(AD283/2)^2)))/12</f>
        <v>1.1132607632470035</v>
      </c>
      <c r="AF283" s="23" t="s">
        <v>305</v>
      </c>
      <c r="AG283" s="23">
        <v>0.875</v>
      </c>
      <c r="AH283" s="26">
        <f>(($U283-(3.1459*(($AB283+0.043)/2)^2))/((3.1459*(($AB283+0.043)/2)^2)-(3.1459*(AG283/2)^2)))/12</f>
        <v>1.3627918863849333</v>
      </c>
      <c r="AI283" s="23" t="s">
        <v>306</v>
      </c>
      <c r="AJ283" s="23">
        <v>1</v>
      </c>
      <c r="AK283" s="26">
        <f>(($U283-(3.1459*(($AB283+0.043)/2)^2))/((3.1459*(($AB283+0.043)/2)^2)-(3.1459*(AJ283/2)^2)))/12</f>
        <v>1.8382028021881407</v>
      </c>
      <c r="AL283" s="23" t="s">
        <v>31</v>
      </c>
      <c r="AM283" s="23">
        <v>0.80400000000000005</v>
      </c>
      <c r="AN283" s="26">
        <f>(($U283-(3.1459*(($AB283+0.043)/2)^2))/((3.1459*(($AB283+0.043)/2)^2)-(3.1459*(AM283/2)^2)))/12</f>
        <v>1.2043641217391092</v>
      </c>
      <c r="AO283" s="23"/>
      <c r="AP283" s="23"/>
      <c r="AQ283" s="26">
        <f>(($U283-(3.1459*(($AB283+0.043)/2)^2))/((3.1459*(($AB283+0.043)/2)^2)-(3.1459*(AP283/2)^2)))/12</f>
        <v>0.73869991515220568</v>
      </c>
      <c r="AR283" s="47">
        <f>AY283</f>
        <v>18</v>
      </c>
      <c r="AS283" s="21">
        <f>+IFERROR(VLOOKUP(L283,'[4]Lookup Tables'!$R$4:$U$22,2,FALSE),"ERROR")</f>
        <v>30</v>
      </c>
      <c r="AT283" s="23" t="str">
        <f>A283</f>
        <v>B or G</v>
      </c>
      <c r="AU283" s="21">
        <f>F283</f>
        <v>40</v>
      </c>
      <c r="AV283" s="21" t="str">
        <f>+IFERROR(VLOOKUP(L283,'[4]Lookup Tables'!$R$4:$V$22,5,FALSE),"ERROR")</f>
        <v>5-8</v>
      </c>
      <c r="AW283" s="21">
        <v>600</v>
      </c>
      <c r="AX283" s="48">
        <f>Q283</f>
        <v>17.75</v>
      </c>
      <c r="AY283" s="48">
        <f>AX283+0.25</f>
        <v>18</v>
      </c>
      <c r="AZ283" s="48">
        <f>AX283+1</f>
        <v>18.75</v>
      </c>
      <c r="BA283" s="29">
        <f t="array" ref="BA283">VLOOKUP($S283&amp;$M283, CHOOSE({1,2}, '[4]Lookup Tables'!$I$20:$I$49&amp;'[4]Lookup Tables'!$J$20:$J$49,'[4]Lookup Tables'!$K$20:$K$49), 2,0)</f>
        <v>5.45E-2</v>
      </c>
      <c r="BB283" s="29">
        <f>BA283*AX283</f>
        <v>0.96737499999999998</v>
      </c>
      <c r="BC283" s="30">
        <f>BB283*454</f>
        <v>439.18824999999998</v>
      </c>
      <c r="BD283" s="29">
        <f t="array" ref="BD283">VLOOKUP($S283&amp;$M283, CHOOSE({1,2}, '[4]Lookup Tables'!$I$20:$I$49&amp;'[4]Lookup Tables'!$J$20:$J$49,'[4]Lookup Tables'!$L$20:$L$49), 2,0)</f>
        <v>5.67E-2</v>
      </c>
      <c r="BE283" s="29">
        <f>BD283*AY283</f>
        <v>1.0206</v>
      </c>
      <c r="BF283" s="30">
        <f>BE283*454</f>
        <v>463.35239999999999</v>
      </c>
      <c r="BG283" s="29">
        <f t="array" ref="BG283">VLOOKUP($S283&amp;$M283, CHOOSE({1,2}, '[4]Lookup Tables'!$I$20:$I$49&amp;'[4]Lookup Tables'!$J$20:$J$49,'[4]Lookup Tables'!$M$20:$M$49), 2,0)</f>
        <v>5.8999999999999997E-2</v>
      </c>
      <c r="BH283" s="29">
        <f>BG283*AZ283</f>
        <v>1.10625</v>
      </c>
      <c r="BI283" s="30">
        <f>BH283*454</f>
        <v>502.23749999999995</v>
      </c>
      <c r="BJ283" s="30" t="str">
        <f>N283</f>
        <v>VLIF35</v>
      </c>
      <c r="BK283" s="31">
        <f>BE283*0.7</f>
        <v>0.71441999999999994</v>
      </c>
      <c r="BL283" s="30">
        <v>72036</v>
      </c>
      <c r="BM283" s="31">
        <f>BE283*0.3</f>
        <v>0.30617999999999995</v>
      </c>
      <c r="BN283" s="32">
        <v>0.3</v>
      </c>
      <c r="BO283" s="29" t="str">
        <f>'[4]Lookup Tables'!$P$58</f>
        <v>12-8 4x1.25 Universal Clip</v>
      </c>
      <c r="BP283" s="30">
        <f>VLOOKUP($BO283,'[4]Lookup Tables'!$P$58:$Q$60,2)</f>
        <v>8509</v>
      </c>
      <c r="BQ283" s="29" t="str">
        <f>VLOOKUP($S283,'[4]Lookup Tables'!$O$45:$S$53,2)</f>
        <v>40mm142 gauge</v>
      </c>
      <c r="BR283" s="33">
        <f>($AY283+1.25)/12</f>
        <v>1.6041666666666667</v>
      </c>
      <c r="BS283" s="30">
        <f>VLOOKUP($S283,'[4]Lookup Tables'!$O$45:$S$53,3)</f>
        <v>8030</v>
      </c>
      <c r="BT283" s="29" t="str">
        <f>VLOOKUP($S283,'[4]Lookup Tables'!$O$45:$S$53,4)</f>
        <v>84mm200 gauge</v>
      </c>
      <c r="BU283" s="33">
        <f>($AY283+1.25)/12</f>
        <v>1.6041666666666667</v>
      </c>
      <c r="BV283" s="30">
        <f>VLOOKUP($S283,'[4]Lookup Tables'!$O$45:$S$53,5)</f>
        <v>8032</v>
      </c>
      <c r="BW283" s="34">
        <f>F283</f>
        <v>40</v>
      </c>
      <c r="BX283" s="34">
        <f>BB283*BW283</f>
        <v>38.695</v>
      </c>
      <c r="BY283" s="34">
        <f>BE283*BW283</f>
        <v>40.823999999999998</v>
      </c>
      <c r="BZ283" s="34">
        <f>BH283*BW283</f>
        <v>44.25</v>
      </c>
      <c r="CA283" s="34">
        <f>BZ283+CE283+CI283</f>
        <v>46.05</v>
      </c>
      <c r="CB283" s="35" t="str">
        <f t="array" ref="CB283">VLOOKUP($E283&amp;ROUNDUP(($AZ283),0), CHOOSE({1,2},'[4]Lookup Tables'!$X$3:$X$129&amp;'[4]Lookup Tables'!$Y$3:$Y$129,'[4]Lookup Tables'!$Z$3:$Z$129),2,0)</f>
        <v>22"-2pc</v>
      </c>
      <c r="CC283" s="34">
        <f t="array" ref="CC283">VLOOKUP($E283&amp;ROUNDUP(($AZ283),0), CHOOSE({1,2},'[4]Lookup Tables'!$X$3:$X$129&amp;'[4]Lookup Tables'!$Y$3:$Y$129,'[4]Lookup Tables'!AA$3:$AA$129),2,0)</f>
        <v>8425</v>
      </c>
      <c r="CD283" s="34">
        <f t="array" ref="CD283">VLOOKUP($E283&amp;ROUNDUP(($AZ283),0), CHOOSE({1,2},'[4]Lookup Tables'!$X$3:$X$129&amp;'[4]Lookup Tables'!$Y$3:$Y$129,'[4]Lookup Tables'!$AB$3:$AB$129),2,0)</f>
        <v>8426</v>
      </c>
      <c r="CE283" s="36">
        <f t="array" ref="CE283">VLOOKUP($E283&amp;ROUNDUP(($AZ283),0), CHOOSE({1,2},'[4]Lookup Tables'!$X$3:$X$129&amp;'[4]Lookup Tables'!$Y$3:$Y$129,'[4]Lookup Tables'!$AD$3:$AD$129),2,0)</f>
        <v>1.8</v>
      </c>
      <c r="CF283" s="34">
        <f t="array" ref="CF283">VLOOKUP($E283&amp;ROUNDUP(($AZ283),0), CHOOSE({1,2},'[4]Lookup Tables'!$X$3:$X$129&amp;'[4]Lookup Tables'!$Y$3:$Y$129,'[4]Lookup Tables'!$AE$3:$AE$129),2,0)</f>
        <v>2</v>
      </c>
      <c r="CG283" s="34" t="str">
        <f t="array" ref="CG283">VLOOKUP($E283&amp;ROUNDUP(($AZ283+1),0), CHOOSE({1,2},'[4]Lookup Tables'!$X$3:$X$129&amp;'[4]Lookup Tables'!$Y$3:$Y$129,'[4]Lookup Tables'!$AC$3:$AC$129),2,0)</f>
        <v>NA</v>
      </c>
      <c r="CH283" s="36">
        <f>(CO283*12)*0.0386</f>
        <v>6.7745184123633244</v>
      </c>
      <c r="CI283" s="36">
        <f t="shared" si="2489"/>
        <v>0</v>
      </c>
      <c r="CJ283" s="36">
        <f>((3.14159*(((S283*0.039370078474)/2)^2))*Q283)*BW283</f>
        <v>540.20729107931197</v>
      </c>
      <c r="CK283" s="36">
        <f>((SQRT((CJ283/Q283)/3.14159))*2)</f>
        <v>6.22495598187031</v>
      </c>
      <c r="CL283" s="36">
        <f>CK283/0.7827</f>
        <v>7.9531825499812321</v>
      </c>
      <c r="CM283" s="36">
        <f>(2*3.14159*(CL283/2))/12</f>
        <v>2.0821365639329614</v>
      </c>
      <c r="CN283" s="37">
        <f>ROUNDUP((Q283/3)*CM283,1)</f>
        <v>12.4</v>
      </c>
      <c r="CO283" s="37">
        <f>(CN283*ABS(COS(15)))+((6*(CM283*5))/12)</f>
        <v>14.625471529281787</v>
      </c>
      <c r="CP283" s="52" t="str">
        <f t="array" ref="CP283">VLOOKUP($S283&amp;$D283, CHOOSE({1,2}, '[4]Lookup Tables'!$O$65:$O$79&amp;'[4]Lookup Tables'!$P$65:$P$79,'[4]Lookup Tables'!$Q$65:$Q$79),2,0)</f>
        <v>NA</v>
      </c>
      <c r="CQ283" s="39">
        <f t="shared" si="2490"/>
        <v>1.1762499999999998</v>
      </c>
      <c r="CR283" s="40" t="str">
        <f>+IFERROR(VLOOKUP($J283,'[5]Codes - Revised'!$A$8:$O$12110,10,FALSE),"ERROR")</f>
        <v>48 x 44</v>
      </c>
      <c r="CS283" s="41">
        <f>CQ283*F283*H283</f>
        <v>2352.4999999999995</v>
      </c>
    </row>
    <row r="284" spans="1:97" s="10" customFormat="1">
      <c r="A284" s="11" t="s">
        <v>21</v>
      </c>
      <c r="B284" s="12">
        <v>200004</v>
      </c>
      <c r="C284" s="11" t="s">
        <v>579</v>
      </c>
      <c r="D284" s="11" t="s">
        <v>23</v>
      </c>
      <c r="E284" s="11" t="s">
        <v>24</v>
      </c>
      <c r="F284" s="56">
        <v>40</v>
      </c>
      <c r="G284" s="13">
        <f>CA284</f>
        <v>46.05</v>
      </c>
      <c r="H284" s="14">
        <v>50</v>
      </c>
      <c r="I284" s="13">
        <f>F284*H284</f>
        <v>2000</v>
      </c>
      <c r="J284" s="14">
        <v>12221</v>
      </c>
      <c r="K284" s="11">
        <v>35</v>
      </c>
      <c r="L284" s="15">
        <f>+IFERROR(VLOOKUP($K284,'[4]Lookup Tables'!$A$3:$B$35,2,FALSE),"ERROR")</f>
        <v>35</v>
      </c>
      <c r="M284" s="11" t="s">
        <v>56</v>
      </c>
      <c r="N284" s="15" t="str">
        <f t="array" ref="N284">VLOOKUP($M284&amp;$L284, CHOOSE({1,2}, '[4]Lookup Tables'!$I$59:$I$165&amp;'[4]Lookup Tables'!$J$59:$J$165,'[4]Lookup Tables'!$K$59:$K$165), 2,0)</f>
        <v>LIF35</v>
      </c>
      <c r="O284" s="15">
        <f t="array" ref="O284">VLOOKUP($M284&amp;$K284&amp;A284, CHOOSE({1,2,3}, '[4]Lookup Tables'!$I$59:$I$165&amp;'[4]Lookup Tables'!$J$59:$J$165&amp;'[4]Lookup Tables'!$H$59:$H$165,'[4]Lookup Tables'!$L$59:$L$165), 2,0)</f>
        <v>70311</v>
      </c>
      <c r="P284" s="15">
        <f>+IFERROR(VLOOKUP($A284,'[4]Lookup Tables'!$I$54:$J$55,2,FALSE),"ERROR")</f>
        <v>72036</v>
      </c>
      <c r="Q284" s="16">
        <v>17.75</v>
      </c>
      <c r="R284" s="51">
        <v>1.25</v>
      </c>
      <c r="S284" s="18">
        <v>25</v>
      </c>
      <c r="T284" s="19">
        <f>(VLOOKUP(S284,'[4]Lookup Tables'!$L$3:$M$11,2,FALSE))*0.039370078474</f>
        <v>0.96456692261300003</v>
      </c>
      <c r="U284" s="17">
        <f>(3.14159*(T284/2)^2)*(Q284)</f>
        <v>12.970377058814282</v>
      </c>
      <c r="V284" s="20" t="str">
        <f>+IFERROR(VLOOKUP(L284,'[4]Lookup Tables'!$R$4:$U$22,3,FALSE),"ERROR")</f>
        <v>Blue</v>
      </c>
      <c r="W284" s="21">
        <f>B284</f>
        <v>200004</v>
      </c>
      <c r="X284" s="22" t="s">
        <v>580</v>
      </c>
      <c r="Y284" s="23" t="s">
        <v>27</v>
      </c>
      <c r="Z284" s="23" t="str">
        <f>+IFERROR(VLOOKUP(L284,'[4]Lookup Tables'!$R$4:$U$22,4,FALSE),"ERROR")</f>
        <v>Fast</v>
      </c>
      <c r="AA284" s="21">
        <f>S284</f>
        <v>25</v>
      </c>
      <c r="AB284" s="24">
        <f>R284</f>
        <v>1.25</v>
      </c>
      <c r="AC284" s="23" t="s">
        <v>28</v>
      </c>
      <c r="AD284" s="25">
        <v>0.75</v>
      </c>
      <c r="AE284" s="26">
        <f>(($U284-(3.1459*(($AB284+0.043)/2)^2))/((3.1459*(($AB284+0.043)/2)^2)-(3.1459*(AD284/2)^2)))/12</f>
        <v>1.1132607632470035</v>
      </c>
      <c r="AF284" s="23" t="s">
        <v>305</v>
      </c>
      <c r="AG284" s="23">
        <v>0.875</v>
      </c>
      <c r="AH284" s="26">
        <f>(($U284-(3.1459*(($AB284+0.043)/2)^2))/((3.1459*(($AB284+0.043)/2)^2)-(3.1459*(AG284/2)^2)))/12</f>
        <v>1.3627918863849333</v>
      </c>
      <c r="AI284" s="23" t="s">
        <v>306</v>
      </c>
      <c r="AJ284" s="23">
        <v>1</v>
      </c>
      <c r="AK284" s="26">
        <f>(($U284-(3.1459*(($AB284+0.043)/2)^2))/((3.1459*(($AB284+0.043)/2)^2)-(3.1459*(AJ284/2)^2)))/12</f>
        <v>1.8382028021881407</v>
      </c>
      <c r="AL284" s="23" t="s">
        <v>31</v>
      </c>
      <c r="AM284" s="23">
        <v>0.80400000000000005</v>
      </c>
      <c r="AN284" s="26">
        <f>(($U284-(3.1459*(($AB284+0.043)/2)^2))/((3.1459*(($AB284+0.043)/2)^2)-(3.1459*(AM284/2)^2)))/12</f>
        <v>1.2043641217391092</v>
      </c>
      <c r="AO284" s="23"/>
      <c r="AP284" s="23"/>
      <c r="AQ284" s="26">
        <f>(($U284-(3.1459*(($AB284+0.043)/2)^2))/((3.1459*(($AB284+0.043)/2)^2)-(3.1459*(AP284/2)^2)))/12</f>
        <v>0.73869991515220568</v>
      </c>
      <c r="AR284" s="47">
        <f>AY284</f>
        <v>18</v>
      </c>
      <c r="AS284" s="21">
        <f>+IFERROR(VLOOKUP(L284,'[4]Lookup Tables'!$R$4:$U$22,2,FALSE),"ERROR")</f>
        <v>30</v>
      </c>
      <c r="AT284" s="23" t="str">
        <f>A284</f>
        <v>B or G</v>
      </c>
      <c r="AU284" s="21">
        <f>F284</f>
        <v>40</v>
      </c>
      <c r="AV284" s="21" t="str">
        <f>+IFERROR(VLOOKUP(L284,'[4]Lookup Tables'!$R$4:$V$22,5,FALSE),"ERROR")</f>
        <v>5-8</v>
      </c>
      <c r="AW284" s="21">
        <v>600</v>
      </c>
      <c r="AX284" s="48">
        <f>Q284</f>
        <v>17.75</v>
      </c>
      <c r="AY284" s="48">
        <f>AX284+0.25</f>
        <v>18</v>
      </c>
      <c r="AZ284" s="48">
        <f>AX284+1</f>
        <v>18.75</v>
      </c>
      <c r="BA284" s="29">
        <f t="array" ref="BA284">VLOOKUP($S284&amp;$M284, CHOOSE({1,2}, '[4]Lookup Tables'!$I$20:$I$49&amp;'[4]Lookup Tables'!$J$20:$J$49,'[4]Lookup Tables'!$K$20:$K$49), 2,0)</f>
        <v>5.45E-2</v>
      </c>
      <c r="BB284" s="29">
        <f>BA284*AX284</f>
        <v>0.96737499999999998</v>
      </c>
      <c r="BC284" s="30">
        <f>BB284*454</f>
        <v>439.18824999999998</v>
      </c>
      <c r="BD284" s="29">
        <f t="array" ref="BD284">VLOOKUP($S284&amp;$M284, CHOOSE({1,2}, '[4]Lookup Tables'!$I$20:$I$49&amp;'[4]Lookup Tables'!$J$20:$J$49,'[4]Lookup Tables'!$L$20:$L$49), 2,0)</f>
        <v>5.67E-2</v>
      </c>
      <c r="BE284" s="29">
        <f>BD284*AY284</f>
        <v>1.0206</v>
      </c>
      <c r="BF284" s="30">
        <f>BE284*454</f>
        <v>463.35239999999999</v>
      </c>
      <c r="BG284" s="29">
        <f t="array" ref="BG284">VLOOKUP($S284&amp;$M284, CHOOSE({1,2}, '[4]Lookup Tables'!$I$20:$I$49&amp;'[4]Lookup Tables'!$J$20:$J$49,'[4]Lookup Tables'!$M$20:$M$49), 2,0)</f>
        <v>5.8999999999999997E-2</v>
      </c>
      <c r="BH284" s="29">
        <f>BG284*AZ284</f>
        <v>1.10625</v>
      </c>
      <c r="BI284" s="30">
        <f>BH284*454</f>
        <v>502.23749999999995</v>
      </c>
      <c r="BJ284" s="30" t="str">
        <f>N284</f>
        <v>LIF35</v>
      </c>
      <c r="BK284" s="31">
        <f>BE284*0.7</f>
        <v>0.71441999999999994</v>
      </c>
      <c r="BL284" s="30">
        <v>72036</v>
      </c>
      <c r="BM284" s="31">
        <f>BE284*0.3</f>
        <v>0.30617999999999995</v>
      </c>
      <c r="BN284" s="32">
        <v>0.3</v>
      </c>
      <c r="BO284" s="29" t="str">
        <f>'[4]Lookup Tables'!$P$58</f>
        <v>12-8 4x1.25 Universal Clip</v>
      </c>
      <c r="BP284" s="30">
        <f>VLOOKUP($BO284,'[4]Lookup Tables'!$P$58:$Q$60,2)</f>
        <v>8509</v>
      </c>
      <c r="BQ284" s="29" t="str">
        <f>VLOOKUP($S284,'[4]Lookup Tables'!$O$45:$S$53,2)</f>
        <v>40mm142 gauge</v>
      </c>
      <c r="BR284" s="33">
        <f>($AY284+1.25)/12</f>
        <v>1.6041666666666667</v>
      </c>
      <c r="BS284" s="30">
        <f>VLOOKUP($S284,'[4]Lookup Tables'!$O$45:$S$53,3)</f>
        <v>8030</v>
      </c>
      <c r="BT284" s="29" t="str">
        <f>VLOOKUP($S284,'[4]Lookup Tables'!$O$45:$S$53,4)</f>
        <v>84mm200 gauge</v>
      </c>
      <c r="BU284" s="33">
        <f>($AY284+1.25)/12</f>
        <v>1.6041666666666667</v>
      </c>
      <c r="BV284" s="30">
        <f>VLOOKUP($S284,'[4]Lookup Tables'!$O$45:$S$53,5)</f>
        <v>8032</v>
      </c>
      <c r="BW284" s="34">
        <f>F284</f>
        <v>40</v>
      </c>
      <c r="BX284" s="34">
        <f>BB284*BW284</f>
        <v>38.695</v>
      </c>
      <c r="BY284" s="34">
        <f>BE284*BW284</f>
        <v>40.823999999999998</v>
      </c>
      <c r="BZ284" s="34">
        <f>BH284*BW284</f>
        <v>44.25</v>
      </c>
      <c r="CA284" s="34">
        <f>BZ284+CE284+CI284</f>
        <v>46.05</v>
      </c>
      <c r="CB284" s="35" t="str">
        <f t="array" ref="CB284">VLOOKUP($E284&amp;ROUNDUP(($AZ284),0), CHOOSE({1,2},'[4]Lookup Tables'!$X$3:$X$129&amp;'[4]Lookup Tables'!$Y$3:$Y$129,'[4]Lookup Tables'!$Z$3:$Z$129),2,0)</f>
        <v>22"-2pc</v>
      </c>
      <c r="CC284" s="34">
        <f t="array" ref="CC284">VLOOKUP($E284&amp;ROUNDUP(($AZ284),0), CHOOSE({1,2},'[4]Lookup Tables'!$X$3:$X$129&amp;'[4]Lookup Tables'!$Y$3:$Y$129,'[4]Lookup Tables'!AA$3:$AA$129),2,0)</f>
        <v>8425</v>
      </c>
      <c r="CD284" s="34">
        <f t="array" ref="CD284">VLOOKUP($E284&amp;ROUNDUP(($AZ284),0), CHOOSE({1,2},'[4]Lookup Tables'!$X$3:$X$129&amp;'[4]Lookup Tables'!$Y$3:$Y$129,'[4]Lookup Tables'!$AB$3:$AB$129),2,0)</f>
        <v>8426</v>
      </c>
      <c r="CE284" s="36">
        <f t="array" ref="CE284">VLOOKUP($E284&amp;ROUNDUP(($AZ284),0), CHOOSE({1,2},'[4]Lookup Tables'!$X$3:$X$129&amp;'[4]Lookup Tables'!$Y$3:$Y$129,'[4]Lookup Tables'!$AD$3:$AD$129),2,0)</f>
        <v>1.8</v>
      </c>
      <c r="CF284" s="34">
        <f t="array" ref="CF284">VLOOKUP($E284&amp;ROUNDUP(($AZ284),0), CHOOSE({1,2},'[4]Lookup Tables'!$X$3:$X$129&amp;'[4]Lookup Tables'!$Y$3:$Y$129,'[4]Lookup Tables'!$AE$3:$AE$129),2,0)</f>
        <v>2</v>
      </c>
      <c r="CG284" s="34" t="str">
        <f t="array" ref="CG284">VLOOKUP($E284&amp;ROUNDUP(($AZ284+1),0), CHOOSE({1,2},'[4]Lookup Tables'!$X$3:$X$129&amp;'[4]Lookup Tables'!$Y$3:$Y$129,'[4]Lookup Tables'!$AC$3:$AC$129),2,0)</f>
        <v>NA</v>
      </c>
      <c r="CH284" s="36">
        <f>(CO284*12)*0.0386</f>
        <v>6.7745184123633244</v>
      </c>
      <c r="CI284" s="36">
        <f t="shared" si="2489"/>
        <v>0</v>
      </c>
      <c r="CJ284" s="36">
        <f>((3.14159*(((S284*0.039370078474)/2)^2))*Q284)*BW284</f>
        <v>540.20729107931197</v>
      </c>
      <c r="CK284" s="36">
        <f>((SQRT((CJ284/Q284)/3.14159))*2)</f>
        <v>6.22495598187031</v>
      </c>
      <c r="CL284" s="36">
        <f>CK284/0.7827</f>
        <v>7.9531825499812321</v>
      </c>
      <c r="CM284" s="36">
        <f>(2*3.14159*(CL284/2))/12</f>
        <v>2.0821365639329614</v>
      </c>
      <c r="CN284" s="37">
        <f>ROUNDUP((Q284/3)*CM284,1)</f>
        <v>12.4</v>
      </c>
      <c r="CO284" s="37">
        <f>(CN284*ABS(COS(15)))+((6*(CM284*5))/12)</f>
        <v>14.625471529281787</v>
      </c>
      <c r="CP284" s="52" t="str">
        <f t="array" ref="CP284">VLOOKUP($S284&amp;$D284, CHOOSE({1,2}, '[4]Lookup Tables'!$O$65:$O$79&amp;'[4]Lookup Tables'!$P$65:$P$79,'[4]Lookup Tables'!$Q$65:$Q$79),2,0)</f>
        <v>NA</v>
      </c>
      <c r="CQ284" s="39">
        <f t="shared" si="2490"/>
        <v>1.1762499999999998</v>
      </c>
      <c r="CR284" s="40" t="str">
        <f>+IFERROR(VLOOKUP($J284,'[5]Codes - Revised'!$A$8:$O$12110,10,FALSE),"ERROR")</f>
        <v>48 x 44</v>
      </c>
      <c r="CS284" s="41">
        <f>CQ284*F284*H284</f>
        <v>2352.4999999999995</v>
      </c>
    </row>
    <row r="285" spans="1:97" s="10" customFormat="1">
      <c r="A285" s="42" t="s">
        <v>21</v>
      </c>
      <c r="B285" s="12">
        <v>200007</v>
      </c>
      <c r="C285" s="42" t="s">
        <v>581</v>
      </c>
      <c r="D285" s="42" t="s">
        <v>23</v>
      </c>
      <c r="E285" s="42" t="s">
        <v>24</v>
      </c>
      <c r="F285" s="57">
        <v>30</v>
      </c>
      <c r="G285" s="13">
        <f t="shared" ref="G285" si="2492">CA285</f>
        <v>34.987499999999997</v>
      </c>
      <c r="H285" s="43">
        <v>50</v>
      </c>
      <c r="I285" s="13">
        <f t="shared" ref="I285" si="2493">F285*H285</f>
        <v>1500</v>
      </c>
      <c r="J285" s="43">
        <v>12221</v>
      </c>
      <c r="K285" s="42" t="s">
        <v>314</v>
      </c>
      <c r="L285" s="15">
        <f>+IFERROR(VLOOKUP($K285,'[4]Lookup Tables'!$A$3:$B$35,2,FALSE),"ERROR")</f>
        <v>35</v>
      </c>
      <c r="M285" s="42" t="s">
        <v>56</v>
      </c>
      <c r="N285" s="15" t="e">
        <f>VLOOKUP($M285&amp;$L285, CHOOSE({1,2}, '[4]Lookup Tables'!$I$59:$I$166&amp;'[4]Lookup Tables'!$J$59:$J$166,'[4]Lookup Tables'!$K$59:$K$166), 2,0)</f>
        <v>#N/A</v>
      </c>
      <c r="O285" s="15">
        <f t="array" ref="O285">VLOOKUP($M285&amp;$K285&amp;A285, CHOOSE({1,2,3}, '[4]Lookup Tables'!$I$59:$I$166&amp;'[4]Lookup Tables'!$J$59:$J$166&amp;'[4]Lookup Tables'!$H$59:$H$166,'[4]Lookup Tables'!$L$59:$L$166), 2,0)</f>
        <v>70307</v>
      </c>
      <c r="P285" s="15">
        <f>+IFERROR(VLOOKUP($A285,'[4]Lookup Tables'!$I$54:$J$55,2,FALSE),"ERROR")</f>
        <v>72036</v>
      </c>
      <c r="Q285" s="44">
        <v>17.75</v>
      </c>
      <c r="R285" s="51">
        <v>1.25</v>
      </c>
      <c r="S285" s="45">
        <v>25</v>
      </c>
      <c r="T285" s="19">
        <f>(VLOOKUP(S285,'[4]Lookup Tables'!$L$3:$M$11,2,FALSE))*0.039370078474</f>
        <v>0.96456692261300003</v>
      </c>
      <c r="U285" s="17">
        <f t="shared" ref="U285" si="2494">(3.14159*(T285/2)^2)*(Q285)</f>
        <v>12.970377058814282</v>
      </c>
      <c r="V285" s="20" t="str">
        <f>+IFERROR(VLOOKUP(L285,'[4]Lookup Tables'!$R$4:$U$22,3,FALSE),"ERROR")</f>
        <v>Blue</v>
      </c>
      <c r="W285" s="21">
        <f t="shared" ref="W285" si="2495">B285</f>
        <v>200007</v>
      </c>
      <c r="X285" s="46" t="s">
        <v>582</v>
      </c>
      <c r="Y285" s="23" t="s">
        <v>27</v>
      </c>
      <c r="Z285" s="23" t="str">
        <f>+IFERROR(VLOOKUP(L285,'[4]Lookup Tables'!$R$4:$U$22,4,FALSE),"ERROR")</f>
        <v>Fast</v>
      </c>
      <c r="AA285" s="21">
        <f t="shared" ref="AA285" si="2496">S285</f>
        <v>25</v>
      </c>
      <c r="AB285" s="24">
        <f t="shared" ref="AB285" si="2497">R285</f>
        <v>1.25</v>
      </c>
      <c r="AC285" s="23" t="s">
        <v>28</v>
      </c>
      <c r="AD285" s="25">
        <v>0.75</v>
      </c>
      <c r="AE285" s="26">
        <f t="shared" ref="AE285" si="2498">(($U285-(3.1459*(($AB285+0.043)/2)^2))/((3.1459*(($AB285+0.043)/2)^2)-(3.1459*(AD285/2)^2)))/12</f>
        <v>1.1132607632470035</v>
      </c>
      <c r="AF285" s="23" t="s">
        <v>305</v>
      </c>
      <c r="AG285" s="23">
        <v>0.875</v>
      </c>
      <c r="AH285" s="26">
        <f t="shared" ref="AH285" si="2499">(($U285-(3.1459*(($AB285+0.043)/2)^2))/((3.1459*(($AB285+0.043)/2)^2)-(3.1459*(AG285/2)^2)))/12</f>
        <v>1.3627918863849333</v>
      </c>
      <c r="AI285" s="23" t="s">
        <v>306</v>
      </c>
      <c r="AJ285" s="23">
        <v>1</v>
      </c>
      <c r="AK285" s="26">
        <f t="shared" ref="AK285" si="2500">(($U285-(3.1459*(($AB285+0.043)/2)^2))/((3.1459*(($AB285+0.043)/2)^2)-(3.1459*(AJ285/2)^2)))/12</f>
        <v>1.8382028021881407</v>
      </c>
      <c r="AL285" s="23" t="s">
        <v>31</v>
      </c>
      <c r="AM285" s="23">
        <v>0.80400000000000005</v>
      </c>
      <c r="AN285" s="26">
        <f t="shared" ref="AN285" si="2501">(($U285-(3.1459*(($AB285+0.043)/2)^2))/((3.1459*(($AB285+0.043)/2)^2)-(3.1459*(AM285/2)^2)))/12</f>
        <v>1.2043641217391092</v>
      </c>
      <c r="AO285" s="23"/>
      <c r="AP285" s="23"/>
      <c r="AQ285" s="26">
        <f t="shared" ref="AQ285" si="2502">(($U285-(3.1459*(($AB285+0.043)/2)^2))/((3.1459*(($AB285+0.043)/2)^2)-(3.1459*(AP285/2)^2)))/12</f>
        <v>0.73869991515220568</v>
      </c>
      <c r="AR285" s="47">
        <f t="shared" ref="AR285" si="2503">AY285</f>
        <v>18</v>
      </c>
      <c r="AS285" s="21">
        <f>+IFERROR(VLOOKUP(L285,'[4]Lookup Tables'!$R$4:$U$22,2,FALSE),"ERROR")</f>
        <v>30</v>
      </c>
      <c r="AT285" s="23" t="str">
        <f t="shared" ref="AT285" si="2504">A285</f>
        <v>B or G</v>
      </c>
      <c r="AU285" s="21">
        <f t="shared" ref="AU285" si="2505">F285</f>
        <v>30</v>
      </c>
      <c r="AV285" s="21" t="str">
        <f>+IFERROR(VLOOKUP(L285,'[4]Lookup Tables'!$R$4:$V$22,5,FALSE),"ERROR")</f>
        <v>5-8</v>
      </c>
      <c r="AW285" s="21">
        <v>600</v>
      </c>
      <c r="AX285" s="48">
        <f t="shared" ref="AX285" si="2506">Q285</f>
        <v>17.75</v>
      </c>
      <c r="AY285" s="48">
        <f t="shared" ref="AY285" si="2507">AX285+0.25</f>
        <v>18</v>
      </c>
      <c r="AZ285" s="48">
        <f t="shared" ref="AZ285" si="2508">AX285+1</f>
        <v>18.75</v>
      </c>
      <c r="BA285" s="29">
        <f t="array" ref="BA285">VLOOKUP($S285&amp;$M285, CHOOSE({1,2}, '[4]Lookup Tables'!$I$20:$I$49&amp;'[4]Lookup Tables'!$J$20:$J$49,'[4]Lookup Tables'!$K$20:$K$49), 2,0)</f>
        <v>5.45E-2</v>
      </c>
      <c r="BB285" s="29">
        <f t="shared" ref="BB285" si="2509">BA285*AX285</f>
        <v>0.96737499999999998</v>
      </c>
      <c r="BC285" s="30">
        <f t="shared" ref="BC285" si="2510">BB285*454</f>
        <v>439.18824999999998</v>
      </c>
      <c r="BD285" s="29">
        <f t="array" ref="BD285">VLOOKUP($S285&amp;$M285, CHOOSE({1,2}, '[4]Lookup Tables'!$I$20:$I$49&amp;'[4]Lookup Tables'!$J$20:$J$49,'[4]Lookup Tables'!$L$20:$L$49), 2,0)</f>
        <v>5.67E-2</v>
      </c>
      <c r="BE285" s="29">
        <f t="shared" ref="BE285" si="2511">BD285*AY285</f>
        <v>1.0206</v>
      </c>
      <c r="BF285" s="30">
        <f t="shared" ref="BF285" si="2512">BE285*454</f>
        <v>463.35239999999999</v>
      </c>
      <c r="BG285" s="29">
        <f t="array" ref="BG285">VLOOKUP($S285&amp;$M285, CHOOSE({1,2}, '[4]Lookup Tables'!$I$20:$I$49&amp;'[4]Lookup Tables'!$J$20:$J$49,'[4]Lookup Tables'!$M$20:$M$49), 2,0)</f>
        <v>5.8999999999999997E-2</v>
      </c>
      <c r="BH285" s="29">
        <f t="shared" ref="BH285" si="2513">BG285*AZ285</f>
        <v>1.10625</v>
      </c>
      <c r="BI285" s="30">
        <f t="shared" ref="BI285" si="2514">BH285*454</f>
        <v>502.23749999999995</v>
      </c>
      <c r="BJ285" s="30" t="e">
        <f t="shared" ref="BJ285" si="2515">N285</f>
        <v>#N/A</v>
      </c>
      <c r="BK285" s="31">
        <f t="shared" ref="BK285" si="2516">BE285*0.7</f>
        <v>0.71441999999999994</v>
      </c>
      <c r="BL285" s="30">
        <v>72036</v>
      </c>
      <c r="BM285" s="31">
        <f t="shared" ref="BM285" si="2517">BE285*0.3</f>
        <v>0.30617999999999995</v>
      </c>
      <c r="BN285" s="32">
        <v>0.3</v>
      </c>
      <c r="BO285" s="29" t="str">
        <f>'[4]Lookup Tables'!$P$58</f>
        <v>12-8 4x1.25 Universal Clip</v>
      </c>
      <c r="BP285" s="30">
        <f>VLOOKUP($BO285,'[4]Lookup Tables'!$P$58:$Q$60,2)</f>
        <v>8509</v>
      </c>
      <c r="BQ285" s="29" t="str">
        <f>VLOOKUP($S285,'[4]Lookup Tables'!$O$45:$S$53,2)</f>
        <v>40mm142 gauge</v>
      </c>
      <c r="BR285" s="33">
        <f t="shared" ref="BR285" si="2518">($AY285+1.25)/12</f>
        <v>1.6041666666666667</v>
      </c>
      <c r="BS285" s="30">
        <f>VLOOKUP($S285,'[4]Lookup Tables'!$O$45:$S$53,3)</f>
        <v>8030</v>
      </c>
      <c r="BT285" s="29" t="str">
        <f>VLOOKUP($S285,'[4]Lookup Tables'!$O$45:$S$53,4)</f>
        <v>84mm200 gauge</v>
      </c>
      <c r="BU285" s="33">
        <f t="shared" ref="BU285" si="2519">($AY285+1.25)/12</f>
        <v>1.6041666666666667</v>
      </c>
      <c r="BV285" s="30">
        <f>VLOOKUP($S285,'[4]Lookup Tables'!$O$45:$S$53,5)</f>
        <v>8032</v>
      </c>
      <c r="BW285" s="34">
        <f t="shared" ref="BW285" si="2520">F285</f>
        <v>30</v>
      </c>
      <c r="BX285" s="34">
        <f t="shared" ref="BX285" si="2521">BB285*BW285</f>
        <v>29.021249999999998</v>
      </c>
      <c r="BY285" s="34">
        <f t="shared" ref="BY285" si="2522">BE285*BW285</f>
        <v>30.617999999999999</v>
      </c>
      <c r="BZ285" s="34">
        <f t="shared" ref="BZ285" si="2523">BH285*BW285</f>
        <v>33.1875</v>
      </c>
      <c r="CA285" s="34">
        <f t="shared" ref="CA285" si="2524">BZ285+CE285+CI285</f>
        <v>34.987499999999997</v>
      </c>
      <c r="CB285" s="35" t="str">
        <f t="array" ref="CB285">VLOOKUP($E285&amp;ROUNDUP(($AZ285),0), CHOOSE({1,2},'[4]Lookup Tables'!$X$3:$X$129&amp;'[4]Lookup Tables'!$Y$3:$Y$129,'[4]Lookup Tables'!$Z$3:$Z$129),2,0)</f>
        <v>22"-2pc</v>
      </c>
      <c r="CC285" s="34">
        <f t="array" ref="CC285">VLOOKUP($E285&amp;ROUNDUP(($AZ285),0), CHOOSE({1,2},'[4]Lookup Tables'!$X$3:$X$129&amp;'[4]Lookup Tables'!$Y$3:$Y$129,'[4]Lookup Tables'!AA$3:$AA$129),2,0)</f>
        <v>8425</v>
      </c>
      <c r="CD285" s="34">
        <f t="array" ref="CD285">VLOOKUP($E285&amp;ROUNDUP(($AZ285),0), CHOOSE({1,2},'[4]Lookup Tables'!$X$3:$X$129&amp;'[4]Lookup Tables'!$Y$3:$Y$129,'[4]Lookup Tables'!$AB$3:$AB$129),2,0)</f>
        <v>8426</v>
      </c>
      <c r="CE285" s="36">
        <f t="array" ref="CE285">VLOOKUP($E285&amp;ROUNDUP(($AZ285),0), CHOOSE({1,2},'[4]Lookup Tables'!$X$3:$X$129&amp;'[4]Lookup Tables'!$Y$3:$Y$129,'[4]Lookup Tables'!$AD$3:$AD$129),2,0)</f>
        <v>1.8</v>
      </c>
      <c r="CF285" s="34">
        <f t="array" ref="CF285">VLOOKUP($E285&amp;ROUNDUP(($AZ285),0), CHOOSE({1,2},'[4]Lookup Tables'!$X$3:$X$129&amp;'[4]Lookup Tables'!$Y$3:$Y$129,'[4]Lookup Tables'!$AE$3:$AE$129),2,0)</f>
        <v>2</v>
      </c>
      <c r="CG285" s="34" t="str">
        <f t="array" ref="CG285">VLOOKUP($E285&amp;ROUNDUP(($AZ285+1),0), CHOOSE({1,2},'[4]Lookup Tables'!$X$3:$X$129&amp;'[4]Lookup Tables'!$Y$3:$Y$129,'[4]Lookup Tables'!$AC$3:$AC$129),2,0)</f>
        <v>NA</v>
      </c>
      <c r="CH285" s="36">
        <f t="shared" ref="CH285" si="2525">(CO285*12)*0.0386</f>
        <v>5.8532817187870645</v>
      </c>
      <c r="CI285" s="36">
        <f t="shared" si="2489"/>
        <v>0</v>
      </c>
      <c r="CJ285" s="36">
        <f t="shared" ref="CJ285" si="2526">((3.14159*(((S285*0.039370078474)/2)^2))*Q285)*BW285</f>
        <v>405.15546830948398</v>
      </c>
      <c r="CK285" s="36">
        <f t="shared" ref="CK285" si="2527">((SQRT((CJ285/Q285)/3.14159))*2)</f>
        <v>5.3909700177395923</v>
      </c>
      <c r="CL285" s="36">
        <f t="shared" ref="CL285" si="2528">CK285/0.7827</f>
        <v>6.8876581292188481</v>
      </c>
      <c r="CM285" s="36">
        <f t="shared" ref="CM285" si="2529">(2*3.14159*(CL285/2))/12</f>
        <v>1.8031831585143865</v>
      </c>
      <c r="CN285" s="37">
        <f t="shared" ref="CN285" si="2530">ROUNDUP((Q285/3)*CM285,1)</f>
        <v>10.7</v>
      </c>
      <c r="CO285" s="37">
        <f t="shared" ref="CO285" si="2531">(CN285*ABS(COS(15)))+((6*(CM285*5))/12)</f>
        <v>12.636618563875356</v>
      </c>
      <c r="CP285" s="52" t="str">
        <f t="array" ref="CP285">VLOOKUP($S285&amp;$D285, CHOOSE({1,2}, '[4]Lookup Tables'!$O$65:$O$79&amp;'[4]Lookup Tables'!$P$65:$P$79,'[4]Lookup Tables'!$Q$65:$Q$79),2,0)</f>
        <v>NA</v>
      </c>
      <c r="CQ285" s="39">
        <f t="shared" si="2490"/>
        <v>1.1995833333333334</v>
      </c>
      <c r="CR285" s="40" t="str">
        <f>+IFERROR(VLOOKUP($J285,'[5]Codes - Revised'!$A$8:$O$12110,10,FALSE),"ERROR")</f>
        <v>48 x 44</v>
      </c>
      <c r="CS285" s="41">
        <f t="shared" ref="CS285" si="2532">CQ285*F285*H285</f>
        <v>1799.3750000000002</v>
      </c>
    </row>
    <row r="286" spans="1:97" s="10" customFormat="1">
      <c r="A286" s="11" t="s">
        <v>21</v>
      </c>
      <c r="B286" s="11">
        <v>244030</v>
      </c>
      <c r="C286" s="11" t="s">
        <v>583</v>
      </c>
      <c r="D286" s="11" t="s">
        <v>23</v>
      </c>
      <c r="E286" s="11" t="s">
        <v>24</v>
      </c>
      <c r="F286" s="56">
        <v>30</v>
      </c>
      <c r="G286" s="13">
        <f>CA286</f>
        <v>29.047250000000002</v>
      </c>
      <c r="H286" s="14">
        <v>75</v>
      </c>
      <c r="I286" s="13">
        <f>F286*H286</f>
        <v>2250</v>
      </c>
      <c r="J286" s="14">
        <v>12137</v>
      </c>
      <c r="K286" s="11" t="s">
        <v>65</v>
      </c>
      <c r="L286" s="15" t="str">
        <f>+IFERROR(VLOOKUP($K286,'[4]Lookup Tables'!$A$3:$B$35,2,FALSE),"ERROR")</f>
        <v>0204</v>
      </c>
      <c r="M286" s="11" t="s">
        <v>25</v>
      </c>
      <c r="N286" s="15" t="str">
        <f t="array" ref="N286">VLOOKUP($M286&amp;$L286, CHOOSE({1,2}, '[4]Lookup Tables'!$I$59:$I$165&amp;'[4]Lookup Tables'!$J$59:$J$165,'[4]Lookup Tables'!$K$59:$K$165), 2,0)</f>
        <v>M0204</v>
      </c>
      <c r="O286" s="15">
        <f t="array" ref="O286">VLOOKUP($M286&amp;$K286&amp;A286, CHOOSE({1,2,3}, '[4]Lookup Tables'!$I$59:$I$165&amp;'[4]Lookup Tables'!$J$59:$J$165&amp;'[4]Lookup Tables'!$H$59:$H$165,'[4]Lookup Tables'!$L$59:$L$165), 2,0)</f>
        <v>70350</v>
      </c>
      <c r="P286" s="15">
        <f>+IFERROR(VLOOKUP($A286,'[4]Lookup Tables'!$I$54:$J$55,2,FALSE),"ERROR")</f>
        <v>72036</v>
      </c>
      <c r="Q286" s="16">
        <v>11.75</v>
      </c>
      <c r="R286" s="51">
        <v>1.25</v>
      </c>
      <c r="S286" s="18">
        <v>28</v>
      </c>
      <c r="T286" s="19">
        <f>(VLOOKUP(S286,'[4]Lookup Tables'!$L$3:$M$11,2,FALSE))*0.039370078474</f>
        <v>1.0925196776535</v>
      </c>
      <c r="U286" s="17">
        <f>(3.14159*(T286/2)^2)*(Q286)</f>
        <v>11.015035900325545</v>
      </c>
      <c r="V286" s="20" t="str">
        <f>+IFERROR(VLOOKUP(L286,'[4]Lookup Tables'!$R$4:$U$22,3,FALSE),"ERROR")</f>
        <v>Yellow</v>
      </c>
      <c r="W286" s="21">
        <f>B286</f>
        <v>244030</v>
      </c>
      <c r="X286" s="22" t="s">
        <v>584</v>
      </c>
      <c r="Y286" s="23" t="s">
        <v>27</v>
      </c>
      <c r="Z286" s="23" t="str">
        <f>+IFERROR(VLOOKUP(L286,'[4]Lookup Tables'!$R$4:$U$22,4,FALSE),"ERROR")</f>
        <v>Slow</v>
      </c>
      <c r="AA286" s="21">
        <f>S286</f>
        <v>28</v>
      </c>
      <c r="AB286" s="24">
        <f>R286</f>
        <v>1.25</v>
      </c>
      <c r="AC286" s="23" t="s">
        <v>28</v>
      </c>
      <c r="AD286" s="25">
        <v>0.75</v>
      </c>
      <c r="AE286" s="26">
        <f>(($U286-(3.1459*(($AB286+0.043)/2)^2))/((3.1459*(($AB286+0.043)/2)^2)-(3.1459*(AD286/2)^2)))/12</f>
        <v>0.92649890880019792</v>
      </c>
      <c r="AF286" s="23" t="s">
        <v>305</v>
      </c>
      <c r="AG286" s="23">
        <v>0.875</v>
      </c>
      <c r="AH286" s="26">
        <f>(($U286-(3.1459*(($AB286+0.043)/2)^2))/((3.1459*(($AB286+0.043)/2)^2)-(3.1459*(AG286/2)^2)))/12</f>
        <v>1.1341684152909111</v>
      </c>
      <c r="AI286" s="23" t="s">
        <v>306</v>
      </c>
      <c r="AJ286" s="23">
        <v>1</v>
      </c>
      <c r="AK286" s="26">
        <f>(($U286-(3.1459*(($AB286+0.043)/2)^2))/((3.1459*(($AB286+0.043)/2)^2)-(3.1459*(AJ286/2)^2)))/12</f>
        <v>1.5298238711058447</v>
      </c>
      <c r="AL286" s="23" t="s">
        <v>31</v>
      </c>
      <c r="AM286" s="23">
        <v>0.80400000000000005</v>
      </c>
      <c r="AN286" s="26">
        <f>(($U286-(3.1459*(($AB286+0.043)/2)^2))/((3.1459*(($AB286+0.043)/2)^2)-(3.1459*(AM286/2)^2)))/12</f>
        <v>1.0023186673128237</v>
      </c>
      <c r="AO286" s="23"/>
      <c r="AP286" s="23"/>
      <c r="AQ286" s="26">
        <f>(($U286-(3.1459*(($AB286+0.043)/2)^2))/((3.1459*(($AB286+0.043)/2)^2)-(3.1459*(AP286/2)^2)))/12</f>
        <v>0.61477480201776036</v>
      </c>
      <c r="AR286" s="47">
        <f>AY286</f>
        <v>12</v>
      </c>
      <c r="AS286" s="21">
        <f>+IFERROR(VLOOKUP(L286,'[4]Lookup Tables'!$R$4:$U$22,2,FALSE),"ERROR")</f>
        <v>240</v>
      </c>
      <c r="AT286" s="23" t="str">
        <f>A286</f>
        <v>B or G</v>
      </c>
      <c r="AU286" s="21">
        <f>F286</f>
        <v>30</v>
      </c>
      <c r="AV286" s="21" t="str">
        <f>+IFERROR(VLOOKUP(L286,'[4]Lookup Tables'!$R$4:$V$22,5,FALSE),"ERROR")</f>
        <v>5-8</v>
      </c>
      <c r="AW286" s="21">
        <v>600</v>
      </c>
      <c r="AX286" s="48">
        <f>Q286</f>
        <v>11.75</v>
      </c>
      <c r="AY286" s="48">
        <f>AX286+0.25</f>
        <v>12</v>
      </c>
      <c r="AZ286" s="48">
        <f>AX286+1</f>
        <v>12.75</v>
      </c>
      <c r="BA286" s="29">
        <f t="array" ref="BA286">VLOOKUP($S286&amp;$M286, CHOOSE({1,2}, '[4]Lookup Tables'!$I$20:$I$49&amp;'[4]Lookup Tables'!$J$20:$J$49,'[4]Lookup Tables'!$K$20:$K$49), 2,0)</f>
        <v>6.8500000000000005E-2</v>
      </c>
      <c r="BB286" s="29">
        <f>BA286*AX286</f>
        <v>0.80487500000000001</v>
      </c>
      <c r="BC286" s="30">
        <f>BB286*454</f>
        <v>365.41325000000001</v>
      </c>
      <c r="BD286" s="29">
        <f t="array" ref="BD286">VLOOKUP($S286&amp;$M286, CHOOSE({1,2}, '[4]Lookup Tables'!$I$20:$I$49&amp;'[4]Lookup Tables'!$J$20:$J$49,'[4]Lookup Tables'!$L$20:$L$49), 2,0)</f>
        <v>7.1099999999999997E-2</v>
      </c>
      <c r="BE286" s="29">
        <f>BD286*AY286</f>
        <v>0.85319999999999996</v>
      </c>
      <c r="BF286" s="30">
        <f>BE286*454</f>
        <v>387.3528</v>
      </c>
      <c r="BG286" s="29">
        <f t="array" ref="BG286">VLOOKUP($S286&amp;$M286, CHOOSE({1,2}, '[4]Lookup Tables'!$I$20:$I$49&amp;'[4]Lookup Tables'!$J$20:$J$49,'[4]Lookup Tables'!$M$20:$M$49), 2,0)</f>
        <v>7.3700000000000002E-2</v>
      </c>
      <c r="BH286" s="29">
        <f>BG286*AZ286</f>
        <v>0.93967500000000004</v>
      </c>
      <c r="BI286" s="30">
        <f>BH286*454</f>
        <v>426.61245000000002</v>
      </c>
      <c r="BJ286" s="30" t="str">
        <f>N286</f>
        <v>M0204</v>
      </c>
      <c r="BK286" s="31">
        <f>BE286*0.7</f>
        <v>0.59723999999999988</v>
      </c>
      <c r="BL286" s="30">
        <v>72036</v>
      </c>
      <c r="BM286" s="31">
        <f>BE286*0.3</f>
        <v>0.25595999999999997</v>
      </c>
      <c r="BN286" s="32">
        <v>0.3</v>
      </c>
      <c r="BO286" s="29" t="str">
        <f>'[4]Lookup Tables'!$P$58</f>
        <v>12-8 4x1.25 Universal Clip</v>
      </c>
      <c r="BP286" s="30">
        <f>VLOOKUP($BO286,'[4]Lookup Tables'!$P$58:$Q$60,2)</f>
        <v>8509</v>
      </c>
      <c r="BQ286" s="29" t="str">
        <f>VLOOKUP($S286,'[4]Lookup Tables'!$O$45:$S$53,2)</f>
        <v>54mm142 gauge</v>
      </c>
      <c r="BR286" s="33">
        <f>($AY286+1.25)/12</f>
        <v>1.1041666666666667</v>
      </c>
      <c r="BS286" s="30">
        <f>VLOOKUP($S286,'[4]Lookup Tables'!$O$45:$S$53,3)</f>
        <v>8040</v>
      </c>
      <c r="BT286" s="29" t="str">
        <f>VLOOKUP($S286,'[4]Lookup Tables'!$O$45:$S$53,4)</f>
        <v>100mm200 gauge</v>
      </c>
      <c r="BU286" s="33">
        <f>($AY286+1.25)/12</f>
        <v>1.1041666666666667</v>
      </c>
      <c r="BV286" s="30">
        <f>VLOOKUP($S286,'[4]Lookup Tables'!$O$45:$S$53,5)</f>
        <v>8034</v>
      </c>
      <c r="BW286" s="34">
        <f>F286</f>
        <v>30</v>
      </c>
      <c r="BX286" s="34">
        <f>BB286*BW286</f>
        <v>24.146250000000002</v>
      </c>
      <c r="BY286" s="34">
        <f>BE286*BW286</f>
        <v>25.596</v>
      </c>
      <c r="BZ286" s="34">
        <f>BH286*BW286</f>
        <v>28.190250000000002</v>
      </c>
      <c r="CA286" s="34">
        <f>BZ286+CE286+CI286</f>
        <v>29.047250000000002</v>
      </c>
      <c r="CB286" s="35" t="str">
        <f t="array" ref="CB286">VLOOKUP($E286&amp;ROUNDUP(($AZ286),0), CHOOSE({1,2},'[4]Lookup Tables'!$X$3:$X$129&amp;'[4]Lookup Tables'!$Y$3:$Y$129,'[4]Lookup Tables'!$Z$3:$Z$129),2,0)</f>
        <v>13"-2pc</v>
      </c>
      <c r="CC286" s="34">
        <f t="array" ref="CC286">VLOOKUP($E286&amp;ROUNDUP(($AZ286),0), CHOOSE({1,2},'[4]Lookup Tables'!$X$3:$X$129&amp;'[4]Lookup Tables'!$Y$3:$Y$129,'[4]Lookup Tables'!AA$3:$AA$129),2,0)</f>
        <v>8405</v>
      </c>
      <c r="CD286" s="34">
        <f t="array" ref="CD286">VLOOKUP($E286&amp;ROUNDUP(($AZ286),0), CHOOSE({1,2},'[4]Lookup Tables'!$X$3:$X$129&amp;'[4]Lookup Tables'!$Y$3:$Y$129,'[4]Lookup Tables'!$AB$3:$AB$129),2,0)</f>
        <v>8406</v>
      </c>
      <c r="CE286" s="36">
        <f t="array" ref="CE286">VLOOKUP($E286&amp;ROUNDUP(($AZ286),0), CHOOSE({1,2},'[4]Lookup Tables'!$X$3:$X$129&amp;'[4]Lookup Tables'!$Y$3:$Y$129,'[4]Lookup Tables'!$AD$3:$AD$129),2,0)</f>
        <v>0.85699999999999998</v>
      </c>
      <c r="CF286" s="34">
        <f t="array" ref="CF286">VLOOKUP($E286&amp;ROUNDUP(($AZ286),0), CHOOSE({1,2},'[4]Lookup Tables'!$X$3:$X$129&amp;'[4]Lookup Tables'!$Y$3:$Y$129,'[4]Lookup Tables'!$AE$3:$AE$129),2,0)</f>
        <v>1</v>
      </c>
      <c r="CG286" s="34" t="str">
        <f t="array" ref="CG286">VLOOKUP($E286&amp;ROUNDUP(($AZ286+1),0), CHOOSE({1,2},'[4]Lookup Tables'!$X$3:$X$129&amp;'[4]Lookup Tables'!$Y$3:$Y$129,'[4]Lookup Tables'!$AC$3:$AC$129),2,0)</f>
        <v>NA</v>
      </c>
      <c r="CH286" s="36">
        <f>(CO286*12)*0.0386</f>
        <v>5.1537559591564674</v>
      </c>
      <c r="CI286" s="36">
        <f t="shared" si="2489"/>
        <v>0</v>
      </c>
      <c r="CJ286" s="36">
        <f>((3.14159*(((S286*0.039370078474)/2)^2))*Q286)*BW286</f>
        <v>336.43197062012104</v>
      </c>
      <c r="CK286" s="36">
        <f>((SQRT((CJ286/Q286)/3.14159))*2)</f>
        <v>6.037886419868344</v>
      </c>
      <c r="CL286" s="36">
        <f>CK286/0.7827</f>
        <v>7.7141771047251106</v>
      </c>
      <c r="CM286" s="36">
        <f>(2*3.14159*(CL286/2))/12</f>
        <v>2.0195651375361132</v>
      </c>
      <c r="CN286" s="37">
        <f>ROUNDUP((Q286/3)*CM286,1)</f>
        <v>8</v>
      </c>
      <c r="CO286" s="37">
        <f>(CN286*ABS(COS(15)))+((6*(CM286*5))/12)</f>
        <v>11.126416146710852</v>
      </c>
      <c r="CP286" s="52" t="str">
        <f t="array" ref="CP286">VLOOKUP($S286&amp;$D286, CHOOSE({1,2}, '[4]Lookup Tables'!$O$65:$O$79&amp;'[4]Lookup Tables'!$P$65:$P$79,'[4]Lookup Tables'!$Q$65:$Q$79),2,0)</f>
        <v>NA</v>
      </c>
      <c r="CQ286" s="39">
        <f t="shared" si="2490"/>
        <v>0.99046388888888903</v>
      </c>
      <c r="CR286" s="40" t="str">
        <f>+IFERROR(VLOOKUP($J286,'[5]Codes - Revised'!$A$8:$O$12110,10,FALSE),"ERROR")</f>
        <v>48 x 44</v>
      </c>
      <c r="CS286" s="41">
        <f>CQ286*F286*H286</f>
        <v>2228.5437500000003</v>
      </c>
    </row>
    <row r="287" spans="1:97" s="10" customFormat="1">
      <c r="A287" s="11" t="s">
        <v>21</v>
      </c>
      <c r="B287" s="12">
        <v>244033</v>
      </c>
      <c r="C287" s="11" t="s">
        <v>585</v>
      </c>
      <c r="D287" s="11" t="s">
        <v>23</v>
      </c>
      <c r="E287" s="11" t="s">
        <v>24</v>
      </c>
      <c r="F287" s="56">
        <v>30</v>
      </c>
      <c r="G287" s="13">
        <f t="shared" ref="G287" si="2533">CA287</f>
        <v>29.047250000000002</v>
      </c>
      <c r="H287" s="14">
        <v>75</v>
      </c>
      <c r="I287" s="13">
        <f t="shared" ref="I287" si="2534">F287*H287</f>
        <v>2250</v>
      </c>
      <c r="J287" s="14">
        <v>12137</v>
      </c>
      <c r="K287" s="11">
        <v>50</v>
      </c>
      <c r="L287" s="15">
        <f>+IFERROR(VLOOKUP($K287,'[4]Lookup Tables'!$A$3:$B$35,2,FALSE),"ERROR")</f>
        <v>50</v>
      </c>
      <c r="M287" s="11" t="s">
        <v>25</v>
      </c>
      <c r="N287" s="15" t="str">
        <f t="array" ref="N287">VLOOKUP($M287&amp;$L287, CHOOSE({1,2}, '[4]Lookup Tables'!$I$59:$I$124&amp;'[4]Lookup Tables'!$J$59:$J$124,'[4]Lookup Tables'!$K$59:$K$124), 2,0)</f>
        <v>M50</v>
      </c>
      <c r="O287" s="15">
        <f t="array" ref="O287">VLOOKUP($M287&amp;$K287, CHOOSE({1,2}, '[4]Lookup Tables'!$I$59:$I$124&amp;'[4]Lookup Tables'!$J$59:$J$124,'[4]Lookup Tables'!$L$59:$L$124), 2,0)</f>
        <v>70325</v>
      </c>
      <c r="P287" s="15">
        <f>+IFERROR(VLOOKUP($A287,'[4]Lookup Tables'!$I$54:$J$55,2,FALSE),"ERROR")</f>
        <v>72036</v>
      </c>
      <c r="Q287" s="16">
        <v>11.75</v>
      </c>
      <c r="R287" s="51">
        <v>1.25</v>
      </c>
      <c r="S287" s="18">
        <v>28</v>
      </c>
      <c r="T287" s="19">
        <f>(VLOOKUP(S287,'[4]Lookup Tables'!$L$3:$M$11,2,FALSE))*0.039370078474</f>
        <v>1.0925196776535</v>
      </c>
      <c r="U287" s="17">
        <f t="shared" ref="U287" si="2535">(3.14159*(T287/2)^2)*(Q287)</f>
        <v>11.015035900325545</v>
      </c>
      <c r="V287" s="20" t="str">
        <f>+IFERROR(VLOOKUP(L287,'[4]Lookup Tables'!$R$4:$U$22,3,FALSE),"ERROR")</f>
        <v>Green</v>
      </c>
      <c r="W287" s="21">
        <f t="shared" ref="W287" si="2536">B287</f>
        <v>244033</v>
      </c>
      <c r="X287" s="22" t="s">
        <v>586</v>
      </c>
      <c r="Y287" s="23" t="s">
        <v>27</v>
      </c>
      <c r="Z287" s="23" t="str">
        <f>+IFERROR(VLOOKUP(L287,'[4]Lookup Tables'!$R$4:$U$22,4,FALSE),"ERROR")</f>
        <v>Medium</v>
      </c>
      <c r="AA287" s="21">
        <f t="shared" ref="AA287" si="2537">S287</f>
        <v>28</v>
      </c>
      <c r="AB287" s="24">
        <f t="shared" ref="AB287" si="2538">R287</f>
        <v>1.25</v>
      </c>
      <c r="AC287" s="23" t="s">
        <v>28</v>
      </c>
      <c r="AD287" s="25">
        <v>0.75</v>
      </c>
      <c r="AE287" s="26">
        <f t="shared" ref="AE287" si="2539">(($U287-(3.1459*(($AB287+0.043)/2)^2))/((3.1459*(($AB287+0.043)/2)^2)-(3.1459*(AD287/2)^2)))/12</f>
        <v>0.92649890880019792</v>
      </c>
      <c r="AF287" s="23" t="s">
        <v>305</v>
      </c>
      <c r="AG287" s="23">
        <v>0.875</v>
      </c>
      <c r="AH287" s="26">
        <f t="shared" ref="AH287" si="2540">(($U287-(3.1459*(($AB287+0.043)/2)^2))/((3.1459*(($AB287+0.043)/2)^2)-(3.1459*(AG287/2)^2)))/12</f>
        <v>1.1341684152909111</v>
      </c>
      <c r="AI287" s="23" t="s">
        <v>306</v>
      </c>
      <c r="AJ287" s="23">
        <v>1</v>
      </c>
      <c r="AK287" s="26">
        <f t="shared" ref="AK287" si="2541">(($U287-(3.1459*(($AB287+0.043)/2)^2))/((3.1459*(($AB287+0.043)/2)^2)-(3.1459*(AJ287/2)^2)))/12</f>
        <v>1.5298238711058447</v>
      </c>
      <c r="AL287" s="23" t="s">
        <v>31</v>
      </c>
      <c r="AM287" s="23">
        <v>0.80400000000000005</v>
      </c>
      <c r="AN287" s="26">
        <f t="shared" ref="AN287" si="2542">(($U287-(3.1459*(($AB287+0.043)/2)^2))/((3.1459*(($AB287+0.043)/2)^2)-(3.1459*(AM287/2)^2)))/12</f>
        <v>1.0023186673128237</v>
      </c>
      <c r="AO287" s="23"/>
      <c r="AP287" s="23"/>
      <c r="AQ287" s="26">
        <f t="shared" ref="AQ287" si="2543">(($U287-(3.1459*(($AB287+0.043)/2)^2))/((3.1459*(($AB287+0.043)/2)^2)-(3.1459*(AP287/2)^2)))/12</f>
        <v>0.61477480201776036</v>
      </c>
      <c r="AR287" s="47">
        <f t="shared" ref="AR287" si="2544">AY287</f>
        <v>12</v>
      </c>
      <c r="AS287" s="21">
        <f>+IFERROR(VLOOKUP(L287,'[4]Lookup Tables'!$R$4:$U$22,2,FALSE),"ERROR")</f>
        <v>60</v>
      </c>
      <c r="AT287" s="23" t="str">
        <f t="shared" ref="AT287" si="2545">A287</f>
        <v>B or G</v>
      </c>
      <c r="AU287" s="21">
        <f t="shared" ref="AU287" si="2546">F287</f>
        <v>30</v>
      </c>
      <c r="AV287" s="21" t="str">
        <f>+IFERROR(VLOOKUP(L287,'[4]Lookup Tables'!$R$4:$V$22,5,FALSE),"ERROR")</f>
        <v>5-8</v>
      </c>
      <c r="AW287" s="21">
        <v>600</v>
      </c>
      <c r="AX287" s="48">
        <f t="shared" ref="AX287" si="2547">Q287</f>
        <v>11.75</v>
      </c>
      <c r="AY287" s="48">
        <f t="shared" ref="AY287" si="2548">AX287+0.25</f>
        <v>12</v>
      </c>
      <c r="AZ287" s="48">
        <f t="shared" ref="AZ287" si="2549">AX287+1</f>
        <v>12.75</v>
      </c>
      <c r="BA287" s="29">
        <f t="array" ref="BA287">VLOOKUP($S287&amp;$M287, CHOOSE({1,2}, '[4]Lookup Tables'!$I$20:$I$49&amp;'[4]Lookup Tables'!$J$20:$J$49,'[4]Lookup Tables'!$K$20:$K$49), 2,0)</f>
        <v>6.8500000000000005E-2</v>
      </c>
      <c r="BB287" s="29">
        <f t="shared" ref="BB287" si="2550">BA287*AX287</f>
        <v>0.80487500000000001</v>
      </c>
      <c r="BC287" s="30">
        <f t="shared" ref="BC287" si="2551">BB287*454</f>
        <v>365.41325000000001</v>
      </c>
      <c r="BD287" s="29">
        <f t="array" ref="BD287">VLOOKUP($S287&amp;$M287, CHOOSE({1,2}, '[4]Lookup Tables'!$I$20:$I$49&amp;'[4]Lookup Tables'!$J$20:$J$49,'[4]Lookup Tables'!$L$20:$L$49), 2,0)</f>
        <v>7.1099999999999997E-2</v>
      </c>
      <c r="BE287" s="29">
        <f t="shared" ref="BE287" si="2552">BD287*AY287</f>
        <v>0.85319999999999996</v>
      </c>
      <c r="BF287" s="30">
        <f t="shared" ref="BF287" si="2553">BE287*454</f>
        <v>387.3528</v>
      </c>
      <c r="BG287" s="29">
        <f t="array" ref="BG287">VLOOKUP($S287&amp;$M287, CHOOSE({1,2}, '[4]Lookup Tables'!$I$20:$I$49&amp;'[4]Lookup Tables'!$J$20:$J$49,'[4]Lookup Tables'!$M$20:$M$49), 2,0)</f>
        <v>7.3700000000000002E-2</v>
      </c>
      <c r="BH287" s="29">
        <f t="shared" ref="BH287" si="2554">BG287*AZ287</f>
        <v>0.93967500000000004</v>
      </c>
      <c r="BI287" s="30">
        <f t="shared" ref="BI287" si="2555">BH287*454</f>
        <v>426.61245000000002</v>
      </c>
      <c r="BJ287" s="30" t="str">
        <f t="shared" ref="BJ287" si="2556">N287</f>
        <v>M50</v>
      </c>
      <c r="BK287" s="31">
        <f t="shared" ref="BK287" si="2557">BE287*0.7</f>
        <v>0.59723999999999988</v>
      </c>
      <c r="BL287" s="30">
        <v>72036</v>
      </c>
      <c r="BM287" s="31">
        <f t="shared" ref="BM287" si="2558">BE287*0.3</f>
        <v>0.25595999999999997</v>
      </c>
      <c r="BN287" s="32">
        <v>0.3</v>
      </c>
      <c r="BO287" s="29" t="str">
        <f>'[4]Lookup Tables'!$P$58</f>
        <v>12-8 4x1.25 Universal Clip</v>
      </c>
      <c r="BP287" s="30">
        <f>VLOOKUP($BO287,'[4]Lookup Tables'!$P$58:$Q$60,2)</f>
        <v>8509</v>
      </c>
      <c r="BQ287" s="29" t="str">
        <f>VLOOKUP($S287,'[4]Lookup Tables'!$O$45:$S$53,2)</f>
        <v>54mm142 gauge</v>
      </c>
      <c r="BR287" s="33">
        <f t="shared" ref="BR287" si="2559">($AY287+1.25)/12</f>
        <v>1.1041666666666667</v>
      </c>
      <c r="BS287" s="30">
        <f>VLOOKUP($S287,'[4]Lookup Tables'!$O$45:$S$53,3)</f>
        <v>8040</v>
      </c>
      <c r="BT287" s="29" t="str">
        <f>VLOOKUP($S287,'[4]Lookup Tables'!$O$45:$S$53,4)</f>
        <v>100mm200 gauge</v>
      </c>
      <c r="BU287" s="33">
        <f t="shared" ref="BU287" si="2560">($AY287+1.25)/12</f>
        <v>1.1041666666666667</v>
      </c>
      <c r="BV287" s="30">
        <f>VLOOKUP($S287,'[4]Lookup Tables'!$O$45:$S$53,5)</f>
        <v>8034</v>
      </c>
      <c r="BW287" s="34">
        <f t="shared" ref="BW287" si="2561">F287</f>
        <v>30</v>
      </c>
      <c r="BX287" s="34">
        <f t="shared" ref="BX287" si="2562">BB287*BW287</f>
        <v>24.146250000000002</v>
      </c>
      <c r="BY287" s="34">
        <f t="shared" ref="BY287" si="2563">BE287*BW287</f>
        <v>25.596</v>
      </c>
      <c r="BZ287" s="34">
        <f t="shared" ref="BZ287" si="2564">BH287*BW287</f>
        <v>28.190250000000002</v>
      </c>
      <c r="CA287" s="34">
        <f t="shared" ref="CA287" si="2565">BZ287+CE287+CI287</f>
        <v>29.047250000000002</v>
      </c>
      <c r="CB287" s="35" t="str">
        <f t="array" ref="CB287">VLOOKUP($E287&amp;ROUNDUP(($AZ287),0), CHOOSE({1,2},'[4]Lookup Tables'!$X$3:$X$129&amp;'[4]Lookup Tables'!$Y$3:$Y$129,'[4]Lookup Tables'!$Z$3:$Z$129),2,0)</f>
        <v>13"-2pc</v>
      </c>
      <c r="CC287" s="34">
        <f t="array" ref="CC287">VLOOKUP($E287&amp;ROUNDUP(($AZ287),0), CHOOSE({1,2},'[4]Lookup Tables'!$X$3:$X$129&amp;'[4]Lookup Tables'!$Y$3:$Y$129,'[4]Lookup Tables'!AA$3:$AA$129),2,0)</f>
        <v>8405</v>
      </c>
      <c r="CD287" s="34">
        <f t="array" ref="CD287">VLOOKUP($E287&amp;ROUNDUP(($AZ287),0), CHOOSE({1,2},'[4]Lookup Tables'!$X$3:$X$129&amp;'[4]Lookup Tables'!$Y$3:$Y$129,'[4]Lookup Tables'!$AB$3:$AB$129),2,0)</f>
        <v>8406</v>
      </c>
      <c r="CE287" s="36">
        <f t="array" ref="CE287">VLOOKUP($E287&amp;ROUNDUP(($AZ287),0), CHOOSE({1,2},'[4]Lookup Tables'!$X$3:$X$129&amp;'[4]Lookup Tables'!$Y$3:$Y$129,'[4]Lookup Tables'!$AD$3:$AD$129),2,0)</f>
        <v>0.85699999999999998</v>
      </c>
      <c r="CF287" s="34">
        <f t="array" ref="CF287">VLOOKUP($E287&amp;ROUNDUP(($AZ287),0), CHOOSE({1,2},'[4]Lookup Tables'!$X$3:$X$129&amp;'[4]Lookup Tables'!$Y$3:$Y$129,'[4]Lookup Tables'!$AE$3:$AE$129),2,0)</f>
        <v>1</v>
      </c>
      <c r="CG287" s="34" t="str">
        <f t="array" ref="CG287">VLOOKUP($E287&amp;ROUNDUP(($AZ287+1),0), CHOOSE({1,2},'[4]Lookup Tables'!$X$3:$X$129&amp;'[4]Lookup Tables'!$Y$3:$Y$129,'[4]Lookup Tables'!$AC$3:$AC$129),2,0)</f>
        <v>NA</v>
      </c>
      <c r="CH287" s="36">
        <f t="shared" ref="CH287" si="2566">(CO287*12)*0.0386</f>
        <v>5.1537559591564674</v>
      </c>
      <c r="CI287" s="36">
        <f t="shared" si="2489"/>
        <v>0</v>
      </c>
      <c r="CJ287" s="36">
        <f t="shared" ref="CJ287" si="2567">((3.14159*(((S287*0.039370078474)/2)^2))*Q287)*BW287</f>
        <v>336.43197062012104</v>
      </c>
      <c r="CK287" s="36">
        <f t="shared" ref="CK287" si="2568">((SQRT((CJ287/Q287)/3.14159))*2)</f>
        <v>6.037886419868344</v>
      </c>
      <c r="CL287" s="36">
        <f t="shared" ref="CL287" si="2569">CK287/0.7827</f>
        <v>7.7141771047251106</v>
      </c>
      <c r="CM287" s="36">
        <f t="shared" ref="CM287" si="2570">(2*3.14159*(CL287/2))/12</f>
        <v>2.0195651375361132</v>
      </c>
      <c r="CN287" s="37">
        <f t="shared" ref="CN287" si="2571">ROUNDUP((Q287/3)*CM287,1)</f>
        <v>8</v>
      </c>
      <c r="CO287" s="37">
        <f t="shared" ref="CO287" si="2572">(CN287*ABS(COS(15)))+((6*(CM287*5))/12)</f>
        <v>11.126416146710852</v>
      </c>
      <c r="CP287" s="52" t="str">
        <f t="array" ref="CP287">VLOOKUP($S287&amp;$D287, CHOOSE({1,2}, '[4]Lookup Tables'!$O$65:$O$73&amp;'[4]Lookup Tables'!$P$65:$P$73,'[4]Lookup Tables'!$Q$65:$Q$73),2,0)</f>
        <v>NA</v>
      </c>
      <c r="CQ287" s="39">
        <f t="shared" si="2490"/>
        <v>0.99046388888888903</v>
      </c>
      <c r="CR287" s="40" t="str">
        <f>+IFERROR(VLOOKUP($J287,'[5]Codes - Revised'!$A$8:$O$12110,10,FALSE),"ERROR")</f>
        <v>48 x 44</v>
      </c>
      <c r="CS287" s="41">
        <f t="shared" ref="CS287" si="2573">CQ287*F287*H287</f>
        <v>2228.5437500000003</v>
      </c>
    </row>
    <row r="288" spans="1:97" s="10" customFormat="1">
      <c r="A288" s="11" t="s">
        <v>21</v>
      </c>
      <c r="B288" s="12">
        <v>245009</v>
      </c>
      <c r="C288" s="11" t="s">
        <v>587</v>
      </c>
      <c r="D288" s="11" t="s">
        <v>23</v>
      </c>
      <c r="E288" s="11" t="s">
        <v>24</v>
      </c>
      <c r="F288" s="56">
        <v>30</v>
      </c>
      <c r="G288" s="13">
        <f>CA288</f>
        <v>43.256249999999994</v>
      </c>
      <c r="H288" s="14">
        <v>50</v>
      </c>
      <c r="I288" s="13">
        <f>F288*H288</f>
        <v>1500</v>
      </c>
      <c r="J288" s="14">
        <v>12221</v>
      </c>
      <c r="K288" s="11" t="s">
        <v>68</v>
      </c>
      <c r="L288" s="15">
        <f>+IFERROR(VLOOKUP($K288,'[4]Lookup Tables'!$A$3:$B$35,2,FALSE),"ERROR")</f>
        <v>20</v>
      </c>
      <c r="M288" s="11" t="s">
        <v>51</v>
      </c>
      <c r="N288" s="15" t="str">
        <f t="array" ref="N288">VLOOKUP($M288&amp;$L288, CHOOSE({1,2}, '[4]Lookup Tables'!$I$59:$I$165&amp;'[4]Lookup Tables'!$J$59:$J$165,'[4]Lookup Tables'!$K$59:$K$165), 2,0)</f>
        <v>VLIF20</v>
      </c>
      <c r="O288" s="15">
        <f t="array" ref="O288">VLOOKUP($M288&amp;$K288&amp;A288, CHOOSE({1,2,3}, '[4]Lookup Tables'!$I$59:$I$165&amp;'[4]Lookup Tables'!$J$59:$J$165&amp;'[4]Lookup Tables'!$H$59:$H$165,'[4]Lookup Tables'!$L$59:$L$165), 2,0)</f>
        <v>70369</v>
      </c>
      <c r="P288" s="15">
        <f>+IFERROR(VLOOKUP($A288,'[4]Lookup Tables'!$I$54:$J$55,2,FALSE),"ERROR")</f>
        <v>72036</v>
      </c>
      <c r="Q288" s="16">
        <v>17.75</v>
      </c>
      <c r="R288" s="51">
        <v>1.25</v>
      </c>
      <c r="S288" s="18">
        <v>28</v>
      </c>
      <c r="T288" s="19">
        <f>(VLOOKUP(S288,'[4]Lookup Tables'!$L$3:$M$11,2,FALSE))*0.039370078474</f>
        <v>1.0925196776535</v>
      </c>
      <c r="U288" s="17">
        <f>(3.14159*(T288/2)^2)*(Q288)</f>
        <v>16.639735083470505</v>
      </c>
      <c r="V288" s="20" t="str">
        <f>+IFERROR(VLOOKUP(L288,'[4]Lookup Tables'!$R$4:$U$22,3,FALSE),"ERROR")</f>
        <v>Orange</v>
      </c>
      <c r="W288" s="21">
        <f>B288</f>
        <v>245009</v>
      </c>
      <c r="X288" s="22" t="s">
        <v>588</v>
      </c>
      <c r="Y288" s="23" t="s">
        <v>27</v>
      </c>
      <c r="Z288" s="23" t="str">
        <f>+IFERROR(VLOOKUP(L288,'[4]Lookup Tables'!$R$4:$U$22,4,FALSE),"ERROR")</f>
        <v>x-Fast</v>
      </c>
      <c r="AA288" s="21">
        <f>S288</f>
        <v>28</v>
      </c>
      <c r="AB288" s="24">
        <f>R288</f>
        <v>1.25</v>
      </c>
      <c r="AC288" s="23" t="s">
        <v>28</v>
      </c>
      <c r="AD288" s="25">
        <v>0.75</v>
      </c>
      <c r="AE288" s="26">
        <f>(($U288-(3.1459*(($AB288+0.043)/2)^2))/((3.1459*(($AB288+0.043)/2)^2)-(3.1459*(AD288/2)^2)))/12</f>
        <v>1.4637346978537507</v>
      </c>
      <c r="AF288" s="23" t="s">
        <v>305</v>
      </c>
      <c r="AG288" s="23">
        <v>0.875</v>
      </c>
      <c r="AH288" s="26">
        <f>(($U288-(3.1459*(($AB288+0.043)/2)^2))/((3.1459*(($AB288+0.043)/2)^2)-(3.1459*(AG288/2)^2)))/12</f>
        <v>1.791822577342203</v>
      </c>
      <c r="AI288" s="23" t="s">
        <v>306</v>
      </c>
      <c r="AJ288" s="23">
        <v>1</v>
      </c>
      <c r="AK288" s="26">
        <f>(($U288-(3.1459*(($AB288+0.043)/2)^2))/((3.1459*(($AB288+0.043)/2)^2)-(3.1459*(AJ288/2)^2)))/12</f>
        <v>2.4169011538743983</v>
      </c>
      <c r="AL288" s="23" t="s">
        <v>31</v>
      </c>
      <c r="AM288" s="23">
        <v>0.80400000000000005</v>
      </c>
      <c r="AN288" s="26">
        <f>(($U288-(3.1459*(($AB288+0.043)/2)^2))/((3.1459*(($AB288+0.043)/2)^2)-(3.1459*(AM288/2)^2)))/12</f>
        <v>1.5835189849842559</v>
      </c>
      <c r="AO288" s="23"/>
      <c r="AP288" s="23"/>
      <c r="AQ288" s="26">
        <f>(($U288-(3.1459*(($AB288+0.043)/2)^2))/((3.1459*(($AB288+0.043)/2)^2)-(3.1459*(AP288/2)^2)))/12</f>
        <v>0.97125555198427638</v>
      </c>
      <c r="AR288" s="47">
        <f>AY288</f>
        <v>18</v>
      </c>
      <c r="AS288" s="21">
        <f>+IFERROR(VLOOKUP(L288,'[4]Lookup Tables'!$R$4:$U$22,2,FALSE),"ERROR")</f>
        <v>15</v>
      </c>
      <c r="AT288" s="23" t="str">
        <f>A288</f>
        <v>B or G</v>
      </c>
      <c r="AU288" s="21">
        <f>F288</f>
        <v>30</v>
      </c>
      <c r="AV288" s="21" t="str">
        <f>+IFERROR(VLOOKUP(L288,'[4]Lookup Tables'!$R$4:$V$22,5,FALSE),"ERROR")</f>
        <v>3-6</v>
      </c>
      <c r="AW288" s="21">
        <v>600</v>
      </c>
      <c r="AX288" s="48">
        <f>Q288</f>
        <v>17.75</v>
      </c>
      <c r="AY288" s="48">
        <f>AX288+0.25</f>
        <v>18</v>
      </c>
      <c r="AZ288" s="48">
        <f>AX288+1</f>
        <v>18.75</v>
      </c>
      <c r="BA288" s="29">
        <f t="array" ref="BA288">VLOOKUP($S288&amp;$M288, CHOOSE({1,2}, '[4]Lookup Tables'!$I$20:$I$49&amp;'[4]Lookup Tables'!$J$20:$J$49,'[4]Lookup Tables'!$K$20:$K$49), 2,0)</f>
        <v>6.8500000000000005E-2</v>
      </c>
      <c r="BB288" s="29">
        <f>BA288*AX288</f>
        <v>1.215875</v>
      </c>
      <c r="BC288" s="30">
        <f>BB288*454</f>
        <v>552.00725</v>
      </c>
      <c r="BD288" s="29">
        <f t="array" ref="BD288">VLOOKUP($S288&amp;$M288, CHOOSE({1,2}, '[4]Lookup Tables'!$I$20:$I$49&amp;'[4]Lookup Tables'!$J$20:$J$49,'[4]Lookup Tables'!$L$20:$L$49), 2,0)</f>
        <v>7.1099999999999997E-2</v>
      </c>
      <c r="BE288" s="29">
        <f>BD288*AY288</f>
        <v>1.2797999999999998</v>
      </c>
      <c r="BF288" s="30">
        <f>BE288*454</f>
        <v>581.02919999999995</v>
      </c>
      <c r="BG288" s="29">
        <f t="array" ref="BG288">VLOOKUP($S288&amp;$M288, CHOOSE({1,2}, '[4]Lookup Tables'!$I$20:$I$49&amp;'[4]Lookup Tables'!$J$20:$J$49,'[4]Lookup Tables'!$M$20:$M$49), 2,0)</f>
        <v>7.3700000000000002E-2</v>
      </c>
      <c r="BH288" s="29">
        <f>BG288*AZ288</f>
        <v>1.381875</v>
      </c>
      <c r="BI288" s="30">
        <f>BH288*454</f>
        <v>627.37125000000003</v>
      </c>
      <c r="BJ288" s="30" t="str">
        <f>N288</f>
        <v>VLIF20</v>
      </c>
      <c r="BK288" s="31">
        <f>BE288*0.7</f>
        <v>0.89585999999999977</v>
      </c>
      <c r="BL288" s="30">
        <v>72036</v>
      </c>
      <c r="BM288" s="31">
        <f>BE288*0.3</f>
        <v>0.38393999999999995</v>
      </c>
      <c r="BN288" s="32">
        <v>0.3</v>
      </c>
      <c r="BO288" s="29" t="str">
        <f>'[4]Lookup Tables'!$P$58</f>
        <v>12-8 4x1.25 Universal Clip</v>
      </c>
      <c r="BP288" s="30">
        <f>VLOOKUP($BO288,'[4]Lookup Tables'!$P$58:$Q$60,2)</f>
        <v>8509</v>
      </c>
      <c r="BQ288" s="29" t="str">
        <f>VLOOKUP($S288,'[4]Lookup Tables'!$O$45:$S$53,2)</f>
        <v>54mm142 gauge</v>
      </c>
      <c r="BR288" s="33">
        <f>($AY288+1.25)/12</f>
        <v>1.6041666666666667</v>
      </c>
      <c r="BS288" s="30">
        <f>VLOOKUP($S288,'[4]Lookup Tables'!$O$45:$S$53,3)</f>
        <v>8040</v>
      </c>
      <c r="BT288" s="29" t="str">
        <f>VLOOKUP($S288,'[4]Lookup Tables'!$O$45:$S$53,4)</f>
        <v>100mm200 gauge</v>
      </c>
      <c r="BU288" s="33">
        <f>($AY288+1.25)/12</f>
        <v>1.6041666666666667</v>
      </c>
      <c r="BV288" s="30">
        <f>VLOOKUP($S288,'[4]Lookup Tables'!$O$45:$S$53,5)</f>
        <v>8034</v>
      </c>
      <c r="BW288" s="34">
        <f>F288</f>
        <v>30</v>
      </c>
      <c r="BX288" s="34">
        <f>BB288*BW288</f>
        <v>36.47625</v>
      </c>
      <c r="BY288" s="34">
        <f>BE288*BW288</f>
        <v>38.393999999999991</v>
      </c>
      <c r="BZ288" s="34">
        <f>BH288*BW288</f>
        <v>41.456249999999997</v>
      </c>
      <c r="CA288" s="34">
        <f>BZ288+CE288+CI288</f>
        <v>43.256249999999994</v>
      </c>
      <c r="CB288" s="35" t="str">
        <f t="array" ref="CB288">VLOOKUP($E288&amp;ROUNDUP(($AZ288),0), CHOOSE({1,2},'[4]Lookup Tables'!$X$3:$X$129&amp;'[4]Lookup Tables'!$Y$3:$Y$129,'[4]Lookup Tables'!$Z$3:$Z$129),2,0)</f>
        <v>22"-2pc</v>
      </c>
      <c r="CC288" s="34">
        <f t="array" ref="CC288">VLOOKUP($E288&amp;ROUNDUP(($AZ288),0), CHOOSE({1,2},'[4]Lookup Tables'!$X$3:$X$129&amp;'[4]Lookup Tables'!$Y$3:$Y$129,'[4]Lookup Tables'!AA$3:$AA$129),2,0)</f>
        <v>8425</v>
      </c>
      <c r="CD288" s="34">
        <f t="array" ref="CD288">VLOOKUP($E288&amp;ROUNDUP(($AZ288),0), CHOOSE({1,2},'[4]Lookup Tables'!$X$3:$X$129&amp;'[4]Lookup Tables'!$Y$3:$Y$129,'[4]Lookup Tables'!$AB$3:$AB$129),2,0)</f>
        <v>8426</v>
      </c>
      <c r="CE288" s="36">
        <f t="array" ref="CE288">VLOOKUP($E288&amp;ROUNDUP(($AZ288),0), CHOOSE({1,2},'[4]Lookup Tables'!$X$3:$X$129&amp;'[4]Lookup Tables'!$Y$3:$Y$129,'[4]Lookup Tables'!$AD$3:$AD$129),2,0)</f>
        <v>1.8</v>
      </c>
      <c r="CF288" s="34">
        <f t="array" ref="CF288">VLOOKUP($E288&amp;ROUNDUP(($AZ288),0), CHOOSE({1,2},'[4]Lookup Tables'!$X$3:$X$129&amp;'[4]Lookup Tables'!$Y$3:$Y$129,'[4]Lookup Tables'!$AE$3:$AE$129),2,0)</f>
        <v>2</v>
      </c>
      <c r="CG288" s="34" t="str">
        <f t="array" ref="CG288">VLOOKUP($E288&amp;ROUNDUP(($AZ288+1),0), CHOOSE({1,2},'[4]Lookup Tables'!$X$3:$X$129&amp;'[4]Lookup Tables'!$Y$3:$Y$129,'[4]Lookup Tables'!$AC$3:$AC$129),2,0)</f>
        <v>NA</v>
      </c>
      <c r="CH288" s="36">
        <f>(CO288*12)*0.0386</f>
        <v>6.5613057241012918</v>
      </c>
      <c r="CI288" s="36">
        <f>IF(CB288="NA", CH288*0.0022,0)</f>
        <v>0</v>
      </c>
      <c r="CJ288" s="36">
        <f>((3.14159*(((S288*0.039370078474)/2)^2))*Q288)*BW288</f>
        <v>508.22701944741686</v>
      </c>
      <c r="CK288" s="36">
        <f>((SQRT((CJ288/Q288)/3.14159))*2)</f>
        <v>6.037886419868344</v>
      </c>
      <c r="CL288" s="36">
        <f>CK288/0.7827</f>
        <v>7.7141771047251106</v>
      </c>
      <c r="CM288" s="36">
        <f>(2*3.14159*(CL288/2))/12</f>
        <v>2.0195651375361132</v>
      </c>
      <c r="CN288" s="37">
        <f>ROUNDUP((Q288/3)*CM288,1)</f>
        <v>12</v>
      </c>
      <c r="CO288" s="37">
        <f>(CN288*ABS(COS(15)))+((6*(CM288*5))/12)</f>
        <v>14.165167798146138</v>
      </c>
      <c r="CP288" s="52" t="str">
        <f t="array" ref="CP288">VLOOKUP($S288&amp;$D288, CHOOSE({1,2}, '[4]Lookup Tables'!$O$65:$O$79&amp;'[4]Lookup Tables'!$P$65:$P$79,'[4]Lookup Tables'!$Q$65:$Q$79),2,0)</f>
        <v>NA</v>
      </c>
      <c r="CQ288" s="39">
        <f>(CA288/BW288)+(50/I288)</f>
        <v>1.4752083333333332</v>
      </c>
      <c r="CR288" s="40" t="str">
        <f>+IFERROR(VLOOKUP($J288,'[5]Codes - Revised'!$A$8:$O$12110,10,FALSE),"ERROR")</f>
        <v>48 x 44</v>
      </c>
      <c r="CS288" s="41">
        <f>CQ288*F288*H288</f>
        <v>2212.8124999999995</v>
      </c>
    </row>
    <row r="289" spans="1:97" s="10" customFormat="1">
      <c r="A289" s="11" t="s">
        <v>21</v>
      </c>
      <c r="B289" s="11">
        <v>245012</v>
      </c>
      <c r="C289" s="11" t="s">
        <v>589</v>
      </c>
      <c r="D289" s="11" t="s">
        <v>23</v>
      </c>
      <c r="E289" s="11" t="s">
        <v>24</v>
      </c>
      <c r="F289" s="56">
        <v>30</v>
      </c>
      <c r="G289" s="13">
        <f>CA289</f>
        <v>43.256249999999994</v>
      </c>
      <c r="H289" s="14">
        <v>50</v>
      </c>
      <c r="I289" s="13">
        <f>F289*H289</f>
        <v>1500</v>
      </c>
      <c r="J289" s="14">
        <v>12221</v>
      </c>
      <c r="K289" s="11">
        <v>35</v>
      </c>
      <c r="L289" s="15">
        <f>+IFERROR(VLOOKUP($K289,'[4]Lookup Tables'!$A$3:$B$35,2,FALSE),"ERROR")</f>
        <v>35</v>
      </c>
      <c r="M289" s="11" t="s">
        <v>25</v>
      </c>
      <c r="N289" s="15" t="str">
        <f t="array" ref="N289">VLOOKUP($M289&amp;$L289, CHOOSE({1,2}, '[4]Lookup Tables'!$I$59:$I$165&amp;'[4]Lookup Tables'!$J$59:$J$165,'[4]Lookup Tables'!$K$59:$K$165), 2,0)</f>
        <v>M35</v>
      </c>
      <c r="O289" s="15">
        <f t="array" ref="O289">VLOOKUP($M289&amp;$K289&amp;A289, CHOOSE({1,2,3}, '[4]Lookup Tables'!$I$59:$I$165&amp;'[4]Lookup Tables'!$J$59:$J$165&amp;'[4]Lookup Tables'!$H$59:$H$165,'[4]Lookup Tables'!$L$59:$L$165), 2,0)</f>
        <v>70274</v>
      </c>
      <c r="P289" s="15">
        <f>+IFERROR(VLOOKUP($A289,'[4]Lookup Tables'!$I$54:$J$55,2,FALSE),"ERROR")</f>
        <v>72036</v>
      </c>
      <c r="Q289" s="16">
        <v>17.75</v>
      </c>
      <c r="R289" s="51">
        <v>1.25</v>
      </c>
      <c r="S289" s="18">
        <v>28</v>
      </c>
      <c r="T289" s="19">
        <f>(VLOOKUP(S289,'[4]Lookup Tables'!$L$3:$M$11,2,FALSE))*0.039370078474</f>
        <v>1.0925196776535</v>
      </c>
      <c r="U289" s="17">
        <f>(3.14159*(T289/2)^2)*(Q289)</f>
        <v>16.639735083470505</v>
      </c>
      <c r="V289" s="20" t="str">
        <f>+IFERROR(VLOOKUP(L289,'[4]Lookup Tables'!$R$4:$U$22,3,FALSE),"ERROR")</f>
        <v>Blue</v>
      </c>
      <c r="W289" s="21">
        <f>B289</f>
        <v>245012</v>
      </c>
      <c r="X289" s="22" t="s">
        <v>590</v>
      </c>
      <c r="Y289" s="23" t="s">
        <v>27</v>
      </c>
      <c r="Z289" s="23" t="str">
        <f>+IFERROR(VLOOKUP(L289,'[4]Lookup Tables'!$R$4:$U$22,4,FALSE),"ERROR")</f>
        <v>Fast</v>
      </c>
      <c r="AA289" s="21">
        <f>S289</f>
        <v>28</v>
      </c>
      <c r="AB289" s="24">
        <f>R289</f>
        <v>1.25</v>
      </c>
      <c r="AC289" s="23" t="s">
        <v>28</v>
      </c>
      <c r="AD289" s="25">
        <v>0.75</v>
      </c>
      <c r="AE289" s="26">
        <f>(($U289-(3.1459*(($AB289+0.043)/2)^2))/((3.1459*(($AB289+0.043)/2)^2)-(3.1459*(AD289/2)^2)))/12</f>
        <v>1.4637346978537507</v>
      </c>
      <c r="AF289" s="23" t="s">
        <v>305</v>
      </c>
      <c r="AG289" s="23">
        <v>0.875</v>
      </c>
      <c r="AH289" s="26">
        <f>(($U289-(3.1459*(($AB289+0.043)/2)^2))/((3.1459*(($AB289+0.043)/2)^2)-(3.1459*(AG289/2)^2)))/12</f>
        <v>1.791822577342203</v>
      </c>
      <c r="AI289" s="23" t="s">
        <v>306</v>
      </c>
      <c r="AJ289" s="23">
        <v>1</v>
      </c>
      <c r="AK289" s="26">
        <f>(($U289-(3.1459*(($AB289+0.043)/2)^2))/((3.1459*(($AB289+0.043)/2)^2)-(3.1459*(AJ289/2)^2)))/12</f>
        <v>2.4169011538743983</v>
      </c>
      <c r="AL289" s="23" t="s">
        <v>31</v>
      </c>
      <c r="AM289" s="23">
        <v>0.80400000000000005</v>
      </c>
      <c r="AN289" s="26">
        <f>(($U289-(3.1459*(($AB289+0.043)/2)^2))/((3.1459*(($AB289+0.043)/2)^2)-(3.1459*(AM289/2)^2)))/12</f>
        <v>1.5835189849842559</v>
      </c>
      <c r="AO289" s="23"/>
      <c r="AP289" s="23"/>
      <c r="AQ289" s="26">
        <f>(($U289-(3.1459*(($AB289+0.043)/2)^2))/((3.1459*(($AB289+0.043)/2)^2)-(3.1459*(AP289/2)^2)))/12</f>
        <v>0.97125555198427638</v>
      </c>
      <c r="AR289" s="47">
        <f>AY289</f>
        <v>18</v>
      </c>
      <c r="AS289" s="21">
        <f>+IFERROR(VLOOKUP(L289,'[4]Lookup Tables'!$R$4:$U$22,2,FALSE),"ERROR")</f>
        <v>30</v>
      </c>
      <c r="AT289" s="23" t="str">
        <f>A289</f>
        <v>B or G</v>
      </c>
      <c r="AU289" s="21">
        <f>F289</f>
        <v>30</v>
      </c>
      <c r="AV289" s="21" t="str">
        <f>+IFERROR(VLOOKUP(L289,'[4]Lookup Tables'!$R$4:$V$22,5,FALSE),"ERROR")</f>
        <v>5-8</v>
      </c>
      <c r="AW289" s="21">
        <v>600</v>
      </c>
      <c r="AX289" s="48">
        <f>Q289</f>
        <v>17.75</v>
      </c>
      <c r="AY289" s="48">
        <f>AX289+0.25</f>
        <v>18</v>
      </c>
      <c r="AZ289" s="48">
        <f>AX289+1</f>
        <v>18.75</v>
      </c>
      <c r="BA289" s="29">
        <f t="array" ref="BA289">VLOOKUP($S289&amp;$M289, CHOOSE({1,2}, '[4]Lookup Tables'!$I$20:$I$49&amp;'[4]Lookup Tables'!$J$20:$J$49,'[4]Lookup Tables'!$K$20:$K$49), 2,0)</f>
        <v>6.8500000000000005E-2</v>
      </c>
      <c r="BB289" s="29">
        <f>BA289*AX289</f>
        <v>1.215875</v>
      </c>
      <c r="BC289" s="30">
        <f>BB289*454</f>
        <v>552.00725</v>
      </c>
      <c r="BD289" s="29">
        <f t="array" ref="BD289">VLOOKUP($S289&amp;$M289, CHOOSE({1,2}, '[4]Lookup Tables'!$I$20:$I$49&amp;'[4]Lookup Tables'!$J$20:$J$49,'[4]Lookup Tables'!$L$20:$L$49), 2,0)</f>
        <v>7.1099999999999997E-2</v>
      </c>
      <c r="BE289" s="29">
        <f>BD289*AY289</f>
        <v>1.2797999999999998</v>
      </c>
      <c r="BF289" s="30">
        <f>BE289*454</f>
        <v>581.02919999999995</v>
      </c>
      <c r="BG289" s="29">
        <f t="array" ref="BG289">VLOOKUP($S289&amp;$M289, CHOOSE({1,2}, '[4]Lookup Tables'!$I$20:$I$49&amp;'[4]Lookup Tables'!$J$20:$J$49,'[4]Lookup Tables'!$M$20:$M$49), 2,0)</f>
        <v>7.3700000000000002E-2</v>
      </c>
      <c r="BH289" s="29">
        <f>BG289*AZ289</f>
        <v>1.381875</v>
      </c>
      <c r="BI289" s="30">
        <f>BH289*454</f>
        <v>627.37125000000003</v>
      </c>
      <c r="BJ289" s="30" t="str">
        <f>N289</f>
        <v>M35</v>
      </c>
      <c r="BK289" s="31">
        <f>BE289*0.7</f>
        <v>0.89585999999999977</v>
      </c>
      <c r="BL289" s="30">
        <v>72036</v>
      </c>
      <c r="BM289" s="31">
        <f>BE289*0.3</f>
        <v>0.38393999999999995</v>
      </c>
      <c r="BN289" s="32">
        <v>0.3</v>
      </c>
      <c r="BO289" s="29" t="str">
        <f>'[4]Lookup Tables'!$P$58</f>
        <v>12-8 4x1.25 Universal Clip</v>
      </c>
      <c r="BP289" s="30">
        <f>VLOOKUP($BO289,'[4]Lookup Tables'!$P$58:$Q$60,2)</f>
        <v>8509</v>
      </c>
      <c r="BQ289" s="29" t="str">
        <f>VLOOKUP($S289,'[4]Lookup Tables'!$O$45:$S$53,2)</f>
        <v>54mm142 gauge</v>
      </c>
      <c r="BR289" s="33">
        <f>($AY289+1.25)/12</f>
        <v>1.6041666666666667</v>
      </c>
      <c r="BS289" s="30">
        <f>VLOOKUP($S289,'[4]Lookup Tables'!$O$45:$S$53,3)</f>
        <v>8040</v>
      </c>
      <c r="BT289" s="29" t="str">
        <f>VLOOKUP($S289,'[4]Lookup Tables'!$O$45:$S$53,4)</f>
        <v>100mm200 gauge</v>
      </c>
      <c r="BU289" s="33">
        <f>($AY289+1.25)/12</f>
        <v>1.6041666666666667</v>
      </c>
      <c r="BV289" s="30">
        <f>VLOOKUP($S289,'[4]Lookup Tables'!$O$45:$S$53,5)</f>
        <v>8034</v>
      </c>
      <c r="BW289" s="34">
        <f>F289</f>
        <v>30</v>
      </c>
      <c r="BX289" s="34">
        <f>BB289*BW289</f>
        <v>36.47625</v>
      </c>
      <c r="BY289" s="34">
        <f>BE289*BW289</f>
        <v>38.393999999999991</v>
      </c>
      <c r="BZ289" s="34">
        <f>BH289*BW289</f>
        <v>41.456249999999997</v>
      </c>
      <c r="CA289" s="34">
        <f>BZ289+CE289+CI289</f>
        <v>43.256249999999994</v>
      </c>
      <c r="CB289" s="35" t="str">
        <f t="array" ref="CB289">VLOOKUP($E289&amp;ROUNDUP(($AZ289),0), CHOOSE({1,2},'[4]Lookup Tables'!$X$3:$X$129&amp;'[4]Lookup Tables'!$Y$3:$Y$129,'[4]Lookup Tables'!$Z$3:$Z$129),2,0)</f>
        <v>22"-2pc</v>
      </c>
      <c r="CC289" s="34">
        <f t="array" ref="CC289">VLOOKUP($E289&amp;ROUNDUP(($AZ289),0), CHOOSE({1,2},'[4]Lookup Tables'!$X$3:$X$129&amp;'[4]Lookup Tables'!$Y$3:$Y$129,'[4]Lookup Tables'!AA$3:$AA$129),2,0)</f>
        <v>8425</v>
      </c>
      <c r="CD289" s="34">
        <f t="array" ref="CD289">VLOOKUP($E289&amp;ROUNDUP(($AZ289),0), CHOOSE({1,2},'[4]Lookup Tables'!$X$3:$X$129&amp;'[4]Lookup Tables'!$Y$3:$Y$129,'[4]Lookup Tables'!$AB$3:$AB$129),2,0)</f>
        <v>8426</v>
      </c>
      <c r="CE289" s="36">
        <f t="array" ref="CE289">VLOOKUP($E289&amp;ROUNDUP(($AZ289),0), CHOOSE({1,2},'[4]Lookup Tables'!$X$3:$X$129&amp;'[4]Lookup Tables'!$Y$3:$Y$129,'[4]Lookup Tables'!$AD$3:$AD$129),2,0)</f>
        <v>1.8</v>
      </c>
      <c r="CF289" s="34">
        <f t="array" ref="CF289">VLOOKUP($E289&amp;ROUNDUP(($AZ289),0), CHOOSE({1,2},'[4]Lookup Tables'!$X$3:$X$129&amp;'[4]Lookup Tables'!$Y$3:$Y$129,'[4]Lookup Tables'!$AE$3:$AE$129),2,0)</f>
        <v>2</v>
      </c>
      <c r="CG289" s="34" t="str">
        <f t="array" ref="CG289">VLOOKUP($E289&amp;ROUNDUP(($AZ289+1),0), CHOOSE({1,2},'[4]Lookup Tables'!$X$3:$X$129&amp;'[4]Lookup Tables'!$Y$3:$Y$129,'[4]Lookup Tables'!$AC$3:$AC$129),2,0)</f>
        <v>NA</v>
      </c>
      <c r="CH289" s="36">
        <f>(CO289*12)*0.0386</f>
        <v>6.5613057241012918</v>
      </c>
      <c r="CI289" s="36">
        <f t="shared" ref="CI289:CI296" si="2574">IF(CB289="NA", CH289*0.0022,0)</f>
        <v>0</v>
      </c>
      <c r="CJ289" s="36">
        <f>((3.14159*(((S289*0.039370078474)/2)^2))*Q289)*BW289</f>
        <v>508.22701944741686</v>
      </c>
      <c r="CK289" s="36">
        <f>((SQRT((CJ289/Q289)/3.14159))*2)</f>
        <v>6.037886419868344</v>
      </c>
      <c r="CL289" s="36">
        <f>CK289/0.7827</f>
        <v>7.7141771047251106</v>
      </c>
      <c r="CM289" s="36">
        <f>(2*3.14159*(CL289/2))/12</f>
        <v>2.0195651375361132</v>
      </c>
      <c r="CN289" s="37">
        <f>ROUNDUP((Q289/3)*CM289,1)</f>
        <v>12</v>
      </c>
      <c r="CO289" s="37">
        <f>(CN289*ABS(COS(15)))+((6*(CM289*5))/12)</f>
        <v>14.165167798146138</v>
      </c>
      <c r="CP289" s="52" t="str">
        <f t="array" ref="CP289">VLOOKUP($S289&amp;$D289, CHOOSE({1,2}, '[4]Lookup Tables'!$O$65:$O$79&amp;'[4]Lookup Tables'!$P$65:$P$79,'[4]Lookup Tables'!$Q$65:$Q$79),2,0)</f>
        <v>NA</v>
      </c>
      <c r="CQ289" s="39">
        <f t="shared" ref="CQ289:CQ296" si="2575">(CA289/BW289)+(50/I289)</f>
        <v>1.4752083333333332</v>
      </c>
      <c r="CR289" s="40" t="str">
        <f>+IFERROR(VLOOKUP($J289,'[5]Codes - Revised'!$A$8:$O$12110,10,FALSE),"ERROR")</f>
        <v>48 x 44</v>
      </c>
      <c r="CS289" s="41">
        <f t="shared" ref="CS289:CS290" si="2576">CQ289*F289*H289</f>
        <v>2212.8124999999995</v>
      </c>
    </row>
    <row r="290" spans="1:97" s="10" customFormat="1">
      <c r="A290" s="11" t="s">
        <v>21</v>
      </c>
      <c r="B290" s="12">
        <v>245037</v>
      </c>
      <c r="C290" s="11" t="s">
        <v>591</v>
      </c>
      <c r="D290" s="11" t="s">
        <v>23</v>
      </c>
      <c r="E290" s="11" t="s">
        <v>24</v>
      </c>
      <c r="F290" s="56">
        <v>30</v>
      </c>
      <c r="G290" s="13">
        <f>CA290</f>
        <v>43.256249999999994</v>
      </c>
      <c r="H290" s="14">
        <v>50</v>
      </c>
      <c r="I290" s="13">
        <f>F290*H290</f>
        <v>1500</v>
      </c>
      <c r="J290" s="14">
        <v>12221</v>
      </c>
      <c r="K290" s="11" t="s">
        <v>65</v>
      </c>
      <c r="L290" s="15" t="str">
        <f>+IFERROR(VLOOKUP($K290,'[4]Lookup Tables'!$A$3:$B$35,2,FALSE),"ERROR")</f>
        <v>0204</v>
      </c>
      <c r="M290" s="11" t="s">
        <v>25</v>
      </c>
      <c r="N290" s="15" t="str">
        <f t="array" ref="N290">VLOOKUP($M290&amp;$L290, CHOOSE({1,2}, '[4]Lookup Tables'!$I$59:$I$165&amp;'[4]Lookup Tables'!$J$59:$J$165,'[4]Lookup Tables'!$K$59:$K$165), 2,0)</f>
        <v>M0204</v>
      </c>
      <c r="O290" s="15">
        <f t="array" ref="O290">VLOOKUP($M290&amp;$K290&amp;A290, CHOOSE({1,2,3}, '[4]Lookup Tables'!$I$59:$I$165&amp;'[4]Lookup Tables'!$J$59:$J$165&amp;'[4]Lookup Tables'!$H$59:$H$165,'[4]Lookup Tables'!$L$59:$L$165), 2,0)</f>
        <v>70350</v>
      </c>
      <c r="P290" s="15">
        <f>+IFERROR(VLOOKUP($A290,'[4]Lookup Tables'!$I$54:$J$55,2,FALSE),"ERROR")</f>
        <v>72036</v>
      </c>
      <c r="Q290" s="16">
        <v>17.75</v>
      </c>
      <c r="R290" s="51">
        <v>1.25</v>
      </c>
      <c r="S290" s="18">
        <v>28</v>
      </c>
      <c r="T290" s="19">
        <f>(VLOOKUP(S290,'[4]Lookup Tables'!$L$3:$M$11,2,FALSE))*0.039370078474</f>
        <v>1.0925196776535</v>
      </c>
      <c r="U290" s="17">
        <f>(3.14159*(T290/2)^2)*(Q290)</f>
        <v>16.639735083470505</v>
      </c>
      <c r="V290" s="20" t="str">
        <f>+IFERROR(VLOOKUP(L290,'[4]Lookup Tables'!$R$4:$U$22,3,FALSE),"ERROR")</f>
        <v>Yellow</v>
      </c>
      <c r="W290" s="21">
        <f>B290</f>
        <v>245037</v>
      </c>
      <c r="X290" s="22" t="s">
        <v>592</v>
      </c>
      <c r="Y290" s="23" t="s">
        <v>27</v>
      </c>
      <c r="Z290" s="23" t="str">
        <f>+IFERROR(VLOOKUP(L290,'[4]Lookup Tables'!$R$4:$U$22,4,FALSE),"ERROR")</f>
        <v>Slow</v>
      </c>
      <c r="AA290" s="21">
        <f>S290</f>
        <v>28</v>
      </c>
      <c r="AB290" s="24">
        <f>R290</f>
        <v>1.25</v>
      </c>
      <c r="AC290" s="23" t="s">
        <v>28</v>
      </c>
      <c r="AD290" s="25">
        <v>0.75</v>
      </c>
      <c r="AE290" s="26">
        <f>(($U290-(3.1459*(($AB290+0.043)/2)^2))/((3.1459*(($AB290+0.043)/2)^2)-(3.1459*(AD290/2)^2)))/12</f>
        <v>1.4637346978537507</v>
      </c>
      <c r="AF290" s="23" t="s">
        <v>305</v>
      </c>
      <c r="AG290" s="23">
        <v>0.875</v>
      </c>
      <c r="AH290" s="26">
        <f>(($U290-(3.1459*(($AB290+0.043)/2)^2))/((3.1459*(($AB290+0.043)/2)^2)-(3.1459*(AG290/2)^2)))/12</f>
        <v>1.791822577342203</v>
      </c>
      <c r="AI290" s="23" t="s">
        <v>306</v>
      </c>
      <c r="AJ290" s="23">
        <v>1</v>
      </c>
      <c r="AK290" s="26">
        <f>(($U290-(3.1459*(($AB290+0.043)/2)^2))/((3.1459*(($AB290+0.043)/2)^2)-(3.1459*(AJ290/2)^2)))/12</f>
        <v>2.4169011538743983</v>
      </c>
      <c r="AL290" s="23" t="s">
        <v>31</v>
      </c>
      <c r="AM290" s="23">
        <v>0.80400000000000005</v>
      </c>
      <c r="AN290" s="26">
        <f>(($U290-(3.1459*(($AB290+0.043)/2)^2))/((3.1459*(($AB290+0.043)/2)^2)-(3.1459*(AM290/2)^2)))/12</f>
        <v>1.5835189849842559</v>
      </c>
      <c r="AO290" s="23"/>
      <c r="AP290" s="23"/>
      <c r="AQ290" s="26">
        <f>(($U290-(3.1459*(($AB290+0.043)/2)^2))/((3.1459*(($AB290+0.043)/2)^2)-(3.1459*(AP290/2)^2)))/12</f>
        <v>0.97125555198427638</v>
      </c>
      <c r="AR290" s="47">
        <f>AY290</f>
        <v>18</v>
      </c>
      <c r="AS290" s="21">
        <f>+IFERROR(VLOOKUP(L290,'[4]Lookup Tables'!$R$4:$U$22,2,FALSE),"ERROR")</f>
        <v>240</v>
      </c>
      <c r="AT290" s="23" t="str">
        <f>A290</f>
        <v>B or G</v>
      </c>
      <c r="AU290" s="21">
        <f>F290</f>
        <v>30</v>
      </c>
      <c r="AV290" s="21" t="str">
        <f>+IFERROR(VLOOKUP(L290,'[4]Lookup Tables'!$R$4:$V$22,5,FALSE),"ERROR")</f>
        <v>5-8</v>
      </c>
      <c r="AW290" s="21">
        <v>600</v>
      </c>
      <c r="AX290" s="48">
        <f>Q290</f>
        <v>17.75</v>
      </c>
      <c r="AY290" s="48">
        <f>AX290+0.25</f>
        <v>18</v>
      </c>
      <c r="AZ290" s="48">
        <f>AX290+1</f>
        <v>18.75</v>
      </c>
      <c r="BA290" s="29">
        <f t="array" ref="BA290">VLOOKUP($S290&amp;$M290, CHOOSE({1,2}, '[4]Lookup Tables'!$I$20:$I$49&amp;'[4]Lookup Tables'!$J$20:$J$49,'[4]Lookup Tables'!$K$20:$K$49), 2,0)</f>
        <v>6.8500000000000005E-2</v>
      </c>
      <c r="BB290" s="29">
        <f>BA290*AX290</f>
        <v>1.215875</v>
      </c>
      <c r="BC290" s="30">
        <f>BB290*454</f>
        <v>552.00725</v>
      </c>
      <c r="BD290" s="29">
        <f t="array" ref="BD290">VLOOKUP($S290&amp;$M290, CHOOSE({1,2}, '[4]Lookup Tables'!$I$20:$I$49&amp;'[4]Lookup Tables'!$J$20:$J$49,'[4]Lookup Tables'!$L$20:$L$49), 2,0)</f>
        <v>7.1099999999999997E-2</v>
      </c>
      <c r="BE290" s="29">
        <f>BD290*AY290</f>
        <v>1.2797999999999998</v>
      </c>
      <c r="BF290" s="30">
        <f>BE290*454</f>
        <v>581.02919999999995</v>
      </c>
      <c r="BG290" s="29">
        <f t="array" ref="BG290">VLOOKUP($S290&amp;$M290, CHOOSE({1,2}, '[4]Lookup Tables'!$I$20:$I$49&amp;'[4]Lookup Tables'!$J$20:$J$49,'[4]Lookup Tables'!$M$20:$M$49), 2,0)</f>
        <v>7.3700000000000002E-2</v>
      </c>
      <c r="BH290" s="29">
        <f>BG290*AZ290</f>
        <v>1.381875</v>
      </c>
      <c r="BI290" s="30">
        <f>BH290*454</f>
        <v>627.37125000000003</v>
      </c>
      <c r="BJ290" s="30" t="str">
        <f>N290</f>
        <v>M0204</v>
      </c>
      <c r="BK290" s="31">
        <f>BE290*0.7</f>
        <v>0.89585999999999977</v>
      </c>
      <c r="BL290" s="30">
        <v>72036</v>
      </c>
      <c r="BM290" s="31">
        <f>BE290*0.3</f>
        <v>0.38393999999999995</v>
      </c>
      <c r="BN290" s="32">
        <v>0.3</v>
      </c>
      <c r="BO290" s="29" t="str">
        <f>'[4]Lookup Tables'!$P$58</f>
        <v>12-8 4x1.25 Universal Clip</v>
      </c>
      <c r="BP290" s="30">
        <f>VLOOKUP($BO290,'[4]Lookup Tables'!$P$58:$Q$60,2)</f>
        <v>8509</v>
      </c>
      <c r="BQ290" s="29" t="str">
        <f>VLOOKUP($S290,'[4]Lookup Tables'!$O$45:$S$53,2)</f>
        <v>54mm142 gauge</v>
      </c>
      <c r="BR290" s="33">
        <f>($AY290+1.25)/12</f>
        <v>1.6041666666666667</v>
      </c>
      <c r="BS290" s="30">
        <f>VLOOKUP($S290,'[4]Lookup Tables'!$O$45:$S$53,3)</f>
        <v>8040</v>
      </c>
      <c r="BT290" s="29" t="str">
        <f>VLOOKUP($S290,'[4]Lookup Tables'!$O$45:$S$53,4)</f>
        <v>100mm200 gauge</v>
      </c>
      <c r="BU290" s="33">
        <f>($AY290+1.25)/12</f>
        <v>1.6041666666666667</v>
      </c>
      <c r="BV290" s="30">
        <f>VLOOKUP($S290,'[4]Lookup Tables'!$O$45:$S$53,5)</f>
        <v>8034</v>
      </c>
      <c r="BW290" s="34">
        <f>F290</f>
        <v>30</v>
      </c>
      <c r="BX290" s="34">
        <f>BB290*BW290</f>
        <v>36.47625</v>
      </c>
      <c r="BY290" s="34">
        <f>BE290*BW290</f>
        <v>38.393999999999991</v>
      </c>
      <c r="BZ290" s="34">
        <f>BH290*BW290</f>
        <v>41.456249999999997</v>
      </c>
      <c r="CA290" s="34">
        <f>BZ290+CE290+CI290</f>
        <v>43.256249999999994</v>
      </c>
      <c r="CB290" s="35" t="str">
        <f t="array" ref="CB290">VLOOKUP($E290&amp;ROUNDUP(($AZ290),0), CHOOSE({1,2},'[4]Lookup Tables'!$X$3:$X$129&amp;'[4]Lookup Tables'!$Y$3:$Y$129,'[4]Lookup Tables'!$Z$3:$Z$129),2,0)</f>
        <v>22"-2pc</v>
      </c>
      <c r="CC290" s="34">
        <f t="array" ref="CC290">VLOOKUP($E290&amp;ROUNDUP(($AZ290),0), CHOOSE({1,2},'[4]Lookup Tables'!$X$3:$X$129&amp;'[4]Lookup Tables'!$Y$3:$Y$129,'[4]Lookup Tables'!AA$3:$AA$129),2,0)</f>
        <v>8425</v>
      </c>
      <c r="CD290" s="34">
        <f t="array" ref="CD290">VLOOKUP($E290&amp;ROUNDUP(($AZ290),0), CHOOSE({1,2},'[4]Lookup Tables'!$X$3:$X$129&amp;'[4]Lookup Tables'!$Y$3:$Y$129,'[4]Lookup Tables'!$AB$3:$AB$129),2,0)</f>
        <v>8426</v>
      </c>
      <c r="CE290" s="36">
        <f t="array" ref="CE290">VLOOKUP($E290&amp;ROUNDUP(($AZ290),0), CHOOSE({1,2},'[4]Lookup Tables'!$X$3:$X$129&amp;'[4]Lookup Tables'!$Y$3:$Y$129,'[4]Lookup Tables'!$AD$3:$AD$129),2,0)</f>
        <v>1.8</v>
      </c>
      <c r="CF290" s="34">
        <f t="array" ref="CF290">VLOOKUP($E290&amp;ROUNDUP(($AZ290),0), CHOOSE({1,2},'[4]Lookup Tables'!$X$3:$X$129&amp;'[4]Lookup Tables'!$Y$3:$Y$129,'[4]Lookup Tables'!$AE$3:$AE$129),2,0)</f>
        <v>2</v>
      </c>
      <c r="CG290" s="34" t="str">
        <f t="array" ref="CG290">VLOOKUP($E290&amp;ROUNDUP(($AZ290+1),0), CHOOSE({1,2},'[4]Lookup Tables'!$X$3:$X$129&amp;'[4]Lookup Tables'!$Y$3:$Y$129,'[4]Lookup Tables'!$AC$3:$AC$129),2,0)</f>
        <v>NA</v>
      </c>
      <c r="CH290" s="36">
        <f>(CO290*12)*0.0386</f>
        <v>6.5613057241012918</v>
      </c>
      <c r="CI290" s="36">
        <f t="shared" si="2574"/>
        <v>0</v>
      </c>
      <c r="CJ290" s="36">
        <f>((3.14159*(((S290*0.039370078474)/2)^2))*Q290)*BW290</f>
        <v>508.22701944741686</v>
      </c>
      <c r="CK290" s="36">
        <f>((SQRT((CJ290/Q290)/3.14159))*2)</f>
        <v>6.037886419868344</v>
      </c>
      <c r="CL290" s="36">
        <f>CK290/0.7827</f>
        <v>7.7141771047251106</v>
      </c>
      <c r="CM290" s="36">
        <f>(2*3.14159*(CL290/2))/12</f>
        <v>2.0195651375361132</v>
      </c>
      <c r="CN290" s="37">
        <f>ROUNDUP((Q290/3)*CM290,1)</f>
        <v>12</v>
      </c>
      <c r="CO290" s="37">
        <f>(CN290*ABS(COS(15)))+((6*(CM290*5))/12)</f>
        <v>14.165167798146138</v>
      </c>
      <c r="CP290" s="52" t="str">
        <f t="array" ref="CP290">VLOOKUP($S290&amp;$D290, CHOOSE({1,2}, '[4]Lookup Tables'!$O$65:$O$79&amp;'[4]Lookup Tables'!$P$65:$P$79,'[4]Lookup Tables'!$Q$65:$Q$79),2,0)</f>
        <v>NA</v>
      </c>
      <c r="CQ290" s="39">
        <f t="shared" si="2575"/>
        <v>1.4752083333333332</v>
      </c>
      <c r="CR290" s="40" t="str">
        <f>+IFERROR(VLOOKUP($J290,'[5]Codes - Revised'!$A$8:$O$12110,10,FALSE),"ERROR")</f>
        <v>48 x 44</v>
      </c>
      <c r="CS290" s="41">
        <f t="shared" si="2576"/>
        <v>2212.8124999999995</v>
      </c>
    </row>
    <row r="291" spans="1:97" s="10" customFormat="1">
      <c r="A291" s="11" t="s">
        <v>21</v>
      </c>
      <c r="B291" s="12">
        <v>245041</v>
      </c>
      <c r="C291" s="11" t="s">
        <v>593</v>
      </c>
      <c r="D291" s="11" t="s">
        <v>367</v>
      </c>
      <c r="E291" s="11" t="s">
        <v>24</v>
      </c>
      <c r="F291" s="56">
        <v>30</v>
      </c>
      <c r="G291" s="13">
        <f>CA291</f>
        <v>43.256249999999994</v>
      </c>
      <c r="H291" s="14">
        <v>50</v>
      </c>
      <c r="I291" s="13">
        <f>F291*H291</f>
        <v>1500</v>
      </c>
      <c r="J291" s="14">
        <v>12221</v>
      </c>
      <c r="K291" s="11">
        <v>90</v>
      </c>
      <c r="L291" s="15">
        <f>+IFERROR(VLOOKUP($K291,'[4]Lookup Tables'!$A$3:$B$35,2,FALSE),"ERROR")</f>
        <v>90</v>
      </c>
      <c r="M291" s="11" t="s">
        <v>56</v>
      </c>
      <c r="N291" s="15" t="str">
        <f t="array" ref="N291">VLOOKUP($M291&amp;$L291, CHOOSE({1,2}, '[4]Lookup Tables'!$I$59:$I$165&amp;'[4]Lookup Tables'!$J$59:$J$165,'[4]Lookup Tables'!$K$59:$K$165), 2,0)</f>
        <v>LIF90</v>
      </c>
      <c r="O291" s="15">
        <f t="array" ref="O291">VLOOKUP($M291&amp;$K291&amp;A291, CHOOSE({1,2,3}, '[4]Lookup Tables'!$I$59:$I$165&amp;'[4]Lookup Tables'!$J$59:$J$165&amp;'[4]Lookup Tables'!$H$59:$H$165,'[4]Lookup Tables'!$L$59:$L$165), 2,0)</f>
        <v>70416</v>
      </c>
      <c r="P291" s="15">
        <f>+IFERROR(VLOOKUP($A291,'[4]Lookup Tables'!$I$54:$J$55,2,FALSE),"ERROR")</f>
        <v>72036</v>
      </c>
      <c r="Q291" s="16">
        <v>17.75</v>
      </c>
      <c r="R291" s="51">
        <v>1.25</v>
      </c>
      <c r="S291" s="18">
        <v>28</v>
      </c>
      <c r="T291" s="19">
        <f>(VLOOKUP(S291,'[4]Lookup Tables'!$L$3:$M$11,2,FALSE))*0.039370078474</f>
        <v>1.0925196776535</v>
      </c>
      <c r="U291" s="17">
        <f>(3.14159*(T291/2)^2)*(Q291)</f>
        <v>16.639735083470505</v>
      </c>
      <c r="V291" s="20" t="str">
        <f>+IFERROR(VLOOKUP(L291,'[4]Lookup Tables'!$R$4:$U$22,3,FALSE),"ERROR")</f>
        <v>Yellow</v>
      </c>
      <c r="W291" s="21">
        <f>B291</f>
        <v>245041</v>
      </c>
      <c r="X291" s="22" t="s">
        <v>594</v>
      </c>
      <c r="Y291" s="23" t="s">
        <v>27</v>
      </c>
      <c r="Z291" s="23" t="str">
        <f>+IFERROR(VLOOKUP(L291,'[4]Lookup Tables'!$R$4:$U$22,4,FALSE),"ERROR")</f>
        <v>Slow</v>
      </c>
      <c r="AA291" s="21">
        <f>S291</f>
        <v>28</v>
      </c>
      <c r="AB291" s="24">
        <f>R291</f>
        <v>1.25</v>
      </c>
      <c r="AC291" s="23" t="s">
        <v>28</v>
      </c>
      <c r="AD291" s="25">
        <v>0.75</v>
      </c>
      <c r="AE291" s="26">
        <f>(($U291-(3.1459*(($AB291+0.043)/2)^2))/((3.1459*(($AB291+0.043)/2)^2)-(3.1459*(AD291/2)^2)))/12</f>
        <v>1.4637346978537507</v>
      </c>
      <c r="AF291" s="23" t="s">
        <v>305</v>
      </c>
      <c r="AG291" s="23">
        <v>0.875</v>
      </c>
      <c r="AH291" s="26">
        <f>(($U291-(3.1459*(($AB291+0.043)/2)^2))/((3.1459*(($AB291+0.043)/2)^2)-(3.1459*(AG291/2)^2)))/12</f>
        <v>1.791822577342203</v>
      </c>
      <c r="AI291" s="23" t="s">
        <v>306</v>
      </c>
      <c r="AJ291" s="23">
        <v>1</v>
      </c>
      <c r="AK291" s="26">
        <f>(($U291-(3.1459*(($AB291+0.043)/2)^2))/((3.1459*(($AB291+0.043)/2)^2)-(3.1459*(AJ291/2)^2)))/12</f>
        <v>2.4169011538743983</v>
      </c>
      <c r="AL291" s="23" t="s">
        <v>31</v>
      </c>
      <c r="AM291" s="23">
        <v>0.80400000000000005</v>
      </c>
      <c r="AN291" s="26">
        <f>(($U291-(3.1459*(($AB291+0.043)/2)^2))/((3.1459*(($AB291+0.043)/2)^2)-(3.1459*(AM291/2)^2)))/12</f>
        <v>1.5835189849842559</v>
      </c>
      <c r="AO291" s="23"/>
      <c r="AP291" s="23"/>
      <c r="AQ291" s="26">
        <f>(($U291-(3.1459*(($AB291+0.043)/2)^2))/((3.1459*(($AB291+0.043)/2)^2)-(3.1459*(AP291/2)^2)))/12</f>
        <v>0.97125555198427638</v>
      </c>
      <c r="AR291" s="47">
        <f>AY291</f>
        <v>18</v>
      </c>
      <c r="AS291" s="21">
        <f>+IFERROR(VLOOKUP(L291,'[4]Lookup Tables'!$R$4:$U$22,2,FALSE),"ERROR")</f>
        <v>240</v>
      </c>
      <c r="AT291" s="23" t="str">
        <f>A291</f>
        <v>B or G</v>
      </c>
      <c r="AU291" s="21">
        <f>F291</f>
        <v>30</v>
      </c>
      <c r="AV291" s="21" t="str">
        <f>+IFERROR(VLOOKUP(L291,'[4]Lookup Tables'!$R$4:$V$22,5,FALSE),"ERROR")</f>
        <v>5-8</v>
      </c>
      <c r="AW291" s="21">
        <v>600</v>
      </c>
      <c r="AX291" s="48">
        <f>Q291</f>
        <v>17.75</v>
      </c>
      <c r="AY291" s="48">
        <f>AX291+0.25</f>
        <v>18</v>
      </c>
      <c r="AZ291" s="48">
        <f>AX291+1</f>
        <v>18.75</v>
      </c>
      <c r="BA291" s="29">
        <f t="array" ref="BA291">VLOOKUP($S291&amp;$M291, CHOOSE({1,2}, '[4]Lookup Tables'!$I$20:$I$49&amp;'[4]Lookup Tables'!$J$20:$J$49,'[4]Lookup Tables'!$K$20:$K$49), 2,0)</f>
        <v>6.8500000000000005E-2</v>
      </c>
      <c r="BB291" s="29">
        <f>BA291*AX291</f>
        <v>1.215875</v>
      </c>
      <c r="BC291" s="30">
        <f>BB291*454</f>
        <v>552.00725</v>
      </c>
      <c r="BD291" s="29">
        <f t="array" ref="BD291">VLOOKUP($S291&amp;$M291, CHOOSE({1,2}, '[4]Lookup Tables'!$I$20:$I$49&amp;'[4]Lookup Tables'!$J$20:$J$49,'[4]Lookup Tables'!$L$20:$L$49), 2,0)</f>
        <v>7.1099999999999997E-2</v>
      </c>
      <c r="BE291" s="29">
        <f>BD291*AY291</f>
        <v>1.2797999999999998</v>
      </c>
      <c r="BF291" s="30">
        <f>BE291*454</f>
        <v>581.02919999999995</v>
      </c>
      <c r="BG291" s="29">
        <f t="array" ref="BG291">VLOOKUP($S291&amp;$M291, CHOOSE({1,2}, '[4]Lookup Tables'!$I$20:$I$49&amp;'[4]Lookup Tables'!$J$20:$J$49,'[4]Lookup Tables'!$M$20:$M$49), 2,0)</f>
        <v>7.3700000000000002E-2</v>
      </c>
      <c r="BH291" s="29">
        <f>BG291*AZ291</f>
        <v>1.381875</v>
      </c>
      <c r="BI291" s="30">
        <f>BH291*454</f>
        <v>627.37125000000003</v>
      </c>
      <c r="BJ291" s="30" t="str">
        <f>N291</f>
        <v>LIF90</v>
      </c>
      <c r="BK291" s="31">
        <f>BE291*0.7</f>
        <v>0.89585999999999977</v>
      </c>
      <c r="BL291" s="30">
        <v>72036</v>
      </c>
      <c r="BM291" s="31">
        <f>BE291*0.3</f>
        <v>0.38393999999999995</v>
      </c>
      <c r="BN291" s="32">
        <v>0.3</v>
      </c>
      <c r="BO291" s="29" t="str">
        <f>'[4]Lookup Tables'!$P$58</f>
        <v>12-8 4x1.25 Universal Clip</v>
      </c>
      <c r="BP291" s="30">
        <f>VLOOKUP($BO291,'[4]Lookup Tables'!$P$58:$Q$60,2)</f>
        <v>8509</v>
      </c>
      <c r="BQ291" s="29" t="str">
        <f>VLOOKUP($S291,'[4]Lookup Tables'!$O$45:$S$53,2)</f>
        <v>54mm142 gauge</v>
      </c>
      <c r="BR291" s="33">
        <f>($AY291+1.25)/12</f>
        <v>1.6041666666666667</v>
      </c>
      <c r="BS291" s="30">
        <f>VLOOKUP($S291,'[4]Lookup Tables'!$O$45:$S$53,3)</f>
        <v>8040</v>
      </c>
      <c r="BT291" s="29" t="str">
        <f>VLOOKUP($S291,'[4]Lookup Tables'!$O$45:$S$53,4)</f>
        <v>100mm200 gauge</v>
      </c>
      <c r="BU291" s="33">
        <f>($AY291+1.25)/12</f>
        <v>1.6041666666666667</v>
      </c>
      <c r="BV291" s="30">
        <f>VLOOKUP($S291,'[4]Lookup Tables'!$O$45:$S$53,5)</f>
        <v>8034</v>
      </c>
      <c r="BW291" s="34">
        <f>F291</f>
        <v>30</v>
      </c>
      <c r="BX291" s="34">
        <f>BB291*BW291</f>
        <v>36.47625</v>
      </c>
      <c r="BY291" s="34">
        <f>BE291*BW291</f>
        <v>38.393999999999991</v>
      </c>
      <c r="BZ291" s="34">
        <f>BH291*BW291</f>
        <v>41.456249999999997</v>
      </c>
      <c r="CA291" s="34">
        <f>BZ291+CE291+CI291</f>
        <v>43.256249999999994</v>
      </c>
      <c r="CB291" s="35" t="str">
        <f t="array" ref="CB291">VLOOKUP($E291&amp;ROUNDUP(($AZ291),0), CHOOSE({1,2},'[4]Lookup Tables'!$X$3:$X$129&amp;'[4]Lookup Tables'!$Y$3:$Y$129,'[4]Lookup Tables'!$Z$3:$Z$129),2,0)</f>
        <v>22"-2pc</v>
      </c>
      <c r="CC291" s="34">
        <f t="array" ref="CC291">VLOOKUP($E291&amp;ROUNDUP(($AZ291),0), CHOOSE({1,2},'[4]Lookup Tables'!$X$3:$X$129&amp;'[4]Lookup Tables'!$Y$3:$Y$129,'[4]Lookup Tables'!AA$3:$AA$129),2,0)</f>
        <v>8425</v>
      </c>
      <c r="CD291" s="34">
        <f t="array" ref="CD291">VLOOKUP($E291&amp;ROUNDUP(($AZ291),0), CHOOSE({1,2},'[4]Lookup Tables'!$X$3:$X$129&amp;'[4]Lookup Tables'!$Y$3:$Y$129,'[4]Lookup Tables'!$AB$3:$AB$129),2,0)</f>
        <v>8426</v>
      </c>
      <c r="CE291" s="36">
        <f t="array" ref="CE291">VLOOKUP($E291&amp;ROUNDUP(($AZ291),0), CHOOSE({1,2},'[4]Lookup Tables'!$X$3:$X$129&amp;'[4]Lookup Tables'!$Y$3:$Y$129,'[4]Lookup Tables'!$AD$3:$AD$129),2,0)</f>
        <v>1.8</v>
      </c>
      <c r="CF291" s="34">
        <f t="array" ref="CF291">VLOOKUP($E291&amp;ROUNDUP(($AZ291),0), CHOOSE({1,2},'[4]Lookup Tables'!$X$3:$X$129&amp;'[4]Lookup Tables'!$Y$3:$Y$129,'[4]Lookup Tables'!$AE$3:$AE$129),2,0)</f>
        <v>2</v>
      </c>
      <c r="CG291" s="34" t="str">
        <f t="array" ref="CG291">VLOOKUP($E291&amp;ROUNDUP(($AZ291+1),0), CHOOSE({1,2},'[4]Lookup Tables'!$X$3:$X$129&amp;'[4]Lookup Tables'!$Y$3:$Y$129,'[4]Lookup Tables'!$AC$3:$AC$129),2,0)</f>
        <v>NA</v>
      </c>
      <c r="CH291" s="36">
        <f>(CO291*12)*0.0386</f>
        <v>6.5613057241012918</v>
      </c>
      <c r="CI291" s="36">
        <f t="shared" si="2574"/>
        <v>0</v>
      </c>
      <c r="CJ291" s="36">
        <f>((3.14159*(((S291*0.039370078474)/2)^2))*Q291)*BW291</f>
        <v>508.22701944741686</v>
      </c>
      <c r="CK291" s="36">
        <f>((SQRT((CJ291/Q291)/3.14159))*2)</f>
        <v>6.037886419868344</v>
      </c>
      <c r="CL291" s="36">
        <f>CK291/0.7827</f>
        <v>7.7141771047251106</v>
      </c>
      <c r="CM291" s="36">
        <f>(2*3.14159*(CL291/2))/12</f>
        <v>2.0195651375361132</v>
      </c>
      <c r="CN291" s="37">
        <f>ROUNDUP((Q291/3)*CM291,1)</f>
        <v>12</v>
      </c>
      <c r="CO291" s="37">
        <f>(CN291*ABS(COS(15)))+((6*(CM291*5))/12)</f>
        <v>14.165167798146138</v>
      </c>
      <c r="CP291" s="52">
        <f t="array" ref="CP291">VLOOKUP($S291&amp;$D291, CHOOSE({1,2}, '[4]Lookup Tables'!$O$65:$O$79&amp;'[4]Lookup Tables'!$P$65:$P$79,'[4]Lookup Tables'!$Q$65:$Q$79),2,0)</f>
        <v>8517</v>
      </c>
      <c r="CQ291" s="39">
        <f t="shared" si="2575"/>
        <v>1.4752083333333332</v>
      </c>
      <c r="CR291" s="40" t="str">
        <f>+IFERROR(VLOOKUP($J291,'[5]Codes - Revised'!$A$8:$O$12110,10,FALSE),"ERROR")</f>
        <v>48 x 44</v>
      </c>
      <c r="CS291" s="41">
        <f>CQ291*F291*H291</f>
        <v>2212.8124999999995</v>
      </c>
    </row>
    <row r="292" spans="1:97" s="10" customFormat="1">
      <c r="A292" s="11" t="s">
        <v>21</v>
      </c>
      <c r="B292" s="12">
        <v>245049</v>
      </c>
      <c r="C292" s="11" t="s">
        <v>595</v>
      </c>
      <c r="D292" s="11" t="s">
        <v>367</v>
      </c>
      <c r="E292" s="11" t="s">
        <v>24</v>
      </c>
      <c r="F292" s="56">
        <v>30</v>
      </c>
      <c r="G292" s="13">
        <f>CA292</f>
        <v>43.256249999999994</v>
      </c>
      <c r="H292" s="14">
        <v>50</v>
      </c>
      <c r="I292" s="13">
        <f>F292*H292</f>
        <v>1500</v>
      </c>
      <c r="J292" s="14">
        <v>12221</v>
      </c>
      <c r="K292" s="11">
        <v>20</v>
      </c>
      <c r="L292" s="15">
        <f>+IFERROR(VLOOKUP($K292,'[4]Lookup Tables'!$A$3:$B$35,2,FALSE),"ERROR")</f>
        <v>20</v>
      </c>
      <c r="M292" s="11" t="s">
        <v>56</v>
      </c>
      <c r="N292" s="15" t="str">
        <f t="array" ref="N292">VLOOKUP($M292&amp;$L292, CHOOSE({1,2}, '[4]Lookup Tables'!$I$59:$I$165&amp;'[4]Lookup Tables'!$J$59:$J$165,'[4]Lookup Tables'!$K$59:$K$165), 2,0)</f>
        <v>LIF20</v>
      </c>
      <c r="O292" s="15">
        <f t="array" ref="O292">VLOOKUP($M292&amp;$K292&amp;A292, CHOOSE({1,2,3}, '[4]Lookup Tables'!$I$59:$I$165&amp;'[4]Lookup Tables'!$J$59:$J$165&amp;'[4]Lookup Tables'!$H$59:$H$165,'[4]Lookup Tables'!$L$59:$L$165), 2,0)</f>
        <v>70415</v>
      </c>
      <c r="P292" s="15">
        <f>+IFERROR(VLOOKUP($A292,'[4]Lookup Tables'!$I$54:$J$55,2,FALSE),"ERROR")</f>
        <v>72036</v>
      </c>
      <c r="Q292" s="16">
        <v>17.75</v>
      </c>
      <c r="R292" s="51">
        <v>1.25</v>
      </c>
      <c r="S292" s="18">
        <v>28</v>
      </c>
      <c r="T292" s="19">
        <f>(VLOOKUP(S292,'[4]Lookup Tables'!$L$3:$M$11,2,FALSE))*0.039370078474</f>
        <v>1.0925196776535</v>
      </c>
      <c r="U292" s="17">
        <f>(3.14159*(T292/2)^2)*(Q292)</f>
        <v>16.639735083470505</v>
      </c>
      <c r="V292" s="20" t="str">
        <f>+IFERROR(VLOOKUP(L292,'[4]Lookup Tables'!$R$4:$U$22,3,FALSE),"ERROR")</f>
        <v>Orange</v>
      </c>
      <c r="W292" s="21">
        <f>B292</f>
        <v>245049</v>
      </c>
      <c r="X292" s="22" t="s">
        <v>596</v>
      </c>
      <c r="Y292" s="23" t="s">
        <v>27</v>
      </c>
      <c r="Z292" s="23" t="str">
        <f>+IFERROR(VLOOKUP(L292,'[4]Lookup Tables'!$R$4:$U$22,4,FALSE),"ERROR")</f>
        <v>x-Fast</v>
      </c>
      <c r="AA292" s="21">
        <f>S292</f>
        <v>28</v>
      </c>
      <c r="AB292" s="24">
        <f>R292</f>
        <v>1.25</v>
      </c>
      <c r="AC292" s="23" t="s">
        <v>28</v>
      </c>
      <c r="AD292" s="25">
        <v>0.75</v>
      </c>
      <c r="AE292" s="26">
        <f>(($U292-(3.1459*(($AB292+0.043)/2)^2))/((3.1459*(($AB292+0.043)/2)^2)-(3.1459*(AD292/2)^2)))/12</f>
        <v>1.4637346978537507</v>
      </c>
      <c r="AF292" s="23" t="s">
        <v>305</v>
      </c>
      <c r="AG292" s="23">
        <v>0.875</v>
      </c>
      <c r="AH292" s="26">
        <f>(($U292-(3.1459*(($AB292+0.043)/2)^2))/((3.1459*(($AB292+0.043)/2)^2)-(3.1459*(AG292/2)^2)))/12</f>
        <v>1.791822577342203</v>
      </c>
      <c r="AI292" s="23" t="s">
        <v>306</v>
      </c>
      <c r="AJ292" s="23">
        <v>1</v>
      </c>
      <c r="AK292" s="26">
        <f>(($U292-(3.1459*(($AB292+0.043)/2)^2))/((3.1459*(($AB292+0.043)/2)^2)-(3.1459*(AJ292/2)^2)))/12</f>
        <v>2.4169011538743983</v>
      </c>
      <c r="AL292" s="23" t="s">
        <v>31</v>
      </c>
      <c r="AM292" s="23">
        <v>0.80400000000000005</v>
      </c>
      <c r="AN292" s="26">
        <f>(($U292-(3.1459*(($AB292+0.043)/2)^2))/((3.1459*(($AB292+0.043)/2)^2)-(3.1459*(AM292/2)^2)))/12</f>
        <v>1.5835189849842559</v>
      </c>
      <c r="AO292" s="23"/>
      <c r="AP292" s="23"/>
      <c r="AQ292" s="26">
        <f>(($U292-(3.1459*(($AB292+0.043)/2)^2))/((3.1459*(($AB292+0.043)/2)^2)-(3.1459*(AP292/2)^2)))/12</f>
        <v>0.97125555198427638</v>
      </c>
      <c r="AR292" s="47">
        <f>AY292</f>
        <v>18</v>
      </c>
      <c r="AS292" s="21">
        <f>+IFERROR(VLOOKUP(L292,'[4]Lookup Tables'!$R$4:$U$22,2,FALSE),"ERROR")</f>
        <v>15</v>
      </c>
      <c r="AT292" s="23" t="str">
        <f>A292</f>
        <v>B or G</v>
      </c>
      <c r="AU292" s="21">
        <f>F292</f>
        <v>30</v>
      </c>
      <c r="AV292" s="21" t="str">
        <f>+IFERROR(VLOOKUP(L292,'[4]Lookup Tables'!$R$4:$V$22,5,FALSE),"ERROR")</f>
        <v>3-6</v>
      </c>
      <c r="AW292" s="21">
        <v>600</v>
      </c>
      <c r="AX292" s="48">
        <f>Q292</f>
        <v>17.75</v>
      </c>
      <c r="AY292" s="48">
        <f>AX292+0.25</f>
        <v>18</v>
      </c>
      <c r="AZ292" s="48">
        <f>AX292+1</f>
        <v>18.75</v>
      </c>
      <c r="BA292" s="29">
        <f t="array" ref="BA292">VLOOKUP($S292&amp;$M292, CHOOSE({1,2}, '[4]Lookup Tables'!$I$20:$I$49&amp;'[4]Lookup Tables'!$J$20:$J$49,'[4]Lookup Tables'!$K$20:$K$49), 2,0)</f>
        <v>6.8500000000000005E-2</v>
      </c>
      <c r="BB292" s="29">
        <f>BA292*AX292</f>
        <v>1.215875</v>
      </c>
      <c r="BC292" s="30">
        <f>BB292*454</f>
        <v>552.00725</v>
      </c>
      <c r="BD292" s="29">
        <f t="array" ref="BD292">VLOOKUP($S292&amp;$M292, CHOOSE({1,2}, '[4]Lookup Tables'!$I$20:$I$49&amp;'[4]Lookup Tables'!$J$20:$J$49,'[4]Lookup Tables'!$L$20:$L$49), 2,0)</f>
        <v>7.1099999999999997E-2</v>
      </c>
      <c r="BE292" s="29">
        <f>BD292*AY292</f>
        <v>1.2797999999999998</v>
      </c>
      <c r="BF292" s="30">
        <f>BE292*454</f>
        <v>581.02919999999995</v>
      </c>
      <c r="BG292" s="29">
        <f t="array" ref="BG292">VLOOKUP($S292&amp;$M292, CHOOSE({1,2}, '[4]Lookup Tables'!$I$20:$I$49&amp;'[4]Lookup Tables'!$J$20:$J$49,'[4]Lookup Tables'!$M$20:$M$49), 2,0)</f>
        <v>7.3700000000000002E-2</v>
      </c>
      <c r="BH292" s="29">
        <f>BG292*AZ292</f>
        <v>1.381875</v>
      </c>
      <c r="BI292" s="30">
        <f>BH292*454</f>
        <v>627.37125000000003</v>
      </c>
      <c r="BJ292" s="30" t="str">
        <f>N292</f>
        <v>LIF20</v>
      </c>
      <c r="BK292" s="31">
        <f>BE292*0.7</f>
        <v>0.89585999999999977</v>
      </c>
      <c r="BL292" s="30">
        <v>72036</v>
      </c>
      <c r="BM292" s="31">
        <f>BE292*0.3</f>
        <v>0.38393999999999995</v>
      </c>
      <c r="BN292" s="32">
        <v>0.3</v>
      </c>
      <c r="BO292" s="29" t="str">
        <f>'[4]Lookup Tables'!$P$58</f>
        <v>12-8 4x1.25 Universal Clip</v>
      </c>
      <c r="BP292" s="30">
        <f>VLOOKUP($BO292,'[4]Lookup Tables'!$P$58:$Q$60,2)</f>
        <v>8509</v>
      </c>
      <c r="BQ292" s="29" t="str">
        <f>VLOOKUP($S292,'[4]Lookup Tables'!$O$45:$S$53,2)</f>
        <v>54mm142 gauge</v>
      </c>
      <c r="BR292" s="33">
        <f>($AY292+1.25)/12</f>
        <v>1.6041666666666667</v>
      </c>
      <c r="BS292" s="30">
        <f>VLOOKUP($S292,'[4]Lookup Tables'!$O$45:$S$53,3)</f>
        <v>8040</v>
      </c>
      <c r="BT292" s="29" t="str">
        <f>VLOOKUP($S292,'[4]Lookup Tables'!$O$45:$S$53,4)</f>
        <v>100mm200 gauge</v>
      </c>
      <c r="BU292" s="33">
        <f>($AY292+1.25)/12</f>
        <v>1.6041666666666667</v>
      </c>
      <c r="BV292" s="30">
        <f>VLOOKUP($S292,'[4]Lookup Tables'!$O$45:$S$53,5)</f>
        <v>8034</v>
      </c>
      <c r="BW292" s="34">
        <f>F292</f>
        <v>30</v>
      </c>
      <c r="BX292" s="34">
        <f>BB292*BW292</f>
        <v>36.47625</v>
      </c>
      <c r="BY292" s="34">
        <f>BE292*BW292</f>
        <v>38.393999999999991</v>
      </c>
      <c r="BZ292" s="34">
        <f>BH292*BW292</f>
        <v>41.456249999999997</v>
      </c>
      <c r="CA292" s="34">
        <f>BZ292+CE292+CI292</f>
        <v>43.256249999999994</v>
      </c>
      <c r="CB292" s="35" t="str">
        <f t="array" ref="CB292">VLOOKUP($E292&amp;ROUNDUP(($AZ292),0), CHOOSE({1,2},'[4]Lookup Tables'!$X$3:$X$129&amp;'[4]Lookup Tables'!$Y$3:$Y$129,'[4]Lookup Tables'!$Z$3:$Z$129),2,0)</f>
        <v>22"-2pc</v>
      </c>
      <c r="CC292" s="34">
        <f t="array" ref="CC292">VLOOKUP($E292&amp;ROUNDUP(($AZ292),0), CHOOSE({1,2},'[4]Lookup Tables'!$X$3:$X$129&amp;'[4]Lookup Tables'!$Y$3:$Y$129,'[4]Lookup Tables'!AA$3:$AA$129),2,0)</f>
        <v>8425</v>
      </c>
      <c r="CD292" s="34">
        <f t="array" ref="CD292">VLOOKUP($E292&amp;ROUNDUP(($AZ292),0), CHOOSE({1,2},'[4]Lookup Tables'!$X$3:$X$129&amp;'[4]Lookup Tables'!$Y$3:$Y$129,'[4]Lookup Tables'!$AB$3:$AB$129),2,0)</f>
        <v>8426</v>
      </c>
      <c r="CE292" s="36">
        <f t="array" ref="CE292">VLOOKUP($E292&amp;ROUNDUP(($AZ292),0), CHOOSE({1,2},'[4]Lookup Tables'!$X$3:$X$129&amp;'[4]Lookup Tables'!$Y$3:$Y$129,'[4]Lookup Tables'!$AD$3:$AD$129),2,0)</f>
        <v>1.8</v>
      </c>
      <c r="CF292" s="34">
        <f t="array" ref="CF292">VLOOKUP($E292&amp;ROUNDUP(($AZ292),0), CHOOSE({1,2},'[4]Lookup Tables'!$X$3:$X$129&amp;'[4]Lookup Tables'!$Y$3:$Y$129,'[4]Lookup Tables'!$AE$3:$AE$129),2,0)</f>
        <v>2</v>
      </c>
      <c r="CG292" s="34" t="str">
        <f t="array" ref="CG292">VLOOKUP($E292&amp;ROUNDUP(($AZ292+1),0), CHOOSE({1,2},'[4]Lookup Tables'!$X$3:$X$129&amp;'[4]Lookup Tables'!$Y$3:$Y$129,'[4]Lookup Tables'!$AC$3:$AC$129),2,0)</f>
        <v>NA</v>
      </c>
      <c r="CH292" s="36">
        <f>(CO292*12)*0.0386</f>
        <v>6.5613057241012918</v>
      </c>
      <c r="CI292" s="36">
        <f t="shared" si="2574"/>
        <v>0</v>
      </c>
      <c r="CJ292" s="36">
        <f>((3.14159*(((S292*0.039370078474)/2)^2))*Q292)*BW292</f>
        <v>508.22701944741686</v>
      </c>
      <c r="CK292" s="36">
        <f>((SQRT((CJ292/Q292)/3.14159))*2)</f>
        <v>6.037886419868344</v>
      </c>
      <c r="CL292" s="36">
        <f>CK292/0.7827</f>
        <v>7.7141771047251106</v>
      </c>
      <c r="CM292" s="36">
        <f>(2*3.14159*(CL292/2))/12</f>
        <v>2.0195651375361132</v>
      </c>
      <c r="CN292" s="37">
        <f>ROUNDUP((Q292/3)*CM292,1)</f>
        <v>12</v>
      </c>
      <c r="CO292" s="37">
        <f>(CN292*ABS(COS(15)))+((6*(CM292*5))/12)</f>
        <v>14.165167798146138</v>
      </c>
      <c r="CP292" s="52">
        <f t="array" ref="CP292">VLOOKUP($S292&amp;$D292, CHOOSE({1,2}, '[4]Lookup Tables'!$O$65:$O$79&amp;'[4]Lookup Tables'!$P$65:$P$79,'[4]Lookup Tables'!$Q$65:$Q$79),2,0)</f>
        <v>8517</v>
      </c>
      <c r="CQ292" s="39">
        <f t="shared" si="2575"/>
        <v>1.4752083333333332</v>
      </c>
      <c r="CR292" s="40" t="str">
        <f>+IFERROR(VLOOKUP($J292,'[5]Codes - Revised'!$A$8:$O$12110,10,FALSE),"ERROR")</f>
        <v>48 x 44</v>
      </c>
      <c r="CS292" s="41">
        <f>CQ292*F292*H292</f>
        <v>2212.8124999999995</v>
      </c>
    </row>
    <row r="293" spans="1:97" s="10" customFormat="1">
      <c r="A293" s="11" t="s">
        <v>21</v>
      </c>
      <c r="B293" s="12">
        <v>245051</v>
      </c>
      <c r="C293" s="11" t="s">
        <v>597</v>
      </c>
      <c r="D293" s="11" t="s">
        <v>50</v>
      </c>
      <c r="E293" s="11" t="s">
        <v>24</v>
      </c>
      <c r="F293" s="56">
        <v>30</v>
      </c>
      <c r="G293" s="13">
        <f t="shared" ref="G293:G294" si="2577">CA293</f>
        <v>43.256249999999994</v>
      </c>
      <c r="H293" s="14">
        <v>50</v>
      </c>
      <c r="I293" s="13">
        <f t="shared" ref="I293:I294" si="2578">F293*H293</f>
        <v>1500</v>
      </c>
      <c r="J293" s="14">
        <v>12221</v>
      </c>
      <c r="K293" s="11">
        <v>35</v>
      </c>
      <c r="L293" s="15">
        <f>+IFERROR(VLOOKUP($K293,'[4]Lookup Tables'!$A$3:$B$35,2,FALSE),"ERROR")</f>
        <v>35</v>
      </c>
      <c r="M293" s="11" t="s">
        <v>56</v>
      </c>
      <c r="N293" s="15" t="str">
        <f t="array" ref="N293">VLOOKUP($M293&amp;$L293, CHOOSE({1,2}, '[4]Lookup Tables'!$I$59:$I$124&amp;'[4]Lookup Tables'!$J$59:$J$124,'[4]Lookup Tables'!$K$59:$K$124), 2,0)</f>
        <v>LIF35</v>
      </c>
      <c r="O293" s="15">
        <f t="array" ref="O293">VLOOKUP($M293&amp;$K293, CHOOSE({1,2}, '[4]Lookup Tables'!$I$59:$I$124&amp;'[4]Lookup Tables'!$J$59:$J$124,'[4]Lookup Tables'!$L$59:$L$124), 2,0)</f>
        <v>70311</v>
      </c>
      <c r="P293" s="15">
        <f>+IFERROR(VLOOKUP($A293,'[4]Lookup Tables'!$I$54:$J$55,2,FALSE),"ERROR")</f>
        <v>72036</v>
      </c>
      <c r="Q293" s="16">
        <v>17.75</v>
      </c>
      <c r="R293" s="51">
        <v>1.25</v>
      </c>
      <c r="S293" s="18">
        <v>28</v>
      </c>
      <c r="T293" s="19">
        <f>(VLOOKUP(S293,'[4]Lookup Tables'!$L$3:$M$11,2,FALSE))*0.039370078474</f>
        <v>1.0925196776535</v>
      </c>
      <c r="U293" s="17">
        <f t="shared" ref="U293:U294" si="2579">(3.14159*(T293/2)^2)*(Q293)</f>
        <v>16.639735083470505</v>
      </c>
      <c r="V293" s="20" t="str">
        <f>+IFERROR(VLOOKUP(L293,'[4]Lookup Tables'!$R$4:$U$22,3,FALSE),"ERROR")</f>
        <v>Blue</v>
      </c>
      <c r="W293" s="21">
        <f t="shared" ref="W293:W294" si="2580">B293</f>
        <v>245051</v>
      </c>
      <c r="X293" s="22" t="s">
        <v>598</v>
      </c>
      <c r="Y293" s="23" t="s">
        <v>27</v>
      </c>
      <c r="Z293" s="23" t="str">
        <f>+IFERROR(VLOOKUP(L293,'[4]Lookup Tables'!$R$4:$U$22,4,FALSE),"ERROR")</f>
        <v>Fast</v>
      </c>
      <c r="AA293" s="21">
        <f t="shared" ref="AA293:AA294" si="2581">S293</f>
        <v>28</v>
      </c>
      <c r="AB293" s="24">
        <f t="shared" ref="AB293:AB294" si="2582">R293</f>
        <v>1.25</v>
      </c>
      <c r="AC293" s="23" t="s">
        <v>28</v>
      </c>
      <c r="AD293" s="25">
        <v>0.75</v>
      </c>
      <c r="AE293" s="26">
        <f t="shared" ref="AE293:AE294" si="2583">(($U293-(3.1459*(($AB293+0.043)/2)^2))/((3.1459*(($AB293+0.043)/2)^2)-(3.1459*(AD293/2)^2)))/12</f>
        <v>1.4637346978537507</v>
      </c>
      <c r="AF293" s="23" t="s">
        <v>305</v>
      </c>
      <c r="AG293" s="23">
        <v>0.875</v>
      </c>
      <c r="AH293" s="26">
        <f t="shared" ref="AH293:AH294" si="2584">(($U293-(3.1459*(($AB293+0.043)/2)^2))/((3.1459*(($AB293+0.043)/2)^2)-(3.1459*(AG293/2)^2)))/12</f>
        <v>1.791822577342203</v>
      </c>
      <c r="AI293" s="23" t="s">
        <v>306</v>
      </c>
      <c r="AJ293" s="23">
        <v>1</v>
      </c>
      <c r="AK293" s="26">
        <f t="shared" ref="AK293:AK294" si="2585">(($U293-(3.1459*(($AB293+0.043)/2)^2))/((3.1459*(($AB293+0.043)/2)^2)-(3.1459*(AJ293/2)^2)))/12</f>
        <v>2.4169011538743983</v>
      </c>
      <c r="AL293" s="23" t="s">
        <v>31</v>
      </c>
      <c r="AM293" s="23">
        <v>0.80400000000000005</v>
      </c>
      <c r="AN293" s="26">
        <f t="shared" ref="AN293:AN294" si="2586">(($U293-(3.1459*(($AB293+0.043)/2)^2))/((3.1459*(($AB293+0.043)/2)^2)-(3.1459*(AM293/2)^2)))/12</f>
        <v>1.5835189849842559</v>
      </c>
      <c r="AO293" s="23"/>
      <c r="AP293" s="23"/>
      <c r="AQ293" s="26">
        <f t="shared" ref="AQ293:AQ294" si="2587">(($U293-(3.1459*(($AB293+0.043)/2)^2))/((3.1459*(($AB293+0.043)/2)^2)-(3.1459*(AP293/2)^2)))/12</f>
        <v>0.97125555198427638</v>
      </c>
      <c r="AR293" s="47">
        <f t="shared" ref="AR293:AR294" si="2588">AY293</f>
        <v>18</v>
      </c>
      <c r="AS293" s="21">
        <f>+IFERROR(VLOOKUP(L293,'[4]Lookup Tables'!$R$4:$U$22,2,FALSE),"ERROR")</f>
        <v>30</v>
      </c>
      <c r="AT293" s="23" t="str">
        <f t="shared" ref="AT293:AT294" si="2589">A293</f>
        <v>B or G</v>
      </c>
      <c r="AU293" s="21">
        <f t="shared" ref="AU293:AU294" si="2590">F293</f>
        <v>30</v>
      </c>
      <c r="AV293" s="21" t="str">
        <f>+IFERROR(VLOOKUP(L293,'[4]Lookup Tables'!$R$4:$V$22,5,FALSE),"ERROR")</f>
        <v>5-8</v>
      </c>
      <c r="AW293" s="21">
        <v>600</v>
      </c>
      <c r="AX293" s="48">
        <f t="shared" ref="AX293:AX294" si="2591">Q293</f>
        <v>17.75</v>
      </c>
      <c r="AY293" s="48">
        <f t="shared" ref="AY293:AY294" si="2592">AX293+0.25</f>
        <v>18</v>
      </c>
      <c r="AZ293" s="48">
        <f t="shared" ref="AZ293:AZ294" si="2593">AX293+1</f>
        <v>18.75</v>
      </c>
      <c r="BA293" s="29">
        <f t="array" ref="BA293">VLOOKUP($S293&amp;$M293, CHOOSE({1,2}, '[4]Lookup Tables'!$I$20:$I$49&amp;'[4]Lookup Tables'!$J$20:$J$49,'[4]Lookup Tables'!$K$20:$K$49), 2,0)</f>
        <v>6.8500000000000005E-2</v>
      </c>
      <c r="BB293" s="29">
        <f t="shared" ref="BB293:BB294" si="2594">BA293*AX293</f>
        <v>1.215875</v>
      </c>
      <c r="BC293" s="30">
        <f t="shared" ref="BC293:BC294" si="2595">BB293*454</f>
        <v>552.00725</v>
      </c>
      <c r="BD293" s="29">
        <f t="array" ref="BD293">VLOOKUP($S293&amp;$M293, CHOOSE({1,2}, '[4]Lookup Tables'!$I$20:$I$49&amp;'[4]Lookup Tables'!$J$20:$J$49,'[4]Lookup Tables'!$L$20:$L$49), 2,0)</f>
        <v>7.1099999999999997E-2</v>
      </c>
      <c r="BE293" s="29">
        <f t="shared" ref="BE293:BE294" si="2596">BD293*AY293</f>
        <v>1.2797999999999998</v>
      </c>
      <c r="BF293" s="30">
        <f t="shared" ref="BF293:BF294" si="2597">BE293*454</f>
        <v>581.02919999999995</v>
      </c>
      <c r="BG293" s="29">
        <f t="array" ref="BG293">VLOOKUP($S293&amp;$M293, CHOOSE({1,2}, '[4]Lookup Tables'!$I$20:$I$49&amp;'[4]Lookup Tables'!$J$20:$J$49,'[4]Lookup Tables'!$M$20:$M$49), 2,0)</f>
        <v>7.3700000000000002E-2</v>
      </c>
      <c r="BH293" s="29">
        <f t="shared" ref="BH293:BH294" si="2598">BG293*AZ293</f>
        <v>1.381875</v>
      </c>
      <c r="BI293" s="30">
        <f t="shared" ref="BI293:BI294" si="2599">BH293*454</f>
        <v>627.37125000000003</v>
      </c>
      <c r="BJ293" s="30" t="str">
        <f t="shared" ref="BJ293:BJ294" si="2600">N293</f>
        <v>LIF35</v>
      </c>
      <c r="BK293" s="31">
        <f t="shared" ref="BK293:BK294" si="2601">BE293*0.7</f>
        <v>0.89585999999999977</v>
      </c>
      <c r="BL293" s="30">
        <v>72036</v>
      </c>
      <c r="BM293" s="31">
        <f t="shared" ref="BM293:BM294" si="2602">BE293*0.3</f>
        <v>0.38393999999999995</v>
      </c>
      <c r="BN293" s="32">
        <v>0.3</v>
      </c>
      <c r="BO293" s="29" t="str">
        <f>'[4]Lookup Tables'!$P$58</f>
        <v>12-8 4x1.25 Universal Clip</v>
      </c>
      <c r="BP293" s="30">
        <f>VLOOKUP($BO293,'[4]Lookup Tables'!$P$58:$Q$60,2)</f>
        <v>8509</v>
      </c>
      <c r="BQ293" s="29" t="str">
        <f>VLOOKUP($S293,'[4]Lookup Tables'!$O$45:$S$53,2)</f>
        <v>54mm142 gauge</v>
      </c>
      <c r="BR293" s="33">
        <f t="shared" ref="BR293:BR294" si="2603">($AY293+1.25)/12</f>
        <v>1.6041666666666667</v>
      </c>
      <c r="BS293" s="30">
        <f>VLOOKUP($S293,'[4]Lookup Tables'!$O$45:$S$53,3)</f>
        <v>8040</v>
      </c>
      <c r="BT293" s="29" t="str">
        <f>VLOOKUP($S293,'[4]Lookup Tables'!$O$45:$S$53,4)</f>
        <v>100mm200 gauge</v>
      </c>
      <c r="BU293" s="33">
        <f t="shared" ref="BU293:BU294" si="2604">($AY293+1.25)/12</f>
        <v>1.6041666666666667</v>
      </c>
      <c r="BV293" s="30">
        <f>VLOOKUP($S293,'[4]Lookup Tables'!$O$45:$S$53,5)</f>
        <v>8034</v>
      </c>
      <c r="BW293" s="34">
        <f t="shared" ref="BW293:BW294" si="2605">F293</f>
        <v>30</v>
      </c>
      <c r="BX293" s="34">
        <f t="shared" ref="BX293:BX294" si="2606">BB293*BW293</f>
        <v>36.47625</v>
      </c>
      <c r="BY293" s="34">
        <f t="shared" ref="BY293:BY294" si="2607">BE293*BW293</f>
        <v>38.393999999999991</v>
      </c>
      <c r="BZ293" s="34">
        <f t="shared" ref="BZ293:BZ294" si="2608">BH293*BW293</f>
        <v>41.456249999999997</v>
      </c>
      <c r="CA293" s="34">
        <f t="shared" ref="CA293:CA294" si="2609">BZ293+CE293+CI293</f>
        <v>43.256249999999994</v>
      </c>
      <c r="CB293" s="35" t="str">
        <f t="array" ref="CB293">VLOOKUP($E293&amp;ROUNDUP(($AZ293),0), CHOOSE({1,2},'[4]Lookup Tables'!$X$3:$X$129&amp;'[4]Lookup Tables'!$Y$3:$Y$129,'[4]Lookup Tables'!$Z$3:$Z$129),2,0)</f>
        <v>22"-2pc</v>
      </c>
      <c r="CC293" s="34">
        <f t="array" ref="CC293">VLOOKUP($E293&amp;ROUNDUP(($AZ293),0), CHOOSE({1,2},'[4]Lookup Tables'!$X$3:$X$129&amp;'[4]Lookup Tables'!$Y$3:$Y$129,'[4]Lookup Tables'!AA$3:$AA$129),2,0)</f>
        <v>8425</v>
      </c>
      <c r="CD293" s="34">
        <f t="array" ref="CD293">VLOOKUP($E293&amp;ROUNDUP(($AZ293),0), CHOOSE({1,2},'[4]Lookup Tables'!$X$3:$X$129&amp;'[4]Lookup Tables'!$Y$3:$Y$129,'[4]Lookup Tables'!$AB$3:$AB$129),2,0)</f>
        <v>8426</v>
      </c>
      <c r="CE293" s="36">
        <f t="array" ref="CE293">VLOOKUP($E293&amp;ROUNDUP(($AZ293),0), CHOOSE({1,2},'[4]Lookup Tables'!$X$3:$X$129&amp;'[4]Lookup Tables'!$Y$3:$Y$129,'[4]Lookup Tables'!$AD$3:$AD$129),2,0)</f>
        <v>1.8</v>
      </c>
      <c r="CF293" s="34">
        <f t="array" ref="CF293">VLOOKUP($E293&amp;ROUNDUP(($AZ293),0), CHOOSE({1,2},'[4]Lookup Tables'!$X$3:$X$129&amp;'[4]Lookup Tables'!$Y$3:$Y$129,'[4]Lookup Tables'!$AE$3:$AE$129),2,0)</f>
        <v>2</v>
      </c>
      <c r="CG293" s="34" t="str">
        <f t="array" ref="CG293">VLOOKUP($E293&amp;ROUNDUP(($AZ293+1),0), CHOOSE({1,2},'[4]Lookup Tables'!$X$3:$X$129&amp;'[4]Lookup Tables'!$Y$3:$Y$129,'[4]Lookup Tables'!$AC$3:$AC$129),2,0)</f>
        <v>NA</v>
      </c>
      <c r="CH293" s="36">
        <f t="shared" ref="CH293:CH294" si="2610">(CO293*12)*0.0386</f>
        <v>6.5613057241012918</v>
      </c>
      <c r="CI293" s="36">
        <f t="shared" si="2574"/>
        <v>0</v>
      </c>
      <c r="CJ293" s="36">
        <f t="shared" ref="CJ293:CJ294" si="2611">((3.14159*(((S293*0.039370078474)/2)^2))*Q293)*BW293</f>
        <v>508.22701944741686</v>
      </c>
      <c r="CK293" s="36">
        <f t="shared" ref="CK293:CK294" si="2612">((SQRT((CJ293/Q293)/3.14159))*2)</f>
        <v>6.037886419868344</v>
      </c>
      <c r="CL293" s="36">
        <f t="shared" ref="CL293:CL294" si="2613">CK293/0.7827</f>
        <v>7.7141771047251106</v>
      </c>
      <c r="CM293" s="36">
        <f t="shared" ref="CM293:CM294" si="2614">(2*3.14159*(CL293/2))/12</f>
        <v>2.0195651375361132</v>
      </c>
      <c r="CN293" s="37">
        <f t="shared" ref="CN293:CN294" si="2615">ROUNDUP((Q293/3)*CM293,1)</f>
        <v>12</v>
      </c>
      <c r="CO293" s="37">
        <f t="shared" ref="CO293:CO294" si="2616">(CN293*ABS(COS(15)))+((6*(CM293*5))/12)</f>
        <v>14.165167798146138</v>
      </c>
      <c r="CP293" s="52">
        <f t="array" ref="CP293">VLOOKUP($S293&amp;$D293, CHOOSE({1,2}, '[4]Lookup Tables'!$O$65:$O$73&amp;'[4]Lookup Tables'!$P$65:$P$73,'[4]Lookup Tables'!$Q$65:$Q$73),2,0)</f>
        <v>8510</v>
      </c>
      <c r="CQ293" s="39">
        <f t="shared" si="2575"/>
        <v>1.4752083333333332</v>
      </c>
      <c r="CR293" s="40" t="str">
        <f>+IFERROR(VLOOKUP($J293,'[5]Codes - Revised'!$A$8:$O$12110,10,FALSE),"ERROR")</f>
        <v>48 x 44</v>
      </c>
      <c r="CS293" s="41">
        <f t="shared" ref="CS293:CS295" si="2617">CQ293*F293*H293</f>
        <v>2212.8124999999995</v>
      </c>
    </row>
    <row r="294" spans="1:97" s="10" customFormat="1">
      <c r="A294" s="11" t="s">
        <v>21</v>
      </c>
      <c r="B294" s="12">
        <v>245057</v>
      </c>
      <c r="C294" s="11" t="s">
        <v>599</v>
      </c>
      <c r="D294" s="11" t="s">
        <v>23</v>
      </c>
      <c r="E294" s="11" t="s">
        <v>24</v>
      </c>
      <c r="F294" s="56">
        <v>30</v>
      </c>
      <c r="G294" s="13">
        <f t="shared" si="2577"/>
        <v>43.256249999999994</v>
      </c>
      <c r="H294" s="14">
        <v>50</v>
      </c>
      <c r="I294" s="13">
        <f t="shared" si="2578"/>
        <v>1500</v>
      </c>
      <c r="J294" s="14">
        <v>12221</v>
      </c>
      <c r="K294" s="11">
        <v>20</v>
      </c>
      <c r="L294" s="15">
        <f>+IFERROR(VLOOKUP($K294,'[4]Lookup Tables'!$A$3:$B$35,2,FALSE),"ERROR")</f>
        <v>20</v>
      </c>
      <c r="M294" s="11" t="s">
        <v>25</v>
      </c>
      <c r="N294" s="15" t="str">
        <f t="array" ref="N294">VLOOKUP($M294&amp;$L294, CHOOSE({1,2}, '[4]Lookup Tables'!$I$59:$I$165&amp;'[4]Lookup Tables'!$J$59:$J$165,'[4]Lookup Tables'!$K$59:$K$165), 2,0)</f>
        <v>M20</v>
      </c>
      <c r="O294" s="15">
        <f t="array" ref="O294">VLOOKUP($M294&amp;$K294&amp;A294, CHOOSE({1,2,3}, '[4]Lookup Tables'!$I$59:$I$165&amp;'[4]Lookup Tables'!$J$59:$J$165&amp;'[4]Lookup Tables'!$H$59:$H$165,'[4]Lookup Tables'!$L$59:$L$165), 2,0)</f>
        <v>70302</v>
      </c>
      <c r="P294" s="15">
        <f>+IFERROR(VLOOKUP($A294,'[4]Lookup Tables'!$I$54:$J$55,2,FALSE),"ERROR")</f>
        <v>72036</v>
      </c>
      <c r="Q294" s="16">
        <v>17.75</v>
      </c>
      <c r="R294" s="51">
        <v>1.25</v>
      </c>
      <c r="S294" s="18">
        <v>28</v>
      </c>
      <c r="T294" s="19">
        <f>(VLOOKUP(S294,'[4]Lookup Tables'!$L$3:$M$11,2,FALSE))*0.039370078474</f>
        <v>1.0925196776535</v>
      </c>
      <c r="U294" s="17">
        <f t="shared" si="2579"/>
        <v>16.639735083470505</v>
      </c>
      <c r="V294" s="20" t="str">
        <f>+IFERROR(VLOOKUP(L294,'[4]Lookup Tables'!$R$4:$U$22,3,FALSE),"ERROR")</f>
        <v>Orange</v>
      </c>
      <c r="W294" s="21">
        <f t="shared" si="2580"/>
        <v>245057</v>
      </c>
      <c r="X294" s="22" t="s">
        <v>600</v>
      </c>
      <c r="Y294" s="23" t="s">
        <v>27</v>
      </c>
      <c r="Z294" s="23" t="str">
        <f>+IFERROR(VLOOKUP(L294,'[4]Lookup Tables'!$R$4:$U$22,4,FALSE),"ERROR")</f>
        <v>x-Fast</v>
      </c>
      <c r="AA294" s="21">
        <f t="shared" si="2581"/>
        <v>28</v>
      </c>
      <c r="AB294" s="24">
        <f t="shared" si="2582"/>
        <v>1.25</v>
      </c>
      <c r="AC294" s="23" t="s">
        <v>28</v>
      </c>
      <c r="AD294" s="25">
        <v>0.75</v>
      </c>
      <c r="AE294" s="26">
        <f t="shared" si="2583"/>
        <v>1.4637346978537507</v>
      </c>
      <c r="AF294" s="23" t="s">
        <v>305</v>
      </c>
      <c r="AG294" s="23">
        <v>0.875</v>
      </c>
      <c r="AH294" s="26">
        <f t="shared" si="2584"/>
        <v>1.791822577342203</v>
      </c>
      <c r="AI294" s="23" t="s">
        <v>306</v>
      </c>
      <c r="AJ294" s="23">
        <v>1</v>
      </c>
      <c r="AK294" s="26">
        <f t="shared" si="2585"/>
        <v>2.4169011538743983</v>
      </c>
      <c r="AL294" s="23" t="s">
        <v>31</v>
      </c>
      <c r="AM294" s="23">
        <v>0.80400000000000005</v>
      </c>
      <c r="AN294" s="26">
        <f t="shared" si="2586"/>
        <v>1.5835189849842559</v>
      </c>
      <c r="AO294" s="23"/>
      <c r="AP294" s="23"/>
      <c r="AQ294" s="26">
        <f t="shared" si="2587"/>
        <v>0.97125555198427638</v>
      </c>
      <c r="AR294" s="47">
        <f t="shared" si="2588"/>
        <v>18</v>
      </c>
      <c r="AS294" s="21">
        <f>+IFERROR(VLOOKUP(L294,'[4]Lookup Tables'!$R$4:$U$22,2,FALSE),"ERROR")</f>
        <v>15</v>
      </c>
      <c r="AT294" s="23" t="str">
        <f t="shared" si="2589"/>
        <v>B or G</v>
      </c>
      <c r="AU294" s="21">
        <f t="shared" si="2590"/>
        <v>30</v>
      </c>
      <c r="AV294" s="21" t="str">
        <f>+IFERROR(VLOOKUP(L294,'[4]Lookup Tables'!$R$4:$V$22,5,FALSE),"ERROR")</f>
        <v>3-6</v>
      </c>
      <c r="AW294" s="21">
        <v>600</v>
      </c>
      <c r="AX294" s="48">
        <f t="shared" si="2591"/>
        <v>17.75</v>
      </c>
      <c r="AY294" s="48">
        <f t="shared" si="2592"/>
        <v>18</v>
      </c>
      <c r="AZ294" s="48">
        <f t="shared" si="2593"/>
        <v>18.75</v>
      </c>
      <c r="BA294" s="29">
        <f t="array" ref="BA294">VLOOKUP($S294&amp;$M294, CHOOSE({1,2}, '[4]Lookup Tables'!$I$20:$I$49&amp;'[4]Lookup Tables'!$J$20:$J$49,'[4]Lookup Tables'!$K$20:$K$49), 2,0)</f>
        <v>6.8500000000000005E-2</v>
      </c>
      <c r="BB294" s="29">
        <f t="shared" si="2594"/>
        <v>1.215875</v>
      </c>
      <c r="BC294" s="30">
        <f t="shared" si="2595"/>
        <v>552.00725</v>
      </c>
      <c r="BD294" s="29">
        <f t="array" ref="BD294">VLOOKUP($S294&amp;$M294, CHOOSE({1,2}, '[4]Lookup Tables'!$I$20:$I$49&amp;'[4]Lookup Tables'!$J$20:$J$49,'[4]Lookup Tables'!$L$20:$L$49), 2,0)</f>
        <v>7.1099999999999997E-2</v>
      </c>
      <c r="BE294" s="29">
        <f t="shared" si="2596"/>
        <v>1.2797999999999998</v>
      </c>
      <c r="BF294" s="30">
        <f t="shared" si="2597"/>
        <v>581.02919999999995</v>
      </c>
      <c r="BG294" s="29">
        <f t="array" ref="BG294">VLOOKUP($S294&amp;$M294, CHOOSE({1,2}, '[4]Lookup Tables'!$I$20:$I$49&amp;'[4]Lookup Tables'!$J$20:$J$49,'[4]Lookup Tables'!$M$20:$M$49), 2,0)</f>
        <v>7.3700000000000002E-2</v>
      </c>
      <c r="BH294" s="29">
        <f t="shared" si="2598"/>
        <v>1.381875</v>
      </c>
      <c r="BI294" s="30">
        <f t="shared" si="2599"/>
        <v>627.37125000000003</v>
      </c>
      <c r="BJ294" s="30" t="str">
        <f t="shared" si="2600"/>
        <v>M20</v>
      </c>
      <c r="BK294" s="31">
        <f t="shared" si="2601"/>
        <v>0.89585999999999977</v>
      </c>
      <c r="BL294" s="30">
        <v>72036</v>
      </c>
      <c r="BM294" s="31">
        <f t="shared" si="2602"/>
        <v>0.38393999999999995</v>
      </c>
      <c r="BN294" s="32">
        <v>0.3</v>
      </c>
      <c r="BO294" s="29" t="str">
        <f>'[4]Lookup Tables'!$P$58</f>
        <v>12-8 4x1.25 Universal Clip</v>
      </c>
      <c r="BP294" s="30">
        <f>VLOOKUP($BO294,'[4]Lookup Tables'!$P$58:$Q$60,2)</f>
        <v>8509</v>
      </c>
      <c r="BQ294" s="29" t="str">
        <f>VLOOKUP($S294,'[4]Lookup Tables'!$O$45:$S$53,2)</f>
        <v>54mm142 gauge</v>
      </c>
      <c r="BR294" s="33">
        <f t="shared" si="2603"/>
        <v>1.6041666666666667</v>
      </c>
      <c r="BS294" s="30">
        <f>VLOOKUP($S294,'[4]Lookup Tables'!$O$45:$S$53,3)</f>
        <v>8040</v>
      </c>
      <c r="BT294" s="29" t="str">
        <f>VLOOKUP($S294,'[4]Lookup Tables'!$O$45:$S$53,4)</f>
        <v>100mm200 gauge</v>
      </c>
      <c r="BU294" s="33">
        <f t="shared" si="2604"/>
        <v>1.6041666666666667</v>
      </c>
      <c r="BV294" s="30">
        <f>VLOOKUP($S294,'[4]Lookup Tables'!$O$45:$S$53,5)</f>
        <v>8034</v>
      </c>
      <c r="BW294" s="34">
        <f t="shared" si="2605"/>
        <v>30</v>
      </c>
      <c r="BX294" s="34">
        <f t="shared" si="2606"/>
        <v>36.47625</v>
      </c>
      <c r="BY294" s="34">
        <f t="shared" si="2607"/>
        <v>38.393999999999991</v>
      </c>
      <c r="BZ294" s="34">
        <f t="shared" si="2608"/>
        <v>41.456249999999997</v>
      </c>
      <c r="CA294" s="34">
        <f t="shared" si="2609"/>
        <v>43.256249999999994</v>
      </c>
      <c r="CB294" s="35" t="str">
        <f t="array" ref="CB294">VLOOKUP($E294&amp;ROUNDUP(($AZ294),0), CHOOSE({1,2},'[4]Lookup Tables'!$X$3:$X$129&amp;'[4]Lookup Tables'!$Y$3:$Y$129,'[4]Lookup Tables'!$Z$3:$Z$129),2,0)</f>
        <v>22"-2pc</v>
      </c>
      <c r="CC294" s="34">
        <f t="array" ref="CC294">VLOOKUP($E294&amp;ROUNDUP(($AZ294),0), CHOOSE({1,2},'[4]Lookup Tables'!$X$3:$X$129&amp;'[4]Lookup Tables'!$Y$3:$Y$129,'[4]Lookup Tables'!AA$3:$AA$129),2,0)</f>
        <v>8425</v>
      </c>
      <c r="CD294" s="34">
        <f t="array" ref="CD294">VLOOKUP($E294&amp;ROUNDUP(($AZ294),0), CHOOSE({1,2},'[4]Lookup Tables'!$X$3:$X$129&amp;'[4]Lookup Tables'!$Y$3:$Y$129,'[4]Lookup Tables'!$AB$3:$AB$129),2,0)</f>
        <v>8426</v>
      </c>
      <c r="CE294" s="36">
        <f t="array" ref="CE294">VLOOKUP($E294&amp;ROUNDUP(($AZ294),0), CHOOSE({1,2},'[4]Lookup Tables'!$X$3:$X$129&amp;'[4]Lookup Tables'!$Y$3:$Y$129,'[4]Lookup Tables'!$AD$3:$AD$129),2,0)</f>
        <v>1.8</v>
      </c>
      <c r="CF294" s="34">
        <f t="array" ref="CF294">VLOOKUP($E294&amp;ROUNDUP(($AZ294),0), CHOOSE({1,2},'[4]Lookup Tables'!$X$3:$X$129&amp;'[4]Lookup Tables'!$Y$3:$Y$129,'[4]Lookup Tables'!$AE$3:$AE$129),2,0)</f>
        <v>2</v>
      </c>
      <c r="CG294" s="34" t="str">
        <f t="array" ref="CG294">VLOOKUP($E294&amp;ROUNDUP(($AZ294+1),0), CHOOSE({1,2},'[4]Lookup Tables'!$X$3:$X$129&amp;'[4]Lookup Tables'!$Y$3:$Y$129,'[4]Lookup Tables'!$AC$3:$AC$129),2,0)</f>
        <v>NA</v>
      </c>
      <c r="CH294" s="36">
        <f t="shared" si="2610"/>
        <v>6.5613057241012918</v>
      </c>
      <c r="CI294" s="36">
        <f t="shared" si="2574"/>
        <v>0</v>
      </c>
      <c r="CJ294" s="36">
        <f t="shared" si="2611"/>
        <v>508.22701944741686</v>
      </c>
      <c r="CK294" s="36">
        <f t="shared" si="2612"/>
        <v>6.037886419868344</v>
      </c>
      <c r="CL294" s="36">
        <f t="shared" si="2613"/>
        <v>7.7141771047251106</v>
      </c>
      <c r="CM294" s="36">
        <f t="shared" si="2614"/>
        <v>2.0195651375361132</v>
      </c>
      <c r="CN294" s="37">
        <f t="shared" si="2615"/>
        <v>12</v>
      </c>
      <c r="CO294" s="37">
        <f t="shared" si="2616"/>
        <v>14.165167798146138</v>
      </c>
      <c r="CP294" s="52" t="str">
        <f t="array" ref="CP294">VLOOKUP($S294&amp;$D294, CHOOSE({1,2}, '[4]Lookup Tables'!$O$65:$O$73&amp;'[4]Lookup Tables'!$P$65:$P$73,'[4]Lookup Tables'!$Q$65:$Q$73),2,0)</f>
        <v>NA</v>
      </c>
      <c r="CQ294" s="39">
        <f t="shared" si="2575"/>
        <v>1.4752083333333332</v>
      </c>
      <c r="CR294" s="40" t="str">
        <f>+IFERROR(VLOOKUP($J294,'[5]Codes - Revised'!$A$8:$O$12110,10,FALSE),"ERROR")</f>
        <v>48 x 44</v>
      </c>
      <c r="CS294" s="41">
        <f t="shared" si="2617"/>
        <v>2212.8124999999995</v>
      </c>
    </row>
    <row r="295" spans="1:97" s="10" customFormat="1">
      <c r="A295" s="11" t="s">
        <v>21</v>
      </c>
      <c r="B295" s="58">
        <v>245058</v>
      </c>
      <c r="C295" s="42" t="s">
        <v>601</v>
      </c>
      <c r="D295" s="42" t="s">
        <v>50</v>
      </c>
      <c r="E295" s="42" t="s">
        <v>24</v>
      </c>
      <c r="F295" s="57">
        <v>30</v>
      </c>
      <c r="G295" s="13">
        <f>CA295</f>
        <v>43.256249999999994</v>
      </c>
      <c r="H295" s="43">
        <v>50</v>
      </c>
      <c r="I295" s="13">
        <f>F295*H295</f>
        <v>1500</v>
      </c>
      <c r="J295" s="43">
        <v>12221</v>
      </c>
      <c r="K295" s="42">
        <v>90</v>
      </c>
      <c r="L295" s="15">
        <f>+IFERROR(VLOOKUP($K295,'[4]Lookup Tables'!$A$3:$B$35,2,FALSE),"ERROR")</f>
        <v>90</v>
      </c>
      <c r="M295" s="42" t="s">
        <v>25</v>
      </c>
      <c r="N295" s="15" t="str">
        <f t="array" ref="N295">VLOOKUP($M295&amp;$L295, CHOOSE({1,2}, '[4]Lookup Tables'!$I$59:$I$165&amp;'[4]Lookup Tables'!$J$59:$J$165,'[4]Lookup Tables'!$K$59:$K$165), 2,0)</f>
        <v>M90</v>
      </c>
      <c r="O295" s="15">
        <f t="array" ref="O295">VLOOKUP($M295&amp;$K295&amp;A295, CHOOSE({1,2,3}, '[4]Lookup Tables'!$I$59:$I$165&amp;'[4]Lookup Tables'!$J$59:$J$165&amp;'[4]Lookup Tables'!$H$59:$H$165,'[4]Lookup Tables'!$L$59:$L$165), 2,0)</f>
        <v>70329</v>
      </c>
      <c r="P295" s="15">
        <f>+IFERROR(VLOOKUP($A295,'[4]Lookup Tables'!$I$54:$J$55,2,FALSE),"ERROR")</f>
        <v>72036</v>
      </c>
      <c r="Q295" s="44">
        <v>17.75</v>
      </c>
      <c r="R295" s="51">
        <v>1.25</v>
      </c>
      <c r="S295" s="45">
        <v>28</v>
      </c>
      <c r="T295" s="19">
        <f>(VLOOKUP(S295,'[4]Lookup Tables'!$L$3:$M$11,2,FALSE))*0.039370078474</f>
        <v>1.0925196776535</v>
      </c>
      <c r="U295" s="17">
        <f>(3.14159*(T295/2)^2)*(Q295)</f>
        <v>16.639735083470505</v>
      </c>
      <c r="V295" s="20" t="str">
        <f>+IFERROR(VLOOKUP(L295,'[4]Lookup Tables'!$R$4:$U$22,3,FALSE),"ERROR")</f>
        <v>Yellow</v>
      </c>
      <c r="W295" s="21">
        <f>B295</f>
        <v>245058</v>
      </c>
      <c r="X295" s="46" t="s">
        <v>602</v>
      </c>
      <c r="Y295" s="23" t="s">
        <v>27</v>
      </c>
      <c r="Z295" s="23" t="str">
        <f>+IFERROR(VLOOKUP(L295,'[4]Lookup Tables'!$R$4:$U$22,4,FALSE),"ERROR")</f>
        <v>Slow</v>
      </c>
      <c r="AA295" s="21">
        <f>S295</f>
        <v>28</v>
      </c>
      <c r="AB295" s="24">
        <f>R295</f>
        <v>1.25</v>
      </c>
      <c r="AC295" s="23" t="s">
        <v>28</v>
      </c>
      <c r="AD295" s="25">
        <v>0.75</v>
      </c>
      <c r="AE295" s="26">
        <f>(($U295-(3.1459*(($AB295+0.043)/2)^2))/((3.1459*(($AB295+0.043)/2)^2)-(3.1459*(AD295/2)^2)))/12</f>
        <v>1.4637346978537507</v>
      </c>
      <c r="AF295" s="23" t="s">
        <v>305</v>
      </c>
      <c r="AG295" s="23">
        <v>0.875</v>
      </c>
      <c r="AH295" s="26">
        <f>(($U295-(3.1459*(($AB295+0.043)/2)^2))/((3.1459*(($AB295+0.043)/2)^2)-(3.1459*(AG295/2)^2)))/12</f>
        <v>1.791822577342203</v>
      </c>
      <c r="AI295" s="23" t="s">
        <v>306</v>
      </c>
      <c r="AJ295" s="23">
        <v>1</v>
      </c>
      <c r="AK295" s="26">
        <f>(($U295-(3.1459*(($AB295+0.043)/2)^2))/((3.1459*(($AB295+0.043)/2)^2)-(3.1459*(AJ295/2)^2)))/12</f>
        <v>2.4169011538743983</v>
      </c>
      <c r="AL295" s="23" t="s">
        <v>31</v>
      </c>
      <c r="AM295" s="23">
        <v>0.80400000000000005</v>
      </c>
      <c r="AN295" s="26">
        <f>(($U295-(3.1459*(($AB295+0.043)/2)^2))/((3.1459*(($AB295+0.043)/2)^2)-(3.1459*(AM295/2)^2)))/12</f>
        <v>1.5835189849842559</v>
      </c>
      <c r="AO295" s="23"/>
      <c r="AP295" s="23"/>
      <c r="AQ295" s="26">
        <f>(($U295-(3.1459*(($AB295+0.043)/2)^2))/((3.1459*(($AB295+0.043)/2)^2)-(3.1459*(AP295/2)^2)))/12</f>
        <v>0.97125555198427638</v>
      </c>
      <c r="AR295" s="47">
        <f>AY295</f>
        <v>18</v>
      </c>
      <c r="AS295" s="21">
        <f>+IFERROR(VLOOKUP(L295,'[4]Lookup Tables'!$R$4:$U$22,2,FALSE),"ERROR")</f>
        <v>240</v>
      </c>
      <c r="AT295" s="23" t="str">
        <f>A295</f>
        <v>B or G</v>
      </c>
      <c r="AU295" s="21">
        <f>F295</f>
        <v>30</v>
      </c>
      <c r="AV295" s="21" t="str">
        <f>+IFERROR(VLOOKUP(L295,'[4]Lookup Tables'!$R$4:$V$22,5,FALSE),"ERROR")</f>
        <v>5-8</v>
      </c>
      <c r="AW295" s="21">
        <v>600</v>
      </c>
      <c r="AX295" s="48">
        <f>Q295</f>
        <v>17.75</v>
      </c>
      <c r="AY295" s="48">
        <f>AX295+0.25</f>
        <v>18</v>
      </c>
      <c r="AZ295" s="48">
        <f>AX295+1</f>
        <v>18.75</v>
      </c>
      <c r="BA295" s="29">
        <f t="array" ref="BA295">VLOOKUP($S295&amp;$M295, CHOOSE({1,2}, '[4]Lookup Tables'!$I$20:$I$49&amp;'[4]Lookup Tables'!$J$20:$J$49,'[4]Lookup Tables'!$K$20:$K$49), 2,0)</f>
        <v>6.8500000000000005E-2</v>
      </c>
      <c r="BB295" s="29">
        <f>BA295*AX295</f>
        <v>1.215875</v>
      </c>
      <c r="BC295" s="30">
        <f>BB295*454</f>
        <v>552.00725</v>
      </c>
      <c r="BD295" s="29">
        <f t="array" ref="BD295">VLOOKUP($S295&amp;$M295, CHOOSE({1,2}, '[4]Lookup Tables'!$I$20:$I$49&amp;'[4]Lookup Tables'!$J$20:$J$49,'[4]Lookup Tables'!$L$20:$L$49), 2,0)</f>
        <v>7.1099999999999997E-2</v>
      </c>
      <c r="BE295" s="29">
        <f>BD295*AY295</f>
        <v>1.2797999999999998</v>
      </c>
      <c r="BF295" s="30">
        <f>BE295*454</f>
        <v>581.02919999999995</v>
      </c>
      <c r="BG295" s="29">
        <f t="array" ref="BG295">VLOOKUP($S295&amp;$M295, CHOOSE({1,2}, '[4]Lookup Tables'!$I$20:$I$49&amp;'[4]Lookup Tables'!$J$20:$J$49,'[4]Lookup Tables'!$M$20:$M$49), 2,0)</f>
        <v>7.3700000000000002E-2</v>
      </c>
      <c r="BH295" s="29">
        <f>BG295*AZ295</f>
        <v>1.381875</v>
      </c>
      <c r="BI295" s="30">
        <f>BH295*454</f>
        <v>627.37125000000003</v>
      </c>
      <c r="BJ295" s="30" t="str">
        <f>N295</f>
        <v>M90</v>
      </c>
      <c r="BK295" s="31">
        <f>BE295*0.7</f>
        <v>0.89585999999999977</v>
      </c>
      <c r="BL295" s="30">
        <v>72036</v>
      </c>
      <c r="BM295" s="31">
        <f>BE295*0.3</f>
        <v>0.38393999999999995</v>
      </c>
      <c r="BN295" s="32">
        <v>0.3</v>
      </c>
      <c r="BO295" s="29" t="str">
        <f>'[4]Lookup Tables'!$P$58</f>
        <v>12-8 4x1.25 Universal Clip</v>
      </c>
      <c r="BP295" s="30">
        <f>VLOOKUP($BO295,'[4]Lookup Tables'!$P$58:$Q$60,2)</f>
        <v>8509</v>
      </c>
      <c r="BQ295" s="29" t="str">
        <f>VLOOKUP($S295,'[4]Lookup Tables'!$O$45:$S$53,2)</f>
        <v>54mm142 gauge</v>
      </c>
      <c r="BR295" s="33">
        <f>($AY295+1.25)/12</f>
        <v>1.6041666666666667</v>
      </c>
      <c r="BS295" s="30">
        <f>VLOOKUP($S295,'[4]Lookup Tables'!$O$45:$S$53,3)</f>
        <v>8040</v>
      </c>
      <c r="BT295" s="29" t="str">
        <f>VLOOKUP($S295,'[4]Lookup Tables'!$O$45:$S$53,4)</f>
        <v>100mm200 gauge</v>
      </c>
      <c r="BU295" s="33">
        <f>($AY295+1.25)/12</f>
        <v>1.6041666666666667</v>
      </c>
      <c r="BV295" s="30">
        <f>VLOOKUP($S295,'[4]Lookup Tables'!$O$45:$S$53,5)</f>
        <v>8034</v>
      </c>
      <c r="BW295" s="34">
        <f>F295</f>
        <v>30</v>
      </c>
      <c r="BX295" s="34">
        <f>BB295*BW295</f>
        <v>36.47625</v>
      </c>
      <c r="BY295" s="34">
        <f>BE295*BW295</f>
        <v>38.393999999999991</v>
      </c>
      <c r="BZ295" s="34">
        <f>BH295*BW295</f>
        <v>41.456249999999997</v>
      </c>
      <c r="CA295" s="34">
        <f>BZ295+CE295+CI295</f>
        <v>43.256249999999994</v>
      </c>
      <c r="CB295" s="35" t="str">
        <f t="array" ref="CB295">VLOOKUP($E295&amp;ROUNDUP(($AZ295),0), CHOOSE({1,2},'[4]Lookup Tables'!$X$3:$X$129&amp;'[4]Lookup Tables'!$Y$3:$Y$129,'[4]Lookup Tables'!$Z$3:$Z$129),2,0)</f>
        <v>22"-2pc</v>
      </c>
      <c r="CC295" s="34">
        <f t="array" ref="CC295">VLOOKUP($E295&amp;ROUNDUP(($AZ295),0), CHOOSE({1,2},'[4]Lookup Tables'!$X$3:$X$129&amp;'[4]Lookup Tables'!$Y$3:$Y$129,'[4]Lookup Tables'!AA$3:$AA$129),2,0)</f>
        <v>8425</v>
      </c>
      <c r="CD295" s="34">
        <f t="array" ref="CD295">VLOOKUP($E295&amp;ROUNDUP(($AZ295),0), CHOOSE({1,2},'[4]Lookup Tables'!$X$3:$X$129&amp;'[4]Lookup Tables'!$Y$3:$Y$129,'[4]Lookup Tables'!$AB$3:$AB$129),2,0)</f>
        <v>8426</v>
      </c>
      <c r="CE295" s="36">
        <f t="array" ref="CE295">VLOOKUP($E295&amp;ROUNDUP(($AZ295),0), CHOOSE({1,2},'[4]Lookup Tables'!$X$3:$X$129&amp;'[4]Lookup Tables'!$Y$3:$Y$129,'[4]Lookup Tables'!$AD$3:$AD$129),2,0)</f>
        <v>1.8</v>
      </c>
      <c r="CF295" s="34">
        <f t="array" ref="CF295">VLOOKUP($E295&amp;ROUNDUP(($AZ295),0), CHOOSE({1,2},'[4]Lookup Tables'!$X$3:$X$129&amp;'[4]Lookup Tables'!$Y$3:$Y$129,'[4]Lookup Tables'!$AE$3:$AE$129),2,0)</f>
        <v>2</v>
      </c>
      <c r="CG295" s="34" t="str">
        <f t="array" ref="CG295">VLOOKUP($E295&amp;ROUNDUP(($AZ295+1),0), CHOOSE({1,2},'[4]Lookup Tables'!$X$3:$X$129&amp;'[4]Lookup Tables'!$Y$3:$Y$129,'[4]Lookup Tables'!$AC$3:$AC$129),2,0)</f>
        <v>NA</v>
      </c>
      <c r="CH295" s="36">
        <f>(CO295*12)*0.0386</f>
        <v>6.5613057241012918</v>
      </c>
      <c r="CI295" s="36">
        <f t="shared" si="2574"/>
        <v>0</v>
      </c>
      <c r="CJ295" s="36">
        <f>((3.14159*(((S295*0.039370078474)/2)^2))*Q295)*BW295</f>
        <v>508.22701944741686</v>
      </c>
      <c r="CK295" s="36">
        <f>((SQRT((CJ295/Q295)/3.14159))*2)</f>
        <v>6.037886419868344</v>
      </c>
      <c r="CL295" s="36">
        <f>CK295/0.7827</f>
        <v>7.7141771047251106</v>
      </c>
      <c r="CM295" s="36">
        <f>(2*3.14159*(CL295/2))/12</f>
        <v>2.0195651375361132</v>
      </c>
      <c r="CN295" s="37">
        <f>ROUNDUP((Q295/3)*CM295,1)</f>
        <v>12</v>
      </c>
      <c r="CO295" s="37">
        <f>(CN295*ABS(COS(15)))+((6*(CM295*5))/12)</f>
        <v>14.165167798146138</v>
      </c>
      <c r="CP295" s="52">
        <f t="array" ref="CP295">VLOOKUP($S295&amp;$D295, CHOOSE({1,2}, '[4]Lookup Tables'!$O$65:$O$79&amp;'[4]Lookup Tables'!$P$65:$P$79,'[4]Lookup Tables'!$Q$65:$Q$79),2,0)</f>
        <v>8510</v>
      </c>
      <c r="CQ295" s="39">
        <f t="shared" si="2575"/>
        <v>1.4752083333333332</v>
      </c>
      <c r="CR295" s="40" t="str">
        <f>+IFERROR(VLOOKUP($J295,'[5]Codes - Revised'!$A$8:$O$12110,10,FALSE),"ERROR")</f>
        <v>48 x 44</v>
      </c>
      <c r="CS295" s="41">
        <f t="shared" si="2617"/>
        <v>2212.8124999999995</v>
      </c>
    </row>
    <row r="296" spans="1:97" s="10" customFormat="1">
      <c r="A296" s="11" t="s">
        <v>21</v>
      </c>
      <c r="B296" s="12">
        <v>245061</v>
      </c>
      <c r="C296" s="11" t="s">
        <v>603</v>
      </c>
      <c r="D296" s="11" t="s">
        <v>23</v>
      </c>
      <c r="E296" s="11" t="s">
        <v>24</v>
      </c>
      <c r="F296" s="56">
        <v>30</v>
      </c>
      <c r="G296" s="13">
        <f>CA296</f>
        <v>43.256249999999994</v>
      </c>
      <c r="H296" s="14">
        <v>50</v>
      </c>
      <c r="I296" s="13">
        <f>F296*H296</f>
        <v>1500</v>
      </c>
      <c r="J296" s="14">
        <v>12221</v>
      </c>
      <c r="K296" s="11" t="s">
        <v>68</v>
      </c>
      <c r="L296" s="15">
        <f>+IFERROR(VLOOKUP($K296,'[4]Lookup Tables'!$A$3:$B$35,2,FALSE),"ERROR")</f>
        <v>20</v>
      </c>
      <c r="M296" s="11" t="s">
        <v>51</v>
      </c>
      <c r="N296" s="15" t="str">
        <f t="array" ref="N296">VLOOKUP($M296&amp;$L296, CHOOSE({1,2}, '[4]Lookup Tables'!$I$59:$I$166&amp;'[4]Lookup Tables'!$J$59:$J$166,'[4]Lookup Tables'!$K$59:$K$166), 2,0)</f>
        <v>VLIF20</v>
      </c>
      <c r="O296" s="15">
        <f t="array" ref="O296">VLOOKUP($M296&amp;$K296&amp;A296, CHOOSE({1,2,3}, '[4]Lookup Tables'!$I$59:$I$166&amp;'[4]Lookup Tables'!$J$59:$J$166&amp;'[4]Lookup Tables'!$H$59:$H$166,'[4]Lookup Tables'!$L$59:$L$166), 2,0)</f>
        <v>70369</v>
      </c>
      <c r="P296" s="15">
        <f>+IFERROR(VLOOKUP($A296,'[4]Lookup Tables'!$I$54:$J$55,2,FALSE),"ERROR")</f>
        <v>72036</v>
      </c>
      <c r="Q296" s="16">
        <v>17.75</v>
      </c>
      <c r="R296" s="51">
        <v>1.25</v>
      </c>
      <c r="S296" s="18">
        <v>28</v>
      </c>
      <c r="T296" s="19">
        <f>(VLOOKUP(S296,'[4]Lookup Tables'!$L$3:$M$11,2,FALSE))*0.039370078474</f>
        <v>1.0925196776535</v>
      </c>
      <c r="U296" s="17">
        <f>(3.14159*(T296/2)^2)*(Q296)</f>
        <v>16.639735083470505</v>
      </c>
      <c r="V296" s="20" t="str">
        <f>+IFERROR(VLOOKUP(L296,'[4]Lookup Tables'!$R$4:$U$22,3,FALSE),"ERROR")</f>
        <v>Orange</v>
      </c>
      <c r="W296" s="21">
        <f>B296</f>
        <v>245061</v>
      </c>
      <c r="X296" s="22" t="s">
        <v>604</v>
      </c>
      <c r="Y296" s="23" t="s">
        <v>27</v>
      </c>
      <c r="Z296" s="23" t="str">
        <f>+IFERROR(VLOOKUP(L296,'[4]Lookup Tables'!$R$4:$U$22,4,FALSE),"ERROR")</f>
        <v>x-Fast</v>
      </c>
      <c r="AA296" s="21">
        <f>S296</f>
        <v>28</v>
      </c>
      <c r="AB296" s="24">
        <f>R296</f>
        <v>1.25</v>
      </c>
      <c r="AC296" s="23" t="s">
        <v>28</v>
      </c>
      <c r="AD296" s="25">
        <v>0.75</v>
      </c>
      <c r="AE296" s="26">
        <f>(($U296-(3.1459*(($AB296+0.043)/2)^2))/((3.1459*(($AB296+0.043)/2)^2)-(3.1459*(AD296/2)^2)))/12</f>
        <v>1.4637346978537507</v>
      </c>
      <c r="AF296" s="23" t="s">
        <v>305</v>
      </c>
      <c r="AG296" s="23">
        <v>0.875</v>
      </c>
      <c r="AH296" s="26">
        <f>(($U296-(3.1459*(($AB296+0.043)/2)^2))/((3.1459*(($AB296+0.043)/2)^2)-(3.1459*(AG296/2)^2)))/12</f>
        <v>1.791822577342203</v>
      </c>
      <c r="AI296" s="23" t="s">
        <v>306</v>
      </c>
      <c r="AJ296" s="23">
        <v>1</v>
      </c>
      <c r="AK296" s="26">
        <f>(($U296-(3.1459*(($AB296+0.043)/2)^2))/((3.1459*(($AB296+0.043)/2)^2)-(3.1459*(AJ296/2)^2)))/12</f>
        <v>2.4169011538743983</v>
      </c>
      <c r="AL296" s="23" t="s">
        <v>31</v>
      </c>
      <c r="AM296" s="23">
        <v>0.80400000000000005</v>
      </c>
      <c r="AN296" s="26">
        <f>(($U296-(3.1459*(($AB296+0.043)/2)^2))/((3.1459*(($AB296+0.043)/2)^2)-(3.1459*(AM296/2)^2)))/12</f>
        <v>1.5835189849842559</v>
      </c>
      <c r="AO296" s="23"/>
      <c r="AP296" s="23"/>
      <c r="AQ296" s="26">
        <f>(($U296-(3.1459*(($AB296+0.043)/2)^2))/((3.1459*(($AB296+0.043)/2)^2)-(3.1459*(AP296/2)^2)))/12</f>
        <v>0.97125555198427638</v>
      </c>
      <c r="AR296" s="47">
        <f>AY296</f>
        <v>18</v>
      </c>
      <c r="AS296" s="21">
        <f>+IFERROR(VLOOKUP(L296,'[4]Lookup Tables'!$R$4:$U$22,2,FALSE),"ERROR")</f>
        <v>15</v>
      </c>
      <c r="AT296" s="23" t="str">
        <f>A296</f>
        <v>B or G</v>
      </c>
      <c r="AU296" s="21">
        <f>F296</f>
        <v>30</v>
      </c>
      <c r="AV296" s="21" t="str">
        <f>+IFERROR(VLOOKUP(L296,'[4]Lookup Tables'!$R$4:$V$22,5,FALSE),"ERROR")</f>
        <v>3-6</v>
      </c>
      <c r="AW296" s="21">
        <v>600</v>
      </c>
      <c r="AX296" s="48">
        <f>Q296</f>
        <v>17.75</v>
      </c>
      <c r="AY296" s="48">
        <f>AX296+0.25</f>
        <v>18</v>
      </c>
      <c r="AZ296" s="48">
        <f>AX296+1</f>
        <v>18.75</v>
      </c>
      <c r="BA296" s="29">
        <f t="array" ref="BA296">VLOOKUP($S296&amp;$M296, CHOOSE({1,2}, '[4]Lookup Tables'!$I$20:$I$49&amp;'[4]Lookup Tables'!$J$20:$J$49,'[4]Lookup Tables'!$K$20:$K$49), 2,0)</f>
        <v>6.8500000000000005E-2</v>
      </c>
      <c r="BB296" s="29">
        <f>BA296*AX296</f>
        <v>1.215875</v>
      </c>
      <c r="BC296" s="30">
        <f>BB296*454</f>
        <v>552.00725</v>
      </c>
      <c r="BD296" s="29">
        <f t="array" ref="BD296">VLOOKUP($S296&amp;$M296, CHOOSE({1,2}, '[4]Lookup Tables'!$I$20:$I$49&amp;'[4]Lookup Tables'!$J$20:$J$49,'[4]Lookup Tables'!$L$20:$L$49), 2,0)</f>
        <v>7.1099999999999997E-2</v>
      </c>
      <c r="BE296" s="29">
        <f>BD296*AY296</f>
        <v>1.2797999999999998</v>
      </c>
      <c r="BF296" s="30">
        <f>BE296*454</f>
        <v>581.02919999999995</v>
      </c>
      <c r="BG296" s="29">
        <f t="array" ref="BG296">VLOOKUP($S296&amp;$M296, CHOOSE({1,2}, '[4]Lookup Tables'!$I$20:$I$49&amp;'[4]Lookup Tables'!$J$20:$J$49,'[4]Lookup Tables'!$M$20:$M$49), 2,0)</f>
        <v>7.3700000000000002E-2</v>
      </c>
      <c r="BH296" s="29">
        <f>BG296*AZ296</f>
        <v>1.381875</v>
      </c>
      <c r="BI296" s="30">
        <f>BH296*454</f>
        <v>627.37125000000003</v>
      </c>
      <c r="BJ296" s="30" t="str">
        <f>N296</f>
        <v>VLIF20</v>
      </c>
      <c r="BK296" s="31">
        <f>BE296*0.7</f>
        <v>0.89585999999999977</v>
      </c>
      <c r="BL296" s="30">
        <v>72036</v>
      </c>
      <c r="BM296" s="31">
        <f>BE296*0.3</f>
        <v>0.38393999999999995</v>
      </c>
      <c r="BN296" s="32">
        <v>0.3</v>
      </c>
      <c r="BO296" s="29" t="str">
        <f>'[4]Lookup Tables'!$P$58</f>
        <v>12-8 4x1.25 Universal Clip</v>
      </c>
      <c r="BP296" s="30">
        <f>VLOOKUP($BO296,'[4]Lookup Tables'!$P$58:$Q$60,2)</f>
        <v>8509</v>
      </c>
      <c r="BQ296" s="29" t="str">
        <f>VLOOKUP($S296,'[4]Lookup Tables'!$O$45:$S$53,2)</f>
        <v>54mm142 gauge</v>
      </c>
      <c r="BR296" s="33">
        <f>($AY296+1.25)/12</f>
        <v>1.6041666666666667</v>
      </c>
      <c r="BS296" s="30">
        <f>VLOOKUP($S296,'[4]Lookup Tables'!$O$45:$S$53,3)</f>
        <v>8040</v>
      </c>
      <c r="BT296" s="29" t="str">
        <f>VLOOKUP($S296,'[4]Lookup Tables'!$O$45:$S$53,4)</f>
        <v>100mm200 gauge</v>
      </c>
      <c r="BU296" s="33">
        <f>($AY296+1.25)/12</f>
        <v>1.6041666666666667</v>
      </c>
      <c r="BV296" s="30">
        <f>VLOOKUP($S296,'[4]Lookup Tables'!$O$45:$S$53,5)</f>
        <v>8034</v>
      </c>
      <c r="BW296" s="34">
        <f>F296</f>
        <v>30</v>
      </c>
      <c r="BX296" s="34">
        <f>BB296*BW296</f>
        <v>36.47625</v>
      </c>
      <c r="BY296" s="34">
        <f>BE296*BW296</f>
        <v>38.393999999999991</v>
      </c>
      <c r="BZ296" s="34">
        <f>BH296*BW296</f>
        <v>41.456249999999997</v>
      </c>
      <c r="CA296" s="34">
        <f>BZ296+CE296+CI296</f>
        <v>43.256249999999994</v>
      </c>
      <c r="CB296" s="35" t="str">
        <f t="array" ref="CB296">VLOOKUP($E296&amp;ROUNDUP(($AZ296),0), CHOOSE({1,2},'[4]Lookup Tables'!$X$3:$X$129&amp;'[4]Lookup Tables'!$Y$3:$Y$129,'[4]Lookup Tables'!$Z$3:$Z$129),2,0)</f>
        <v>22"-2pc</v>
      </c>
      <c r="CC296" s="34">
        <f t="array" ref="CC296">VLOOKUP($E296&amp;ROUNDUP(($AZ296),0), CHOOSE({1,2},'[4]Lookup Tables'!$X$3:$X$129&amp;'[4]Lookup Tables'!$Y$3:$Y$129,'[4]Lookup Tables'!AA$3:$AA$129),2,0)</f>
        <v>8425</v>
      </c>
      <c r="CD296" s="34">
        <f t="array" ref="CD296">VLOOKUP($E296&amp;ROUNDUP(($AZ296),0), CHOOSE({1,2},'[4]Lookup Tables'!$X$3:$X$129&amp;'[4]Lookup Tables'!$Y$3:$Y$129,'[4]Lookup Tables'!$AB$3:$AB$129),2,0)</f>
        <v>8426</v>
      </c>
      <c r="CE296" s="36">
        <f t="array" ref="CE296">VLOOKUP($E296&amp;ROUNDUP(($AZ296),0), CHOOSE({1,2},'[4]Lookup Tables'!$X$3:$X$129&amp;'[4]Lookup Tables'!$Y$3:$Y$129,'[4]Lookup Tables'!$AD$3:$AD$129),2,0)</f>
        <v>1.8</v>
      </c>
      <c r="CF296" s="34">
        <f t="array" ref="CF296">VLOOKUP($E296&amp;ROUNDUP(($AZ296),0), CHOOSE({1,2},'[4]Lookup Tables'!$X$3:$X$129&amp;'[4]Lookup Tables'!$Y$3:$Y$129,'[4]Lookup Tables'!$AE$3:$AE$129),2,0)</f>
        <v>2</v>
      </c>
      <c r="CG296" s="34" t="str">
        <f t="array" ref="CG296">VLOOKUP($E296&amp;ROUNDUP(($AZ296+1),0), CHOOSE({1,2},'[4]Lookup Tables'!$X$3:$X$129&amp;'[4]Lookup Tables'!$Y$3:$Y$129,'[4]Lookup Tables'!$AC$3:$AC$129),2,0)</f>
        <v>NA</v>
      </c>
      <c r="CH296" s="36">
        <f>(CO296*12)*0.0386</f>
        <v>6.5613057241012918</v>
      </c>
      <c r="CI296" s="36">
        <f t="shared" si="2574"/>
        <v>0</v>
      </c>
      <c r="CJ296" s="36">
        <f>((3.14159*(((S296*0.039370078474)/2)^2))*Q296)*BW296</f>
        <v>508.22701944741686</v>
      </c>
      <c r="CK296" s="36">
        <f>((SQRT((CJ296/Q296)/3.14159))*2)</f>
        <v>6.037886419868344</v>
      </c>
      <c r="CL296" s="36">
        <f>CK296/0.7827</f>
        <v>7.7141771047251106</v>
      </c>
      <c r="CM296" s="36">
        <f>(2*3.14159*(CL296/2))/12</f>
        <v>2.0195651375361132</v>
      </c>
      <c r="CN296" s="37">
        <f>ROUNDUP((Q296/3)*CM296,1)</f>
        <v>12</v>
      </c>
      <c r="CO296" s="37">
        <f>(CN296*ABS(COS(15)))+((6*(CM296*5))/12)</f>
        <v>14.165167798146138</v>
      </c>
      <c r="CP296" s="52" t="str">
        <f t="array" ref="CP296">VLOOKUP($S296&amp;$D296, CHOOSE({1,2}, '[4]Lookup Tables'!$O$65:$O$79&amp;'[4]Lookup Tables'!$P$65:$P$79,'[4]Lookup Tables'!$Q$65:$Q$79),2,0)</f>
        <v>NA</v>
      </c>
      <c r="CQ296" s="39">
        <f t="shared" si="2575"/>
        <v>1.4752083333333332</v>
      </c>
      <c r="CR296" s="40" t="str">
        <f>+IFERROR(VLOOKUP($J296,'[5]Codes - Revised'!$A$8:$O$12110,10,FALSE),"ERROR")</f>
        <v>48 x 44</v>
      </c>
      <c r="CS296" s="41">
        <f>CQ296*F296*H296</f>
        <v>2212.8124999999995</v>
      </c>
    </row>
    <row r="297" spans="1:97" s="10" customFormat="1">
      <c r="A297" s="11" t="s">
        <v>21</v>
      </c>
      <c r="B297" s="12">
        <v>245073</v>
      </c>
      <c r="C297" s="11" t="s">
        <v>605</v>
      </c>
      <c r="D297" s="11" t="s">
        <v>23</v>
      </c>
      <c r="E297" s="11" t="s">
        <v>24</v>
      </c>
      <c r="F297" s="56">
        <v>30</v>
      </c>
      <c r="G297" s="13">
        <f>CA297</f>
        <v>43.256249999999994</v>
      </c>
      <c r="H297" s="14">
        <v>50</v>
      </c>
      <c r="I297" s="13">
        <f>F297*H297</f>
        <v>1500</v>
      </c>
      <c r="J297" s="14">
        <v>12221</v>
      </c>
      <c r="K297" s="11" t="s">
        <v>314</v>
      </c>
      <c r="L297" s="15">
        <f>+IFERROR(VLOOKUP($K297,'[4]Lookup Tables'!$A$3:$B$35,2,FALSE),"ERROR")</f>
        <v>35</v>
      </c>
      <c r="M297" s="11" t="s">
        <v>51</v>
      </c>
      <c r="N297" s="15" t="str">
        <f t="array" ref="N297">VLOOKUP($M297&amp;$L297, CHOOSE({1,2}, '[4]Lookup Tables'!$I$59:$I$165&amp;'[4]Lookup Tables'!$J$59:$J$165,'[4]Lookup Tables'!$K$59:$K$165), 2,0)</f>
        <v>VLIF35</v>
      </c>
      <c r="O297" s="15">
        <f t="array" ref="O297">VLOOKUP($M297&amp;$K297&amp;A297, CHOOSE({1,2,3}, '[4]Lookup Tables'!$I$59:$I$165&amp;'[4]Lookup Tables'!$J$59:$J$165&amp;'[4]Lookup Tables'!$H$59:$H$165,'[4]Lookup Tables'!$L$59:$L$165), 2,0)</f>
        <v>70368</v>
      </c>
      <c r="P297" s="15">
        <f>+IFERROR(VLOOKUP($A297,'[4]Lookup Tables'!$I$54:$J$55,2,FALSE),"ERROR")</f>
        <v>72036</v>
      </c>
      <c r="Q297" s="16">
        <v>17.75</v>
      </c>
      <c r="R297" s="51">
        <v>1.25</v>
      </c>
      <c r="S297" s="18">
        <v>28</v>
      </c>
      <c r="T297" s="19">
        <f>(VLOOKUP(S297,'[4]Lookup Tables'!$L$3:$M$11,2,FALSE))*0.039370078474</f>
        <v>1.0925196776535</v>
      </c>
      <c r="U297" s="17">
        <f>(3.14159*(T297/2)^2)*(Q297)</f>
        <v>16.639735083470505</v>
      </c>
      <c r="V297" s="20" t="str">
        <f>+IFERROR(VLOOKUP(L297,'[4]Lookup Tables'!$R$4:$U$22,3,FALSE),"ERROR")</f>
        <v>Blue</v>
      </c>
      <c r="W297" s="21">
        <f>B297</f>
        <v>245073</v>
      </c>
      <c r="X297" s="22" t="s">
        <v>606</v>
      </c>
      <c r="Y297" s="23" t="s">
        <v>27</v>
      </c>
      <c r="Z297" s="23" t="str">
        <f>+IFERROR(VLOOKUP(L297,'[4]Lookup Tables'!$R$4:$U$22,4,FALSE),"ERROR")</f>
        <v>Fast</v>
      </c>
      <c r="AA297" s="21">
        <f>S297</f>
        <v>28</v>
      </c>
      <c r="AB297" s="24">
        <f>R297</f>
        <v>1.25</v>
      </c>
      <c r="AC297" s="23" t="s">
        <v>28</v>
      </c>
      <c r="AD297" s="25">
        <v>0.75</v>
      </c>
      <c r="AE297" s="26">
        <f>(($U297-(3.1459*(($AB297+0.043)/2)^2))/((3.1459*(($AB297+0.043)/2)^2)-(3.1459*(AD297/2)^2)))/12</f>
        <v>1.4637346978537507</v>
      </c>
      <c r="AF297" s="23" t="s">
        <v>305</v>
      </c>
      <c r="AG297" s="23">
        <v>0.875</v>
      </c>
      <c r="AH297" s="26">
        <f>(($U297-(3.1459*(($AB297+0.043)/2)^2))/((3.1459*(($AB297+0.043)/2)^2)-(3.1459*(AG297/2)^2)))/12</f>
        <v>1.791822577342203</v>
      </c>
      <c r="AI297" s="23" t="s">
        <v>306</v>
      </c>
      <c r="AJ297" s="23">
        <v>1</v>
      </c>
      <c r="AK297" s="26">
        <f>(($U297-(3.1459*(($AB297+0.043)/2)^2))/((3.1459*(($AB297+0.043)/2)^2)-(3.1459*(AJ297/2)^2)))/12</f>
        <v>2.4169011538743983</v>
      </c>
      <c r="AL297" s="23" t="s">
        <v>31</v>
      </c>
      <c r="AM297" s="23">
        <v>0.80400000000000005</v>
      </c>
      <c r="AN297" s="26">
        <f>(($U297-(3.1459*(($AB297+0.043)/2)^2))/((3.1459*(($AB297+0.043)/2)^2)-(3.1459*(AM297/2)^2)))/12</f>
        <v>1.5835189849842559</v>
      </c>
      <c r="AO297" s="23"/>
      <c r="AP297" s="23"/>
      <c r="AQ297" s="26">
        <f>(($U297-(3.1459*(($AB297+0.043)/2)^2))/((3.1459*(($AB297+0.043)/2)^2)-(3.1459*(AP297/2)^2)))/12</f>
        <v>0.97125555198427638</v>
      </c>
      <c r="AR297" s="47">
        <f>AY297</f>
        <v>18</v>
      </c>
      <c r="AS297" s="21">
        <f>+IFERROR(VLOOKUP(L297,'[4]Lookup Tables'!$R$4:$U$22,2,FALSE),"ERROR")</f>
        <v>30</v>
      </c>
      <c r="AT297" s="23" t="str">
        <f>A297</f>
        <v>B or G</v>
      </c>
      <c r="AU297" s="21">
        <f>F297</f>
        <v>30</v>
      </c>
      <c r="AV297" s="21" t="str">
        <f>+IFERROR(VLOOKUP(L297,'[4]Lookup Tables'!$R$4:$V$22,5,FALSE),"ERROR")</f>
        <v>5-8</v>
      </c>
      <c r="AW297" s="21">
        <v>600</v>
      </c>
      <c r="AX297" s="48">
        <f>Q297</f>
        <v>17.75</v>
      </c>
      <c r="AY297" s="48">
        <f>AX297+0.25</f>
        <v>18</v>
      </c>
      <c r="AZ297" s="48">
        <f>AX297+1</f>
        <v>18.75</v>
      </c>
      <c r="BA297" s="29">
        <f t="array" ref="BA297">VLOOKUP($S297&amp;$M297, CHOOSE({1,2}, '[4]Lookup Tables'!$I$20:$I$49&amp;'[4]Lookup Tables'!$J$20:$J$49,'[4]Lookup Tables'!$K$20:$K$49), 2,0)</f>
        <v>6.8500000000000005E-2</v>
      </c>
      <c r="BB297" s="29">
        <f>BA297*AX297</f>
        <v>1.215875</v>
      </c>
      <c r="BC297" s="30">
        <f>BB297*454</f>
        <v>552.00725</v>
      </c>
      <c r="BD297" s="29">
        <f t="array" ref="BD297">VLOOKUP($S297&amp;$M297, CHOOSE({1,2}, '[4]Lookup Tables'!$I$20:$I$49&amp;'[4]Lookup Tables'!$J$20:$J$49,'[4]Lookup Tables'!$L$20:$L$49), 2,0)</f>
        <v>7.1099999999999997E-2</v>
      </c>
      <c r="BE297" s="29">
        <f>BD297*AY297</f>
        <v>1.2797999999999998</v>
      </c>
      <c r="BF297" s="30">
        <f>BE297*454</f>
        <v>581.02919999999995</v>
      </c>
      <c r="BG297" s="29">
        <f t="array" ref="BG297">VLOOKUP($S297&amp;$M297, CHOOSE({1,2}, '[4]Lookup Tables'!$I$20:$I$49&amp;'[4]Lookup Tables'!$J$20:$J$49,'[4]Lookup Tables'!$M$20:$M$49), 2,0)</f>
        <v>7.3700000000000002E-2</v>
      </c>
      <c r="BH297" s="29">
        <f>BG297*AZ297</f>
        <v>1.381875</v>
      </c>
      <c r="BI297" s="30">
        <f>BH297*454</f>
        <v>627.37125000000003</v>
      </c>
      <c r="BJ297" s="30" t="str">
        <f>N297</f>
        <v>VLIF35</v>
      </c>
      <c r="BK297" s="31">
        <f>BE297*0.7</f>
        <v>0.89585999999999977</v>
      </c>
      <c r="BL297" s="30">
        <v>72036</v>
      </c>
      <c r="BM297" s="31">
        <f>BE297*0.3</f>
        <v>0.38393999999999995</v>
      </c>
      <c r="BN297" s="32">
        <v>0.3</v>
      </c>
      <c r="BO297" s="29" t="str">
        <f>'[4]Lookup Tables'!$P$58</f>
        <v>12-8 4x1.25 Universal Clip</v>
      </c>
      <c r="BP297" s="30">
        <f>VLOOKUP($BO297,'[4]Lookup Tables'!$P$58:$Q$60,2)</f>
        <v>8509</v>
      </c>
      <c r="BQ297" s="29" t="str">
        <f>VLOOKUP($S297,'[4]Lookup Tables'!$O$45:$S$53,2)</f>
        <v>54mm142 gauge</v>
      </c>
      <c r="BR297" s="33">
        <f>($AY297+1.25)/12</f>
        <v>1.6041666666666667</v>
      </c>
      <c r="BS297" s="30">
        <f>VLOOKUP($S297,'[4]Lookup Tables'!$O$45:$S$53,3)</f>
        <v>8040</v>
      </c>
      <c r="BT297" s="29" t="str">
        <f>VLOOKUP($S297,'[4]Lookup Tables'!$O$45:$S$53,4)</f>
        <v>100mm200 gauge</v>
      </c>
      <c r="BU297" s="33">
        <f>($AY297+1.25)/12</f>
        <v>1.6041666666666667</v>
      </c>
      <c r="BV297" s="30">
        <f>VLOOKUP($S297,'[4]Lookup Tables'!$O$45:$S$53,5)</f>
        <v>8034</v>
      </c>
      <c r="BW297" s="34">
        <f>F297</f>
        <v>30</v>
      </c>
      <c r="BX297" s="34">
        <f>BB297*BW297</f>
        <v>36.47625</v>
      </c>
      <c r="BY297" s="34">
        <f>BE297*BW297</f>
        <v>38.393999999999991</v>
      </c>
      <c r="BZ297" s="34">
        <f>BH297*BW297</f>
        <v>41.456249999999997</v>
      </c>
      <c r="CA297" s="34">
        <f>BZ297+CE297+CI297</f>
        <v>43.256249999999994</v>
      </c>
      <c r="CB297" s="35" t="str">
        <f t="array" ref="CB297">VLOOKUP($E297&amp;ROUNDUP(($AZ297),0), CHOOSE({1,2},'[4]Lookup Tables'!$X$3:$X$129&amp;'[4]Lookup Tables'!$Y$3:$Y$129,'[4]Lookup Tables'!$Z$3:$Z$129),2,0)</f>
        <v>22"-2pc</v>
      </c>
      <c r="CC297" s="34">
        <f t="array" ref="CC297">VLOOKUP($E297&amp;ROUNDUP(($AZ297),0), CHOOSE({1,2},'[4]Lookup Tables'!$X$3:$X$129&amp;'[4]Lookup Tables'!$Y$3:$Y$129,'[4]Lookup Tables'!AA$3:$AA$129),2,0)</f>
        <v>8425</v>
      </c>
      <c r="CD297" s="34">
        <f t="array" ref="CD297">VLOOKUP($E297&amp;ROUNDUP(($AZ297),0), CHOOSE({1,2},'[4]Lookup Tables'!$X$3:$X$129&amp;'[4]Lookup Tables'!$Y$3:$Y$129,'[4]Lookup Tables'!$AB$3:$AB$129),2,0)</f>
        <v>8426</v>
      </c>
      <c r="CE297" s="36">
        <f t="array" ref="CE297">VLOOKUP($E297&amp;ROUNDUP(($AZ297),0), CHOOSE({1,2},'[4]Lookup Tables'!$X$3:$X$129&amp;'[4]Lookup Tables'!$Y$3:$Y$129,'[4]Lookup Tables'!$AD$3:$AD$129),2,0)</f>
        <v>1.8</v>
      </c>
      <c r="CF297" s="34">
        <f t="array" ref="CF297">VLOOKUP($E297&amp;ROUNDUP(($AZ297),0), CHOOSE({1,2},'[4]Lookup Tables'!$X$3:$X$129&amp;'[4]Lookup Tables'!$Y$3:$Y$129,'[4]Lookup Tables'!$AE$3:$AE$129),2,0)</f>
        <v>2</v>
      </c>
      <c r="CG297" s="34" t="str">
        <f t="array" ref="CG297">VLOOKUP($E297&amp;ROUNDUP(($AZ297+1),0), CHOOSE({1,2},'[4]Lookup Tables'!$X$3:$X$129&amp;'[4]Lookup Tables'!$Y$3:$Y$129,'[4]Lookup Tables'!$AC$3:$AC$129),2,0)</f>
        <v>NA</v>
      </c>
      <c r="CH297" s="36">
        <f>(CO297*12)*0.0386</f>
        <v>6.5613057241012918</v>
      </c>
      <c r="CI297" s="36">
        <f>IF(CB297="NA", CH297*0.0022,0)</f>
        <v>0</v>
      </c>
      <c r="CJ297" s="36">
        <f>((3.14159*(((S297*0.039370078474)/2)^2))*Q297)*BW297</f>
        <v>508.22701944741686</v>
      </c>
      <c r="CK297" s="36">
        <f>((SQRT((CJ297/Q297)/3.14159))*2)</f>
        <v>6.037886419868344</v>
      </c>
      <c r="CL297" s="36">
        <f>CK297/0.7827</f>
        <v>7.7141771047251106</v>
      </c>
      <c r="CM297" s="36">
        <f>(2*3.14159*(CL297/2))/12</f>
        <v>2.0195651375361132</v>
      </c>
      <c r="CN297" s="37">
        <f>ROUNDUP((Q297/3)*CM297,1)</f>
        <v>12</v>
      </c>
      <c r="CO297" s="37">
        <f>(CN297*ABS(COS(15)))+((6*(CM297*5))/12)</f>
        <v>14.165167798146138</v>
      </c>
      <c r="CP297" s="52" t="str">
        <f t="array" ref="CP297">VLOOKUP($S297&amp;$D297, CHOOSE({1,2}, '[4]Lookup Tables'!$O$65:$O$79&amp;'[4]Lookup Tables'!$P$65:$P$79,'[4]Lookup Tables'!$Q$65:$Q$79),2,0)</f>
        <v>NA</v>
      </c>
      <c r="CQ297" s="39">
        <f>(CA297/BW297)+(50/I297)</f>
        <v>1.4752083333333332</v>
      </c>
      <c r="CR297" s="40" t="str">
        <f>+IFERROR(VLOOKUP($J297,'[5]Codes - Revised'!$A$8:$O$12110,10,FALSE),"ERROR")</f>
        <v>48 x 44</v>
      </c>
      <c r="CS297" s="41">
        <f>CQ297*F297*H297</f>
        <v>2212.8124999999995</v>
      </c>
    </row>
    <row r="298" spans="1:97" s="10" customFormat="1">
      <c r="A298" s="11" t="s">
        <v>21</v>
      </c>
      <c r="B298" s="12">
        <v>245074</v>
      </c>
      <c r="C298" s="11" t="s">
        <v>607</v>
      </c>
      <c r="D298" s="11" t="s">
        <v>23</v>
      </c>
      <c r="E298" s="11" t="s">
        <v>24</v>
      </c>
      <c r="F298" s="56">
        <v>30</v>
      </c>
      <c r="G298" s="13">
        <f>CA298</f>
        <v>43.256249999999994</v>
      </c>
      <c r="H298" s="14">
        <v>50</v>
      </c>
      <c r="I298" s="13">
        <f>F298*H298</f>
        <v>1500</v>
      </c>
      <c r="J298" s="14">
        <v>12221</v>
      </c>
      <c r="K298" s="11" t="s">
        <v>65</v>
      </c>
      <c r="L298" s="15" t="str">
        <f>+IFERROR(VLOOKUP($K298,'[4]Lookup Tables'!$A$3:$B$35,2,FALSE),"ERROR")</f>
        <v>0204</v>
      </c>
      <c r="M298" s="11" t="s">
        <v>51</v>
      </c>
      <c r="N298" s="15" t="str">
        <f t="array" ref="N298">VLOOKUP($M298&amp;$L298, CHOOSE({1,2}, '[4]Lookup Tables'!$I$59:$I$165&amp;'[4]Lookup Tables'!$J$59:$J$165,'[4]Lookup Tables'!$K$59:$K$165), 2,0)</f>
        <v>VLIF0204</v>
      </c>
      <c r="O298" s="15">
        <f t="array" ref="O298">VLOOKUP($M298&amp;$K298&amp;A298, CHOOSE({1,2,3}, '[4]Lookup Tables'!$I$59:$I$165&amp;'[4]Lookup Tables'!$J$59:$J$165&amp;'[4]Lookup Tables'!$H$59:$H$165,'[4]Lookup Tables'!$L$59:$L$165), 2,0)</f>
        <v>70348</v>
      </c>
      <c r="P298" s="15">
        <f>+IFERROR(VLOOKUP($A298,'[4]Lookup Tables'!$I$54:$J$55,2,FALSE),"ERROR")</f>
        <v>72036</v>
      </c>
      <c r="Q298" s="16">
        <v>17.75</v>
      </c>
      <c r="R298" s="51">
        <v>1.25</v>
      </c>
      <c r="S298" s="18">
        <v>28</v>
      </c>
      <c r="T298" s="19">
        <f>(VLOOKUP(S298,'[4]Lookup Tables'!$L$3:$M$11,2,FALSE))*0.039370078474</f>
        <v>1.0925196776535</v>
      </c>
      <c r="U298" s="17">
        <f>(3.14159*(T298/2)^2)*(Q298)</f>
        <v>16.639735083470505</v>
      </c>
      <c r="V298" s="20" t="str">
        <f>+IFERROR(VLOOKUP(L298,'[4]Lookup Tables'!$R$4:$U$22,3,FALSE),"ERROR")</f>
        <v>Yellow</v>
      </c>
      <c r="W298" s="21">
        <f>B298</f>
        <v>245074</v>
      </c>
      <c r="X298" s="22" t="s">
        <v>608</v>
      </c>
      <c r="Y298" s="23" t="s">
        <v>27</v>
      </c>
      <c r="Z298" s="23" t="str">
        <f>+IFERROR(VLOOKUP(L298,'[4]Lookup Tables'!$R$4:$U$22,4,FALSE),"ERROR")</f>
        <v>Slow</v>
      </c>
      <c r="AA298" s="21">
        <f>S298</f>
        <v>28</v>
      </c>
      <c r="AB298" s="24">
        <f>R298</f>
        <v>1.25</v>
      </c>
      <c r="AC298" s="23" t="s">
        <v>28</v>
      </c>
      <c r="AD298" s="25">
        <v>0.75</v>
      </c>
      <c r="AE298" s="26">
        <f>(($U298-(3.1459*(($AB298+0.043)/2)^2))/((3.1459*(($AB298+0.043)/2)^2)-(3.1459*(AD298/2)^2)))/12</f>
        <v>1.4637346978537507</v>
      </c>
      <c r="AF298" s="23" t="s">
        <v>305</v>
      </c>
      <c r="AG298" s="23">
        <v>0.875</v>
      </c>
      <c r="AH298" s="26">
        <f>(($U298-(3.1459*(($AB298+0.043)/2)^2))/((3.1459*(($AB298+0.043)/2)^2)-(3.1459*(AG298/2)^2)))/12</f>
        <v>1.791822577342203</v>
      </c>
      <c r="AI298" s="23" t="s">
        <v>306</v>
      </c>
      <c r="AJ298" s="23">
        <v>1</v>
      </c>
      <c r="AK298" s="26">
        <f>(($U298-(3.1459*(($AB298+0.043)/2)^2))/((3.1459*(($AB298+0.043)/2)^2)-(3.1459*(AJ298/2)^2)))/12</f>
        <v>2.4169011538743983</v>
      </c>
      <c r="AL298" s="23" t="s">
        <v>31</v>
      </c>
      <c r="AM298" s="23">
        <v>0.80400000000000005</v>
      </c>
      <c r="AN298" s="26">
        <f>(($U298-(3.1459*(($AB298+0.043)/2)^2))/((3.1459*(($AB298+0.043)/2)^2)-(3.1459*(AM298/2)^2)))/12</f>
        <v>1.5835189849842559</v>
      </c>
      <c r="AO298" s="23"/>
      <c r="AP298" s="23"/>
      <c r="AQ298" s="26">
        <f>(($U298-(3.1459*(($AB298+0.043)/2)^2))/((3.1459*(($AB298+0.043)/2)^2)-(3.1459*(AP298/2)^2)))/12</f>
        <v>0.97125555198427638</v>
      </c>
      <c r="AR298" s="47">
        <f>AY298</f>
        <v>18</v>
      </c>
      <c r="AS298" s="21">
        <f>+IFERROR(VLOOKUP(L298,'[4]Lookup Tables'!$R$4:$U$22,2,FALSE),"ERROR")</f>
        <v>240</v>
      </c>
      <c r="AT298" s="23" t="str">
        <f>A298</f>
        <v>B or G</v>
      </c>
      <c r="AU298" s="21">
        <f>F298</f>
        <v>30</v>
      </c>
      <c r="AV298" s="21" t="str">
        <f>+IFERROR(VLOOKUP(L298,'[4]Lookup Tables'!$R$4:$V$22,5,FALSE),"ERROR")</f>
        <v>5-8</v>
      </c>
      <c r="AW298" s="21">
        <v>600</v>
      </c>
      <c r="AX298" s="48">
        <f>Q298</f>
        <v>17.75</v>
      </c>
      <c r="AY298" s="48">
        <f>AX298+0.25</f>
        <v>18</v>
      </c>
      <c r="AZ298" s="48">
        <f>AX298+1</f>
        <v>18.75</v>
      </c>
      <c r="BA298" s="29">
        <f t="array" ref="BA298">VLOOKUP($S298&amp;$M298, CHOOSE({1,2}, '[4]Lookup Tables'!$I$20:$I$49&amp;'[4]Lookup Tables'!$J$20:$J$49,'[4]Lookup Tables'!$K$20:$K$49), 2,0)</f>
        <v>6.8500000000000005E-2</v>
      </c>
      <c r="BB298" s="29">
        <f>BA298*AX298</f>
        <v>1.215875</v>
      </c>
      <c r="BC298" s="30">
        <f>BB298*454</f>
        <v>552.00725</v>
      </c>
      <c r="BD298" s="29">
        <f t="array" ref="BD298">VLOOKUP($S298&amp;$M298, CHOOSE({1,2}, '[4]Lookup Tables'!$I$20:$I$49&amp;'[4]Lookup Tables'!$J$20:$J$49,'[4]Lookup Tables'!$L$20:$L$49), 2,0)</f>
        <v>7.1099999999999997E-2</v>
      </c>
      <c r="BE298" s="29">
        <f>BD298*AY298</f>
        <v>1.2797999999999998</v>
      </c>
      <c r="BF298" s="30">
        <f>BE298*454</f>
        <v>581.02919999999995</v>
      </c>
      <c r="BG298" s="29">
        <f t="array" ref="BG298">VLOOKUP($S298&amp;$M298, CHOOSE({1,2}, '[4]Lookup Tables'!$I$20:$I$49&amp;'[4]Lookup Tables'!$J$20:$J$49,'[4]Lookup Tables'!$M$20:$M$49), 2,0)</f>
        <v>7.3700000000000002E-2</v>
      </c>
      <c r="BH298" s="29">
        <f>BG298*AZ298</f>
        <v>1.381875</v>
      </c>
      <c r="BI298" s="30">
        <f>BH298*454</f>
        <v>627.37125000000003</v>
      </c>
      <c r="BJ298" s="30" t="str">
        <f>N298</f>
        <v>VLIF0204</v>
      </c>
      <c r="BK298" s="31">
        <f>BE298*0.7</f>
        <v>0.89585999999999977</v>
      </c>
      <c r="BL298" s="30">
        <v>72036</v>
      </c>
      <c r="BM298" s="31">
        <f>BE298*0.3</f>
        <v>0.38393999999999995</v>
      </c>
      <c r="BN298" s="32">
        <v>0.3</v>
      </c>
      <c r="BO298" s="29" t="str">
        <f>'[4]Lookup Tables'!$P$58</f>
        <v>12-8 4x1.25 Universal Clip</v>
      </c>
      <c r="BP298" s="30">
        <f>VLOOKUP($BO298,'[4]Lookup Tables'!$P$58:$Q$60,2)</f>
        <v>8509</v>
      </c>
      <c r="BQ298" s="29" t="str">
        <f>VLOOKUP($S298,'[4]Lookup Tables'!$O$45:$S$53,2)</f>
        <v>54mm142 gauge</v>
      </c>
      <c r="BR298" s="33">
        <f>($AY298+1.25)/12</f>
        <v>1.6041666666666667</v>
      </c>
      <c r="BS298" s="30">
        <f>VLOOKUP($S298,'[4]Lookup Tables'!$O$45:$S$53,3)</f>
        <v>8040</v>
      </c>
      <c r="BT298" s="29" t="str">
        <f>VLOOKUP($S298,'[4]Lookup Tables'!$O$45:$S$53,4)</f>
        <v>100mm200 gauge</v>
      </c>
      <c r="BU298" s="33">
        <f>($AY298+1.25)/12</f>
        <v>1.6041666666666667</v>
      </c>
      <c r="BV298" s="30">
        <f>VLOOKUP($S298,'[4]Lookup Tables'!$O$45:$S$53,5)</f>
        <v>8034</v>
      </c>
      <c r="BW298" s="34">
        <f>F298</f>
        <v>30</v>
      </c>
      <c r="BX298" s="34">
        <f>BB298*BW298</f>
        <v>36.47625</v>
      </c>
      <c r="BY298" s="34">
        <f>BE298*BW298</f>
        <v>38.393999999999991</v>
      </c>
      <c r="BZ298" s="34">
        <f>BH298*BW298</f>
        <v>41.456249999999997</v>
      </c>
      <c r="CA298" s="34">
        <f>BZ298+CE298+CI298</f>
        <v>43.256249999999994</v>
      </c>
      <c r="CB298" s="35" t="str">
        <f t="array" ref="CB298">VLOOKUP($E298&amp;ROUNDUP(($AZ298),0), CHOOSE({1,2},'[4]Lookup Tables'!$X$3:$X$129&amp;'[4]Lookup Tables'!$Y$3:$Y$129,'[4]Lookup Tables'!$Z$3:$Z$129),2,0)</f>
        <v>22"-2pc</v>
      </c>
      <c r="CC298" s="34">
        <f t="array" ref="CC298">VLOOKUP($E298&amp;ROUNDUP(($AZ298),0), CHOOSE({1,2},'[4]Lookup Tables'!$X$3:$X$129&amp;'[4]Lookup Tables'!$Y$3:$Y$129,'[4]Lookup Tables'!AA$3:$AA$129),2,0)</f>
        <v>8425</v>
      </c>
      <c r="CD298" s="34">
        <f t="array" ref="CD298">VLOOKUP($E298&amp;ROUNDUP(($AZ298),0), CHOOSE({1,2},'[4]Lookup Tables'!$X$3:$X$129&amp;'[4]Lookup Tables'!$Y$3:$Y$129,'[4]Lookup Tables'!$AB$3:$AB$129),2,0)</f>
        <v>8426</v>
      </c>
      <c r="CE298" s="36">
        <f t="array" ref="CE298">VLOOKUP($E298&amp;ROUNDUP(($AZ298),0), CHOOSE({1,2},'[4]Lookup Tables'!$X$3:$X$129&amp;'[4]Lookup Tables'!$Y$3:$Y$129,'[4]Lookup Tables'!$AD$3:$AD$129),2,0)</f>
        <v>1.8</v>
      </c>
      <c r="CF298" s="34">
        <f t="array" ref="CF298">VLOOKUP($E298&amp;ROUNDUP(($AZ298),0), CHOOSE({1,2},'[4]Lookup Tables'!$X$3:$X$129&amp;'[4]Lookup Tables'!$Y$3:$Y$129,'[4]Lookup Tables'!$AE$3:$AE$129),2,0)</f>
        <v>2</v>
      </c>
      <c r="CG298" s="34" t="str">
        <f t="array" ref="CG298">VLOOKUP($E298&amp;ROUNDUP(($AZ298+1),0), CHOOSE({1,2},'[4]Lookup Tables'!$X$3:$X$129&amp;'[4]Lookup Tables'!$Y$3:$Y$129,'[4]Lookup Tables'!$AC$3:$AC$129),2,0)</f>
        <v>NA</v>
      </c>
      <c r="CH298" s="36">
        <f>(CO298*12)*0.0386</f>
        <v>6.5613057241012918</v>
      </c>
      <c r="CI298" s="36">
        <f>IF(CB298="NA", CH298*0.0022,0)</f>
        <v>0</v>
      </c>
      <c r="CJ298" s="36">
        <f>((3.14159*(((S298*0.039370078474)/2)^2))*Q298)*BW298</f>
        <v>508.22701944741686</v>
      </c>
      <c r="CK298" s="36">
        <f>((SQRT((CJ298/Q298)/3.14159))*2)</f>
        <v>6.037886419868344</v>
      </c>
      <c r="CL298" s="36">
        <f>CK298/0.7827</f>
        <v>7.7141771047251106</v>
      </c>
      <c r="CM298" s="36">
        <f>(2*3.14159*(CL298/2))/12</f>
        <v>2.0195651375361132</v>
      </c>
      <c r="CN298" s="37">
        <f>ROUNDUP((Q298/3)*CM298,1)</f>
        <v>12</v>
      </c>
      <c r="CO298" s="37">
        <f>(CN298*ABS(COS(15)))+((6*(CM298*5))/12)</f>
        <v>14.165167798146138</v>
      </c>
      <c r="CP298" s="52" t="str">
        <f t="array" ref="CP298">VLOOKUP($S298&amp;$D298, CHOOSE({1,2}, '[4]Lookup Tables'!$O$65:$O$79&amp;'[4]Lookup Tables'!$P$65:$P$79,'[4]Lookup Tables'!$Q$65:$Q$79),2,0)</f>
        <v>NA</v>
      </c>
      <c r="CQ298" s="39">
        <f>(CA298/BW298)+(50/I298)</f>
        <v>1.4752083333333332</v>
      </c>
      <c r="CR298" s="40" t="str">
        <f>+IFERROR(VLOOKUP($J298,'[5]Codes - Revised'!$A$8:$O$12110,10,FALSE),"ERROR")</f>
        <v>48 x 44</v>
      </c>
      <c r="CS298" s="41">
        <f>CQ298*F298*H298</f>
        <v>2212.8124999999995</v>
      </c>
    </row>
    <row r="299" spans="1:97" s="10" customFormat="1">
      <c r="A299" s="11" t="s">
        <v>21</v>
      </c>
      <c r="B299" s="12">
        <v>245075</v>
      </c>
      <c r="C299" s="11" t="s">
        <v>609</v>
      </c>
      <c r="D299" s="11" t="s">
        <v>23</v>
      </c>
      <c r="E299" s="11" t="s">
        <v>24</v>
      </c>
      <c r="F299" s="56">
        <v>30</v>
      </c>
      <c r="G299" s="13">
        <f t="shared" ref="G299:G302" si="2618">CA299</f>
        <v>43.256249999999994</v>
      </c>
      <c r="H299" s="14">
        <v>50</v>
      </c>
      <c r="I299" s="13">
        <f t="shared" ref="I299:I302" si="2619">F299*H299</f>
        <v>1500</v>
      </c>
      <c r="J299" s="14">
        <v>12221</v>
      </c>
      <c r="K299" s="11">
        <v>20</v>
      </c>
      <c r="L299" s="15">
        <f>+IFERROR(VLOOKUP($K299,'[4]Lookup Tables'!$A$3:$B$35,2,FALSE),"ERROR")</f>
        <v>20</v>
      </c>
      <c r="M299" s="11" t="s">
        <v>51</v>
      </c>
      <c r="N299" s="15" t="str">
        <f t="array" ref="N299">VLOOKUP($M299&amp;$L299, CHOOSE({1,2}, '[4]Lookup Tables'!$I$59:$I$165&amp;'[4]Lookup Tables'!$J$59:$J$165,'[4]Lookup Tables'!$K$59:$K$165), 2,0)</f>
        <v>VLIF20</v>
      </c>
      <c r="O299" s="15">
        <f t="array" ref="O299">VLOOKUP($M299&amp;$K299&amp;A299, CHOOSE({1,2,3}, '[4]Lookup Tables'!$I$59:$I$165&amp;'[4]Lookup Tables'!$J$59:$J$165&amp;'[4]Lookup Tables'!$H$59:$H$165,'[4]Lookup Tables'!$L$59:$L$165), 2,0)</f>
        <v>70342</v>
      </c>
      <c r="P299" s="15">
        <f>+IFERROR(VLOOKUP($A299,'[4]Lookup Tables'!$I$54:$J$55,2,FALSE),"ERROR")</f>
        <v>72036</v>
      </c>
      <c r="Q299" s="16">
        <v>17.75</v>
      </c>
      <c r="R299" s="51">
        <v>1.25</v>
      </c>
      <c r="S299" s="18">
        <v>28</v>
      </c>
      <c r="T299" s="19">
        <f>(VLOOKUP(S299,'[4]Lookup Tables'!$L$3:$M$11,2,FALSE))*0.039370078474</f>
        <v>1.0925196776535</v>
      </c>
      <c r="U299" s="17">
        <f t="shared" ref="U299:U302" si="2620">(3.14159*(T299/2)^2)*(Q299)</f>
        <v>16.639735083470505</v>
      </c>
      <c r="V299" s="20" t="str">
        <f>+IFERROR(VLOOKUP(L299,'[4]Lookup Tables'!$R$4:$U$22,3,FALSE),"ERROR")</f>
        <v>Orange</v>
      </c>
      <c r="W299" s="21">
        <f t="shared" ref="W299:W302" si="2621">B299</f>
        <v>245075</v>
      </c>
      <c r="X299" s="22" t="s">
        <v>610</v>
      </c>
      <c r="Y299" s="23" t="s">
        <v>27</v>
      </c>
      <c r="Z299" s="23" t="str">
        <f>+IFERROR(VLOOKUP(L299,'[4]Lookup Tables'!$R$4:$U$22,4,FALSE),"ERROR")</f>
        <v>x-Fast</v>
      </c>
      <c r="AA299" s="21">
        <f t="shared" ref="AA299:AA302" si="2622">S299</f>
        <v>28</v>
      </c>
      <c r="AB299" s="24">
        <f t="shared" ref="AB299:AB302" si="2623">R299</f>
        <v>1.25</v>
      </c>
      <c r="AC299" s="23" t="s">
        <v>28</v>
      </c>
      <c r="AD299" s="25">
        <v>0.75</v>
      </c>
      <c r="AE299" s="26">
        <f t="shared" ref="AE299:AE302" si="2624">(($U299-(3.1459*(($AB299+0.043)/2)^2))/((3.1459*(($AB299+0.043)/2)^2)-(3.1459*(AD299/2)^2)))/12</f>
        <v>1.4637346978537507</v>
      </c>
      <c r="AF299" s="23" t="s">
        <v>305</v>
      </c>
      <c r="AG299" s="23">
        <v>0.875</v>
      </c>
      <c r="AH299" s="26">
        <f t="shared" ref="AH299:AH302" si="2625">(($U299-(3.1459*(($AB299+0.043)/2)^2))/((3.1459*(($AB299+0.043)/2)^2)-(3.1459*(AG299/2)^2)))/12</f>
        <v>1.791822577342203</v>
      </c>
      <c r="AI299" s="23" t="s">
        <v>306</v>
      </c>
      <c r="AJ299" s="23">
        <v>1</v>
      </c>
      <c r="AK299" s="26">
        <f t="shared" ref="AK299:AK302" si="2626">(($U299-(3.1459*(($AB299+0.043)/2)^2))/((3.1459*(($AB299+0.043)/2)^2)-(3.1459*(AJ299/2)^2)))/12</f>
        <v>2.4169011538743983</v>
      </c>
      <c r="AL299" s="23" t="s">
        <v>31</v>
      </c>
      <c r="AM299" s="23">
        <v>0.80400000000000005</v>
      </c>
      <c r="AN299" s="26">
        <f t="shared" ref="AN299:AN302" si="2627">(($U299-(3.1459*(($AB299+0.043)/2)^2))/((3.1459*(($AB299+0.043)/2)^2)-(3.1459*(AM299/2)^2)))/12</f>
        <v>1.5835189849842559</v>
      </c>
      <c r="AO299" s="23"/>
      <c r="AP299" s="23"/>
      <c r="AQ299" s="26">
        <f t="shared" ref="AQ299:AQ302" si="2628">(($U299-(3.1459*(($AB299+0.043)/2)^2))/((3.1459*(($AB299+0.043)/2)^2)-(3.1459*(AP299/2)^2)))/12</f>
        <v>0.97125555198427638</v>
      </c>
      <c r="AR299" s="47">
        <f t="shared" ref="AR299:AR302" si="2629">AY299</f>
        <v>18</v>
      </c>
      <c r="AS299" s="21">
        <f>+IFERROR(VLOOKUP(L299,'[4]Lookup Tables'!$R$4:$U$22,2,FALSE),"ERROR")</f>
        <v>15</v>
      </c>
      <c r="AT299" s="23" t="str">
        <f t="shared" ref="AT299:AT302" si="2630">A299</f>
        <v>B or G</v>
      </c>
      <c r="AU299" s="21">
        <f t="shared" ref="AU299:AU302" si="2631">F299</f>
        <v>30</v>
      </c>
      <c r="AV299" s="21" t="str">
        <f>+IFERROR(VLOOKUP(L299,'[4]Lookup Tables'!$R$4:$V$22,5,FALSE),"ERROR")</f>
        <v>3-6</v>
      </c>
      <c r="AW299" s="21">
        <v>600</v>
      </c>
      <c r="AX299" s="48">
        <f t="shared" ref="AX299:AX302" si="2632">Q299</f>
        <v>17.75</v>
      </c>
      <c r="AY299" s="48">
        <f t="shared" ref="AY299:AY302" si="2633">AX299+0.25</f>
        <v>18</v>
      </c>
      <c r="AZ299" s="48">
        <f t="shared" ref="AZ299:AZ302" si="2634">AX299+1</f>
        <v>18.75</v>
      </c>
      <c r="BA299" s="29">
        <f t="array" ref="BA299">VLOOKUP($S299&amp;$M299, CHOOSE({1,2}, '[4]Lookup Tables'!$I$20:$I$49&amp;'[4]Lookup Tables'!$J$20:$J$49,'[4]Lookup Tables'!$K$20:$K$49), 2,0)</f>
        <v>6.8500000000000005E-2</v>
      </c>
      <c r="BB299" s="29">
        <f t="shared" ref="BB299:BB302" si="2635">BA299*AX299</f>
        <v>1.215875</v>
      </c>
      <c r="BC299" s="30">
        <f t="shared" ref="BC299:BC302" si="2636">BB299*454</f>
        <v>552.00725</v>
      </c>
      <c r="BD299" s="29">
        <f t="array" ref="BD299">VLOOKUP($S299&amp;$M299, CHOOSE({1,2}, '[4]Lookup Tables'!$I$20:$I$49&amp;'[4]Lookup Tables'!$J$20:$J$49,'[4]Lookup Tables'!$L$20:$L$49), 2,0)</f>
        <v>7.1099999999999997E-2</v>
      </c>
      <c r="BE299" s="29">
        <f t="shared" ref="BE299:BE302" si="2637">BD299*AY299</f>
        <v>1.2797999999999998</v>
      </c>
      <c r="BF299" s="30">
        <f t="shared" ref="BF299:BF302" si="2638">BE299*454</f>
        <v>581.02919999999995</v>
      </c>
      <c r="BG299" s="29">
        <f t="array" ref="BG299">VLOOKUP($S299&amp;$M299, CHOOSE({1,2}, '[4]Lookup Tables'!$I$20:$I$49&amp;'[4]Lookup Tables'!$J$20:$J$49,'[4]Lookup Tables'!$M$20:$M$49), 2,0)</f>
        <v>7.3700000000000002E-2</v>
      </c>
      <c r="BH299" s="29">
        <f t="shared" ref="BH299:BH302" si="2639">BG299*AZ299</f>
        <v>1.381875</v>
      </c>
      <c r="BI299" s="30">
        <f t="shared" ref="BI299:BI302" si="2640">BH299*454</f>
        <v>627.37125000000003</v>
      </c>
      <c r="BJ299" s="30" t="str">
        <f t="shared" ref="BJ299:BJ302" si="2641">N299</f>
        <v>VLIF20</v>
      </c>
      <c r="BK299" s="31">
        <f t="shared" ref="BK299:BK302" si="2642">BE299*0.7</f>
        <v>0.89585999999999977</v>
      </c>
      <c r="BL299" s="30">
        <v>72036</v>
      </c>
      <c r="BM299" s="31">
        <f t="shared" ref="BM299:BM302" si="2643">BE299*0.3</f>
        <v>0.38393999999999995</v>
      </c>
      <c r="BN299" s="32">
        <v>0.3</v>
      </c>
      <c r="BO299" s="29" t="str">
        <f>'[4]Lookup Tables'!$P$58</f>
        <v>12-8 4x1.25 Universal Clip</v>
      </c>
      <c r="BP299" s="30">
        <f>VLOOKUP($BO299,'[4]Lookup Tables'!$P$58:$Q$60,2)</f>
        <v>8509</v>
      </c>
      <c r="BQ299" s="29" t="str">
        <f>VLOOKUP($S299,'[4]Lookup Tables'!$O$45:$S$53,2)</f>
        <v>54mm142 gauge</v>
      </c>
      <c r="BR299" s="33">
        <f t="shared" ref="BR299:BR302" si="2644">($AY299+1.25)/12</f>
        <v>1.6041666666666667</v>
      </c>
      <c r="BS299" s="30">
        <f>VLOOKUP($S299,'[4]Lookup Tables'!$O$45:$S$53,3)</f>
        <v>8040</v>
      </c>
      <c r="BT299" s="29" t="str">
        <f>VLOOKUP($S299,'[4]Lookup Tables'!$O$45:$S$53,4)</f>
        <v>100mm200 gauge</v>
      </c>
      <c r="BU299" s="33">
        <f t="shared" ref="BU299:BU302" si="2645">($AY299+1.25)/12</f>
        <v>1.6041666666666667</v>
      </c>
      <c r="BV299" s="30">
        <f>VLOOKUP($S299,'[4]Lookup Tables'!$O$45:$S$53,5)</f>
        <v>8034</v>
      </c>
      <c r="BW299" s="34">
        <f t="shared" ref="BW299:BW302" si="2646">F299</f>
        <v>30</v>
      </c>
      <c r="BX299" s="34">
        <f t="shared" ref="BX299:BX302" si="2647">BB299*BW299</f>
        <v>36.47625</v>
      </c>
      <c r="BY299" s="34">
        <f t="shared" ref="BY299:BY302" si="2648">BE299*BW299</f>
        <v>38.393999999999991</v>
      </c>
      <c r="BZ299" s="34">
        <f t="shared" ref="BZ299:BZ302" si="2649">BH299*BW299</f>
        <v>41.456249999999997</v>
      </c>
      <c r="CA299" s="34">
        <f t="shared" ref="CA299:CA302" si="2650">BZ299+CE299+CI299</f>
        <v>43.256249999999994</v>
      </c>
      <c r="CB299" s="35" t="str">
        <f t="array" ref="CB299">VLOOKUP($E299&amp;ROUNDUP(($AZ299),0), CHOOSE({1,2},'[4]Lookup Tables'!$X$3:$X$129&amp;'[4]Lookup Tables'!$Y$3:$Y$129,'[4]Lookup Tables'!$Z$3:$Z$129),2,0)</f>
        <v>22"-2pc</v>
      </c>
      <c r="CC299" s="34">
        <f t="array" ref="CC299">VLOOKUP($E299&amp;ROUNDUP(($AZ299),0), CHOOSE({1,2},'[4]Lookup Tables'!$X$3:$X$129&amp;'[4]Lookup Tables'!$Y$3:$Y$129,'[4]Lookup Tables'!AA$3:$AA$129),2,0)</f>
        <v>8425</v>
      </c>
      <c r="CD299" s="34">
        <f t="array" ref="CD299">VLOOKUP($E299&amp;ROUNDUP(($AZ299),0), CHOOSE({1,2},'[4]Lookup Tables'!$X$3:$X$129&amp;'[4]Lookup Tables'!$Y$3:$Y$129,'[4]Lookup Tables'!$AB$3:$AB$129),2,0)</f>
        <v>8426</v>
      </c>
      <c r="CE299" s="36">
        <f t="array" ref="CE299">VLOOKUP($E299&amp;ROUNDUP(($AZ299),0), CHOOSE({1,2},'[4]Lookup Tables'!$X$3:$X$129&amp;'[4]Lookup Tables'!$Y$3:$Y$129,'[4]Lookup Tables'!$AD$3:$AD$129),2,0)</f>
        <v>1.8</v>
      </c>
      <c r="CF299" s="34">
        <f t="array" ref="CF299">VLOOKUP($E299&amp;ROUNDUP(($AZ299),0), CHOOSE({1,2},'[4]Lookup Tables'!$X$3:$X$129&amp;'[4]Lookup Tables'!$Y$3:$Y$129,'[4]Lookup Tables'!$AE$3:$AE$129),2,0)</f>
        <v>2</v>
      </c>
      <c r="CG299" s="34" t="str">
        <f t="array" ref="CG299">VLOOKUP($E299&amp;ROUNDUP(($AZ299+1),0), CHOOSE({1,2},'[4]Lookup Tables'!$X$3:$X$129&amp;'[4]Lookup Tables'!$Y$3:$Y$129,'[4]Lookup Tables'!$AC$3:$AC$129),2,0)</f>
        <v>NA</v>
      </c>
      <c r="CH299" s="36">
        <f t="shared" ref="CH299:CH302" si="2651">(CO299*12)*0.0386</f>
        <v>6.5613057241012918</v>
      </c>
      <c r="CI299" s="36">
        <f t="shared" ref="CI299:CI313" si="2652">IF(CB299="NA", CH299*0.0022,0)</f>
        <v>0</v>
      </c>
      <c r="CJ299" s="36">
        <f t="shared" ref="CJ299:CJ302" si="2653">((3.14159*(((S299*0.039370078474)/2)^2))*Q299)*BW299</f>
        <v>508.22701944741686</v>
      </c>
      <c r="CK299" s="36">
        <f t="shared" ref="CK299:CK302" si="2654">((SQRT((CJ299/Q299)/3.14159))*2)</f>
        <v>6.037886419868344</v>
      </c>
      <c r="CL299" s="36">
        <f t="shared" ref="CL299:CL302" si="2655">CK299/0.7827</f>
        <v>7.7141771047251106</v>
      </c>
      <c r="CM299" s="36">
        <f t="shared" ref="CM299:CM302" si="2656">(2*3.14159*(CL299/2))/12</f>
        <v>2.0195651375361132</v>
      </c>
      <c r="CN299" s="37">
        <f t="shared" ref="CN299:CN302" si="2657">ROUNDUP((Q299/3)*CM299,1)</f>
        <v>12</v>
      </c>
      <c r="CO299" s="37">
        <f t="shared" ref="CO299:CO302" si="2658">(CN299*ABS(COS(15)))+((6*(CM299*5))/12)</f>
        <v>14.165167798146138</v>
      </c>
      <c r="CP299" s="52" t="str">
        <f t="array" ref="CP299">VLOOKUP($S299&amp;$D299, CHOOSE({1,2}, '[4]Lookup Tables'!$O$65:$O$73&amp;'[4]Lookup Tables'!$P$65:$P$73,'[4]Lookup Tables'!$Q$65:$Q$73),2,0)</f>
        <v>NA</v>
      </c>
      <c r="CQ299" s="39">
        <f t="shared" ref="CQ299:CQ313" si="2659">(CA299/BW299)+(50/I299)</f>
        <v>1.4752083333333332</v>
      </c>
      <c r="CR299" s="40" t="str">
        <f>+IFERROR(VLOOKUP($J299,'[5]Codes - Revised'!$A$8:$O$12110,10,FALSE),"ERROR")</f>
        <v>48 x 44</v>
      </c>
      <c r="CS299" s="41">
        <f t="shared" ref="CS299:CS308" si="2660">CQ299*F299*H299</f>
        <v>2212.8124999999995</v>
      </c>
    </row>
    <row r="300" spans="1:97" s="10" customFormat="1">
      <c r="A300" s="11" t="s">
        <v>21</v>
      </c>
      <c r="B300" s="12">
        <v>247036</v>
      </c>
      <c r="C300" s="11" t="s">
        <v>611</v>
      </c>
      <c r="D300" s="11" t="s">
        <v>23</v>
      </c>
      <c r="E300" s="11" t="s">
        <v>24</v>
      </c>
      <c r="F300" s="56">
        <v>30</v>
      </c>
      <c r="G300" s="13">
        <f t="shared" si="2618"/>
        <v>56.782250000000005</v>
      </c>
      <c r="H300" s="14">
        <v>48</v>
      </c>
      <c r="I300" s="13">
        <f t="shared" si="2619"/>
        <v>1440</v>
      </c>
      <c r="J300" s="14">
        <v>12255</v>
      </c>
      <c r="K300" s="11" t="s">
        <v>65</v>
      </c>
      <c r="L300" s="15" t="str">
        <f>+IFERROR(VLOOKUP($K300,'[4]Lookup Tables'!$A$3:$B$35,2,FALSE),"ERROR")</f>
        <v>0204</v>
      </c>
      <c r="M300" s="11" t="s">
        <v>25</v>
      </c>
      <c r="N300" s="15" t="str">
        <f t="array" ref="N300">VLOOKUP($M300&amp;$L300, CHOOSE({1,2}, '[4]Lookup Tables'!$I$59:$I$165&amp;'[4]Lookup Tables'!$J$59:$J$165,'[4]Lookup Tables'!$K$59:$K$165), 2,0)</f>
        <v>M0204</v>
      </c>
      <c r="O300" s="15">
        <f t="array" ref="O300">VLOOKUP($M300&amp;$K300&amp;A300, CHOOSE({1,2,3}, '[4]Lookup Tables'!$I$59:$I$165&amp;'[4]Lookup Tables'!$J$59:$J$165&amp;'[4]Lookup Tables'!$H$59:$H$165,'[4]Lookup Tables'!$L$59:$L$165), 2,0)</f>
        <v>70350</v>
      </c>
      <c r="P300" s="15">
        <f>+IFERROR(VLOOKUP($A300,'[4]Lookup Tables'!$I$54:$J$55,2,FALSE),"ERROR")</f>
        <v>72036</v>
      </c>
      <c r="Q300" s="16">
        <v>23.75</v>
      </c>
      <c r="R300" s="51">
        <v>1.25</v>
      </c>
      <c r="S300" s="18">
        <v>28</v>
      </c>
      <c r="T300" s="19">
        <f>(VLOOKUP(S300,'[4]Lookup Tables'!$L$3:$M$11,2,FALSE))*0.039370078474</f>
        <v>1.0925196776535</v>
      </c>
      <c r="U300" s="17">
        <f t="shared" si="2620"/>
        <v>22.264434266615464</v>
      </c>
      <c r="V300" s="20" t="str">
        <f>+IFERROR(VLOOKUP(L300,'[4]Lookup Tables'!$R$4:$U$22,3,FALSE),"ERROR")</f>
        <v>Yellow</v>
      </c>
      <c r="W300" s="21">
        <f t="shared" si="2621"/>
        <v>247036</v>
      </c>
      <c r="X300" s="22" t="s">
        <v>612</v>
      </c>
      <c r="Y300" s="23" t="s">
        <v>27</v>
      </c>
      <c r="Z300" s="23" t="str">
        <f>+IFERROR(VLOOKUP(L300,'[4]Lookup Tables'!$R$4:$U$22,4,FALSE),"ERROR")</f>
        <v>Slow</v>
      </c>
      <c r="AA300" s="21">
        <f t="shared" si="2622"/>
        <v>28</v>
      </c>
      <c r="AB300" s="24">
        <f t="shared" si="2623"/>
        <v>1.25</v>
      </c>
      <c r="AC300" s="23" t="s">
        <v>28</v>
      </c>
      <c r="AD300" s="25">
        <v>0.75</v>
      </c>
      <c r="AE300" s="26">
        <f t="shared" si="2624"/>
        <v>2.0009704869073039</v>
      </c>
      <c r="AF300" s="23" t="s">
        <v>305</v>
      </c>
      <c r="AG300" s="23">
        <v>0.875</v>
      </c>
      <c r="AH300" s="26">
        <f t="shared" si="2625"/>
        <v>2.4494767393934946</v>
      </c>
      <c r="AI300" s="23" t="s">
        <v>306</v>
      </c>
      <c r="AJ300" s="23">
        <v>1</v>
      </c>
      <c r="AK300" s="26">
        <f t="shared" si="2626"/>
        <v>3.3039784366429519</v>
      </c>
      <c r="AL300" s="23" t="s">
        <v>31</v>
      </c>
      <c r="AM300" s="23">
        <v>0.80400000000000005</v>
      </c>
      <c r="AN300" s="26">
        <f t="shared" si="2627"/>
        <v>2.1647193026556883</v>
      </c>
      <c r="AO300" s="23"/>
      <c r="AP300" s="23"/>
      <c r="AQ300" s="26">
        <f t="shared" si="2628"/>
        <v>1.3277363019507924</v>
      </c>
      <c r="AR300" s="47">
        <f t="shared" si="2629"/>
        <v>24</v>
      </c>
      <c r="AS300" s="21">
        <f>+IFERROR(VLOOKUP(L300,'[4]Lookup Tables'!$R$4:$U$22,2,FALSE),"ERROR")</f>
        <v>240</v>
      </c>
      <c r="AT300" s="23" t="str">
        <f t="shared" si="2630"/>
        <v>B or G</v>
      </c>
      <c r="AU300" s="21">
        <f t="shared" si="2631"/>
        <v>30</v>
      </c>
      <c r="AV300" s="21" t="str">
        <f>+IFERROR(VLOOKUP(L300,'[4]Lookup Tables'!$R$4:$V$22,5,FALSE),"ERROR")</f>
        <v>5-8</v>
      </c>
      <c r="AW300" s="21">
        <v>600</v>
      </c>
      <c r="AX300" s="48">
        <f t="shared" si="2632"/>
        <v>23.75</v>
      </c>
      <c r="AY300" s="48">
        <f t="shared" si="2633"/>
        <v>24</v>
      </c>
      <c r="AZ300" s="48">
        <f t="shared" si="2634"/>
        <v>24.75</v>
      </c>
      <c r="BA300" s="29">
        <f t="array" ref="BA300">VLOOKUP($S300&amp;$M300, CHOOSE({1,2}, '[4]Lookup Tables'!$I$20:$I$49&amp;'[4]Lookup Tables'!$J$20:$J$49,'[4]Lookup Tables'!$K$20:$K$49), 2,0)</f>
        <v>6.8500000000000005E-2</v>
      </c>
      <c r="BB300" s="29">
        <f t="shared" si="2635"/>
        <v>1.6268750000000001</v>
      </c>
      <c r="BC300" s="30">
        <f t="shared" si="2636"/>
        <v>738.60125000000005</v>
      </c>
      <c r="BD300" s="29">
        <f t="array" ref="BD300">VLOOKUP($S300&amp;$M300, CHOOSE({1,2}, '[4]Lookup Tables'!$I$20:$I$49&amp;'[4]Lookup Tables'!$J$20:$J$49,'[4]Lookup Tables'!$L$20:$L$49), 2,0)</f>
        <v>7.1099999999999997E-2</v>
      </c>
      <c r="BE300" s="29">
        <f t="shared" si="2637"/>
        <v>1.7063999999999999</v>
      </c>
      <c r="BF300" s="30">
        <f t="shared" si="2638"/>
        <v>774.7056</v>
      </c>
      <c r="BG300" s="29">
        <f t="array" ref="BG300">VLOOKUP($S300&amp;$M300, CHOOSE({1,2}, '[4]Lookup Tables'!$I$20:$I$49&amp;'[4]Lookup Tables'!$J$20:$J$49,'[4]Lookup Tables'!$M$20:$M$49), 2,0)</f>
        <v>7.3700000000000002E-2</v>
      </c>
      <c r="BH300" s="29">
        <f t="shared" si="2639"/>
        <v>1.8240750000000001</v>
      </c>
      <c r="BI300" s="30">
        <f t="shared" si="2640"/>
        <v>828.1300500000001</v>
      </c>
      <c r="BJ300" s="30" t="str">
        <f t="shared" si="2641"/>
        <v>M0204</v>
      </c>
      <c r="BK300" s="31">
        <f t="shared" si="2642"/>
        <v>1.1944799999999998</v>
      </c>
      <c r="BL300" s="30">
        <v>72036</v>
      </c>
      <c r="BM300" s="31">
        <f t="shared" si="2643"/>
        <v>0.51191999999999993</v>
      </c>
      <c r="BN300" s="32">
        <v>0.3</v>
      </c>
      <c r="BO300" s="29" t="str">
        <f>'[4]Lookup Tables'!$P$58</f>
        <v>12-8 4x1.25 Universal Clip</v>
      </c>
      <c r="BP300" s="30">
        <f>VLOOKUP($BO300,'[4]Lookup Tables'!$P$58:$Q$60,2)</f>
        <v>8509</v>
      </c>
      <c r="BQ300" s="29" t="str">
        <f>VLOOKUP($S300,'[4]Lookup Tables'!$O$45:$S$53,2)</f>
        <v>54mm142 gauge</v>
      </c>
      <c r="BR300" s="33">
        <f t="shared" si="2644"/>
        <v>2.1041666666666665</v>
      </c>
      <c r="BS300" s="30">
        <f>VLOOKUP($S300,'[4]Lookup Tables'!$O$45:$S$53,3)</f>
        <v>8040</v>
      </c>
      <c r="BT300" s="29" t="str">
        <f>VLOOKUP($S300,'[4]Lookup Tables'!$O$45:$S$53,4)</f>
        <v>100mm200 gauge</v>
      </c>
      <c r="BU300" s="33">
        <f t="shared" si="2645"/>
        <v>2.1041666666666665</v>
      </c>
      <c r="BV300" s="30">
        <f>VLOOKUP($S300,'[4]Lookup Tables'!$O$45:$S$53,5)</f>
        <v>8034</v>
      </c>
      <c r="BW300" s="34">
        <f t="shared" si="2646"/>
        <v>30</v>
      </c>
      <c r="BX300" s="34">
        <f t="shared" si="2647"/>
        <v>48.806250000000006</v>
      </c>
      <c r="BY300" s="34">
        <f t="shared" si="2648"/>
        <v>51.192</v>
      </c>
      <c r="BZ300" s="34">
        <f t="shared" si="2649"/>
        <v>54.722250000000003</v>
      </c>
      <c r="CA300" s="34">
        <f t="shared" si="2650"/>
        <v>56.782250000000005</v>
      </c>
      <c r="CB300" s="35" t="str">
        <f t="array" ref="CB300">VLOOKUP($E300&amp;ROUNDUP(($AZ300),0), CHOOSE({1,2},'[4]Lookup Tables'!$X$3:$X$129&amp;'[4]Lookup Tables'!$Y$3:$Y$129,'[4]Lookup Tables'!$Z$3:$Z$129),2,0)</f>
        <v>25"-2pc</v>
      </c>
      <c r="CC300" s="34">
        <f t="array" ref="CC300">VLOOKUP($E300&amp;ROUNDUP(($AZ300),0), CHOOSE({1,2},'[4]Lookup Tables'!$X$3:$X$129&amp;'[4]Lookup Tables'!$Y$3:$Y$129,'[4]Lookup Tables'!AA$3:$AA$129),2,0)</f>
        <v>8427</v>
      </c>
      <c r="CD300" s="34">
        <f t="array" ref="CD300">VLOOKUP($E300&amp;ROUNDUP(($AZ300),0), CHOOSE({1,2},'[4]Lookup Tables'!$X$3:$X$129&amp;'[4]Lookup Tables'!$Y$3:$Y$129,'[4]Lookup Tables'!$AB$3:$AB$129),2,0)</f>
        <v>8428</v>
      </c>
      <c r="CE300" s="36">
        <f t="array" ref="CE300">VLOOKUP($E300&amp;ROUNDUP(($AZ300),0), CHOOSE({1,2},'[4]Lookup Tables'!$X$3:$X$129&amp;'[4]Lookup Tables'!$Y$3:$Y$129,'[4]Lookup Tables'!$AD$3:$AD$129),2,0)</f>
        <v>2.06</v>
      </c>
      <c r="CF300" s="34">
        <f t="array" ref="CF300">VLOOKUP($E300&amp;ROUNDUP(($AZ300),0), CHOOSE({1,2},'[4]Lookup Tables'!$X$3:$X$129&amp;'[4]Lookup Tables'!$Y$3:$Y$129,'[4]Lookup Tables'!$AE$3:$AE$129),2,0)</f>
        <v>2</v>
      </c>
      <c r="CG300" s="34" t="str">
        <f t="array" ref="CG300">VLOOKUP($E300&amp;ROUNDUP(($AZ300+1),0), CHOOSE({1,2},'[4]Lookup Tables'!$X$3:$X$129&amp;'[4]Lookup Tables'!$Y$3:$Y$129,'[4]Lookup Tables'!$AC$3:$AC$129),2,0)</f>
        <v>NA</v>
      </c>
      <c r="CH300" s="36">
        <f t="shared" si="2651"/>
        <v>7.9688554890461161</v>
      </c>
      <c r="CI300" s="36">
        <f t="shared" si="2652"/>
        <v>0</v>
      </c>
      <c r="CJ300" s="36">
        <f t="shared" si="2653"/>
        <v>680.02206827471264</v>
      </c>
      <c r="CK300" s="36">
        <f t="shared" si="2654"/>
        <v>6.037886419868344</v>
      </c>
      <c r="CL300" s="36">
        <f t="shared" si="2655"/>
        <v>7.7141771047251106</v>
      </c>
      <c r="CM300" s="36">
        <f t="shared" si="2656"/>
        <v>2.0195651375361132</v>
      </c>
      <c r="CN300" s="37">
        <f t="shared" si="2657"/>
        <v>16</v>
      </c>
      <c r="CO300" s="37">
        <f t="shared" si="2658"/>
        <v>17.203919449581424</v>
      </c>
      <c r="CP300" s="52" t="str">
        <f t="array" ref="CP300">VLOOKUP($S300&amp;$D300, CHOOSE({1,2}, '[4]Lookup Tables'!$O$65:$O$73&amp;'[4]Lookup Tables'!$P$65:$P$73,'[4]Lookup Tables'!$Q$65:$Q$73),2,0)</f>
        <v>NA</v>
      </c>
      <c r="CQ300" s="39">
        <f t="shared" si="2659"/>
        <v>1.9274638888888891</v>
      </c>
      <c r="CR300" s="40" t="str">
        <f>+IFERROR(VLOOKUP($J300,'[5]Codes - Revised'!$A$8:$O$12110,10,FALSE),"ERROR")</f>
        <v>44 x 44</v>
      </c>
      <c r="CS300" s="41">
        <f t="shared" si="2660"/>
        <v>2775.5480000000007</v>
      </c>
    </row>
    <row r="301" spans="1:97" s="50" customFormat="1">
      <c r="A301" s="11" t="s">
        <v>21</v>
      </c>
      <c r="B301" s="12">
        <v>247043</v>
      </c>
      <c r="C301" s="11" t="s">
        <v>613</v>
      </c>
      <c r="D301" s="11" t="s">
        <v>50</v>
      </c>
      <c r="E301" s="11" t="s">
        <v>24</v>
      </c>
      <c r="F301" s="56">
        <v>30</v>
      </c>
      <c r="G301" s="13">
        <f t="shared" si="2618"/>
        <v>56.782250000000005</v>
      </c>
      <c r="H301" s="14">
        <v>48</v>
      </c>
      <c r="I301" s="13">
        <f t="shared" si="2619"/>
        <v>1440</v>
      </c>
      <c r="J301" s="14">
        <v>12255</v>
      </c>
      <c r="K301" s="11" t="s">
        <v>65</v>
      </c>
      <c r="L301" s="15" t="str">
        <f>+IFERROR(VLOOKUP($K301,'[4]Lookup Tables'!$A$3:$B$35,2,FALSE),"ERROR")</f>
        <v>0204</v>
      </c>
      <c r="M301" s="11" t="s">
        <v>25</v>
      </c>
      <c r="N301" s="15" t="str">
        <f t="array" ref="N301">VLOOKUP($M301&amp;$L301, CHOOSE({1,2}, '[4]Lookup Tables'!$I$59:$I$165&amp;'[4]Lookup Tables'!$J$59:$J$165,'[4]Lookup Tables'!$K$59:$K$165), 2,0)</f>
        <v>M0204</v>
      </c>
      <c r="O301" s="15">
        <f t="array" ref="O301">VLOOKUP($M301&amp;$K301&amp;A301, CHOOSE({1,2,3}, '[4]Lookup Tables'!$I$59:$I$165&amp;'[4]Lookup Tables'!$J$59:$J$165&amp;'[4]Lookup Tables'!$H$59:$H$165,'[4]Lookup Tables'!$L$59:$L$165), 2,0)</f>
        <v>70350</v>
      </c>
      <c r="P301" s="15">
        <f>+IFERROR(VLOOKUP($A301,'[4]Lookup Tables'!$I$54:$J$55,2,FALSE),"ERROR")</f>
        <v>72036</v>
      </c>
      <c r="Q301" s="16">
        <v>23.75</v>
      </c>
      <c r="R301" s="51">
        <v>1.25</v>
      </c>
      <c r="S301" s="18">
        <v>28</v>
      </c>
      <c r="T301" s="19">
        <f>(VLOOKUP(S301,'[4]Lookup Tables'!$L$3:$M$11,2,FALSE))*0.039370078474</f>
        <v>1.0925196776535</v>
      </c>
      <c r="U301" s="17">
        <f t="shared" si="2620"/>
        <v>22.264434266615464</v>
      </c>
      <c r="V301" s="20" t="str">
        <f>+IFERROR(VLOOKUP(L301,'[4]Lookup Tables'!$R$4:$U$22,3,FALSE),"ERROR")</f>
        <v>Yellow</v>
      </c>
      <c r="W301" s="21">
        <f t="shared" si="2621"/>
        <v>247043</v>
      </c>
      <c r="X301" s="22" t="s">
        <v>614</v>
      </c>
      <c r="Y301" s="23" t="s">
        <v>27</v>
      </c>
      <c r="Z301" s="23" t="str">
        <f>+IFERROR(VLOOKUP(L301,'[4]Lookup Tables'!$R$4:$U$22,4,FALSE),"ERROR")</f>
        <v>Slow</v>
      </c>
      <c r="AA301" s="21">
        <f t="shared" si="2622"/>
        <v>28</v>
      </c>
      <c r="AB301" s="24">
        <f t="shared" si="2623"/>
        <v>1.25</v>
      </c>
      <c r="AC301" s="23" t="s">
        <v>28</v>
      </c>
      <c r="AD301" s="25">
        <v>0.75</v>
      </c>
      <c r="AE301" s="26">
        <f t="shared" si="2624"/>
        <v>2.0009704869073039</v>
      </c>
      <c r="AF301" s="23" t="s">
        <v>305</v>
      </c>
      <c r="AG301" s="23">
        <v>0.875</v>
      </c>
      <c r="AH301" s="26">
        <f t="shared" si="2625"/>
        <v>2.4494767393934946</v>
      </c>
      <c r="AI301" s="23" t="s">
        <v>306</v>
      </c>
      <c r="AJ301" s="23">
        <v>1</v>
      </c>
      <c r="AK301" s="26">
        <f t="shared" si="2626"/>
        <v>3.3039784366429519</v>
      </c>
      <c r="AL301" s="23" t="s">
        <v>31</v>
      </c>
      <c r="AM301" s="23">
        <v>0.80400000000000005</v>
      </c>
      <c r="AN301" s="26">
        <f t="shared" si="2627"/>
        <v>2.1647193026556883</v>
      </c>
      <c r="AO301" s="23"/>
      <c r="AP301" s="23"/>
      <c r="AQ301" s="26">
        <f t="shared" si="2628"/>
        <v>1.3277363019507924</v>
      </c>
      <c r="AR301" s="47">
        <f t="shared" si="2629"/>
        <v>24</v>
      </c>
      <c r="AS301" s="21">
        <f>+IFERROR(VLOOKUP(L301,'[4]Lookup Tables'!$R$4:$U$22,2,FALSE),"ERROR")</f>
        <v>240</v>
      </c>
      <c r="AT301" s="23" t="str">
        <f t="shared" si="2630"/>
        <v>B or G</v>
      </c>
      <c r="AU301" s="21">
        <f t="shared" si="2631"/>
        <v>30</v>
      </c>
      <c r="AV301" s="21" t="str">
        <f>+IFERROR(VLOOKUP(L301,'[4]Lookup Tables'!$R$4:$V$22,5,FALSE),"ERROR")</f>
        <v>5-8</v>
      </c>
      <c r="AW301" s="21">
        <v>600</v>
      </c>
      <c r="AX301" s="48">
        <f t="shared" si="2632"/>
        <v>23.75</v>
      </c>
      <c r="AY301" s="48">
        <f t="shared" si="2633"/>
        <v>24</v>
      </c>
      <c r="AZ301" s="48">
        <f t="shared" si="2634"/>
        <v>24.75</v>
      </c>
      <c r="BA301" s="29">
        <f t="array" ref="BA301">VLOOKUP($S301&amp;$M301, CHOOSE({1,2}, '[4]Lookup Tables'!$I$20:$I$49&amp;'[4]Lookup Tables'!$J$20:$J$49,'[4]Lookup Tables'!$K$20:$K$49), 2,0)</f>
        <v>6.8500000000000005E-2</v>
      </c>
      <c r="BB301" s="29">
        <f t="shared" si="2635"/>
        <v>1.6268750000000001</v>
      </c>
      <c r="BC301" s="30">
        <f t="shared" si="2636"/>
        <v>738.60125000000005</v>
      </c>
      <c r="BD301" s="29">
        <f t="array" ref="BD301">VLOOKUP($S301&amp;$M301, CHOOSE({1,2}, '[4]Lookup Tables'!$I$20:$I$49&amp;'[4]Lookup Tables'!$J$20:$J$49,'[4]Lookup Tables'!$L$20:$L$49), 2,0)</f>
        <v>7.1099999999999997E-2</v>
      </c>
      <c r="BE301" s="29">
        <f t="shared" si="2637"/>
        <v>1.7063999999999999</v>
      </c>
      <c r="BF301" s="30">
        <f t="shared" si="2638"/>
        <v>774.7056</v>
      </c>
      <c r="BG301" s="29">
        <f t="array" ref="BG301">VLOOKUP($S301&amp;$M301, CHOOSE({1,2}, '[4]Lookup Tables'!$I$20:$I$49&amp;'[4]Lookup Tables'!$J$20:$J$49,'[4]Lookup Tables'!$M$20:$M$49), 2,0)</f>
        <v>7.3700000000000002E-2</v>
      </c>
      <c r="BH301" s="29">
        <f t="shared" si="2639"/>
        <v>1.8240750000000001</v>
      </c>
      <c r="BI301" s="30">
        <f t="shared" si="2640"/>
        <v>828.1300500000001</v>
      </c>
      <c r="BJ301" s="30" t="str">
        <f t="shared" si="2641"/>
        <v>M0204</v>
      </c>
      <c r="BK301" s="31">
        <f t="shared" si="2642"/>
        <v>1.1944799999999998</v>
      </c>
      <c r="BL301" s="30">
        <v>72036</v>
      </c>
      <c r="BM301" s="31">
        <f t="shared" si="2643"/>
        <v>0.51191999999999993</v>
      </c>
      <c r="BN301" s="32">
        <v>0.3</v>
      </c>
      <c r="BO301" s="29" t="str">
        <f>'[4]Lookup Tables'!$P$58</f>
        <v>12-8 4x1.25 Universal Clip</v>
      </c>
      <c r="BP301" s="30">
        <f>VLOOKUP($BO301,'[4]Lookup Tables'!$P$58:$Q$60,2)</f>
        <v>8509</v>
      </c>
      <c r="BQ301" s="29" t="str">
        <f>VLOOKUP($S301,'[4]Lookup Tables'!$O$45:$S$53,2)</f>
        <v>54mm142 gauge</v>
      </c>
      <c r="BR301" s="33">
        <f t="shared" si="2644"/>
        <v>2.1041666666666665</v>
      </c>
      <c r="BS301" s="30">
        <f>VLOOKUP($S301,'[4]Lookup Tables'!$O$45:$S$53,3)</f>
        <v>8040</v>
      </c>
      <c r="BT301" s="29" t="str">
        <f>VLOOKUP($S301,'[4]Lookup Tables'!$O$45:$S$53,4)</f>
        <v>100mm200 gauge</v>
      </c>
      <c r="BU301" s="33">
        <f t="shared" si="2645"/>
        <v>2.1041666666666665</v>
      </c>
      <c r="BV301" s="30">
        <f>VLOOKUP($S301,'[4]Lookup Tables'!$O$45:$S$53,5)</f>
        <v>8034</v>
      </c>
      <c r="BW301" s="34">
        <f t="shared" si="2646"/>
        <v>30</v>
      </c>
      <c r="BX301" s="34">
        <f t="shared" si="2647"/>
        <v>48.806250000000006</v>
      </c>
      <c r="BY301" s="34">
        <f t="shared" si="2648"/>
        <v>51.192</v>
      </c>
      <c r="BZ301" s="34">
        <f t="shared" si="2649"/>
        <v>54.722250000000003</v>
      </c>
      <c r="CA301" s="34">
        <f t="shared" si="2650"/>
        <v>56.782250000000005</v>
      </c>
      <c r="CB301" s="35" t="str">
        <f t="array" ref="CB301">VLOOKUP($E301&amp;ROUNDUP(($AZ301),0), CHOOSE({1,2},'[4]Lookup Tables'!$X$3:$X$129&amp;'[4]Lookup Tables'!$Y$3:$Y$129,'[4]Lookup Tables'!$Z$3:$Z$129),2,0)</f>
        <v>25"-2pc</v>
      </c>
      <c r="CC301" s="34">
        <f t="array" ref="CC301">VLOOKUP($E301&amp;ROUNDUP(($AZ301),0), CHOOSE({1,2},'[4]Lookup Tables'!$X$3:$X$129&amp;'[4]Lookup Tables'!$Y$3:$Y$129,'[4]Lookup Tables'!AA$3:$AA$129),2,0)</f>
        <v>8427</v>
      </c>
      <c r="CD301" s="34">
        <f t="array" ref="CD301">VLOOKUP($E301&amp;ROUNDUP(($AZ301),0), CHOOSE({1,2},'[4]Lookup Tables'!$X$3:$X$129&amp;'[4]Lookup Tables'!$Y$3:$Y$129,'[4]Lookup Tables'!$AB$3:$AB$129),2,0)</f>
        <v>8428</v>
      </c>
      <c r="CE301" s="36">
        <f t="array" ref="CE301">VLOOKUP($E301&amp;ROUNDUP(($AZ301),0), CHOOSE({1,2},'[4]Lookup Tables'!$X$3:$X$129&amp;'[4]Lookup Tables'!$Y$3:$Y$129,'[4]Lookup Tables'!$AD$3:$AD$129),2,0)</f>
        <v>2.06</v>
      </c>
      <c r="CF301" s="34">
        <f t="array" ref="CF301">VLOOKUP($E301&amp;ROUNDUP(($AZ301),0), CHOOSE({1,2},'[4]Lookup Tables'!$X$3:$X$129&amp;'[4]Lookup Tables'!$Y$3:$Y$129,'[4]Lookup Tables'!$AE$3:$AE$129),2,0)</f>
        <v>2</v>
      </c>
      <c r="CG301" s="34" t="str">
        <f t="array" ref="CG301">VLOOKUP($E301&amp;ROUNDUP(($AZ301+1),0), CHOOSE({1,2},'[4]Lookup Tables'!$X$3:$X$129&amp;'[4]Lookup Tables'!$Y$3:$Y$129,'[4]Lookup Tables'!$AC$3:$AC$129),2,0)</f>
        <v>NA</v>
      </c>
      <c r="CH301" s="36">
        <f t="shared" si="2651"/>
        <v>7.9688554890461161</v>
      </c>
      <c r="CI301" s="36">
        <f t="shared" si="2652"/>
        <v>0</v>
      </c>
      <c r="CJ301" s="36">
        <f t="shared" si="2653"/>
        <v>680.02206827471264</v>
      </c>
      <c r="CK301" s="36">
        <f t="shared" si="2654"/>
        <v>6.037886419868344</v>
      </c>
      <c r="CL301" s="36">
        <f t="shared" si="2655"/>
        <v>7.7141771047251106</v>
      </c>
      <c r="CM301" s="36">
        <f t="shared" si="2656"/>
        <v>2.0195651375361132</v>
      </c>
      <c r="CN301" s="37">
        <f t="shared" si="2657"/>
        <v>16</v>
      </c>
      <c r="CO301" s="37">
        <f t="shared" si="2658"/>
        <v>17.203919449581424</v>
      </c>
      <c r="CP301" s="52">
        <f t="array" ref="CP301">VLOOKUP($S301&amp;$D301, CHOOSE({1,2}, '[4]Lookup Tables'!$O$65:$O$73&amp;'[4]Lookup Tables'!$P$65:$P$73,'[4]Lookup Tables'!$Q$65:$Q$73),2,0)</f>
        <v>8510</v>
      </c>
      <c r="CQ301" s="39">
        <f t="shared" si="2659"/>
        <v>1.9274638888888891</v>
      </c>
      <c r="CR301" s="40" t="str">
        <f>+IFERROR(VLOOKUP($J301,'[5]Codes - Revised'!$A$8:$O$12110,10,FALSE),"ERROR")</f>
        <v>44 x 44</v>
      </c>
      <c r="CS301" s="41">
        <f t="shared" si="2660"/>
        <v>2775.5480000000007</v>
      </c>
    </row>
    <row r="302" spans="1:97" s="50" customFormat="1">
      <c r="A302" s="11" t="s">
        <v>21</v>
      </c>
      <c r="B302" s="12">
        <v>247044</v>
      </c>
      <c r="C302" s="11" t="s">
        <v>615</v>
      </c>
      <c r="D302" s="11" t="s">
        <v>50</v>
      </c>
      <c r="E302" s="11" t="s">
        <v>24</v>
      </c>
      <c r="F302" s="56">
        <v>30</v>
      </c>
      <c r="G302" s="13">
        <f t="shared" si="2618"/>
        <v>56.782250000000005</v>
      </c>
      <c r="H302" s="14">
        <v>48</v>
      </c>
      <c r="I302" s="13">
        <f t="shared" si="2619"/>
        <v>1440</v>
      </c>
      <c r="J302" s="14">
        <v>12255</v>
      </c>
      <c r="K302" s="11" t="s">
        <v>314</v>
      </c>
      <c r="L302" s="15">
        <f>+IFERROR(VLOOKUP($K302,'[4]Lookup Tables'!$A$3:$B$35,2,FALSE),"ERROR")</f>
        <v>35</v>
      </c>
      <c r="M302" s="11" t="s">
        <v>25</v>
      </c>
      <c r="N302" s="15" t="str">
        <f t="array" ref="N302">VLOOKUP($M302&amp;$L302, CHOOSE({1,2}, '[4]Lookup Tables'!$I$59:$I$165&amp;'[4]Lookup Tables'!$J$59:$J$165,'[4]Lookup Tables'!$K$59:$K$165), 2,0)</f>
        <v>M35</v>
      </c>
      <c r="O302" s="15">
        <f t="array" ref="O302">VLOOKUP($M302&amp;$K302&amp;A302, CHOOSE({1,2,3}, '[4]Lookup Tables'!$I$59:$I$165&amp;'[4]Lookup Tables'!$J$59:$J$165&amp;'[4]Lookup Tables'!$H$59:$H$165,'[4]Lookup Tables'!$L$59:$L$165), 2,0)</f>
        <v>70275</v>
      </c>
      <c r="P302" s="15">
        <f>+IFERROR(VLOOKUP($A302,'[4]Lookup Tables'!$I$54:$J$55,2,FALSE),"ERROR")</f>
        <v>72036</v>
      </c>
      <c r="Q302" s="16">
        <v>23.75</v>
      </c>
      <c r="R302" s="51">
        <v>1.25</v>
      </c>
      <c r="S302" s="18">
        <v>28</v>
      </c>
      <c r="T302" s="19">
        <f>(VLOOKUP(S302,'[4]Lookup Tables'!$L$3:$M$11,2,FALSE))*0.039370078474</f>
        <v>1.0925196776535</v>
      </c>
      <c r="U302" s="17">
        <f t="shared" si="2620"/>
        <v>22.264434266615464</v>
      </c>
      <c r="V302" s="20" t="str">
        <f>+IFERROR(VLOOKUP(L302,'[4]Lookup Tables'!$R$4:$U$22,3,FALSE),"ERROR")</f>
        <v>Blue</v>
      </c>
      <c r="W302" s="21">
        <f t="shared" si="2621"/>
        <v>247044</v>
      </c>
      <c r="X302" s="22" t="s">
        <v>616</v>
      </c>
      <c r="Y302" s="23" t="s">
        <v>27</v>
      </c>
      <c r="Z302" s="23" t="str">
        <f>+IFERROR(VLOOKUP(L302,'[4]Lookup Tables'!$R$4:$U$22,4,FALSE),"ERROR")</f>
        <v>Fast</v>
      </c>
      <c r="AA302" s="21">
        <f t="shared" si="2622"/>
        <v>28</v>
      </c>
      <c r="AB302" s="24">
        <f t="shared" si="2623"/>
        <v>1.25</v>
      </c>
      <c r="AC302" s="23" t="s">
        <v>28</v>
      </c>
      <c r="AD302" s="25">
        <v>0.75</v>
      </c>
      <c r="AE302" s="26">
        <f t="shared" si="2624"/>
        <v>2.0009704869073039</v>
      </c>
      <c r="AF302" s="23" t="s">
        <v>305</v>
      </c>
      <c r="AG302" s="23">
        <v>0.875</v>
      </c>
      <c r="AH302" s="26">
        <f t="shared" si="2625"/>
        <v>2.4494767393934946</v>
      </c>
      <c r="AI302" s="23" t="s">
        <v>306</v>
      </c>
      <c r="AJ302" s="23">
        <v>1</v>
      </c>
      <c r="AK302" s="26">
        <f t="shared" si="2626"/>
        <v>3.3039784366429519</v>
      </c>
      <c r="AL302" s="23" t="s">
        <v>31</v>
      </c>
      <c r="AM302" s="23">
        <v>0.80400000000000005</v>
      </c>
      <c r="AN302" s="26">
        <f t="shared" si="2627"/>
        <v>2.1647193026556883</v>
      </c>
      <c r="AO302" s="23"/>
      <c r="AP302" s="23"/>
      <c r="AQ302" s="26">
        <f t="shared" si="2628"/>
        <v>1.3277363019507924</v>
      </c>
      <c r="AR302" s="47">
        <f t="shared" si="2629"/>
        <v>24</v>
      </c>
      <c r="AS302" s="21">
        <f>+IFERROR(VLOOKUP(L302,'[4]Lookup Tables'!$R$4:$U$22,2,FALSE),"ERROR")</f>
        <v>30</v>
      </c>
      <c r="AT302" s="23" t="str">
        <f t="shared" si="2630"/>
        <v>B or G</v>
      </c>
      <c r="AU302" s="21">
        <f t="shared" si="2631"/>
        <v>30</v>
      </c>
      <c r="AV302" s="21" t="str">
        <f>+IFERROR(VLOOKUP(L302,'[4]Lookup Tables'!$R$4:$V$22,5,FALSE),"ERROR")</f>
        <v>5-8</v>
      </c>
      <c r="AW302" s="21">
        <v>600</v>
      </c>
      <c r="AX302" s="48">
        <f t="shared" si="2632"/>
        <v>23.75</v>
      </c>
      <c r="AY302" s="48">
        <f t="shared" si="2633"/>
        <v>24</v>
      </c>
      <c r="AZ302" s="48">
        <f t="shared" si="2634"/>
        <v>24.75</v>
      </c>
      <c r="BA302" s="29">
        <f t="array" ref="BA302">VLOOKUP($S302&amp;$M302, CHOOSE({1,2}, '[4]Lookup Tables'!$I$20:$I$49&amp;'[4]Lookup Tables'!$J$20:$J$49,'[4]Lookup Tables'!$K$20:$K$49), 2,0)</f>
        <v>6.8500000000000005E-2</v>
      </c>
      <c r="BB302" s="29">
        <f t="shared" si="2635"/>
        <v>1.6268750000000001</v>
      </c>
      <c r="BC302" s="30">
        <f t="shared" si="2636"/>
        <v>738.60125000000005</v>
      </c>
      <c r="BD302" s="29">
        <f t="array" ref="BD302">VLOOKUP($S302&amp;$M302, CHOOSE({1,2}, '[4]Lookup Tables'!$I$20:$I$49&amp;'[4]Lookup Tables'!$J$20:$J$49,'[4]Lookup Tables'!$L$20:$L$49), 2,0)</f>
        <v>7.1099999999999997E-2</v>
      </c>
      <c r="BE302" s="29">
        <f t="shared" si="2637"/>
        <v>1.7063999999999999</v>
      </c>
      <c r="BF302" s="30">
        <f t="shared" si="2638"/>
        <v>774.7056</v>
      </c>
      <c r="BG302" s="29">
        <f t="array" ref="BG302">VLOOKUP($S302&amp;$M302, CHOOSE({1,2}, '[4]Lookup Tables'!$I$20:$I$49&amp;'[4]Lookup Tables'!$J$20:$J$49,'[4]Lookup Tables'!$M$20:$M$49), 2,0)</f>
        <v>7.3700000000000002E-2</v>
      </c>
      <c r="BH302" s="29">
        <f t="shared" si="2639"/>
        <v>1.8240750000000001</v>
      </c>
      <c r="BI302" s="30">
        <f t="shared" si="2640"/>
        <v>828.1300500000001</v>
      </c>
      <c r="BJ302" s="30" t="str">
        <f t="shared" si="2641"/>
        <v>M35</v>
      </c>
      <c r="BK302" s="31">
        <f t="shared" si="2642"/>
        <v>1.1944799999999998</v>
      </c>
      <c r="BL302" s="30">
        <v>72036</v>
      </c>
      <c r="BM302" s="31">
        <f t="shared" si="2643"/>
        <v>0.51191999999999993</v>
      </c>
      <c r="BN302" s="32">
        <v>0.3</v>
      </c>
      <c r="BO302" s="29" t="str">
        <f>'[4]Lookup Tables'!$P$58</f>
        <v>12-8 4x1.25 Universal Clip</v>
      </c>
      <c r="BP302" s="30">
        <f>VLOOKUP($BO302,'[4]Lookup Tables'!$P$58:$Q$60,2)</f>
        <v>8509</v>
      </c>
      <c r="BQ302" s="29" t="str">
        <f>VLOOKUP($S302,'[4]Lookup Tables'!$O$45:$S$53,2)</f>
        <v>54mm142 gauge</v>
      </c>
      <c r="BR302" s="33">
        <f t="shared" si="2644"/>
        <v>2.1041666666666665</v>
      </c>
      <c r="BS302" s="30">
        <f>VLOOKUP($S302,'[4]Lookup Tables'!$O$45:$S$53,3)</f>
        <v>8040</v>
      </c>
      <c r="BT302" s="29" t="str">
        <f>VLOOKUP($S302,'[4]Lookup Tables'!$O$45:$S$53,4)</f>
        <v>100mm200 gauge</v>
      </c>
      <c r="BU302" s="33">
        <f t="shared" si="2645"/>
        <v>2.1041666666666665</v>
      </c>
      <c r="BV302" s="30">
        <f>VLOOKUP($S302,'[4]Lookup Tables'!$O$45:$S$53,5)</f>
        <v>8034</v>
      </c>
      <c r="BW302" s="34">
        <f t="shared" si="2646"/>
        <v>30</v>
      </c>
      <c r="BX302" s="34">
        <f t="shared" si="2647"/>
        <v>48.806250000000006</v>
      </c>
      <c r="BY302" s="34">
        <f t="shared" si="2648"/>
        <v>51.192</v>
      </c>
      <c r="BZ302" s="34">
        <f t="shared" si="2649"/>
        <v>54.722250000000003</v>
      </c>
      <c r="CA302" s="34">
        <f t="shared" si="2650"/>
        <v>56.782250000000005</v>
      </c>
      <c r="CB302" s="35" t="str">
        <f t="array" ref="CB302">VLOOKUP($E302&amp;ROUNDUP(($AZ302),0), CHOOSE({1,2},'[4]Lookup Tables'!$X$3:$X$129&amp;'[4]Lookup Tables'!$Y$3:$Y$129,'[4]Lookup Tables'!$Z$3:$Z$129),2,0)</f>
        <v>25"-2pc</v>
      </c>
      <c r="CC302" s="34">
        <f t="array" ref="CC302">VLOOKUP($E302&amp;ROUNDUP(($AZ302),0), CHOOSE({1,2},'[4]Lookup Tables'!$X$3:$X$129&amp;'[4]Lookup Tables'!$Y$3:$Y$129,'[4]Lookup Tables'!AA$3:$AA$129),2,0)</f>
        <v>8427</v>
      </c>
      <c r="CD302" s="34">
        <f t="array" ref="CD302">VLOOKUP($E302&amp;ROUNDUP(($AZ302),0), CHOOSE({1,2},'[4]Lookup Tables'!$X$3:$X$129&amp;'[4]Lookup Tables'!$Y$3:$Y$129,'[4]Lookup Tables'!$AB$3:$AB$129),2,0)</f>
        <v>8428</v>
      </c>
      <c r="CE302" s="36">
        <f t="array" ref="CE302">VLOOKUP($E302&amp;ROUNDUP(($AZ302),0), CHOOSE({1,2},'[4]Lookup Tables'!$X$3:$X$129&amp;'[4]Lookup Tables'!$Y$3:$Y$129,'[4]Lookup Tables'!$AD$3:$AD$129),2,0)</f>
        <v>2.06</v>
      </c>
      <c r="CF302" s="34">
        <f t="array" ref="CF302">VLOOKUP($E302&amp;ROUNDUP(($AZ302),0), CHOOSE({1,2},'[4]Lookup Tables'!$X$3:$X$129&amp;'[4]Lookup Tables'!$Y$3:$Y$129,'[4]Lookup Tables'!$AE$3:$AE$129),2,0)</f>
        <v>2</v>
      </c>
      <c r="CG302" s="34" t="str">
        <f t="array" ref="CG302">VLOOKUP($E302&amp;ROUNDUP(($AZ302+1),0), CHOOSE({1,2},'[4]Lookup Tables'!$X$3:$X$129&amp;'[4]Lookup Tables'!$Y$3:$Y$129,'[4]Lookup Tables'!$AC$3:$AC$129),2,0)</f>
        <v>NA</v>
      </c>
      <c r="CH302" s="36">
        <f t="shared" si="2651"/>
        <v>7.9688554890461161</v>
      </c>
      <c r="CI302" s="36">
        <f t="shared" si="2652"/>
        <v>0</v>
      </c>
      <c r="CJ302" s="36">
        <f t="shared" si="2653"/>
        <v>680.02206827471264</v>
      </c>
      <c r="CK302" s="36">
        <f t="shared" si="2654"/>
        <v>6.037886419868344</v>
      </c>
      <c r="CL302" s="36">
        <f t="shared" si="2655"/>
        <v>7.7141771047251106</v>
      </c>
      <c r="CM302" s="36">
        <f t="shared" si="2656"/>
        <v>2.0195651375361132</v>
      </c>
      <c r="CN302" s="37">
        <f t="shared" si="2657"/>
        <v>16</v>
      </c>
      <c r="CO302" s="37">
        <f t="shared" si="2658"/>
        <v>17.203919449581424</v>
      </c>
      <c r="CP302" s="52">
        <f t="array" ref="CP302">VLOOKUP($S302&amp;$D302, CHOOSE({1,2}, '[4]Lookup Tables'!$O$65:$O$73&amp;'[4]Lookup Tables'!$P$65:$P$73,'[4]Lookup Tables'!$Q$65:$Q$73),2,0)</f>
        <v>8510</v>
      </c>
      <c r="CQ302" s="39">
        <f t="shared" si="2659"/>
        <v>1.9274638888888891</v>
      </c>
      <c r="CR302" s="40" t="str">
        <f>+IFERROR(VLOOKUP($J302,'[5]Codes - Revised'!$A$8:$O$12110,10,FALSE),"ERROR")</f>
        <v>44 x 44</v>
      </c>
      <c r="CS302" s="41">
        <f t="shared" si="2660"/>
        <v>2775.5480000000007</v>
      </c>
    </row>
    <row r="303" spans="1:97" s="10" customFormat="1">
      <c r="A303" s="11" t="s">
        <v>21</v>
      </c>
      <c r="B303" s="12">
        <v>247046</v>
      </c>
      <c r="C303" s="11" t="s">
        <v>617</v>
      </c>
      <c r="D303" s="11" t="s">
        <v>23</v>
      </c>
      <c r="E303" s="11" t="s">
        <v>24</v>
      </c>
      <c r="F303" s="56">
        <v>25</v>
      </c>
      <c r="G303" s="13">
        <f>CA303</f>
        <v>47.661875000000002</v>
      </c>
      <c r="H303" s="14">
        <v>48</v>
      </c>
      <c r="I303" s="13">
        <f>F303*H303</f>
        <v>1200</v>
      </c>
      <c r="J303" s="14">
        <v>12255</v>
      </c>
      <c r="K303" s="11" t="s">
        <v>314</v>
      </c>
      <c r="L303" s="15">
        <f>+IFERROR(VLOOKUP($K303,'[4]Lookup Tables'!$A$3:$B$35,2,FALSE),"ERROR")</f>
        <v>35</v>
      </c>
      <c r="M303" s="11" t="s">
        <v>51</v>
      </c>
      <c r="N303" s="15" t="str">
        <f t="array" ref="N303">VLOOKUP($M303&amp;$L303, CHOOSE({1,2}, '[4]Lookup Tables'!$I$59:$I$165&amp;'[4]Lookup Tables'!$J$59:$J$165,'[4]Lookup Tables'!$K$59:$K$165), 2,0)</f>
        <v>VLIF35</v>
      </c>
      <c r="O303" s="15">
        <f t="array" ref="O303">VLOOKUP($M303&amp;$K303&amp;A303, CHOOSE({1,2,3}, '[4]Lookup Tables'!$I$59:$I$165&amp;'[4]Lookup Tables'!$J$59:$J$165&amp;'[4]Lookup Tables'!$H$59:$H$165,'[4]Lookup Tables'!$L$59:$L$165), 2,0)</f>
        <v>70368</v>
      </c>
      <c r="P303" s="15">
        <f>+IFERROR(VLOOKUP($A303,'[4]Lookup Tables'!$I$54:$J$55,2,FALSE),"ERROR")</f>
        <v>72036</v>
      </c>
      <c r="Q303" s="16">
        <v>23.75</v>
      </c>
      <c r="R303" s="51">
        <v>1.25</v>
      </c>
      <c r="S303" s="18">
        <v>28</v>
      </c>
      <c r="T303" s="19">
        <f>(VLOOKUP(S303,'[4]Lookup Tables'!$L$3:$M$11,2,FALSE))*0.039370078474</f>
        <v>1.0925196776535</v>
      </c>
      <c r="U303" s="17">
        <f>(3.14159*(T303/2)^2)*(Q303)</f>
        <v>22.264434266615464</v>
      </c>
      <c r="V303" s="20" t="str">
        <f>+IFERROR(VLOOKUP(L303,'[4]Lookup Tables'!$R$4:$U$22,3,FALSE),"ERROR")</f>
        <v>Blue</v>
      </c>
      <c r="W303" s="21">
        <f>B303</f>
        <v>247046</v>
      </c>
      <c r="X303" s="22" t="s">
        <v>618</v>
      </c>
      <c r="Y303" s="23" t="s">
        <v>27</v>
      </c>
      <c r="Z303" s="23" t="str">
        <f>+IFERROR(VLOOKUP(L303,'[4]Lookup Tables'!$R$4:$U$22,4,FALSE),"ERROR")</f>
        <v>Fast</v>
      </c>
      <c r="AA303" s="21">
        <f>S303</f>
        <v>28</v>
      </c>
      <c r="AB303" s="24">
        <f>R303</f>
        <v>1.25</v>
      </c>
      <c r="AC303" s="23" t="s">
        <v>28</v>
      </c>
      <c r="AD303" s="25">
        <v>0.75</v>
      </c>
      <c r="AE303" s="26">
        <f>(($U303-(3.1459*(($AB303+0.043)/2)^2))/((3.1459*(($AB303+0.043)/2)^2)-(3.1459*(AD303/2)^2)))/12</f>
        <v>2.0009704869073039</v>
      </c>
      <c r="AF303" s="23" t="s">
        <v>305</v>
      </c>
      <c r="AG303" s="23">
        <v>0.875</v>
      </c>
      <c r="AH303" s="26">
        <f>(($U303-(3.1459*(($AB303+0.043)/2)^2))/((3.1459*(($AB303+0.043)/2)^2)-(3.1459*(AG303/2)^2)))/12</f>
        <v>2.4494767393934946</v>
      </c>
      <c r="AI303" s="23" t="s">
        <v>306</v>
      </c>
      <c r="AJ303" s="23">
        <v>1</v>
      </c>
      <c r="AK303" s="26">
        <f>(($U303-(3.1459*(($AB303+0.043)/2)^2))/((3.1459*(($AB303+0.043)/2)^2)-(3.1459*(AJ303/2)^2)))/12</f>
        <v>3.3039784366429519</v>
      </c>
      <c r="AL303" s="23" t="s">
        <v>31</v>
      </c>
      <c r="AM303" s="23">
        <v>0.80400000000000005</v>
      </c>
      <c r="AN303" s="26">
        <f>(($U303-(3.1459*(($AB303+0.043)/2)^2))/((3.1459*(($AB303+0.043)/2)^2)-(3.1459*(AM303/2)^2)))/12</f>
        <v>2.1647193026556883</v>
      </c>
      <c r="AO303" s="23"/>
      <c r="AP303" s="23"/>
      <c r="AQ303" s="26">
        <f>(($U303-(3.1459*(($AB303+0.043)/2)^2))/((3.1459*(($AB303+0.043)/2)^2)-(3.1459*(AP303/2)^2)))/12</f>
        <v>1.3277363019507924</v>
      </c>
      <c r="AR303" s="47">
        <f>AY303</f>
        <v>24</v>
      </c>
      <c r="AS303" s="21">
        <f>+IFERROR(VLOOKUP(L303,'[4]Lookup Tables'!$R$4:$U$22,2,FALSE),"ERROR")</f>
        <v>30</v>
      </c>
      <c r="AT303" s="23" t="str">
        <f>A303</f>
        <v>B or G</v>
      </c>
      <c r="AU303" s="21">
        <f>F303</f>
        <v>25</v>
      </c>
      <c r="AV303" s="21" t="str">
        <f>+IFERROR(VLOOKUP(L303,'[4]Lookup Tables'!$R$4:$V$22,5,FALSE),"ERROR")</f>
        <v>5-8</v>
      </c>
      <c r="AW303" s="21">
        <v>600</v>
      </c>
      <c r="AX303" s="48">
        <f>Q303</f>
        <v>23.75</v>
      </c>
      <c r="AY303" s="48">
        <f>AX303+0.25</f>
        <v>24</v>
      </c>
      <c r="AZ303" s="48">
        <f>AX303+1</f>
        <v>24.75</v>
      </c>
      <c r="BA303" s="29">
        <f t="array" ref="BA303">VLOOKUP($S303&amp;$M303, CHOOSE({1,2}, '[4]Lookup Tables'!$I$20:$I$49&amp;'[4]Lookup Tables'!$J$20:$J$49,'[4]Lookup Tables'!$K$20:$K$49), 2,0)</f>
        <v>6.8500000000000005E-2</v>
      </c>
      <c r="BB303" s="29">
        <f>BA303*AX303</f>
        <v>1.6268750000000001</v>
      </c>
      <c r="BC303" s="30">
        <f>BB303*454</f>
        <v>738.60125000000005</v>
      </c>
      <c r="BD303" s="29">
        <f t="array" ref="BD303">VLOOKUP($S303&amp;$M303, CHOOSE({1,2}, '[4]Lookup Tables'!$I$20:$I$49&amp;'[4]Lookup Tables'!$J$20:$J$49,'[4]Lookup Tables'!$L$20:$L$49), 2,0)</f>
        <v>7.1099999999999997E-2</v>
      </c>
      <c r="BE303" s="29">
        <f>BD303*AY303</f>
        <v>1.7063999999999999</v>
      </c>
      <c r="BF303" s="30">
        <f>BE303*454</f>
        <v>774.7056</v>
      </c>
      <c r="BG303" s="29">
        <f t="array" ref="BG303">VLOOKUP($S303&amp;$M303, CHOOSE({1,2}, '[4]Lookup Tables'!$I$20:$I$49&amp;'[4]Lookup Tables'!$J$20:$J$49,'[4]Lookup Tables'!$M$20:$M$49), 2,0)</f>
        <v>7.3700000000000002E-2</v>
      </c>
      <c r="BH303" s="29">
        <f>BG303*AZ303</f>
        <v>1.8240750000000001</v>
      </c>
      <c r="BI303" s="30">
        <f>BH303*454</f>
        <v>828.1300500000001</v>
      </c>
      <c r="BJ303" s="30" t="str">
        <f>N303</f>
        <v>VLIF35</v>
      </c>
      <c r="BK303" s="31">
        <f>BE303*0.7</f>
        <v>1.1944799999999998</v>
      </c>
      <c r="BL303" s="30">
        <v>72036</v>
      </c>
      <c r="BM303" s="31">
        <f>BE303*0.3</f>
        <v>0.51191999999999993</v>
      </c>
      <c r="BN303" s="32">
        <v>0.3</v>
      </c>
      <c r="BO303" s="29" t="str">
        <f>'[4]Lookup Tables'!$P$58</f>
        <v>12-8 4x1.25 Universal Clip</v>
      </c>
      <c r="BP303" s="30">
        <f>VLOOKUP($BO303,'[4]Lookup Tables'!$P$58:$Q$60,2)</f>
        <v>8509</v>
      </c>
      <c r="BQ303" s="29" t="str">
        <f>VLOOKUP($S303,'[4]Lookup Tables'!$O$45:$S$53,2)</f>
        <v>54mm142 gauge</v>
      </c>
      <c r="BR303" s="33">
        <f>($AY303+1.25)/12</f>
        <v>2.1041666666666665</v>
      </c>
      <c r="BS303" s="30">
        <f>VLOOKUP($S303,'[4]Lookup Tables'!$O$45:$S$53,3)</f>
        <v>8040</v>
      </c>
      <c r="BT303" s="29" t="str">
        <f>VLOOKUP($S303,'[4]Lookup Tables'!$O$45:$S$53,4)</f>
        <v>100mm200 gauge</v>
      </c>
      <c r="BU303" s="33">
        <f>($AY303+1.25)/12</f>
        <v>2.1041666666666665</v>
      </c>
      <c r="BV303" s="30">
        <f>VLOOKUP($S303,'[4]Lookup Tables'!$O$45:$S$53,5)</f>
        <v>8034</v>
      </c>
      <c r="BW303" s="34">
        <f>F303</f>
        <v>25</v>
      </c>
      <c r="BX303" s="34">
        <f>BB303*BW303</f>
        <v>40.671875</v>
      </c>
      <c r="BY303" s="34">
        <f>BE303*BW303</f>
        <v>42.66</v>
      </c>
      <c r="BZ303" s="34">
        <f>BH303*BW303</f>
        <v>45.601875</v>
      </c>
      <c r="CA303" s="34">
        <f>BZ303+CE303+CI303</f>
        <v>47.661875000000002</v>
      </c>
      <c r="CB303" s="35" t="str">
        <f t="array" ref="CB303">VLOOKUP($E303&amp;ROUNDUP(($AZ303),0), CHOOSE({1,2},'[4]Lookup Tables'!$X$3:$X$129&amp;'[4]Lookup Tables'!$Y$3:$Y$129,'[4]Lookup Tables'!$Z$3:$Z$129),2,0)</f>
        <v>25"-2pc</v>
      </c>
      <c r="CC303" s="34">
        <f t="array" ref="CC303">VLOOKUP($E303&amp;ROUNDUP(($AZ303),0), CHOOSE({1,2},'[4]Lookup Tables'!$X$3:$X$129&amp;'[4]Lookup Tables'!$Y$3:$Y$129,'[4]Lookup Tables'!AA$3:$AA$129),2,0)</f>
        <v>8427</v>
      </c>
      <c r="CD303" s="34">
        <f t="array" ref="CD303">VLOOKUP($E303&amp;ROUNDUP(($AZ303),0), CHOOSE({1,2},'[4]Lookup Tables'!$X$3:$X$129&amp;'[4]Lookup Tables'!$Y$3:$Y$129,'[4]Lookup Tables'!$AB$3:$AB$129),2,0)</f>
        <v>8428</v>
      </c>
      <c r="CE303" s="36">
        <f t="array" ref="CE303">VLOOKUP($E303&amp;ROUNDUP(($AZ303),0), CHOOSE({1,2},'[4]Lookup Tables'!$X$3:$X$129&amp;'[4]Lookup Tables'!$Y$3:$Y$129,'[4]Lookup Tables'!$AD$3:$AD$129),2,0)</f>
        <v>2.06</v>
      </c>
      <c r="CF303" s="34">
        <f t="array" ref="CF303">VLOOKUP($E303&amp;ROUNDUP(($AZ303),0), CHOOSE({1,2},'[4]Lookup Tables'!$X$3:$X$129&amp;'[4]Lookup Tables'!$Y$3:$Y$129,'[4]Lookup Tables'!$AE$3:$AE$129),2,0)</f>
        <v>2</v>
      </c>
      <c r="CG303" s="34" t="str">
        <f t="array" ref="CG303">VLOOKUP($E303&amp;ROUNDUP(($AZ303+1),0), CHOOSE({1,2},'[4]Lookup Tables'!$X$3:$X$129&amp;'[4]Lookup Tables'!$Y$3:$Y$129,'[4]Lookup Tables'!$AC$3:$AC$129),2,0)</f>
        <v>NA</v>
      </c>
      <c r="CH303" s="36">
        <f>(CO303*12)*0.0386</f>
        <v>7.2724481096551443</v>
      </c>
      <c r="CI303" s="36">
        <f t="shared" si="2652"/>
        <v>0</v>
      </c>
      <c r="CJ303" s="36">
        <f>((3.14159*(((S303*0.039370078474)/2)^2))*Q303)*BW303</f>
        <v>566.6850568955939</v>
      </c>
      <c r="CK303" s="36">
        <f>((SQRT((CJ303/Q303)/3.14159))*2)</f>
        <v>5.5118109863600013</v>
      </c>
      <c r="CL303" s="36">
        <f>CK303/0.7827</f>
        <v>7.0420480214130592</v>
      </c>
      <c r="CM303" s="36">
        <f>(2*3.14159*(CL303/2))/12</f>
        <v>1.8436023036325875</v>
      </c>
      <c r="CN303" s="37">
        <f>ROUNDUP((Q303/3)*CM303,1)</f>
        <v>14.6</v>
      </c>
      <c r="CO303" s="37">
        <f>(CN303*ABS(COS(15)))+((6*(CM303*5))/12)</f>
        <v>15.700449286820259</v>
      </c>
      <c r="CP303" s="52" t="str">
        <f t="array" ref="CP303">VLOOKUP($S303&amp;$D303, CHOOSE({1,2}, '[4]Lookup Tables'!$O$65:$O$79&amp;'[4]Lookup Tables'!$P$65:$P$79,'[4]Lookup Tables'!$Q$65:$Q$79),2,0)</f>
        <v>NA</v>
      </c>
      <c r="CQ303" s="39">
        <f t="shared" si="2659"/>
        <v>1.9481416666666669</v>
      </c>
      <c r="CR303" s="40" t="str">
        <f>+IFERROR(VLOOKUP($J303,'[5]Codes - Revised'!$A$8:$O$12110,10,FALSE),"ERROR")</f>
        <v>44 x 44</v>
      </c>
      <c r="CS303" s="41">
        <f t="shared" si="2660"/>
        <v>2337.7700000000004</v>
      </c>
    </row>
    <row r="304" spans="1:97" s="10" customFormat="1">
      <c r="A304" s="11" t="s">
        <v>21</v>
      </c>
      <c r="B304" s="12">
        <v>247048</v>
      </c>
      <c r="C304" s="11" t="s">
        <v>619</v>
      </c>
      <c r="D304" s="11" t="s">
        <v>23</v>
      </c>
      <c r="E304" s="11" t="s">
        <v>24</v>
      </c>
      <c r="F304" s="56">
        <v>30</v>
      </c>
      <c r="G304" s="13">
        <f t="shared" ref="G304:G305" si="2661">CA304</f>
        <v>56.782250000000005</v>
      </c>
      <c r="H304" s="14">
        <v>48</v>
      </c>
      <c r="I304" s="13">
        <f t="shared" ref="I304:I305" si="2662">F304*H304</f>
        <v>1440</v>
      </c>
      <c r="J304" s="14">
        <v>12255</v>
      </c>
      <c r="K304" s="11" t="s">
        <v>314</v>
      </c>
      <c r="L304" s="15">
        <f>+IFERROR(VLOOKUP($K304,'[4]Lookup Tables'!$A$3:$B$35,2,FALSE),"ERROR")</f>
        <v>35</v>
      </c>
      <c r="M304" s="11" t="s">
        <v>25</v>
      </c>
      <c r="N304" s="15" t="str">
        <f t="array" ref="N304">VLOOKUP($M304&amp;$L304, CHOOSE({1,2}, '[4]Lookup Tables'!$I$59:$I$165&amp;'[4]Lookup Tables'!$J$59:$J$165,'[4]Lookup Tables'!$K$59:$K$165), 2,0)</f>
        <v>M35</v>
      </c>
      <c r="O304" s="15">
        <f t="array" ref="O304">VLOOKUP($M304&amp;$K304&amp;A304, CHOOSE({1,2,3}, '[4]Lookup Tables'!$I$59:$I$165&amp;'[4]Lookup Tables'!$J$59:$J$165&amp;'[4]Lookup Tables'!$H$59:$H$165,'[4]Lookup Tables'!$L$59:$L$165), 2,0)</f>
        <v>70275</v>
      </c>
      <c r="P304" s="15">
        <f>+IFERROR(VLOOKUP($A304,'[4]Lookup Tables'!$I$54:$J$55,2,FALSE),"ERROR")</f>
        <v>72036</v>
      </c>
      <c r="Q304" s="16">
        <v>23.75</v>
      </c>
      <c r="R304" s="51">
        <v>1.25</v>
      </c>
      <c r="S304" s="18">
        <v>28</v>
      </c>
      <c r="T304" s="19">
        <f>(VLOOKUP(S304,'[4]Lookup Tables'!$L$3:$M$11,2,FALSE))*0.039370078474</f>
        <v>1.0925196776535</v>
      </c>
      <c r="U304" s="17">
        <f t="shared" ref="U304:U305" si="2663">(3.14159*(T304/2)^2)*(Q304)</f>
        <v>22.264434266615464</v>
      </c>
      <c r="V304" s="20" t="str">
        <f>+IFERROR(VLOOKUP(L304,'[4]Lookup Tables'!$R$4:$U$22,3,FALSE),"ERROR")</f>
        <v>Blue</v>
      </c>
      <c r="W304" s="21">
        <f t="shared" ref="W304:W305" si="2664">B304</f>
        <v>247048</v>
      </c>
      <c r="X304" s="22" t="s">
        <v>616</v>
      </c>
      <c r="Y304" s="23" t="s">
        <v>27</v>
      </c>
      <c r="Z304" s="23" t="str">
        <f>+IFERROR(VLOOKUP(L304,'[4]Lookup Tables'!$R$4:$U$22,4,FALSE),"ERROR")</f>
        <v>Fast</v>
      </c>
      <c r="AA304" s="21">
        <f t="shared" ref="AA304:AA305" si="2665">S304</f>
        <v>28</v>
      </c>
      <c r="AB304" s="24">
        <f t="shared" ref="AB304:AB305" si="2666">R304</f>
        <v>1.25</v>
      </c>
      <c r="AC304" s="23" t="s">
        <v>28</v>
      </c>
      <c r="AD304" s="25">
        <v>0.75</v>
      </c>
      <c r="AE304" s="26">
        <f t="shared" ref="AE304:AE305" si="2667">(($U304-(3.1459*(($AB304+0.043)/2)^2))/((3.1459*(($AB304+0.043)/2)^2)-(3.1459*(AD304/2)^2)))/12</f>
        <v>2.0009704869073039</v>
      </c>
      <c r="AF304" s="23" t="s">
        <v>305</v>
      </c>
      <c r="AG304" s="23">
        <v>0.875</v>
      </c>
      <c r="AH304" s="26">
        <f t="shared" ref="AH304:AH305" si="2668">(($U304-(3.1459*(($AB304+0.043)/2)^2))/((3.1459*(($AB304+0.043)/2)^2)-(3.1459*(AG304/2)^2)))/12</f>
        <v>2.4494767393934946</v>
      </c>
      <c r="AI304" s="23" t="s">
        <v>306</v>
      </c>
      <c r="AJ304" s="23">
        <v>1</v>
      </c>
      <c r="AK304" s="26">
        <f t="shared" ref="AK304:AK305" si="2669">(($U304-(3.1459*(($AB304+0.043)/2)^2))/((3.1459*(($AB304+0.043)/2)^2)-(3.1459*(AJ304/2)^2)))/12</f>
        <v>3.3039784366429519</v>
      </c>
      <c r="AL304" s="23" t="s">
        <v>31</v>
      </c>
      <c r="AM304" s="23">
        <v>0.80400000000000005</v>
      </c>
      <c r="AN304" s="26">
        <f t="shared" ref="AN304:AN305" si="2670">(($U304-(3.1459*(($AB304+0.043)/2)^2))/((3.1459*(($AB304+0.043)/2)^2)-(3.1459*(AM304/2)^2)))/12</f>
        <v>2.1647193026556883</v>
      </c>
      <c r="AO304" s="23"/>
      <c r="AP304" s="23"/>
      <c r="AQ304" s="26">
        <f t="shared" ref="AQ304:AQ305" si="2671">(($U304-(3.1459*(($AB304+0.043)/2)^2))/((3.1459*(($AB304+0.043)/2)^2)-(3.1459*(AP304/2)^2)))/12</f>
        <v>1.3277363019507924</v>
      </c>
      <c r="AR304" s="47">
        <f t="shared" ref="AR304:AR305" si="2672">AY304</f>
        <v>24</v>
      </c>
      <c r="AS304" s="21">
        <f>+IFERROR(VLOOKUP(L304,'[4]Lookup Tables'!$R$4:$U$22,2,FALSE),"ERROR")</f>
        <v>30</v>
      </c>
      <c r="AT304" s="23" t="str">
        <f t="shared" ref="AT304:AT305" si="2673">A304</f>
        <v>B or G</v>
      </c>
      <c r="AU304" s="21">
        <f t="shared" ref="AU304:AU305" si="2674">F304</f>
        <v>30</v>
      </c>
      <c r="AV304" s="21" t="str">
        <f>+IFERROR(VLOOKUP(L304,'[4]Lookup Tables'!$R$4:$V$22,5,FALSE),"ERROR")</f>
        <v>5-8</v>
      </c>
      <c r="AW304" s="21">
        <v>600</v>
      </c>
      <c r="AX304" s="48">
        <f t="shared" ref="AX304:AX305" si="2675">Q304</f>
        <v>23.75</v>
      </c>
      <c r="AY304" s="48">
        <f t="shared" ref="AY304:AY305" si="2676">AX304+0.25</f>
        <v>24</v>
      </c>
      <c r="AZ304" s="48">
        <f t="shared" ref="AZ304:AZ305" si="2677">AX304+1</f>
        <v>24.75</v>
      </c>
      <c r="BA304" s="29">
        <f t="array" ref="BA304">VLOOKUP($S304&amp;$M304, CHOOSE({1,2}, '[4]Lookup Tables'!$I$20:$I$49&amp;'[4]Lookup Tables'!$J$20:$J$49,'[4]Lookup Tables'!$K$20:$K$49), 2,0)</f>
        <v>6.8500000000000005E-2</v>
      </c>
      <c r="BB304" s="29">
        <f t="shared" ref="BB304:BB305" si="2678">BA304*AX304</f>
        <v>1.6268750000000001</v>
      </c>
      <c r="BC304" s="30">
        <f t="shared" ref="BC304:BC305" si="2679">BB304*454</f>
        <v>738.60125000000005</v>
      </c>
      <c r="BD304" s="29">
        <f t="array" ref="BD304">VLOOKUP($S304&amp;$M304, CHOOSE({1,2}, '[4]Lookup Tables'!$I$20:$I$49&amp;'[4]Lookup Tables'!$J$20:$J$49,'[4]Lookup Tables'!$L$20:$L$49), 2,0)</f>
        <v>7.1099999999999997E-2</v>
      </c>
      <c r="BE304" s="29">
        <f t="shared" ref="BE304:BE305" si="2680">BD304*AY304</f>
        <v>1.7063999999999999</v>
      </c>
      <c r="BF304" s="30">
        <f t="shared" ref="BF304:BF305" si="2681">BE304*454</f>
        <v>774.7056</v>
      </c>
      <c r="BG304" s="29">
        <f t="array" ref="BG304">VLOOKUP($S304&amp;$M304, CHOOSE({1,2}, '[4]Lookup Tables'!$I$20:$I$49&amp;'[4]Lookup Tables'!$J$20:$J$49,'[4]Lookup Tables'!$M$20:$M$49), 2,0)</f>
        <v>7.3700000000000002E-2</v>
      </c>
      <c r="BH304" s="29">
        <f t="shared" ref="BH304:BH305" si="2682">BG304*AZ304</f>
        <v>1.8240750000000001</v>
      </c>
      <c r="BI304" s="30">
        <f t="shared" ref="BI304:BI305" si="2683">BH304*454</f>
        <v>828.1300500000001</v>
      </c>
      <c r="BJ304" s="30" t="str">
        <f t="shared" ref="BJ304:BJ305" si="2684">N304</f>
        <v>M35</v>
      </c>
      <c r="BK304" s="31">
        <f t="shared" ref="BK304:BK305" si="2685">BE304*0.7</f>
        <v>1.1944799999999998</v>
      </c>
      <c r="BL304" s="30">
        <v>72036</v>
      </c>
      <c r="BM304" s="31">
        <f t="shared" ref="BM304:BM305" si="2686">BE304*0.3</f>
        <v>0.51191999999999993</v>
      </c>
      <c r="BN304" s="32">
        <v>0.3</v>
      </c>
      <c r="BO304" s="29" t="str">
        <f>'[4]Lookup Tables'!$P$58</f>
        <v>12-8 4x1.25 Universal Clip</v>
      </c>
      <c r="BP304" s="30">
        <f>VLOOKUP($BO304,'[4]Lookup Tables'!$P$58:$Q$60,2)</f>
        <v>8509</v>
      </c>
      <c r="BQ304" s="29" t="str">
        <f>VLOOKUP($S304,'[4]Lookup Tables'!$O$45:$S$53,2)</f>
        <v>54mm142 gauge</v>
      </c>
      <c r="BR304" s="33">
        <f t="shared" ref="BR304:BR305" si="2687">($AY304+1.25)/12</f>
        <v>2.1041666666666665</v>
      </c>
      <c r="BS304" s="30">
        <f>VLOOKUP($S304,'[4]Lookup Tables'!$O$45:$S$53,3)</f>
        <v>8040</v>
      </c>
      <c r="BT304" s="29" t="str">
        <f>VLOOKUP($S304,'[4]Lookup Tables'!$O$45:$S$53,4)</f>
        <v>100mm200 gauge</v>
      </c>
      <c r="BU304" s="33">
        <f t="shared" ref="BU304:BU305" si="2688">($AY304+1.25)/12</f>
        <v>2.1041666666666665</v>
      </c>
      <c r="BV304" s="30">
        <f>VLOOKUP($S304,'[4]Lookup Tables'!$O$45:$S$53,5)</f>
        <v>8034</v>
      </c>
      <c r="BW304" s="34">
        <f t="shared" ref="BW304:BW305" si="2689">F304</f>
        <v>30</v>
      </c>
      <c r="BX304" s="34">
        <f t="shared" ref="BX304:BX305" si="2690">BB304*BW304</f>
        <v>48.806250000000006</v>
      </c>
      <c r="BY304" s="34">
        <f t="shared" ref="BY304:BY305" si="2691">BE304*BW304</f>
        <v>51.192</v>
      </c>
      <c r="BZ304" s="34">
        <f t="shared" ref="BZ304:BZ305" si="2692">BH304*BW304</f>
        <v>54.722250000000003</v>
      </c>
      <c r="CA304" s="34">
        <f t="shared" ref="CA304:CA305" si="2693">BZ304+CE304+CI304</f>
        <v>56.782250000000005</v>
      </c>
      <c r="CB304" s="35" t="str">
        <f t="array" ref="CB304">VLOOKUP($E304&amp;ROUNDUP(($AZ304),0), CHOOSE({1,2},'[4]Lookup Tables'!$X$3:$X$129&amp;'[4]Lookup Tables'!$Y$3:$Y$129,'[4]Lookup Tables'!$Z$3:$Z$129),2,0)</f>
        <v>25"-2pc</v>
      </c>
      <c r="CC304" s="34">
        <f t="array" ref="CC304">VLOOKUP($E304&amp;ROUNDUP(($AZ304),0), CHOOSE({1,2},'[4]Lookup Tables'!$X$3:$X$129&amp;'[4]Lookup Tables'!$Y$3:$Y$129,'[4]Lookup Tables'!AA$3:$AA$129),2,0)</f>
        <v>8427</v>
      </c>
      <c r="CD304" s="34">
        <f t="array" ref="CD304">VLOOKUP($E304&amp;ROUNDUP(($AZ304),0), CHOOSE({1,2},'[4]Lookup Tables'!$X$3:$X$129&amp;'[4]Lookup Tables'!$Y$3:$Y$129,'[4]Lookup Tables'!$AB$3:$AB$129),2,0)</f>
        <v>8428</v>
      </c>
      <c r="CE304" s="36">
        <f t="array" ref="CE304">VLOOKUP($E304&amp;ROUNDUP(($AZ304),0), CHOOSE({1,2},'[4]Lookup Tables'!$X$3:$X$129&amp;'[4]Lookup Tables'!$Y$3:$Y$129,'[4]Lookup Tables'!$AD$3:$AD$129),2,0)</f>
        <v>2.06</v>
      </c>
      <c r="CF304" s="34">
        <f t="array" ref="CF304">VLOOKUP($E304&amp;ROUNDUP(($AZ304),0), CHOOSE({1,2},'[4]Lookup Tables'!$X$3:$X$129&amp;'[4]Lookup Tables'!$Y$3:$Y$129,'[4]Lookup Tables'!$AE$3:$AE$129),2,0)</f>
        <v>2</v>
      </c>
      <c r="CG304" s="34" t="str">
        <f t="array" ref="CG304">VLOOKUP($E304&amp;ROUNDUP(($AZ304+1),0), CHOOSE({1,2},'[4]Lookup Tables'!$X$3:$X$129&amp;'[4]Lookup Tables'!$Y$3:$Y$129,'[4]Lookup Tables'!$AC$3:$AC$129),2,0)</f>
        <v>NA</v>
      </c>
      <c r="CH304" s="36">
        <f t="shared" ref="CH304:CH305" si="2694">(CO304*12)*0.0386</f>
        <v>7.9688554890461161</v>
      </c>
      <c r="CI304" s="36">
        <f t="shared" si="2652"/>
        <v>0</v>
      </c>
      <c r="CJ304" s="36">
        <f t="shared" ref="CJ304:CJ305" si="2695">((3.14159*(((S304*0.039370078474)/2)^2))*Q304)*BW304</f>
        <v>680.02206827471264</v>
      </c>
      <c r="CK304" s="36">
        <f t="shared" ref="CK304:CK305" si="2696">((SQRT((CJ304/Q304)/3.14159))*2)</f>
        <v>6.037886419868344</v>
      </c>
      <c r="CL304" s="36">
        <f t="shared" ref="CL304:CL305" si="2697">CK304/0.7827</f>
        <v>7.7141771047251106</v>
      </c>
      <c r="CM304" s="36">
        <f t="shared" ref="CM304:CM305" si="2698">(2*3.14159*(CL304/2))/12</f>
        <v>2.0195651375361132</v>
      </c>
      <c r="CN304" s="37">
        <f t="shared" ref="CN304:CN305" si="2699">ROUNDUP((Q304/3)*CM304,1)</f>
        <v>16</v>
      </c>
      <c r="CO304" s="37">
        <f t="shared" ref="CO304:CO305" si="2700">(CN304*ABS(COS(15)))+((6*(CM304*5))/12)</f>
        <v>17.203919449581424</v>
      </c>
      <c r="CP304" s="52" t="str">
        <f t="array" ref="CP304">VLOOKUP($S304&amp;$D304, CHOOSE({1,2}, '[4]Lookup Tables'!$O$65:$O$73&amp;'[4]Lookup Tables'!$P$65:$P$73,'[4]Lookup Tables'!$Q$65:$Q$73),2,0)</f>
        <v>NA</v>
      </c>
      <c r="CQ304" s="39">
        <f t="shared" si="2659"/>
        <v>1.9274638888888891</v>
      </c>
      <c r="CR304" s="40" t="str">
        <f>+IFERROR(VLOOKUP($J304,'[5]Codes - Revised'!$A$8:$O$12110,10,FALSE),"ERROR")</f>
        <v>44 x 44</v>
      </c>
      <c r="CS304" s="41">
        <f t="shared" si="2660"/>
        <v>2775.5480000000007</v>
      </c>
    </row>
    <row r="305" spans="1:97" s="10" customFormat="1">
      <c r="A305" s="11" t="s">
        <v>21</v>
      </c>
      <c r="B305" s="12">
        <v>247057</v>
      </c>
      <c r="C305" s="11" t="s">
        <v>620</v>
      </c>
      <c r="D305" s="11" t="s">
        <v>23</v>
      </c>
      <c r="E305" s="11" t="s">
        <v>24</v>
      </c>
      <c r="F305" s="56">
        <v>30</v>
      </c>
      <c r="G305" s="13">
        <f t="shared" si="2661"/>
        <v>56.782250000000005</v>
      </c>
      <c r="H305" s="14">
        <v>48</v>
      </c>
      <c r="I305" s="13">
        <f t="shared" si="2662"/>
        <v>1440</v>
      </c>
      <c r="J305" s="14">
        <v>12255</v>
      </c>
      <c r="K305" s="11" t="s">
        <v>65</v>
      </c>
      <c r="L305" s="15" t="str">
        <f>+IFERROR(VLOOKUP($K305,'[4]Lookup Tables'!$A$3:$B$35,2,FALSE),"ERROR")</f>
        <v>0204</v>
      </c>
      <c r="M305" s="11" t="s">
        <v>56</v>
      </c>
      <c r="N305" s="15" t="str">
        <f t="array" ref="N305">VLOOKUP($M305&amp;$L305, CHOOSE({1,2}, '[4]Lookup Tables'!$I$59:$I$165&amp;'[4]Lookup Tables'!$J$59:$J$165,'[4]Lookup Tables'!$K$59:$K$165), 2,0)</f>
        <v>LIF0204</v>
      </c>
      <c r="O305" s="15">
        <f t="array" ref="O305">VLOOKUP($M305&amp;$K305&amp;A305, CHOOSE({1,2,3}, '[4]Lookup Tables'!$I$59:$I$165&amp;'[4]Lookup Tables'!$J$59:$J$165&amp;'[4]Lookup Tables'!$H$59:$H$165,'[4]Lookup Tables'!$L$59:$L$165), 2,0)</f>
        <v>70314</v>
      </c>
      <c r="P305" s="15">
        <f>+IFERROR(VLOOKUP($A305,'[4]Lookup Tables'!$I$54:$J$55,2,FALSE),"ERROR")</f>
        <v>72036</v>
      </c>
      <c r="Q305" s="16">
        <v>23.75</v>
      </c>
      <c r="R305" s="51">
        <v>1.25</v>
      </c>
      <c r="S305" s="18">
        <v>28</v>
      </c>
      <c r="T305" s="19">
        <f>(VLOOKUP(S305,'[4]Lookup Tables'!$L$3:$M$11,2,FALSE))*0.039370078474</f>
        <v>1.0925196776535</v>
      </c>
      <c r="U305" s="17">
        <f t="shared" si="2663"/>
        <v>22.264434266615464</v>
      </c>
      <c r="V305" s="20" t="str">
        <f>+IFERROR(VLOOKUP(L305,'[4]Lookup Tables'!$R$4:$U$22,3,FALSE),"ERROR")</f>
        <v>Yellow</v>
      </c>
      <c r="W305" s="21">
        <f t="shared" si="2664"/>
        <v>247057</v>
      </c>
      <c r="X305" s="22" t="s">
        <v>621</v>
      </c>
      <c r="Y305" s="23" t="s">
        <v>27</v>
      </c>
      <c r="Z305" s="23" t="str">
        <f>+IFERROR(VLOOKUP(L305,'[4]Lookup Tables'!$R$4:$U$22,4,FALSE),"ERROR")</f>
        <v>Slow</v>
      </c>
      <c r="AA305" s="21">
        <f t="shared" si="2665"/>
        <v>28</v>
      </c>
      <c r="AB305" s="24">
        <f t="shared" si="2666"/>
        <v>1.25</v>
      </c>
      <c r="AC305" s="23" t="s">
        <v>28</v>
      </c>
      <c r="AD305" s="25">
        <v>0.75</v>
      </c>
      <c r="AE305" s="26">
        <f t="shared" si="2667"/>
        <v>2.0009704869073039</v>
      </c>
      <c r="AF305" s="23" t="s">
        <v>305</v>
      </c>
      <c r="AG305" s="23">
        <v>0.875</v>
      </c>
      <c r="AH305" s="26">
        <f t="shared" si="2668"/>
        <v>2.4494767393934946</v>
      </c>
      <c r="AI305" s="23" t="s">
        <v>306</v>
      </c>
      <c r="AJ305" s="23">
        <v>1</v>
      </c>
      <c r="AK305" s="26">
        <f t="shared" si="2669"/>
        <v>3.3039784366429519</v>
      </c>
      <c r="AL305" s="23" t="s">
        <v>31</v>
      </c>
      <c r="AM305" s="23">
        <v>0.80400000000000005</v>
      </c>
      <c r="AN305" s="26">
        <f t="shared" si="2670"/>
        <v>2.1647193026556883</v>
      </c>
      <c r="AO305" s="23"/>
      <c r="AP305" s="23"/>
      <c r="AQ305" s="26">
        <f t="shared" si="2671"/>
        <v>1.3277363019507924</v>
      </c>
      <c r="AR305" s="47">
        <f t="shared" si="2672"/>
        <v>24</v>
      </c>
      <c r="AS305" s="21">
        <f>+IFERROR(VLOOKUP(L305,'[4]Lookup Tables'!$R$4:$U$22,2,FALSE),"ERROR")</f>
        <v>240</v>
      </c>
      <c r="AT305" s="23" t="str">
        <f t="shared" si="2673"/>
        <v>B or G</v>
      </c>
      <c r="AU305" s="21">
        <f t="shared" si="2674"/>
        <v>30</v>
      </c>
      <c r="AV305" s="21" t="str">
        <f>+IFERROR(VLOOKUP(L305,'[4]Lookup Tables'!$R$4:$V$22,5,FALSE),"ERROR")</f>
        <v>5-8</v>
      </c>
      <c r="AW305" s="21">
        <v>600</v>
      </c>
      <c r="AX305" s="48">
        <f t="shared" si="2675"/>
        <v>23.75</v>
      </c>
      <c r="AY305" s="48">
        <f t="shared" si="2676"/>
        <v>24</v>
      </c>
      <c r="AZ305" s="48">
        <f t="shared" si="2677"/>
        <v>24.75</v>
      </c>
      <c r="BA305" s="29">
        <f t="array" ref="BA305">VLOOKUP($S305&amp;$M305, CHOOSE({1,2}, '[4]Lookup Tables'!$I$20:$I$49&amp;'[4]Lookup Tables'!$J$20:$J$49,'[4]Lookup Tables'!$K$20:$K$49), 2,0)</f>
        <v>6.8500000000000005E-2</v>
      </c>
      <c r="BB305" s="29">
        <f t="shared" si="2678"/>
        <v>1.6268750000000001</v>
      </c>
      <c r="BC305" s="30">
        <f t="shared" si="2679"/>
        <v>738.60125000000005</v>
      </c>
      <c r="BD305" s="29">
        <f t="array" ref="BD305">VLOOKUP($S305&amp;$M305, CHOOSE({1,2}, '[4]Lookup Tables'!$I$20:$I$49&amp;'[4]Lookup Tables'!$J$20:$J$49,'[4]Lookup Tables'!$L$20:$L$49), 2,0)</f>
        <v>7.1099999999999997E-2</v>
      </c>
      <c r="BE305" s="29">
        <f t="shared" si="2680"/>
        <v>1.7063999999999999</v>
      </c>
      <c r="BF305" s="30">
        <f t="shared" si="2681"/>
        <v>774.7056</v>
      </c>
      <c r="BG305" s="29">
        <f t="array" ref="BG305">VLOOKUP($S305&amp;$M305, CHOOSE({1,2}, '[4]Lookup Tables'!$I$20:$I$49&amp;'[4]Lookup Tables'!$J$20:$J$49,'[4]Lookup Tables'!$M$20:$M$49), 2,0)</f>
        <v>7.3700000000000002E-2</v>
      </c>
      <c r="BH305" s="29">
        <f t="shared" si="2682"/>
        <v>1.8240750000000001</v>
      </c>
      <c r="BI305" s="30">
        <f t="shared" si="2683"/>
        <v>828.1300500000001</v>
      </c>
      <c r="BJ305" s="30" t="str">
        <f t="shared" si="2684"/>
        <v>LIF0204</v>
      </c>
      <c r="BK305" s="31">
        <f t="shared" si="2685"/>
        <v>1.1944799999999998</v>
      </c>
      <c r="BL305" s="30">
        <v>72036</v>
      </c>
      <c r="BM305" s="31">
        <f t="shared" si="2686"/>
        <v>0.51191999999999993</v>
      </c>
      <c r="BN305" s="32">
        <v>0.3</v>
      </c>
      <c r="BO305" s="29" t="str">
        <f>'[4]Lookup Tables'!$P$58</f>
        <v>12-8 4x1.25 Universal Clip</v>
      </c>
      <c r="BP305" s="30">
        <f>VLOOKUP($BO305,'[4]Lookup Tables'!$P$58:$Q$60,2)</f>
        <v>8509</v>
      </c>
      <c r="BQ305" s="29" t="str">
        <f>VLOOKUP($S305,'[4]Lookup Tables'!$O$45:$S$53,2)</f>
        <v>54mm142 gauge</v>
      </c>
      <c r="BR305" s="33">
        <f t="shared" si="2687"/>
        <v>2.1041666666666665</v>
      </c>
      <c r="BS305" s="30">
        <f>VLOOKUP($S305,'[4]Lookup Tables'!$O$45:$S$53,3)</f>
        <v>8040</v>
      </c>
      <c r="BT305" s="29" t="str">
        <f>VLOOKUP($S305,'[4]Lookup Tables'!$O$45:$S$53,4)</f>
        <v>100mm200 gauge</v>
      </c>
      <c r="BU305" s="33">
        <f t="shared" si="2688"/>
        <v>2.1041666666666665</v>
      </c>
      <c r="BV305" s="30">
        <f>VLOOKUP($S305,'[4]Lookup Tables'!$O$45:$S$53,5)</f>
        <v>8034</v>
      </c>
      <c r="BW305" s="34">
        <f t="shared" si="2689"/>
        <v>30</v>
      </c>
      <c r="BX305" s="34">
        <f t="shared" si="2690"/>
        <v>48.806250000000006</v>
      </c>
      <c r="BY305" s="34">
        <f t="shared" si="2691"/>
        <v>51.192</v>
      </c>
      <c r="BZ305" s="34">
        <f t="shared" si="2692"/>
        <v>54.722250000000003</v>
      </c>
      <c r="CA305" s="34">
        <f t="shared" si="2693"/>
        <v>56.782250000000005</v>
      </c>
      <c r="CB305" s="35" t="str">
        <f t="array" ref="CB305">VLOOKUP($E305&amp;ROUNDUP(($AZ305),0), CHOOSE({1,2},'[4]Lookup Tables'!$X$3:$X$129&amp;'[4]Lookup Tables'!$Y$3:$Y$129,'[4]Lookup Tables'!$Z$3:$Z$129),2,0)</f>
        <v>25"-2pc</v>
      </c>
      <c r="CC305" s="34">
        <f t="array" ref="CC305">VLOOKUP($E305&amp;ROUNDUP(($AZ305),0), CHOOSE({1,2},'[4]Lookup Tables'!$X$3:$X$129&amp;'[4]Lookup Tables'!$Y$3:$Y$129,'[4]Lookup Tables'!AA$3:$AA$129),2,0)</f>
        <v>8427</v>
      </c>
      <c r="CD305" s="34">
        <f t="array" ref="CD305">VLOOKUP($E305&amp;ROUNDUP(($AZ305),0), CHOOSE({1,2},'[4]Lookup Tables'!$X$3:$X$129&amp;'[4]Lookup Tables'!$Y$3:$Y$129,'[4]Lookup Tables'!$AB$3:$AB$129),2,0)</f>
        <v>8428</v>
      </c>
      <c r="CE305" s="36">
        <f t="array" ref="CE305">VLOOKUP($E305&amp;ROUNDUP(($AZ305),0), CHOOSE({1,2},'[4]Lookup Tables'!$X$3:$X$129&amp;'[4]Lookup Tables'!$Y$3:$Y$129,'[4]Lookup Tables'!$AD$3:$AD$129),2,0)</f>
        <v>2.06</v>
      </c>
      <c r="CF305" s="34">
        <f t="array" ref="CF305">VLOOKUP($E305&amp;ROUNDUP(($AZ305),0), CHOOSE({1,2},'[4]Lookup Tables'!$X$3:$X$129&amp;'[4]Lookup Tables'!$Y$3:$Y$129,'[4]Lookup Tables'!$AE$3:$AE$129),2,0)</f>
        <v>2</v>
      </c>
      <c r="CG305" s="34" t="str">
        <f t="array" ref="CG305">VLOOKUP($E305&amp;ROUNDUP(($AZ305+1),0), CHOOSE({1,2},'[4]Lookup Tables'!$X$3:$X$129&amp;'[4]Lookup Tables'!$Y$3:$Y$129,'[4]Lookup Tables'!$AC$3:$AC$129),2,0)</f>
        <v>NA</v>
      </c>
      <c r="CH305" s="36">
        <f t="shared" si="2694"/>
        <v>7.9688554890461161</v>
      </c>
      <c r="CI305" s="36">
        <f t="shared" si="2652"/>
        <v>0</v>
      </c>
      <c r="CJ305" s="36">
        <f t="shared" si="2695"/>
        <v>680.02206827471264</v>
      </c>
      <c r="CK305" s="36">
        <f t="shared" si="2696"/>
        <v>6.037886419868344</v>
      </c>
      <c r="CL305" s="36">
        <f t="shared" si="2697"/>
        <v>7.7141771047251106</v>
      </c>
      <c r="CM305" s="36">
        <f t="shared" si="2698"/>
        <v>2.0195651375361132</v>
      </c>
      <c r="CN305" s="37">
        <f t="shared" si="2699"/>
        <v>16</v>
      </c>
      <c r="CO305" s="37">
        <f t="shared" si="2700"/>
        <v>17.203919449581424</v>
      </c>
      <c r="CP305" s="52" t="str">
        <f t="array" ref="CP305">VLOOKUP($S305&amp;$D305, CHOOSE({1,2}, '[4]Lookup Tables'!$O$65:$O$73&amp;'[4]Lookup Tables'!$P$65:$P$73,'[4]Lookup Tables'!$Q$65:$Q$73),2,0)</f>
        <v>NA</v>
      </c>
      <c r="CQ305" s="39">
        <f t="shared" si="2659"/>
        <v>1.9274638888888891</v>
      </c>
      <c r="CR305" s="40" t="str">
        <f>+IFERROR(VLOOKUP($J305,'[5]Codes - Revised'!$A$8:$O$12110,10,FALSE),"ERROR")</f>
        <v>44 x 44</v>
      </c>
      <c r="CS305" s="41">
        <f t="shared" si="2660"/>
        <v>2775.5480000000007</v>
      </c>
    </row>
    <row r="306" spans="1:97" s="10" customFormat="1">
      <c r="A306" s="42" t="s">
        <v>21</v>
      </c>
      <c r="B306" s="58">
        <v>247066</v>
      </c>
      <c r="C306" s="42" t="s">
        <v>622</v>
      </c>
      <c r="D306" s="42" t="s">
        <v>50</v>
      </c>
      <c r="E306" s="42" t="s">
        <v>24</v>
      </c>
      <c r="F306" s="57">
        <v>25</v>
      </c>
      <c r="G306" s="13">
        <f>CA306</f>
        <v>47.661875000000002</v>
      </c>
      <c r="H306" s="43">
        <v>48</v>
      </c>
      <c r="I306" s="13">
        <f>F306*H306</f>
        <v>1200</v>
      </c>
      <c r="J306" s="43">
        <v>12255</v>
      </c>
      <c r="K306" s="42">
        <v>35</v>
      </c>
      <c r="L306" s="15">
        <f>+IFERROR(VLOOKUP($K306,'[4]Lookup Tables'!$A$3:$B$35,2,FALSE),"ERROR")</f>
        <v>35</v>
      </c>
      <c r="M306" s="42" t="s">
        <v>25</v>
      </c>
      <c r="N306" s="15" t="str">
        <f t="array" ref="N306">VLOOKUP($M306&amp;$L306, CHOOSE({1,2}, '[4]Lookup Tables'!$I$59:$I$165&amp;'[4]Lookup Tables'!$J$59:$J$165,'[4]Lookup Tables'!$K$59:$K$165), 2,0)</f>
        <v>M35</v>
      </c>
      <c r="O306" s="15">
        <f t="array" ref="O306">VLOOKUP($M306&amp;$K306&amp;A306, CHOOSE({1,2,3}, '[4]Lookup Tables'!$I$59:$I$165&amp;'[4]Lookup Tables'!$J$59:$J$165&amp;'[4]Lookup Tables'!$H$59:$H$165,'[4]Lookup Tables'!$L$59:$L$165), 2,0)</f>
        <v>70274</v>
      </c>
      <c r="P306" s="15">
        <f>+IFERROR(VLOOKUP($A306,'[4]Lookup Tables'!$I$54:$J$55,2,FALSE),"ERROR")</f>
        <v>72036</v>
      </c>
      <c r="Q306" s="44">
        <v>23.75</v>
      </c>
      <c r="R306" s="51">
        <v>1.25</v>
      </c>
      <c r="S306" s="45">
        <v>28</v>
      </c>
      <c r="T306" s="19">
        <f>(VLOOKUP(S306,'[4]Lookup Tables'!$L$3:$M$11,2,FALSE))*0.039370078474</f>
        <v>1.0925196776535</v>
      </c>
      <c r="U306" s="17">
        <f>(3.14159*(T306/2)^2)*(Q306)</f>
        <v>22.264434266615464</v>
      </c>
      <c r="V306" s="20" t="str">
        <f>+IFERROR(VLOOKUP(L306,'[4]Lookup Tables'!$R$4:$U$22,3,FALSE),"ERROR")</f>
        <v>Blue</v>
      </c>
      <c r="W306" s="21">
        <f>B306</f>
        <v>247066</v>
      </c>
      <c r="X306" s="46" t="s">
        <v>623</v>
      </c>
      <c r="Y306" s="23" t="s">
        <v>27</v>
      </c>
      <c r="Z306" s="23" t="str">
        <f>+IFERROR(VLOOKUP(L306,'[4]Lookup Tables'!$R$4:$U$22,4,FALSE),"ERROR")</f>
        <v>Fast</v>
      </c>
      <c r="AA306" s="21">
        <f>S306</f>
        <v>28</v>
      </c>
      <c r="AB306" s="24">
        <f>R306</f>
        <v>1.25</v>
      </c>
      <c r="AC306" s="23" t="s">
        <v>28</v>
      </c>
      <c r="AD306" s="25">
        <v>0.75</v>
      </c>
      <c r="AE306" s="26">
        <f>(($U306-(3.1459*(($AB306+0.043)/2)^2))/((3.1459*(($AB306+0.043)/2)^2)-(3.1459*(AD306/2)^2)))/12</f>
        <v>2.0009704869073039</v>
      </c>
      <c r="AF306" s="23" t="s">
        <v>305</v>
      </c>
      <c r="AG306" s="23">
        <v>0.875</v>
      </c>
      <c r="AH306" s="26">
        <f>(($U306-(3.1459*(($AB306+0.043)/2)^2))/((3.1459*(($AB306+0.043)/2)^2)-(3.1459*(AG306/2)^2)))/12</f>
        <v>2.4494767393934946</v>
      </c>
      <c r="AI306" s="23" t="s">
        <v>306</v>
      </c>
      <c r="AJ306" s="23">
        <v>1</v>
      </c>
      <c r="AK306" s="26">
        <f>(($U306-(3.1459*(($AB306+0.043)/2)^2))/((3.1459*(($AB306+0.043)/2)^2)-(3.1459*(AJ306/2)^2)))/12</f>
        <v>3.3039784366429519</v>
      </c>
      <c r="AL306" s="23" t="s">
        <v>31</v>
      </c>
      <c r="AM306" s="23">
        <v>0.80400000000000005</v>
      </c>
      <c r="AN306" s="26">
        <f>(($U306-(3.1459*(($AB306+0.043)/2)^2))/((3.1459*(($AB306+0.043)/2)^2)-(3.1459*(AM306/2)^2)))/12</f>
        <v>2.1647193026556883</v>
      </c>
      <c r="AO306" s="23"/>
      <c r="AP306" s="23"/>
      <c r="AQ306" s="26">
        <f>(($U306-(3.1459*(($AB306+0.043)/2)^2))/((3.1459*(($AB306+0.043)/2)^2)-(3.1459*(AP306/2)^2)))/12</f>
        <v>1.3277363019507924</v>
      </c>
      <c r="AR306" s="47">
        <f>AY306</f>
        <v>24</v>
      </c>
      <c r="AS306" s="21">
        <f>+IFERROR(VLOOKUP(L306,'[4]Lookup Tables'!$R$4:$U$22,2,FALSE),"ERROR")</f>
        <v>30</v>
      </c>
      <c r="AT306" s="23" t="str">
        <f>A306</f>
        <v>B or G</v>
      </c>
      <c r="AU306" s="21">
        <f>F306</f>
        <v>25</v>
      </c>
      <c r="AV306" s="21" t="str">
        <f>+IFERROR(VLOOKUP(L306,'[4]Lookup Tables'!$R$4:$V$22,5,FALSE),"ERROR")</f>
        <v>5-8</v>
      </c>
      <c r="AW306" s="21">
        <v>600</v>
      </c>
      <c r="AX306" s="48">
        <f>Q306</f>
        <v>23.75</v>
      </c>
      <c r="AY306" s="48">
        <f>AX306+0.25</f>
        <v>24</v>
      </c>
      <c r="AZ306" s="48">
        <f>AX306+1</f>
        <v>24.75</v>
      </c>
      <c r="BA306" s="29">
        <f t="array" ref="BA306">VLOOKUP($S306&amp;$M306, CHOOSE({1,2}, '[4]Lookup Tables'!$I$20:$I$49&amp;'[4]Lookup Tables'!$J$20:$J$49,'[4]Lookup Tables'!$K$20:$K$49), 2,0)</f>
        <v>6.8500000000000005E-2</v>
      </c>
      <c r="BB306" s="29">
        <f>BA306*AX306</f>
        <v>1.6268750000000001</v>
      </c>
      <c r="BC306" s="30">
        <f>BB306*454</f>
        <v>738.60125000000005</v>
      </c>
      <c r="BD306" s="29">
        <f t="array" ref="BD306">VLOOKUP($S306&amp;$M306, CHOOSE({1,2}, '[4]Lookup Tables'!$I$20:$I$49&amp;'[4]Lookup Tables'!$J$20:$J$49,'[4]Lookup Tables'!$L$20:$L$49), 2,0)</f>
        <v>7.1099999999999997E-2</v>
      </c>
      <c r="BE306" s="29">
        <f>BD306*AY306</f>
        <v>1.7063999999999999</v>
      </c>
      <c r="BF306" s="30">
        <f>BE306*454</f>
        <v>774.7056</v>
      </c>
      <c r="BG306" s="29">
        <f t="array" ref="BG306">VLOOKUP($S306&amp;$M306, CHOOSE({1,2}, '[4]Lookup Tables'!$I$20:$I$49&amp;'[4]Lookup Tables'!$J$20:$J$49,'[4]Lookup Tables'!$M$20:$M$49), 2,0)</f>
        <v>7.3700000000000002E-2</v>
      </c>
      <c r="BH306" s="29">
        <f>BG306*AZ306</f>
        <v>1.8240750000000001</v>
      </c>
      <c r="BI306" s="30">
        <f>BH306*454</f>
        <v>828.1300500000001</v>
      </c>
      <c r="BJ306" s="30" t="str">
        <f>N306</f>
        <v>M35</v>
      </c>
      <c r="BK306" s="31">
        <f>BE306*0.7</f>
        <v>1.1944799999999998</v>
      </c>
      <c r="BL306" s="30">
        <v>72036</v>
      </c>
      <c r="BM306" s="31">
        <f>BE306*0.3</f>
        <v>0.51191999999999993</v>
      </c>
      <c r="BN306" s="32">
        <v>0.3</v>
      </c>
      <c r="BO306" s="29" t="str">
        <f>'[4]Lookup Tables'!$P$58</f>
        <v>12-8 4x1.25 Universal Clip</v>
      </c>
      <c r="BP306" s="30">
        <f>VLOOKUP($BO306,'[4]Lookup Tables'!$P$58:$Q$60,2)</f>
        <v>8509</v>
      </c>
      <c r="BQ306" s="29" t="str">
        <f>VLOOKUP($S306,'[4]Lookup Tables'!$O$45:$S$53,2)</f>
        <v>54mm142 gauge</v>
      </c>
      <c r="BR306" s="33">
        <f>($AY306+1.25)/12</f>
        <v>2.1041666666666665</v>
      </c>
      <c r="BS306" s="30">
        <f>VLOOKUP($S306,'[4]Lookup Tables'!$O$45:$S$53,3)</f>
        <v>8040</v>
      </c>
      <c r="BT306" s="29" t="str">
        <f>VLOOKUP($S306,'[4]Lookup Tables'!$O$45:$S$53,4)</f>
        <v>100mm200 gauge</v>
      </c>
      <c r="BU306" s="33">
        <f>($AY306+1.25)/12</f>
        <v>2.1041666666666665</v>
      </c>
      <c r="BV306" s="30">
        <f>VLOOKUP($S306,'[4]Lookup Tables'!$O$45:$S$53,5)</f>
        <v>8034</v>
      </c>
      <c r="BW306" s="34">
        <f>F306</f>
        <v>25</v>
      </c>
      <c r="BX306" s="34">
        <f>BB306*BW306</f>
        <v>40.671875</v>
      </c>
      <c r="BY306" s="34">
        <f>BE306*BW306</f>
        <v>42.66</v>
      </c>
      <c r="BZ306" s="34">
        <f>BH306*BW306</f>
        <v>45.601875</v>
      </c>
      <c r="CA306" s="34">
        <f>BZ306+CE306+CI306</f>
        <v>47.661875000000002</v>
      </c>
      <c r="CB306" s="35" t="str">
        <f t="array" ref="CB306">VLOOKUP($E306&amp;ROUNDUP(($AZ306),0), CHOOSE({1,2},'[4]Lookup Tables'!$X$3:$X$129&amp;'[4]Lookup Tables'!$Y$3:$Y$129,'[4]Lookup Tables'!$Z$3:$Z$129),2,0)</f>
        <v>25"-2pc</v>
      </c>
      <c r="CC306" s="34">
        <f t="array" ref="CC306">VLOOKUP($E306&amp;ROUNDUP(($AZ306),0), CHOOSE({1,2},'[4]Lookup Tables'!$X$3:$X$129&amp;'[4]Lookup Tables'!$Y$3:$Y$129,'[4]Lookup Tables'!AA$3:$AA$129),2,0)</f>
        <v>8427</v>
      </c>
      <c r="CD306" s="34">
        <f t="array" ref="CD306">VLOOKUP($E306&amp;ROUNDUP(($AZ306),0), CHOOSE({1,2},'[4]Lookup Tables'!$X$3:$X$129&amp;'[4]Lookup Tables'!$Y$3:$Y$129,'[4]Lookup Tables'!$AB$3:$AB$129),2,0)</f>
        <v>8428</v>
      </c>
      <c r="CE306" s="36">
        <f t="array" ref="CE306">VLOOKUP($E306&amp;ROUNDUP(($AZ306),0), CHOOSE({1,2},'[4]Lookup Tables'!$X$3:$X$129&amp;'[4]Lookup Tables'!$Y$3:$Y$129,'[4]Lookup Tables'!$AD$3:$AD$129),2,0)</f>
        <v>2.06</v>
      </c>
      <c r="CF306" s="34">
        <f t="array" ref="CF306">VLOOKUP($E306&amp;ROUNDUP(($AZ306),0), CHOOSE({1,2},'[4]Lookup Tables'!$X$3:$X$129&amp;'[4]Lookup Tables'!$Y$3:$Y$129,'[4]Lookup Tables'!$AE$3:$AE$129),2,0)</f>
        <v>2</v>
      </c>
      <c r="CG306" s="34" t="str">
        <f t="array" ref="CG306">VLOOKUP($E306&amp;ROUNDUP(($AZ306+1),0), CHOOSE({1,2},'[4]Lookup Tables'!$X$3:$X$129&amp;'[4]Lookup Tables'!$Y$3:$Y$129,'[4]Lookup Tables'!$AC$3:$AC$129),2,0)</f>
        <v>NA</v>
      </c>
      <c r="CH306" s="36">
        <f>(CO306*12)*0.0386</f>
        <v>7.2724481096551443</v>
      </c>
      <c r="CI306" s="36">
        <f t="shared" si="2652"/>
        <v>0</v>
      </c>
      <c r="CJ306" s="36">
        <f>((3.14159*(((S306*0.039370078474)/2)^2))*Q306)*BW306</f>
        <v>566.6850568955939</v>
      </c>
      <c r="CK306" s="36">
        <f>((SQRT((CJ306/Q306)/3.14159))*2)</f>
        <v>5.5118109863600013</v>
      </c>
      <c r="CL306" s="36">
        <f>CK306/0.7827</f>
        <v>7.0420480214130592</v>
      </c>
      <c r="CM306" s="36">
        <f>(2*3.14159*(CL306/2))/12</f>
        <v>1.8436023036325875</v>
      </c>
      <c r="CN306" s="37">
        <f>ROUNDUP((Q306/3)*CM306,1)</f>
        <v>14.6</v>
      </c>
      <c r="CO306" s="37">
        <f>(CN306*ABS(COS(15)))+((6*(CM306*5))/12)</f>
        <v>15.700449286820259</v>
      </c>
      <c r="CP306" s="52">
        <f t="array" ref="CP306">VLOOKUP($S306&amp;$D306, CHOOSE({1,2}, '[4]Lookup Tables'!$O$65:$O$79&amp;'[4]Lookup Tables'!$P$65:$P$79,'[4]Lookup Tables'!$Q$65:$Q$79),2,0)</f>
        <v>8510</v>
      </c>
      <c r="CQ306" s="39">
        <f t="shared" si="2659"/>
        <v>1.9481416666666669</v>
      </c>
      <c r="CR306" s="40" t="str">
        <f>+IFERROR(VLOOKUP($J306,'[5]Codes - Revised'!$A$8:$O$12110,10,FALSE),"ERROR")</f>
        <v>44 x 44</v>
      </c>
      <c r="CS306" s="41">
        <f t="shared" si="2660"/>
        <v>2337.7700000000004</v>
      </c>
    </row>
    <row r="307" spans="1:97" s="10" customFormat="1">
      <c r="A307" s="11" t="s">
        <v>21</v>
      </c>
      <c r="B307" s="12">
        <v>247067</v>
      </c>
      <c r="C307" s="11" t="s">
        <v>624</v>
      </c>
      <c r="D307" s="11" t="s">
        <v>23</v>
      </c>
      <c r="E307" s="11" t="s">
        <v>24</v>
      </c>
      <c r="F307" s="56">
        <v>25</v>
      </c>
      <c r="G307" s="13">
        <f t="shared" ref="G307:G313" si="2701">CA307</f>
        <v>47.661875000000002</v>
      </c>
      <c r="H307" s="14">
        <v>48</v>
      </c>
      <c r="I307" s="13">
        <f t="shared" ref="I307:I313" si="2702">F307*H307</f>
        <v>1200</v>
      </c>
      <c r="J307" s="14">
        <v>12255</v>
      </c>
      <c r="K307" s="11">
        <v>35</v>
      </c>
      <c r="L307" s="15">
        <f>+IFERROR(VLOOKUP($K307,'[4]Lookup Tables'!$A$3:$B$35,2,FALSE),"ERROR")</f>
        <v>35</v>
      </c>
      <c r="M307" s="11" t="s">
        <v>25</v>
      </c>
      <c r="N307" s="15" t="str">
        <f t="array" ref="N307">VLOOKUP($M307&amp;$L307, CHOOSE({1,2}, '[4]Lookup Tables'!$I$59:$I$165&amp;'[4]Lookup Tables'!$J$59:$J$165,'[4]Lookup Tables'!$K$59:$K$165), 2,0)</f>
        <v>M35</v>
      </c>
      <c r="O307" s="15">
        <f t="array" ref="O307">VLOOKUP($M307&amp;$K307&amp;A307, CHOOSE({1,2,3}, '[4]Lookup Tables'!$I$59:$I$165&amp;'[4]Lookup Tables'!$J$59:$J$165&amp;'[4]Lookup Tables'!$H$59:$H$165,'[4]Lookup Tables'!$L$59:$L$165), 2,0)</f>
        <v>70274</v>
      </c>
      <c r="P307" s="15">
        <f>+IFERROR(VLOOKUP($A307,'[4]Lookup Tables'!$I$54:$J$55,2,FALSE),"ERROR")</f>
        <v>72036</v>
      </c>
      <c r="Q307" s="16">
        <v>23.75</v>
      </c>
      <c r="R307" s="51">
        <v>1.25</v>
      </c>
      <c r="S307" s="18">
        <v>28</v>
      </c>
      <c r="T307" s="19">
        <f>(VLOOKUP(S307,'[4]Lookup Tables'!$L$3:$M$11,2,FALSE))*0.039370078474</f>
        <v>1.0925196776535</v>
      </c>
      <c r="U307" s="17">
        <f t="shared" ref="U307:U308" si="2703">(3.14159*(T307/2)^2)*(Q307)</f>
        <v>22.264434266615464</v>
      </c>
      <c r="V307" s="20" t="str">
        <f>+IFERROR(VLOOKUP(L307,'[4]Lookup Tables'!$R$4:$U$22,3,FALSE),"ERROR")</f>
        <v>Blue</v>
      </c>
      <c r="W307" s="21">
        <f t="shared" ref="W307:W308" si="2704">B307</f>
        <v>247067</v>
      </c>
      <c r="X307" s="22" t="s">
        <v>625</v>
      </c>
      <c r="Y307" s="23" t="s">
        <v>27</v>
      </c>
      <c r="Z307" s="23" t="str">
        <f>+IFERROR(VLOOKUP(L307,'[4]Lookup Tables'!$R$4:$U$22,4,FALSE),"ERROR")</f>
        <v>Fast</v>
      </c>
      <c r="AA307" s="21">
        <f t="shared" ref="AA307:AA308" si="2705">S307</f>
        <v>28</v>
      </c>
      <c r="AB307" s="24">
        <f t="shared" ref="AB307:AB308" si="2706">R307</f>
        <v>1.25</v>
      </c>
      <c r="AC307" s="23" t="s">
        <v>28</v>
      </c>
      <c r="AD307" s="25">
        <v>0.75</v>
      </c>
      <c r="AE307" s="26">
        <f t="shared" ref="AE307:AE308" si="2707">(($U307-(3.1459*(($AB307+0.043)/2)^2))/((3.1459*(($AB307+0.043)/2)^2)-(3.1459*(AD307/2)^2)))/12</f>
        <v>2.0009704869073039</v>
      </c>
      <c r="AF307" s="23" t="s">
        <v>305</v>
      </c>
      <c r="AG307" s="23">
        <v>0.875</v>
      </c>
      <c r="AH307" s="26">
        <f t="shared" ref="AH307:AH308" si="2708">(($U307-(3.1459*(($AB307+0.043)/2)^2))/((3.1459*(($AB307+0.043)/2)^2)-(3.1459*(AG307/2)^2)))/12</f>
        <v>2.4494767393934946</v>
      </c>
      <c r="AI307" s="23" t="s">
        <v>306</v>
      </c>
      <c r="AJ307" s="23">
        <v>1</v>
      </c>
      <c r="AK307" s="26">
        <f t="shared" ref="AK307:AK308" si="2709">(($U307-(3.1459*(($AB307+0.043)/2)^2))/((3.1459*(($AB307+0.043)/2)^2)-(3.1459*(AJ307/2)^2)))/12</f>
        <v>3.3039784366429519</v>
      </c>
      <c r="AL307" s="23" t="s">
        <v>31</v>
      </c>
      <c r="AM307" s="23">
        <v>0.80400000000000005</v>
      </c>
      <c r="AN307" s="26">
        <f t="shared" ref="AN307:AN308" si="2710">(($U307-(3.1459*(($AB307+0.043)/2)^2))/((3.1459*(($AB307+0.043)/2)^2)-(3.1459*(AM307/2)^2)))/12</f>
        <v>2.1647193026556883</v>
      </c>
      <c r="AO307" s="23"/>
      <c r="AP307" s="23"/>
      <c r="AQ307" s="26">
        <f t="shared" ref="AQ307:AQ308" si="2711">(($U307-(3.1459*(($AB307+0.043)/2)^2))/((3.1459*(($AB307+0.043)/2)^2)-(3.1459*(AP307/2)^2)))/12</f>
        <v>1.3277363019507924</v>
      </c>
      <c r="AR307" s="47">
        <f t="shared" ref="AR307:AR308" si="2712">AY307</f>
        <v>24</v>
      </c>
      <c r="AS307" s="21">
        <f>+IFERROR(VLOOKUP(L307,'[4]Lookup Tables'!$R$4:$U$22,2,FALSE),"ERROR")</f>
        <v>30</v>
      </c>
      <c r="AT307" s="23" t="str">
        <f t="shared" ref="AT307:AT308" si="2713">A307</f>
        <v>B or G</v>
      </c>
      <c r="AU307" s="21">
        <f t="shared" ref="AU307:AU308" si="2714">F307</f>
        <v>25</v>
      </c>
      <c r="AV307" s="21" t="str">
        <f>+IFERROR(VLOOKUP(L307,'[4]Lookup Tables'!$R$4:$V$22,5,FALSE),"ERROR")</f>
        <v>5-8</v>
      </c>
      <c r="AW307" s="21">
        <v>600</v>
      </c>
      <c r="AX307" s="48">
        <f t="shared" ref="AX307:AX308" si="2715">Q307</f>
        <v>23.75</v>
      </c>
      <c r="AY307" s="48">
        <f t="shared" ref="AY307:AY308" si="2716">AX307+0.25</f>
        <v>24</v>
      </c>
      <c r="AZ307" s="48">
        <f t="shared" ref="AZ307:AZ308" si="2717">AX307+1</f>
        <v>24.75</v>
      </c>
      <c r="BA307" s="29">
        <f t="array" ref="BA307">VLOOKUP($S307&amp;$M307, CHOOSE({1,2}, '[4]Lookup Tables'!$I$20:$I$49&amp;'[4]Lookup Tables'!$J$20:$J$49,'[4]Lookup Tables'!$K$20:$K$49), 2,0)</f>
        <v>6.8500000000000005E-2</v>
      </c>
      <c r="BB307" s="29">
        <f t="shared" ref="BB307:BB308" si="2718">BA307*AX307</f>
        <v>1.6268750000000001</v>
      </c>
      <c r="BC307" s="30">
        <f t="shared" ref="BC307:BC308" si="2719">BB307*454</f>
        <v>738.60125000000005</v>
      </c>
      <c r="BD307" s="29">
        <f t="array" ref="BD307">VLOOKUP($S307&amp;$M307, CHOOSE({1,2}, '[4]Lookup Tables'!$I$20:$I$49&amp;'[4]Lookup Tables'!$J$20:$J$49,'[4]Lookup Tables'!$L$20:$L$49), 2,0)</f>
        <v>7.1099999999999997E-2</v>
      </c>
      <c r="BE307" s="29">
        <f t="shared" ref="BE307:BE308" si="2720">BD307*AY307</f>
        <v>1.7063999999999999</v>
      </c>
      <c r="BF307" s="30">
        <f t="shared" ref="BF307:BF308" si="2721">BE307*454</f>
        <v>774.7056</v>
      </c>
      <c r="BG307" s="29">
        <f t="array" ref="BG307">VLOOKUP($S307&amp;$M307, CHOOSE({1,2}, '[4]Lookup Tables'!$I$20:$I$49&amp;'[4]Lookup Tables'!$J$20:$J$49,'[4]Lookup Tables'!$M$20:$M$49), 2,0)</f>
        <v>7.3700000000000002E-2</v>
      </c>
      <c r="BH307" s="29">
        <f t="shared" ref="BH307:BH308" si="2722">BG307*AZ307</f>
        <v>1.8240750000000001</v>
      </c>
      <c r="BI307" s="30">
        <f t="shared" ref="BI307:BI308" si="2723">BH307*454</f>
        <v>828.1300500000001</v>
      </c>
      <c r="BJ307" s="30" t="str">
        <f t="shared" ref="BJ307:BJ308" si="2724">N307</f>
        <v>M35</v>
      </c>
      <c r="BK307" s="31">
        <f t="shared" ref="BK307:BK308" si="2725">BE307*0.7</f>
        <v>1.1944799999999998</v>
      </c>
      <c r="BL307" s="30">
        <v>72036</v>
      </c>
      <c r="BM307" s="31">
        <f t="shared" ref="BM307:BM308" si="2726">BE307*0.3</f>
        <v>0.51191999999999993</v>
      </c>
      <c r="BN307" s="32">
        <v>0.3</v>
      </c>
      <c r="BO307" s="29" t="str">
        <f>'[4]Lookup Tables'!$P$58</f>
        <v>12-8 4x1.25 Universal Clip</v>
      </c>
      <c r="BP307" s="30">
        <f>VLOOKUP($BO307,'[4]Lookup Tables'!$P$58:$Q$60,2)</f>
        <v>8509</v>
      </c>
      <c r="BQ307" s="29" t="str">
        <f>VLOOKUP($S307,'[4]Lookup Tables'!$O$45:$S$53,2)</f>
        <v>54mm142 gauge</v>
      </c>
      <c r="BR307" s="33">
        <f t="shared" ref="BR307:BR308" si="2727">($AY307+1.25)/12</f>
        <v>2.1041666666666665</v>
      </c>
      <c r="BS307" s="30">
        <f>VLOOKUP($S307,'[4]Lookup Tables'!$O$45:$S$53,3)</f>
        <v>8040</v>
      </c>
      <c r="BT307" s="29" t="str">
        <f>VLOOKUP($S307,'[4]Lookup Tables'!$O$45:$S$53,4)</f>
        <v>100mm200 gauge</v>
      </c>
      <c r="BU307" s="33">
        <f t="shared" ref="BU307:BU308" si="2728">($AY307+1.25)/12</f>
        <v>2.1041666666666665</v>
      </c>
      <c r="BV307" s="30">
        <f>VLOOKUP($S307,'[4]Lookup Tables'!$O$45:$S$53,5)</f>
        <v>8034</v>
      </c>
      <c r="BW307" s="34">
        <f t="shared" ref="BW307:BW308" si="2729">F307</f>
        <v>25</v>
      </c>
      <c r="BX307" s="34">
        <f t="shared" ref="BX307:BX308" si="2730">BB307*BW307</f>
        <v>40.671875</v>
      </c>
      <c r="BY307" s="34">
        <f t="shared" ref="BY307:BY308" si="2731">BE307*BW307</f>
        <v>42.66</v>
      </c>
      <c r="BZ307" s="34">
        <f t="shared" ref="BZ307:BZ308" si="2732">BH307*BW307</f>
        <v>45.601875</v>
      </c>
      <c r="CA307" s="34">
        <f t="shared" ref="CA307:CA308" si="2733">BZ307+CE307+CI307</f>
        <v>47.661875000000002</v>
      </c>
      <c r="CB307" s="35" t="str">
        <f t="array" ref="CB307">VLOOKUP($E307&amp;ROUNDUP(($AZ307),0), CHOOSE({1,2},'[4]Lookup Tables'!$X$3:$X$129&amp;'[4]Lookup Tables'!$Y$3:$Y$129,'[4]Lookup Tables'!$Z$3:$Z$129),2,0)</f>
        <v>25"-2pc</v>
      </c>
      <c r="CC307" s="34">
        <f t="array" ref="CC307">VLOOKUP($E307&amp;ROUNDUP(($AZ307),0), CHOOSE({1,2},'[4]Lookup Tables'!$X$3:$X$129&amp;'[4]Lookup Tables'!$Y$3:$Y$129,'[4]Lookup Tables'!AA$3:$AA$129),2,0)</f>
        <v>8427</v>
      </c>
      <c r="CD307" s="34">
        <f t="array" ref="CD307">VLOOKUP($E307&amp;ROUNDUP(($AZ307),0), CHOOSE({1,2},'[4]Lookup Tables'!$X$3:$X$129&amp;'[4]Lookup Tables'!$Y$3:$Y$129,'[4]Lookup Tables'!$AB$3:$AB$129),2,0)</f>
        <v>8428</v>
      </c>
      <c r="CE307" s="36">
        <f t="array" ref="CE307">VLOOKUP($E307&amp;ROUNDUP(($AZ307),0), CHOOSE({1,2},'[4]Lookup Tables'!$X$3:$X$129&amp;'[4]Lookup Tables'!$Y$3:$Y$129,'[4]Lookup Tables'!$AD$3:$AD$129),2,0)</f>
        <v>2.06</v>
      </c>
      <c r="CF307" s="34">
        <f t="array" ref="CF307">VLOOKUP($E307&amp;ROUNDUP(($AZ307),0), CHOOSE({1,2},'[4]Lookup Tables'!$X$3:$X$129&amp;'[4]Lookup Tables'!$Y$3:$Y$129,'[4]Lookup Tables'!$AE$3:$AE$129),2,0)</f>
        <v>2</v>
      </c>
      <c r="CG307" s="34" t="str">
        <f t="array" ref="CG307">VLOOKUP($E307&amp;ROUNDUP(($AZ307+1),0), CHOOSE({1,2},'[4]Lookup Tables'!$X$3:$X$129&amp;'[4]Lookup Tables'!$Y$3:$Y$129,'[4]Lookup Tables'!$AC$3:$AC$129),2,0)</f>
        <v>NA</v>
      </c>
      <c r="CH307" s="36">
        <f t="shared" ref="CH307:CH308" si="2734">(CO307*12)*0.0386</f>
        <v>7.2724481096551443</v>
      </c>
      <c r="CI307" s="36">
        <f t="shared" si="2652"/>
        <v>0</v>
      </c>
      <c r="CJ307" s="36">
        <f t="shared" ref="CJ307:CJ308" si="2735">((3.14159*(((S307*0.039370078474)/2)^2))*Q307)*BW307</f>
        <v>566.6850568955939</v>
      </c>
      <c r="CK307" s="36">
        <f t="shared" ref="CK307:CK308" si="2736">((SQRT((CJ307/Q307)/3.14159))*2)</f>
        <v>5.5118109863600013</v>
      </c>
      <c r="CL307" s="36">
        <f t="shared" ref="CL307:CL308" si="2737">CK307/0.7827</f>
        <v>7.0420480214130592</v>
      </c>
      <c r="CM307" s="36">
        <f t="shared" ref="CM307:CM308" si="2738">(2*3.14159*(CL307/2))/12</f>
        <v>1.8436023036325875</v>
      </c>
      <c r="CN307" s="37">
        <f t="shared" ref="CN307:CN308" si="2739">ROUNDUP((Q307/3)*CM307,1)</f>
        <v>14.6</v>
      </c>
      <c r="CO307" s="37">
        <f t="shared" ref="CO307:CO308" si="2740">(CN307*ABS(COS(15)))+((6*(CM307*5))/12)</f>
        <v>15.700449286820259</v>
      </c>
      <c r="CP307" s="52" t="str">
        <f t="array" ref="CP307">VLOOKUP($S307&amp;$D307, CHOOSE({1,2}, '[4]Lookup Tables'!$O$65:$O$73&amp;'[4]Lookup Tables'!$P$65:$P$73,'[4]Lookup Tables'!$Q$65:$Q$73),2,0)</f>
        <v>NA</v>
      </c>
      <c r="CQ307" s="39">
        <f t="shared" si="2659"/>
        <v>1.9481416666666669</v>
      </c>
      <c r="CR307" s="40" t="str">
        <f>+IFERROR(VLOOKUP($J307,'[5]Codes - Revised'!$A$8:$O$12110,10,FALSE),"ERROR")</f>
        <v>44 x 44</v>
      </c>
      <c r="CS307" s="41">
        <f t="shared" si="2660"/>
        <v>2337.7700000000004</v>
      </c>
    </row>
    <row r="308" spans="1:97" s="10" customFormat="1">
      <c r="A308" s="11" t="s">
        <v>21</v>
      </c>
      <c r="B308" s="12">
        <v>247068</v>
      </c>
      <c r="C308" s="11" t="s">
        <v>626</v>
      </c>
      <c r="D308" s="11" t="s">
        <v>50</v>
      </c>
      <c r="E308" s="11" t="s">
        <v>24</v>
      </c>
      <c r="F308" s="56">
        <v>30</v>
      </c>
      <c r="G308" s="13">
        <f t="shared" si="2701"/>
        <v>56.782250000000005</v>
      </c>
      <c r="H308" s="14">
        <v>48</v>
      </c>
      <c r="I308" s="13">
        <f t="shared" si="2702"/>
        <v>1440</v>
      </c>
      <c r="J308" s="14">
        <v>12255</v>
      </c>
      <c r="K308" s="11" t="s">
        <v>39</v>
      </c>
      <c r="L308" s="15">
        <f>+IFERROR(VLOOKUP($K308,'[4]Lookup Tables'!$A$3:$B$35,2,FALSE),"ERROR")</f>
        <v>10</v>
      </c>
      <c r="M308" s="11" t="s">
        <v>51</v>
      </c>
      <c r="N308" s="15" t="str">
        <f t="array" ref="N308">VLOOKUP($M308&amp;$L308, CHOOSE({1,2}, '[4]Lookup Tables'!$I$59:$I$165&amp;'[4]Lookup Tables'!$J$59:$J$165,'[4]Lookup Tables'!$K$59:$K$165), 2,0)</f>
        <v>LIF10</v>
      </c>
      <c r="O308" s="15">
        <f t="array" ref="O308">VLOOKUP($M308&amp;$K308&amp;A308, CHOOSE({1,2,3}, '[4]Lookup Tables'!$I$59:$I$165&amp;'[4]Lookup Tables'!$J$59:$J$165&amp;'[4]Lookup Tables'!$H$59:$H$165,'[4]Lookup Tables'!$L$59:$L$165), 2,0)</f>
        <v>70366</v>
      </c>
      <c r="P308" s="15">
        <f>+IFERROR(VLOOKUP($A308,'[4]Lookup Tables'!$I$54:$J$55,2,FALSE),"ERROR")</f>
        <v>72036</v>
      </c>
      <c r="Q308" s="16">
        <v>23.75</v>
      </c>
      <c r="R308" s="51">
        <v>1.25</v>
      </c>
      <c r="S308" s="18">
        <v>28</v>
      </c>
      <c r="T308" s="19">
        <f>(VLOOKUP(S308,'[4]Lookup Tables'!$L$3:$M$11,2,FALSE))*0.039370078474</f>
        <v>1.0925196776535</v>
      </c>
      <c r="U308" s="17">
        <f t="shared" si="2703"/>
        <v>22.264434266615464</v>
      </c>
      <c r="V308" s="20" t="str">
        <f>+IFERROR(VLOOKUP(L308,'[4]Lookup Tables'!$R$4:$U$22,3,FALSE),"ERROR")</f>
        <v>Red</v>
      </c>
      <c r="W308" s="21">
        <f t="shared" si="2704"/>
        <v>247068</v>
      </c>
      <c r="X308" s="22" t="s">
        <v>627</v>
      </c>
      <c r="Y308" s="23" t="s">
        <v>27</v>
      </c>
      <c r="Z308" s="23" t="str">
        <f>+IFERROR(VLOOKUP(L308,'[4]Lookup Tables'!$R$4:$U$22,4,FALSE),"ERROR")</f>
        <v>Super Fast</v>
      </c>
      <c r="AA308" s="21">
        <f t="shared" si="2705"/>
        <v>28</v>
      </c>
      <c r="AB308" s="24">
        <f t="shared" si="2706"/>
        <v>1.25</v>
      </c>
      <c r="AC308" s="23" t="s">
        <v>28</v>
      </c>
      <c r="AD308" s="25">
        <v>0.75</v>
      </c>
      <c r="AE308" s="26">
        <f t="shared" si="2707"/>
        <v>2.0009704869073039</v>
      </c>
      <c r="AF308" s="23" t="s">
        <v>305</v>
      </c>
      <c r="AG308" s="23">
        <v>0.875</v>
      </c>
      <c r="AH308" s="26">
        <f t="shared" si="2708"/>
        <v>2.4494767393934946</v>
      </c>
      <c r="AI308" s="23" t="s">
        <v>306</v>
      </c>
      <c r="AJ308" s="23">
        <v>1</v>
      </c>
      <c r="AK308" s="26">
        <f t="shared" si="2709"/>
        <v>3.3039784366429519</v>
      </c>
      <c r="AL308" s="23" t="s">
        <v>31</v>
      </c>
      <c r="AM308" s="23">
        <v>0.80400000000000005</v>
      </c>
      <c r="AN308" s="26">
        <f t="shared" si="2710"/>
        <v>2.1647193026556883</v>
      </c>
      <c r="AO308" s="23"/>
      <c r="AP308" s="23"/>
      <c r="AQ308" s="26">
        <f t="shared" si="2711"/>
        <v>1.3277363019507924</v>
      </c>
      <c r="AR308" s="47">
        <f t="shared" si="2712"/>
        <v>24</v>
      </c>
      <c r="AS308" s="21">
        <f>+IFERROR(VLOOKUP(L308,'[4]Lookup Tables'!$R$4:$U$22,2,FALSE),"ERROR")</f>
        <v>15</v>
      </c>
      <c r="AT308" s="23" t="str">
        <f t="shared" si="2713"/>
        <v>B or G</v>
      </c>
      <c r="AU308" s="21">
        <f t="shared" si="2714"/>
        <v>30</v>
      </c>
      <c r="AV308" s="21">
        <f>+IFERROR(VLOOKUP(L308,'[4]Lookup Tables'!$R$4:$V$22,5,FALSE),"ERROR")</f>
        <v>3</v>
      </c>
      <c r="AW308" s="21">
        <v>600</v>
      </c>
      <c r="AX308" s="48">
        <f t="shared" si="2715"/>
        <v>23.75</v>
      </c>
      <c r="AY308" s="48">
        <f t="shared" si="2716"/>
        <v>24</v>
      </c>
      <c r="AZ308" s="48">
        <f t="shared" si="2717"/>
        <v>24.75</v>
      </c>
      <c r="BA308" s="29">
        <f t="array" ref="BA308">VLOOKUP($S308&amp;$M308, CHOOSE({1,2}, '[4]Lookup Tables'!$I$20:$I$49&amp;'[4]Lookup Tables'!$J$20:$J$49,'[4]Lookup Tables'!$K$20:$K$49), 2,0)</f>
        <v>6.8500000000000005E-2</v>
      </c>
      <c r="BB308" s="29">
        <f t="shared" si="2718"/>
        <v>1.6268750000000001</v>
      </c>
      <c r="BC308" s="30">
        <f t="shared" si="2719"/>
        <v>738.60125000000005</v>
      </c>
      <c r="BD308" s="29">
        <f t="array" ref="BD308">VLOOKUP($S308&amp;$M308, CHOOSE({1,2}, '[4]Lookup Tables'!$I$20:$I$49&amp;'[4]Lookup Tables'!$J$20:$J$49,'[4]Lookup Tables'!$L$20:$L$49), 2,0)</f>
        <v>7.1099999999999997E-2</v>
      </c>
      <c r="BE308" s="29">
        <f t="shared" si="2720"/>
        <v>1.7063999999999999</v>
      </c>
      <c r="BF308" s="30">
        <f t="shared" si="2721"/>
        <v>774.7056</v>
      </c>
      <c r="BG308" s="29">
        <f t="array" ref="BG308">VLOOKUP($S308&amp;$M308, CHOOSE({1,2}, '[4]Lookup Tables'!$I$20:$I$49&amp;'[4]Lookup Tables'!$J$20:$J$49,'[4]Lookup Tables'!$M$20:$M$49), 2,0)</f>
        <v>7.3700000000000002E-2</v>
      </c>
      <c r="BH308" s="29">
        <f t="shared" si="2722"/>
        <v>1.8240750000000001</v>
      </c>
      <c r="BI308" s="30">
        <f t="shared" si="2723"/>
        <v>828.1300500000001</v>
      </c>
      <c r="BJ308" s="30" t="str">
        <f t="shared" si="2724"/>
        <v>LIF10</v>
      </c>
      <c r="BK308" s="31">
        <f t="shared" si="2725"/>
        <v>1.1944799999999998</v>
      </c>
      <c r="BL308" s="30">
        <v>72036</v>
      </c>
      <c r="BM308" s="31">
        <f t="shared" si="2726"/>
        <v>0.51191999999999993</v>
      </c>
      <c r="BN308" s="32">
        <v>0.3</v>
      </c>
      <c r="BO308" s="29" t="str">
        <f>'[4]Lookup Tables'!$P$58</f>
        <v>12-8 4x1.25 Universal Clip</v>
      </c>
      <c r="BP308" s="30">
        <f>VLOOKUP($BO308,'[4]Lookup Tables'!$P$58:$Q$60,2)</f>
        <v>8509</v>
      </c>
      <c r="BQ308" s="29" t="str">
        <f>VLOOKUP($S308,'[4]Lookup Tables'!$O$45:$S$53,2)</f>
        <v>54mm142 gauge</v>
      </c>
      <c r="BR308" s="33">
        <f t="shared" si="2727"/>
        <v>2.1041666666666665</v>
      </c>
      <c r="BS308" s="30">
        <f>VLOOKUP($S308,'[4]Lookup Tables'!$O$45:$S$53,3)</f>
        <v>8040</v>
      </c>
      <c r="BT308" s="29" t="str">
        <f>VLOOKUP($S308,'[4]Lookup Tables'!$O$45:$S$53,4)</f>
        <v>100mm200 gauge</v>
      </c>
      <c r="BU308" s="33">
        <f t="shared" si="2728"/>
        <v>2.1041666666666665</v>
      </c>
      <c r="BV308" s="30">
        <f>VLOOKUP($S308,'[4]Lookup Tables'!$O$45:$S$53,5)</f>
        <v>8034</v>
      </c>
      <c r="BW308" s="34">
        <f t="shared" si="2729"/>
        <v>30</v>
      </c>
      <c r="BX308" s="34">
        <f t="shared" si="2730"/>
        <v>48.806250000000006</v>
      </c>
      <c r="BY308" s="34">
        <f t="shared" si="2731"/>
        <v>51.192</v>
      </c>
      <c r="BZ308" s="34">
        <f t="shared" si="2732"/>
        <v>54.722250000000003</v>
      </c>
      <c r="CA308" s="34">
        <f t="shared" si="2733"/>
        <v>56.782250000000005</v>
      </c>
      <c r="CB308" s="35" t="str">
        <f t="array" ref="CB308">VLOOKUP($E308&amp;ROUNDUP(($AZ308),0), CHOOSE({1,2},'[4]Lookup Tables'!$X$3:$X$129&amp;'[4]Lookup Tables'!$Y$3:$Y$129,'[4]Lookup Tables'!$Z$3:$Z$129),2,0)</f>
        <v>25"-2pc</v>
      </c>
      <c r="CC308" s="34">
        <f t="array" ref="CC308">VLOOKUP($E308&amp;ROUNDUP(($AZ308),0), CHOOSE({1,2},'[4]Lookup Tables'!$X$3:$X$129&amp;'[4]Lookup Tables'!$Y$3:$Y$129,'[4]Lookup Tables'!AA$3:$AA$129),2,0)</f>
        <v>8427</v>
      </c>
      <c r="CD308" s="34">
        <f t="array" ref="CD308">VLOOKUP($E308&amp;ROUNDUP(($AZ308),0), CHOOSE({1,2},'[4]Lookup Tables'!$X$3:$X$129&amp;'[4]Lookup Tables'!$Y$3:$Y$129,'[4]Lookup Tables'!$AB$3:$AB$129),2,0)</f>
        <v>8428</v>
      </c>
      <c r="CE308" s="36">
        <f t="array" ref="CE308">VLOOKUP($E308&amp;ROUNDUP(($AZ308),0), CHOOSE({1,2},'[4]Lookup Tables'!$X$3:$X$129&amp;'[4]Lookup Tables'!$Y$3:$Y$129,'[4]Lookup Tables'!$AD$3:$AD$129),2,0)</f>
        <v>2.06</v>
      </c>
      <c r="CF308" s="34">
        <f t="array" ref="CF308">VLOOKUP($E308&amp;ROUNDUP(($AZ308),0), CHOOSE({1,2},'[4]Lookup Tables'!$X$3:$X$129&amp;'[4]Lookup Tables'!$Y$3:$Y$129,'[4]Lookup Tables'!$AE$3:$AE$129),2,0)</f>
        <v>2</v>
      </c>
      <c r="CG308" s="34" t="str">
        <f t="array" ref="CG308">VLOOKUP($E308&amp;ROUNDUP(($AZ308+1),0), CHOOSE({1,2},'[4]Lookup Tables'!$X$3:$X$129&amp;'[4]Lookup Tables'!$Y$3:$Y$129,'[4]Lookup Tables'!$AC$3:$AC$129),2,0)</f>
        <v>NA</v>
      </c>
      <c r="CH308" s="36">
        <f t="shared" si="2734"/>
        <v>7.9688554890461161</v>
      </c>
      <c r="CI308" s="36">
        <f t="shared" si="2652"/>
        <v>0</v>
      </c>
      <c r="CJ308" s="36">
        <f t="shared" si="2735"/>
        <v>680.02206827471264</v>
      </c>
      <c r="CK308" s="36">
        <f t="shared" si="2736"/>
        <v>6.037886419868344</v>
      </c>
      <c r="CL308" s="36">
        <f t="shared" si="2737"/>
        <v>7.7141771047251106</v>
      </c>
      <c r="CM308" s="36">
        <f t="shared" si="2738"/>
        <v>2.0195651375361132</v>
      </c>
      <c r="CN308" s="37">
        <f t="shared" si="2739"/>
        <v>16</v>
      </c>
      <c r="CO308" s="37">
        <f t="shared" si="2740"/>
        <v>17.203919449581424</v>
      </c>
      <c r="CP308" s="52">
        <f t="array" ref="CP308">VLOOKUP($S308&amp;$D308, CHOOSE({1,2}, '[4]Lookup Tables'!$O$65:$O$73&amp;'[4]Lookup Tables'!$P$65:$P$73,'[4]Lookup Tables'!$Q$65:$Q$73),2,0)</f>
        <v>8510</v>
      </c>
      <c r="CQ308" s="39">
        <f t="shared" si="2659"/>
        <v>1.9274638888888891</v>
      </c>
      <c r="CR308" s="40" t="str">
        <f>+IFERROR(VLOOKUP($J308,'[5]Codes - Revised'!$A$8:$O$12110,10,FALSE),"ERROR")</f>
        <v>44 x 44</v>
      </c>
      <c r="CS308" s="41">
        <f t="shared" si="2660"/>
        <v>2775.5480000000007</v>
      </c>
    </row>
    <row r="309" spans="1:97" s="10" customFormat="1">
      <c r="A309" s="11" t="s">
        <v>21</v>
      </c>
      <c r="B309" s="59">
        <v>247069</v>
      </c>
      <c r="C309" s="11" t="s">
        <v>628</v>
      </c>
      <c r="D309" s="11" t="s">
        <v>23</v>
      </c>
      <c r="E309" s="11" t="s">
        <v>24</v>
      </c>
      <c r="F309" s="56">
        <v>25</v>
      </c>
      <c r="G309" s="13">
        <f t="shared" si="2701"/>
        <v>47.661875000000002</v>
      </c>
      <c r="H309" s="14">
        <v>48</v>
      </c>
      <c r="I309" s="13">
        <f t="shared" si="2702"/>
        <v>1200</v>
      </c>
      <c r="J309" s="14">
        <v>12255</v>
      </c>
      <c r="K309" s="11" t="s">
        <v>65</v>
      </c>
      <c r="L309" s="15" t="str">
        <f>+IFERROR(VLOOKUP($K309,'[4]Lookup Tables'!$A$3:$B$35,2,FALSE),"ERROR")</f>
        <v>0204</v>
      </c>
      <c r="M309" s="11" t="s">
        <v>51</v>
      </c>
      <c r="N309" s="15" t="str">
        <f t="array" ref="N309">VLOOKUP($M309&amp;$L309, CHOOSE({1,2}, '[4]Lookup Tables'!$I$59:$I$165&amp;'[4]Lookup Tables'!$J$59:$J$165,'[4]Lookup Tables'!$K$59:$K$165), 2,0)</f>
        <v>VLIF0204</v>
      </c>
      <c r="O309" s="15">
        <f t="array" ref="O309">VLOOKUP($M309&amp;$K309&amp;A309, CHOOSE({1,2,3}, '[4]Lookup Tables'!$I$59:$I$165&amp;'[4]Lookup Tables'!$J$59:$J$165&amp;'[4]Lookup Tables'!$H$59:$H$165,'[4]Lookup Tables'!$L$59:$L$165), 2,0)</f>
        <v>70348</v>
      </c>
      <c r="P309" s="15">
        <f>+IFERROR(VLOOKUP($A309,'[4]Lookup Tables'!$I$54:$J$55,2,FALSE),"ERROR")</f>
        <v>72036</v>
      </c>
      <c r="Q309" s="16">
        <f>24-0.25</f>
        <v>23.75</v>
      </c>
      <c r="R309" s="51">
        <v>1.25</v>
      </c>
      <c r="S309" s="18">
        <v>28</v>
      </c>
      <c r="T309" s="19">
        <f>(VLOOKUP(S309,'[4]Lookup Tables'!$L$3:$M$11,2,FALSE))*0.039370078474</f>
        <v>1.0925196776535</v>
      </c>
      <c r="U309" s="17">
        <f>(3.14159*(T309/2)^2)*(Q309)</f>
        <v>22.264434266615464</v>
      </c>
      <c r="V309" s="20" t="str">
        <f>+IFERROR(VLOOKUP(L309,'[4]Lookup Tables'!$R$4:$U$22,3,FALSE),"ERROR")</f>
        <v>Yellow</v>
      </c>
      <c r="W309" s="21">
        <f>B309</f>
        <v>247069</v>
      </c>
      <c r="X309" s="22" t="s">
        <v>629</v>
      </c>
      <c r="Y309" s="23" t="s">
        <v>27</v>
      </c>
      <c r="Z309" s="23" t="str">
        <f>+IFERROR(VLOOKUP(L309,'[4]Lookup Tables'!$R$4:$U$22,4,FALSE),"ERROR")</f>
        <v>Slow</v>
      </c>
      <c r="AA309" s="21">
        <f>S309</f>
        <v>28</v>
      </c>
      <c r="AB309" s="24">
        <f>R309</f>
        <v>1.25</v>
      </c>
      <c r="AC309" s="23" t="s">
        <v>28</v>
      </c>
      <c r="AD309" s="25">
        <v>0.75</v>
      </c>
      <c r="AE309" s="26">
        <f>(($U309-(3.1459*(($AB309+0.043)/2)^2))/((3.1459*(($AB309+0.043)/2)^2)-(3.1459*(AD309/2)^2)))/12</f>
        <v>2.0009704869073039</v>
      </c>
      <c r="AF309" s="23" t="s">
        <v>305</v>
      </c>
      <c r="AG309" s="23">
        <v>0.875</v>
      </c>
      <c r="AH309" s="26">
        <f>(($U309-(3.1459*(($AB309+0.043)/2)^2))/((3.1459*(($AB309+0.043)/2)^2)-(3.1459*(AG309/2)^2)))/12</f>
        <v>2.4494767393934946</v>
      </c>
      <c r="AI309" s="23" t="s">
        <v>306</v>
      </c>
      <c r="AJ309" s="23">
        <v>1</v>
      </c>
      <c r="AK309" s="26">
        <f>(($U309-(3.1459*(($AB309+0.043)/2)^2))/((3.1459*(($AB309+0.043)/2)^2)-(3.1459*(AJ309/2)^2)))/12</f>
        <v>3.3039784366429519</v>
      </c>
      <c r="AL309" s="23" t="s">
        <v>31</v>
      </c>
      <c r="AM309" s="23">
        <v>0.80400000000000005</v>
      </c>
      <c r="AN309" s="26">
        <f>(($U309-(3.1459*(($AB309+0.043)/2)^2))/((3.1459*(($AB309+0.043)/2)^2)-(3.1459*(AM309/2)^2)))/12</f>
        <v>2.1647193026556883</v>
      </c>
      <c r="AO309" s="23"/>
      <c r="AP309" s="23"/>
      <c r="AQ309" s="26">
        <f>(($U309-(3.1459*(($AB309+0.043)/2)^2))/((3.1459*(($AB309+0.043)/2)^2)-(3.1459*(AP309/2)^2)))/12</f>
        <v>1.3277363019507924</v>
      </c>
      <c r="AR309" s="47">
        <f>AY309</f>
        <v>24</v>
      </c>
      <c r="AS309" s="21">
        <f>+IFERROR(VLOOKUP(L309,'[4]Lookup Tables'!$R$4:$U$22,2,FALSE),"ERROR")</f>
        <v>240</v>
      </c>
      <c r="AT309" s="23" t="str">
        <f>A309</f>
        <v>B or G</v>
      </c>
      <c r="AU309" s="21">
        <f>F309</f>
        <v>25</v>
      </c>
      <c r="AV309" s="21" t="str">
        <f>+IFERROR(VLOOKUP(L309,'[4]Lookup Tables'!$R$4:$V$22,5,FALSE),"ERROR")</f>
        <v>5-8</v>
      </c>
      <c r="AW309" s="21">
        <v>600</v>
      </c>
      <c r="AX309" s="48">
        <f>Q309</f>
        <v>23.75</v>
      </c>
      <c r="AY309" s="48">
        <f>AX309+0.25</f>
        <v>24</v>
      </c>
      <c r="AZ309" s="48">
        <f>AX309+1</f>
        <v>24.75</v>
      </c>
      <c r="BA309" s="29">
        <f t="array" ref="BA309">VLOOKUP($S309&amp;$M309, CHOOSE({1,2}, '[4]Lookup Tables'!$I$20:$I$49&amp;'[4]Lookup Tables'!$J$20:$J$49,'[4]Lookup Tables'!$K$20:$K$49), 2,0)</f>
        <v>6.8500000000000005E-2</v>
      </c>
      <c r="BB309" s="29">
        <f>BA309*AX309</f>
        <v>1.6268750000000001</v>
      </c>
      <c r="BC309" s="30">
        <f>BB309*454</f>
        <v>738.60125000000005</v>
      </c>
      <c r="BD309" s="29">
        <f t="array" ref="BD309">VLOOKUP($S309&amp;$M309, CHOOSE({1,2}, '[4]Lookup Tables'!$I$20:$I$49&amp;'[4]Lookup Tables'!$J$20:$J$49,'[4]Lookup Tables'!$L$20:$L$49), 2,0)</f>
        <v>7.1099999999999997E-2</v>
      </c>
      <c r="BE309" s="29">
        <f>BD309*AY309</f>
        <v>1.7063999999999999</v>
      </c>
      <c r="BF309" s="30">
        <f>BE309*454</f>
        <v>774.7056</v>
      </c>
      <c r="BG309" s="29">
        <f t="array" ref="BG309">VLOOKUP($S309&amp;$M309, CHOOSE({1,2}, '[4]Lookup Tables'!$I$20:$I$49&amp;'[4]Lookup Tables'!$J$20:$J$49,'[4]Lookup Tables'!$M$20:$M$49), 2,0)</f>
        <v>7.3700000000000002E-2</v>
      </c>
      <c r="BH309" s="29">
        <f>BG309*AZ309</f>
        <v>1.8240750000000001</v>
      </c>
      <c r="BI309" s="30">
        <f>BH309*454</f>
        <v>828.1300500000001</v>
      </c>
      <c r="BJ309" s="30" t="str">
        <f>N309</f>
        <v>VLIF0204</v>
      </c>
      <c r="BK309" s="31">
        <f>BE309*0.7</f>
        <v>1.1944799999999998</v>
      </c>
      <c r="BL309" s="30">
        <v>72036</v>
      </c>
      <c r="BM309" s="31">
        <f>BE309*0.3</f>
        <v>0.51191999999999993</v>
      </c>
      <c r="BN309" s="32">
        <v>0.3</v>
      </c>
      <c r="BO309" s="29" t="str">
        <f>'[4]Lookup Tables'!$P$58</f>
        <v>12-8 4x1.25 Universal Clip</v>
      </c>
      <c r="BP309" s="30">
        <f>VLOOKUP($BO309,'[4]Lookup Tables'!$P$58:$Q$60,2)</f>
        <v>8509</v>
      </c>
      <c r="BQ309" s="29" t="str">
        <f>VLOOKUP($S309,'[4]Lookup Tables'!$O$45:$S$53,2)</f>
        <v>54mm142 gauge</v>
      </c>
      <c r="BR309" s="33">
        <f>($AY309+1.25)/12</f>
        <v>2.1041666666666665</v>
      </c>
      <c r="BS309" s="30">
        <f>VLOOKUP($S309,'[4]Lookup Tables'!$O$45:$S$53,3)</f>
        <v>8040</v>
      </c>
      <c r="BT309" s="29" t="str">
        <f>VLOOKUP($S309,'[4]Lookup Tables'!$O$45:$S$53,4)</f>
        <v>100mm200 gauge</v>
      </c>
      <c r="BU309" s="33">
        <f>($AY309+1.25)/12</f>
        <v>2.1041666666666665</v>
      </c>
      <c r="BV309" s="30">
        <f>VLOOKUP($S309,'[4]Lookup Tables'!$O$45:$S$53,5)</f>
        <v>8034</v>
      </c>
      <c r="BW309" s="34">
        <f>F309</f>
        <v>25</v>
      </c>
      <c r="BX309" s="34">
        <f>BB309*BW309</f>
        <v>40.671875</v>
      </c>
      <c r="BY309" s="34">
        <f>BE309*BW309</f>
        <v>42.66</v>
      </c>
      <c r="BZ309" s="34">
        <f>BH309*BW309</f>
        <v>45.601875</v>
      </c>
      <c r="CA309" s="34">
        <f>BZ309+CE309+CI309</f>
        <v>47.661875000000002</v>
      </c>
      <c r="CB309" s="35" t="str">
        <f t="array" ref="CB309">VLOOKUP($E309&amp;ROUNDUP(($AZ309),0), CHOOSE({1,2},'[4]Lookup Tables'!$X$3:$X$129&amp;'[4]Lookup Tables'!$Y$3:$Y$129,'[4]Lookup Tables'!$Z$3:$Z$129),2,0)</f>
        <v>25"-2pc</v>
      </c>
      <c r="CC309" s="34">
        <f t="array" ref="CC309">VLOOKUP($E309&amp;ROUNDUP(($AZ309),0), CHOOSE({1,2},'[4]Lookup Tables'!$X$3:$X$129&amp;'[4]Lookup Tables'!$Y$3:$Y$129,'[4]Lookup Tables'!AA$3:$AA$129),2,0)</f>
        <v>8427</v>
      </c>
      <c r="CD309" s="34">
        <f t="array" ref="CD309">VLOOKUP($E309&amp;ROUNDUP(($AZ309),0), CHOOSE({1,2},'[4]Lookup Tables'!$X$3:$X$129&amp;'[4]Lookup Tables'!$Y$3:$Y$129,'[4]Lookup Tables'!$AB$3:$AB$129),2,0)</f>
        <v>8428</v>
      </c>
      <c r="CE309" s="36">
        <f t="array" ref="CE309">VLOOKUP($E309&amp;ROUNDUP(($AZ309),0), CHOOSE({1,2},'[4]Lookup Tables'!$X$3:$X$129&amp;'[4]Lookup Tables'!$Y$3:$Y$129,'[4]Lookup Tables'!$AD$3:$AD$129),2,0)</f>
        <v>2.06</v>
      </c>
      <c r="CF309" s="34">
        <f t="array" ref="CF309">VLOOKUP($E309&amp;ROUNDUP(($AZ309),0), CHOOSE({1,2},'[4]Lookup Tables'!$X$3:$X$129&amp;'[4]Lookup Tables'!$Y$3:$Y$129,'[4]Lookup Tables'!$AE$3:$AE$129),2,0)</f>
        <v>2</v>
      </c>
      <c r="CG309" s="34" t="str">
        <f t="array" ref="CG309">VLOOKUP($E309&amp;ROUNDUP(($AZ309+1),0), CHOOSE({1,2},'[4]Lookup Tables'!$X$3:$X$129&amp;'[4]Lookup Tables'!$Y$3:$Y$129,'[4]Lookup Tables'!$AC$3:$AC$129),2,0)</f>
        <v>NA</v>
      </c>
      <c r="CH309" s="36">
        <f>(CO309*12)*0.0386</f>
        <v>7.2724481096551443</v>
      </c>
      <c r="CI309" s="36">
        <f t="shared" si="2652"/>
        <v>0</v>
      </c>
      <c r="CJ309" s="36">
        <f>((3.14159*(((S309*0.039370078474)/2)^2))*Q309)*BW309</f>
        <v>566.6850568955939</v>
      </c>
      <c r="CK309" s="36">
        <f>((SQRT((CJ309/Q309)/3.14159))*2)</f>
        <v>5.5118109863600013</v>
      </c>
      <c r="CL309" s="36">
        <f>CK309/0.7827</f>
        <v>7.0420480214130592</v>
      </c>
      <c r="CM309" s="36">
        <f>(2*3.14159*(CL309/2))/12</f>
        <v>1.8436023036325875</v>
      </c>
      <c r="CN309" s="37">
        <f>ROUNDUP((Q309/3)*CM309,1)</f>
        <v>14.6</v>
      </c>
      <c r="CO309" s="37">
        <f>(CN309*ABS(COS(15)))+((6*(CM309*5))/12)</f>
        <v>15.700449286820259</v>
      </c>
      <c r="CP309" s="52" t="str">
        <f t="array" ref="CP309">VLOOKUP($S309&amp;$D309, CHOOSE({1,2}, '[4]Lookup Tables'!$O$65:$O$79&amp;'[4]Lookup Tables'!$P$65:$P$79,'[4]Lookup Tables'!$Q$65:$Q$79),2,0)</f>
        <v>NA</v>
      </c>
      <c r="CQ309" s="39">
        <f t="shared" si="2659"/>
        <v>1.9481416666666669</v>
      </c>
      <c r="CR309" s="40" t="str">
        <f>+IFERROR(VLOOKUP($J309,'[5]Codes - Revised'!$A$8:$O$12110,10,FALSE),"ERROR")</f>
        <v>44 x 44</v>
      </c>
      <c r="CS309" s="41">
        <f>CQ309*F309*H309</f>
        <v>2337.7700000000004</v>
      </c>
    </row>
    <row r="310" spans="1:97" s="10" customFormat="1">
      <c r="A310" s="11" t="s">
        <v>21</v>
      </c>
      <c r="B310" s="12">
        <v>247070</v>
      </c>
      <c r="C310" s="11" t="s">
        <v>630</v>
      </c>
      <c r="D310" s="11" t="s">
        <v>23</v>
      </c>
      <c r="E310" s="11" t="s">
        <v>24</v>
      </c>
      <c r="F310" s="56">
        <v>30</v>
      </c>
      <c r="G310" s="13">
        <f t="shared" si="2701"/>
        <v>56.782250000000005</v>
      </c>
      <c r="H310" s="14">
        <v>48</v>
      </c>
      <c r="I310" s="13">
        <f t="shared" si="2702"/>
        <v>1440</v>
      </c>
      <c r="J310" s="14">
        <v>12255</v>
      </c>
      <c r="K310" s="11" t="s">
        <v>65</v>
      </c>
      <c r="L310" s="15" t="str">
        <f>+IFERROR(VLOOKUP($K310,'[4]Lookup Tables'!$A$3:$B$35,2,FALSE),"ERROR")</f>
        <v>0204</v>
      </c>
      <c r="M310" s="11" t="s">
        <v>51</v>
      </c>
      <c r="N310" s="15" t="str">
        <f t="array" ref="N310">VLOOKUP($M310&amp;$L310, CHOOSE({1,2}, '[4]Lookup Tables'!$I$59:$I$165&amp;'[4]Lookup Tables'!$J$59:$J$165,'[4]Lookup Tables'!$K$59:$K$165), 2,0)</f>
        <v>VLIF0204</v>
      </c>
      <c r="O310" s="15">
        <f t="array" ref="O310">VLOOKUP($M310&amp;$K310&amp;A310, CHOOSE({1,2,3}, '[4]Lookup Tables'!$I$59:$I$165&amp;'[4]Lookup Tables'!$J$59:$J$165&amp;'[4]Lookup Tables'!$H$59:$H$165,'[4]Lookup Tables'!$L$59:$L$165), 2,0)</f>
        <v>70348</v>
      </c>
      <c r="P310" s="15">
        <f>+IFERROR(VLOOKUP($A310,'[4]Lookup Tables'!$I$54:$J$55,2,FALSE),"ERROR")</f>
        <v>72036</v>
      </c>
      <c r="Q310" s="16">
        <v>23.75</v>
      </c>
      <c r="R310" s="51">
        <v>1.25</v>
      </c>
      <c r="S310" s="18">
        <v>28</v>
      </c>
      <c r="T310" s="19">
        <f>(VLOOKUP(S310,'[4]Lookup Tables'!$L$3:$M$11,2,FALSE))*0.039370078474</f>
        <v>1.0925196776535</v>
      </c>
      <c r="U310" s="17">
        <f t="shared" ref="U310:U313" si="2741">(3.14159*(T310/2)^2)*(Q310)</f>
        <v>22.264434266615464</v>
      </c>
      <c r="V310" s="20" t="str">
        <f>+IFERROR(VLOOKUP(L310,'[4]Lookup Tables'!$R$4:$U$22,3,FALSE),"ERROR")</f>
        <v>Yellow</v>
      </c>
      <c r="W310" s="21">
        <f t="shared" ref="W310:W313" si="2742">B310</f>
        <v>247070</v>
      </c>
      <c r="X310" s="22" t="s">
        <v>631</v>
      </c>
      <c r="Y310" s="23" t="s">
        <v>27</v>
      </c>
      <c r="Z310" s="23" t="str">
        <f>+IFERROR(VLOOKUP(L310,'[4]Lookup Tables'!$R$4:$U$22,4,FALSE),"ERROR")</f>
        <v>Slow</v>
      </c>
      <c r="AA310" s="21">
        <f t="shared" ref="AA310:AA313" si="2743">S310</f>
        <v>28</v>
      </c>
      <c r="AB310" s="24">
        <f t="shared" ref="AB310:AB313" si="2744">R310</f>
        <v>1.25</v>
      </c>
      <c r="AC310" s="23" t="s">
        <v>28</v>
      </c>
      <c r="AD310" s="25">
        <v>0.75</v>
      </c>
      <c r="AE310" s="26">
        <f t="shared" ref="AE310:AE313" si="2745">(($U310-(3.1459*(($AB310+0.043)/2)^2))/((3.1459*(($AB310+0.043)/2)^2)-(3.1459*(AD310/2)^2)))/12</f>
        <v>2.0009704869073039</v>
      </c>
      <c r="AF310" s="23" t="s">
        <v>305</v>
      </c>
      <c r="AG310" s="23">
        <v>0.875</v>
      </c>
      <c r="AH310" s="26">
        <f t="shared" ref="AH310:AH313" si="2746">(($U310-(3.1459*(($AB310+0.043)/2)^2))/((3.1459*(($AB310+0.043)/2)^2)-(3.1459*(AG310/2)^2)))/12</f>
        <v>2.4494767393934946</v>
      </c>
      <c r="AI310" s="23" t="s">
        <v>306</v>
      </c>
      <c r="AJ310" s="23">
        <v>1</v>
      </c>
      <c r="AK310" s="26">
        <f t="shared" ref="AK310:AK313" si="2747">(($U310-(3.1459*(($AB310+0.043)/2)^2))/((3.1459*(($AB310+0.043)/2)^2)-(3.1459*(AJ310/2)^2)))/12</f>
        <v>3.3039784366429519</v>
      </c>
      <c r="AL310" s="23" t="s">
        <v>31</v>
      </c>
      <c r="AM310" s="23">
        <v>0.80400000000000005</v>
      </c>
      <c r="AN310" s="26">
        <f t="shared" ref="AN310:AN313" si="2748">(($U310-(3.1459*(($AB310+0.043)/2)^2))/((3.1459*(($AB310+0.043)/2)^2)-(3.1459*(AM310/2)^2)))/12</f>
        <v>2.1647193026556883</v>
      </c>
      <c r="AO310" s="23"/>
      <c r="AP310" s="23"/>
      <c r="AQ310" s="26">
        <f t="shared" ref="AQ310:AQ313" si="2749">(($U310-(3.1459*(($AB310+0.043)/2)^2))/((3.1459*(($AB310+0.043)/2)^2)-(3.1459*(AP310/2)^2)))/12</f>
        <v>1.3277363019507924</v>
      </c>
      <c r="AR310" s="47">
        <f t="shared" ref="AR310:AR313" si="2750">AY310</f>
        <v>24</v>
      </c>
      <c r="AS310" s="21">
        <f>+IFERROR(VLOOKUP(L310,'[4]Lookup Tables'!$R$4:$U$22,2,FALSE),"ERROR")</f>
        <v>240</v>
      </c>
      <c r="AT310" s="23" t="str">
        <f t="shared" ref="AT310:AT313" si="2751">A310</f>
        <v>B or G</v>
      </c>
      <c r="AU310" s="21">
        <f t="shared" ref="AU310:AU313" si="2752">F310</f>
        <v>30</v>
      </c>
      <c r="AV310" s="21" t="str">
        <f>+IFERROR(VLOOKUP(L310,'[4]Lookup Tables'!$R$4:$V$22,5,FALSE),"ERROR")</f>
        <v>5-8</v>
      </c>
      <c r="AW310" s="21">
        <v>600</v>
      </c>
      <c r="AX310" s="48">
        <f t="shared" ref="AX310:AX313" si="2753">Q310</f>
        <v>23.75</v>
      </c>
      <c r="AY310" s="48">
        <f t="shared" ref="AY310:AY313" si="2754">AX310+0.25</f>
        <v>24</v>
      </c>
      <c r="AZ310" s="48">
        <f t="shared" ref="AZ310:AZ313" si="2755">AX310+1</f>
        <v>24.75</v>
      </c>
      <c r="BA310" s="29">
        <f t="array" ref="BA310">VLOOKUP($S310&amp;$M310, CHOOSE({1,2}, '[4]Lookup Tables'!$I$20:$I$49&amp;'[4]Lookup Tables'!$J$20:$J$49,'[4]Lookup Tables'!$K$20:$K$49), 2,0)</f>
        <v>6.8500000000000005E-2</v>
      </c>
      <c r="BB310" s="29">
        <f t="shared" ref="BB310:BB313" si="2756">BA310*AX310</f>
        <v>1.6268750000000001</v>
      </c>
      <c r="BC310" s="30">
        <f t="shared" ref="BC310:BC313" si="2757">BB310*454</f>
        <v>738.60125000000005</v>
      </c>
      <c r="BD310" s="29">
        <f t="array" ref="BD310">VLOOKUP($S310&amp;$M310, CHOOSE({1,2}, '[4]Lookup Tables'!$I$20:$I$49&amp;'[4]Lookup Tables'!$J$20:$J$49,'[4]Lookup Tables'!$L$20:$L$49), 2,0)</f>
        <v>7.1099999999999997E-2</v>
      </c>
      <c r="BE310" s="29">
        <f t="shared" ref="BE310:BE313" si="2758">BD310*AY310</f>
        <v>1.7063999999999999</v>
      </c>
      <c r="BF310" s="30">
        <f t="shared" ref="BF310:BF313" si="2759">BE310*454</f>
        <v>774.7056</v>
      </c>
      <c r="BG310" s="29">
        <f t="array" ref="BG310">VLOOKUP($S310&amp;$M310, CHOOSE({1,2}, '[4]Lookup Tables'!$I$20:$I$49&amp;'[4]Lookup Tables'!$J$20:$J$49,'[4]Lookup Tables'!$M$20:$M$49), 2,0)</f>
        <v>7.3700000000000002E-2</v>
      </c>
      <c r="BH310" s="29">
        <f t="shared" ref="BH310:BH313" si="2760">BG310*AZ310</f>
        <v>1.8240750000000001</v>
      </c>
      <c r="BI310" s="30">
        <f t="shared" ref="BI310:BI313" si="2761">BH310*454</f>
        <v>828.1300500000001</v>
      </c>
      <c r="BJ310" s="30" t="str">
        <f t="shared" ref="BJ310:BJ313" si="2762">N310</f>
        <v>VLIF0204</v>
      </c>
      <c r="BK310" s="31">
        <f t="shared" ref="BK310:BK313" si="2763">BE310*0.7</f>
        <v>1.1944799999999998</v>
      </c>
      <c r="BL310" s="30">
        <v>72036</v>
      </c>
      <c r="BM310" s="31">
        <f t="shared" ref="BM310:BM313" si="2764">BE310*0.3</f>
        <v>0.51191999999999993</v>
      </c>
      <c r="BN310" s="32">
        <v>0.3</v>
      </c>
      <c r="BO310" s="29" t="str">
        <f>'[4]Lookup Tables'!$P$58</f>
        <v>12-8 4x1.25 Universal Clip</v>
      </c>
      <c r="BP310" s="30">
        <f>VLOOKUP($BO310,'[4]Lookup Tables'!$P$58:$Q$60,2)</f>
        <v>8509</v>
      </c>
      <c r="BQ310" s="29" t="str">
        <f>VLOOKUP($S310,'[4]Lookup Tables'!$O$45:$S$53,2)</f>
        <v>54mm142 gauge</v>
      </c>
      <c r="BR310" s="33">
        <f t="shared" ref="BR310:BR313" si="2765">($AY310+1.25)/12</f>
        <v>2.1041666666666665</v>
      </c>
      <c r="BS310" s="30">
        <f>VLOOKUP($S310,'[4]Lookup Tables'!$O$45:$S$53,3)</f>
        <v>8040</v>
      </c>
      <c r="BT310" s="29" t="str">
        <f>VLOOKUP($S310,'[4]Lookup Tables'!$O$45:$S$53,4)</f>
        <v>100mm200 gauge</v>
      </c>
      <c r="BU310" s="33">
        <f t="shared" ref="BU310:BU313" si="2766">($AY310+1.25)/12</f>
        <v>2.1041666666666665</v>
      </c>
      <c r="BV310" s="30">
        <f>VLOOKUP($S310,'[4]Lookup Tables'!$O$45:$S$53,5)</f>
        <v>8034</v>
      </c>
      <c r="BW310" s="34">
        <f t="shared" ref="BW310:BW313" si="2767">F310</f>
        <v>30</v>
      </c>
      <c r="BX310" s="34">
        <f t="shared" ref="BX310:BX313" si="2768">BB310*BW310</f>
        <v>48.806250000000006</v>
      </c>
      <c r="BY310" s="34">
        <f t="shared" ref="BY310:BY313" si="2769">BE310*BW310</f>
        <v>51.192</v>
      </c>
      <c r="BZ310" s="34">
        <f t="shared" ref="BZ310:BZ313" si="2770">BH310*BW310</f>
        <v>54.722250000000003</v>
      </c>
      <c r="CA310" s="34">
        <f t="shared" ref="CA310:CA313" si="2771">BZ310+CE310+CI310</f>
        <v>56.782250000000005</v>
      </c>
      <c r="CB310" s="35" t="str">
        <f t="array" ref="CB310">VLOOKUP($E310&amp;ROUNDUP(($AZ310),0), CHOOSE({1,2},'[4]Lookup Tables'!$X$3:$X$129&amp;'[4]Lookup Tables'!$Y$3:$Y$129,'[4]Lookup Tables'!$Z$3:$Z$129),2,0)</f>
        <v>25"-2pc</v>
      </c>
      <c r="CC310" s="34">
        <f t="array" ref="CC310">VLOOKUP($E310&amp;ROUNDUP(($AZ310),0), CHOOSE({1,2},'[4]Lookup Tables'!$X$3:$X$129&amp;'[4]Lookup Tables'!$Y$3:$Y$129,'[4]Lookup Tables'!AA$3:$AA$129),2,0)</f>
        <v>8427</v>
      </c>
      <c r="CD310" s="34">
        <f t="array" ref="CD310">VLOOKUP($E310&amp;ROUNDUP(($AZ310),0), CHOOSE({1,2},'[4]Lookup Tables'!$X$3:$X$129&amp;'[4]Lookup Tables'!$Y$3:$Y$129,'[4]Lookup Tables'!$AB$3:$AB$129),2,0)</f>
        <v>8428</v>
      </c>
      <c r="CE310" s="36">
        <f t="array" ref="CE310">VLOOKUP($E310&amp;ROUNDUP(($AZ310),0), CHOOSE({1,2},'[4]Lookup Tables'!$X$3:$X$129&amp;'[4]Lookup Tables'!$Y$3:$Y$129,'[4]Lookup Tables'!$AD$3:$AD$129),2,0)</f>
        <v>2.06</v>
      </c>
      <c r="CF310" s="34">
        <f t="array" ref="CF310">VLOOKUP($E310&amp;ROUNDUP(($AZ310),0), CHOOSE({1,2},'[4]Lookup Tables'!$X$3:$X$129&amp;'[4]Lookup Tables'!$Y$3:$Y$129,'[4]Lookup Tables'!$AE$3:$AE$129),2,0)</f>
        <v>2</v>
      </c>
      <c r="CG310" s="34" t="str">
        <f t="array" ref="CG310">VLOOKUP($E310&amp;ROUNDUP(($AZ310+1),0), CHOOSE({1,2},'[4]Lookup Tables'!$X$3:$X$129&amp;'[4]Lookup Tables'!$Y$3:$Y$129,'[4]Lookup Tables'!$AC$3:$AC$129),2,0)</f>
        <v>NA</v>
      </c>
      <c r="CH310" s="36">
        <f t="shared" ref="CH310:CH313" si="2772">(CO310*12)*0.0386</f>
        <v>7.9688554890461161</v>
      </c>
      <c r="CI310" s="36">
        <f t="shared" si="2652"/>
        <v>0</v>
      </c>
      <c r="CJ310" s="36">
        <f t="shared" ref="CJ310:CJ313" si="2773">((3.14159*(((S310*0.039370078474)/2)^2))*Q310)*BW310</f>
        <v>680.02206827471264</v>
      </c>
      <c r="CK310" s="36">
        <f t="shared" ref="CK310:CK313" si="2774">((SQRT((CJ310/Q310)/3.14159))*2)</f>
        <v>6.037886419868344</v>
      </c>
      <c r="CL310" s="36">
        <f t="shared" ref="CL310:CL313" si="2775">CK310/0.7827</f>
        <v>7.7141771047251106</v>
      </c>
      <c r="CM310" s="36">
        <f t="shared" ref="CM310:CM313" si="2776">(2*3.14159*(CL310/2))/12</f>
        <v>2.0195651375361132</v>
      </c>
      <c r="CN310" s="37">
        <f t="shared" ref="CN310:CN313" si="2777">ROUNDUP((Q310/3)*CM310,1)</f>
        <v>16</v>
      </c>
      <c r="CO310" s="37">
        <f t="shared" ref="CO310:CO313" si="2778">(CN310*ABS(COS(15)))+((6*(CM310*5))/12)</f>
        <v>17.203919449581424</v>
      </c>
      <c r="CP310" s="52" t="str">
        <f t="array" ref="CP310">VLOOKUP($S310&amp;$D310, CHOOSE({1,2}, '[4]Lookup Tables'!$O$65:$O$73&amp;'[4]Lookup Tables'!$P$65:$P$73,'[4]Lookup Tables'!$Q$65:$Q$73),2,0)</f>
        <v>NA</v>
      </c>
      <c r="CQ310" s="39">
        <f t="shared" si="2659"/>
        <v>1.9274638888888891</v>
      </c>
      <c r="CR310" s="40" t="str">
        <f>+IFERROR(VLOOKUP($J310,'[5]Codes - Revised'!$A$8:$O$12110,10,FALSE),"ERROR")</f>
        <v>44 x 44</v>
      </c>
      <c r="CS310" s="41">
        <f t="shared" ref="CS310:CS313" si="2779">CQ310*F310*H310</f>
        <v>2775.5480000000007</v>
      </c>
    </row>
    <row r="311" spans="1:97" s="10" customFormat="1">
      <c r="A311" s="11" t="s">
        <v>21</v>
      </c>
      <c r="B311" s="12">
        <v>247071</v>
      </c>
      <c r="C311" s="11" t="s">
        <v>632</v>
      </c>
      <c r="D311" s="11" t="s">
        <v>50</v>
      </c>
      <c r="E311" s="11" t="s">
        <v>24</v>
      </c>
      <c r="F311" s="56">
        <v>30</v>
      </c>
      <c r="G311" s="13">
        <f t="shared" si="2701"/>
        <v>56.782250000000005</v>
      </c>
      <c r="H311" s="14">
        <v>48</v>
      </c>
      <c r="I311" s="13">
        <f t="shared" si="2702"/>
        <v>1440</v>
      </c>
      <c r="J311" s="14">
        <v>12255</v>
      </c>
      <c r="K311" s="11" t="s">
        <v>314</v>
      </c>
      <c r="L311" s="15">
        <f>+IFERROR(VLOOKUP($K311,'[4]Lookup Tables'!$A$3:$B$35,2,FALSE),"ERROR")</f>
        <v>35</v>
      </c>
      <c r="M311" s="11" t="s">
        <v>51</v>
      </c>
      <c r="N311" s="15" t="str">
        <f t="array" ref="N311">VLOOKUP($M311&amp;$L311, CHOOSE({1,2}, '[4]Lookup Tables'!$I$59:$I$165&amp;'[4]Lookup Tables'!$J$59:$J$165,'[4]Lookup Tables'!$K$59:$K$165), 2,0)</f>
        <v>VLIF35</v>
      </c>
      <c r="O311" s="15">
        <f t="array" ref="O311">VLOOKUP($M311&amp;$K311&amp;A311, CHOOSE({1,2,3}, '[4]Lookup Tables'!$I$59:$I$165&amp;'[4]Lookup Tables'!$J$59:$J$165&amp;'[4]Lookup Tables'!$H$59:$H$165,'[4]Lookup Tables'!$L$59:$L$165), 2,0)</f>
        <v>70368</v>
      </c>
      <c r="P311" s="15">
        <f>+IFERROR(VLOOKUP($A311,'[4]Lookup Tables'!$I$54:$J$55,2,FALSE),"ERROR")</f>
        <v>72036</v>
      </c>
      <c r="Q311" s="16">
        <v>23.75</v>
      </c>
      <c r="R311" s="51">
        <v>1.25</v>
      </c>
      <c r="S311" s="18">
        <v>28</v>
      </c>
      <c r="T311" s="19">
        <f>(VLOOKUP(S311,'[4]Lookup Tables'!$L$3:$M$11,2,FALSE))*0.039370078474</f>
        <v>1.0925196776535</v>
      </c>
      <c r="U311" s="17">
        <f t="shared" si="2741"/>
        <v>22.264434266615464</v>
      </c>
      <c r="V311" s="20" t="str">
        <f>+IFERROR(VLOOKUP(L311,'[4]Lookup Tables'!$R$4:$U$22,3,FALSE),"ERROR")</f>
        <v>Blue</v>
      </c>
      <c r="W311" s="21">
        <f t="shared" si="2742"/>
        <v>247071</v>
      </c>
      <c r="X311" s="22" t="s">
        <v>633</v>
      </c>
      <c r="Y311" s="23" t="s">
        <v>27</v>
      </c>
      <c r="Z311" s="23" t="str">
        <f>+IFERROR(VLOOKUP(L311,'[4]Lookup Tables'!$R$4:$U$22,4,FALSE),"ERROR")</f>
        <v>Fast</v>
      </c>
      <c r="AA311" s="21">
        <f t="shared" si="2743"/>
        <v>28</v>
      </c>
      <c r="AB311" s="24">
        <f t="shared" si="2744"/>
        <v>1.25</v>
      </c>
      <c r="AC311" s="23" t="s">
        <v>28</v>
      </c>
      <c r="AD311" s="25">
        <v>0.75</v>
      </c>
      <c r="AE311" s="26">
        <f t="shared" si="2745"/>
        <v>2.0009704869073039</v>
      </c>
      <c r="AF311" s="23" t="s">
        <v>305</v>
      </c>
      <c r="AG311" s="23">
        <v>0.875</v>
      </c>
      <c r="AH311" s="26">
        <f t="shared" si="2746"/>
        <v>2.4494767393934946</v>
      </c>
      <c r="AI311" s="23" t="s">
        <v>306</v>
      </c>
      <c r="AJ311" s="23">
        <v>1</v>
      </c>
      <c r="AK311" s="26">
        <f t="shared" si="2747"/>
        <v>3.3039784366429519</v>
      </c>
      <c r="AL311" s="23" t="s">
        <v>31</v>
      </c>
      <c r="AM311" s="23">
        <v>0.80400000000000005</v>
      </c>
      <c r="AN311" s="26">
        <f t="shared" si="2748"/>
        <v>2.1647193026556883</v>
      </c>
      <c r="AO311" s="23"/>
      <c r="AP311" s="23"/>
      <c r="AQ311" s="26">
        <f t="shared" si="2749"/>
        <v>1.3277363019507924</v>
      </c>
      <c r="AR311" s="47">
        <f t="shared" si="2750"/>
        <v>24</v>
      </c>
      <c r="AS311" s="21">
        <f>+IFERROR(VLOOKUP(L311,'[4]Lookup Tables'!$R$4:$U$22,2,FALSE),"ERROR")</f>
        <v>30</v>
      </c>
      <c r="AT311" s="23" t="str">
        <f t="shared" si="2751"/>
        <v>B or G</v>
      </c>
      <c r="AU311" s="21">
        <f t="shared" si="2752"/>
        <v>30</v>
      </c>
      <c r="AV311" s="21" t="str">
        <f>+IFERROR(VLOOKUP(L311,'[4]Lookup Tables'!$R$4:$V$22,5,FALSE),"ERROR")</f>
        <v>5-8</v>
      </c>
      <c r="AW311" s="21">
        <v>600</v>
      </c>
      <c r="AX311" s="48">
        <f t="shared" si="2753"/>
        <v>23.75</v>
      </c>
      <c r="AY311" s="48">
        <f t="shared" si="2754"/>
        <v>24</v>
      </c>
      <c r="AZ311" s="48">
        <f t="shared" si="2755"/>
        <v>24.75</v>
      </c>
      <c r="BA311" s="29">
        <f t="array" ref="BA311">VLOOKUP($S311&amp;$M311, CHOOSE({1,2}, '[4]Lookup Tables'!$I$20:$I$49&amp;'[4]Lookup Tables'!$J$20:$J$49,'[4]Lookup Tables'!$K$20:$K$49), 2,0)</f>
        <v>6.8500000000000005E-2</v>
      </c>
      <c r="BB311" s="29">
        <f t="shared" si="2756"/>
        <v>1.6268750000000001</v>
      </c>
      <c r="BC311" s="30">
        <f t="shared" si="2757"/>
        <v>738.60125000000005</v>
      </c>
      <c r="BD311" s="29">
        <f t="array" ref="BD311">VLOOKUP($S311&amp;$M311, CHOOSE({1,2}, '[4]Lookup Tables'!$I$20:$I$49&amp;'[4]Lookup Tables'!$J$20:$J$49,'[4]Lookup Tables'!$L$20:$L$49), 2,0)</f>
        <v>7.1099999999999997E-2</v>
      </c>
      <c r="BE311" s="29">
        <f t="shared" si="2758"/>
        <v>1.7063999999999999</v>
      </c>
      <c r="BF311" s="30">
        <f t="shared" si="2759"/>
        <v>774.7056</v>
      </c>
      <c r="BG311" s="29">
        <f t="array" ref="BG311">VLOOKUP($S311&amp;$M311, CHOOSE({1,2}, '[4]Lookup Tables'!$I$20:$I$49&amp;'[4]Lookup Tables'!$J$20:$J$49,'[4]Lookup Tables'!$M$20:$M$49), 2,0)</f>
        <v>7.3700000000000002E-2</v>
      </c>
      <c r="BH311" s="29">
        <f t="shared" si="2760"/>
        <v>1.8240750000000001</v>
      </c>
      <c r="BI311" s="30">
        <f t="shared" si="2761"/>
        <v>828.1300500000001</v>
      </c>
      <c r="BJ311" s="30" t="str">
        <f t="shared" si="2762"/>
        <v>VLIF35</v>
      </c>
      <c r="BK311" s="31">
        <f t="shared" si="2763"/>
        <v>1.1944799999999998</v>
      </c>
      <c r="BL311" s="30">
        <v>72036</v>
      </c>
      <c r="BM311" s="31">
        <f t="shared" si="2764"/>
        <v>0.51191999999999993</v>
      </c>
      <c r="BN311" s="32">
        <v>0.3</v>
      </c>
      <c r="BO311" s="29" t="str">
        <f>'[4]Lookup Tables'!$P$58</f>
        <v>12-8 4x1.25 Universal Clip</v>
      </c>
      <c r="BP311" s="30">
        <f>VLOOKUP($BO311,'[4]Lookup Tables'!$P$58:$Q$60,2)</f>
        <v>8509</v>
      </c>
      <c r="BQ311" s="29" t="str">
        <f>VLOOKUP($S311,'[4]Lookup Tables'!$O$45:$S$53,2)</f>
        <v>54mm142 gauge</v>
      </c>
      <c r="BR311" s="33">
        <f t="shared" si="2765"/>
        <v>2.1041666666666665</v>
      </c>
      <c r="BS311" s="30">
        <f>VLOOKUP($S311,'[4]Lookup Tables'!$O$45:$S$53,3)</f>
        <v>8040</v>
      </c>
      <c r="BT311" s="29" t="str">
        <f>VLOOKUP($S311,'[4]Lookup Tables'!$O$45:$S$53,4)</f>
        <v>100mm200 gauge</v>
      </c>
      <c r="BU311" s="33">
        <f t="shared" si="2766"/>
        <v>2.1041666666666665</v>
      </c>
      <c r="BV311" s="30">
        <f>VLOOKUP($S311,'[4]Lookup Tables'!$O$45:$S$53,5)</f>
        <v>8034</v>
      </c>
      <c r="BW311" s="34">
        <f t="shared" si="2767"/>
        <v>30</v>
      </c>
      <c r="BX311" s="34">
        <f t="shared" si="2768"/>
        <v>48.806250000000006</v>
      </c>
      <c r="BY311" s="34">
        <f t="shared" si="2769"/>
        <v>51.192</v>
      </c>
      <c r="BZ311" s="34">
        <f t="shared" si="2770"/>
        <v>54.722250000000003</v>
      </c>
      <c r="CA311" s="34">
        <f t="shared" si="2771"/>
        <v>56.782250000000005</v>
      </c>
      <c r="CB311" s="35" t="str">
        <f t="array" ref="CB311">VLOOKUP($E311&amp;ROUNDUP(($AZ311),0), CHOOSE({1,2},'[4]Lookup Tables'!$X$3:$X$129&amp;'[4]Lookup Tables'!$Y$3:$Y$129,'[4]Lookup Tables'!$Z$3:$Z$129),2,0)</f>
        <v>25"-2pc</v>
      </c>
      <c r="CC311" s="34">
        <f t="array" ref="CC311">VLOOKUP($E311&amp;ROUNDUP(($AZ311),0), CHOOSE({1,2},'[4]Lookup Tables'!$X$3:$X$129&amp;'[4]Lookup Tables'!$Y$3:$Y$129,'[4]Lookup Tables'!AA$3:$AA$129),2,0)</f>
        <v>8427</v>
      </c>
      <c r="CD311" s="34">
        <f t="array" ref="CD311">VLOOKUP($E311&amp;ROUNDUP(($AZ311),0), CHOOSE({1,2},'[4]Lookup Tables'!$X$3:$X$129&amp;'[4]Lookup Tables'!$Y$3:$Y$129,'[4]Lookup Tables'!$AB$3:$AB$129),2,0)</f>
        <v>8428</v>
      </c>
      <c r="CE311" s="36">
        <f t="array" ref="CE311">VLOOKUP($E311&amp;ROUNDUP(($AZ311),0), CHOOSE({1,2},'[4]Lookup Tables'!$X$3:$X$129&amp;'[4]Lookup Tables'!$Y$3:$Y$129,'[4]Lookup Tables'!$AD$3:$AD$129),2,0)</f>
        <v>2.06</v>
      </c>
      <c r="CF311" s="34">
        <f t="array" ref="CF311">VLOOKUP($E311&amp;ROUNDUP(($AZ311),0), CHOOSE({1,2},'[4]Lookup Tables'!$X$3:$X$129&amp;'[4]Lookup Tables'!$Y$3:$Y$129,'[4]Lookup Tables'!$AE$3:$AE$129),2,0)</f>
        <v>2</v>
      </c>
      <c r="CG311" s="34" t="str">
        <f t="array" ref="CG311">VLOOKUP($E311&amp;ROUNDUP(($AZ311+1),0), CHOOSE({1,2},'[4]Lookup Tables'!$X$3:$X$129&amp;'[4]Lookup Tables'!$Y$3:$Y$129,'[4]Lookup Tables'!$AC$3:$AC$129),2,0)</f>
        <v>NA</v>
      </c>
      <c r="CH311" s="36">
        <f t="shared" si="2772"/>
        <v>7.9688554890461161</v>
      </c>
      <c r="CI311" s="36">
        <f t="shared" si="2652"/>
        <v>0</v>
      </c>
      <c r="CJ311" s="36">
        <f t="shared" si="2773"/>
        <v>680.02206827471264</v>
      </c>
      <c r="CK311" s="36">
        <f t="shared" si="2774"/>
        <v>6.037886419868344</v>
      </c>
      <c r="CL311" s="36">
        <f t="shared" si="2775"/>
        <v>7.7141771047251106</v>
      </c>
      <c r="CM311" s="36">
        <f t="shared" si="2776"/>
        <v>2.0195651375361132</v>
      </c>
      <c r="CN311" s="37">
        <f t="shared" si="2777"/>
        <v>16</v>
      </c>
      <c r="CO311" s="37">
        <f t="shared" si="2778"/>
        <v>17.203919449581424</v>
      </c>
      <c r="CP311" s="52">
        <f t="array" ref="CP311">VLOOKUP($S311&amp;$D311, CHOOSE({1,2}, '[4]Lookup Tables'!$O$65:$O$73&amp;'[4]Lookup Tables'!$P$65:$P$73,'[4]Lookup Tables'!$Q$65:$Q$73),2,0)</f>
        <v>8510</v>
      </c>
      <c r="CQ311" s="39">
        <f t="shared" si="2659"/>
        <v>1.9274638888888891</v>
      </c>
      <c r="CR311" s="40" t="str">
        <f>+IFERROR(VLOOKUP($J311,'[5]Codes - Revised'!$A$8:$O$12110,10,FALSE),"ERROR")</f>
        <v>44 x 44</v>
      </c>
      <c r="CS311" s="41">
        <f t="shared" si="2779"/>
        <v>2775.5480000000007</v>
      </c>
    </row>
    <row r="312" spans="1:97" s="10" customFormat="1">
      <c r="A312" s="11" t="s">
        <v>21</v>
      </c>
      <c r="B312" s="12">
        <v>247072</v>
      </c>
      <c r="C312" s="11" t="s">
        <v>634</v>
      </c>
      <c r="D312" s="11" t="s">
        <v>50</v>
      </c>
      <c r="E312" s="11" t="s">
        <v>24</v>
      </c>
      <c r="F312" s="56">
        <v>30</v>
      </c>
      <c r="G312" s="13">
        <f t="shared" si="2701"/>
        <v>56.782250000000005</v>
      </c>
      <c r="H312" s="14">
        <v>48</v>
      </c>
      <c r="I312" s="13">
        <f t="shared" si="2702"/>
        <v>1440</v>
      </c>
      <c r="J312" s="14">
        <v>12255</v>
      </c>
      <c r="K312" s="11" t="s">
        <v>65</v>
      </c>
      <c r="L312" s="15" t="str">
        <f>+IFERROR(VLOOKUP($K312,'[4]Lookup Tables'!$A$3:$B$35,2,FALSE),"ERROR")</f>
        <v>0204</v>
      </c>
      <c r="M312" s="11" t="s">
        <v>51</v>
      </c>
      <c r="N312" s="15" t="str">
        <f t="array" ref="N312">VLOOKUP($M312&amp;$L312, CHOOSE({1,2}, '[4]Lookup Tables'!$I$59:$I$165&amp;'[4]Lookup Tables'!$J$59:$J$165,'[4]Lookup Tables'!$K$59:$K$165), 2,0)</f>
        <v>VLIF0204</v>
      </c>
      <c r="O312" s="15">
        <f t="array" ref="O312">VLOOKUP($M312&amp;$K312&amp;A312, CHOOSE({1,2,3}, '[4]Lookup Tables'!$I$59:$I$165&amp;'[4]Lookup Tables'!$J$59:$J$165&amp;'[4]Lookup Tables'!$H$59:$H$165,'[4]Lookup Tables'!$L$59:$L$165), 2,0)</f>
        <v>70348</v>
      </c>
      <c r="P312" s="15">
        <f>+IFERROR(VLOOKUP($A312,'[4]Lookup Tables'!$I$54:$J$55,2,FALSE),"ERROR")</f>
        <v>72036</v>
      </c>
      <c r="Q312" s="16">
        <v>23.75</v>
      </c>
      <c r="R312" s="51">
        <v>1.25</v>
      </c>
      <c r="S312" s="18">
        <v>28</v>
      </c>
      <c r="T312" s="19">
        <f>(VLOOKUP(S312,'[4]Lookup Tables'!$L$3:$M$11,2,FALSE))*0.039370078474</f>
        <v>1.0925196776535</v>
      </c>
      <c r="U312" s="17">
        <f t="shared" si="2741"/>
        <v>22.264434266615464</v>
      </c>
      <c r="V312" s="20" t="str">
        <f>+IFERROR(VLOOKUP(L312,'[4]Lookup Tables'!$R$4:$U$22,3,FALSE),"ERROR")</f>
        <v>Yellow</v>
      </c>
      <c r="W312" s="21">
        <f t="shared" si="2742"/>
        <v>247072</v>
      </c>
      <c r="X312" s="22" t="s">
        <v>635</v>
      </c>
      <c r="Y312" s="23" t="s">
        <v>27</v>
      </c>
      <c r="Z312" s="23" t="str">
        <f>+IFERROR(VLOOKUP(L312,'[4]Lookup Tables'!$R$4:$U$22,4,FALSE),"ERROR")</f>
        <v>Slow</v>
      </c>
      <c r="AA312" s="21">
        <f t="shared" si="2743"/>
        <v>28</v>
      </c>
      <c r="AB312" s="24">
        <f t="shared" si="2744"/>
        <v>1.25</v>
      </c>
      <c r="AC312" s="23" t="s">
        <v>28</v>
      </c>
      <c r="AD312" s="25">
        <v>0.75</v>
      </c>
      <c r="AE312" s="26">
        <f t="shared" si="2745"/>
        <v>2.0009704869073039</v>
      </c>
      <c r="AF312" s="23" t="s">
        <v>305</v>
      </c>
      <c r="AG312" s="23">
        <v>0.875</v>
      </c>
      <c r="AH312" s="26">
        <f t="shared" si="2746"/>
        <v>2.4494767393934946</v>
      </c>
      <c r="AI312" s="23" t="s">
        <v>306</v>
      </c>
      <c r="AJ312" s="23">
        <v>1</v>
      </c>
      <c r="AK312" s="26">
        <f t="shared" si="2747"/>
        <v>3.3039784366429519</v>
      </c>
      <c r="AL312" s="23" t="s">
        <v>31</v>
      </c>
      <c r="AM312" s="23">
        <v>0.80400000000000005</v>
      </c>
      <c r="AN312" s="26">
        <f t="shared" si="2748"/>
        <v>2.1647193026556883</v>
      </c>
      <c r="AO312" s="23"/>
      <c r="AP312" s="23"/>
      <c r="AQ312" s="26">
        <f t="shared" si="2749"/>
        <v>1.3277363019507924</v>
      </c>
      <c r="AR312" s="47">
        <f t="shared" si="2750"/>
        <v>24</v>
      </c>
      <c r="AS312" s="21">
        <f>+IFERROR(VLOOKUP(L312,'[4]Lookup Tables'!$R$4:$U$22,2,FALSE),"ERROR")</f>
        <v>240</v>
      </c>
      <c r="AT312" s="23" t="str">
        <f t="shared" si="2751"/>
        <v>B or G</v>
      </c>
      <c r="AU312" s="21">
        <f t="shared" si="2752"/>
        <v>30</v>
      </c>
      <c r="AV312" s="21" t="str">
        <f>+IFERROR(VLOOKUP(L312,'[4]Lookup Tables'!$R$4:$V$22,5,FALSE),"ERROR")</f>
        <v>5-8</v>
      </c>
      <c r="AW312" s="21">
        <v>600</v>
      </c>
      <c r="AX312" s="48">
        <f t="shared" si="2753"/>
        <v>23.75</v>
      </c>
      <c r="AY312" s="48">
        <f t="shared" si="2754"/>
        <v>24</v>
      </c>
      <c r="AZ312" s="48">
        <f t="shared" si="2755"/>
        <v>24.75</v>
      </c>
      <c r="BA312" s="29">
        <f t="array" ref="BA312">VLOOKUP($S312&amp;$M312, CHOOSE({1,2}, '[4]Lookup Tables'!$I$20:$I$49&amp;'[4]Lookup Tables'!$J$20:$J$49,'[4]Lookup Tables'!$K$20:$K$49), 2,0)</f>
        <v>6.8500000000000005E-2</v>
      </c>
      <c r="BB312" s="29">
        <f t="shared" si="2756"/>
        <v>1.6268750000000001</v>
      </c>
      <c r="BC312" s="30">
        <f t="shared" si="2757"/>
        <v>738.60125000000005</v>
      </c>
      <c r="BD312" s="29">
        <f t="array" ref="BD312">VLOOKUP($S312&amp;$M312, CHOOSE({1,2}, '[4]Lookup Tables'!$I$20:$I$49&amp;'[4]Lookup Tables'!$J$20:$J$49,'[4]Lookup Tables'!$L$20:$L$49), 2,0)</f>
        <v>7.1099999999999997E-2</v>
      </c>
      <c r="BE312" s="29">
        <f t="shared" si="2758"/>
        <v>1.7063999999999999</v>
      </c>
      <c r="BF312" s="30">
        <f t="shared" si="2759"/>
        <v>774.7056</v>
      </c>
      <c r="BG312" s="29">
        <f t="array" ref="BG312">VLOOKUP($S312&amp;$M312, CHOOSE({1,2}, '[4]Lookup Tables'!$I$20:$I$49&amp;'[4]Lookup Tables'!$J$20:$J$49,'[4]Lookup Tables'!$M$20:$M$49), 2,0)</f>
        <v>7.3700000000000002E-2</v>
      </c>
      <c r="BH312" s="29">
        <f t="shared" si="2760"/>
        <v>1.8240750000000001</v>
      </c>
      <c r="BI312" s="30">
        <f t="shared" si="2761"/>
        <v>828.1300500000001</v>
      </c>
      <c r="BJ312" s="30" t="str">
        <f t="shared" si="2762"/>
        <v>VLIF0204</v>
      </c>
      <c r="BK312" s="31">
        <f t="shared" si="2763"/>
        <v>1.1944799999999998</v>
      </c>
      <c r="BL312" s="30">
        <v>72036</v>
      </c>
      <c r="BM312" s="31">
        <f t="shared" si="2764"/>
        <v>0.51191999999999993</v>
      </c>
      <c r="BN312" s="32">
        <v>0.3</v>
      </c>
      <c r="BO312" s="29" t="str">
        <f>'[4]Lookup Tables'!$P$58</f>
        <v>12-8 4x1.25 Universal Clip</v>
      </c>
      <c r="BP312" s="30">
        <f>VLOOKUP($BO312,'[4]Lookup Tables'!$P$58:$Q$60,2)</f>
        <v>8509</v>
      </c>
      <c r="BQ312" s="29" t="str">
        <f>VLOOKUP($S312,'[4]Lookup Tables'!$O$45:$S$53,2)</f>
        <v>54mm142 gauge</v>
      </c>
      <c r="BR312" s="33">
        <f t="shared" si="2765"/>
        <v>2.1041666666666665</v>
      </c>
      <c r="BS312" s="30">
        <f>VLOOKUP($S312,'[4]Lookup Tables'!$O$45:$S$53,3)</f>
        <v>8040</v>
      </c>
      <c r="BT312" s="29" t="str">
        <f>VLOOKUP($S312,'[4]Lookup Tables'!$O$45:$S$53,4)</f>
        <v>100mm200 gauge</v>
      </c>
      <c r="BU312" s="33">
        <f t="shared" si="2766"/>
        <v>2.1041666666666665</v>
      </c>
      <c r="BV312" s="30">
        <f>VLOOKUP($S312,'[4]Lookup Tables'!$O$45:$S$53,5)</f>
        <v>8034</v>
      </c>
      <c r="BW312" s="34">
        <f t="shared" si="2767"/>
        <v>30</v>
      </c>
      <c r="BX312" s="34">
        <f t="shared" si="2768"/>
        <v>48.806250000000006</v>
      </c>
      <c r="BY312" s="34">
        <f t="shared" si="2769"/>
        <v>51.192</v>
      </c>
      <c r="BZ312" s="34">
        <f t="shared" si="2770"/>
        <v>54.722250000000003</v>
      </c>
      <c r="CA312" s="34">
        <f t="shared" si="2771"/>
        <v>56.782250000000005</v>
      </c>
      <c r="CB312" s="35" t="str">
        <f t="array" ref="CB312">VLOOKUP($E312&amp;ROUNDUP(($AZ312),0), CHOOSE({1,2},'[4]Lookup Tables'!$X$3:$X$129&amp;'[4]Lookup Tables'!$Y$3:$Y$129,'[4]Lookup Tables'!$Z$3:$Z$129),2,0)</f>
        <v>25"-2pc</v>
      </c>
      <c r="CC312" s="34">
        <f t="array" ref="CC312">VLOOKUP($E312&amp;ROUNDUP(($AZ312),0), CHOOSE({1,2},'[4]Lookup Tables'!$X$3:$X$129&amp;'[4]Lookup Tables'!$Y$3:$Y$129,'[4]Lookup Tables'!AA$3:$AA$129),2,0)</f>
        <v>8427</v>
      </c>
      <c r="CD312" s="34">
        <f t="array" ref="CD312">VLOOKUP($E312&amp;ROUNDUP(($AZ312),0), CHOOSE({1,2},'[4]Lookup Tables'!$X$3:$X$129&amp;'[4]Lookup Tables'!$Y$3:$Y$129,'[4]Lookup Tables'!$AB$3:$AB$129),2,0)</f>
        <v>8428</v>
      </c>
      <c r="CE312" s="36">
        <f t="array" ref="CE312">VLOOKUP($E312&amp;ROUNDUP(($AZ312),0), CHOOSE({1,2},'[4]Lookup Tables'!$X$3:$X$129&amp;'[4]Lookup Tables'!$Y$3:$Y$129,'[4]Lookup Tables'!$AD$3:$AD$129),2,0)</f>
        <v>2.06</v>
      </c>
      <c r="CF312" s="34">
        <f t="array" ref="CF312">VLOOKUP($E312&amp;ROUNDUP(($AZ312),0), CHOOSE({1,2},'[4]Lookup Tables'!$X$3:$X$129&amp;'[4]Lookup Tables'!$Y$3:$Y$129,'[4]Lookup Tables'!$AE$3:$AE$129),2,0)</f>
        <v>2</v>
      </c>
      <c r="CG312" s="34" t="str">
        <f t="array" ref="CG312">VLOOKUP($E312&amp;ROUNDUP(($AZ312+1),0), CHOOSE({1,2},'[4]Lookup Tables'!$X$3:$X$129&amp;'[4]Lookup Tables'!$Y$3:$Y$129,'[4]Lookup Tables'!$AC$3:$AC$129),2,0)</f>
        <v>NA</v>
      </c>
      <c r="CH312" s="36">
        <f t="shared" si="2772"/>
        <v>7.9688554890461161</v>
      </c>
      <c r="CI312" s="36">
        <f t="shared" si="2652"/>
        <v>0</v>
      </c>
      <c r="CJ312" s="36">
        <f t="shared" si="2773"/>
        <v>680.02206827471264</v>
      </c>
      <c r="CK312" s="36">
        <f t="shared" si="2774"/>
        <v>6.037886419868344</v>
      </c>
      <c r="CL312" s="36">
        <f t="shared" si="2775"/>
        <v>7.7141771047251106</v>
      </c>
      <c r="CM312" s="36">
        <f t="shared" si="2776"/>
        <v>2.0195651375361132</v>
      </c>
      <c r="CN312" s="37">
        <f t="shared" si="2777"/>
        <v>16</v>
      </c>
      <c r="CO312" s="37">
        <f t="shared" si="2778"/>
        <v>17.203919449581424</v>
      </c>
      <c r="CP312" s="52">
        <f t="array" ref="CP312">VLOOKUP($S312&amp;$D312, CHOOSE({1,2}, '[4]Lookup Tables'!$O$65:$O$73&amp;'[4]Lookup Tables'!$P$65:$P$73,'[4]Lookup Tables'!$Q$65:$Q$73),2,0)</f>
        <v>8510</v>
      </c>
      <c r="CQ312" s="39">
        <f t="shared" si="2659"/>
        <v>1.9274638888888891</v>
      </c>
      <c r="CR312" s="40" t="str">
        <f>+IFERROR(VLOOKUP($J312,'[5]Codes - Revised'!$A$8:$O$12110,10,FALSE),"ERROR")</f>
        <v>44 x 44</v>
      </c>
      <c r="CS312" s="41">
        <f t="shared" si="2779"/>
        <v>2775.5480000000007</v>
      </c>
    </row>
    <row r="313" spans="1:97" s="10" customFormat="1">
      <c r="A313" s="11" t="s">
        <v>21</v>
      </c>
      <c r="B313" s="12">
        <v>247073</v>
      </c>
      <c r="C313" s="11" t="s">
        <v>636</v>
      </c>
      <c r="D313" s="11" t="s">
        <v>23</v>
      </c>
      <c r="E313" s="11" t="s">
        <v>24</v>
      </c>
      <c r="F313" s="56">
        <v>25</v>
      </c>
      <c r="G313" s="13">
        <f t="shared" si="2701"/>
        <v>47.661875000000002</v>
      </c>
      <c r="H313" s="14">
        <v>48</v>
      </c>
      <c r="I313" s="13">
        <f t="shared" si="2702"/>
        <v>1200</v>
      </c>
      <c r="J313" s="14">
        <v>12255</v>
      </c>
      <c r="K313" s="11" t="s">
        <v>68</v>
      </c>
      <c r="L313" s="15">
        <f>+IFERROR(VLOOKUP($K313,'[4]Lookup Tables'!$A$3:$B$35,2,FALSE),"ERROR")</f>
        <v>20</v>
      </c>
      <c r="M313" s="11" t="s">
        <v>51</v>
      </c>
      <c r="N313" s="15" t="str">
        <f t="array" ref="N313">VLOOKUP($M313&amp;$L313, CHOOSE({1,2}, '[4]Lookup Tables'!$I$59:$I$165&amp;'[4]Lookup Tables'!$J$59:$J$165,'[4]Lookup Tables'!$K$59:$K$165), 2,0)</f>
        <v>VLIF20</v>
      </c>
      <c r="O313" s="15">
        <f t="array" ref="O313">VLOOKUP($M313&amp;$K313&amp;A313, CHOOSE({1,2,3}, '[4]Lookup Tables'!$I$59:$I$165&amp;'[4]Lookup Tables'!$J$59:$J$165&amp;'[4]Lookup Tables'!$H$59:$H$165,'[4]Lookup Tables'!$L$59:$L$165), 2,0)</f>
        <v>70369</v>
      </c>
      <c r="P313" s="15">
        <f>+IFERROR(VLOOKUP($A313,'[4]Lookup Tables'!$I$54:$J$55,2,FALSE),"ERROR")</f>
        <v>72036</v>
      </c>
      <c r="Q313" s="16">
        <v>23.75</v>
      </c>
      <c r="R313" s="51">
        <v>1.25</v>
      </c>
      <c r="S313" s="18">
        <v>28</v>
      </c>
      <c r="T313" s="19">
        <f>(VLOOKUP(S313,'[4]Lookup Tables'!$L$3:$M$11,2,FALSE))*0.039370078474</f>
        <v>1.0925196776535</v>
      </c>
      <c r="U313" s="17">
        <f t="shared" si="2741"/>
        <v>22.264434266615464</v>
      </c>
      <c r="V313" s="20" t="str">
        <f>+IFERROR(VLOOKUP(L313,'[4]Lookup Tables'!$R$4:$U$22,3,FALSE),"ERROR")</f>
        <v>Orange</v>
      </c>
      <c r="W313" s="21">
        <f t="shared" si="2742"/>
        <v>247073</v>
      </c>
      <c r="X313" s="22" t="s">
        <v>637</v>
      </c>
      <c r="Y313" s="23" t="s">
        <v>27</v>
      </c>
      <c r="Z313" s="23" t="str">
        <f>+IFERROR(VLOOKUP(L313,'[4]Lookup Tables'!$R$4:$U$22,4,FALSE),"ERROR")</f>
        <v>x-Fast</v>
      </c>
      <c r="AA313" s="21">
        <f t="shared" si="2743"/>
        <v>28</v>
      </c>
      <c r="AB313" s="24">
        <f t="shared" si="2744"/>
        <v>1.25</v>
      </c>
      <c r="AC313" s="23" t="s">
        <v>28</v>
      </c>
      <c r="AD313" s="25">
        <v>0.75</v>
      </c>
      <c r="AE313" s="26">
        <f t="shared" si="2745"/>
        <v>2.0009704869073039</v>
      </c>
      <c r="AF313" s="23" t="s">
        <v>305</v>
      </c>
      <c r="AG313" s="23">
        <v>0.875</v>
      </c>
      <c r="AH313" s="26">
        <f t="shared" si="2746"/>
        <v>2.4494767393934946</v>
      </c>
      <c r="AI313" s="23" t="s">
        <v>306</v>
      </c>
      <c r="AJ313" s="23">
        <v>1</v>
      </c>
      <c r="AK313" s="26">
        <f t="shared" si="2747"/>
        <v>3.3039784366429519</v>
      </c>
      <c r="AL313" s="23" t="s">
        <v>31</v>
      </c>
      <c r="AM313" s="23">
        <v>0.80400000000000005</v>
      </c>
      <c r="AN313" s="26">
        <f t="shared" si="2748"/>
        <v>2.1647193026556883</v>
      </c>
      <c r="AO313" s="23"/>
      <c r="AP313" s="23"/>
      <c r="AQ313" s="26">
        <f t="shared" si="2749"/>
        <v>1.3277363019507924</v>
      </c>
      <c r="AR313" s="47">
        <f t="shared" si="2750"/>
        <v>24</v>
      </c>
      <c r="AS313" s="21">
        <f>+IFERROR(VLOOKUP(L313,'[4]Lookup Tables'!$R$4:$U$22,2,FALSE),"ERROR")</f>
        <v>15</v>
      </c>
      <c r="AT313" s="23" t="str">
        <f t="shared" si="2751"/>
        <v>B or G</v>
      </c>
      <c r="AU313" s="21">
        <f t="shared" si="2752"/>
        <v>25</v>
      </c>
      <c r="AV313" s="21" t="str">
        <f>+IFERROR(VLOOKUP(L313,'[4]Lookup Tables'!$R$4:$V$22,5,FALSE),"ERROR")</f>
        <v>3-6</v>
      </c>
      <c r="AW313" s="21">
        <v>600</v>
      </c>
      <c r="AX313" s="48">
        <f t="shared" si="2753"/>
        <v>23.75</v>
      </c>
      <c r="AY313" s="48">
        <f t="shared" si="2754"/>
        <v>24</v>
      </c>
      <c r="AZ313" s="48">
        <f t="shared" si="2755"/>
        <v>24.75</v>
      </c>
      <c r="BA313" s="29">
        <f t="array" ref="BA313">VLOOKUP($S313&amp;$M313, CHOOSE({1,2}, '[4]Lookup Tables'!$I$20:$I$49&amp;'[4]Lookup Tables'!$J$20:$J$49,'[4]Lookup Tables'!$K$20:$K$49), 2,0)</f>
        <v>6.8500000000000005E-2</v>
      </c>
      <c r="BB313" s="29">
        <f t="shared" si="2756"/>
        <v>1.6268750000000001</v>
      </c>
      <c r="BC313" s="30">
        <f t="shared" si="2757"/>
        <v>738.60125000000005</v>
      </c>
      <c r="BD313" s="29">
        <f t="array" ref="BD313">VLOOKUP($S313&amp;$M313, CHOOSE({1,2}, '[4]Lookup Tables'!$I$20:$I$49&amp;'[4]Lookup Tables'!$J$20:$J$49,'[4]Lookup Tables'!$L$20:$L$49), 2,0)</f>
        <v>7.1099999999999997E-2</v>
      </c>
      <c r="BE313" s="29">
        <f t="shared" si="2758"/>
        <v>1.7063999999999999</v>
      </c>
      <c r="BF313" s="30">
        <f t="shared" si="2759"/>
        <v>774.7056</v>
      </c>
      <c r="BG313" s="29">
        <f t="array" ref="BG313">VLOOKUP($S313&amp;$M313, CHOOSE({1,2}, '[4]Lookup Tables'!$I$20:$I$49&amp;'[4]Lookup Tables'!$J$20:$J$49,'[4]Lookup Tables'!$M$20:$M$49), 2,0)</f>
        <v>7.3700000000000002E-2</v>
      </c>
      <c r="BH313" s="29">
        <f t="shared" si="2760"/>
        <v>1.8240750000000001</v>
      </c>
      <c r="BI313" s="30">
        <f t="shared" si="2761"/>
        <v>828.1300500000001</v>
      </c>
      <c r="BJ313" s="30" t="str">
        <f t="shared" si="2762"/>
        <v>VLIF20</v>
      </c>
      <c r="BK313" s="31">
        <f t="shared" si="2763"/>
        <v>1.1944799999999998</v>
      </c>
      <c r="BL313" s="30">
        <v>72036</v>
      </c>
      <c r="BM313" s="31">
        <f t="shared" si="2764"/>
        <v>0.51191999999999993</v>
      </c>
      <c r="BN313" s="32">
        <v>0.3</v>
      </c>
      <c r="BO313" s="29" t="str">
        <f>'[4]Lookup Tables'!$P$58</f>
        <v>12-8 4x1.25 Universal Clip</v>
      </c>
      <c r="BP313" s="30">
        <f>VLOOKUP($BO313,'[4]Lookup Tables'!$P$58:$Q$60,2)</f>
        <v>8509</v>
      </c>
      <c r="BQ313" s="29" t="str">
        <f>VLOOKUP($S313,'[4]Lookup Tables'!$O$45:$S$53,2)</f>
        <v>54mm142 gauge</v>
      </c>
      <c r="BR313" s="33">
        <f t="shared" si="2765"/>
        <v>2.1041666666666665</v>
      </c>
      <c r="BS313" s="30">
        <f>VLOOKUP($S313,'[4]Lookup Tables'!$O$45:$S$53,3)</f>
        <v>8040</v>
      </c>
      <c r="BT313" s="29" t="str">
        <f>VLOOKUP($S313,'[4]Lookup Tables'!$O$45:$S$53,4)</f>
        <v>100mm200 gauge</v>
      </c>
      <c r="BU313" s="33">
        <f t="shared" si="2766"/>
        <v>2.1041666666666665</v>
      </c>
      <c r="BV313" s="30">
        <f>VLOOKUP($S313,'[4]Lookup Tables'!$O$45:$S$53,5)</f>
        <v>8034</v>
      </c>
      <c r="BW313" s="34">
        <f t="shared" si="2767"/>
        <v>25</v>
      </c>
      <c r="BX313" s="34">
        <f t="shared" si="2768"/>
        <v>40.671875</v>
      </c>
      <c r="BY313" s="34">
        <f t="shared" si="2769"/>
        <v>42.66</v>
      </c>
      <c r="BZ313" s="34">
        <f t="shared" si="2770"/>
        <v>45.601875</v>
      </c>
      <c r="CA313" s="34">
        <f t="shared" si="2771"/>
        <v>47.661875000000002</v>
      </c>
      <c r="CB313" s="35" t="str">
        <f t="array" ref="CB313">VLOOKUP($E313&amp;ROUNDUP(($AZ313),0), CHOOSE({1,2},'[4]Lookup Tables'!$X$3:$X$129&amp;'[4]Lookup Tables'!$Y$3:$Y$129,'[4]Lookup Tables'!$Z$3:$Z$129),2,0)</f>
        <v>25"-2pc</v>
      </c>
      <c r="CC313" s="34">
        <f t="array" ref="CC313">VLOOKUP($E313&amp;ROUNDUP(($AZ313),0), CHOOSE({1,2},'[4]Lookup Tables'!$X$3:$X$129&amp;'[4]Lookup Tables'!$Y$3:$Y$129,'[4]Lookup Tables'!AA$3:$AA$129),2,0)</f>
        <v>8427</v>
      </c>
      <c r="CD313" s="34">
        <f t="array" ref="CD313">VLOOKUP($E313&amp;ROUNDUP(($AZ313),0), CHOOSE({1,2},'[4]Lookup Tables'!$X$3:$X$129&amp;'[4]Lookup Tables'!$Y$3:$Y$129,'[4]Lookup Tables'!$AB$3:$AB$129),2,0)</f>
        <v>8428</v>
      </c>
      <c r="CE313" s="36">
        <f t="array" ref="CE313">VLOOKUP($E313&amp;ROUNDUP(($AZ313),0), CHOOSE({1,2},'[4]Lookup Tables'!$X$3:$X$129&amp;'[4]Lookup Tables'!$Y$3:$Y$129,'[4]Lookup Tables'!$AD$3:$AD$129),2,0)</f>
        <v>2.06</v>
      </c>
      <c r="CF313" s="34">
        <f t="array" ref="CF313">VLOOKUP($E313&amp;ROUNDUP(($AZ313),0), CHOOSE({1,2},'[4]Lookup Tables'!$X$3:$X$129&amp;'[4]Lookup Tables'!$Y$3:$Y$129,'[4]Lookup Tables'!$AE$3:$AE$129),2,0)</f>
        <v>2</v>
      </c>
      <c r="CG313" s="34" t="str">
        <f t="array" ref="CG313">VLOOKUP($E313&amp;ROUNDUP(($AZ313+1),0), CHOOSE({1,2},'[4]Lookup Tables'!$X$3:$X$129&amp;'[4]Lookup Tables'!$Y$3:$Y$129,'[4]Lookup Tables'!$AC$3:$AC$129),2,0)</f>
        <v>NA</v>
      </c>
      <c r="CH313" s="36">
        <f t="shared" si="2772"/>
        <v>7.2724481096551443</v>
      </c>
      <c r="CI313" s="36">
        <f t="shared" si="2652"/>
        <v>0</v>
      </c>
      <c r="CJ313" s="36">
        <f t="shared" si="2773"/>
        <v>566.6850568955939</v>
      </c>
      <c r="CK313" s="36">
        <f t="shared" si="2774"/>
        <v>5.5118109863600013</v>
      </c>
      <c r="CL313" s="36">
        <f t="shared" si="2775"/>
        <v>7.0420480214130592</v>
      </c>
      <c r="CM313" s="36">
        <f t="shared" si="2776"/>
        <v>1.8436023036325875</v>
      </c>
      <c r="CN313" s="37">
        <f t="shared" si="2777"/>
        <v>14.6</v>
      </c>
      <c r="CO313" s="37">
        <f t="shared" si="2778"/>
        <v>15.700449286820259</v>
      </c>
      <c r="CP313" s="52" t="str">
        <f t="array" ref="CP313">VLOOKUP($S313&amp;$D313, CHOOSE({1,2}, '[4]Lookup Tables'!$O$65:$O$73&amp;'[4]Lookup Tables'!$P$65:$P$73,'[4]Lookup Tables'!$Q$65:$Q$73),2,0)</f>
        <v>NA</v>
      </c>
      <c r="CQ313" s="39">
        <f t="shared" si="2659"/>
        <v>1.9481416666666669</v>
      </c>
      <c r="CR313" s="40" t="str">
        <f>+IFERROR(VLOOKUP($J313,'[5]Codes - Revised'!$A$8:$O$12110,10,FALSE),"ERROR")</f>
        <v>44 x 44</v>
      </c>
      <c r="CS313" s="41">
        <f t="shared" si="2779"/>
        <v>2337.7700000000004</v>
      </c>
    </row>
    <row r="314" spans="1:97" s="10" customFormat="1">
      <c r="A314" s="11" t="s">
        <v>21</v>
      </c>
      <c r="B314" s="11">
        <v>247074</v>
      </c>
      <c r="C314" s="11" t="s">
        <v>638</v>
      </c>
      <c r="D314" s="11" t="s">
        <v>23</v>
      </c>
      <c r="E314" s="11" t="s">
        <v>24</v>
      </c>
      <c r="F314" s="56">
        <v>30</v>
      </c>
      <c r="G314" s="13">
        <f>CA314</f>
        <v>56.782250000000005</v>
      </c>
      <c r="H314" s="14">
        <v>50</v>
      </c>
      <c r="I314" s="13">
        <f>F314*H314</f>
        <v>1500</v>
      </c>
      <c r="J314" s="14">
        <v>12256</v>
      </c>
      <c r="K314" s="11" t="s">
        <v>65</v>
      </c>
      <c r="L314" s="15" t="str">
        <f>+IFERROR(VLOOKUP($K314,'[4]Lookup Tables'!$A$3:$B$35,2,FALSE),"ERROR")</f>
        <v>0204</v>
      </c>
      <c r="M314" s="11" t="s">
        <v>51</v>
      </c>
      <c r="N314" s="15" t="str">
        <f t="array" ref="N314">VLOOKUP($M314&amp;$L314, CHOOSE({1,2}, '[4]Lookup Tables'!$I$59:$I$166&amp;'[4]Lookup Tables'!$J$59:$J$166,'[4]Lookup Tables'!$K$59:$K$166), 2,0)</f>
        <v>VLIF0204</v>
      </c>
      <c r="O314" s="15">
        <f t="array" ref="O314">VLOOKUP($M314&amp;$K314&amp;A314, CHOOSE({1,2,3}, '[4]Lookup Tables'!$I$59:$I$166&amp;'[4]Lookup Tables'!$J$59:$J$166&amp;'[4]Lookup Tables'!$H$59:$H$166,'[4]Lookup Tables'!$L$59:$L$166), 2,0)</f>
        <v>70348</v>
      </c>
      <c r="P314" s="15">
        <f>+IFERROR(VLOOKUP($A314,'[4]Lookup Tables'!$I$54:$J$55,2,FALSE),"ERROR")</f>
        <v>72036</v>
      </c>
      <c r="Q314" s="16">
        <f>24-0.25</f>
        <v>23.75</v>
      </c>
      <c r="R314" s="51">
        <v>1.25</v>
      </c>
      <c r="S314" s="18">
        <v>28</v>
      </c>
      <c r="T314" s="19">
        <f>(VLOOKUP(S314,'[4]Lookup Tables'!$L$3:$M$11,2,FALSE))*0.039370078474</f>
        <v>1.0925196776535</v>
      </c>
      <c r="U314" s="17">
        <f>(3.14159*(T314/2)^2)*(Q314)</f>
        <v>22.264434266615464</v>
      </c>
      <c r="V314" s="20" t="str">
        <f>+IFERROR(VLOOKUP(L314,'[4]Lookup Tables'!$R$4:$U$22,3,FALSE),"ERROR")</f>
        <v>Yellow</v>
      </c>
      <c r="W314" s="21">
        <f>B314</f>
        <v>247074</v>
      </c>
      <c r="X314" s="22" t="s">
        <v>629</v>
      </c>
      <c r="Y314" s="23" t="s">
        <v>27</v>
      </c>
      <c r="Z314" s="23" t="str">
        <f>+IFERROR(VLOOKUP(L314,'[4]Lookup Tables'!$R$4:$U$22,4,FALSE),"ERROR")</f>
        <v>Slow</v>
      </c>
      <c r="AA314" s="21">
        <f>S314</f>
        <v>28</v>
      </c>
      <c r="AB314" s="24">
        <f>R314</f>
        <v>1.25</v>
      </c>
      <c r="AC314" s="23" t="s">
        <v>28</v>
      </c>
      <c r="AD314" s="25">
        <v>0.75</v>
      </c>
      <c r="AE314" s="26">
        <f>(($U314-(3.1459*(($AB314+0.043)/2)^2))/((3.1459*(($AB314+0.043)/2)^2)-(3.1459*(AD314/2)^2)))/12</f>
        <v>2.0009704869073039</v>
      </c>
      <c r="AF314" s="23" t="s">
        <v>305</v>
      </c>
      <c r="AG314" s="23">
        <v>0.875</v>
      </c>
      <c r="AH314" s="26">
        <f>(($U314-(3.1459*(($AB314+0.043)/2)^2))/((3.1459*(($AB314+0.043)/2)^2)-(3.1459*(AG314/2)^2)))/12</f>
        <v>2.4494767393934946</v>
      </c>
      <c r="AI314" s="23" t="s">
        <v>306</v>
      </c>
      <c r="AJ314" s="23">
        <v>1</v>
      </c>
      <c r="AK314" s="26">
        <f>(($U314-(3.1459*(($AB314+0.043)/2)^2))/((3.1459*(($AB314+0.043)/2)^2)-(3.1459*(AJ314/2)^2)))/12</f>
        <v>3.3039784366429519</v>
      </c>
      <c r="AL314" s="23" t="s">
        <v>31</v>
      </c>
      <c r="AM314" s="23">
        <v>0.80400000000000005</v>
      </c>
      <c r="AN314" s="26">
        <f>(($U314-(3.1459*(($AB314+0.043)/2)^2))/((3.1459*(($AB314+0.043)/2)^2)-(3.1459*(AM314/2)^2)))/12</f>
        <v>2.1647193026556883</v>
      </c>
      <c r="AO314" s="23"/>
      <c r="AP314" s="23"/>
      <c r="AQ314" s="26">
        <f>(($U314-(3.1459*(($AB314+0.043)/2)^2))/((3.1459*(($AB314+0.043)/2)^2)-(3.1459*(AP314/2)^2)))/12</f>
        <v>1.3277363019507924</v>
      </c>
      <c r="AR314" s="47">
        <f>AY314</f>
        <v>24</v>
      </c>
      <c r="AS314" s="21">
        <f>+IFERROR(VLOOKUP(L314,'[4]Lookup Tables'!$R$4:$U$22,2,FALSE),"ERROR")</f>
        <v>240</v>
      </c>
      <c r="AT314" s="23" t="str">
        <f>A314</f>
        <v>B or G</v>
      </c>
      <c r="AU314" s="21">
        <f>F314</f>
        <v>30</v>
      </c>
      <c r="AV314" s="21" t="str">
        <f>+IFERROR(VLOOKUP(L314,'[4]Lookup Tables'!$R$4:$V$22,5,FALSE),"ERROR")</f>
        <v>5-8</v>
      </c>
      <c r="AW314" s="21">
        <v>600</v>
      </c>
      <c r="AX314" s="48">
        <f>Q314</f>
        <v>23.75</v>
      </c>
      <c r="AY314" s="48">
        <f>AX314+0.25</f>
        <v>24</v>
      </c>
      <c r="AZ314" s="48">
        <f>AX314+1</f>
        <v>24.75</v>
      </c>
      <c r="BA314" s="29">
        <f t="array" ref="BA314">VLOOKUP($S314&amp;$M314, CHOOSE({1,2}, '[4]Lookup Tables'!$I$20:$I$49&amp;'[4]Lookup Tables'!$J$20:$J$49,'[4]Lookup Tables'!$K$20:$K$49), 2,0)</f>
        <v>6.8500000000000005E-2</v>
      </c>
      <c r="BB314" s="29">
        <f>BA314*AX314</f>
        <v>1.6268750000000001</v>
      </c>
      <c r="BC314" s="30">
        <f>BB314*454</f>
        <v>738.60125000000005</v>
      </c>
      <c r="BD314" s="29">
        <f t="array" ref="BD314">VLOOKUP($S314&amp;$M314, CHOOSE({1,2}, '[4]Lookup Tables'!$I$20:$I$49&amp;'[4]Lookup Tables'!$J$20:$J$49,'[4]Lookup Tables'!$L$20:$L$49), 2,0)</f>
        <v>7.1099999999999997E-2</v>
      </c>
      <c r="BE314" s="29">
        <f>BD314*AY314</f>
        <v>1.7063999999999999</v>
      </c>
      <c r="BF314" s="30">
        <f>BE314*454</f>
        <v>774.7056</v>
      </c>
      <c r="BG314" s="29">
        <f t="array" ref="BG314">VLOOKUP($S314&amp;$M314, CHOOSE({1,2}, '[4]Lookup Tables'!$I$20:$I$49&amp;'[4]Lookup Tables'!$J$20:$J$49,'[4]Lookup Tables'!$M$20:$M$49), 2,0)</f>
        <v>7.3700000000000002E-2</v>
      </c>
      <c r="BH314" s="29">
        <f>BG314*AZ314</f>
        <v>1.8240750000000001</v>
      </c>
      <c r="BI314" s="30">
        <f>BH314*454</f>
        <v>828.1300500000001</v>
      </c>
      <c r="BJ314" s="30" t="str">
        <f>N314</f>
        <v>VLIF0204</v>
      </c>
      <c r="BK314" s="31">
        <f>BE314*0.7</f>
        <v>1.1944799999999998</v>
      </c>
      <c r="BL314" s="30">
        <v>72036</v>
      </c>
      <c r="BM314" s="31">
        <f>BE314*0.3</f>
        <v>0.51191999999999993</v>
      </c>
      <c r="BN314" s="32">
        <v>0.3</v>
      </c>
      <c r="BO314" s="29" t="str">
        <f>'[4]Lookup Tables'!$P$58</f>
        <v>12-8 4x1.25 Universal Clip</v>
      </c>
      <c r="BP314" s="30">
        <f>VLOOKUP($BO314,'[4]Lookup Tables'!$P$58:$Q$60,2)</f>
        <v>8509</v>
      </c>
      <c r="BQ314" s="29" t="str">
        <f>VLOOKUP($S314,'[4]Lookup Tables'!$O$45:$S$53,2)</f>
        <v>54mm142 gauge</v>
      </c>
      <c r="BR314" s="33">
        <f>($AY314+1.25)/12</f>
        <v>2.1041666666666665</v>
      </c>
      <c r="BS314" s="30">
        <f>VLOOKUP($S314,'[4]Lookup Tables'!$O$45:$S$53,3)</f>
        <v>8040</v>
      </c>
      <c r="BT314" s="29" t="str">
        <f>VLOOKUP($S314,'[4]Lookup Tables'!$O$45:$S$53,4)</f>
        <v>100mm200 gauge</v>
      </c>
      <c r="BU314" s="33">
        <f>($AY314+1.25)/12</f>
        <v>2.1041666666666665</v>
      </c>
      <c r="BV314" s="30">
        <f>VLOOKUP($S314,'[4]Lookup Tables'!$O$45:$S$53,5)</f>
        <v>8034</v>
      </c>
      <c r="BW314" s="34">
        <f>F314</f>
        <v>30</v>
      </c>
      <c r="BX314" s="34">
        <f>BB314*BW314</f>
        <v>48.806250000000006</v>
      </c>
      <c r="BY314" s="34">
        <f>BE314*BW314</f>
        <v>51.192</v>
      </c>
      <c r="BZ314" s="34">
        <f>BH314*BW314</f>
        <v>54.722250000000003</v>
      </c>
      <c r="CA314" s="34">
        <f>BZ314+CE314+CI314</f>
        <v>56.782250000000005</v>
      </c>
      <c r="CB314" s="35" t="str">
        <f t="array" ref="CB314">VLOOKUP($E314&amp;ROUNDUP(($AZ314),0), CHOOSE({1,2},'[4]Lookup Tables'!$X$3:$X$129&amp;'[4]Lookup Tables'!$Y$3:$Y$129,'[4]Lookup Tables'!$Z$3:$Z$129),2,0)</f>
        <v>25"-2pc</v>
      </c>
      <c r="CC314" s="34">
        <f t="array" ref="CC314">VLOOKUP($E314&amp;ROUNDUP(($AZ314),0), CHOOSE({1,2},'[4]Lookup Tables'!$X$3:$X$129&amp;'[4]Lookup Tables'!$Y$3:$Y$129,'[4]Lookup Tables'!AA$3:$AA$129),2,0)</f>
        <v>8427</v>
      </c>
      <c r="CD314" s="34">
        <f t="array" ref="CD314">VLOOKUP($E314&amp;ROUNDUP(($AZ314),0), CHOOSE({1,2},'[4]Lookup Tables'!$X$3:$X$129&amp;'[4]Lookup Tables'!$Y$3:$Y$129,'[4]Lookup Tables'!$AB$3:$AB$129),2,0)</f>
        <v>8428</v>
      </c>
      <c r="CE314" s="36">
        <f t="array" ref="CE314">VLOOKUP($E314&amp;ROUNDUP(($AZ314),0), CHOOSE({1,2},'[4]Lookup Tables'!$X$3:$X$129&amp;'[4]Lookup Tables'!$Y$3:$Y$129,'[4]Lookup Tables'!$AD$3:$AD$129),2,0)</f>
        <v>2.06</v>
      </c>
      <c r="CF314" s="34">
        <f t="array" ref="CF314">VLOOKUP($E314&amp;ROUNDUP(($AZ314),0), CHOOSE({1,2},'[4]Lookup Tables'!$X$3:$X$129&amp;'[4]Lookup Tables'!$Y$3:$Y$129,'[4]Lookup Tables'!$AE$3:$AE$129),2,0)</f>
        <v>2</v>
      </c>
      <c r="CG314" s="34" t="str">
        <f t="array" ref="CG314">VLOOKUP($E314&amp;ROUNDUP(($AZ314+1),0), CHOOSE({1,2},'[4]Lookup Tables'!$X$3:$X$129&amp;'[4]Lookup Tables'!$Y$3:$Y$129,'[4]Lookup Tables'!$AC$3:$AC$129),2,0)</f>
        <v>NA</v>
      </c>
      <c r="CH314" s="36">
        <f>(CO314*12)*0.0386</f>
        <v>7.9688554890461161</v>
      </c>
      <c r="CI314" s="36">
        <f>IF(CB314="NA", CH314*0.0022,0)</f>
        <v>0</v>
      </c>
      <c r="CJ314" s="36">
        <f>((3.14159*(((S314*0.039370078474)/2)^2))*Q314)*BW314</f>
        <v>680.02206827471264</v>
      </c>
      <c r="CK314" s="36">
        <f>((SQRT((CJ314/Q314)/3.14159))*2)</f>
        <v>6.037886419868344</v>
      </c>
      <c r="CL314" s="36">
        <f>CK314/0.7827</f>
        <v>7.7141771047251106</v>
      </c>
      <c r="CM314" s="36">
        <f>(2*3.14159*(CL314/2))/12</f>
        <v>2.0195651375361132</v>
      </c>
      <c r="CN314" s="37">
        <f>ROUNDUP((Q314/3)*CM314,1)</f>
        <v>16</v>
      </c>
      <c r="CO314" s="37">
        <f>(CN314*ABS(COS(15)))+((6*(CM314*5))/12)</f>
        <v>17.203919449581424</v>
      </c>
      <c r="CP314" s="52" t="str">
        <f t="array" ref="CP314">VLOOKUP($S314&amp;$D314, CHOOSE({1,2}, '[4]Lookup Tables'!$O$65:$O$79&amp;'[4]Lookup Tables'!$P$65:$P$79,'[4]Lookup Tables'!$Q$65:$Q$79),2,0)</f>
        <v>NA</v>
      </c>
      <c r="CQ314" s="39">
        <f>(CA314/BW314)+(50/I314)</f>
        <v>1.9260750000000002</v>
      </c>
      <c r="CR314" s="40" t="str">
        <f>+IFERROR(VLOOKUP($J314,'[5]Codes - Revised'!$A$8:$O$12110,10,FALSE),"ERROR")</f>
        <v>44 x 44</v>
      </c>
      <c r="CS314" s="41">
        <f>CQ314*F314*H314</f>
        <v>2889.1125000000002</v>
      </c>
    </row>
    <row r="315" spans="1:97" s="10" customFormat="1">
      <c r="A315" s="11" t="s">
        <v>21</v>
      </c>
      <c r="B315" s="12">
        <v>247078</v>
      </c>
      <c r="C315" s="11" t="s">
        <v>639</v>
      </c>
      <c r="D315" s="11" t="s">
        <v>23</v>
      </c>
      <c r="E315" s="11" t="s">
        <v>24</v>
      </c>
      <c r="F315" s="56">
        <v>30</v>
      </c>
      <c r="G315" s="13">
        <f t="shared" ref="G315:G316" si="2780">CA315</f>
        <v>56.782250000000005</v>
      </c>
      <c r="H315" s="14">
        <v>48</v>
      </c>
      <c r="I315" s="13">
        <f t="shared" ref="I315:I316" si="2781">F315*H315</f>
        <v>1440</v>
      </c>
      <c r="J315" s="14">
        <v>12255</v>
      </c>
      <c r="K315" s="11">
        <v>1530</v>
      </c>
      <c r="L315" s="15">
        <f>+IFERROR(VLOOKUP($K315,'[4]Lookup Tables'!$A$3:$B$35,2,FALSE),"ERROR")</f>
        <v>1530</v>
      </c>
      <c r="M315" s="11" t="s">
        <v>56</v>
      </c>
      <c r="N315" s="15" t="str">
        <f t="array" ref="N315">VLOOKUP($M315&amp;$L315, CHOOSE({1,2}, '[4]Lookup Tables'!$I$59:$I$165&amp;'[4]Lookup Tables'!$J$59:$J$165,'[4]Lookup Tables'!$K$59:$K$165), 2,0)</f>
        <v>LIF1530</v>
      </c>
      <c r="O315" s="15">
        <f t="array" ref="O315">VLOOKUP($M315&amp;$K315&amp;A315, CHOOSE({1,2,3}, '[4]Lookup Tables'!$I$59:$I$165&amp;'[4]Lookup Tables'!$J$59:$J$165&amp;'[4]Lookup Tables'!$H$59:$H$165,'[4]Lookup Tables'!$L$59:$L$165), 2,0)</f>
        <v>70361</v>
      </c>
      <c r="P315" s="15">
        <f>+IFERROR(VLOOKUP($A315,'[4]Lookup Tables'!$I$54:$J$55,2,FALSE),"ERROR")</f>
        <v>72036</v>
      </c>
      <c r="Q315" s="16">
        <v>23.75</v>
      </c>
      <c r="R315" s="51">
        <v>1.25</v>
      </c>
      <c r="S315" s="18">
        <v>28</v>
      </c>
      <c r="T315" s="19">
        <f>(VLOOKUP(S315,'[4]Lookup Tables'!$L$3:$M$11,2,FALSE))*0.039370078474</f>
        <v>1.0925196776535</v>
      </c>
      <c r="U315" s="17">
        <f t="shared" ref="U315:U316" si="2782">(3.14159*(T315/2)^2)*(Q315)</f>
        <v>22.264434266615464</v>
      </c>
      <c r="V315" s="20" t="str">
        <f>+IFERROR(VLOOKUP(L315,'[4]Lookup Tables'!$R$4:$U$22,3,FALSE),"ERROR")</f>
        <v>White</v>
      </c>
      <c r="W315" s="21">
        <f t="shared" ref="W315:W316" si="2783">B315</f>
        <v>247078</v>
      </c>
      <c r="X315" s="22" t="s">
        <v>640</v>
      </c>
      <c r="Y315" s="23" t="s">
        <v>27</v>
      </c>
      <c r="Z315" s="23" t="str">
        <f>+IFERROR(VLOOKUP(L315,'[4]Lookup Tables'!$R$4:$U$22,4,FALSE),"ERROR")</f>
        <v>Super Slow</v>
      </c>
      <c r="AA315" s="21">
        <f t="shared" ref="AA315:AA316" si="2784">S315</f>
        <v>28</v>
      </c>
      <c r="AB315" s="24">
        <f t="shared" ref="AB315:AB316" si="2785">R315</f>
        <v>1.25</v>
      </c>
      <c r="AC315" s="23" t="s">
        <v>28</v>
      </c>
      <c r="AD315" s="25">
        <v>0.75</v>
      </c>
      <c r="AE315" s="26">
        <f t="shared" ref="AE315:AE316" si="2786">(($U315-(3.1459*(($AB315+0.043)/2)^2))/((3.1459*(($AB315+0.043)/2)^2)-(3.1459*(AD315/2)^2)))/12</f>
        <v>2.0009704869073039</v>
      </c>
      <c r="AF315" s="23" t="s">
        <v>305</v>
      </c>
      <c r="AG315" s="23">
        <v>0.875</v>
      </c>
      <c r="AH315" s="26">
        <f t="shared" ref="AH315:AH316" si="2787">(($U315-(3.1459*(($AB315+0.043)/2)^2))/((3.1459*(($AB315+0.043)/2)^2)-(3.1459*(AG315/2)^2)))/12</f>
        <v>2.4494767393934946</v>
      </c>
      <c r="AI315" s="23" t="s">
        <v>306</v>
      </c>
      <c r="AJ315" s="23">
        <v>1</v>
      </c>
      <c r="AK315" s="26">
        <f t="shared" ref="AK315:AK316" si="2788">(($U315-(3.1459*(($AB315+0.043)/2)^2))/((3.1459*(($AB315+0.043)/2)^2)-(3.1459*(AJ315/2)^2)))/12</f>
        <v>3.3039784366429519</v>
      </c>
      <c r="AL315" s="23" t="s">
        <v>31</v>
      </c>
      <c r="AM315" s="23">
        <v>0.80400000000000005</v>
      </c>
      <c r="AN315" s="26">
        <f t="shared" ref="AN315:AN316" si="2789">(($U315-(3.1459*(($AB315+0.043)/2)^2))/((3.1459*(($AB315+0.043)/2)^2)-(3.1459*(AM315/2)^2)))/12</f>
        <v>2.1647193026556883</v>
      </c>
      <c r="AO315" s="23"/>
      <c r="AP315" s="23"/>
      <c r="AQ315" s="26">
        <f t="shared" ref="AQ315:AQ316" si="2790">(($U315-(3.1459*(($AB315+0.043)/2)^2))/((3.1459*(($AB315+0.043)/2)^2)-(3.1459*(AP315/2)^2)))/12</f>
        <v>1.3277363019507924</v>
      </c>
      <c r="AR315" s="47">
        <f t="shared" ref="AR315:AR316" si="2791">AY315</f>
        <v>24</v>
      </c>
      <c r="AS315" s="21">
        <f>+IFERROR(VLOOKUP(L315,'[4]Lookup Tables'!$R$4:$U$22,2,FALSE),"ERROR")</f>
        <v>1000</v>
      </c>
      <c r="AT315" s="23" t="str">
        <f t="shared" ref="AT315:AT316" si="2792">A315</f>
        <v>B or G</v>
      </c>
      <c r="AU315" s="21">
        <f t="shared" ref="AU315:AU316" si="2793">F315</f>
        <v>30</v>
      </c>
      <c r="AV315" s="21" t="str">
        <f>+IFERROR(VLOOKUP(L315,'[4]Lookup Tables'!$R$4:$V$22,5,FALSE),"ERROR")</f>
        <v>5-8</v>
      </c>
      <c r="AW315" s="21">
        <v>600</v>
      </c>
      <c r="AX315" s="48">
        <f t="shared" ref="AX315:AX316" si="2794">Q315</f>
        <v>23.75</v>
      </c>
      <c r="AY315" s="48">
        <f t="shared" ref="AY315:AY316" si="2795">AX315+0.25</f>
        <v>24</v>
      </c>
      <c r="AZ315" s="48">
        <f t="shared" ref="AZ315:AZ316" si="2796">AX315+1</f>
        <v>24.75</v>
      </c>
      <c r="BA315" s="29">
        <f t="array" ref="BA315">VLOOKUP($S315&amp;$M315, CHOOSE({1,2}, '[4]Lookup Tables'!$I$20:$I$49&amp;'[4]Lookup Tables'!$J$20:$J$49,'[4]Lookup Tables'!$K$20:$K$49), 2,0)</f>
        <v>6.8500000000000005E-2</v>
      </c>
      <c r="BB315" s="29">
        <f t="shared" ref="BB315:BB316" si="2797">BA315*AX315</f>
        <v>1.6268750000000001</v>
      </c>
      <c r="BC315" s="30">
        <f t="shared" ref="BC315:BC316" si="2798">BB315*454</f>
        <v>738.60125000000005</v>
      </c>
      <c r="BD315" s="29">
        <f t="array" ref="BD315">VLOOKUP($S315&amp;$M315, CHOOSE({1,2}, '[4]Lookup Tables'!$I$20:$I$49&amp;'[4]Lookup Tables'!$J$20:$J$49,'[4]Lookup Tables'!$L$20:$L$49), 2,0)</f>
        <v>7.1099999999999997E-2</v>
      </c>
      <c r="BE315" s="29">
        <f t="shared" ref="BE315:BE316" si="2799">BD315*AY315</f>
        <v>1.7063999999999999</v>
      </c>
      <c r="BF315" s="30">
        <f t="shared" ref="BF315:BF316" si="2800">BE315*454</f>
        <v>774.7056</v>
      </c>
      <c r="BG315" s="29">
        <f t="array" ref="BG315">VLOOKUP($S315&amp;$M315, CHOOSE({1,2}, '[4]Lookup Tables'!$I$20:$I$49&amp;'[4]Lookup Tables'!$J$20:$J$49,'[4]Lookup Tables'!$M$20:$M$49), 2,0)</f>
        <v>7.3700000000000002E-2</v>
      </c>
      <c r="BH315" s="29">
        <f t="shared" ref="BH315:BH316" si="2801">BG315*AZ315</f>
        <v>1.8240750000000001</v>
      </c>
      <c r="BI315" s="30">
        <f t="shared" ref="BI315:BI316" si="2802">BH315*454</f>
        <v>828.1300500000001</v>
      </c>
      <c r="BJ315" s="30" t="str">
        <f t="shared" ref="BJ315:BJ316" si="2803">N315</f>
        <v>LIF1530</v>
      </c>
      <c r="BK315" s="31">
        <f t="shared" ref="BK315:BK316" si="2804">BE315*0.7</f>
        <v>1.1944799999999998</v>
      </c>
      <c r="BL315" s="30">
        <v>72036</v>
      </c>
      <c r="BM315" s="31">
        <f t="shared" ref="BM315:BM316" si="2805">BE315*0.3</f>
        <v>0.51191999999999993</v>
      </c>
      <c r="BN315" s="32">
        <v>0.3</v>
      </c>
      <c r="BO315" s="29" t="str">
        <f>'[4]Lookup Tables'!$P$58</f>
        <v>12-8 4x1.25 Universal Clip</v>
      </c>
      <c r="BP315" s="30">
        <f>VLOOKUP($BO315,'[4]Lookup Tables'!$P$58:$Q$60,2)</f>
        <v>8509</v>
      </c>
      <c r="BQ315" s="29" t="str">
        <f>VLOOKUP($S315,'[4]Lookup Tables'!$O$45:$S$53,2)</f>
        <v>54mm142 gauge</v>
      </c>
      <c r="BR315" s="33">
        <f t="shared" ref="BR315:BR316" si="2806">($AY315+1.25)/12</f>
        <v>2.1041666666666665</v>
      </c>
      <c r="BS315" s="30">
        <f>VLOOKUP($S315,'[4]Lookup Tables'!$O$45:$S$53,3)</f>
        <v>8040</v>
      </c>
      <c r="BT315" s="29" t="str">
        <f>VLOOKUP($S315,'[4]Lookup Tables'!$O$45:$S$53,4)</f>
        <v>100mm200 gauge</v>
      </c>
      <c r="BU315" s="33">
        <f t="shared" ref="BU315:BU316" si="2807">($AY315+1.25)/12</f>
        <v>2.1041666666666665</v>
      </c>
      <c r="BV315" s="30">
        <f>VLOOKUP($S315,'[4]Lookup Tables'!$O$45:$S$53,5)</f>
        <v>8034</v>
      </c>
      <c r="BW315" s="34">
        <f t="shared" ref="BW315:BW316" si="2808">F315</f>
        <v>30</v>
      </c>
      <c r="BX315" s="34">
        <f t="shared" ref="BX315:BX316" si="2809">BB315*BW315</f>
        <v>48.806250000000006</v>
      </c>
      <c r="BY315" s="34">
        <f t="shared" ref="BY315:BY316" si="2810">BE315*BW315</f>
        <v>51.192</v>
      </c>
      <c r="BZ315" s="34">
        <f t="shared" ref="BZ315:BZ316" si="2811">BH315*BW315</f>
        <v>54.722250000000003</v>
      </c>
      <c r="CA315" s="34">
        <f t="shared" ref="CA315:CA316" si="2812">BZ315+CE315+CI315</f>
        <v>56.782250000000005</v>
      </c>
      <c r="CB315" s="35" t="str">
        <f t="array" ref="CB315">VLOOKUP($E315&amp;ROUNDUP(($AZ315),0), CHOOSE({1,2},'[4]Lookup Tables'!$X$3:$X$129&amp;'[4]Lookup Tables'!$Y$3:$Y$129,'[4]Lookup Tables'!$Z$3:$Z$129),2,0)</f>
        <v>25"-2pc</v>
      </c>
      <c r="CC315" s="34">
        <f t="array" ref="CC315">VLOOKUP($E315&amp;ROUNDUP(($AZ315),0), CHOOSE({1,2},'[4]Lookup Tables'!$X$3:$X$129&amp;'[4]Lookup Tables'!$Y$3:$Y$129,'[4]Lookup Tables'!AA$3:$AA$129),2,0)</f>
        <v>8427</v>
      </c>
      <c r="CD315" s="34">
        <f t="array" ref="CD315">VLOOKUP($E315&amp;ROUNDUP(($AZ315),0), CHOOSE({1,2},'[4]Lookup Tables'!$X$3:$X$129&amp;'[4]Lookup Tables'!$Y$3:$Y$129,'[4]Lookup Tables'!$AB$3:$AB$129),2,0)</f>
        <v>8428</v>
      </c>
      <c r="CE315" s="36">
        <f t="array" ref="CE315">VLOOKUP($E315&amp;ROUNDUP(($AZ315),0), CHOOSE({1,2},'[4]Lookup Tables'!$X$3:$X$129&amp;'[4]Lookup Tables'!$Y$3:$Y$129,'[4]Lookup Tables'!$AD$3:$AD$129),2,0)</f>
        <v>2.06</v>
      </c>
      <c r="CF315" s="34">
        <f t="array" ref="CF315">VLOOKUP($E315&amp;ROUNDUP(($AZ315),0), CHOOSE({1,2},'[4]Lookup Tables'!$X$3:$X$129&amp;'[4]Lookup Tables'!$Y$3:$Y$129,'[4]Lookup Tables'!$AE$3:$AE$129),2,0)</f>
        <v>2</v>
      </c>
      <c r="CG315" s="34" t="str">
        <f t="array" ref="CG315">VLOOKUP($E315&amp;ROUNDUP(($AZ315+1),0), CHOOSE({1,2},'[4]Lookup Tables'!$X$3:$X$129&amp;'[4]Lookup Tables'!$Y$3:$Y$129,'[4]Lookup Tables'!$AC$3:$AC$129),2,0)</f>
        <v>NA</v>
      </c>
      <c r="CH315" s="36">
        <f t="shared" ref="CH315:CH316" si="2813">(CO315*12)*0.0386</f>
        <v>7.9688554890461161</v>
      </c>
      <c r="CI315" s="36">
        <f t="shared" ref="CI315:CI337" si="2814">IF(CB315="NA", CH315*0.0022,0)</f>
        <v>0</v>
      </c>
      <c r="CJ315" s="36">
        <f t="shared" ref="CJ315:CJ316" si="2815">((3.14159*(((S315*0.039370078474)/2)^2))*Q315)*BW315</f>
        <v>680.02206827471264</v>
      </c>
      <c r="CK315" s="36">
        <f t="shared" ref="CK315:CK316" si="2816">((SQRT((CJ315/Q315)/3.14159))*2)</f>
        <v>6.037886419868344</v>
      </c>
      <c r="CL315" s="36">
        <f t="shared" ref="CL315:CL316" si="2817">CK315/0.7827</f>
        <v>7.7141771047251106</v>
      </c>
      <c r="CM315" s="36">
        <f t="shared" ref="CM315:CM316" si="2818">(2*3.14159*(CL315/2))/12</f>
        <v>2.0195651375361132</v>
      </c>
      <c r="CN315" s="37">
        <f t="shared" ref="CN315:CN316" si="2819">ROUNDUP((Q315/3)*CM315,1)</f>
        <v>16</v>
      </c>
      <c r="CO315" s="37">
        <f t="shared" ref="CO315:CO316" si="2820">(CN315*ABS(COS(15)))+((6*(CM315*5))/12)</f>
        <v>17.203919449581424</v>
      </c>
      <c r="CP315" s="52" t="str">
        <f t="array" ref="CP315">VLOOKUP($S315&amp;$D315, CHOOSE({1,2}, '[4]Lookup Tables'!$O$65:$O$79&amp;'[4]Lookup Tables'!$P$65:$P$79,'[4]Lookup Tables'!$Q$65:$Q$79),2,0)</f>
        <v>NA</v>
      </c>
      <c r="CQ315" s="39">
        <f t="shared" ref="CQ315:CQ337" si="2821">(CA315/BW315)+(50/I315)</f>
        <v>1.9274638888888891</v>
      </c>
      <c r="CR315" s="40" t="str">
        <f>+IFERROR(VLOOKUP($J315,'[5]Codes - Revised'!$A$8:$O$12110,10,FALSE),"ERROR")</f>
        <v>44 x 44</v>
      </c>
      <c r="CS315" s="41">
        <f t="shared" ref="CS315:CS320" si="2822">CQ315*F315*H315</f>
        <v>2775.5480000000007</v>
      </c>
    </row>
    <row r="316" spans="1:97" s="10" customFormat="1">
      <c r="A316" s="11" t="s">
        <v>21</v>
      </c>
      <c r="B316" s="11">
        <v>247079</v>
      </c>
      <c r="C316" s="11" t="s">
        <v>641</v>
      </c>
      <c r="D316" s="11" t="s">
        <v>50</v>
      </c>
      <c r="E316" s="11" t="s">
        <v>24</v>
      </c>
      <c r="F316" s="56">
        <v>20</v>
      </c>
      <c r="G316" s="13">
        <f t="shared" si="2780"/>
        <v>56.749499999999998</v>
      </c>
      <c r="H316" s="14">
        <v>36</v>
      </c>
      <c r="I316" s="13">
        <f t="shared" si="2781"/>
        <v>720</v>
      </c>
      <c r="J316" s="14">
        <v>12939</v>
      </c>
      <c r="K316" s="11" t="s">
        <v>65</v>
      </c>
      <c r="L316" s="15" t="str">
        <f>+IFERROR(VLOOKUP($K316,'[4]Lookup Tables'!$A$3:$B$35,2,FALSE),"ERROR")</f>
        <v>0204</v>
      </c>
      <c r="M316" s="11" t="s">
        <v>51</v>
      </c>
      <c r="N316" s="15" t="str">
        <f t="array" ref="N316">VLOOKUP($M316&amp;$L316, CHOOSE({1,2}, '[4]Lookup Tables'!$I$59:$I$165&amp;'[4]Lookup Tables'!$J$59:$J$165,'[4]Lookup Tables'!$K$59:$K$165), 2,0)</f>
        <v>VLIF0204</v>
      </c>
      <c r="O316" s="15">
        <f t="array" ref="O316">VLOOKUP($M316&amp;$K316&amp;A316, CHOOSE({1,2,3}, '[4]Lookup Tables'!$I$59:$I$165&amp;'[4]Lookup Tables'!$J$59:$J$165&amp;'[4]Lookup Tables'!$H$59:$H$165,'[4]Lookup Tables'!$L$59:$L$165), 2,0)</f>
        <v>70348</v>
      </c>
      <c r="P316" s="15">
        <f>+IFERROR(VLOOKUP($A316,'[4]Lookup Tables'!$I$54:$J$55,2,FALSE),"ERROR")</f>
        <v>72036</v>
      </c>
      <c r="Q316" s="16">
        <v>35.75</v>
      </c>
      <c r="R316" s="51">
        <v>1.25</v>
      </c>
      <c r="S316" s="18">
        <v>28</v>
      </c>
      <c r="T316" s="19">
        <f>(VLOOKUP(S316,'[4]Lookup Tables'!$L$3:$M$11,2,FALSE))*0.039370078474</f>
        <v>1.0925196776535</v>
      </c>
      <c r="U316" s="17">
        <f t="shared" si="2782"/>
        <v>33.513832632905384</v>
      </c>
      <c r="V316" s="20" t="str">
        <f>+IFERROR(VLOOKUP(L316,'[4]Lookup Tables'!$R$4:$U$22,3,FALSE),"ERROR")</f>
        <v>Yellow</v>
      </c>
      <c r="W316" s="21">
        <f t="shared" si="2783"/>
        <v>247079</v>
      </c>
      <c r="X316" s="22" t="s">
        <v>642</v>
      </c>
      <c r="Y316" s="23" t="s">
        <v>27</v>
      </c>
      <c r="Z316" s="23" t="str">
        <f>+IFERROR(VLOOKUP(L316,'[4]Lookup Tables'!$R$4:$U$22,4,FALSE),"ERROR")</f>
        <v>Slow</v>
      </c>
      <c r="AA316" s="21">
        <f t="shared" si="2784"/>
        <v>28</v>
      </c>
      <c r="AB316" s="24">
        <f t="shared" si="2785"/>
        <v>1.25</v>
      </c>
      <c r="AC316" s="23" t="s">
        <v>28</v>
      </c>
      <c r="AD316" s="25">
        <v>0.75</v>
      </c>
      <c r="AE316" s="26">
        <f t="shared" si="2786"/>
        <v>3.0754420650144092</v>
      </c>
      <c r="AF316" s="23" t="s">
        <v>305</v>
      </c>
      <c r="AG316" s="23">
        <v>0.875</v>
      </c>
      <c r="AH316" s="26">
        <f t="shared" si="2787"/>
        <v>3.764785063496078</v>
      </c>
      <c r="AI316" s="23" t="s">
        <v>306</v>
      </c>
      <c r="AJ316" s="23">
        <v>1</v>
      </c>
      <c r="AK316" s="26">
        <f t="shared" si="2788"/>
        <v>5.0781330021800581</v>
      </c>
      <c r="AL316" s="23" t="s">
        <v>31</v>
      </c>
      <c r="AM316" s="23">
        <v>0.80400000000000005</v>
      </c>
      <c r="AN316" s="26">
        <f t="shared" si="2789"/>
        <v>3.3271199379985528</v>
      </c>
      <c r="AO316" s="23"/>
      <c r="AP316" s="23"/>
      <c r="AQ316" s="26">
        <f t="shared" si="2790"/>
        <v>2.0406978018838244</v>
      </c>
      <c r="AR316" s="47">
        <f t="shared" si="2791"/>
        <v>36</v>
      </c>
      <c r="AS316" s="21">
        <f>+IFERROR(VLOOKUP(L316,'[4]Lookup Tables'!$R$4:$U$22,2,FALSE),"ERROR")</f>
        <v>240</v>
      </c>
      <c r="AT316" s="23" t="str">
        <f t="shared" si="2792"/>
        <v>B or G</v>
      </c>
      <c r="AU316" s="21">
        <f t="shared" si="2793"/>
        <v>20</v>
      </c>
      <c r="AV316" s="21" t="str">
        <f>+IFERROR(VLOOKUP(L316,'[4]Lookup Tables'!$R$4:$V$22,5,FALSE),"ERROR")</f>
        <v>5-8</v>
      </c>
      <c r="AW316" s="21">
        <v>600</v>
      </c>
      <c r="AX316" s="48">
        <f t="shared" si="2794"/>
        <v>35.75</v>
      </c>
      <c r="AY316" s="48">
        <f t="shared" si="2795"/>
        <v>36</v>
      </c>
      <c r="AZ316" s="48">
        <f t="shared" si="2796"/>
        <v>36.75</v>
      </c>
      <c r="BA316" s="29">
        <f t="array" ref="BA316">VLOOKUP($S316&amp;$M316, CHOOSE({1,2}, '[4]Lookup Tables'!$I$20:$I$49&amp;'[4]Lookup Tables'!$J$20:$J$49,'[4]Lookup Tables'!$K$20:$K$49), 2,0)</f>
        <v>6.8500000000000005E-2</v>
      </c>
      <c r="BB316" s="29">
        <f t="shared" si="2797"/>
        <v>2.4488750000000001</v>
      </c>
      <c r="BC316" s="30">
        <f t="shared" si="2798"/>
        <v>1111.78925</v>
      </c>
      <c r="BD316" s="29">
        <f t="array" ref="BD316">VLOOKUP($S316&amp;$M316, CHOOSE({1,2}, '[4]Lookup Tables'!$I$20:$I$49&amp;'[4]Lookup Tables'!$J$20:$J$49,'[4]Lookup Tables'!$L$20:$L$49), 2,0)</f>
        <v>7.1099999999999997E-2</v>
      </c>
      <c r="BE316" s="29">
        <f t="shared" si="2799"/>
        <v>2.5595999999999997</v>
      </c>
      <c r="BF316" s="30">
        <f t="shared" si="2800"/>
        <v>1162.0583999999999</v>
      </c>
      <c r="BG316" s="29">
        <f t="array" ref="BG316">VLOOKUP($S316&amp;$M316, CHOOSE({1,2}, '[4]Lookup Tables'!$I$20:$I$49&amp;'[4]Lookup Tables'!$J$20:$J$49,'[4]Lookup Tables'!$M$20:$M$49), 2,0)</f>
        <v>7.3700000000000002E-2</v>
      </c>
      <c r="BH316" s="29">
        <f t="shared" si="2801"/>
        <v>2.708475</v>
      </c>
      <c r="BI316" s="30">
        <f t="shared" si="2802"/>
        <v>1229.6476499999999</v>
      </c>
      <c r="BJ316" s="30" t="str">
        <f t="shared" si="2803"/>
        <v>VLIF0204</v>
      </c>
      <c r="BK316" s="31">
        <f t="shared" si="2804"/>
        <v>1.7917199999999995</v>
      </c>
      <c r="BL316" s="30">
        <v>72036</v>
      </c>
      <c r="BM316" s="31">
        <f t="shared" si="2805"/>
        <v>0.7678799999999999</v>
      </c>
      <c r="BN316" s="32">
        <v>0.3</v>
      </c>
      <c r="BO316" s="29" t="str">
        <f>'[4]Lookup Tables'!$P$58</f>
        <v>12-8 4x1.25 Universal Clip</v>
      </c>
      <c r="BP316" s="30">
        <f>VLOOKUP($BO316,'[4]Lookup Tables'!$P$58:$Q$60,2)</f>
        <v>8509</v>
      </c>
      <c r="BQ316" s="29" t="str">
        <f>VLOOKUP($S316,'[4]Lookup Tables'!$O$45:$S$53,2)</f>
        <v>54mm142 gauge</v>
      </c>
      <c r="BR316" s="33">
        <f t="shared" si="2806"/>
        <v>3.1041666666666665</v>
      </c>
      <c r="BS316" s="30">
        <f>VLOOKUP($S316,'[4]Lookup Tables'!$O$45:$S$53,3)</f>
        <v>8040</v>
      </c>
      <c r="BT316" s="29" t="str">
        <f>VLOOKUP($S316,'[4]Lookup Tables'!$O$45:$S$53,4)</f>
        <v>100mm200 gauge</v>
      </c>
      <c r="BU316" s="33">
        <f t="shared" si="2807"/>
        <v>3.1041666666666665</v>
      </c>
      <c r="BV316" s="30">
        <f>VLOOKUP($S316,'[4]Lookup Tables'!$O$45:$S$53,5)</f>
        <v>8034</v>
      </c>
      <c r="BW316" s="34">
        <f t="shared" si="2808"/>
        <v>20</v>
      </c>
      <c r="BX316" s="34">
        <f t="shared" si="2809"/>
        <v>48.977500000000006</v>
      </c>
      <c r="BY316" s="34">
        <f t="shared" si="2810"/>
        <v>51.191999999999993</v>
      </c>
      <c r="BZ316" s="34">
        <f t="shared" si="2811"/>
        <v>54.169499999999999</v>
      </c>
      <c r="CA316" s="34">
        <f t="shared" si="2812"/>
        <v>56.749499999999998</v>
      </c>
      <c r="CB316" s="35" t="str">
        <f t="array" ref="CB316">VLOOKUP($E316&amp;ROUNDUP(($AZ316),0), CHOOSE({1,2},'[4]Lookup Tables'!$X$3:$X$129&amp;'[4]Lookup Tables'!$Y$3:$Y$129,'[4]Lookup Tables'!$Z$3:$Z$129),2,0)</f>
        <v>39"-2pc</v>
      </c>
      <c r="CC316" s="34">
        <f t="array" ref="CC316">VLOOKUP($E316&amp;ROUNDUP(($AZ316),0), CHOOSE({1,2},'[4]Lookup Tables'!$X$3:$X$129&amp;'[4]Lookup Tables'!$Y$3:$Y$129,'[4]Lookup Tables'!AA$3:$AA$129),2,0)</f>
        <v>8465</v>
      </c>
      <c r="CD316" s="34">
        <f t="array" ref="CD316">VLOOKUP($E316&amp;ROUNDUP(($AZ316),0), CHOOSE({1,2},'[4]Lookup Tables'!$X$3:$X$129&amp;'[4]Lookup Tables'!$Y$3:$Y$129,'[4]Lookup Tables'!$AB$3:$AB$129),2,0)</f>
        <v>8466</v>
      </c>
      <c r="CE316" s="36">
        <f t="array" ref="CE316">VLOOKUP($E316&amp;ROUNDUP(($AZ316),0), CHOOSE({1,2},'[4]Lookup Tables'!$X$3:$X$129&amp;'[4]Lookup Tables'!$Y$3:$Y$129,'[4]Lookup Tables'!$AD$3:$AD$129),2,0)</f>
        <v>2.58</v>
      </c>
      <c r="CF316" s="34">
        <f t="array" ref="CF316">VLOOKUP($E316&amp;ROUNDUP(($AZ316),0), CHOOSE({1,2},'[4]Lookup Tables'!$X$3:$X$129&amp;'[4]Lookup Tables'!$Y$3:$Y$129,'[4]Lookup Tables'!$AE$3:$AE$129),2,0)</f>
        <v>2</v>
      </c>
      <c r="CG316" s="34" t="str">
        <f t="array" ref="CG316">VLOOKUP($E316&amp;ROUNDUP(($AZ316+1),0), CHOOSE({1,2},'[4]Lookup Tables'!$X$3:$X$129&amp;'[4]Lookup Tables'!$Y$3:$Y$129,'[4]Lookup Tables'!$AC$3:$AC$129),2,0)</f>
        <v>NA</v>
      </c>
      <c r="CH316" s="36">
        <f t="shared" si="2813"/>
        <v>8.8416875708142637</v>
      </c>
      <c r="CI316" s="36">
        <f t="shared" si="2814"/>
        <v>0</v>
      </c>
      <c r="CJ316" s="36">
        <f t="shared" si="2815"/>
        <v>682.40811061953627</v>
      </c>
      <c r="CK316" s="36">
        <f t="shared" si="2816"/>
        <v>4.9299136178524519</v>
      </c>
      <c r="CL316" s="36">
        <f t="shared" si="2817"/>
        <v>6.2985992306789989</v>
      </c>
      <c r="CM316" s="36">
        <f t="shared" si="2818"/>
        <v>1.6489680297590696</v>
      </c>
      <c r="CN316" s="37">
        <f t="shared" si="2819"/>
        <v>19.700000000000003</v>
      </c>
      <c r="CO316" s="37">
        <f t="shared" si="2820"/>
        <v>19.088271957716458</v>
      </c>
      <c r="CP316" s="52">
        <f t="array" ref="CP316">VLOOKUP($S316&amp;$D316, CHOOSE({1,2}, '[4]Lookup Tables'!$O$65:$O$79&amp;'[4]Lookup Tables'!$P$65:$P$79,'[4]Lookup Tables'!$Q$65:$Q$79),2,0)</f>
        <v>8510</v>
      </c>
      <c r="CQ316" s="39">
        <f t="shared" si="2821"/>
        <v>2.9069194444444446</v>
      </c>
      <c r="CR316" s="40" t="str">
        <f>+IFERROR(VLOOKUP($J316,'[5]Codes - Revised'!$A$8:$O$12110,10,FALSE),"ERROR")</f>
        <v>48 x 44</v>
      </c>
      <c r="CS316" s="41">
        <f t="shared" si="2822"/>
        <v>2092.982</v>
      </c>
    </row>
    <row r="317" spans="1:97" s="10" customFormat="1">
      <c r="A317" s="11" t="s">
        <v>21</v>
      </c>
      <c r="B317" s="12">
        <v>248041</v>
      </c>
      <c r="C317" s="11" t="s">
        <v>643</v>
      </c>
      <c r="D317" s="11" t="s">
        <v>50</v>
      </c>
      <c r="E317" s="11" t="s">
        <v>34</v>
      </c>
      <c r="F317" s="56">
        <v>20</v>
      </c>
      <c r="G317" s="13">
        <f>CA317</f>
        <v>40.919158366039269</v>
      </c>
      <c r="H317" s="14">
        <v>45</v>
      </c>
      <c r="I317" s="13">
        <f>F317*H317</f>
        <v>900</v>
      </c>
      <c r="J317" s="14">
        <v>12204</v>
      </c>
      <c r="K317" s="11">
        <v>50</v>
      </c>
      <c r="L317" s="15">
        <f>+IFERROR(VLOOKUP($K317,'[4]Lookup Tables'!$A$3:$B$35,2,FALSE),"ERROR")</f>
        <v>50</v>
      </c>
      <c r="M317" s="11" t="s">
        <v>56</v>
      </c>
      <c r="N317" s="15" t="str">
        <f t="array" ref="N317">VLOOKUP($M317&amp;$L317, CHOOSE({1,2}, '[4]Lookup Tables'!$I$59:$I$165&amp;'[4]Lookup Tables'!$J$59:$J$165,'[4]Lookup Tables'!$K$59:$K$165), 2,0)</f>
        <v>LIF50</v>
      </c>
      <c r="O317" s="15">
        <f t="array" ref="O317">VLOOKUP($M317&amp;$K317&amp;A317, CHOOSE({1,2,3}, '[4]Lookup Tables'!$I$59:$I$165&amp;'[4]Lookup Tables'!$J$59:$J$165&amp;'[4]Lookup Tables'!$H$59:$H$165,'[4]Lookup Tables'!$L$59:$L$165), 2,0)</f>
        <v>70319</v>
      </c>
      <c r="P317" s="15">
        <f>+IFERROR(VLOOKUP($A317,'[4]Lookup Tables'!$I$54:$J$55,2,FALSE),"ERROR")</f>
        <v>72036</v>
      </c>
      <c r="Q317" s="16">
        <v>26.75</v>
      </c>
      <c r="R317" s="51">
        <v>1.25</v>
      </c>
      <c r="S317" s="18">
        <v>28</v>
      </c>
      <c r="T317" s="19">
        <f>(VLOOKUP(S317,'[4]Lookup Tables'!$L$3:$M$11,2,FALSE))*0.039370078474</f>
        <v>1.0925196776535</v>
      </c>
      <c r="U317" s="17">
        <f>(3.14159*(T317/2)^2)*(Q317)</f>
        <v>25.076783858187941</v>
      </c>
      <c r="V317" s="20" t="str">
        <f>+IFERROR(VLOOKUP(L317,'[4]Lookup Tables'!$R$4:$U$22,3,FALSE),"ERROR")</f>
        <v>Green</v>
      </c>
      <c r="W317" s="21">
        <f>B317</f>
        <v>248041</v>
      </c>
      <c r="X317" s="22" t="s">
        <v>644</v>
      </c>
      <c r="Y317" s="23" t="s">
        <v>27</v>
      </c>
      <c r="Z317" s="23" t="str">
        <f>+IFERROR(VLOOKUP(L317,'[4]Lookup Tables'!$R$4:$U$22,4,FALSE),"ERROR")</f>
        <v>Medium</v>
      </c>
      <c r="AA317" s="21">
        <f>S317</f>
        <v>28</v>
      </c>
      <c r="AB317" s="24">
        <f>R317</f>
        <v>1.25</v>
      </c>
      <c r="AC317" s="23" t="s">
        <v>28</v>
      </c>
      <c r="AD317" s="25">
        <v>0.75</v>
      </c>
      <c r="AE317" s="26">
        <f>(($U317-(3.1459*(($AB317+0.043)/2)^2))/((3.1459*(($AB317+0.043)/2)^2)-(3.1459*(AD317/2)^2)))/12</f>
        <v>2.26958838143408</v>
      </c>
      <c r="AF317" s="23" t="s">
        <v>305</v>
      </c>
      <c r="AG317" s="23">
        <v>0.875</v>
      </c>
      <c r="AH317" s="26">
        <f>(($U317-(3.1459*(($AB317+0.043)/2)^2))/((3.1459*(($AB317+0.043)/2)^2)-(3.1459*(AG317/2)^2)))/12</f>
        <v>2.7783038204191404</v>
      </c>
      <c r="AI317" s="23" t="s">
        <v>306</v>
      </c>
      <c r="AJ317" s="23">
        <v>1</v>
      </c>
      <c r="AK317" s="26">
        <f>(($U317-(3.1459*(($AB317+0.043)/2)^2))/((3.1459*(($AB317+0.043)/2)^2)-(3.1459*(AJ317/2)^2)))/12</f>
        <v>3.747517078027228</v>
      </c>
      <c r="AL317" s="23" t="s">
        <v>31</v>
      </c>
      <c r="AM317" s="23">
        <v>0.80400000000000005</v>
      </c>
      <c r="AN317" s="26">
        <f>(($U317-(3.1459*(($AB317+0.043)/2)^2))/((3.1459*(($AB317+0.043)/2)^2)-(3.1459*(AM317/2)^2)))/12</f>
        <v>2.4553194614914045</v>
      </c>
      <c r="AO317" s="23"/>
      <c r="AP317" s="23"/>
      <c r="AQ317" s="26">
        <f>(($U317-(3.1459*(($AB317+0.043)/2)^2))/((3.1459*(($AB317+0.043)/2)^2)-(3.1459*(AP317/2)^2)))/12</f>
        <v>1.5059766769340504</v>
      </c>
      <c r="AR317" s="47">
        <f>AY317</f>
        <v>27</v>
      </c>
      <c r="AS317" s="21">
        <f>+IFERROR(VLOOKUP(L317,'[4]Lookup Tables'!$R$4:$U$22,2,FALSE),"ERROR")</f>
        <v>60</v>
      </c>
      <c r="AT317" s="23" t="str">
        <f>A317</f>
        <v>B or G</v>
      </c>
      <c r="AU317" s="21">
        <f>F317</f>
        <v>20</v>
      </c>
      <c r="AV317" s="21" t="str">
        <f>+IFERROR(VLOOKUP(L317,'[4]Lookup Tables'!$R$4:$V$22,5,FALSE),"ERROR")</f>
        <v>5-8</v>
      </c>
      <c r="AW317" s="21">
        <v>600</v>
      </c>
      <c r="AX317" s="48">
        <f>Q317</f>
        <v>26.75</v>
      </c>
      <c r="AY317" s="48">
        <f>AX317+0.25</f>
        <v>27</v>
      </c>
      <c r="AZ317" s="48">
        <f>AX317+1</f>
        <v>27.75</v>
      </c>
      <c r="BA317" s="29">
        <f t="array" ref="BA317">VLOOKUP($S317&amp;$M317, CHOOSE({1,2}, '[4]Lookup Tables'!$I$20:$I$49&amp;'[4]Lookup Tables'!$J$20:$J$49,'[4]Lookup Tables'!$K$20:$K$49), 2,0)</f>
        <v>6.8500000000000005E-2</v>
      </c>
      <c r="BB317" s="29">
        <f>BA317*AX317</f>
        <v>1.8323750000000001</v>
      </c>
      <c r="BC317" s="30">
        <f>BB317*454</f>
        <v>831.89825000000008</v>
      </c>
      <c r="BD317" s="29">
        <f t="array" ref="BD317">VLOOKUP($S317&amp;$M317, CHOOSE({1,2}, '[4]Lookup Tables'!$I$20:$I$49&amp;'[4]Lookup Tables'!$J$20:$J$49,'[4]Lookup Tables'!$L$20:$L$49), 2,0)</f>
        <v>7.1099999999999997E-2</v>
      </c>
      <c r="BE317" s="29">
        <f>BD317*AY317</f>
        <v>1.9197</v>
      </c>
      <c r="BF317" s="30">
        <f>BE317*454</f>
        <v>871.54380000000003</v>
      </c>
      <c r="BG317" s="29">
        <f t="array" ref="BG317">VLOOKUP($S317&amp;$M317, CHOOSE({1,2}, '[4]Lookup Tables'!$I$20:$I$49&amp;'[4]Lookup Tables'!$J$20:$J$49,'[4]Lookup Tables'!$M$20:$M$49), 2,0)</f>
        <v>7.3700000000000002E-2</v>
      </c>
      <c r="BH317" s="29">
        <f>BG317*AZ317</f>
        <v>2.045175</v>
      </c>
      <c r="BI317" s="30">
        <f>BH317*454</f>
        <v>928.50945000000002</v>
      </c>
      <c r="BJ317" s="30" t="str">
        <f>N317</f>
        <v>LIF50</v>
      </c>
      <c r="BK317" s="31">
        <f>BE317*0.7</f>
        <v>1.3437899999999998</v>
      </c>
      <c r="BL317" s="30">
        <v>72036</v>
      </c>
      <c r="BM317" s="31">
        <f>BE317*0.3</f>
        <v>0.57590999999999992</v>
      </c>
      <c r="BN317" s="32">
        <v>0.3</v>
      </c>
      <c r="BO317" s="29" t="str">
        <f>'[4]Lookup Tables'!$P$58</f>
        <v>12-8 4x1.25 Universal Clip</v>
      </c>
      <c r="BP317" s="30">
        <f>VLOOKUP($BO317,'[4]Lookup Tables'!$P$58:$Q$60,2)</f>
        <v>8509</v>
      </c>
      <c r="BQ317" s="29" t="str">
        <f>VLOOKUP($S317,'[4]Lookup Tables'!$O$45:$S$53,2)</f>
        <v>54mm142 gauge</v>
      </c>
      <c r="BR317" s="33">
        <f>($AY317+1.25)/12</f>
        <v>2.3541666666666665</v>
      </c>
      <c r="BS317" s="30">
        <f>VLOOKUP($S317,'[4]Lookup Tables'!$O$45:$S$53,3)</f>
        <v>8040</v>
      </c>
      <c r="BT317" s="29" t="str">
        <f>VLOOKUP($S317,'[4]Lookup Tables'!$O$45:$S$53,4)</f>
        <v>100mm200 gauge</v>
      </c>
      <c r="BU317" s="33">
        <f>($AY317+1.25)/12</f>
        <v>2.3541666666666665</v>
      </c>
      <c r="BV317" s="30">
        <f>VLOOKUP($S317,'[4]Lookup Tables'!$O$45:$S$53,5)</f>
        <v>8034</v>
      </c>
      <c r="BW317" s="34">
        <f>F317</f>
        <v>20</v>
      </c>
      <c r="BX317" s="34">
        <f>BB317*BW317</f>
        <v>36.647500000000001</v>
      </c>
      <c r="BY317" s="34">
        <f>BE317*BW317</f>
        <v>38.393999999999998</v>
      </c>
      <c r="BZ317" s="34">
        <f>BH317*BW317</f>
        <v>40.903500000000001</v>
      </c>
      <c r="CA317" s="34">
        <f>BZ317+CE317+CI317</f>
        <v>40.919158366039269</v>
      </c>
      <c r="CB317" s="35" t="str">
        <f t="array" ref="CB317">VLOOKUP($E317&amp;ROUNDUP(($AZ317),0), CHOOSE({1,2},'[4]Lookup Tables'!$X$3:$X$129&amp;'[4]Lookup Tables'!$Y$3:$Y$129,'[4]Lookup Tables'!$Z$3:$Z$129),2,0)</f>
        <v>NA</v>
      </c>
      <c r="CC317" s="34" t="str">
        <f t="array" ref="CC317">VLOOKUP($E317&amp;ROUNDUP(($AZ317),0), CHOOSE({1,2},'[4]Lookup Tables'!$X$3:$X$129&amp;'[4]Lookup Tables'!$Y$3:$Y$129,'[4]Lookup Tables'!AA$3:$AA$129),2,0)</f>
        <v>NA</v>
      </c>
      <c r="CD317" s="34" t="str">
        <f t="array" ref="CD317">VLOOKUP($E317&amp;ROUNDUP(($AZ317),0), CHOOSE({1,2},'[4]Lookup Tables'!$X$3:$X$129&amp;'[4]Lookup Tables'!$Y$3:$Y$129,'[4]Lookup Tables'!$AB$3:$AB$129),2,0)</f>
        <v>NA</v>
      </c>
      <c r="CE317" s="36">
        <f t="array" ref="CE317">VLOOKUP($E317&amp;ROUNDUP(($AZ317),0), CHOOSE({1,2},'[4]Lookup Tables'!$X$3:$X$129&amp;'[4]Lookup Tables'!$Y$3:$Y$129,'[4]Lookup Tables'!$AD$3:$AD$129),2,0)</f>
        <v>0</v>
      </c>
      <c r="CF317" s="34">
        <f t="array" ref="CF317">VLOOKUP($E317&amp;ROUNDUP(($AZ317),0), CHOOSE({1,2},'[4]Lookup Tables'!$X$3:$X$129&amp;'[4]Lookup Tables'!$Y$3:$Y$129,'[4]Lookup Tables'!$AE$3:$AE$129),2,0)</f>
        <v>0</v>
      </c>
      <c r="CG317" s="34">
        <f t="array" ref="CG317">VLOOKUP($E317&amp;ROUNDUP(($AZ317+1),0), CHOOSE({1,2},'[4]Lookup Tables'!$X$3:$X$129&amp;'[4]Lookup Tables'!$Y$3:$Y$129,'[4]Lookup Tables'!$AC$3:$AC$129),2,0)</f>
        <v>8053</v>
      </c>
      <c r="CH317" s="36">
        <f>(CO317*12)*0.0386</f>
        <v>7.1174391087568516</v>
      </c>
      <c r="CI317" s="36">
        <f t="shared" si="2814"/>
        <v>1.5658366039265074E-2</v>
      </c>
      <c r="CJ317" s="36">
        <f>((3.14159*(((S317*0.039370078474)/2)^2))*Q317)*BW317</f>
        <v>510.61306179224039</v>
      </c>
      <c r="CK317" s="36">
        <f>((SQRT((CJ317/Q317)/3.14159))*2)</f>
        <v>4.929913617852451</v>
      </c>
      <c r="CL317" s="36">
        <f>CK317/0.7827</f>
        <v>6.2985992306789971</v>
      </c>
      <c r="CM317" s="36">
        <f>(2*3.14159*(CL317/2))/12</f>
        <v>1.6489680297590692</v>
      </c>
      <c r="CN317" s="37">
        <f>ROUNDUP((Q317/3)*CM317,1)</f>
        <v>14.799999999999999</v>
      </c>
      <c r="CO317" s="37">
        <f>(CN317*ABS(COS(15)))+((6*(CM317*5))/12)</f>
        <v>15.365801184708229</v>
      </c>
      <c r="CP317" s="52">
        <f t="array" ref="CP317">VLOOKUP($S317&amp;$D317, CHOOSE({1,2}, '[4]Lookup Tables'!$O$65:$O$79&amp;'[4]Lookup Tables'!$P$65:$P$79,'[4]Lookup Tables'!$Q$65:$Q$79),2,0)</f>
        <v>8510</v>
      </c>
      <c r="CQ317" s="39">
        <f t="shared" si="2821"/>
        <v>2.1015134738575187</v>
      </c>
      <c r="CR317" s="40" t="str">
        <f>+IFERROR(VLOOKUP($J317,'[5]Codes - Revised'!$A$8:$O$12110,10,FALSE),"ERROR")</f>
        <v>44 x 44</v>
      </c>
      <c r="CS317" s="41">
        <f t="shared" si="2822"/>
        <v>1891.3621264717669</v>
      </c>
    </row>
    <row r="318" spans="1:97" s="10" customFormat="1">
      <c r="A318" s="11" t="s">
        <v>21</v>
      </c>
      <c r="B318" s="12">
        <v>248058</v>
      </c>
      <c r="C318" s="11" t="s">
        <v>645</v>
      </c>
      <c r="D318" s="11" t="s">
        <v>50</v>
      </c>
      <c r="E318" s="11" t="s">
        <v>24</v>
      </c>
      <c r="F318" s="56">
        <v>20</v>
      </c>
      <c r="G318" s="13">
        <f t="shared" ref="G318" si="2823">CA318</f>
        <v>47.585500000000003</v>
      </c>
      <c r="H318" s="14">
        <v>42</v>
      </c>
      <c r="I318" s="13">
        <f t="shared" ref="I318" si="2824">F318*H318</f>
        <v>840</v>
      </c>
      <c r="J318" s="14">
        <v>12319</v>
      </c>
      <c r="K318" s="11" t="s">
        <v>314</v>
      </c>
      <c r="L318" s="15">
        <f>+IFERROR(VLOOKUP($K318,'[4]Lookup Tables'!$A$3:$B$35,2,FALSE),"ERROR")</f>
        <v>35</v>
      </c>
      <c r="M318" s="11" t="s">
        <v>25</v>
      </c>
      <c r="N318" s="15" t="str">
        <f t="array" ref="N318">VLOOKUP($M318&amp;$L318, CHOOSE({1,2}, '[4]Lookup Tables'!$I$59:$I$124&amp;'[4]Lookup Tables'!$J$59:$J$124,'[4]Lookup Tables'!$K$59:$K$124), 2,0)</f>
        <v>M35</v>
      </c>
      <c r="O318" s="15">
        <f t="array" ref="O318">VLOOKUP($M318&amp;$K318, CHOOSE({1,2}, '[4]Lookup Tables'!$I$59:$I$124&amp;'[4]Lookup Tables'!$J$59:$J$124,'[4]Lookup Tables'!$L$59:$L$124), 2,0)</f>
        <v>70275</v>
      </c>
      <c r="P318" s="15">
        <f>+IFERROR(VLOOKUP($A318,'[4]Lookup Tables'!$I$54:$J$55,2,FALSE),"ERROR")</f>
        <v>72036</v>
      </c>
      <c r="Q318" s="16">
        <v>29.75</v>
      </c>
      <c r="R318" s="51">
        <v>1.25</v>
      </c>
      <c r="S318" s="18">
        <v>28</v>
      </c>
      <c r="T318" s="19">
        <f>(VLOOKUP(S318,'[4]Lookup Tables'!$L$3:$M$11,2,FALSE))*0.039370078474</f>
        <v>1.0925196776535</v>
      </c>
      <c r="U318" s="17">
        <f t="shared" ref="U318" si="2825">(3.14159*(T318/2)^2)*(Q318)</f>
        <v>27.889133449760422</v>
      </c>
      <c r="V318" s="20" t="str">
        <f>+IFERROR(VLOOKUP(L318,'[4]Lookup Tables'!$R$4:$U$22,3,FALSE),"ERROR")</f>
        <v>Blue</v>
      </c>
      <c r="W318" s="21">
        <f t="shared" ref="W318" si="2826">B318</f>
        <v>248058</v>
      </c>
      <c r="X318" s="22" t="s">
        <v>646</v>
      </c>
      <c r="Y318" s="23" t="s">
        <v>27</v>
      </c>
      <c r="Z318" s="23" t="str">
        <f>+IFERROR(VLOOKUP(L318,'[4]Lookup Tables'!$R$4:$U$22,4,FALSE),"ERROR")</f>
        <v>Fast</v>
      </c>
      <c r="AA318" s="21">
        <f t="shared" ref="AA318" si="2827">S318</f>
        <v>28</v>
      </c>
      <c r="AB318" s="24">
        <f t="shared" ref="AB318" si="2828">R318</f>
        <v>1.25</v>
      </c>
      <c r="AC318" s="23" t="s">
        <v>28</v>
      </c>
      <c r="AD318" s="25">
        <v>0.75</v>
      </c>
      <c r="AE318" s="26">
        <f t="shared" ref="AE318" si="2829">(($U318-(3.1459*(($AB318+0.043)/2)^2))/((3.1459*(($AB318+0.043)/2)^2)-(3.1459*(AD318/2)^2)))/12</f>
        <v>2.5382062759608566</v>
      </c>
      <c r="AF318" s="23" t="s">
        <v>305</v>
      </c>
      <c r="AG318" s="23">
        <v>0.875</v>
      </c>
      <c r="AH318" s="26">
        <f t="shared" ref="AH318" si="2830">(($U318-(3.1459*(($AB318+0.043)/2)^2))/((3.1459*(($AB318+0.043)/2)^2)-(3.1459*(AG318/2)^2)))/12</f>
        <v>3.1071309014447865</v>
      </c>
      <c r="AI318" s="23" t="s">
        <v>306</v>
      </c>
      <c r="AJ318" s="23">
        <v>1</v>
      </c>
      <c r="AK318" s="26">
        <f t="shared" ref="AK318" si="2831">(($U318-(3.1459*(($AB318+0.043)/2)^2))/((3.1459*(($AB318+0.043)/2)^2)-(3.1459*(AJ318/2)^2)))/12</f>
        <v>4.191055719411505</v>
      </c>
      <c r="AL318" s="23" t="s">
        <v>31</v>
      </c>
      <c r="AM318" s="23">
        <v>0.80400000000000005</v>
      </c>
      <c r="AN318" s="26">
        <f t="shared" ref="AN318" si="2832">(($U318-(3.1459*(($AB318+0.043)/2)^2))/((3.1459*(($AB318+0.043)/2)^2)-(3.1459*(AM318/2)^2)))/12</f>
        <v>2.7459196203271206</v>
      </c>
      <c r="AO318" s="23"/>
      <c r="AP318" s="23"/>
      <c r="AQ318" s="26">
        <f t="shared" ref="AQ318" si="2833">(($U318-(3.1459*(($AB318+0.043)/2)^2))/((3.1459*(($AB318+0.043)/2)^2)-(3.1459*(AP318/2)^2)))/12</f>
        <v>1.6842170519173083</v>
      </c>
      <c r="AR318" s="47">
        <f t="shared" ref="AR318" si="2834">AY318</f>
        <v>30</v>
      </c>
      <c r="AS318" s="21">
        <f>+IFERROR(VLOOKUP(L318,'[4]Lookup Tables'!$R$4:$U$22,2,FALSE),"ERROR")</f>
        <v>30</v>
      </c>
      <c r="AT318" s="23" t="str">
        <f t="shared" ref="AT318" si="2835">A318</f>
        <v>B or G</v>
      </c>
      <c r="AU318" s="21">
        <f t="shared" ref="AU318" si="2836">F318</f>
        <v>20</v>
      </c>
      <c r="AV318" s="21" t="str">
        <f>+IFERROR(VLOOKUP(L318,'[4]Lookup Tables'!$R$4:$V$22,5,FALSE),"ERROR")</f>
        <v>5-8</v>
      </c>
      <c r="AW318" s="21">
        <v>600</v>
      </c>
      <c r="AX318" s="48">
        <f t="shared" ref="AX318" si="2837">Q318</f>
        <v>29.75</v>
      </c>
      <c r="AY318" s="48">
        <f t="shared" ref="AY318" si="2838">AX318+0.25</f>
        <v>30</v>
      </c>
      <c r="AZ318" s="48">
        <f t="shared" ref="AZ318" si="2839">AX318+1</f>
        <v>30.75</v>
      </c>
      <c r="BA318" s="29">
        <f t="array" ref="BA318">VLOOKUP($S318&amp;$M318, CHOOSE({1,2}, '[4]Lookup Tables'!$I$20:$I$49&amp;'[4]Lookup Tables'!$J$20:$J$49,'[4]Lookup Tables'!$K$20:$K$49), 2,0)</f>
        <v>6.8500000000000005E-2</v>
      </c>
      <c r="BB318" s="29">
        <f t="shared" ref="BB318" si="2840">BA318*AX318</f>
        <v>2.0378750000000001</v>
      </c>
      <c r="BC318" s="30">
        <f t="shared" ref="BC318" si="2841">BB318*454</f>
        <v>925.1952500000001</v>
      </c>
      <c r="BD318" s="29">
        <f t="array" ref="BD318">VLOOKUP($S318&amp;$M318, CHOOSE({1,2}, '[4]Lookup Tables'!$I$20:$I$49&amp;'[4]Lookup Tables'!$J$20:$J$49,'[4]Lookup Tables'!$L$20:$L$49), 2,0)</f>
        <v>7.1099999999999997E-2</v>
      </c>
      <c r="BE318" s="29">
        <f t="shared" ref="BE318" si="2842">BD318*AY318</f>
        <v>2.133</v>
      </c>
      <c r="BF318" s="30">
        <f t="shared" ref="BF318" si="2843">BE318*454</f>
        <v>968.38199999999995</v>
      </c>
      <c r="BG318" s="29">
        <f t="array" ref="BG318">VLOOKUP($S318&amp;$M318, CHOOSE({1,2}, '[4]Lookup Tables'!$I$20:$I$49&amp;'[4]Lookup Tables'!$J$20:$J$49,'[4]Lookup Tables'!$M$20:$M$49), 2,0)</f>
        <v>7.3700000000000002E-2</v>
      </c>
      <c r="BH318" s="29">
        <f t="shared" ref="BH318" si="2844">BG318*AZ318</f>
        <v>2.2662750000000003</v>
      </c>
      <c r="BI318" s="30">
        <f t="shared" ref="BI318" si="2845">BH318*454</f>
        <v>1028.88885</v>
      </c>
      <c r="BJ318" s="30" t="str">
        <f t="shared" ref="BJ318" si="2846">N318</f>
        <v>M35</v>
      </c>
      <c r="BK318" s="31">
        <f t="shared" ref="BK318" si="2847">BE318*0.7</f>
        <v>1.4930999999999999</v>
      </c>
      <c r="BL318" s="30">
        <v>72036</v>
      </c>
      <c r="BM318" s="31">
        <f t="shared" ref="BM318" si="2848">BE318*0.3</f>
        <v>0.63990000000000002</v>
      </c>
      <c r="BN318" s="32">
        <v>0.3</v>
      </c>
      <c r="BO318" s="29" t="str">
        <f>'[4]Lookup Tables'!$P$58</f>
        <v>12-8 4x1.25 Universal Clip</v>
      </c>
      <c r="BP318" s="30">
        <f>VLOOKUP($BO318,'[4]Lookup Tables'!$P$58:$Q$60,2)</f>
        <v>8509</v>
      </c>
      <c r="BQ318" s="29" t="str">
        <f>VLOOKUP($S318,'[4]Lookup Tables'!$O$45:$S$53,2)</f>
        <v>54mm142 gauge</v>
      </c>
      <c r="BR318" s="33">
        <f t="shared" ref="BR318" si="2849">($AY318+1.25)/12</f>
        <v>2.6041666666666665</v>
      </c>
      <c r="BS318" s="30">
        <f>VLOOKUP($S318,'[4]Lookup Tables'!$O$45:$S$53,3)</f>
        <v>8040</v>
      </c>
      <c r="BT318" s="29" t="str">
        <f>VLOOKUP($S318,'[4]Lookup Tables'!$O$45:$S$53,4)</f>
        <v>100mm200 gauge</v>
      </c>
      <c r="BU318" s="33">
        <f t="shared" ref="BU318" si="2850">($AY318+1.25)/12</f>
        <v>2.6041666666666665</v>
      </c>
      <c r="BV318" s="30">
        <f>VLOOKUP($S318,'[4]Lookup Tables'!$O$45:$S$53,5)</f>
        <v>8034</v>
      </c>
      <c r="BW318" s="34">
        <f t="shared" ref="BW318" si="2851">F318</f>
        <v>20</v>
      </c>
      <c r="BX318" s="34">
        <f t="shared" ref="BX318" si="2852">BB318*BW318</f>
        <v>40.7575</v>
      </c>
      <c r="BY318" s="34">
        <f t="shared" ref="BY318" si="2853">BE318*BW318</f>
        <v>42.66</v>
      </c>
      <c r="BZ318" s="34">
        <f t="shared" ref="BZ318" si="2854">BH318*BW318</f>
        <v>45.325500000000005</v>
      </c>
      <c r="CA318" s="34">
        <f t="shared" ref="CA318" si="2855">BZ318+CE318+CI318</f>
        <v>47.585500000000003</v>
      </c>
      <c r="CB318" s="35" t="str">
        <f t="array" ref="CB318">VLOOKUP($E318&amp;ROUNDUP(($AZ318),0), CHOOSE({1,2},'[4]Lookup Tables'!$X$3:$X$129&amp;'[4]Lookup Tables'!$Y$3:$Y$129,'[4]Lookup Tables'!$Z$3:$Z$129),2,0)</f>
        <v>31"-2pc</v>
      </c>
      <c r="CC318" s="34">
        <f t="array" ref="CC318">VLOOKUP($E318&amp;ROUNDUP(($AZ318),0), CHOOSE({1,2},'[4]Lookup Tables'!$X$3:$X$129&amp;'[4]Lookup Tables'!$Y$3:$Y$129,'[4]Lookup Tables'!AA$3:$AA$129),2,0)</f>
        <v>8445</v>
      </c>
      <c r="CD318" s="34">
        <f t="array" ref="CD318">VLOOKUP($E318&amp;ROUNDUP(($AZ318),0), CHOOSE({1,2},'[4]Lookup Tables'!$X$3:$X$129&amp;'[4]Lookup Tables'!$Y$3:$Y$129,'[4]Lookup Tables'!$AB$3:$AB$129),2,0)</f>
        <v>8446</v>
      </c>
      <c r="CE318" s="36">
        <f t="array" ref="CE318">VLOOKUP($E318&amp;ROUNDUP(($AZ318),0), CHOOSE({1,2},'[4]Lookup Tables'!$X$3:$X$129&amp;'[4]Lookup Tables'!$Y$3:$Y$129,'[4]Lookup Tables'!$AD$3:$AD$129),2,0)</f>
        <v>2.2599999999999998</v>
      </c>
      <c r="CF318" s="34">
        <f t="array" ref="CF318">VLOOKUP($E318&amp;ROUNDUP(($AZ318),0), CHOOSE({1,2},'[4]Lookup Tables'!$X$3:$X$129&amp;'[4]Lookup Tables'!$Y$3:$Y$129,'[4]Lookup Tables'!$AE$3:$AE$129),2,0)</f>
        <v>2</v>
      </c>
      <c r="CG318" s="34" t="str">
        <f t="array" ref="CG318">VLOOKUP($E318&amp;ROUNDUP(($AZ318+1),0), CHOOSE({1,2},'[4]Lookup Tables'!$X$3:$X$129&amp;'[4]Lookup Tables'!$Y$3:$Y$129,'[4]Lookup Tables'!$AC$3:$AC$129),2,0)</f>
        <v>NA</v>
      </c>
      <c r="CH318" s="36">
        <f t="shared" ref="CH318" si="2856">(CO318*12)*0.0386</f>
        <v>7.6804590147347822</v>
      </c>
      <c r="CI318" s="36">
        <f t="shared" si="2814"/>
        <v>0</v>
      </c>
      <c r="CJ318" s="36">
        <f t="shared" ref="CJ318" si="2857">((3.14159*(((S318*0.039370078474)/2)^2))*Q318)*BW318</f>
        <v>567.87807806800561</v>
      </c>
      <c r="CK318" s="36">
        <f t="shared" ref="CK318" si="2858">((SQRT((CJ318/Q318)/3.14159))*2)</f>
        <v>4.929913617852451</v>
      </c>
      <c r="CL318" s="36">
        <f t="shared" ref="CL318" si="2859">CK318/0.7827</f>
        <v>6.2985992306789971</v>
      </c>
      <c r="CM318" s="36">
        <f t="shared" ref="CM318" si="2860">(2*3.14159*(CL318/2))/12</f>
        <v>1.6489680297590692</v>
      </c>
      <c r="CN318" s="37">
        <f t="shared" ref="CN318" si="2861">ROUNDUP((Q318/3)*CM318,1)</f>
        <v>16.400000000000002</v>
      </c>
      <c r="CO318" s="37">
        <f t="shared" ref="CO318" si="2862">(CN318*ABS(COS(15)))+((6*(CM318*5))/12)</f>
        <v>16.581301845282344</v>
      </c>
      <c r="CP318" s="52">
        <f t="array" ref="CP318">VLOOKUP($S318&amp;$D318, CHOOSE({1,2}, '[4]Lookup Tables'!$O$65:$O$79&amp;'[4]Lookup Tables'!$P$65:$P$79,'[4]Lookup Tables'!$Q$65:$Q$79),2,0)</f>
        <v>8510</v>
      </c>
      <c r="CQ318" s="39">
        <f t="shared" si="2821"/>
        <v>2.4387988095238096</v>
      </c>
      <c r="CR318" s="40" t="str">
        <f>+IFERROR(VLOOKUP($J318,'[5]Codes - Revised'!$A$8:$O$12110,10,FALSE),"ERROR")</f>
        <v>44 x 44</v>
      </c>
      <c r="CS318" s="41">
        <f t="shared" si="2822"/>
        <v>2048.5909999999999</v>
      </c>
    </row>
    <row r="319" spans="1:97" s="10" customFormat="1">
      <c r="A319" s="11" t="s">
        <v>21</v>
      </c>
      <c r="B319" s="12">
        <v>248059</v>
      </c>
      <c r="C319" s="11" t="s">
        <v>647</v>
      </c>
      <c r="D319" s="11" t="s">
        <v>50</v>
      </c>
      <c r="E319" s="11" t="s">
        <v>24</v>
      </c>
      <c r="F319" s="56">
        <v>20</v>
      </c>
      <c r="G319" s="13">
        <f>CA319</f>
        <v>47.585500000000003</v>
      </c>
      <c r="H319" s="14">
        <v>36</v>
      </c>
      <c r="I319" s="13">
        <f>F319*H319</f>
        <v>720</v>
      </c>
      <c r="J319" s="14">
        <v>12315</v>
      </c>
      <c r="K319" s="11">
        <v>35</v>
      </c>
      <c r="L319" s="15">
        <f>+IFERROR(VLOOKUP($K319,'[4]Lookup Tables'!$A$3:$B$35,2,FALSE),"ERROR")</f>
        <v>35</v>
      </c>
      <c r="M319" s="11" t="s">
        <v>25</v>
      </c>
      <c r="N319" s="15" t="str">
        <f t="array" ref="N319">VLOOKUP($M319&amp;$L319, CHOOSE({1,2}, '[4]Lookup Tables'!$I$59:$I$165&amp;'[4]Lookup Tables'!$J$59:$J$165,'[4]Lookup Tables'!$K$59:$K$165), 2,0)</f>
        <v>M35</v>
      </c>
      <c r="O319" s="15">
        <f t="array" ref="O319">VLOOKUP($M319&amp;$K319&amp;A319, CHOOSE({1,2,3}, '[4]Lookup Tables'!$I$59:$I$165&amp;'[4]Lookup Tables'!$J$59:$J$165&amp;'[4]Lookup Tables'!$H$59:$H$165,'[4]Lookup Tables'!$L$59:$L$165), 2,0)</f>
        <v>70274</v>
      </c>
      <c r="P319" s="15">
        <f>+IFERROR(VLOOKUP($A319,'[4]Lookup Tables'!$I$54:$J$55,2,FALSE),"ERROR")</f>
        <v>72036</v>
      </c>
      <c r="Q319" s="16">
        <v>29.75</v>
      </c>
      <c r="R319" s="51">
        <v>1.25</v>
      </c>
      <c r="S319" s="18">
        <v>28</v>
      </c>
      <c r="T319" s="19">
        <f>(VLOOKUP(S319,'[4]Lookup Tables'!$L$3:$M$11,2,FALSE))*0.039370078474</f>
        <v>1.0925196776535</v>
      </c>
      <c r="U319" s="17">
        <f>(3.14159*(T319/2)^2)*(Q319)</f>
        <v>27.889133449760422</v>
      </c>
      <c r="V319" s="20" t="str">
        <f>+IFERROR(VLOOKUP(L319,'[4]Lookup Tables'!$R$4:$U$22,3,FALSE),"ERROR")</f>
        <v>Blue</v>
      </c>
      <c r="W319" s="21">
        <f>B319</f>
        <v>248059</v>
      </c>
      <c r="X319" s="22" t="s">
        <v>648</v>
      </c>
      <c r="Y319" s="23" t="s">
        <v>27</v>
      </c>
      <c r="Z319" s="23" t="str">
        <f>+IFERROR(VLOOKUP(L319,'[4]Lookup Tables'!$R$4:$U$22,4,FALSE),"ERROR")</f>
        <v>Fast</v>
      </c>
      <c r="AA319" s="21">
        <f>S319</f>
        <v>28</v>
      </c>
      <c r="AB319" s="24">
        <f>R319</f>
        <v>1.25</v>
      </c>
      <c r="AC319" s="23" t="s">
        <v>28</v>
      </c>
      <c r="AD319" s="25">
        <v>0.75</v>
      </c>
      <c r="AE319" s="26">
        <f>(($U319-(3.1459*(($AB319+0.043)/2)^2))/((3.1459*(($AB319+0.043)/2)^2)-(3.1459*(AD319/2)^2)))/12</f>
        <v>2.5382062759608566</v>
      </c>
      <c r="AF319" s="23" t="s">
        <v>305</v>
      </c>
      <c r="AG319" s="23">
        <v>0.875</v>
      </c>
      <c r="AH319" s="26">
        <f>(($U319-(3.1459*(($AB319+0.043)/2)^2))/((3.1459*(($AB319+0.043)/2)^2)-(3.1459*(AG319/2)^2)))/12</f>
        <v>3.1071309014447865</v>
      </c>
      <c r="AI319" s="23" t="s">
        <v>306</v>
      </c>
      <c r="AJ319" s="23">
        <v>1</v>
      </c>
      <c r="AK319" s="26">
        <f>(($U319-(3.1459*(($AB319+0.043)/2)^2))/((3.1459*(($AB319+0.043)/2)^2)-(3.1459*(AJ319/2)^2)))/12</f>
        <v>4.191055719411505</v>
      </c>
      <c r="AL319" s="23" t="s">
        <v>31</v>
      </c>
      <c r="AM319" s="23">
        <v>0.80400000000000005</v>
      </c>
      <c r="AN319" s="26">
        <f>(($U319-(3.1459*(($AB319+0.043)/2)^2))/((3.1459*(($AB319+0.043)/2)^2)-(3.1459*(AM319/2)^2)))/12</f>
        <v>2.7459196203271206</v>
      </c>
      <c r="AO319" s="23"/>
      <c r="AP319" s="23"/>
      <c r="AQ319" s="26">
        <f>(($U319-(3.1459*(($AB319+0.043)/2)^2))/((3.1459*(($AB319+0.043)/2)^2)-(3.1459*(AP319/2)^2)))/12</f>
        <v>1.6842170519173083</v>
      </c>
      <c r="AR319" s="47">
        <f>AY319</f>
        <v>30</v>
      </c>
      <c r="AS319" s="21">
        <f>+IFERROR(VLOOKUP(L319,'[4]Lookup Tables'!$R$4:$U$22,2,FALSE),"ERROR")</f>
        <v>30</v>
      </c>
      <c r="AT319" s="23" t="str">
        <f>A319</f>
        <v>B or G</v>
      </c>
      <c r="AU319" s="21">
        <f>F319</f>
        <v>20</v>
      </c>
      <c r="AV319" s="21" t="str">
        <f>+IFERROR(VLOOKUP(L319,'[4]Lookup Tables'!$R$4:$V$22,5,FALSE),"ERROR")</f>
        <v>5-8</v>
      </c>
      <c r="AW319" s="21">
        <v>600</v>
      </c>
      <c r="AX319" s="48">
        <f>Q319</f>
        <v>29.75</v>
      </c>
      <c r="AY319" s="48">
        <f>AX319+0.25</f>
        <v>30</v>
      </c>
      <c r="AZ319" s="48">
        <f>AX319+1</f>
        <v>30.75</v>
      </c>
      <c r="BA319" s="29">
        <f t="array" ref="BA319">VLOOKUP($S319&amp;$M319, CHOOSE({1,2}, '[4]Lookup Tables'!$I$20:$I$49&amp;'[4]Lookup Tables'!$J$20:$J$49,'[4]Lookup Tables'!$K$20:$K$49), 2,0)</f>
        <v>6.8500000000000005E-2</v>
      </c>
      <c r="BB319" s="29">
        <f>BA319*AX319</f>
        <v>2.0378750000000001</v>
      </c>
      <c r="BC319" s="30">
        <f>BB319*454</f>
        <v>925.1952500000001</v>
      </c>
      <c r="BD319" s="29">
        <f t="array" ref="BD319">VLOOKUP($S319&amp;$M319, CHOOSE({1,2}, '[4]Lookup Tables'!$I$20:$I$49&amp;'[4]Lookup Tables'!$J$20:$J$49,'[4]Lookup Tables'!$L$20:$L$49), 2,0)</f>
        <v>7.1099999999999997E-2</v>
      </c>
      <c r="BE319" s="29">
        <f>BD319*AY319</f>
        <v>2.133</v>
      </c>
      <c r="BF319" s="30">
        <f>BE319*454</f>
        <v>968.38199999999995</v>
      </c>
      <c r="BG319" s="29">
        <f t="array" ref="BG319">VLOOKUP($S319&amp;$M319, CHOOSE({1,2}, '[4]Lookup Tables'!$I$20:$I$49&amp;'[4]Lookup Tables'!$J$20:$J$49,'[4]Lookup Tables'!$M$20:$M$49), 2,0)</f>
        <v>7.3700000000000002E-2</v>
      </c>
      <c r="BH319" s="29">
        <f>BG319*AZ319</f>
        <v>2.2662750000000003</v>
      </c>
      <c r="BI319" s="30">
        <f>BH319*454</f>
        <v>1028.88885</v>
      </c>
      <c r="BJ319" s="30" t="str">
        <f>N319</f>
        <v>M35</v>
      </c>
      <c r="BK319" s="31">
        <f>BE319*0.7</f>
        <v>1.4930999999999999</v>
      </c>
      <c r="BL319" s="30">
        <v>72036</v>
      </c>
      <c r="BM319" s="31">
        <f>BE319*0.3</f>
        <v>0.63990000000000002</v>
      </c>
      <c r="BN319" s="32">
        <v>0.3</v>
      </c>
      <c r="BO319" s="29" t="str">
        <f>'[4]Lookup Tables'!$P$58</f>
        <v>12-8 4x1.25 Universal Clip</v>
      </c>
      <c r="BP319" s="30">
        <f>VLOOKUP($BO319,'[4]Lookup Tables'!$P$58:$Q$60,2)</f>
        <v>8509</v>
      </c>
      <c r="BQ319" s="29" t="str">
        <f>VLOOKUP($S319,'[4]Lookup Tables'!$O$45:$S$53,2)</f>
        <v>54mm142 gauge</v>
      </c>
      <c r="BR319" s="33">
        <f>($AY319+1.25)/12</f>
        <v>2.6041666666666665</v>
      </c>
      <c r="BS319" s="30">
        <f>VLOOKUP($S319,'[4]Lookup Tables'!$O$45:$S$53,3)</f>
        <v>8040</v>
      </c>
      <c r="BT319" s="29" t="str">
        <f>VLOOKUP($S319,'[4]Lookup Tables'!$O$45:$S$53,4)</f>
        <v>100mm200 gauge</v>
      </c>
      <c r="BU319" s="33">
        <f>($AY319+1.25)/12</f>
        <v>2.6041666666666665</v>
      </c>
      <c r="BV319" s="30">
        <f>VLOOKUP($S319,'[4]Lookup Tables'!$O$45:$S$53,5)</f>
        <v>8034</v>
      </c>
      <c r="BW319" s="34">
        <f>F319</f>
        <v>20</v>
      </c>
      <c r="BX319" s="34">
        <f>BB319*BW319</f>
        <v>40.7575</v>
      </c>
      <c r="BY319" s="34">
        <f>BE319*BW319</f>
        <v>42.66</v>
      </c>
      <c r="BZ319" s="34">
        <f>BH319*BW319</f>
        <v>45.325500000000005</v>
      </c>
      <c r="CA319" s="34">
        <f>BZ319+CE319+CI319</f>
        <v>47.585500000000003</v>
      </c>
      <c r="CB319" s="35" t="str">
        <f t="array" ref="CB319">VLOOKUP($E319&amp;ROUNDUP(($AZ319),0), CHOOSE({1,2},'[4]Lookup Tables'!$X$3:$X$129&amp;'[4]Lookup Tables'!$Y$3:$Y$129,'[4]Lookup Tables'!$Z$3:$Z$129),2,0)</f>
        <v>31"-2pc</v>
      </c>
      <c r="CC319" s="34">
        <f t="array" ref="CC319">VLOOKUP($E319&amp;ROUNDUP(($AZ319),0), CHOOSE({1,2},'[4]Lookup Tables'!$X$3:$X$129&amp;'[4]Lookup Tables'!$Y$3:$Y$129,'[4]Lookup Tables'!AA$3:$AA$129),2,0)</f>
        <v>8445</v>
      </c>
      <c r="CD319" s="34">
        <f t="array" ref="CD319">VLOOKUP($E319&amp;ROUNDUP(($AZ319),0), CHOOSE({1,2},'[4]Lookup Tables'!$X$3:$X$129&amp;'[4]Lookup Tables'!$Y$3:$Y$129,'[4]Lookup Tables'!$AB$3:$AB$129),2,0)</f>
        <v>8446</v>
      </c>
      <c r="CE319" s="36">
        <f t="array" ref="CE319">VLOOKUP($E319&amp;ROUNDUP(($AZ319),0), CHOOSE({1,2},'[4]Lookup Tables'!$X$3:$X$129&amp;'[4]Lookup Tables'!$Y$3:$Y$129,'[4]Lookup Tables'!$AD$3:$AD$129),2,0)</f>
        <v>2.2599999999999998</v>
      </c>
      <c r="CF319" s="34">
        <f t="array" ref="CF319">VLOOKUP($E319&amp;ROUNDUP(($AZ319),0), CHOOSE({1,2},'[4]Lookup Tables'!$X$3:$X$129&amp;'[4]Lookup Tables'!$Y$3:$Y$129,'[4]Lookup Tables'!$AE$3:$AE$129),2,0)</f>
        <v>2</v>
      </c>
      <c r="CG319" s="34" t="str">
        <f t="array" ref="CG319">VLOOKUP($E319&amp;ROUNDUP(($AZ319+1),0), CHOOSE({1,2},'[4]Lookup Tables'!$X$3:$X$129&amp;'[4]Lookup Tables'!$Y$3:$Y$129,'[4]Lookup Tables'!$AC$3:$AC$129),2,0)</f>
        <v>NA</v>
      </c>
      <c r="CH319" s="36">
        <f>(CO319*12)*0.0386</f>
        <v>7.6804590147347822</v>
      </c>
      <c r="CI319" s="36">
        <f t="shared" si="2814"/>
        <v>0</v>
      </c>
      <c r="CJ319" s="36">
        <f>((3.14159*(((S319*0.039370078474)/2)^2))*Q319)*BW319</f>
        <v>567.87807806800561</v>
      </c>
      <c r="CK319" s="36">
        <f>((SQRT((CJ319/Q319)/3.14159))*2)</f>
        <v>4.929913617852451</v>
      </c>
      <c r="CL319" s="36">
        <f>CK319/0.7827</f>
        <v>6.2985992306789971</v>
      </c>
      <c r="CM319" s="36">
        <f>(2*3.14159*(CL319/2))/12</f>
        <v>1.6489680297590692</v>
      </c>
      <c r="CN319" s="37">
        <f>ROUNDUP((Q319/3)*CM319,1)</f>
        <v>16.400000000000002</v>
      </c>
      <c r="CO319" s="37">
        <f>(CN319*ABS(COS(15)))+((6*(CM319*5))/12)</f>
        <v>16.581301845282344</v>
      </c>
      <c r="CP319" s="52">
        <f t="array" ref="CP319">VLOOKUP($S319&amp;$D319, CHOOSE({1,2}, '[4]Lookup Tables'!$O$65:$O$79&amp;'[4]Lookup Tables'!$P$65:$P$79,'[4]Lookup Tables'!$Q$65:$Q$79),2,0)</f>
        <v>8510</v>
      </c>
      <c r="CQ319" s="39">
        <f t="shared" si="2821"/>
        <v>2.4487194444444449</v>
      </c>
      <c r="CR319" s="40" t="str">
        <f>+IFERROR(VLOOKUP($J319,'[5]Codes - Revised'!$A$8:$O$12110,10,FALSE),"ERROR")</f>
        <v>44 x 44</v>
      </c>
      <c r="CS319" s="41">
        <f t="shared" si="2822"/>
        <v>1763.0780000000002</v>
      </c>
    </row>
    <row r="320" spans="1:97" s="10" customFormat="1">
      <c r="A320" s="11" t="s">
        <v>21</v>
      </c>
      <c r="B320" s="12">
        <v>248062</v>
      </c>
      <c r="C320" s="11" t="s">
        <v>649</v>
      </c>
      <c r="D320" s="11" t="s">
        <v>50</v>
      </c>
      <c r="E320" s="11" t="s">
        <v>24</v>
      </c>
      <c r="F320" s="56">
        <v>20</v>
      </c>
      <c r="G320" s="13">
        <f t="shared" ref="G320" si="2863">CA320</f>
        <v>47.585500000000003</v>
      </c>
      <c r="H320" s="14">
        <v>36</v>
      </c>
      <c r="I320" s="13">
        <f t="shared" ref="I320" si="2864">F320*H320</f>
        <v>720</v>
      </c>
      <c r="J320" s="14">
        <v>12315</v>
      </c>
      <c r="K320" s="11">
        <v>35</v>
      </c>
      <c r="L320" s="15">
        <f>+IFERROR(VLOOKUP($K320,'[4]Lookup Tables'!$A$3:$B$35,2,FALSE),"ERROR")</f>
        <v>35</v>
      </c>
      <c r="M320" s="11" t="s">
        <v>51</v>
      </c>
      <c r="N320" s="15" t="str">
        <f t="array" ref="N320">VLOOKUP($M320&amp;$L320, CHOOSE({1,2}, '[4]Lookup Tables'!$I$59:$I$124&amp;'[4]Lookup Tables'!$J$59:$J$124,'[4]Lookup Tables'!$K$59:$K$124), 2,0)</f>
        <v>VLIF35</v>
      </c>
      <c r="O320" s="15">
        <f t="array" ref="O320">VLOOKUP($M320&amp;$K320, CHOOSE({1,2}, '[4]Lookup Tables'!$I$59:$I$124&amp;'[4]Lookup Tables'!$J$59:$J$124,'[4]Lookup Tables'!$L$59:$L$124), 2,0)</f>
        <v>70343</v>
      </c>
      <c r="P320" s="15">
        <f>+IFERROR(VLOOKUP($A320,'[4]Lookup Tables'!$I$54:$J$55,2,FALSE),"ERROR")</f>
        <v>72036</v>
      </c>
      <c r="Q320" s="16">
        <v>29.75</v>
      </c>
      <c r="R320" s="51">
        <v>1.25</v>
      </c>
      <c r="S320" s="18">
        <v>28</v>
      </c>
      <c r="T320" s="19">
        <f>(VLOOKUP(S320,'[4]Lookup Tables'!$L$3:$M$11,2,FALSE))*0.039370078474</f>
        <v>1.0925196776535</v>
      </c>
      <c r="U320" s="17">
        <f t="shared" ref="U320" si="2865">(3.14159*(T320/2)^2)*(Q320)</f>
        <v>27.889133449760422</v>
      </c>
      <c r="V320" s="20" t="str">
        <f>+IFERROR(VLOOKUP(L320,'[4]Lookup Tables'!$R$4:$U$22,3,FALSE),"ERROR")</f>
        <v>Blue</v>
      </c>
      <c r="W320" s="21">
        <f t="shared" ref="W320" si="2866">B320</f>
        <v>248062</v>
      </c>
      <c r="X320" s="22" t="s">
        <v>650</v>
      </c>
      <c r="Y320" s="23" t="s">
        <v>27</v>
      </c>
      <c r="Z320" s="23" t="str">
        <f>+IFERROR(VLOOKUP(L320,'[4]Lookup Tables'!$R$4:$U$22,4,FALSE),"ERROR")</f>
        <v>Fast</v>
      </c>
      <c r="AA320" s="21">
        <f t="shared" ref="AA320" si="2867">S320</f>
        <v>28</v>
      </c>
      <c r="AB320" s="24">
        <f t="shared" ref="AB320" si="2868">R320</f>
        <v>1.25</v>
      </c>
      <c r="AC320" s="23" t="s">
        <v>28</v>
      </c>
      <c r="AD320" s="25">
        <v>0.75</v>
      </c>
      <c r="AE320" s="26">
        <f t="shared" ref="AE320" si="2869">(($U320-(3.1459*(($AB320+0.043)/2)^2))/((3.1459*(($AB320+0.043)/2)^2)-(3.1459*(AD320/2)^2)))/12</f>
        <v>2.5382062759608566</v>
      </c>
      <c r="AF320" s="23" t="s">
        <v>305</v>
      </c>
      <c r="AG320" s="23">
        <v>0.875</v>
      </c>
      <c r="AH320" s="26">
        <f t="shared" ref="AH320" si="2870">(($U320-(3.1459*(($AB320+0.043)/2)^2))/((3.1459*(($AB320+0.043)/2)^2)-(3.1459*(AG320/2)^2)))/12</f>
        <v>3.1071309014447865</v>
      </c>
      <c r="AI320" s="23" t="s">
        <v>306</v>
      </c>
      <c r="AJ320" s="23">
        <v>1</v>
      </c>
      <c r="AK320" s="26">
        <f t="shared" ref="AK320" si="2871">(($U320-(3.1459*(($AB320+0.043)/2)^2))/((3.1459*(($AB320+0.043)/2)^2)-(3.1459*(AJ320/2)^2)))/12</f>
        <v>4.191055719411505</v>
      </c>
      <c r="AL320" s="23" t="s">
        <v>31</v>
      </c>
      <c r="AM320" s="23">
        <v>0.80400000000000005</v>
      </c>
      <c r="AN320" s="26">
        <f t="shared" ref="AN320" si="2872">(($U320-(3.1459*(($AB320+0.043)/2)^2))/((3.1459*(($AB320+0.043)/2)^2)-(3.1459*(AM320/2)^2)))/12</f>
        <v>2.7459196203271206</v>
      </c>
      <c r="AO320" s="23"/>
      <c r="AP320" s="23"/>
      <c r="AQ320" s="26">
        <f t="shared" ref="AQ320" si="2873">(($U320-(3.1459*(($AB320+0.043)/2)^2))/((3.1459*(($AB320+0.043)/2)^2)-(3.1459*(AP320/2)^2)))/12</f>
        <v>1.6842170519173083</v>
      </c>
      <c r="AR320" s="47">
        <f t="shared" ref="AR320" si="2874">AY320</f>
        <v>30</v>
      </c>
      <c r="AS320" s="21">
        <f>+IFERROR(VLOOKUP(L320,'[4]Lookup Tables'!$R$4:$U$22,2,FALSE),"ERROR")</f>
        <v>30</v>
      </c>
      <c r="AT320" s="23" t="str">
        <f t="shared" ref="AT320" si="2875">A320</f>
        <v>B or G</v>
      </c>
      <c r="AU320" s="21">
        <f t="shared" ref="AU320" si="2876">F320</f>
        <v>20</v>
      </c>
      <c r="AV320" s="21" t="str">
        <f>+IFERROR(VLOOKUP(L320,'[4]Lookup Tables'!$R$4:$V$22,5,FALSE),"ERROR")</f>
        <v>5-8</v>
      </c>
      <c r="AW320" s="21">
        <v>600</v>
      </c>
      <c r="AX320" s="48">
        <f t="shared" ref="AX320" si="2877">Q320</f>
        <v>29.75</v>
      </c>
      <c r="AY320" s="48">
        <f t="shared" ref="AY320" si="2878">AX320+0.25</f>
        <v>30</v>
      </c>
      <c r="AZ320" s="48">
        <f t="shared" ref="AZ320" si="2879">AX320+1</f>
        <v>30.75</v>
      </c>
      <c r="BA320" s="29">
        <f t="array" ref="BA320">VLOOKUP($S320&amp;$M320, CHOOSE({1,2}, '[4]Lookup Tables'!$I$20:$I$49&amp;'[4]Lookup Tables'!$J$20:$J$49,'[4]Lookup Tables'!$K$20:$K$49), 2,0)</f>
        <v>6.8500000000000005E-2</v>
      </c>
      <c r="BB320" s="29">
        <f t="shared" ref="BB320" si="2880">BA320*AX320</f>
        <v>2.0378750000000001</v>
      </c>
      <c r="BC320" s="30">
        <f t="shared" ref="BC320" si="2881">BB320*454</f>
        <v>925.1952500000001</v>
      </c>
      <c r="BD320" s="29">
        <f t="array" ref="BD320">VLOOKUP($S320&amp;$M320, CHOOSE({1,2}, '[4]Lookup Tables'!$I$20:$I$49&amp;'[4]Lookup Tables'!$J$20:$J$49,'[4]Lookup Tables'!$L$20:$L$49), 2,0)</f>
        <v>7.1099999999999997E-2</v>
      </c>
      <c r="BE320" s="29">
        <f t="shared" ref="BE320" si="2882">BD320*AY320</f>
        <v>2.133</v>
      </c>
      <c r="BF320" s="30">
        <f t="shared" ref="BF320" si="2883">BE320*454</f>
        <v>968.38199999999995</v>
      </c>
      <c r="BG320" s="29">
        <f t="array" ref="BG320">VLOOKUP($S320&amp;$M320, CHOOSE({1,2}, '[4]Lookup Tables'!$I$20:$I$49&amp;'[4]Lookup Tables'!$J$20:$J$49,'[4]Lookup Tables'!$M$20:$M$49), 2,0)</f>
        <v>7.3700000000000002E-2</v>
      </c>
      <c r="BH320" s="29">
        <f t="shared" ref="BH320" si="2884">BG320*AZ320</f>
        <v>2.2662750000000003</v>
      </c>
      <c r="BI320" s="30">
        <f t="shared" ref="BI320" si="2885">BH320*454</f>
        <v>1028.88885</v>
      </c>
      <c r="BJ320" s="30" t="str">
        <f t="shared" ref="BJ320" si="2886">N320</f>
        <v>VLIF35</v>
      </c>
      <c r="BK320" s="31">
        <f t="shared" ref="BK320" si="2887">BE320*0.7</f>
        <v>1.4930999999999999</v>
      </c>
      <c r="BL320" s="30">
        <v>72036</v>
      </c>
      <c r="BM320" s="31">
        <f t="shared" ref="BM320" si="2888">BE320*0.3</f>
        <v>0.63990000000000002</v>
      </c>
      <c r="BN320" s="32">
        <v>0.3</v>
      </c>
      <c r="BO320" s="29" t="str">
        <f>'[4]Lookup Tables'!$P$58</f>
        <v>12-8 4x1.25 Universal Clip</v>
      </c>
      <c r="BP320" s="30">
        <f>VLOOKUP($BO320,'[4]Lookup Tables'!$P$58:$Q$60,2)</f>
        <v>8509</v>
      </c>
      <c r="BQ320" s="29" t="str">
        <f>VLOOKUP($S320,'[4]Lookup Tables'!$O$45:$S$53,2)</f>
        <v>54mm142 gauge</v>
      </c>
      <c r="BR320" s="33">
        <f t="shared" ref="BR320" si="2889">($AY320+1.25)/12</f>
        <v>2.6041666666666665</v>
      </c>
      <c r="BS320" s="30">
        <f>VLOOKUP($S320,'[4]Lookup Tables'!$O$45:$S$53,3)</f>
        <v>8040</v>
      </c>
      <c r="BT320" s="29" t="str">
        <f>VLOOKUP($S320,'[4]Lookup Tables'!$O$45:$S$53,4)</f>
        <v>100mm200 gauge</v>
      </c>
      <c r="BU320" s="33">
        <f t="shared" ref="BU320" si="2890">($AY320+1.25)/12</f>
        <v>2.6041666666666665</v>
      </c>
      <c r="BV320" s="30">
        <f>VLOOKUP($S320,'[4]Lookup Tables'!$O$45:$S$53,5)</f>
        <v>8034</v>
      </c>
      <c r="BW320" s="34">
        <f t="shared" ref="BW320" si="2891">F320</f>
        <v>20</v>
      </c>
      <c r="BX320" s="34">
        <f t="shared" ref="BX320" si="2892">BB320*BW320</f>
        <v>40.7575</v>
      </c>
      <c r="BY320" s="34">
        <f t="shared" ref="BY320" si="2893">BE320*BW320</f>
        <v>42.66</v>
      </c>
      <c r="BZ320" s="34">
        <f t="shared" ref="BZ320" si="2894">BH320*BW320</f>
        <v>45.325500000000005</v>
      </c>
      <c r="CA320" s="34">
        <f t="shared" ref="CA320" si="2895">BZ320+CE320+CI320</f>
        <v>47.585500000000003</v>
      </c>
      <c r="CB320" s="35" t="str">
        <f t="array" ref="CB320">VLOOKUP($E320&amp;ROUNDUP(($AZ320),0), CHOOSE({1,2},'[4]Lookup Tables'!$X$3:$X$129&amp;'[4]Lookup Tables'!$Y$3:$Y$129,'[4]Lookup Tables'!$Z$3:$Z$129),2,0)</f>
        <v>31"-2pc</v>
      </c>
      <c r="CC320" s="34">
        <f t="array" ref="CC320">VLOOKUP($E320&amp;ROUNDUP(($AZ320),0), CHOOSE({1,2},'[4]Lookup Tables'!$X$3:$X$129&amp;'[4]Lookup Tables'!$Y$3:$Y$129,'[4]Lookup Tables'!AA$3:$AA$129),2,0)</f>
        <v>8445</v>
      </c>
      <c r="CD320" s="34">
        <f t="array" ref="CD320">VLOOKUP($E320&amp;ROUNDUP(($AZ320),0), CHOOSE({1,2},'[4]Lookup Tables'!$X$3:$X$129&amp;'[4]Lookup Tables'!$Y$3:$Y$129,'[4]Lookup Tables'!$AB$3:$AB$129),2,0)</f>
        <v>8446</v>
      </c>
      <c r="CE320" s="36">
        <f t="array" ref="CE320">VLOOKUP($E320&amp;ROUNDUP(($AZ320),0), CHOOSE({1,2},'[4]Lookup Tables'!$X$3:$X$129&amp;'[4]Lookup Tables'!$Y$3:$Y$129,'[4]Lookup Tables'!$AD$3:$AD$129),2,0)</f>
        <v>2.2599999999999998</v>
      </c>
      <c r="CF320" s="34">
        <f t="array" ref="CF320">VLOOKUP($E320&amp;ROUNDUP(($AZ320),0), CHOOSE({1,2},'[4]Lookup Tables'!$X$3:$X$129&amp;'[4]Lookup Tables'!$Y$3:$Y$129,'[4]Lookup Tables'!$AE$3:$AE$129),2,0)</f>
        <v>2</v>
      </c>
      <c r="CG320" s="34" t="str">
        <f t="array" ref="CG320">VLOOKUP($E320&amp;ROUNDUP(($AZ320+1),0), CHOOSE({1,2},'[4]Lookup Tables'!$X$3:$X$129&amp;'[4]Lookup Tables'!$Y$3:$Y$129,'[4]Lookup Tables'!$AC$3:$AC$129),2,0)</f>
        <v>NA</v>
      </c>
      <c r="CH320" s="36">
        <f t="shared" ref="CH320" si="2896">(CO320*12)*0.0386</f>
        <v>7.6804590147347822</v>
      </c>
      <c r="CI320" s="36">
        <f t="shared" si="2814"/>
        <v>0</v>
      </c>
      <c r="CJ320" s="36">
        <f t="shared" ref="CJ320" si="2897">((3.14159*(((S320*0.039370078474)/2)^2))*Q320)*BW320</f>
        <v>567.87807806800561</v>
      </c>
      <c r="CK320" s="36">
        <f t="shared" ref="CK320" si="2898">((SQRT((CJ320/Q320)/3.14159))*2)</f>
        <v>4.929913617852451</v>
      </c>
      <c r="CL320" s="36">
        <f t="shared" ref="CL320" si="2899">CK320/0.7827</f>
        <v>6.2985992306789971</v>
      </c>
      <c r="CM320" s="36">
        <f t="shared" ref="CM320" si="2900">(2*3.14159*(CL320/2))/12</f>
        <v>1.6489680297590692</v>
      </c>
      <c r="CN320" s="37">
        <f t="shared" ref="CN320" si="2901">ROUNDUP((Q320/3)*CM320,1)</f>
        <v>16.400000000000002</v>
      </c>
      <c r="CO320" s="37">
        <f t="shared" ref="CO320" si="2902">(CN320*ABS(COS(15)))+((6*(CM320*5))/12)</f>
        <v>16.581301845282344</v>
      </c>
      <c r="CP320" s="52">
        <f t="array" ref="CP320">VLOOKUP($S320&amp;$D320, CHOOSE({1,2}, '[4]Lookup Tables'!$O$65:$O$79&amp;'[4]Lookup Tables'!$P$65:$P$79,'[4]Lookup Tables'!$Q$65:$Q$79),2,0)</f>
        <v>8510</v>
      </c>
      <c r="CQ320" s="39">
        <f t="shared" si="2821"/>
        <v>2.4487194444444449</v>
      </c>
      <c r="CR320" s="40" t="str">
        <f>+IFERROR(VLOOKUP($J320,'[5]Codes - Revised'!$A$8:$O$12110,10,FALSE),"ERROR")</f>
        <v>44 x 44</v>
      </c>
      <c r="CS320" s="41">
        <f t="shared" si="2822"/>
        <v>1763.0780000000002</v>
      </c>
    </row>
    <row r="321" spans="1:97" s="10" customFormat="1">
      <c r="A321" s="11" t="s">
        <v>21</v>
      </c>
      <c r="B321" s="12">
        <v>248063</v>
      </c>
      <c r="C321" s="11" t="s">
        <v>651</v>
      </c>
      <c r="D321" s="11" t="s">
        <v>50</v>
      </c>
      <c r="E321" s="11" t="s">
        <v>24</v>
      </c>
      <c r="F321" s="56">
        <v>20</v>
      </c>
      <c r="G321" s="13">
        <f>CA321</f>
        <v>47.585500000000003</v>
      </c>
      <c r="H321" s="14">
        <v>36</v>
      </c>
      <c r="I321" s="13">
        <f>F321*H321</f>
        <v>720</v>
      </c>
      <c r="J321" s="14">
        <v>12315</v>
      </c>
      <c r="K321" s="11">
        <v>50</v>
      </c>
      <c r="L321" s="15">
        <f>+IFERROR(VLOOKUP($K321,'[4]Lookup Tables'!$A$3:$B$35,2,FALSE),"ERROR")</f>
        <v>50</v>
      </c>
      <c r="M321" s="11" t="s">
        <v>51</v>
      </c>
      <c r="N321" s="15" t="str">
        <f t="array" ref="N321">VLOOKUP($M321&amp;$L321, CHOOSE({1,2}, '[4]Lookup Tables'!$I$59:$I$165&amp;'[4]Lookup Tables'!$J$59:$J$165,'[4]Lookup Tables'!$K$59:$K$165), 2,0)</f>
        <v>VLIF50</v>
      </c>
      <c r="O321" s="15">
        <f t="array" ref="O321">VLOOKUP($M321&amp;$K321&amp;A321, CHOOSE({1,2,3}, '[4]Lookup Tables'!$I$59:$I$165&amp;'[4]Lookup Tables'!$J$59:$J$165&amp;'[4]Lookup Tables'!$H$59:$H$165,'[4]Lookup Tables'!$L$59:$L$165), 2,0)</f>
        <v>70344</v>
      </c>
      <c r="P321" s="15">
        <f>+IFERROR(VLOOKUP($A321,'[4]Lookup Tables'!$I$54:$J$55,2,FALSE),"ERROR")</f>
        <v>72036</v>
      </c>
      <c r="Q321" s="16">
        <v>29.75</v>
      </c>
      <c r="R321" s="51">
        <v>1.25</v>
      </c>
      <c r="S321" s="18">
        <v>28</v>
      </c>
      <c r="T321" s="19">
        <f>(VLOOKUP(S321,'[4]Lookup Tables'!$L$3:$M$11,2,FALSE))*0.039370078474</f>
        <v>1.0925196776535</v>
      </c>
      <c r="U321" s="17">
        <f>(3.14159*(T321/2)^2)*(Q321)</f>
        <v>27.889133449760422</v>
      </c>
      <c r="V321" s="20" t="str">
        <f>+IFERROR(VLOOKUP(L321,'[4]Lookup Tables'!$R$4:$U$22,3,FALSE),"ERROR")</f>
        <v>Green</v>
      </c>
      <c r="W321" s="21">
        <f>B321</f>
        <v>248063</v>
      </c>
      <c r="X321" s="22" t="s">
        <v>652</v>
      </c>
      <c r="Y321" s="23" t="s">
        <v>27</v>
      </c>
      <c r="Z321" s="23" t="str">
        <f>+IFERROR(VLOOKUP(L321,'[4]Lookup Tables'!$R$4:$U$22,4,FALSE),"ERROR")</f>
        <v>Medium</v>
      </c>
      <c r="AA321" s="21">
        <f>S321</f>
        <v>28</v>
      </c>
      <c r="AB321" s="24">
        <f>R321</f>
        <v>1.25</v>
      </c>
      <c r="AC321" s="23" t="s">
        <v>28</v>
      </c>
      <c r="AD321" s="25">
        <v>0.75</v>
      </c>
      <c r="AE321" s="26">
        <f>(($U321-(3.1459*(($AB321+0.043)/2)^2))/((3.1459*(($AB321+0.043)/2)^2)-(3.1459*(AD321/2)^2)))/12</f>
        <v>2.5382062759608566</v>
      </c>
      <c r="AF321" s="23" t="s">
        <v>305</v>
      </c>
      <c r="AG321" s="23">
        <v>0.875</v>
      </c>
      <c r="AH321" s="26">
        <f>(($U321-(3.1459*(($AB321+0.043)/2)^2))/((3.1459*(($AB321+0.043)/2)^2)-(3.1459*(AG321/2)^2)))/12</f>
        <v>3.1071309014447865</v>
      </c>
      <c r="AI321" s="23" t="s">
        <v>306</v>
      </c>
      <c r="AJ321" s="23">
        <v>1</v>
      </c>
      <c r="AK321" s="26">
        <f>(($U321-(3.1459*(($AB321+0.043)/2)^2))/((3.1459*(($AB321+0.043)/2)^2)-(3.1459*(AJ321/2)^2)))/12</f>
        <v>4.191055719411505</v>
      </c>
      <c r="AL321" s="23" t="s">
        <v>31</v>
      </c>
      <c r="AM321" s="23">
        <v>0.80400000000000005</v>
      </c>
      <c r="AN321" s="26">
        <f>(($U321-(3.1459*(($AB321+0.043)/2)^2))/((3.1459*(($AB321+0.043)/2)^2)-(3.1459*(AM321/2)^2)))/12</f>
        <v>2.7459196203271206</v>
      </c>
      <c r="AO321" s="23"/>
      <c r="AP321" s="23"/>
      <c r="AQ321" s="26">
        <f>(($U321-(3.1459*(($AB321+0.043)/2)^2))/((3.1459*(($AB321+0.043)/2)^2)-(3.1459*(AP321/2)^2)))/12</f>
        <v>1.6842170519173083</v>
      </c>
      <c r="AR321" s="47">
        <f>AY321</f>
        <v>30</v>
      </c>
      <c r="AS321" s="21">
        <f>+IFERROR(VLOOKUP(L321,'[4]Lookup Tables'!$R$4:$U$22,2,FALSE),"ERROR")</f>
        <v>60</v>
      </c>
      <c r="AT321" s="23" t="str">
        <f>A321</f>
        <v>B or G</v>
      </c>
      <c r="AU321" s="21">
        <f>F321</f>
        <v>20</v>
      </c>
      <c r="AV321" s="21" t="str">
        <f>+IFERROR(VLOOKUP(L321,'[4]Lookup Tables'!$R$4:$V$22,5,FALSE),"ERROR")</f>
        <v>5-8</v>
      </c>
      <c r="AW321" s="21">
        <v>600</v>
      </c>
      <c r="AX321" s="48">
        <f>Q321</f>
        <v>29.75</v>
      </c>
      <c r="AY321" s="48">
        <f>AX321+0.25</f>
        <v>30</v>
      </c>
      <c r="AZ321" s="48">
        <f>AX321+1</f>
        <v>30.75</v>
      </c>
      <c r="BA321" s="29">
        <f t="array" ref="BA321">VLOOKUP($S321&amp;$M321, CHOOSE({1,2}, '[4]Lookup Tables'!$I$20:$I$49&amp;'[4]Lookup Tables'!$J$20:$J$49,'[4]Lookup Tables'!$K$20:$K$49), 2,0)</f>
        <v>6.8500000000000005E-2</v>
      </c>
      <c r="BB321" s="29">
        <f>BA321*AX321</f>
        <v>2.0378750000000001</v>
      </c>
      <c r="BC321" s="30">
        <f>BB321*454</f>
        <v>925.1952500000001</v>
      </c>
      <c r="BD321" s="29">
        <f t="array" ref="BD321">VLOOKUP($S321&amp;$M321, CHOOSE({1,2}, '[4]Lookup Tables'!$I$20:$I$49&amp;'[4]Lookup Tables'!$J$20:$J$49,'[4]Lookup Tables'!$L$20:$L$49), 2,0)</f>
        <v>7.1099999999999997E-2</v>
      </c>
      <c r="BE321" s="29">
        <f>BD321*AY321</f>
        <v>2.133</v>
      </c>
      <c r="BF321" s="30">
        <f>BE321*454</f>
        <v>968.38199999999995</v>
      </c>
      <c r="BG321" s="29">
        <f t="array" ref="BG321">VLOOKUP($S321&amp;$M321, CHOOSE({1,2}, '[4]Lookup Tables'!$I$20:$I$49&amp;'[4]Lookup Tables'!$J$20:$J$49,'[4]Lookup Tables'!$M$20:$M$49), 2,0)</f>
        <v>7.3700000000000002E-2</v>
      </c>
      <c r="BH321" s="29">
        <f>BG321*AZ321</f>
        <v>2.2662750000000003</v>
      </c>
      <c r="BI321" s="30">
        <f>BH321*454</f>
        <v>1028.88885</v>
      </c>
      <c r="BJ321" s="30" t="str">
        <f>N321</f>
        <v>VLIF50</v>
      </c>
      <c r="BK321" s="31">
        <f>BE321*0.7</f>
        <v>1.4930999999999999</v>
      </c>
      <c r="BL321" s="30">
        <v>72036</v>
      </c>
      <c r="BM321" s="31">
        <f>BE321*0.3</f>
        <v>0.63990000000000002</v>
      </c>
      <c r="BN321" s="32">
        <v>0.3</v>
      </c>
      <c r="BO321" s="29" t="str">
        <f>'[4]Lookup Tables'!$P$58</f>
        <v>12-8 4x1.25 Universal Clip</v>
      </c>
      <c r="BP321" s="30">
        <f>VLOOKUP($BO321,'[4]Lookup Tables'!$P$58:$Q$60,2)</f>
        <v>8509</v>
      </c>
      <c r="BQ321" s="29" t="str">
        <f>VLOOKUP($S321,'[4]Lookup Tables'!$O$45:$S$53,2)</f>
        <v>54mm142 gauge</v>
      </c>
      <c r="BR321" s="33">
        <f>($AY321+1.25)/12</f>
        <v>2.6041666666666665</v>
      </c>
      <c r="BS321" s="30">
        <f>VLOOKUP($S321,'[4]Lookup Tables'!$O$45:$S$53,3)</f>
        <v>8040</v>
      </c>
      <c r="BT321" s="29" t="str">
        <f>VLOOKUP($S321,'[4]Lookup Tables'!$O$45:$S$53,4)</f>
        <v>100mm200 gauge</v>
      </c>
      <c r="BU321" s="33">
        <f>($AY321+1.25)/12</f>
        <v>2.6041666666666665</v>
      </c>
      <c r="BV321" s="30">
        <f>VLOOKUP($S321,'[4]Lookup Tables'!$O$45:$S$53,5)</f>
        <v>8034</v>
      </c>
      <c r="BW321" s="34">
        <f>F321</f>
        <v>20</v>
      </c>
      <c r="BX321" s="34">
        <f>BB321*BW321</f>
        <v>40.7575</v>
      </c>
      <c r="BY321" s="34">
        <f>BE321*BW321</f>
        <v>42.66</v>
      </c>
      <c r="BZ321" s="34">
        <f>BH321*BW321</f>
        <v>45.325500000000005</v>
      </c>
      <c r="CA321" s="34">
        <f>BZ321+CE321+CI321</f>
        <v>47.585500000000003</v>
      </c>
      <c r="CB321" s="35" t="str">
        <f t="array" ref="CB321">VLOOKUP($E321&amp;ROUNDUP(($AZ321),0), CHOOSE({1,2},'[4]Lookup Tables'!$X$3:$X$129&amp;'[4]Lookup Tables'!$Y$3:$Y$129,'[4]Lookup Tables'!$Z$3:$Z$129),2,0)</f>
        <v>31"-2pc</v>
      </c>
      <c r="CC321" s="34">
        <f t="array" ref="CC321">VLOOKUP($E321&amp;ROUNDUP(($AZ321),0), CHOOSE({1,2},'[4]Lookup Tables'!$X$3:$X$129&amp;'[4]Lookup Tables'!$Y$3:$Y$129,'[4]Lookup Tables'!AA$3:$AA$129),2,0)</f>
        <v>8445</v>
      </c>
      <c r="CD321" s="34">
        <f t="array" ref="CD321">VLOOKUP($E321&amp;ROUNDUP(($AZ321),0), CHOOSE({1,2},'[4]Lookup Tables'!$X$3:$X$129&amp;'[4]Lookup Tables'!$Y$3:$Y$129,'[4]Lookup Tables'!$AB$3:$AB$129),2,0)</f>
        <v>8446</v>
      </c>
      <c r="CE321" s="36">
        <f t="array" ref="CE321">VLOOKUP($E321&amp;ROUNDUP(($AZ321),0), CHOOSE({1,2},'[4]Lookup Tables'!$X$3:$X$129&amp;'[4]Lookup Tables'!$Y$3:$Y$129,'[4]Lookup Tables'!$AD$3:$AD$129),2,0)</f>
        <v>2.2599999999999998</v>
      </c>
      <c r="CF321" s="34">
        <f t="array" ref="CF321">VLOOKUP($E321&amp;ROUNDUP(($AZ321),0), CHOOSE({1,2},'[4]Lookup Tables'!$X$3:$X$129&amp;'[4]Lookup Tables'!$Y$3:$Y$129,'[4]Lookup Tables'!$AE$3:$AE$129),2,0)</f>
        <v>2</v>
      </c>
      <c r="CG321" s="34" t="str">
        <f t="array" ref="CG321">VLOOKUP($E321&amp;ROUNDUP(($AZ321+1),0), CHOOSE({1,2},'[4]Lookup Tables'!$X$3:$X$129&amp;'[4]Lookup Tables'!$Y$3:$Y$129,'[4]Lookup Tables'!$AC$3:$AC$129),2,0)</f>
        <v>NA</v>
      </c>
      <c r="CH321" s="36">
        <f>(CO321*12)*0.0386</f>
        <v>7.6804590147347822</v>
      </c>
      <c r="CI321" s="36">
        <f t="shared" si="2814"/>
        <v>0</v>
      </c>
      <c r="CJ321" s="36">
        <f>((3.14159*(((S321*0.039370078474)/2)^2))*Q321)*BW321</f>
        <v>567.87807806800561</v>
      </c>
      <c r="CK321" s="36">
        <f>((SQRT((CJ321/Q321)/3.14159))*2)</f>
        <v>4.929913617852451</v>
      </c>
      <c r="CL321" s="36">
        <f>CK321/0.7827</f>
        <v>6.2985992306789971</v>
      </c>
      <c r="CM321" s="36">
        <f>(2*3.14159*(CL321/2))/12</f>
        <v>1.6489680297590692</v>
      </c>
      <c r="CN321" s="37">
        <f>ROUNDUP((Q321/3)*CM321,1)</f>
        <v>16.400000000000002</v>
      </c>
      <c r="CO321" s="37">
        <f>(CN321*ABS(COS(15)))+((6*(CM321*5))/12)</f>
        <v>16.581301845282344</v>
      </c>
      <c r="CP321" s="52">
        <f t="array" ref="CP321">VLOOKUP($S321&amp;$D321, CHOOSE({1,2}, '[4]Lookup Tables'!$O$65:$O$79&amp;'[4]Lookup Tables'!$P$65:$P$79,'[4]Lookup Tables'!$Q$65:$Q$79),2,0)</f>
        <v>8510</v>
      </c>
      <c r="CQ321" s="39">
        <f t="shared" si="2821"/>
        <v>2.4487194444444449</v>
      </c>
      <c r="CR321" s="40" t="str">
        <f>+IFERROR(VLOOKUP($J321,'[5]Codes - Revised'!$A$8:$O$12110,10,FALSE),"ERROR")</f>
        <v>44 x 44</v>
      </c>
      <c r="CS321" s="41">
        <f>CQ321*F321*H321</f>
        <v>1763.0780000000002</v>
      </c>
    </row>
    <row r="322" spans="1:97" s="10" customFormat="1">
      <c r="A322" s="11" t="s">
        <v>21</v>
      </c>
      <c r="B322" s="12">
        <v>248150</v>
      </c>
      <c r="C322" s="11" t="s">
        <v>653</v>
      </c>
      <c r="D322" s="11" t="s">
        <v>23</v>
      </c>
      <c r="E322" s="11" t="s">
        <v>24</v>
      </c>
      <c r="F322" s="56">
        <v>20</v>
      </c>
      <c r="G322" s="13">
        <f t="shared" ref="G322:G324" si="2903">CA322</f>
        <v>47.585500000000003</v>
      </c>
      <c r="H322" s="14">
        <v>36</v>
      </c>
      <c r="I322" s="13">
        <f t="shared" ref="I322:I324" si="2904">F322*H322</f>
        <v>720</v>
      </c>
      <c r="J322" s="14">
        <v>12315</v>
      </c>
      <c r="K322" s="11">
        <v>35</v>
      </c>
      <c r="L322" s="15">
        <f>+IFERROR(VLOOKUP($K322,'[4]Lookup Tables'!$A$3:$B$35,2,FALSE),"ERROR")</f>
        <v>35</v>
      </c>
      <c r="M322" s="11" t="s">
        <v>51</v>
      </c>
      <c r="N322" s="15" t="str">
        <f t="array" ref="N322">VLOOKUP($M322&amp;$L322, CHOOSE({1,2}, '[4]Lookup Tables'!$I$59:$I$124&amp;'[4]Lookup Tables'!$J$59:$J$124,'[4]Lookup Tables'!$K$59:$K$124), 2,0)</f>
        <v>VLIF35</v>
      </c>
      <c r="O322" s="15">
        <f t="array" ref="O322">VLOOKUP($M322&amp;$K322, CHOOSE({1,2}, '[4]Lookup Tables'!$I$59:$I$124&amp;'[4]Lookup Tables'!$J$59:$J$124,'[4]Lookup Tables'!$L$59:$L$124), 2,0)</f>
        <v>70343</v>
      </c>
      <c r="P322" s="15">
        <f>+IFERROR(VLOOKUP($A322,'[4]Lookup Tables'!$I$54:$J$55,2,FALSE),"ERROR")</f>
        <v>72036</v>
      </c>
      <c r="Q322" s="16">
        <v>29.75</v>
      </c>
      <c r="R322" s="51">
        <v>1.25</v>
      </c>
      <c r="S322" s="18">
        <v>28</v>
      </c>
      <c r="T322" s="19">
        <f>(VLOOKUP(S322,'[4]Lookup Tables'!$L$3:$M$11,2,FALSE))*0.039370078474</f>
        <v>1.0925196776535</v>
      </c>
      <c r="U322" s="17">
        <f t="shared" ref="U322:U324" si="2905">(3.14159*(T322/2)^2)*(Q322)</f>
        <v>27.889133449760422</v>
      </c>
      <c r="V322" s="20" t="str">
        <f>+IFERROR(VLOOKUP(L322,'[4]Lookup Tables'!$R$4:$U$22,3,FALSE),"ERROR")</f>
        <v>Blue</v>
      </c>
      <c r="W322" s="21">
        <f t="shared" ref="W322:W324" si="2906">B322</f>
        <v>248150</v>
      </c>
      <c r="X322" s="22" t="s">
        <v>654</v>
      </c>
      <c r="Y322" s="23" t="s">
        <v>27</v>
      </c>
      <c r="Z322" s="23" t="str">
        <f>+IFERROR(VLOOKUP(L322,'[4]Lookup Tables'!$R$4:$U$22,4,FALSE),"ERROR")</f>
        <v>Fast</v>
      </c>
      <c r="AA322" s="21">
        <f t="shared" ref="AA322:AA324" si="2907">S322</f>
        <v>28</v>
      </c>
      <c r="AB322" s="24">
        <f t="shared" ref="AB322:AB324" si="2908">R322</f>
        <v>1.25</v>
      </c>
      <c r="AC322" s="23" t="s">
        <v>28</v>
      </c>
      <c r="AD322" s="25">
        <v>0.75</v>
      </c>
      <c r="AE322" s="26">
        <f>(($U322-(3.1459*(($AB322+0.043)/2)^2))/((3.1459*(($AB322+0.043)/2)^2)-(3.1459*(AD322/2)^2)))/12</f>
        <v>2.5382062759608566</v>
      </c>
      <c r="AF322" s="23" t="s">
        <v>305</v>
      </c>
      <c r="AG322" s="23">
        <v>0.875</v>
      </c>
      <c r="AH322" s="26">
        <f>(($U322-(3.1459*(($AB322+0.043)/2)^2))/((3.1459*(($AB322+0.043)/2)^2)-(3.1459*(AG322/2)^2)))/12</f>
        <v>3.1071309014447865</v>
      </c>
      <c r="AI322" s="23" t="s">
        <v>306</v>
      </c>
      <c r="AJ322" s="23">
        <v>1</v>
      </c>
      <c r="AK322" s="26">
        <f>(($U322-(3.1459*(($AB322+0.043)/2)^2))/((3.1459*(($AB322+0.043)/2)^2)-(3.1459*(AJ322/2)^2)))/12</f>
        <v>4.191055719411505</v>
      </c>
      <c r="AL322" s="23" t="s">
        <v>31</v>
      </c>
      <c r="AM322" s="23">
        <v>0.80400000000000005</v>
      </c>
      <c r="AN322" s="26">
        <f>(($U322-(3.1459*(($AB322+0.043)/2)^2))/((3.1459*(($AB322+0.043)/2)^2)-(3.1459*(AM322/2)^2)))/12</f>
        <v>2.7459196203271206</v>
      </c>
      <c r="AO322" s="23"/>
      <c r="AP322" s="23"/>
      <c r="AQ322" s="26">
        <f>(($U322-(3.1459*(($AB322+0.043)/2)^2))/((3.1459*(($AB322+0.043)/2)^2)-(3.1459*(AP322/2)^2)))/12</f>
        <v>1.6842170519173083</v>
      </c>
      <c r="AR322" s="47">
        <f t="shared" ref="AR322:AR324" si="2909">AY322</f>
        <v>30</v>
      </c>
      <c r="AS322" s="21">
        <f>+IFERROR(VLOOKUP(L322,'[4]Lookup Tables'!$R$4:$U$22,2,FALSE),"ERROR")</f>
        <v>30</v>
      </c>
      <c r="AT322" s="23" t="str">
        <f t="shared" ref="AT322:AT324" si="2910">A322</f>
        <v>B or G</v>
      </c>
      <c r="AU322" s="21">
        <f t="shared" ref="AU322:AU324" si="2911">F322</f>
        <v>20</v>
      </c>
      <c r="AV322" s="21" t="str">
        <f>+IFERROR(VLOOKUP(L322,'[4]Lookup Tables'!$R$4:$V$22,5,FALSE),"ERROR")</f>
        <v>5-8</v>
      </c>
      <c r="AW322" s="21">
        <v>600</v>
      </c>
      <c r="AX322" s="48">
        <f t="shared" ref="AX322:AX324" si="2912">Q322</f>
        <v>29.75</v>
      </c>
      <c r="AY322" s="48">
        <f t="shared" ref="AY322:AY324" si="2913">AX322+0.25</f>
        <v>30</v>
      </c>
      <c r="AZ322" s="48">
        <f t="shared" ref="AZ322:AZ324" si="2914">AX322+1</f>
        <v>30.75</v>
      </c>
      <c r="BA322" s="29">
        <f t="array" ref="BA322">VLOOKUP($S322&amp;$M322, CHOOSE({1,2}, '[4]Lookup Tables'!$I$20:$I$49&amp;'[4]Lookup Tables'!$J$20:$J$49,'[4]Lookup Tables'!$K$20:$K$49), 2,0)</f>
        <v>6.8500000000000005E-2</v>
      </c>
      <c r="BB322" s="29">
        <f t="shared" ref="BB322:BB324" si="2915">BA322*AX322</f>
        <v>2.0378750000000001</v>
      </c>
      <c r="BC322" s="30">
        <f t="shared" ref="BC322:BC324" si="2916">BB322*454</f>
        <v>925.1952500000001</v>
      </c>
      <c r="BD322" s="29">
        <f t="array" ref="BD322">VLOOKUP($S322&amp;$M322, CHOOSE({1,2}, '[4]Lookup Tables'!$I$20:$I$49&amp;'[4]Lookup Tables'!$J$20:$J$49,'[4]Lookup Tables'!$L$20:$L$49), 2,0)</f>
        <v>7.1099999999999997E-2</v>
      </c>
      <c r="BE322" s="29">
        <f t="shared" ref="BE322:BE324" si="2917">BD322*AY322</f>
        <v>2.133</v>
      </c>
      <c r="BF322" s="30">
        <f t="shared" ref="BF322:BF324" si="2918">BE322*454</f>
        <v>968.38199999999995</v>
      </c>
      <c r="BG322" s="29">
        <f t="array" ref="BG322">VLOOKUP($S322&amp;$M322, CHOOSE({1,2}, '[4]Lookup Tables'!$I$20:$I$49&amp;'[4]Lookup Tables'!$J$20:$J$49,'[4]Lookup Tables'!$M$20:$M$49), 2,0)</f>
        <v>7.3700000000000002E-2</v>
      </c>
      <c r="BH322" s="29">
        <f t="shared" ref="BH322:BH324" si="2919">BG322*AZ322</f>
        <v>2.2662750000000003</v>
      </c>
      <c r="BI322" s="30">
        <f t="shared" ref="BI322:BI324" si="2920">BH322*454</f>
        <v>1028.88885</v>
      </c>
      <c r="BJ322" s="30" t="str">
        <f t="shared" ref="BJ322:BJ324" si="2921">N322</f>
        <v>VLIF35</v>
      </c>
      <c r="BK322" s="31">
        <f t="shared" ref="BK322:BK324" si="2922">BE322*0.7</f>
        <v>1.4930999999999999</v>
      </c>
      <c r="BL322" s="30">
        <v>72036</v>
      </c>
      <c r="BM322" s="31">
        <f t="shared" ref="BM322:BM324" si="2923">BE322*0.3</f>
        <v>0.63990000000000002</v>
      </c>
      <c r="BN322" s="32">
        <v>0.3</v>
      </c>
      <c r="BO322" s="29" t="str">
        <f>'[4]Lookup Tables'!$P$58</f>
        <v>12-8 4x1.25 Universal Clip</v>
      </c>
      <c r="BP322" s="30">
        <f>VLOOKUP($BO322,'[4]Lookup Tables'!$P$58:$Q$60,2)</f>
        <v>8509</v>
      </c>
      <c r="BQ322" s="29" t="str">
        <f>VLOOKUP($S322,'[4]Lookup Tables'!$O$45:$S$53,2)</f>
        <v>54mm142 gauge</v>
      </c>
      <c r="BR322" s="33">
        <f>($AY322+1.25)/12</f>
        <v>2.6041666666666665</v>
      </c>
      <c r="BS322" s="30">
        <f>VLOOKUP($S322,'[4]Lookup Tables'!$O$45:$S$53,3)</f>
        <v>8040</v>
      </c>
      <c r="BT322" s="29" t="str">
        <f>VLOOKUP($S322,'[4]Lookup Tables'!$O$45:$S$53,4)</f>
        <v>100mm200 gauge</v>
      </c>
      <c r="BU322" s="33">
        <f>($AY322+1.25)/12</f>
        <v>2.6041666666666665</v>
      </c>
      <c r="BV322" s="30">
        <f>VLOOKUP($S322,'[4]Lookup Tables'!$O$45:$S$53,5)</f>
        <v>8034</v>
      </c>
      <c r="BW322" s="34">
        <f t="shared" ref="BW322:BW324" si="2924">F322</f>
        <v>20</v>
      </c>
      <c r="BX322" s="34">
        <f t="shared" ref="BX322:BX324" si="2925">BB322*BW322</f>
        <v>40.7575</v>
      </c>
      <c r="BY322" s="34">
        <f t="shared" ref="BY322:BY324" si="2926">BE322*BW322</f>
        <v>42.66</v>
      </c>
      <c r="BZ322" s="34">
        <f t="shared" ref="BZ322:BZ324" si="2927">BH322*BW322</f>
        <v>45.325500000000005</v>
      </c>
      <c r="CA322" s="34">
        <f t="shared" ref="CA322:CA324" si="2928">BZ322+CE322+CI322</f>
        <v>47.585500000000003</v>
      </c>
      <c r="CB322" s="35" t="str">
        <f t="array" ref="CB322">VLOOKUP($E322&amp;ROUNDUP(($AZ322),0), CHOOSE({1,2},'[4]Lookup Tables'!$X$3:$X$129&amp;'[4]Lookup Tables'!$Y$3:$Y$129,'[4]Lookup Tables'!$Z$3:$Z$129),2,0)</f>
        <v>31"-2pc</v>
      </c>
      <c r="CC322" s="34">
        <f t="array" ref="CC322">VLOOKUP($E322&amp;ROUNDUP(($AZ322),0), CHOOSE({1,2},'[4]Lookup Tables'!$X$3:$X$129&amp;'[4]Lookup Tables'!$Y$3:$Y$129,'[4]Lookup Tables'!AA$3:$AA$129),2,0)</f>
        <v>8445</v>
      </c>
      <c r="CD322" s="34">
        <f t="array" ref="CD322">VLOOKUP($E322&amp;ROUNDUP(($AZ322),0), CHOOSE({1,2},'[4]Lookup Tables'!$X$3:$X$129&amp;'[4]Lookup Tables'!$Y$3:$Y$129,'[4]Lookup Tables'!$AB$3:$AB$129),2,0)</f>
        <v>8446</v>
      </c>
      <c r="CE322" s="36">
        <f t="array" ref="CE322">VLOOKUP($E322&amp;ROUNDUP(($AZ322),0), CHOOSE({1,2},'[4]Lookup Tables'!$X$3:$X$129&amp;'[4]Lookup Tables'!$Y$3:$Y$129,'[4]Lookup Tables'!$AD$3:$AD$129),2,0)</f>
        <v>2.2599999999999998</v>
      </c>
      <c r="CF322" s="34">
        <f t="array" ref="CF322">VLOOKUP($E322&amp;ROUNDUP(($AZ322),0), CHOOSE({1,2},'[4]Lookup Tables'!$X$3:$X$129&amp;'[4]Lookup Tables'!$Y$3:$Y$129,'[4]Lookup Tables'!$AE$3:$AE$129),2,0)</f>
        <v>2</v>
      </c>
      <c r="CG322" s="34" t="str">
        <f t="array" ref="CG322">VLOOKUP($E322&amp;ROUNDUP(($AZ322+1),0), CHOOSE({1,2},'[4]Lookup Tables'!$X$3:$X$129&amp;'[4]Lookup Tables'!$Y$3:$Y$129,'[4]Lookup Tables'!$AC$3:$AC$129),2,0)</f>
        <v>NA</v>
      </c>
      <c r="CH322" s="36">
        <f t="shared" ref="CH322:CH324" si="2929">(CO322*12)*0.0386</f>
        <v>7.6804590147347822</v>
      </c>
      <c r="CI322" s="36">
        <f t="shared" si="2814"/>
        <v>0</v>
      </c>
      <c r="CJ322" s="36">
        <f t="shared" ref="CJ322:CJ324" si="2930">((3.14159*(((S322*0.039370078474)/2)^2))*Q322)*BW322</f>
        <v>567.87807806800561</v>
      </c>
      <c r="CK322" s="36">
        <f t="shared" ref="CK322:CK324" si="2931">((SQRT((CJ322/Q322)/3.14159))*2)</f>
        <v>4.929913617852451</v>
      </c>
      <c r="CL322" s="36">
        <f t="shared" ref="CL322:CL324" si="2932">CK322/0.7827</f>
        <v>6.2985992306789971</v>
      </c>
      <c r="CM322" s="36">
        <f t="shared" ref="CM322:CM324" si="2933">(2*3.14159*(CL322/2))/12</f>
        <v>1.6489680297590692</v>
      </c>
      <c r="CN322" s="37">
        <f t="shared" ref="CN322:CN324" si="2934">ROUNDUP((Q322/3)*CM322,1)</f>
        <v>16.400000000000002</v>
      </c>
      <c r="CO322" s="37">
        <f t="shared" ref="CO322:CO324" si="2935">(CN322*ABS(COS(15)))+((6*(CM322*5))/12)</f>
        <v>16.581301845282344</v>
      </c>
      <c r="CP322" s="52" t="str">
        <f t="array" ref="CP322">VLOOKUP($S322&amp;$D322, CHOOSE({1,2}, '[4]Lookup Tables'!$O$65:$O$79&amp;'[4]Lookup Tables'!$P$65:$P$79,'[4]Lookup Tables'!$Q$65:$Q$79),2,0)</f>
        <v>NA</v>
      </c>
      <c r="CQ322" s="39">
        <f t="shared" si="2821"/>
        <v>2.4487194444444449</v>
      </c>
      <c r="CR322" s="40" t="str">
        <f>+IFERROR(VLOOKUP($J322,'[5]Codes - Revised'!$A$8:$O$12110,10,FALSE),"ERROR")</f>
        <v>44 x 44</v>
      </c>
      <c r="CS322" s="41">
        <f t="shared" ref="CS322:CS331" si="2936">CQ322*F322*H322</f>
        <v>1763.0780000000002</v>
      </c>
    </row>
    <row r="323" spans="1:97" s="10" customFormat="1">
      <c r="A323" s="11" t="s">
        <v>21</v>
      </c>
      <c r="B323" s="12">
        <v>249034</v>
      </c>
      <c r="C323" s="11" t="s">
        <v>655</v>
      </c>
      <c r="D323" s="11" t="s">
        <v>50</v>
      </c>
      <c r="E323" s="11" t="s">
        <v>24</v>
      </c>
      <c r="F323" s="56">
        <v>20</v>
      </c>
      <c r="G323" s="13">
        <f t="shared" si="2903"/>
        <v>50.853499999999997</v>
      </c>
      <c r="H323" s="14">
        <v>38</v>
      </c>
      <c r="I323" s="13">
        <f t="shared" si="2904"/>
        <v>760</v>
      </c>
      <c r="J323" s="14">
        <v>12940</v>
      </c>
      <c r="K323" s="11">
        <v>50</v>
      </c>
      <c r="L323" s="15">
        <f>+IFERROR(VLOOKUP($K323,'[4]Lookup Tables'!$A$3:$B$35,2,FALSE),"ERROR")</f>
        <v>50</v>
      </c>
      <c r="M323" s="11" t="s">
        <v>56</v>
      </c>
      <c r="N323" s="15" t="str">
        <f t="array" ref="N323">VLOOKUP($M323&amp;$L323, CHOOSE({1,2}, '[4]Lookup Tables'!$I$59:$I$124&amp;'[4]Lookup Tables'!$J$59:$J$124,'[4]Lookup Tables'!$K$59:$K$124), 2,0)</f>
        <v>LIF50</v>
      </c>
      <c r="O323" s="15">
        <f t="array" ref="O323">VLOOKUP($M323&amp;$K323, CHOOSE({1,2}, '[4]Lookup Tables'!$I$59:$I$124&amp;'[4]Lookup Tables'!$J$59:$J$124,'[4]Lookup Tables'!$L$59:$L$124), 2,0)</f>
        <v>70319</v>
      </c>
      <c r="P323" s="15">
        <f>+IFERROR(VLOOKUP($A323,'[4]Lookup Tables'!$I$54:$J$55,2,FALSE),"ERROR")</f>
        <v>72036</v>
      </c>
      <c r="Q323" s="16">
        <v>31.75</v>
      </c>
      <c r="R323" s="51">
        <v>1.25</v>
      </c>
      <c r="S323" s="18">
        <v>28</v>
      </c>
      <c r="T323" s="19">
        <f>(VLOOKUP(S323,'[4]Lookup Tables'!$L$3:$M$11,2,FALSE))*0.039370078474</f>
        <v>1.0925196776535</v>
      </c>
      <c r="U323" s="17">
        <f t="shared" si="2905"/>
        <v>29.764033177475408</v>
      </c>
      <c r="V323" s="20" t="str">
        <f>+IFERROR(VLOOKUP(L323,'[4]Lookup Tables'!$R$4:$U$22,3,FALSE),"ERROR")</f>
        <v>Green</v>
      </c>
      <c r="W323" s="21">
        <f t="shared" si="2906"/>
        <v>249034</v>
      </c>
      <c r="X323" s="22" t="s">
        <v>656</v>
      </c>
      <c r="Y323" s="23" t="s">
        <v>27</v>
      </c>
      <c r="Z323" s="23" t="str">
        <f>+IFERROR(VLOOKUP(L323,'[4]Lookup Tables'!$R$4:$U$22,4,FALSE),"ERROR")</f>
        <v>Medium</v>
      </c>
      <c r="AA323" s="21">
        <f t="shared" si="2907"/>
        <v>28</v>
      </c>
      <c r="AB323" s="24">
        <f t="shared" si="2908"/>
        <v>1.25</v>
      </c>
      <c r="AC323" s="23" t="s">
        <v>28</v>
      </c>
      <c r="AD323" s="25">
        <v>0.75</v>
      </c>
      <c r="AE323" s="26">
        <f t="shared" ref="AE323:AE324" si="2937">(($U323-(3.1459*(($AB323+0.043)/2)^2))/((3.1459*(($AB323+0.043)/2)^2)-(3.1459*(AD323/2)^2)))/12</f>
        <v>2.7172848723120406</v>
      </c>
      <c r="AF323" s="23" t="s">
        <v>305</v>
      </c>
      <c r="AG323" s="23">
        <v>0.875</v>
      </c>
      <c r="AH323" s="26">
        <f t="shared" ref="AH323:AH324" si="2938">(($U323-(3.1459*(($AB323+0.043)/2)^2))/((3.1459*(($AB323+0.043)/2)^2)-(3.1459*(AG323/2)^2)))/12</f>
        <v>3.3263489554618832</v>
      </c>
      <c r="AI323" s="23" t="s">
        <v>306</v>
      </c>
      <c r="AJ323" s="23">
        <v>1</v>
      </c>
      <c r="AK323" s="26">
        <f t="shared" ref="AK323:AK324" si="2939">(($U323-(3.1459*(($AB323+0.043)/2)^2))/((3.1459*(($AB323+0.043)/2)^2)-(3.1459*(AJ323/2)^2)))/12</f>
        <v>4.4867481470010224</v>
      </c>
      <c r="AL323" s="23" t="s">
        <v>31</v>
      </c>
      <c r="AM323" s="23">
        <v>0.80400000000000005</v>
      </c>
      <c r="AN323" s="26">
        <f t="shared" ref="AN323:AN324" si="2940">(($U323-(3.1459*(($AB323+0.043)/2)^2))/((3.1459*(($AB323+0.043)/2)^2)-(3.1459*(AM323/2)^2)))/12</f>
        <v>2.9396530595509311</v>
      </c>
      <c r="AO323" s="23"/>
      <c r="AP323" s="23"/>
      <c r="AQ323" s="26">
        <f t="shared" ref="AQ323:AQ324" si="2941">(($U323-(3.1459*(($AB323+0.043)/2)^2))/((3.1459*(($AB323+0.043)/2)^2)-(3.1459*(AP323/2)^2)))/12</f>
        <v>1.8030439685728137</v>
      </c>
      <c r="AR323" s="47">
        <f t="shared" si="2909"/>
        <v>32</v>
      </c>
      <c r="AS323" s="21">
        <f>+IFERROR(VLOOKUP(L323,'[4]Lookup Tables'!$R$4:$U$22,2,FALSE),"ERROR")</f>
        <v>60</v>
      </c>
      <c r="AT323" s="23" t="str">
        <f t="shared" si="2910"/>
        <v>B or G</v>
      </c>
      <c r="AU323" s="21">
        <f t="shared" si="2911"/>
        <v>20</v>
      </c>
      <c r="AV323" s="21" t="str">
        <f>+IFERROR(VLOOKUP(L323,'[4]Lookup Tables'!$R$4:$V$22,5,FALSE),"ERROR")</f>
        <v>5-8</v>
      </c>
      <c r="AW323" s="21">
        <v>600</v>
      </c>
      <c r="AX323" s="48">
        <f t="shared" si="2912"/>
        <v>31.75</v>
      </c>
      <c r="AY323" s="48">
        <f t="shared" si="2913"/>
        <v>32</v>
      </c>
      <c r="AZ323" s="48">
        <f t="shared" si="2914"/>
        <v>32.75</v>
      </c>
      <c r="BA323" s="29">
        <f t="array" ref="BA323">VLOOKUP($S323&amp;$M323, CHOOSE({1,2}, '[4]Lookup Tables'!$I$20:$I$49&amp;'[4]Lookup Tables'!$J$20:$J$49,'[4]Lookup Tables'!$K$20:$K$49), 2,0)</f>
        <v>6.8500000000000005E-2</v>
      </c>
      <c r="BB323" s="29">
        <f t="shared" si="2915"/>
        <v>2.1748750000000001</v>
      </c>
      <c r="BC323" s="30">
        <f t="shared" si="2916"/>
        <v>987.39325000000008</v>
      </c>
      <c r="BD323" s="29">
        <f t="array" ref="BD323">VLOOKUP($S323&amp;$M323, CHOOSE({1,2}, '[4]Lookup Tables'!$I$20:$I$49&amp;'[4]Lookup Tables'!$J$20:$J$49,'[4]Lookup Tables'!$L$20:$L$49), 2,0)</f>
        <v>7.1099999999999997E-2</v>
      </c>
      <c r="BE323" s="29">
        <f t="shared" si="2917"/>
        <v>2.2751999999999999</v>
      </c>
      <c r="BF323" s="30">
        <f t="shared" si="2918"/>
        <v>1032.9407999999999</v>
      </c>
      <c r="BG323" s="29">
        <f t="array" ref="BG323">VLOOKUP($S323&amp;$M323, CHOOSE({1,2}, '[4]Lookup Tables'!$I$20:$I$49&amp;'[4]Lookup Tables'!$J$20:$J$49,'[4]Lookup Tables'!$M$20:$M$49), 2,0)</f>
        <v>7.3700000000000002E-2</v>
      </c>
      <c r="BH323" s="29">
        <f t="shared" si="2919"/>
        <v>2.413675</v>
      </c>
      <c r="BI323" s="30">
        <f t="shared" si="2920"/>
        <v>1095.80845</v>
      </c>
      <c r="BJ323" s="30" t="str">
        <f t="shared" si="2921"/>
        <v>LIF50</v>
      </c>
      <c r="BK323" s="31">
        <f t="shared" si="2922"/>
        <v>1.5926399999999998</v>
      </c>
      <c r="BL323" s="30">
        <v>72036</v>
      </c>
      <c r="BM323" s="31">
        <f t="shared" si="2923"/>
        <v>0.68255999999999994</v>
      </c>
      <c r="BN323" s="32">
        <v>0.3</v>
      </c>
      <c r="BO323" s="29" t="str">
        <f>'[4]Lookup Tables'!$P$58</f>
        <v>12-8 4x1.25 Universal Clip</v>
      </c>
      <c r="BP323" s="30">
        <f>VLOOKUP($BO323,'[4]Lookup Tables'!$P$58:$Q$60,2)</f>
        <v>8509</v>
      </c>
      <c r="BQ323" s="29" t="str">
        <f>VLOOKUP($S323,'[4]Lookup Tables'!$O$45:$S$53,2)</f>
        <v>54mm142 gauge</v>
      </c>
      <c r="BR323" s="33">
        <f t="shared" ref="BR323:BR324" si="2942">($AY323+1.25)/12</f>
        <v>2.7708333333333335</v>
      </c>
      <c r="BS323" s="30">
        <f>VLOOKUP($S323,'[4]Lookup Tables'!$O$45:$S$53,3)</f>
        <v>8040</v>
      </c>
      <c r="BT323" s="29" t="str">
        <f>VLOOKUP($S323,'[4]Lookup Tables'!$O$45:$S$53,4)</f>
        <v>100mm200 gauge</v>
      </c>
      <c r="BU323" s="33">
        <f t="shared" ref="BU323:BU324" si="2943">($AY323+1.25)/12</f>
        <v>2.7708333333333335</v>
      </c>
      <c r="BV323" s="30">
        <f>VLOOKUP($S323,'[4]Lookup Tables'!$O$45:$S$53,5)</f>
        <v>8034</v>
      </c>
      <c r="BW323" s="34">
        <f t="shared" si="2924"/>
        <v>20</v>
      </c>
      <c r="BX323" s="34">
        <f t="shared" si="2925"/>
        <v>43.497500000000002</v>
      </c>
      <c r="BY323" s="34">
        <f t="shared" si="2926"/>
        <v>45.503999999999998</v>
      </c>
      <c r="BZ323" s="34">
        <f t="shared" si="2927"/>
        <v>48.273499999999999</v>
      </c>
      <c r="CA323" s="34">
        <f t="shared" si="2928"/>
        <v>50.853499999999997</v>
      </c>
      <c r="CB323" s="35" t="str">
        <f t="array" ref="CB323">VLOOKUP($E323&amp;ROUNDUP(($AZ323),0), CHOOSE({1,2},'[4]Lookup Tables'!$X$3:$X$129&amp;'[4]Lookup Tables'!$Y$3:$Y$129,'[4]Lookup Tables'!$Z$3:$Z$129),2,0)</f>
        <v>39"-2pc</v>
      </c>
      <c r="CC323" s="34">
        <f t="array" ref="CC323">VLOOKUP($E323&amp;ROUNDUP(($AZ323),0), CHOOSE({1,2},'[4]Lookup Tables'!$X$3:$X$129&amp;'[4]Lookup Tables'!$Y$3:$Y$129,'[4]Lookup Tables'!AA$3:$AA$129),2,0)</f>
        <v>8465</v>
      </c>
      <c r="CD323" s="34">
        <f t="array" ref="CD323">VLOOKUP($E323&amp;ROUNDUP(($AZ323),0), CHOOSE({1,2},'[4]Lookup Tables'!$X$3:$X$129&amp;'[4]Lookup Tables'!$Y$3:$Y$129,'[4]Lookup Tables'!$AB$3:$AB$129),2,0)</f>
        <v>8466</v>
      </c>
      <c r="CE323" s="36">
        <f t="array" ref="CE323">VLOOKUP($E323&amp;ROUNDUP(($AZ323),0), CHOOSE({1,2},'[4]Lookup Tables'!$X$3:$X$129&amp;'[4]Lookup Tables'!$Y$3:$Y$129,'[4]Lookup Tables'!$AD$3:$AD$129),2,0)</f>
        <v>2.58</v>
      </c>
      <c r="CF323" s="34">
        <f t="array" ref="CF323">VLOOKUP($E323&amp;ROUNDUP(($AZ323),0), CHOOSE({1,2},'[4]Lookup Tables'!$X$3:$X$129&amp;'[4]Lookup Tables'!$Y$3:$Y$129,'[4]Lookup Tables'!$AE$3:$AE$129),2,0)</f>
        <v>2</v>
      </c>
      <c r="CG323" s="34" t="str">
        <f t="array" ref="CG323">VLOOKUP($E323&amp;ROUNDUP(($AZ323+1),0), CHOOSE({1,2},'[4]Lookup Tables'!$X$3:$X$129&amp;'[4]Lookup Tables'!$Y$3:$Y$129,'[4]Lookup Tables'!$AC$3:$AC$129),2,0)</f>
        <v>NA</v>
      </c>
      <c r="CH323" s="36">
        <f t="shared" si="2929"/>
        <v>8.0675352000946088</v>
      </c>
      <c r="CI323" s="36">
        <f t="shared" si="2814"/>
        <v>0</v>
      </c>
      <c r="CJ323" s="36">
        <f t="shared" si="2930"/>
        <v>606.05475558518253</v>
      </c>
      <c r="CK323" s="36">
        <f t="shared" si="2931"/>
        <v>4.9299136178524519</v>
      </c>
      <c r="CL323" s="36">
        <f t="shared" si="2932"/>
        <v>6.2985992306789989</v>
      </c>
      <c r="CM323" s="36">
        <f t="shared" si="2933"/>
        <v>1.6489680297590696</v>
      </c>
      <c r="CN323" s="37">
        <f t="shared" si="2934"/>
        <v>17.5</v>
      </c>
      <c r="CO323" s="37">
        <f t="shared" si="2935"/>
        <v>17.416958549427047</v>
      </c>
      <c r="CP323" s="52">
        <f t="array" ref="CP323">VLOOKUP($S323&amp;$D323, CHOOSE({1,2}, '[4]Lookup Tables'!$O$65:$O$79&amp;'[4]Lookup Tables'!$P$65:$P$79,'[4]Lookup Tables'!$Q$65:$Q$79),2,0)</f>
        <v>8510</v>
      </c>
      <c r="CQ323" s="39">
        <f t="shared" si="2821"/>
        <v>2.6084644736842106</v>
      </c>
      <c r="CR323" s="40" t="str">
        <f>+IFERROR(VLOOKUP($J323,'[5]Codes - Revised'!$A$8:$O$12110,10,FALSE),"ERROR")</f>
        <v>48x44</v>
      </c>
      <c r="CS323" s="41">
        <f t="shared" si="2936"/>
        <v>1982.4330000000002</v>
      </c>
    </row>
    <row r="324" spans="1:97" s="10" customFormat="1">
      <c r="A324" s="11" t="s">
        <v>21</v>
      </c>
      <c r="B324" s="12">
        <v>249036</v>
      </c>
      <c r="C324" s="11" t="s">
        <v>657</v>
      </c>
      <c r="D324" s="11" t="s">
        <v>367</v>
      </c>
      <c r="E324" s="11" t="s">
        <v>34</v>
      </c>
      <c r="F324" s="56">
        <v>15</v>
      </c>
      <c r="G324" s="13">
        <f t="shared" si="2903"/>
        <v>36.220530211638945</v>
      </c>
      <c r="H324" s="14">
        <v>45</v>
      </c>
      <c r="I324" s="13">
        <f t="shared" si="2904"/>
        <v>675</v>
      </c>
      <c r="J324" s="14">
        <v>12499</v>
      </c>
      <c r="K324" s="11">
        <v>50</v>
      </c>
      <c r="L324" s="15">
        <f>+IFERROR(VLOOKUP($K324,'[4]Lookup Tables'!$A$3:$B$35,2,FALSE),"ERROR")</f>
        <v>50</v>
      </c>
      <c r="M324" s="11" t="s">
        <v>25</v>
      </c>
      <c r="N324" s="15" t="str">
        <f t="array" ref="N324">VLOOKUP($M324&amp;$L324, CHOOSE({1,2}, '[4]Lookup Tables'!$I$59:$I$124&amp;'[4]Lookup Tables'!$J$59:$J$124,'[4]Lookup Tables'!$K$59:$K$124), 2,0)</f>
        <v>M50</v>
      </c>
      <c r="O324" s="15">
        <f t="array" ref="O324">VLOOKUP($M324&amp;$K324, CHOOSE({1,2}, '[4]Lookup Tables'!$I$59:$I$124&amp;'[4]Lookup Tables'!$J$59:$J$124,'[4]Lookup Tables'!$L$59:$L$124), 2,0)</f>
        <v>70325</v>
      </c>
      <c r="P324" s="15">
        <f>+IFERROR(VLOOKUP($A324,'[4]Lookup Tables'!$I$54:$J$55,2,FALSE),"ERROR")</f>
        <v>72036</v>
      </c>
      <c r="Q324" s="16">
        <v>31.75</v>
      </c>
      <c r="R324" s="51">
        <v>1.25</v>
      </c>
      <c r="S324" s="18">
        <v>28</v>
      </c>
      <c r="T324" s="19">
        <f>(VLOOKUP(S324,'[4]Lookup Tables'!$L$3:$M$11,2,FALSE))*0.039370078474</f>
        <v>1.0925196776535</v>
      </c>
      <c r="U324" s="17">
        <f t="shared" si="2905"/>
        <v>29.764033177475408</v>
      </c>
      <c r="V324" s="20" t="str">
        <f>+IFERROR(VLOOKUP(L324,'[4]Lookup Tables'!$R$4:$U$22,3,FALSE),"ERROR")</f>
        <v>Green</v>
      </c>
      <c r="W324" s="21">
        <f t="shared" si="2906"/>
        <v>249036</v>
      </c>
      <c r="X324" s="22" t="s">
        <v>658</v>
      </c>
      <c r="Y324" s="23" t="s">
        <v>27</v>
      </c>
      <c r="Z324" s="23" t="str">
        <f>+IFERROR(VLOOKUP(L324,'[4]Lookup Tables'!$R$4:$U$22,4,FALSE),"ERROR")</f>
        <v>Medium</v>
      </c>
      <c r="AA324" s="21">
        <f t="shared" si="2907"/>
        <v>28</v>
      </c>
      <c r="AB324" s="24">
        <f t="shared" si="2908"/>
        <v>1.25</v>
      </c>
      <c r="AC324" s="23" t="s">
        <v>28</v>
      </c>
      <c r="AD324" s="25">
        <v>0.75</v>
      </c>
      <c r="AE324" s="26">
        <f t="shared" si="2937"/>
        <v>2.7172848723120406</v>
      </c>
      <c r="AF324" s="23" t="s">
        <v>305</v>
      </c>
      <c r="AG324" s="23">
        <v>0.875</v>
      </c>
      <c r="AH324" s="26">
        <f t="shared" si="2938"/>
        <v>3.3263489554618832</v>
      </c>
      <c r="AI324" s="23" t="s">
        <v>306</v>
      </c>
      <c r="AJ324" s="23">
        <v>1</v>
      </c>
      <c r="AK324" s="26">
        <f t="shared" si="2939"/>
        <v>4.4867481470010224</v>
      </c>
      <c r="AL324" s="23" t="s">
        <v>31</v>
      </c>
      <c r="AM324" s="23">
        <v>0.80400000000000005</v>
      </c>
      <c r="AN324" s="26">
        <f t="shared" si="2940"/>
        <v>2.9396530595509311</v>
      </c>
      <c r="AO324" s="23"/>
      <c r="AP324" s="23"/>
      <c r="AQ324" s="26">
        <f t="shared" si="2941"/>
        <v>1.8030439685728137</v>
      </c>
      <c r="AR324" s="47">
        <f t="shared" si="2909"/>
        <v>32</v>
      </c>
      <c r="AS324" s="21">
        <f>+IFERROR(VLOOKUP(L324,'[4]Lookup Tables'!$R$4:$U$22,2,FALSE),"ERROR")</f>
        <v>60</v>
      </c>
      <c r="AT324" s="23" t="str">
        <f t="shared" si="2910"/>
        <v>B or G</v>
      </c>
      <c r="AU324" s="21">
        <f t="shared" si="2911"/>
        <v>15</v>
      </c>
      <c r="AV324" s="21" t="str">
        <f>+IFERROR(VLOOKUP(L324,'[4]Lookup Tables'!$R$4:$V$22,5,FALSE),"ERROR")</f>
        <v>5-8</v>
      </c>
      <c r="AW324" s="21">
        <v>600</v>
      </c>
      <c r="AX324" s="48">
        <f t="shared" si="2912"/>
        <v>31.75</v>
      </c>
      <c r="AY324" s="48">
        <f t="shared" si="2913"/>
        <v>32</v>
      </c>
      <c r="AZ324" s="48">
        <f t="shared" si="2914"/>
        <v>32.75</v>
      </c>
      <c r="BA324" s="29">
        <f t="array" ref="BA324">VLOOKUP($S324&amp;$M324, CHOOSE({1,2}, '[4]Lookup Tables'!$I$20:$I$49&amp;'[4]Lookup Tables'!$J$20:$J$49,'[4]Lookup Tables'!$K$20:$K$49), 2,0)</f>
        <v>6.8500000000000005E-2</v>
      </c>
      <c r="BB324" s="29">
        <f t="shared" si="2915"/>
        <v>2.1748750000000001</v>
      </c>
      <c r="BC324" s="30">
        <f t="shared" si="2916"/>
        <v>987.39325000000008</v>
      </c>
      <c r="BD324" s="29">
        <f t="array" ref="BD324">VLOOKUP($S324&amp;$M324, CHOOSE({1,2}, '[4]Lookup Tables'!$I$20:$I$49&amp;'[4]Lookup Tables'!$J$20:$J$49,'[4]Lookup Tables'!$L$20:$L$49), 2,0)</f>
        <v>7.1099999999999997E-2</v>
      </c>
      <c r="BE324" s="29">
        <f t="shared" si="2917"/>
        <v>2.2751999999999999</v>
      </c>
      <c r="BF324" s="30">
        <f t="shared" si="2918"/>
        <v>1032.9407999999999</v>
      </c>
      <c r="BG324" s="29">
        <f t="array" ref="BG324">VLOOKUP($S324&amp;$M324, CHOOSE({1,2}, '[4]Lookup Tables'!$I$20:$I$49&amp;'[4]Lookup Tables'!$J$20:$J$49,'[4]Lookup Tables'!$M$20:$M$49), 2,0)</f>
        <v>7.3700000000000002E-2</v>
      </c>
      <c r="BH324" s="29">
        <f t="shared" si="2919"/>
        <v>2.413675</v>
      </c>
      <c r="BI324" s="30">
        <f t="shared" si="2920"/>
        <v>1095.80845</v>
      </c>
      <c r="BJ324" s="30" t="str">
        <f t="shared" si="2921"/>
        <v>M50</v>
      </c>
      <c r="BK324" s="31">
        <f t="shared" si="2922"/>
        <v>1.5926399999999998</v>
      </c>
      <c r="BL324" s="30">
        <v>72036</v>
      </c>
      <c r="BM324" s="31">
        <f t="shared" si="2923"/>
        <v>0.68255999999999994</v>
      </c>
      <c r="BN324" s="32">
        <v>0.3</v>
      </c>
      <c r="BO324" s="29" t="str">
        <f>'[4]Lookup Tables'!$P$58</f>
        <v>12-8 4x1.25 Universal Clip</v>
      </c>
      <c r="BP324" s="30">
        <f>VLOOKUP($BO324,'[4]Lookup Tables'!$P$58:$Q$60,2)</f>
        <v>8509</v>
      </c>
      <c r="BQ324" s="29" t="str">
        <f>VLOOKUP($S324,'[4]Lookup Tables'!$O$45:$S$53,2)</f>
        <v>54mm142 gauge</v>
      </c>
      <c r="BR324" s="33">
        <f t="shared" si="2942"/>
        <v>2.7708333333333335</v>
      </c>
      <c r="BS324" s="30">
        <f>VLOOKUP($S324,'[4]Lookup Tables'!$O$45:$S$53,3)</f>
        <v>8040</v>
      </c>
      <c r="BT324" s="29" t="str">
        <f>VLOOKUP($S324,'[4]Lookup Tables'!$O$45:$S$53,4)</f>
        <v>100mm200 gauge</v>
      </c>
      <c r="BU324" s="33">
        <f t="shared" si="2943"/>
        <v>2.7708333333333335</v>
      </c>
      <c r="BV324" s="30">
        <f>VLOOKUP($S324,'[4]Lookup Tables'!$O$45:$S$53,5)</f>
        <v>8034</v>
      </c>
      <c r="BW324" s="34">
        <f t="shared" si="2924"/>
        <v>15</v>
      </c>
      <c r="BX324" s="34">
        <f t="shared" si="2925"/>
        <v>32.623125000000002</v>
      </c>
      <c r="BY324" s="34">
        <f t="shared" si="2926"/>
        <v>34.128</v>
      </c>
      <c r="BZ324" s="34">
        <f t="shared" si="2927"/>
        <v>36.205125000000002</v>
      </c>
      <c r="CA324" s="34">
        <f t="shared" si="2928"/>
        <v>36.220530211638945</v>
      </c>
      <c r="CB324" s="35" t="str">
        <f t="array" ref="CB324">VLOOKUP($E324&amp;ROUNDUP(($AZ324+1),0), CHOOSE({1,2},'[4]Lookup Tables'!$X$3:$X$129&amp;'[4]Lookup Tables'!$Y$3:$Y$129,'[4]Lookup Tables'!$Z$3:$Z$129),2,0)</f>
        <v>NA</v>
      </c>
      <c r="CC324" s="34" t="str">
        <f t="array" ref="CC324">VLOOKUP($E324&amp;ROUNDUP(($AZ324),0), CHOOSE({1,2},'[4]Lookup Tables'!$X$3:$X$129&amp;'[4]Lookup Tables'!$Y$3:$Y$129,'[4]Lookup Tables'!AA$3:$AA$129),2,0)</f>
        <v>NA</v>
      </c>
      <c r="CD324" s="34" t="str">
        <f t="array" ref="CD324">VLOOKUP($E324&amp;ROUNDUP(($AZ324),0), CHOOSE({1,2},'[4]Lookup Tables'!$X$3:$X$129&amp;'[4]Lookup Tables'!$Y$3:$Y$129,'[4]Lookup Tables'!$AB$3:$AB$129),2,0)</f>
        <v>NA</v>
      </c>
      <c r="CE324" s="36">
        <f t="array" ref="CE324">VLOOKUP($E324&amp;ROUNDUP(($AZ324),0), CHOOSE({1,2},'[4]Lookup Tables'!$X$3:$X$129&amp;'[4]Lookup Tables'!$Y$3:$Y$129,'[4]Lookup Tables'!$AD$3:$AD$129),2,0)</f>
        <v>0</v>
      </c>
      <c r="CF324" s="34">
        <f t="array" ref="CF324">VLOOKUP($E324&amp;ROUNDUP(($AZ324),0), CHOOSE({1,2},'[4]Lookup Tables'!$X$3:$X$129&amp;'[4]Lookup Tables'!$Y$3:$Y$129,'[4]Lookup Tables'!$AE$3:$AE$129),2,0)</f>
        <v>0</v>
      </c>
      <c r="CG324" s="34">
        <f t="array" ref="CG324">VLOOKUP($E324&amp;ROUNDUP(($AZ324+1),0), CHOOSE({1,2},'[4]Lookup Tables'!$X$3:$X$129&amp;'[4]Lookup Tables'!$Y$3:$Y$129,'[4]Lookup Tables'!$AC$3:$AC$129),2,0)</f>
        <v>8053</v>
      </c>
      <c r="CH324" s="36">
        <f t="shared" si="2929"/>
        <v>7.0023689267904166</v>
      </c>
      <c r="CI324" s="36">
        <f t="shared" si="2814"/>
        <v>1.5405211638938918E-2</v>
      </c>
      <c r="CJ324" s="36">
        <f t="shared" si="2930"/>
        <v>454.54106668888687</v>
      </c>
      <c r="CK324" s="36">
        <f t="shared" si="2931"/>
        <v>4.2694304315230713</v>
      </c>
      <c r="CL324" s="36">
        <f t="shared" si="2932"/>
        <v>5.4547469420251327</v>
      </c>
      <c r="CM324" s="36">
        <f t="shared" si="2933"/>
        <v>1.428048203799728</v>
      </c>
      <c r="CN324" s="37">
        <f t="shared" si="2934"/>
        <v>15.2</v>
      </c>
      <c r="CO324" s="37">
        <f t="shared" si="2935"/>
        <v>15.117376784953404</v>
      </c>
      <c r="CP324" s="52">
        <f t="array" ref="CP324">VLOOKUP($S324&amp;$D324, CHOOSE({1,2}, '[4]Lookup Tables'!$O$65:$O$79&amp;'[4]Lookup Tables'!$P$65:$P$79,'[4]Lookup Tables'!$Q$65:$Q$79),2,0)</f>
        <v>8517</v>
      </c>
      <c r="CQ324" s="39">
        <f t="shared" si="2821"/>
        <v>2.4887760881833367</v>
      </c>
      <c r="CR324" s="40" t="str">
        <f>+IFERROR(VLOOKUP($J324,'[5]Codes - Revised'!$A$8:$O$12110,10,FALSE),"ERROR")</f>
        <v>44 x 44</v>
      </c>
      <c r="CS324" s="41">
        <f t="shared" si="2936"/>
        <v>1679.9238595237523</v>
      </c>
    </row>
    <row r="325" spans="1:97" s="10" customFormat="1">
      <c r="A325" s="11" t="s">
        <v>21</v>
      </c>
      <c r="B325" s="12">
        <v>249045</v>
      </c>
      <c r="C325" s="11" t="s">
        <v>659</v>
      </c>
      <c r="D325" s="11" t="s">
        <v>50</v>
      </c>
      <c r="E325" s="11" t="s">
        <v>34</v>
      </c>
      <c r="F325" s="56">
        <v>15</v>
      </c>
      <c r="G325" s="13">
        <f>CA325</f>
        <v>36.220530211638945</v>
      </c>
      <c r="H325" s="14">
        <v>45</v>
      </c>
      <c r="I325" s="13">
        <f>F325*H325</f>
        <v>675</v>
      </c>
      <c r="J325" s="14">
        <v>12499</v>
      </c>
      <c r="K325" s="11">
        <v>50</v>
      </c>
      <c r="L325" s="15">
        <f>+IFERROR(VLOOKUP($K325,'[4]Lookup Tables'!$A$3:$B$35,2,FALSE),"ERROR")</f>
        <v>50</v>
      </c>
      <c r="M325" s="11" t="s">
        <v>25</v>
      </c>
      <c r="N325" s="15" t="str">
        <f t="array" ref="N325">VLOOKUP($M325&amp;$L325, CHOOSE({1,2}, '[4]Lookup Tables'!$I$59:$I$165&amp;'[4]Lookup Tables'!$J$59:$J$165,'[4]Lookup Tables'!$K$59:$K$165), 2,0)</f>
        <v>M50</v>
      </c>
      <c r="O325" s="15">
        <f t="array" ref="O325">VLOOKUP($M325&amp;$K325&amp;A325, CHOOSE({1,2,3}, '[4]Lookup Tables'!$I$59:$I$165&amp;'[4]Lookup Tables'!$J$59:$J$165&amp;'[4]Lookup Tables'!$H$59:$H$165,'[4]Lookup Tables'!$L$59:$L$165), 2,0)</f>
        <v>70325</v>
      </c>
      <c r="P325" s="15">
        <f>+IFERROR(VLOOKUP($A325,'[4]Lookup Tables'!$I$54:$J$55,2,FALSE),"ERROR")</f>
        <v>72036</v>
      </c>
      <c r="Q325" s="16">
        <v>31.75</v>
      </c>
      <c r="R325" s="51">
        <v>1.25</v>
      </c>
      <c r="S325" s="18">
        <v>28</v>
      </c>
      <c r="T325" s="19">
        <f>(VLOOKUP(S325,'[4]Lookup Tables'!$L$3:$M$11,2,FALSE))*0.039370078474</f>
        <v>1.0925196776535</v>
      </c>
      <c r="U325" s="17">
        <f>(3.14159*(T325/2)^2)*(Q325)</f>
        <v>29.764033177475408</v>
      </c>
      <c r="V325" s="20" t="str">
        <f>+IFERROR(VLOOKUP(L325,'[4]Lookup Tables'!$R$4:$U$22,3,FALSE),"ERROR")</f>
        <v>Green</v>
      </c>
      <c r="W325" s="21">
        <f>B325</f>
        <v>249045</v>
      </c>
      <c r="X325" s="22" t="s">
        <v>660</v>
      </c>
      <c r="Y325" s="23" t="s">
        <v>27</v>
      </c>
      <c r="Z325" s="23" t="str">
        <f>+IFERROR(VLOOKUP(L325,'[4]Lookup Tables'!$R$4:$U$22,4,FALSE),"ERROR")</f>
        <v>Medium</v>
      </c>
      <c r="AA325" s="21">
        <f>S325</f>
        <v>28</v>
      </c>
      <c r="AB325" s="24">
        <f>R325</f>
        <v>1.25</v>
      </c>
      <c r="AC325" s="23" t="s">
        <v>28</v>
      </c>
      <c r="AD325" s="25">
        <v>0.75</v>
      </c>
      <c r="AE325" s="26">
        <f>(($U325-(3.1459*(($AB325+0.043)/2)^2))/((3.1459*(($AB325+0.043)/2)^2)-(3.1459*(AD325/2)^2)))/12</f>
        <v>2.7172848723120406</v>
      </c>
      <c r="AF325" s="23" t="s">
        <v>305</v>
      </c>
      <c r="AG325" s="23">
        <v>0.875</v>
      </c>
      <c r="AH325" s="26">
        <f>(($U325-(3.1459*(($AB325+0.043)/2)^2))/((3.1459*(($AB325+0.043)/2)^2)-(3.1459*(AG325/2)^2)))/12</f>
        <v>3.3263489554618832</v>
      </c>
      <c r="AI325" s="23" t="s">
        <v>306</v>
      </c>
      <c r="AJ325" s="23">
        <v>1</v>
      </c>
      <c r="AK325" s="26">
        <f>(($U325-(3.1459*(($AB325+0.043)/2)^2))/((3.1459*(($AB325+0.043)/2)^2)-(3.1459*(AJ325/2)^2)))/12</f>
        <v>4.4867481470010224</v>
      </c>
      <c r="AL325" s="23" t="s">
        <v>31</v>
      </c>
      <c r="AM325" s="23">
        <v>0.80400000000000005</v>
      </c>
      <c r="AN325" s="26">
        <f>(($U325-(3.1459*(($AB325+0.043)/2)^2))/((3.1459*(($AB325+0.043)/2)^2)-(3.1459*(AM325/2)^2)))/12</f>
        <v>2.9396530595509311</v>
      </c>
      <c r="AO325" s="23"/>
      <c r="AP325" s="23"/>
      <c r="AQ325" s="26">
        <f>(($U325-(3.1459*(($AB325+0.043)/2)^2))/((3.1459*(($AB325+0.043)/2)^2)-(3.1459*(AP325/2)^2)))/12</f>
        <v>1.8030439685728137</v>
      </c>
      <c r="AR325" s="47">
        <f>AY325</f>
        <v>32</v>
      </c>
      <c r="AS325" s="21">
        <f>+IFERROR(VLOOKUP(L325,'[4]Lookup Tables'!$R$4:$U$22,2,FALSE),"ERROR")</f>
        <v>60</v>
      </c>
      <c r="AT325" s="23" t="str">
        <f>A325</f>
        <v>B or G</v>
      </c>
      <c r="AU325" s="21">
        <f>F325</f>
        <v>15</v>
      </c>
      <c r="AV325" s="21" t="str">
        <f>+IFERROR(VLOOKUP(L325,'[4]Lookup Tables'!$R$4:$V$22,5,FALSE),"ERROR")</f>
        <v>5-8</v>
      </c>
      <c r="AW325" s="21">
        <v>600</v>
      </c>
      <c r="AX325" s="48">
        <f>Q325</f>
        <v>31.75</v>
      </c>
      <c r="AY325" s="48">
        <f>AX325+0.25</f>
        <v>32</v>
      </c>
      <c r="AZ325" s="48">
        <f>AX325+1</f>
        <v>32.75</v>
      </c>
      <c r="BA325" s="29">
        <f t="array" ref="BA325">VLOOKUP($S325&amp;$M325, CHOOSE({1,2}, '[4]Lookup Tables'!$I$20:$I$49&amp;'[4]Lookup Tables'!$J$20:$J$49,'[4]Lookup Tables'!$K$20:$K$49), 2,0)</f>
        <v>6.8500000000000005E-2</v>
      </c>
      <c r="BB325" s="29">
        <f>BA325*AX325</f>
        <v>2.1748750000000001</v>
      </c>
      <c r="BC325" s="30">
        <f>BB325*454</f>
        <v>987.39325000000008</v>
      </c>
      <c r="BD325" s="29">
        <f t="array" ref="BD325">VLOOKUP($S325&amp;$M325, CHOOSE({1,2}, '[4]Lookup Tables'!$I$20:$I$49&amp;'[4]Lookup Tables'!$J$20:$J$49,'[4]Lookup Tables'!$L$20:$L$49), 2,0)</f>
        <v>7.1099999999999997E-2</v>
      </c>
      <c r="BE325" s="29">
        <f>BD325*AY325</f>
        <v>2.2751999999999999</v>
      </c>
      <c r="BF325" s="30">
        <f>BE325*454</f>
        <v>1032.9407999999999</v>
      </c>
      <c r="BG325" s="29">
        <f t="array" ref="BG325">VLOOKUP($S325&amp;$M325, CHOOSE({1,2}, '[4]Lookup Tables'!$I$20:$I$49&amp;'[4]Lookup Tables'!$J$20:$J$49,'[4]Lookup Tables'!$M$20:$M$49), 2,0)</f>
        <v>7.3700000000000002E-2</v>
      </c>
      <c r="BH325" s="29">
        <f>BG325*AZ325</f>
        <v>2.413675</v>
      </c>
      <c r="BI325" s="30">
        <f>BH325*454</f>
        <v>1095.80845</v>
      </c>
      <c r="BJ325" s="30" t="str">
        <f>N325</f>
        <v>M50</v>
      </c>
      <c r="BK325" s="31">
        <f>BE325*0.7</f>
        <v>1.5926399999999998</v>
      </c>
      <c r="BL325" s="30">
        <v>72036</v>
      </c>
      <c r="BM325" s="31">
        <f>BE325*0.3</f>
        <v>0.68255999999999994</v>
      </c>
      <c r="BN325" s="32">
        <v>0.3</v>
      </c>
      <c r="BO325" s="29" t="str">
        <f>'[4]Lookup Tables'!$P$58</f>
        <v>12-8 4x1.25 Universal Clip</v>
      </c>
      <c r="BP325" s="30">
        <f>VLOOKUP($BO325,'[4]Lookup Tables'!$P$58:$Q$60,2)</f>
        <v>8509</v>
      </c>
      <c r="BQ325" s="29" t="str">
        <f>VLOOKUP($S325,'[4]Lookup Tables'!$O$45:$S$53,2)</f>
        <v>54mm142 gauge</v>
      </c>
      <c r="BR325" s="33">
        <f>($AY325+1.25)/12</f>
        <v>2.7708333333333335</v>
      </c>
      <c r="BS325" s="30">
        <f>VLOOKUP($S325,'[4]Lookup Tables'!$O$45:$S$53,3)</f>
        <v>8040</v>
      </c>
      <c r="BT325" s="29" t="str">
        <f>VLOOKUP($S325,'[4]Lookup Tables'!$O$45:$S$53,4)</f>
        <v>100mm200 gauge</v>
      </c>
      <c r="BU325" s="33">
        <f>($AY325+1.25)/12</f>
        <v>2.7708333333333335</v>
      </c>
      <c r="BV325" s="30">
        <f>VLOOKUP($S325,'[4]Lookup Tables'!$O$45:$S$53,5)</f>
        <v>8034</v>
      </c>
      <c r="BW325" s="34">
        <f>F325</f>
        <v>15</v>
      </c>
      <c r="BX325" s="34">
        <f>BB325*BW325</f>
        <v>32.623125000000002</v>
      </c>
      <c r="BY325" s="34">
        <f>BE325*BW325</f>
        <v>34.128</v>
      </c>
      <c r="BZ325" s="34">
        <f>BH325*BW325</f>
        <v>36.205125000000002</v>
      </c>
      <c r="CA325" s="34">
        <f>BZ325+CE325+CI325</f>
        <v>36.220530211638945</v>
      </c>
      <c r="CB325" s="35" t="str">
        <f t="array" ref="CB325">VLOOKUP($E325&amp;ROUNDUP(($AZ325),0), CHOOSE({1,2},'[4]Lookup Tables'!$X$3:$X$129&amp;'[4]Lookup Tables'!$Y$3:$Y$129,'[4]Lookup Tables'!$Z$3:$Z$129),2,0)</f>
        <v>NA</v>
      </c>
      <c r="CC325" s="34" t="str">
        <f t="array" ref="CC325">VLOOKUP($E325&amp;ROUNDUP(($AZ325),0), CHOOSE({1,2},'[4]Lookup Tables'!$X$3:$X$129&amp;'[4]Lookup Tables'!$Y$3:$Y$129,'[4]Lookup Tables'!AA$3:$AA$129),2,0)</f>
        <v>NA</v>
      </c>
      <c r="CD325" s="34" t="str">
        <f t="array" ref="CD325">VLOOKUP($E325&amp;ROUNDUP(($AZ325),0), CHOOSE({1,2},'[4]Lookup Tables'!$X$3:$X$129&amp;'[4]Lookup Tables'!$Y$3:$Y$129,'[4]Lookup Tables'!$AB$3:$AB$129),2,0)</f>
        <v>NA</v>
      </c>
      <c r="CE325" s="36">
        <f t="array" ref="CE325">VLOOKUP($E325&amp;ROUNDUP(($AZ325),0), CHOOSE({1,2},'[4]Lookup Tables'!$X$3:$X$129&amp;'[4]Lookup Tables'!$Y$3:$Y$129,'[4]Lookup Tables'!$AD$3:$AD$129),2,0)</f>
        <v>0</v>
      </c>
      <c r="CF325" s="34">
        <f t="array" ref="CF325">VLOOKUP($E325&amp;ROUNDUP(($AZ325),0), CHOOSE({1,2},'[4]Lookup Tables'!$X$3:$X$129&amp;'[4]Lookup Tables'!$Y$3:$Y$129,'[4]Lookup Tables'!$AE$3:$AE$129),2,0)</f>
        <v>0</v>
      </c>
      <c r="CG325" s="34">
        <f t="array" ref="CG325">VLOOKUP($E325&amp;ROUNDUP(($AZ325+1),0), CHOOSE({1,2},'[4]Lookup Tables'!$X$3:$X$129&amp;'[4]Lookup Tables'!$Y$3:$Y$129,'[4]Lookup Tables'!$AC$3:$AC$129),2,0)</f>
        <v>8053</v>
      </c>
      <c r="CH325" s="36">
        <f>(CO325*12)*0.0386</f>
        <v>7.0023689267904166</v>
      </c>
      <c r="CI325" s="36">
        <f t="shared" si="2814"/>
        <v>1.5405211638938918E-2</v>
      </c>
      <c r="CJ325" s="36">
        <f>((3.14159*(((S325*0.039370078474)/2)^2))*Q325)*BW325</f>
        <v>454.54106668888687</v>
      </c>
      <c r="CK325" s="36">
        <f>((SQRT((CJ325/Q325)/3.14159))*2)</f>
        <v>4.2694304315230713</v>
      </c>
      <c r="CL325" s="36">
        <f>CK325/0.7827</f>
        <v>5.4547469420251327</v>
      </c>
      <c r="CM325" s="36">
        <f>(2*3.14159*(CL325/2))/12</f>
        <v>1.428048203799728</v>
      </c>
      <c r="CN325" s="37">
        <f>ROUNDUP((Q325/3)*CM325,1)</f>
        <v>15.2</v>
      </c>
      <c r="CO325" s="37">
        <f>(CN325*ABS(COS(15)))+((6*(CM325*5))/12)</f>
        <v>15.117376784953404</v>
      </c>
      <c r="CP325" s="52">
        <f t="array" ref="CP325">VLOOKUP($S325&amp;$D325, CHOOSE({1,2}, '[4]Lookup Tables'!$O$65:$O$79&amp;'[4]Lookup Tables'!$P$65:$P$79,'[4]Lookup Tables'!$Q$65:$Q$79),2,0)</f>
        <v>8510</v>
      </c>
      <c r="CQ325" s="39">
        <f t="shared" si="2821"/>
        <v>2.4887760881833367</v>
      </c>
      <c r="CR325" s="40" t="str">
        <f>+IFERROR(VLOOKUP($J325,'[5]Codes - Revised'!$A$8:$O$12110,10,FALSE),"ERROR")</f>
        <v>44 x 44</v>
      </c>
      <c r="CS325" s="41">
        <f t="shared" si="2936"/>
        <v>1679.9238595237523</v>
      </c>
    </row>
    <row r="326" spans="1:97" s="10" customFormat="1">
      <c r="A326" s="11" t="s">
        <v>21</v>
      </c>
      <c r="B326" s="12">
        <v>249053</v>
      </c>
      <c r="C326" s="11" t="s">
        <v>661</v>
      </c>
      <c r="D326" s="11" t="s">
        <v>50</v>
      </c>
      <c r="E326" s="11" t="s">
        <v>24</v>
      </c>
      <c r="F326" s="56">
        <v>20</v>
      </c>
      <c r="G326" s="13">
        <f>CA326</f>
        <v>56.749499999999998</v>
      </c>
      <c r="H326" s="14">
        <v>36</v>
      </c>
      <c r="I326" s="13">
        <f>F326*H326</f>
        <v>720</v>
      </c>
      <c r="J326" s="14">
        <v>12939</v>
      </c>
      <c r="K326" s="11" t="s">
        <v>65</v>
      </c>
      <c r="L326" s="15" t="str">
        <f>+IFERROR(VLOOKUP($K326,'[4]Lookup Tables'!$A$3:$B$35,2,FALSE),"ERROR")</f>
        <v>0204</v>
      </c>
      <c r="M326" s="11" t="s">
        <v>25</v>
      </c>
      <c r="N326" s="15" t="str">
        <f t="array" ref="N326">VLOOKUP($M326&amp;$L326, CHOOSE({1,2}, '[4]Lookup Tables'!$I$59:$I$165&amp;'[4]Lookup Tables'!$J$59:$J$165,'[4]Lookup Tables'!$K$59:$K$165), 2,0)</f>
        <v>M0204</v>
      </c>
      <c r="O326" s="15">
        <f t="array" ref="O326">VLOOKUP($M326&amp;$K326&amp;A326, CHOOSE({1,2,3}, '[4]Lookup Tables'!$I$59:$I$165&amp;'[4]Lookup Tables'!$J$59:$J$165&amp;'[4]Lookup Tables'!$H$59:$H$165,'[4]Lookup Tables'!$L$59:$L$165), 2,0)</f>
        <v>70350</v>
      </c>
      <c r="P326" s="15">
        <f>+IFERROR(VLOOKUP($A326,'[4]Lookup Tables'!$I$54:$J$55,2,FALSE),"ERROR")</f>
        <v>72036</v>
      </c>
      <c r="Q326" s="16">
        <v>35.75</v>
      </c>
      <c r="R326" s="51">
        <v>1.25</v>
      </c>
      <c r="S326" s="18">
        <v>28</v>
      </c>
      <c r="T326" s="19">
        <f>(VLOOKUP(S326,'[4]Lookup Tables'!$L$3:$M$11,2,FALSE))*0.039370078474</f>
        <v>1.0925196776535</v>
      </c>
      <c r="U326" s="17">
        <f>(3.14159*(T326/2)^2)*(Q326)</f>
        <v>33.513832632905384</v>
      </c>
      <c r="V326" s="20" t="str">
        <f>+IFERROR(VLOOKUP(L326,'[4]Lookup Tables'!$R$4:$U$22,3,FALSE),"ERROR")</f>
        <v>Yellow</v>
      </c>
      <c r="W326" s="21">
        <f>B326</f>
        <v>249053</v>
      </c>
      <c r="X326" s="22" t="s">
        <v>662</v>
      </c>
      <c r="Y326" s="23" t="s">
        <v>27</v>
      </c>
      <c r="Z326" s="23" t="str">
        <f>+IFERROR(VLOOKUP(L326,'[4]Lookup Tables'!$R$4:$U$22,4,FALSE),"ERROR")</f>
        <v>Slow</v>
      </c>
      <c r="AA326" s="21">
        <f>S326</f>
        <v>28</v>
      </c>
      <c r="AB326" s="24">
        <f>R326</f>
        <v>1.25</v>
      </c>
      <c r="AC326" s="23" t="s">
        <v>28</v>
      </c>
      <c r="AD326" s="25">
        <v>0.75</v>
      </c>
      <c r="AE326" s="26">
        <f>(($U326-(3.1459*(($AB326+0.043)/2)^2))/((3.1459*(($AB326+0.043)/2)^2)-(3.1459*(AD326/2)^2)))/12</f>
        <v>3.0754420650144092</v>
      </c>
      <c r="AF326" s="23" t="s">
        <v>305</v>
      </c>
      <c r="AG326" s="23">
        <v>0.875</v>
      </c>
      <c r="AH326" s="26">
        <f>(($U326-(3.1459*(($AB326+0.043)/2)^2))/((3.1459*(($AB326+0.043)/2)^2)-(3.1459*(AG326/2)^2)))/12</f>
        <v>3.764785063496078</v>
      </c>
      <c r="AI326" s="23" t="s">
        <v>306</v>
      </c>
      <c r="AJ326" s="23">
        <v>1</v>
      </c>
      <c r="AK326" s="26">
        <f>(($U326-(3.1459*(($AB326+0.043)/2)^2))/((3.1459*(($AB326+0.043)/2)^2)-(3.1459*(AJ326/2)^2)))/12</f>
        <v>5.0781330021800581</v>
      </c>
      <c r="AL326" s="23" t="s">
        <v>31</v>
      </c>
      <c r="AM326" s="23">
        <v>0.80400000000000005</v>
      </c>
      <c r="AN326" s="26">
        <f>(($U326-(3.1459*(($AB326+0.043)/2)^2))/((3.1459*(($AB326+0.043)/2)^2)-(3.1459*(AM326/2)^2)))/12</f>
        <v>3.3271199379985528</v>
      </c>
      <c r="AO326" s="23"/>
      <c r="AP326" s="23"/>
      <c r="AQ326" s="26">
        <f>(($U326-(3.1459*(($AB326+0.043)/2)^2))/((3.1459*(($AB326+0.043)/2)^2)-(3.1459*(AP326/2)^2)))/12</f>
        <v>2.0406978018838244</v>
      </c>
      <c r="AR326" s="47">
        <f>AY326</f>
        <v>36</v>
      </c>
      <c r="AS326" s="21">
        <f>+IFERROR(VLOOKUP(L326,'[4]Lookup Tables'!$R$4:$U$22,2,FALSE),"ERROR")</f>
        <v>240</v>
      </c>
      <c r="AT326" s="23" t="str">
        <f>A326</f>
        <v>B or G</v>
      </c>
      <c r="AU326" s="21">
        <f>F326</f>
        <v>20</v>
      </c>
      <c r="AV326" s="21" t="str">
        <f>+IFERROR(VLOOKUP(L326,'[4]Lookup Tables'!$R$4:$V$22,5,FALSE),"ERROR")</f>
        <v>5-8</v>
      </c>
      <c r="AW326" s="21">
        <v>600</v>
      </c>
      <c r="AX326" s="48">
        <f>Q326</f>
        <v>35.75</v>
      </c>
      <c r="AY326" s="48">
        <f>AX326+0.25</f>
        <v>36</v>
      </c>
      <c r="AZ326" s="48">
        <f>AX326+1</f>
        <v>36.75</v>
      </c>
      <c r="BA326" s="29">
        <f t="array" ref="BA326">VLOOKUP($S326&amp;$M326, CHOOSE({1,2}, '[4]Lookup Tables'!$I$20:$I$49&amp;'[4]Lookup Tables'!$J$20:$J$49,'[4]Lookup Tables'!$K$20:$K$49), 2,0)</f>
        <v>6.8500000000000005E-2</v>
      </c>
      <c r="BB326" s="29">
        <f>BA326*AX326</f>
        <v>2.4488750000000001</v>
      </c>
      <c r="BC326" s="30">
        <f>BB326*454</f>
        <v>1111.78925</v>
      </c>
      <c r="BD326" s="29">
        <f t="array" ref="BD326">VLOOKUP($S326&amp;$M326, CHOOSE({1,2}, '[4]Lookup Tables'!$I$20:$I$49&amp;'[4]Lookup Tables'!$J$20:$J$49,'[4]Lookup Tables'!$L$20:$L$49), 2,0)</f>
        <v>7.1099999999999997E-2</v>
      </c>
      <c r="BE326" s="29">
        <f>BD326*AY326</f>
        <v>2.5595999999999997</v>
      </c>
      <c r="BF326" s="30">
        <f>BE326*454</f>
        <v>1162.0583999999999</v>
      </c>
      <c r="BG326" s="29">
        <f t="array" ref="BG326">VLOOKUP($S326&amp;$M326, CHOOSE({1,2}, '[4]Lookup Tables'!$I$20:$I$49&amp;'[4]Lookup Tables'!$J$20:$J$49,'[4]Lookup Tables'!$M$20:$M$49), 2,0)</f>
        <v>7.3700000000000002E-2</v>
      </c>
      <c r="BH326" s="29">
        <f>BG326*AZ326</f>
        <v>2.708475</v>
      </c>
      <c r="BI326" s="30">
        <f>BH326*454</f>
        <v>1229.6476499999999</v>
      </c>
      <c r="BJ326" s="30" t="str">
        <f>N326</f>
        <v>M0204</v>
      </c>
      <c r="BK326" s="31">
        <f>BE326*0.7</f>
        <v>1.7917199999999995</v>
      </c>
      <c r="BL326" s="30">
        <v>72036</v>
      </c>
      <c r="BM326" s="31">
        <f>BE326*0.3</f>
        <v>0.7678799999999999</v>
      </c>
      <c r="BN326" s="32">
        <v>0.3</v>
      </c>
      <c r="BO326" s="29" t="str">
        <f>'[4]Lookup Tables'!$P$58</f>
        <v>12-8 4x1.25 Universal Clip</v>
      </c>
      <c r="BP326" s="30">
        <f>VLOOKUP($BO326,'[4]Lookup Tables'!$P$58:$Q$60,2)</f>
        <v>8509</v>
      </c>
      <c r="BQ326" s="29" t="str">
        <f>VLOOKUP($S326,'[4]Lookup Tables'!$O$45:$S$53,2)</f>
        <v>54mm142 gauge</v>
      </c>
      <c r="BR326" s="33">
        <f>($AY326+1.25)/12</f>
        <v>3.1041666666666665</v>
      </c>
      <c r="BS326" s="30">
        <f>VLOOKUP($S326,'[4]Lookup Tables'!$O$45:$S$53,3)</f>
        <v>8040</v>
      </c>
      <c r="BT326" s="29" t="str">
        <f>VLOOKUP($S326,'[4]Lookup Tables'!$O$45:$S$53,4)</f>
        <v>100mm200 gauge</v>
      </c>
      <c r="BU326" s="33">
        <f>($AY326+1.25)/12</f>
        <v>3.1041666666666665</v>
      </c>
      <c r="BV326" s="30">
        <f>VLOOKUP($S326,'[4]Lookup Tables'!$O$45:$S$53,5)</f>
        <v>8034</v>
      </c>
      <c r="BW326" s="34">
        <f>F326</f>
        <v>20</v>
      </c>
      <c r="BX326" s="34">
        <f>BB326*BW326</f>
        <v>48.977500000000006</v>
      </c>
      <c r="BY326" s="34">
        <f>BE326*BW326</f>
        <v>51.191999999999993</v>
      </c>
      <c r="BZ326" s="34">
        <f>BH326*BW326</f>
        <v>54.169499999999999</v>
      </c>
      <c r="CA326" s="34">
        <f>BZ326+CE326+CI326</f>
        <v>56.749499999999998</v>
      </c>
      <c r="CB326" s="35" t="str">
        <f t="array" ref="CB326">VLOOKUP($E326&amp;ROUNDUP(($AZ326),0), CHOOSE({1,2},'[4]Lookup Tables'!$X$3:$X$129&amp;'[4]Lookup Tables'!$Y$3:$Y$129,'[4]Lookup Tables'!$Z$3:$Z$129),2,0)</f>
        <v>39"-2pc</v>
      </c>
      <c r="CC326" s="34">
        <f t="array" ref="CC326">VLOOKUP($E326&amp;ROUNDUP(($AZ326),0), CHOOSE({1,2},'[4]Lookup Tables'!$X$3:$X$129&amp;'[4]Lookup Tables'!$Y$3:$Y$129,'[4]Lookup Tables'!AA$3:$AA$129),2,0)</f>
        <v>8465</v>
      </c>
      <c r="CD326" s="34">
        <f t="array" ref="CD326">VLOOKUP($E326&amp;ROUNDUP(($AZ326),0), CHOOSE({1,2},'[4]Lookup Tables'!$X$3:$X$129&amp;'[4]Lookup Tables'!$Y$3:$Y$129,'[4]Lookup Tables'!$AB$3:$AB$129),2,0)</f>
        <v>8466</v>
      </c>
      <c r="CE326" s="36">
        <f t="array" ref="CE326">VLOOKUP($E326&amp;ROUNDUP(($AZ326),0), CHOOSE({1,2},'[4]Lookup Tables'!$X$3:$X$129&amp;'[4]Lookup Tables'!$Y$3:$Y$129,'[4]Lookup Tables'!$AD$3:$AD$129),2,0)</f>
        <v>2.58</v>
      </c>
      <c r="CF326" s="34">
        <f t="array" ref="CF326">VLOOKUP($E326&amp;ROUNDUP(($AZ326),0), CHOOSE({1,2},'[4]Lookup Tables'!$X$3:$X$129&amp;'[4]Lookup Tables'!$Y$3:$Y$129,'[4]Lookup Tables'!$AE$3:$AE$129),2,0)</f>
        <v>2</v>
      </c>
      <c r="CG326" s="34" t="str">
        <f t="array" ref="CG326">VLOOKUP($E326&amp;ROUNDUP(($AZ326+1),0), CHOOSE({1,2},'[4]Lookup Tables'!$X$3:$X$129&amp;'[4]Lookup Tables'!$Y$3:$Y$129,'[4]Lookup Tables'!$AC$3:$AC$129),2,0)</f>
        <v>NA</v>
      </c>
      <c r="CH326" s="36">
        <f>(CO326*12)*0.0386</f>
        <v>8.8416875708142637</v>
      </c>
      <c r="CI326" s="36">
        <f t="shared" si="2814"/>
        <v>0</v>
      </c>
      <c r="CJ326" s="36">
        <f>((3.14159*(((S326*0.039370078474)/2)^2))*Q326)*BW326</f>
        <v>682.40811061953627</v>
      </c>
      <c r="CK326" s="36">
        <f>((SQRT((CJ326/Q326)/3.14159))*2)</f>
        <v>4.9299136178524519</v>
      </c>
      <c r="CL326" s="36">
        <f>CK326/0.7827</f>
        <v>6.2985992306789989</v>
      </c>
      <c r="CM326" s="36">
        <f>(2*3.14159*(CL326/2))/12</f>
        <v>1.6489680297590696</v>
      </c>
      <c r="CN326" s="37">
        <f>ROUNDUP((Q326/3)*CM326,1)</f>
        <v>19.700000000000003</v>
      </c>
      <c r="CO326" s="37">
        <f>(CN326*ABS(COS(15)))+((6*(CM326*5))/12)</f>
        <v>19.088271957716458</v>
      </c>
      <c r="CP326" s="52">
        <f t="array" ref="CP326">VLOOKUP($S326&amp;$D326, CHOOSE({1,2}, '[4]Lookup Tables'!$O$65:$O$79&amp;'[4]Lookup Tables'!$P$65:$P$79,'[4]Lookup Tables'!$Q$65:$Q$79),2,0)</f>
        <v>8510</v>
      </c>
      <c r="CQ326" s="39">
        <f t="shared" si="2821"/>
        <v>2.9069194444444446</v>
      </c>
      <c r="CR326" s="40" t="str">
        <f>+IFERROR(VLOOKUP($J326,'[5]Codes - Revised'!$A$8:$O$12110,10,FALSE),"ERROR")</f>
        <v>48 x 44</v>
      </c>
      <c r="CS326" s="41">
        <f t="shared" si="2936"/>
        <v>2092.982</v>
      </c>
    </row>
    <row r="327" spans="1:97" s="10" customFormat="1">
      <c r="A327" s="11" t="s">
        <v>21</v>
      </c>
      <c r="B327" s="12">
        <v>249060</v>
      </c>
      <c r="C327" s="11" t="s">
        <v>663</v>
      </c>
      <c r="D327" s="11" t="s">
        <v>23</v>
      </c>
      <c r="E327" s="11" t="s">
        <v>24</v>
      </c>
      <c r="F327" s="56">
        <v>20</v>
      </c>
      <c r="G327" s="13">
        <f t="shared" ref="G327" si="2944">CA327</f>
        <v>53.801500000000004</v>
      </c>
      <c r="H327" s="14">
        <v>36</v>
      </c>
      <c r="I327" s="13">
        <f t="shared" ref="I327" si="2945">F327*H327</f>
        <v>720</v>
      </c>
      <c r="J327" s="14">
        <v>12939</v>
      </c>
      <c r="K327" s="11">
        <v>35</v>
      </c>
      <c r="L327" s="15">
        <f>+IFERROR(VLOOKUP($K327,'[4]Lookup Tables'!$A$3:$B$35,2,FALSE),"ERROR")</f>
        <v>35</v>
      </c>
      <c r="M327" s="11" t="s">
        <v>51</v>
      </c>
      <c r="N327" s="15" t="str">
        <f t="array" ref="N327">VLOOKUP($M327&amp;$L327, CHOOSE({1,2}, '[4]Lookup Tables'!$I$59:$I$124&amp;'[4]Lookup Tables'!$J$59:$J$124,'[4]Lookup Tables'!$K$59:$K$124), 2,0)</f>
        <v>VLIF35</v>
      </c>
      <c r="O327" s="15">
        <f t="array" ref="O327">VLOOKUP($M327&amp;$K327, CHOOSE({1,2}, '[4]Lookup Tables'!$I$59:$I$124&amp;'[4]Lookup Tables'!$J$59:$J$124,'[4]Lookup Tables'!$L$59:$L$124), 2,0)</f>
        <v>70343</v>
      </c>
      <c r="P327" s="15">
        <f>+IFERROR(VLOOKUP($A327,'[4]Lookup Tables'!$I$54:$J$55,2,FALSE),"ERROR")</f>
        <v>72036</v>
      </c>
      <c r="Q327" s="16">
        <v>33.75</v>
      </c>
      <c r="R327" s="51">
        <v>1.25</v>
      </c>
      <c r="S327" s="18">
        <v>28</v>
      </c>
      <c r="T327" s="19">
        <f>(VLOOKUP(S327,'[4]Lookup Tables'!$L$3:$M$11,2,FALSE))*0.039370078474</f>
        <v>1.0925196776535</v>
      </c>
      <c r="U327" s="17">
        <f t="shared" ref="U327" si="2946">(3.14159*(T327/2)^2)*(Q327)</f>
        <v>31.638932905190394</v>
      </c>
      <c r="V327" s="20" t="str">
        <f>+IFERROR(VLOOKUP(L327,'[4]Lookup Tables'!$R$4:$U$22,3,FALSE),"ERROR")</f>
        <v>Blue</v>
      </c>
      <c r="W327" s="21">
        <f t="shared" ref="W327" si="2947">B327</f>
        <v>249060</v>
      </c>
      <c r="X327" s="22" t="s">
        <v>664</v>
      </c>
      <c r="Y327" s="23" t="s">
        <v>27</v>
      </c>
      <c r="Z327" s="23" t="str">
        <f>+IFERROR(VLOOKUP(L327,'[4]Lookup Tables'!$R$4:$U$22,4,FALSE),"ERROR")</f>
        <v>Fast</v>
      </c>
      <c r="AA327" s="21">
        <f t="shared" ref="AA327" si="2948">S327</f>
        <v>28</v>
      </c>
      <c r="AB327" s="24">
        <f t="shared" ref="AB327" si="2949">R327</f>
        <v>1.25</v>
      </c>
      <c r="AC327" s="23" t="s">
        <v>28</v>
      </c>
      <c r="AD327" s="25">
        <v>0.75</v>
      </c>
      <c r="AE327" s="26">
        <f t="shared" ref="AE327" si="2950">(($U327-(3.1459*(($AB327+0.043)/2)^2))/((3.1459*(($AB327+0.043)/2)^2)-(3.1459*(AD327/2)^2)))/12</f>
        <v>2.8963634686632251</v>
      </c>
      <c r="AF327" s="23" t="s">
        <v>305</v>
      </c>
      <c r="AG327" s="23">
        <v>0.875</v>
      </c>
      <c r="AH327" s="26">
        <f t="shared" ref="AH327" si="2951">(($U327-(3.1459*(($AB327+0.043)/2)^2))/((3.1459*(($AB327+0.043)/2)^2)-(3.1459*(AG327/2)^2)))/12</f>
        <v>3.5455670094789808</v>
      </c>
      <c r="AI327" s="23" t="s">
        <v>306</v>
      </c>
      <c r="AJ327" s="23">
        <v>1</v>
      </c>
      <c r="AK327" s="26">
        <f t="shared" ref="AK327" si="2952">(($U327-(3.1459*(($AB327+0.043)/2)^2))/((3.1459*(($AB327+0.043)/2)^2)-(3.1459*(AJ327/2)^2)))/12</f>
        <v>4.7824405745905407</v>
      </c>
      <c r="AL327" s="23" t="s">
        <v>31</v>
      </c>
      <c r="AM327" s="23">
        <v>0.80400000000000005</v>
      </c>
      <c r="AN327" s="26">
        <f t="shared" ref="AN327" si="2953">(($U327-(3.1459*(($AB327+0.043)/2)^2))/((3.1459*(($AB327+0.043)/2)^2)-(3.1459*(AM327/2)^2)))/12</f>
        <v>3.1333864987747422</v>
      </c>
      <c r="AO327" s="23"/>
      <c r="AP327" s="23"/>
      <c r="AQ327" s="26">
        <f t="shared" ref="AQ327" si="2954">(($U327-(3.1459*(($AB327+0.043)/2)^2))/((3.1459*(($AB327+0.043)/2)^2)-(3.1459*(AP327/2)^2)))/12</f>
        <v>1.9218708852283191</v>
      </c>
      <c r="AR327" s="47">
        <f t="shared" ref="AR327" si="2955">AY327</f>
        <v>34</v>
      </c>
      <c r="AS327" s="21">
        <f>+IFERROR(VLOOKUP(L327,'[4]Lookup Tables'!$R$4:$U$22,2,FALSE),"ERROR")</f>
        <v>30</v>
      </c>
      <c r="AT327" s="23" t="str">
        <f t="shared" ref="AT327" si="2956">A327</f>
        <v>B or G</v>
      </c>
      <c r="AU327" s="21">
        <f t="shared" ref="AU327" si="2957">F327</f>
        <v>20</v>
      </c>
      <c r="AV327" s="21" t="str">
        <f>+IFERROR(VLOOKUP(L327,'[4]Lookup Tables'!$R$4:$V$22,5,FALSE),"ERROR")</f>
        <v>5-8</v>
      </c>
      <c r="AW327" s="21">
        <v>600</v>
      </c>
      <c r="AX327" s="48">
        <f t="shared" ref="AX327" si="2958">Q327</f>
        <v>33.75</v>
      </c>
      <c r="AY327" s="48">
        <f t="shared" ref="AY327" si="2959">AX327+0.25</f>
        <v>34</v>
      </c>
      <c r="AZ327" s="48">
        <f t="shared" ref="AZ327" si="2960">AX327+1</f>
        <v>34.75</v>
      </c>
      <c r="BA327" s="29">
        <f t="array" ref="BA327">VLOOKUP($S327&amp;$M327, CHOOSE({1,2}, '[4]Lookup Tables'!$I$20:$I$49&amp;'[4]Lookup Tables'!$J$20:$J$49,'[4]Lookup Tables'!$K$20:$K$49), 2,0)</f>
        <v>6.8500000000000005E-2</v>
      </c>
      <c r="BB327" s="29">
        <f t="shared" ref="BB327" si="2961">BA327*AX327</f>
        <v>2.3118750000000001</v>
      </c>
      <c r="BC327" s="30">
        <f t="shared" ref="BC327" si="2962">BB327*454</f>
        <v>1049.5912499999999</v>
      </c>
      <c r="BD327" s="29">
        <f t="array" ref="BD327">VLOOKUP($S327&amp;$M327, CHOOSE({1,2}, '[4]Lookup Tables'!$I$20:$I$49&amp;'[4]Lookup Tables'!$J$20:$J$49,'[4]Lookup Tables'!$L$20:$L$49), 2,0)</f>
        <v>7.1099999999999997E-2</v>
      </c>
      <c r="BE327" s="29">
        <f t="shared" ref="BE327" si="2963">BD327*AY327</f>
        <v>2.4173999999999998</v>
      </c>
      <c r="BF327" s="30">
        <f t="shared" ref="BF327" si="2964">BE327*454</f>
        <v>1097.4995999999999</v>
      </c>
      <c r="BG327" s="29">
        <f t="array" ref="BG327">VLOOKUP($S327&amp;$M327, CHOOSE({1,2}, '[4]Lookup Tables'!$I$20:$I$49&amp;'[4]Lookup Tables'!$J$20:$J$49,'[4]Lookup Tables'!$M$20:$M$49), 2,0)</f>
        <v>7.3700000000000002E-2</v>
      </c>
      <c r="BH327" s="29">
        <f t="shared" ref="BH327" si="2965">BG327*AZ327</f>
        <v>2.5610750000000002</v>
      </c>
      <c r="BI327" s="30">
        <f t="shared" ref="BI327" si="2966">BH327*454</f>
        <v>1162.7280500000002</v>
      </c>
      <c r="BJ327" s="30" t="str">
        <f t="shared" ref="BJ327" si="2967">N327</f>
        <v>VLIF35</v>
      </c>
      <c r="BK327" s="31">
        <f t="shared" ref="BK327" si="2968">BE327*0.7</f>
        <v>1.6921799999999998</v>
      </c>
      <c r="BL327" s="30">
        <v>72036</v>
      </c>
      <c r="BM327" s="31">
        <f t="shared" ref="BM327" si="2969">BE327*0.3</f>
        <v>0.72521999999999986</v>
      </c>
      <c r="BN327" s="32">
        <v>0.3</v>
      </c>
      <c r="BO327" s="29" t="str">
        <f>'[4]Lookup Tables'!$P$58</f>
        <v>12-8 4x1.25 Universal Clip</v>
      </c>
      <c r="BP327" s="30">
        <f>VLOOKUP($BO327,'[4]Lookup Tables'!$P$58:$Q$60,2)</f>
        <v>8509</v>
      </c>
      <c r="BQ327" s="29" t="str">
        <f>VLOOKUP($S327,'[4]Lookup Tables'!$O$45:$S$53,2)</f>
        <v>54mm142 gauge</v>
      </c>
      <c r="BR327" s="33">
        <f t="shared" ref="BR327" si="2970">($AY327+1.25)/12</f>
        <v>2.9375</v>
      </c>
      <c r="BS327" s="30">
        <f>VLOOKUP($S327,'[4]Lookup Tables'!$O$45:$S$53,3)</f>
        <v>8040</v>
      </c>
      <c r="BT327" s="29" t="str">
        <f>VLOOKUP($S327,'[4]Lookup Tables'!$O$45:$S$53,4)</f>
        <v>100mm200 gauge</v>
      </c>
      <c r="BU327" s="33">
        <f t="shared" ref="BU327" si="2971">($AY327+1.25)/12</f>
        <v>2.9375</v>
      </c>
      <c r="BV327" s="30">
        <f>VLOOKUP($S327,'[4]Lookup Tables'!$O$45:$S$53,5)</f>
        <v>8034</v>
      </c>
      <c r="BW327" s="34">
        <f t="shared" ref="BW327" si="2972">F327</f>
        <v>20</v>
      </c>
      <c r="BX327" s="34">
        <f t="shared" ref="BX327" si="2973">BB327*BW327</f>
        <v>46.237500000000004</v>
      </c>
      <c r="BY327" s="34">
        <f t="shared" ref="BY327" si="2974">BE327*BW327</f>
        <v>48.347999999999999</v>
      </c>
      <c r="BZ327" s="34">
        <f t="shared" ref="BZ327" si="2975">BH327*BW327</f>
        <v>51.221500000000006</v>
      </c>
      <c r="CA327" s="34">
        <f t="shared" ref="CA327" si="2976">BZ327+CE327+CI327</f>
        <v>53.801500000000004</v>
      </c>
      <c r="CB327" s="35" t="str">
        <f t="array" ref="CB327">VLOOKUP($E327&amp;ROUNDUP(($AZ327),0), CHOOSE({1,2},'[4]Lookup Tables'!$X$3:$X$129&amp;'[4]Lookup Tables'!$Y$3:$Y$129,'[4]Lookup Tables'!$Z$3:$Z$129),2,0)</f>
        <v>39"-2pc</v>
      </c>
      <c r="CC327" s="34">
        <f t="array" ref="CC327">VLOOKUP($E327&amp;ROUNDUP(($AZ327),0), CHOOSE({1,2},'[4]Lookup Tables'!$X$3:$X$129&amp;'[4]Lookup Tables'!$Y$3:$Y$129,'[4]Lookup Tables'!AA$3:$AA$129),2,0)</f>
        <v>8465</v>
      </c>
      <c r="CD327" s="34">
        <f t="array" ref="CD327">VLOOKUP($E327&amp;ROUNDUP(($AZ327),0), CHOOSE({1,2},'[4]Lookup Tables'!$X$3:$X$129&amp;'[4]Lookup Tables'!$Y$3:$Y$129,'[4]Lookup Tables'!$AB$3:$AB$129),2,0)</f>
        <v>8466</v>
      </c>
      <c r="CE327" s="36">
        <f t="array" ref="CE327">VLOOKUP($E327&amp;ROUNDUP(($AZ327),0), CHOOSE({1,2},'[4]Lookup Tables'!$X$3:$X$129&amp;'[4]Lookup Tables'!$Y$3:$Y$129,'[4]Lookup Tables'!$AD$3:$AD$129),2,0)</f>
        <v>2.58</v>
      </c>
      <c r="CF327" s="34">
        <f t="array" ref="CF327">VLOOKUP($E327&amp;ROUNDUP(($AZ327),0), CHOOSE({1,2},'[4]Lookup Tables'!$X$3:$X$129&amp;'[4]Lookup Tables'!$Y$3:$Y$129,'[4]Lookup Tables'!$AE$3:$AE$129),2,0)</f>
        <v>2</v>
      </c>
      <c r="CG327" s="34" t="str">
        <f t="array" ref="CG327">VLOOKUP($E327&amp;ROUNDUP(($AZ327+1),0), CHOOSE({1,2},'[4]Lookup Tables'!$X$3:$X$129&amp;'[4]Lookup Tables'!$Y$3:$Y$129,'[4]Lookup Tables'!$AC$3:$AC$129),2,0)</f>
        <v>NA</v>
      </c>
      <c r="CH327" s="36">
        <f t="shared" ref="CH327" si="2977">(CO327*12)*0.0386</f>
        <v>8.4546113854544362</v>
      </c>
      <c r="CI327" s="36">
        <f t="shared" si="2814"/>
        <v>0</v>
      </c>
      <c r="CJ327" s="36">
        <f t="shared" ref="CJ327" si="2978">((3.14159*(((S327*0.039370078474)/2)^2))*Q327)*BW327</f>
        <v>644.23143310235946</v>
      </c>
      <c r="CK327" s="36">
        <f t="shared" ref="CK327" si="2979">((SQRT((CJ327/Q327)/3.14159))*2)</f>
        <v>4.9299136178524519</v>
      </c>
      <c r="CL327" s="36">
        <f t="shared" ref="CL327" si="2980">CK327/0.7827</f>
        <v>6.2985992306789989</v>
      </c>
      <c r="CM327" s="36">
        <f t="shared" ref="CM327" si="2981">(2*3.14159*(CL327/2))/12</f>
        <v>1.6489680297590696</v>
      </c>
      <c r="CN327" s="37">
        <f t="shared" ref="CN327" si="2982">ROUNDUP((Q327/3)*CM327,1)</f>
        <v>18.600000000000001</v>
      </c>
      <c r="CO327" s="37">
        <f t="shared" ref="CO327" si="2983">(CN327*ABS(COS(15)))+((6*(CM327*5))/12)</f>
        <v>18.252615253571751</v>
      </c>
      <c r="CP327" s="52" t="str">
        <f t="array" ref="CP327">VLOOKUP($S327&amp;$D327, CHOOSE({1,2}, '[4]Lookup Tables'!$O$65:$O$79&amp;'[4]Lookup Tables'!$P$65:$P$79,'[4]Lookup Tables'!$Q$65:$Q$79),2,0)</f>
        <v>NA</v>
      </c>
      <c r="CQ327" s="39">
        <f t="shared" si="2821"/>
        <v>2.7595194444444449</v>
      </c>
      <c r="CR327" s="40" t="str">
        <f>+IFERROR(VLOOKUP($J327,'[5]Codes - Revised'!$A$8:$O$12110,10,FALSE),"ERROR")</f>
        <v>48 x 44</v>
      </c>
      <c r="CS327" s="41">
        <f t="shared" si="2936"/>
        <v>1986.8540000000003</v>
      </c>
    </row>
    <row r="328" spans="1:97" s="10" customFormat="1">
      <c r="A328" s="11" t="s">
        <v>21</v>
      </c>
      <c r="B328" s="12">
        <v>249079</v>
      </c>
      <c r="C328" s="11" t="s">
        <v>641</v>
      </c>
      <c r="D328" s="11" t="s">
        <v>50</v>
      </c>
      <c r="E328" s="11" t="s">
        <v>24</v>
      </c>
      <c r="F328" s="56">
        <v>20</v>
      </c>
      <c r="G328" s="13">
        <f>CA328</f>
        <v>56.749499999999998</v>
      </c>
      <c r="H328" s="14">
        <v>36</v>
      </c>
      <c r="I328" s="13">
        <f>F328*H328</f>
        <v>720</v>
      </c>
      <c r="J328" s="14">
        <v>12939</v>
      </c>
      <c r="K328" s="11" t="s">
        <v>65</v>
      </c>
      <c r="L328" s="15" t="str">
        <f>+IFERROR(VLOOKUP($K328,'[4]Lookup Tables'!$A$3:$B$35,2,FALSE),"ERROR")</f>
        <v>0204</v>
      </c>
      <c r="M328" s="11" t="s">
        <v>51</v>
      </c>
      <c r="N328" s="15" t="str">
        <f t="array" ref="N328">VLOOKUP($M328&amp;$L328, CHOOSE({1,2}, '[4]Lookup Tables'!$I$59:$I$165&amp;'[4]Lookup Tables'!$J$59:$J$165,'[4]Lookup Tables'!$K$59:$K$165), 2,0)</f>
        <v>VLIF0204</v>
      </c>
      <c r="O328" s="15">
        <f t="array" ref="O328">VLOOKUP($M328&amp;$K328&amp;A328, CHOOSE({1,2,3}, '[4]Lookup Tables'!$I$59:$I$165&amp;'[4]Lookup Tables'!$J$59:$J$165&amp;'[4]Lookup Tables'!$H$59:$H$165,'[4]Lookup Tables'!$L$59:$L$165), 2,0)</f>
        <v>70348</v>
      </c>
      <c r="P328" s="15">
        <f>+IFERROR(VLOOKUP($A328,'[4]Lookup Tables'!$I$54:$J$55,2,FALSE),"ERROR")</f>
        <v>72036</v>
      </c>
      <c r="Q328" s="16">
        <v>35.75</v>
      </c>
      <c r="R328" s="51">
        <v>1.25</v>
      </c>
      <c r="S328" s="18">
        <v>28</v>
      </c>
      <c r="T328" s="19">
        <f>(VLOOKUP(S328,'[4]Lookup Tables'!$L$3:$M$11,2,FALSE))*0.039370078474</f>
        <v>1.0925196776535</v>
      </c>
      <c r="U328" s="17">
        <f>(3.14159*(T328/2)^2)*(Q328)</f>
        <v>33.513832632905384</v>
      </c>
      <c r="V328" s="20" t="str">
        <f>+IFERROR(VLOOKUP(L328,'[4]Lookup Tables'!$R$4:$U$22,3,FALSE),"ERROR")</f>
        <v>Yellow</v>
      </c>
      <c r="W328" s="21">
        <f>B328</f>
        <v>249079</v>
      </c>
      <c r="X328" s="22" t="s">
        <v>642</v>
      </c>
      <c r="Y328" s="23" t="s">
        <v>27</v>
      </c>
      <c r="Z328" s="23" t="str">
        <f>+IFERROR(VLOOKUP(L328,'[4]Lookup Tables'!$R$4:$U$22,4,FALSE),"ERROR")</f>
        <v>Slow</v>
      </c>
      <c r="AA328" s="21">
        <f>S328</f>
        <v>28</v>
      </c>
      <c r="AB328" s="24">
        <f>R328</f>
        <v>1.25</v>
      </c>
      <c r="AC328" s="23" t="s">
        <v>28</v>
      </c>
      <c r="AD328" s="25">
        <v>0.75</v>
      </c>
      <c r="AE328" s="26">
        <f>(($U328-(3.1459*(($AB328+0.043)/2)^2))/((3.1459*(($AB328+0.043)/2)^2)-(3.1459*(AD328/2)^2)))/12</f>
        <v>3.0754420650144092</v>
      </c>
      <c r="AF328" s="23" t="s">
        <v>305</v>
      </c>
      <c r="AG328" s="23">
        <v>0.875</v>
      </c>
      <c r="AH328" s="26">
        <f>(($U328-(3.1459*(($AB328+0.043)/2)^2))/((3.1459*(($AB328+0.043)/2)^2)-(3.1459*(AG328/2)^2)))/12</f>
        <v>3.764785063496078</v>
      </c>
      <c r="AI328" s="23" t="s">
        <v>306</v>
      </c>
      <c r="AJ328" s="23">
        <v>1</v>
      </c>
      <c r="AK328" s="26">
        <f>(($U328-(3.1459*(($AB328+0.043)/2)^2))/((3.1459*(($AB328+0.043)/2)^2)-(3.1459*(AJ328/2)^2)))/12</f>
        <v>5.0781330021800581</v>
      </c>
      <c r="AL328" s="23" t="s">
        <v>31</v>
      </c>
      <c r="AM328" s="23">
        <v>0.80400000000000005</v>
      </c>
      <c r="AN328" s="26">
        <f>(($U328-(3.1459*(($AB328+0.043)/2)^2))/((3.1459*(($AB328+0.043)/2)^2)-(3.1459*(AM328/2)^2)))/12</f>
        <v>3.3271199379985528</v>
      </c>
      <c r="AO328" s="23"/>
      <c r="AP328" s="23"/>
      <c r="AQ328" s="26">
        <f>(($U328-(3.1459*(($AB328+0.043)/2)^2))/((3.1459*(($AB328+0.043)/2)^2)-(3.1459*(AP328/2)^2)))/12</f>
        <v>2.0406978018838244</v>
      </c>
      <c r="AR328" s="47">
        <f>AY328</f>
        <v>36</v>
      </c>
      <c r="AS328" s="21">
        <f>+IFERROR(VLOOKUP(L328,'[4]Lookup Tables'!$R$4:$U$22,2,FALSE),"ERROR")</f>
        <v>240</v>
      </c>
      <c r="AT328" s="23" t="str">
        <f>A328</f>
        <v>B or G</v>
      </c>
      <c r="AU328" s="21">
        <f>F328</f>
        <v>20</v>
      </c>
      <c r="AV328" s="21" t="str">
        <f>+IFERROR(VLOOKUP(L328,'[4]Lookup Tables'!$R$4:$V$22,5,FALSE),"ERROR")</f>
        <v>5-8</v>
      </c>
      <c r="AW328" s="21">
        <v>600</v>
      </c>
      <c r="AX328" s="48">
        <f>Q328</f>
        <v>35.75</v>
      </c>
      <c r="AY328" s="48">
        <f>AX328+0.25</f>
        <v>36</v>
      </c>
      <c r="AZ328" s="48">
        <f>AX328+1</f>
        <v>36.75</v>
      </c>
      <c r="BA328" s="29">
        <f t="array" ref="BA328">VLOOKUP($S328&amp;$M328, CHOOSE({1,2}, '[4]Lookup Tables'!$I$20:$I$49&amp;'[4]Lookup Tables'!$J$20:$J$49,'[4]Lookup Tables'!$K$20:$K$49), 2,0)</f>
        <v>6.8500000000000005E-2</v>
      </c>
      <c r="BB328" s="29">
        <f>BA328*AX328</f>
        <v>2.4488750000000001</v>
      </c>
      <c r="BC328" s="30">
        <f>BB328*454</f>
        <v>1111.78925</v>
      </c>
      <c r="BD328" s="29">
        <f t="array" ref="BD328">VLOOKUP($S328&amp;$M328, CHOOSE({1,2}, '[4]Lookup Tables'!$I$20:$I$49&amp;'[4]Lookup Tables'!$J$20:$J$49,'[4]Lookup Tables'!$L$20:$L$49), 2,0)</f>
        <v>7.1099999999999997E-2</v>
      </c>
      <c r="BE328" s="29">
        <f>BD328*AY328</f>
        <v>2.5595999999999997</v>
      </c>
      <c r="BF328" s="30">
        <f>BE328*454</f>
        <v>1162.0583999999999</v>
      </c>
      <c r="BG328" s="29">
        <f t="array" ref="BG328">VLOOKUP($S328&amp;$M328, CHOOSE({1,2}, '[4]Lookup Tables'!$I$20:$I$49&amp;'[4]Lookup Tables'!$J$20:$J$49,'[4]Lookup Tables'!$M$20:$M$49), 2,0)</f>
        <v>7.3700000000000002E-2</v>
      </c>
      <c r="BH328" s="29">
        <f>BG328*AZ328</f>
        <v>2.708475</v>
      </c>
      <c r="BI328" s="30">
        <f>BH328*454</f>
        <v>1229.6476499999999</v>
      </c>
      <c r="BJ328" s="30" t="str">
        <f>N328</f>
        <v>VLIF0204</v>
      </c>
      <c r="BK328" s="31">
        <f>BE328*0.7</f>
        <v>1.7917199999999995</v>
      </c>
      <c r="BL328" s="30">
        <v>72036</v>
      </c>
      <c r="BM328" s="31">
        <f>BE328*0.3</f>
        <v>0.7678799999999999</v>
      </c>
      <c r="BN328" s="32">
        <v>0.3</v>
      </c>
      <c r="BO328" s="29" t="str">
        <f>'[4]Lookup Tables'!$P$58</f>
        <v>12-8 4x1.25 Universal Clip</v>
      </c>
      <c r="BP328" s="30">
        <f>VLOOKUP($BO328,'[4]Lookup Tables'!$P$58:$Q$60,2)</f>
        <v>8509</v>
      </c>
      <c r="BQ328" s="29" t="str">
        <f>VLOOKUP($S328,'[4]Lookup Tables'!$O$45:$S$53,2)</f>
        <v>54mm142 gauge</v>
      </c>
      <c r="BR328" s="33">
        <f>($AY328+1.25)/12</f>
        <v>3.1041666666666665</v>
      </c>
      <c r="BS328" s="30">
        <f>VLOOKUP($S328,'[4]Lookup Tables'!$O$45:$S$53,3)</f>
        <v>8040</v>
      </c>
      <c r="BT328" s="29" t="str">
        <f>VLOOKUP($S328,'[4]Lookup Tables'!$O$45:$S$53,4)</f>
        <v>100mm200 gauge</v>
      </c>
      <c r="BU328" s="33">
        <f>($AY328+1.25)/12</f>
        <v>3.1041666666666665</v>
      </c>
      <c r="BV328" s="30">
        <f>VLOOKUP($S328,'[4]Lookup Tables'!$O$45:$S$53,5)</f>
        <v>8034</v>
      </c>
      <c r="BW328" s="34">
        <f>F328</f>
        <v>20</v>
      </c>
      <c r="BX328" s="34">
        <f>BB328*BW328</f>
        <v>48.977500000000006</v>
      </c>
      <c r="BY328" s="34">
        <f>BE328*BW328</f>
        <v>51.191999999999993</v>
      </c>
      <c r="BZ328" s="34">
        <f>BH328*BW328</f>
        <v>54.169499999999999</v>
      </c>
      <c r="CA328" s="34">
        <f>BZ328+CE328+CI328</f>
        <v>56.749499999999998</v>
      </c>
      <c r="CB328" s="35" t="str">
        <f t="array" ref="CB328">VLOOKUP($E328&amp;ROUNDUP(($AZ328),0), CHOOSE({1,2},'[4]Lookup Tables'!$X$3:$X$129&amp;'[4]Lookup Tables'!$Y$3:$Y$129,'[4]Lookup Tables'!$Z$3:$Z$129),2,0)</f>
        <v>39"-2pc</v>
      </c>
      <c r="CC328" s="34">
        <f t="array" ref="CC328">VLOOKUP($E328&amp;ROUNDUP(($AZ328),0), CHOOSE({1,2},'[4]Lookup Tables'!$X$3:$X$129&amp;'[4]Lookup Tables'!$Y$3:$Y$129,'[4]Lookup Tables'!AA$3:$AA$129),2,0)</f>
        <v>8465</v>
      </c>
      <c r="CD328" s="34">
        <f t="array" ref="CD328">VLOOKUP($E328&amp;ROUNDUP(($AZ328),0), CHOOSE({1,2},'[4]Lookup Tables'!$X$3:$X$129&amp;'[4]Lookup Tables'!$Y$3:$Y$129,'[4]Lookup Tables'!$AB$3:$AB$129),2,0)</f>
        <v>8466</v>
      </c>
      <c r="CE328" s="36">
        <f t="array" ref="CE328">VLOOKUP($E328&amp;ROUNDUP(($AZ328),0), CHOOSE({1,2},'[4]Lookup Tables'!$X$3:$X$129&amp;'[4]Lookup Tables'!$Y$3:$Y$129,'[4]Lookup Tables'!$AD$3:$AD$129),2,0)</f>
        <v>2.58</v>
      </c>
      <c r="CF328" s="34">
        <f t="array" ref="CF328">VLOOKUP($E328&amp;ROUNDUP(($AZ328),0), CHOOSE({1,2},'[4]Lookup Tables'!$X$3:$X$129&amp;'[4]Lookup Tables'!$Y$3:$Y$129,'[4]Lookup Tables'!$AE$3:$AE$129),2,0)</f>
        <v>2</v>
      </c>
      <c r="CG328" s="34" t="str">
        <f t="array" ref="CG328">VLOOKUP($E328&amp;ROUNDUP(($AZ328+1),0), CHOOSE({1,2},'[4]Lookup Tables'!$X$3:$X$129&amp;'[4]Lookup Tables'!$Y$3:$Y$129,'[4]Lookup Tables'!$AC$3:$AC$129),2,0)</f>
        <v>NA</v>
      </c>
      <c r="CH328" s="36">
        <f>(CO328*12)*0.0386</f>
        <v>8.8416875708142637</v>
      </c>
      <c r="CI328" s="36">
        <f t="shared" si="2814"/>
        <v>0</v>
      </c>
      <c r="CJ328" s="36">
        <f>((3.14159*(((S328*0.039370078474)/2)^2))*Q328)*BW328</f>
        <v>682.40811061953627</v>
      </c>
      <c r="CK328" s="36">
        <f>((SQRT((CJ328/Q328)/3.14159))*2)</f>
        <v>4.9299136178524519</v>
      </c>
      <c r="CL328" s="36">
        <f>CK328/0.7827</f>
        <v>6.2985992306789989</v>
      </c>
      <c r="CM328" s="36">
        <f>(2*3.14159*(CL328/2))/12</f>
        <v>1.6489680297590696</v>
      </c>
      <c r="CN328" s="37">
        <f>ROUNDUP((Q328/3)*CM328,1)</f>
        <v>19.700000000000003</v>
      </c>
      <c r="CO328" s="37">
        <f>(CN328*ABS(COS(15)))+((6*(CM328*5))/12)</f>
        <v>19.088271957716458</v>
      </c>
      <c r="CP328" s="52">
        <f t="array" ref="CP328">VLOOKUP($S328&amp;$D328, CHOOSE({1,2}, '[4]Lookup Tables'!$O$65:$O$79&amp;'[4]Lookup Tables'!$P$65:$P$79,'[4]Lookup Tables'!$Q$65:$Q$79),2,0)</f>
        <v>8510</v>
      </c>
      <c r="CQ328" s="39">
        <f t="shared" si="2821"/>
        <v>2.9069194444444446</v>
      </c>
      <c r="CR328" s="40" t="str">
        <f>+IFERROR(VLOOKUP($J328,'[5]Codes - Revised'!$A$8:$O$12110,10,FALSE),"ERROR")</f>
        <v>48 x 44</v>
      </c>
      <c r="CS328" s="41">
        <f t="shared" si="2936"/>
        <v>2092.982</v>
      </c>
    </row>
    <row r="329" spans="1:97" s="10" customFormat="1">
      <c r="A329" s="11" t="s">
        <v>21</v>
      </c>
      <c r="B329" s="12">
        <v>250030</v>
      </c>
      <c r="C329" s="11" t="s">
        <v>665</v>
      </c>
      <c r="D329" s="11" t="s">
        <v>50</v>
      </c>
      <c r="E329" s="11" t="s">
        <v>24</v>
      </c>
      <c r="F329" s="56">
        <v>15</v>
      </c>
      <c r="G329" s="13">
        <f t="shared" ref="G329" si="2984">CA329</f>
        <v>47.489124999999994</v>
      </c>
      <c r="H329" s="14">
        <v>36</v>
      </c>
      <c r="I329" s="13">
        <f t="shared" ref="I329" si="2985">F329*H329</f>
        <v>540</v>
      </c>
      <c r="J329" s="14">
        <v>12477</v>
      </c>
      <c r="K329" s="11" t="s">
        <v>65</v>
      </c>
      <c r="L329" s="15" t="str">
        <f>+IFERROR(VLOOKUP($K329,'[4]Lookup Tables'!$A$3:$B$35,2,FALSE),"ERROR")</f>
        <v>0204</v>
      </c>
      <c r="M329" s="11" t="s">
        <v>51</v>
      </c>
      <c r="N329" s="15" t="str">
        <f t="array" ref="N329">VLOOKUP($M329&amp;$L329, CHOOSE({1,2}, '[4]Lookup Tables'!$I$59:$I$124&amp;'[4]Lookup Tables'!$J$59:$J$124,'[4]Lookup Tables'!$K$59:$K$124), 2,0)</f>
        <v>VLIF0204</v>
      </c>
      <c r="O329" s="15">
        <f t="array" ref="O329">VLOOKUP($M329&amp;$K329, CHOOSE({1,2}, '[4]Lookup Tables'!$I$59:$I$124&amp;'[4]Lookup Tables'!$J$59:$J$124,'[4]Lookup Tables'!$L$59:$L$124), 2,0)</f>
        <v>70348</v>
      </c>
      <c r="P329" s="15">
        <f>+IFERROR(VLOOKUP($A329,'[4]Lookup Tables'!$I$54:$J$55,2,FALSE),"ERROR")</f>
        <v>72036</v>
      </c>
      <c r="Q329" s="16">
        <v>39.75</v>
      </c>
      <c r="R329" s="51">
        <v>1.25</v>
      </c>
      <c r="S329" s="18">
        <v>28</v>
      </c>
      <c r="T329" s="19">
        <f>(VLOOKUP(S329,'[4]Lookup Tables'!$L$3:$M$11,2,FALSE))*0.039370078474</f>
        <v>1.0925196776535</v>
      </c>
      <c r="U329" s="17">
        <f t="shared" ref="U329" si="2986">(3.14159*(T329/2)^2)*(Q329)</f>
        <v>37.263632088335356</v>
      </c>
      <c r="V329" s="20" t="str">
        <f>+IFERROR(VLOOKUP(L329,'[4]Lookup Tables'!$R$4:$U$22,3,FALSE),"ERROR")</f>
        <v>Yellow</v>
      </c>
      <c r="W329" s="21">
        <f t="shared" ref="W329" si="2987">B329</f>
        <v>250030</v>
      </c>
      <c r="X329" s="22" t="s">
        <v>666</v>
      </c>
      <c r="Y329" s="23" t="s">
        <v>27</v>
      </c>
      <c r="Z329" s="23" t="str">
        <f>+IFERROR(VLOOKUP(L329,'[4]Lookup Tables'!$R$4:$U$22,4,FALSE),"ERROR")</f>
        <v>Slow</v>
      </c>
      <c r="AA329" s="21">
        <f t="shared" ref="AA329" si="2988">S329</f>
        <v>28</v>
      </c>
      <c r="AB329" s="24">
        <f t="shared" ref="AB329" si="2989">R329</f>
        <v>1.25</v>
      </c>
      <c r="AC329" s="23" t="s">
        <v>28</v>
      </c>
      <c r="AD329" s="25">
        <v>0.75</v>
      </c>
      <c r="AE329" s="26">
        <f t="shared" ref="AE329" si="2990">(($U329-(3.1459*(($AB329+0.043)/2)^2))/((3.1459*(($AB329+0.043)/2)^2)-(3.1459*(AD329/2)^2)))/12</f>
        <v>3.4335992577167782</v>
      </c>
      <c r="AF329" s="23" t="s">
        <v>305</v>
      </c>
      <c r="AG329" s="23">
        <v>0.875</v>
      </c>
      <c r="AH329" s="26">
        <f t="shared" ref="AH329" si="2991">(($U329-(3.1459*(($AB329+0.043)/2)^2))/((3.1459*(($AB329+0.043)/2)^2)-(3.1459*(AG329/2)^2)))/12</f>
        <v>4.2032211715302727</v>
      </c>
      <c r="AI329" s="23" t="s">
        <v>306</v>
      </c>
      <c r="AJ329" s="23">
        <v>1</v>
      </c>
      <c r="AK329" s="26">
        <f t="shared" ref="AK329" si="2992">(($U329-(3.1459*(($AB329+0.043)/2)^2))/((3.1459*(($AB329+0.043)/2)^2)-(3.1459*(AJ329/2)^2)))/12</f>
        <v>5.6695178573590939</v>
      </c>
      <c r="AL329" s="23" t="s">
        <v>31</v>
      </c>
      <c r="AM329" s="23">
        <v>0.80400000000000005</v>
      </c>
      <c r="AN329" s="26">
        <f t="shared" ref="AN329" si="2993">(($U329-(3.1459*(($AB329+0.043)/2)^2))/((3.1459*(($AB329+0.043)/2)^2)-(3.1459*(AM329/2)^2)))/12</f>
        <v>3.7145868164461739</v>
      </c>
      <c r="AO329" s="23"/>
      <c r="AP329" s="23"/>
      <c r="AQ329" s="26">
        <f t="shared" ref="AQ329" si="2994">(($U329-(3.1459*(($AB329+0.043)/2)^2))/((3.1459*(($AB329+0.043)/2)^2)-(3.1459*(AP329/2)^2)))/12</f>
        <v>2.2783516351948347</v>
      </c>
      <c r="AR329" s="47">
        <f t="shared" ref="AR329" si="2995">AY329</f>
        <v>40</v>
      </c>
      <c r="AS329" s="21">
        <f>+IFERROR(VLOOKUP(L329,'[4]Lookup Tables'!$R$4:$U$22,2,FALSE),"ERROR")</f>
        <v>240</v>
      </c>
      <c r="AT329" s="23" t="str">
        <f t="shared" ref="AT329" si="2996">A329</f>
        <v>B or G</v>
      </c>
      <c r="AU329" s="21">
        <f t="shared" ref="AU329" si="2997">F329</f>
        <v>15</v>
      </c>
      <c r="AV329" s="21" t="str">
        <f>+IFERROR(VLOOKUP(L329,'[4]Lookup Tables'!$R$4:$V$22,5,FALSE),"ERROR")</f>
        <v>5-8</v>
      </c>
      <c r="AW329" s="21">
        <v>600</v>
      </c>
      <c r="AX329" s="48">
        <f t="shared" ref="AX329" si="2998">Q329</f>
        <v>39.75</v>
      </c>
      <c r="AY329" s="48">
        <f t="shared" ref="AY329" si="2999">AX329+0.25</f>
        <v>40</v>
      </c>
      <c r="AZ329" s="48">
        <f t="shared" ref="AZ329" si="3000">AX329+1</f>
        <v>40.75</v>
      </c>
      <c r="BA329" s="29">
        <f t="array" ref="BA329">VLOOKUP($S329&amp;$M329, CHOOSE({1,2}, '[4]Lookup Tables'!$I$20:$I$49&amp;'[4]Lookup Tables'!$J$20:$J$49,'[4]Lookup Tables'!$K$20:$K$49), 2,0)</f>
        <v>6.8500000000000005E-2</v>
      </c>
      <c r="BB329" s="29">
        <f t="shared" ref="BB329" si="3001">BA329*AX329</f>
        <v>2.7228750000000002</v>
      </c>
      <c r="BC329" s="30">
        <f t="shared" ref="BC329" si="3002">BB329*454</f>
        <v>1236.18525</v>
      </c>
      <c r="BD329" s="29">
        <f t="array" ref="BD329">VLOOKUP($S329&amp;$M329, CHOOSE({1,2}, '[4]Lookup Tables'!$I$20:$I$49&amp;'[4]Lookup Tables'!$J$20:$J$49,'[4]Lookup Tables'!$L$20:$L$49), 2,0)</f>
        <v>7.1099999999999997E-2</v>
      </c>
      <c r="BE329" s="29">
        <f t="shared" ref="BE329" si="3003">BD329*AY329</f>
        <v>2.8439999999999999</v>
      </c>
      <c r="BF329" s="30">
        <f t="shared" ref="BF329" si="3004">BE329*454</f>
        <v>1291.1759999999999</v>
      </c>
      <c r="BG329" s="29">
        <f t="array" ref="BG329">VLOOKUP($S329&amp;$M329, CHOOSE({1,2}, '[4]Lookup Tables'!$I$20:$I$49&amp;'[4]Lookup Tables'!$J$20:$J$49,'[4]Lookup Tables'!$M$20:$M$49), 2,0)</f>
        <v>7.3700000000000002E-2</v>
      </c>
      <c r="BH329" s="29">
        <f t="shared" ref="BH329" si="3005">BG329*AZ329</f>
        <v>3.0032749999999999</v>
      </c>
      <c r="BI329" s="30">
        <f t="shared" ref="BI329" si="3006">BH329*454</f>
        <v>1363.48685</v>
      </c>
      <c r="BJ329" s="30" t="str">
        <f t="shared" ref="BJ329" si="3007">N329</f>
        <v>VLIF0204</v>
      </c>
      <c r="BK329" s="31">
        <f t="shared" ref="BK329" si="3008">BE329*0.7</f>
        <v>1.9907999999999997</v>
      </c>
      <c r="BL329" s="30">
        <v>72036</v>
      </c>
      <c r="BM329" s="31">
        <f t="shared" ref="BM329" si="3009">BE329*0.3</f>
        <v>0.85319999999999996</v>
      </c>
      <c r="BN329" s="32">
        <v>0.3</v>
      </c>
      <c r="BO329" s="29" t="str">
        <f>'[4]Lookup Tables'!$P$58</f>
        <v>12-8 4x1.25 Universal Clip</v>
      </c>
      <c r="BP329" s="30">
        <f>VLOOKUP($BO329,'[4]Lookup Tables'!$P$58:$Q$60,2)</f>
        <v>8509</v>
      </c>
      <c r="BQ329" s="29" t="str">
        <f>VLOOKUP($S329,'[4]Lookup Tables'!$O$45:$S$53,2)</f>
        <v>54mm142 gauge</v>
      </c>
      <c r="BR329" s="33">
        <f t="shared" ref="BR329" si="3010">($AY329+1.25)/12</f>
        <v>3.4375</v>
      </c>
      <c r="BS329" s="30">
        <f>VLOOKUP($S329,'[4]Lookup Tables'!$O$45:$S$53,3)</f>
        <v>8040</v>
      </c>
      <c r="BT329" s="29" t="str">
        <f>VLOOKUP($S329,'[4]Lookup Tables'!$O$45:$S$53,4)</f>
        <v>100mm200 gauge</v>
      </c>
      <c r="BU329" s="33">
        <f t="shared" ref="BU329" si="3011">($AY329+1.25)/12</f>
        <v>3.4375</v>
      </c>
      <c r="BV329" s="30">
        <f>VLOOKUP($S329,'[4]Lookup Tables'!$O$45:$S$53,5)</f>
        <v>8034</v>
      </c>
      <c r="BW329" s="34">
        <f t="shared" ref="BW329" si="3012">F329</f>
        <v>15</v>
      </c>
      <c r="BX329" s="34">
        <f t="shared" ref="BX329" si="3013">BB329*BW329</f>
        <v>40.843125000000001</v>
      </c>
      <c r="BY329" s="34">
        <f t="shared" ref="BY329" si="3014">BE329*BW329</f>
        <v>42.66</v>
      </c>
      <c r="BZ329" s="34">
        <f t="shared" ref="BZ329" si="3015">BH329*BW329</f>
        <v>45.049124999999997</v>
      </c>
      <c r="CA329" s="34">
        <f t="shared" ref="CA329" si="3016">BZ329+CE329+CI329</f>
        <v>47.489124999999994</v>
      </c>
      <c r="CB329" s="35" t="str">
        <f t="array" ref="CB329">VLOOKUP($E329&amp;ROUNDUP(($AZ329),0), CHOOSE({1,2},'[4]Lookup Tables'!$X$3:$X$129&amp;'[4]Lookup Tables'!$Y$3:$Y$129,'[4]Lookup Tables'!$Z$3:$Z$129),2,0)</f>
        <v>42"-2pc</v>
      </c>
      <c r="CC329" s="34">
        <f t="array" ref="CC329">VLOOKUP($E329&amp;ROUNDUP(($AZ329),0), CHOOSE({1,2},'[4]Lookup Tables'!$X$3:$X$129&amp;'[4]Lookup Tables'!$Y$3:$Y$129,'[4]Lookup Tables'!AA$3:$AA$129),2,0)</f>
        <v>8484</v>
      </c>
      <c r="CD329" s="34">
        <f t="array" ref="CD329">VLOOKUP($E329&amp;ROUNDUP(($AZ329),0), CHOOSE({1,2},'[4]Lookup Tables'!$X$3:$X$129&amp;'[4]Lookup Tables'!$Y$3:$Y$129,'[4]Lookup Tables'!$AB$3:$AB$129),2,0)</f>
        <v>8485</v>
      </c>
      <c r="CE329" s="36">
        <f t="array" ref="CE329">VLOOKUP($E329&amp;ROUNDUP(($AZ329),0), CHOOSE({1,2},'[4]Lookup Tables'!$X$3:$X$129&amp;'[4]Lookup Tables'!$Y$3:$Y$129,'[4]Lookup Tables'!$AD$3:$AD$129),2,0)</f>
        <v>2.44</v>
      </c>
      <c r="CF329" s="34">
        <f t="array" ref="CF329">VLOOKUP($E329&amp;ROUNDUP(($AZ329),0), CHOOSE({1,2},'[4]Lookup Tables'!$X$3:$X$129&amp;'[4]Lookup Tables'!$Y$3:$Y$129,'[4]Lookup Tables'!$AE$3:$AE$129),2,0)</f>
        <v>2</v>
      </c>
      <c r="CG329" s="34" t="str">
        <f t="array" ref="CG329">VLOOKUP($E329&amp;ROUNDUP(($AZ329+1),0), CHOOSE({1,2},'[4]Lookup Tables'!$X$3:$X$129&amp;'[4]Lookup Tables'!$Y$3:$Y$129,'[4]Lookup Tables'!$AC$3:$AC$129),2,0)</f>
        <v>NA</v>
      </c>
      <c r="CH329" s="36">
        <f t="shared" ref="CH329" si="3017">(CO329*12)*0.0386</f>
        <v>8.3395412034880003</v>
      </c>
      <c r="CI329" s="36">
        <f t="shared" si="2814"/>
        <v>0</v>
      </c>
      <c r="CJ329" s="36">
        <f t="shared" ref="CJ329" si="3018">((3.14159*(((S329*0.039370078474)/2)^2))*Q329)*BW329</f>
        <v>569.07109924041742</v>
      </c>
      <c r="CK329" s="36">
        <f t="shared" ref="CK329" si="3019">((SQRT((CJ329/Q329)/3.14159))*2)</f>
        <v>4.2694304315230713</v>
      </c>
      <c r="CL329" s="36">
        <f t="shared" ref="CL329" si="3020">CK329/0.7827</f>
        <v>5.4547469420251327</v>
      </c>
      <c r="CM329" s="36">
        <f t="shared" ref="CM329" si="3021">(2*3.14159*(CL329/2))/12</f>
        <v>1.428048203799728</v>
      </c>
      <c r="CN329" s="37">
        <f t="shared" ref="CN329" si="3022">ROUNDUP((Q329/3)*CM329,1)</f>
        <v>19</v>
      </c>
      <c r="CO329" s="37">
        <f t="shared" ref="CO329" si="3023">(CN329*ABS(COS(15)))+((6*(CM329*5))/12)</f>
        <v>18.004190853816926</v>
      </c>
      <c r="CP329" s="52">
        <f t="array" ref="CP329">VLOOKUP($S329&amp;$D329, CHOOSE({1,2}, '[4]Lookup Tables'!$O$65:$O$79&amp;'[4]Lookup Tables'!$P$65:$P$79,'[4]Lookup Tables'!$Q$65:$Q$79),2,0)</f>
        <v>8510</v>
      </c>
      <c r="CQ329" s="39">
        <f t="shared" si="2821"/>
        <v>3.258534259259259</v>
      </c>
      <c r="CR329" s="40" t="str">
        <f>+IFERROR(VLOOKUP($J329,'[5]Codes - Revised'!$A$8:$O$12110,10,FALSE),"ERROR")</f>
        <v>48 x 44</v>
      </c>
      <c r="CS329" s="41">
        <f t="shared" si="2936"/>
        <v>1759.6084999999998</v>
      </c>
    </row>
    <row r="330" spans="1:97" s="10" customFormat="1">
      <c r="A330" s="11" t="s">
        <v>21</v>
      </c>
      <c r="B330" s="12">
        <v>250038</v>
      </c>
      <c r="C330" s="11" t="s">
        <v>667</v>
      </c>
      <c r="D330" s="11" t="s">
        <v>50</v>
      </c>
      <c r="E330" s="11" t="s">
        <v>24</v>
      </c>
      <c r="F330" s="56">
        <v>15</v>
      </c>
      <c r="G330" s="13">
        <f>CA330</f>
        <v>47.549124999999997</v>
      </c>
      <c r="H330" s="14">
        <v>36</v>
      </c>
      <c r="I330" s="13">
        <f>F330*H330</f>
        <v>540</v>
      </c>
      <c r="J330" s="14">
        <v>12424</v>
      </c>
      <c r="K330" s="11" t="s">
        <v>668</v>
      </c>
      <c r="L330" s="15">
        <f>+IFERROR(VLOOKUP($K330,'[4]Lookup Tables'!$A$3:$B$35,2,FALSE),"ERROR")</f>
        <v>50</v>
      </c>
      <c r="M330" s="11" t="s">
        <v>25</v>
      </c>
      <c r="N330" s="15" t="str">
        <f t="array" ref="N330">VLOOKUP($M330&amp;$L330, CHOOSE({1,2}, '[4]Lookup Tables'!$I$59:$I$165&amp;'[4]Lookup Tables'!$J$59:$J$165,'[4]Lookup Tables'!$K$59:$K$165), 2,0)</f>
        <v>M50</v>
      </c>
      <c r="O330" s="15">
        <f t="array" ref="O330">VLOOKUP($M330&amp;$K330&amp;A330, CHOOSE({1,2,3}, '[4]Lookup Tables'!$I$59:$I$165&amp;'[4]Lookup Tables'!$J$59:$J$165&amp;'[4]Lookup Tables'!$H$59:$H$165,'[4]Lookup Tables'!$L$59:$L$165), 2,0)</f>
        <v>70324</v>
      </c>
      <c r="P330" s="15">
        <f>+IFERROR(VLOOKUP($A330,'[4]Lookup Tables'!$I$54:$J$55,2,FALSE),"ERROR")</f>
        <v>72036</v>
      </c>
      <c r="Q330" s="16">
        <v>39.75</v>
      </c>
      <c r="R330" s="51">
        <v>1.25</v>
      </c>
      <c r="S330" s="18">
        <v>28</v>
      </c>
      <c r="T330" s="19">
        <f>(VLOOKUP(S330,'[4]Lookup Tables'!$L$3:$M$11,2,FALSE))*0.039370078474</f>
        <v>1.0925196776535</v>
      </c>
      <c r="U330" s="17">
        <f>(3.14159*(T330/2)^2)*(Q330)</f>
        <v>37.263632088335356</v>
      </c>
      <c r="V330" s="20" t="str">
        <f>+IFERROR(VLOOKUP(L330,'[4]Lookup Tables'!$R$4:$U$22,3,FALSE),"ERROR")</f>
        <v>Green</v>
      </c>
      <c r="W330" s="21">
        <f>B330</f>
        <v>250038</v>
      </c>
      <c r="X330" s="22" t="s">
        <v>669</v>
      </c>
      <c r="Y330" s="23" t="s">
        <v>27</v>
      </c>
      <c r="Z330" s="23" t="str">
        <f>+IFERROR(VLOOKUP(L330,'[4]Lookup Tables'!$R$4:$U$22,4,FALSE),"ERROR")</f>
        <v>Medium</v>
      </c>
      <c r="AA330" s="21">
        <f>S330</f>
        <v>28</v>
      </c>
      <c r="AB330" s="24">
        <f>R330</f>
        <v>1.25</v>
      </c>
      <c r="AC330" s="23" t="s">
        <v>28</v>
      </c>
      <c r="AD330" s="25">
        <v>0.75</v>
      </c>
      <c r="AE330" s="26">
        <f>(($U330-(3.1459*(($AB330+0.043)/2)^2))/((3.1459*(($AB330+0.043)/2)^2)-(3.1459*(AD330/2)^2)))/12</f>
        <v>3.4335992577167782</v>
      </c>
      <c r="AF330" s="23" t="s">
        <v>305</v>
      </c>
      <c r="AG330" s="23">
        <v>0.875</v>
      </c>
      <c r="AH330" s="26">
        <f>(($U330-(3.1459*(($AB330+0.043)/2)^2))/((3.1459*(($AB330+0.043)/2)^2)-(3.1459*(AG330/2)^2)))/12</f>
        <v>4.2032211715302727</v>
      </c>
      <c r="AI330" s="23" t="s">
        <v>306</v>
      </c>
      <c r="AJ330" s="23">
        <v>1</v>
      </c>
      <c r="AK330" s="26">
        <f>(($U330-(3.1459*(($AB330+0.043)/2)^2))/((3.1459*(($AB330+0.043)/2)^2)-(3.1459*(AJ330/2)^2)))/12</f>
        <v>5.6695178573590939</v>
      </c>
      <c r="AL330" s="23" t="s">
        <v>31</v>
      </c>
      <c r="AM330" s="23">
        <v>0.80400000000000005</v>
      </c>
      <c r="AN330" s="26">
        <f>(($U330-(3.1459*(($AB330+0.043)/2)^2))/((3.1459*(($AB330+0.043)/2)^2)-(3.1459*(AM330/2)^2)))/12</f>
        <v>3.7145868164461739</v>
      </c>
      <c r="AO330" s="23"/>
      <c r="AP330" s="23"/>
      <c r="AQ330" s="26">
        <f>(($U330-(3.1459*(($AB330+0.043)/2)^2))/((3.1459*(($AB330+0.043)/2)^2)-(3.1459*(AP330/2)^2)))/12</f>
        <v>2.2783516351948347</v>
      </c>
      <c r="AR330" s="47">
        <f>AY330</f>
        <v>40</v>
      </c>
      <c r="AS330" s="21">
        <f>+IFERROR(VLOOKUP(L330,'[4]Lookup Tables'!$R$4:$U$22,2,FALSE),"ERROR")</f>
        <v>60</v>
      </c>
      <c r="AT330" s="23" t="str">
        <f>A330</f>
        <v>B or G</v>
      </c>
      <c r="AU330" s="21">
        <f>F330</f>
        <v>15</v>
      </c>
      <c r="AV330" s="21" t="str">
        <f>+IFERROR(VLOOKUP(L330,'[4]Lookup Tables'!$R$4:$V$22,5,FALSE),"ERROR")</f>
        <v>5-8</v>
      </c>
      <c r="AW330" s="21">
        <v>600</v>
      </c>
      <c r="AX330" s="48">
        <f>Q330</f>
        <v>39.75</v>
      </c>
      <c r="AY330" s="48">
        <f>AX330+0.25</f>
        <v>40</v>
      </c>
      <c r="AZ330" s="48">
        <f>AX330+1</f>
        <v>40.75</v>
      </c>
      <c r="BA330" s="29">
        <f t="array" ref="BA330">VLOOKUP($S330&amp;$M330, CHOOSE({1,2}, '[4]Lookup Tables'!$I$20:$I$49&amp;'[4]Lookup Tables'!$J$20:$J$49,'[4]Lookup Tables'!$K$20:$K$49), 2,0)</f>
        <v>6.8500000000000005E-2</v>
      </c>
      <c r="BB330" s="29">
        <f>BA330*AX330</f>
        <v>2.7228750000000002</v>
      </c>
      <c r="BC330" s="30">
        <f>BB330*454</f>
        <v>1236.18525</v>
      </c>
      <c r="BD330" s="29">
        <f t="array" ref="BD330">VLOOKUP($S330&amp;$M330, CHOOSE({1,2}, '[4]Lookup Tables'!$I$20:$I$49&amp;'[4]Lookup Tables'!$J$20:$J$49,'[4]Lookup Tables'!$L$20:$L$49), 2,0)</f>
        <v>7.1099999999999997E-2</v>
      </c>
      <c r="BE330" s="29">
        <f>BD330*AY330</f>
        <v>2.8439999999999999</v>
      </c>
      <c r="BF330" s="30">
        <f>BE330*454</f>
        <v>1291.1759999999999</v>
      </c>
      <c r="BG330" s="29">
        <f t="array" ref="BG330">VLOOKUP($S330&amp;$M330, CHOOSE({1,2}, '[4]Lookup Tables'!$I$20:$I$49&amp;'[4]Lookup Tables'!$J$20:$J$49,'[4]Lookup Tables'!$M$20:$M$49), 2,0)</f>
        <v>7.3700000000000002E-2</v>
      </c>
      <c r="BH330" s="29">
        <f>BG330*AZ330</f>
        <v>3.0032749999999999</v>
      </c>
      <c r="BI330" s="30">
        <f>BH330*454</f>
        <v>1363.48685</v>
      </c>
      <c r="BJ330" s="30" t="str">
        <f>N330</f>
        <v>M50</v>
      </c>
      <c r="BK330" s="31">
        <f>BE330*0.7</f>
        <v>1.9907999999999997</v>
      </c>
      <c r="BL330" s="30">
        <v>72036</v>
      </c>
      <c r="BM330" s="31">
        <f>BE330*0.3</f>
        <v>0.85319999999999996</v>
      </c>
      <c r="BN330" s="32">
        <v>0.3</v>
      </c>
      <c r="BO330" s="29" t="str">
        <f>'[4]Lookup Tables'!$P$58</f>
        <v>12-8 4x1.25 Universal Clip</v>
      </c>
      <c r="BP330" s="30">
        <f>VLOOKUP($BO330,'[4]Lookup Tables'!$P$58:$Q$60,2)</f>
        <v>8509</v>
      </c>
      <c r="BQ330" s="29" t="str">
        <f>VLOOKUP($S330,'[4]Lookup Tables'!$O$45:$S$53,2)</f>
        <v>54mm142 gauge</v>
      </c>
      <c r="BR330" s="33">
        <f>($AY330+1.25)/12</f>
        <v>3.4375</v>
      </c>
      <c r="BS330" s="30">
        <f>VLOOKUP($S330,'[4]Lookup Tables'!$O$45:$S$53,3)</f>
        <v>8040</v>
      </c>
      <c r="BT330" s="29" t="str">
        <f>VLOOKUP($S330,'[4]Lookup Tables'!$O$45:$S$53,4)</f>
        <v>100mm200 gauge</v>
      </c>
      <c r="BU330" s="33">
        <f>($AY330+1.25)/12</f>
        <v>3.4375</v>
      </c>
      <c r="BV330" s="30">
        <f>VLOOKUP($S330,'[4]Lookup Tables'!$O$45:$S$53,5)</f>
        <v>8034</v>
      </c>
      <c r="BW330" s="34">
        <f>F330</f>
        <v>15</v>
      </c>
      <c r="BX330" s="34">
        <f>BB330*BW330</f>
        <v>40.843125000000001</v>
      </c>
      <c r="BY330" s="34">
        <f>BE330*BW330</f>
        <v>42.66</v>
      </c>
      <c r="BZ330" s="34">
        <f>BH330*BW330</f>
        <v>45.049124999999997</v>
      </c>
      <c r="CA330" s="34">
        <f>BZ330+CE330+CI330</f>
        <v>47.549124999999997</v>
      </c>
      <c r="CB330" s="35" t="s">
        <v>287</v>
      </c>
      <c r="CC330" s="34">
        <v>8470</v>
      </c>
      <c r="CD330" s="34">
        <v>8471</v>
      </c>
      <c r="CE330" s="36">
        <v>2.5</v>
      </c>
      <c r="CF330" s="34">
        <f t="array" ref="CF330">VLOOKUP($E330&amp;ROUNDUP(($AZ330),0), CHOOSE({1,2},'[4]Lookup Tables'!$X$3:$X$129&amp;'[4]Lookup Tables'!$Y$3:$Y$129,'[4]Lookup Tables'!$AE$3:$AE$129),2,0)</f>
        <v>2</v>
      </c>
      <c r="CG330" s="34" t="str">
        <f t="array" ref="CG330">VLOOKUP($E330&amp;ROUNDUP(($AZ330+1),0), CHOOSE({1,2},'[4]Lookup Tables'!$X$3:$X$129&amp;'[4]Lookup Tables'!$Y$3:$Y$129,'[4]Lookup Tables'!$AC$3:$AC$129),2,0)</f>
        <v>NA</v>
      </c>
      <c r="CH330" s="36">
        <f>(CO330*12)*0.0386</f>
        <v>8.3395412034880003</v>
      </c>
      <c r="CI330" s="36">
        <f t="shared" si="2814"/>
        <v>0</v>
      </c>
      <c r="CJ330" s="36">
        <f>((3.14159*(((S330*0.039370078474)/2)^2))*Q330)*BW330</f>
        <v>569.07109924041742</v>
      </c>
      <c r="CK330" s="36">
        <f>((SQRT((CJ330/Q330)/3.14159))*2)</f>
        <v>4.2694304315230713</v>
      </c>
      <c r="CL330" s="36">
        <f>CK330/0.7827</f>
        <v>5.4547469420251327</v>
      </c>
      <c r="CM330" s="36">
        <f>(2*3.14159*(CL330/2))/12</f>
        <v>1.428048203799728</v>
      </c>
      <c r="CN330" s="37">
        <f>ROUNDUP((Q330/3)*CM330,1)</f>
        <v>19</v>
      </c>
      <c r="CO330" s="37">
        <f>(CN330*ABS(COS(15)))+((6*(CM330*5))/12)</f>
        <v>18.004190853816926</v>
      </c>
      <c r="CP330" s="52">
        <f t="array" ref="CP330">VLOOKUP($S330&amp;$D330, CHOOSE({1,2}, '[4]Lookup Tables'!$O$65:$O$79&amp;'[4]Lookup Tables'!$P$65:$P$79,'[4]Lookup Tables'!$Q$65:$Q$79),2,0)</f>
        <v>8510</v>
      </c>
      <c r="CQ330" s="39">
        <f t="shared" si="2821"/>
        <v>3.262534259259259</v>
      </c>
      <c r="CR330" s="40" t="str">
        <f>+IFERROR(VLOOKUP($J330,'[5]Codes - Revised'!$A$8:$O$12110,10,FALSE),"ERROR")</f>
        <v>48 x 44</v>
      </c>
      <c r="CS330" s="41">
        <f t="shared" si="2936"/>
        <v>1761.7684999999997</v>
      </c>
    </row>
    <row r="331" spans="1:97" s="10" customFormat="1">
      <c r="A331" s="11" t="s">
        <v>21</v>
      </c>
      <c r="B331" s="12">
        <v>250039</v>
      </c>
      <c r="C331" s="11" t="s">
        <v>670</v>
      </c>
      <c r="D331" s="11" t="s">
        <v>50</v>
      </c>
      <c r="E331" s="11" t="s">
        <v>24</v>
      </c>
      <c r="F331" s="56">
        <v>15</v>
      </c>
      <c r="G331" s="13">
        <f>CA331</f>
        <v>47.549124999999997</v>
      </c>
      <c r="H331" s="14">
        <v>36</v>
      </c>
      <c r="I331" s="13">
        <f>F331*H331</f>
        <v>540</v>
      </c>
      <c r="J331" s="14">
        <v>12424</v>
      </c>
      <c r="K331" s="11" t="s">
        <v>65</v>
      </c>
      <c r="L331" s="15" t="str">
        <f>+IFERROR(VLOOKUP($K331,'[4]Lookup Tables'!$A$3:$B$35,2,FALSE),"ERROR")</f>
        <v>0204</v>
      </c>
      <c r="M331" s="11" t="s">
        <v>56</v>
      </c>
      <c r="N331" s="15" t="str">
        <f t="array" ref="N331">VLOOKUP($M331&amp;$L331, CHOOSE({1,2}, '[4]Lookup Tables'!$I$59:$I$165&amp;'[4]Lookup Tables'!$J$59:$J$165,'[4]Lookup Tables'!$K$59:$K$165), 2,0)</f>
        <v>LIF0204</v>
      </c>
      <c r="O331" s="15">
        <f t="array" ref="O331">VLOOKUP($M331&amp;$K331&amp;A331, CHOOSE({1,2,3}, '[4]Lookup Tables'!$I$59:$I$165&amp;'[4]Lookup Tables'!$J$59:$J$165&amp;'[4]Lookup Tables'!$H$59:$H$165,'[4]Lookup Tables'!$L$59:$L$165), 2,0)</f>
        <v>70314</v>
      </c>
      <c r="P331" s="15">
        <f>+IFERROR(VLOOKUP($A331,'[4]Lookup Tables'!$I$54:$J$55,2,FALSE),"ERROR")</f>
        <v>72036</v>
      </c>
      <c r="Q331" s="16">
        <v>39.75</v>
      </c>
      <c r="R331" s="51">
        <v>1.25</v>
      </c>
      <c r="S331" s="18">
        <v>28</v>
      </c>
      <c r="T331" s="19">
        <f>(VLOOKUP(S331,'[4]Lookup Tables'!$L$3:$M$11,2,FALSE))*0.039370078474</f>
        <v>1.0925196776535</v>
      </c>
      <c r="U331" s="17">
        <f>(3.14159*(T331/2)^2)*(Q331)</f>
        <v>37.263632088335356</v>
      </c>
      <c r="V331" s="20" t="str">
        <f>+IFERROR(VLOOKUP(L331,'[4]Lookup Tables'!$R$4:$U$22,3,FALSE),"ERROR")</f>
        <v>Yellow</v>
      </c>
      <c r="W331" s="21">
        <f>B331</f>
        <v>250039</v>
      </c>
      <c r="X331" s="22" t="s">
        <v>671</v>
      </c>
      <c r="Y331" s="23" t="s">
        <v>27</v>
      </c>
      <c r="Z331" s="23" t="str">
        <f>+IFERROR(VLOOKUP(L331,'[4]Lookup Tables'!$R$4:$U$22,4,FALSE),"ERROR")</f>
        <v>Slow</v>
      </c>
      <c r="AA331" s="21">
        <f>S331</f>
        <v>28</v>
      </c>
      <c r="AB331" s="24">
        <f>R331</f>
        <v>1.25</v>
      </c>
      <c r="AC331" s="23" t="s">
        <v>28</v>
      </c>
      <c r="AD331" s="25">
        <v>0.75</v>
      </c>
      <c r="AE331" s="26">
        <f>(($U331-(3.1459*(($AB331+0.043)/2)^2))/((3.1459*(($AB331+0.043)/2)^2)-(3.1459*(AD331/2)^2)))/12</f>
        <v>3.4335992577167782</v>
      </c>
      <c r="AF331" s="23" t="s">
        <v>305</v>
      </c>
      <c r="AG331" s="23">
        <v>0.875</v>
      </c>
      <c r="AH331" s="26">
        <f>(($U331-(3.1459*(($AB331+0.043)/2)^2))/((3.1459*(($AB331+0.043)/2)^2)-(3.1459*(AG331/2)^2)))/12</f>
        <v>4.2032211715302727</v>
      </c>
      <c r="AI331" s="23" t="s">
        <v>306</v>
      </c>
      <c r="AJ331" s="23">
        <v>1</v>
      </c>
      <c r="AK331" s="26">
        <f>(($U331-(3.1459*(($AB331+0.043)/2)^2))/((3.1459*(($AB331+0.043)/2)^2)-(3.1459*(AJ331/2)^2)))/12</f>
        <v>5.6695178573590939</v>
      </c>
      <c r="AL331" s="23" t="s">
        <v>31</v>
      </c>
      <c r="AM331" s="23">
        <v>0.80400000000000005</v>
      </c>
      <c r="AN331" s="26">
        <f>(($U331-(3.1459*(($AB331+0.043)/2)^2))/((3.1459*(($AB331+0.043)/2)^2)-(3.1459*(AM331/2)^2)))/12</f>
        <v>3.7145868164461739</v>
      </c>
      <c r="AO331" s="23"/>
      <c r="AP331" s="23"/>
      <c r="AQ331" s="26">
        <f>(($U331-(3.1459*(($AB331+0.043)/2)^2))/((3.1459*(($AB331+0.043)/2)^2)-(3.1459*(AP331/2)^2)))/12</f>
        <v>2.2783516351948347</v>
      </c>
      <c r="AR331" s="47">
        <f>AY331</f>
        <v>40</v>
      </c>
      <c r="AS331" s="21">
        <f>+IFERROR(VLOOKUP(L331,'[4]Lookup Tables'!$R$4:$U$22,2,FALSE),"ERROR")</f>
        <v>240</v>
      </c>
      <c r="AT331" s="23" t="str">
        <f>A331</f>
        <v>B or G</v>
      </c>
      <c r="AU331" s="21">
        <f>F331</f>
        <v>15</v>
      </c>
      <c r="AV331" s="21" t="str">
        <f>+IFERROR(VLOOKUP(L331,'[4]Lookup Tables'!$R$4:$V$22,5,FALSE),"ERROR")</f>
        <v>5-8</v>
      </c>
      <c r="AW331" s="21">
        <v>600</v>
      </c>
      <c r="AX331" s="48">
        <f>Q331</f>
        <v>39.75</v>
      </c>
      <c r="AY331" s="48">
        <f>AX331+0.25</f>
        <v>40</v>
      </c>
      <c r="AZ331" s="48">
        <f>AX331+1</f>
        <v>40.75</v>
      </c>
      <c r="BA331" s="29">
        <f t="array" ref="BA331">VLOOKUP($S331&amp;$M331, CHOOSE({1,2}, '[4]Lookup Tables'!$I$20:$I$49&amp;'[4]Lookup Tables'!$J$20:$J$49,'[4]Lookup Tables'!$K$20:$K$49), 2,0)</f>
        <v>6.8500000000000005E-2</v>
      </c>
      <c r="BB331" s="29">
        <f>BA331*AX331</f>
        <v>2.7228750000000002</v>
      </c>
      <c r="BC331" s="30">
        <f>BB331*454</f>
        <v>1236.18525</v>
      </c>
      <c r="BD331" s="29">
        <f t="array" ref="BD331">VLOOKUP($S331&amp;$M331, CHOOSE({1,2}, '[4]Lookup Tables'!$I$20:$I$49&amp;'[4]Lookup Tables'!$J$20:$J$49,'[4]Lookup Tables'!$L$20:$L$49), 2,0)</f>
        <v>7.1099999999999997E-2</v>
      </c>
      <c r="BE331" s="29">
        <f>BD331*AY331</f>
        <v>2.8439999999999999</v>
      </c>
      <c r="BF331" s="30">
        <f>BE331*454</f>
        <v>1291.1759999999999</v>
      </c>
      <c r="BG331" s="29">
        <f t="array" ref="BG331">VLOOKUP($S331&amp;$M331, CHOOSE({1,2}, '[4]Lookup Tables'!$I$20:$I$49&amp;'[4]Lookup Tables'!$J$20:$J$49,'[4]Lookup Tables'!$M$20:$M$49), 2,0)</f>
        <v>7.3700000000000002E-2</v>
      </c>
      <c r="BH331" s="29">
        <f>BG331*AZ331</f>
        <v>3.0032749999999999</v>
      </c>
      <c r="BI331" s="30">
        <f>BH331*454</f>
        <v>1363.48685</v>
      </c>
      <c r="BJ331" s="30" t="str">
        <f>N331</f>
        <v>LIF0204</v>
      </c>
      <c r="BK331" s="31">
        <f>BE331*0.7</f>
        <v>1.9907999999999997</v>
      </c>
      <c r="BL331" s="30">
        <v>72036</v>
      </c>
      <c r="BM331" s="31">
        <f>BE331*0.3</f>
        <v>0.85319999999999996</v>
      </c>
      <c r="BN331" s="32">
        <v>0.3</v>
      </c>
      <c r="BO331" s="29" t="str">
        <f>'[4]Lookup Tables'!$P$58</f>
        <v>12-8 4x1.25 Universal Clip</v>
      </c>
      <c r="BP331" s="30">
        <f>VLOOKUP($BO331,'[4]Lookup Tables'!$P$58:$Q$60,2)</f>
        <v>8509</v>
      </c>
      <c r="BQ331" s="29" t="str">
        <f>VLOOKUP($S331,'[4]Lookup Tables'!$O$45:$S$53,2)</f>
        <v>54mm142 gauge</v>
      </c>
      <c r="BR331" s="33">
        <f>($AY331+1.25)/12</f>
        <v>3.4375</v>
      </c>
      <c r="BS331" s="30">
        <f>VLOOKUP($S331,'[4]Lookup Tables'!$O$45:$S$53,3)</f>
        <v>8040</v>
      </c>
      <c r="BT331" s="29" t="str">
        <f>VLOOKUP($S331,'[4]Lookup Tables'!$O$45:$S$53,4)</f>
        <v>100mm200 gauge</v>
      </c>
      <c r="BU331" s="33">
        <f>($AY331+1.25)/12</f>
        <v>3.4375</v>
      </c>
      <c r="BV331" s="30">
        <f>VLOOKUP($S331,'[4]Lookup Tables'!$O$45:$S$53,5)</f>
        <v>8034</v>
      </c>
      <c r="BW331" s="34">
        <f>F331</f>
        <v>15</v>
      </c>
      <c r="BX331" s="34">
        <f>BB331*BW331</f>
        <v>40.843125000000001</v>
      </c>
      <c r="BY331" s="34">
        <f>BE331*BW331</f>
        <v>42.66</v>
      </c>
      <c r="BZ331" s="34">
        <f>BH331*BW331</f>
        <v>45.049124999999997</v>
      </c>
      <c r="CA331" s="34">
        <f>BZ331+CE331+CI331</f>
        <v>47.549124999999997</v>
      </c>
      <c r="CB331" s="35" t="s">
        <v>287</v>
      </c>
      <c r="CC331" s="34">
        <v>8470</v>
      </c>
      <c r="CD331" s="34">
        <v>8471</v>
      </c>
      <c r="CE331" s="36">
        <v>2.5</v>
      </c>
      <c r="CF331" s="34">
        <f t="array" ref="CF331">VLOOKUP($E331&amp;ROUNDUP(($AZ331),0), CHOOSE({1,2},'[4]Lookup Tables'!$X$3:$X$129&amp;'[4]Lookup Tables'!$Y$3:$Y$129,'[4]Lookup Tables'!$AE$3:$AE$129),2,0)</f>
        <v>2</v>
      </c>
      <c r="CG331" s="34" t="str">
        <f t="array" ref="CG331">VLOOKUP($E331&amp;ROUNDUP(($AZ331+1),0), CHOOSE({1,2},'[4]Lookup Tables'!$X$3:$X$129&amp;'[4]Lookup Tables'!$Y$3:$Y$129,'[4]Lookup Tables'!$AC$3:$AC$129),2,0)</f>
        <v>NA</v>
      </c>
      <c r="CH331" s="36">
        <f>(CO331*12)*0.0386</f>
        <v>8.3395412034880003</v>
      </c>
      <c r="CI331" s="36">
        <f t="shared" si="2814"/>
        <v>0</v>
      </c>
      <c r="CJ331" s="36">
        <f>((3.14159*(((S331*0.039370078474)/2)^2))*Q331)*BW331</f>
        <v>569.07109924041742</v>
      </c>
      <c r="CK331" s="36">
        <f>((SQRT((CJ331/Q331)/3.14159))*2)</f>
        <v>4.2694304315230713</v>
      </c>
      <c r="CL331" s="36">
        <f>CK331/0.7827</f>
        <v>5.4547469420251327</v>
      </c>
      <c r="CM331" s="36">
        <f>(2*3.14159*(CL331/2))/12</f>
        <v>1.428048203799728</v>
      </c>
      <c r="CN331" s="37">
        <f>ROUNDUP((Q331/3)*CM331,1)</f>
        <v>19</v>
      </c>
      <c r="CO331" s="37">
        <f>(CN331*ABS(COS(15)))+((6*(CM331*5))/12)</f>
        <v>18.004190853816926</v>
      </c>
      <c r="CP331" s="52">
        <f t="array" ref="CP331">VLOOKUP($S331&amp;$D331, CHOOSE({1,2}, '[4]Lookup Tables'!$O$65:$O$79&amp;'[4]Lookup Tables'!$P$65:$P$79,'[4]Lookup Tables'!$Q$65:$Q$79),2,0)</f>
        <v>8510</v>
      </c>
      <c r="CQ331" s="39">
        <f t="shared" si="2821"/>
        <v>3.262534259259259</v>
      </c>
      <c r="CR331" s="40" t="str">
        <f>+IFERROR(VLOOKUP($J331,'[5]Codes - Revised'!$A$8:$O$12110,10,FALSE),"ERROR")</f>
        <v>48 x 44</v>
      </c>
      <c r="CS331" s="41">
        <f t="shared" si="2936"/>
        <v>1761.7684999999997</v>
      </c>
    </row>
    <row r="332" spans="1:97" s="10" customFormat="1">
      <c r="A332" s="11" t="s">
        <v>21</v>
      </c>
      <c r="B332" s="12">
        <v>250057</v>
      </c>
      <c r="C332" s="11" t="s">
        <v>672</v>
      </c>
      <c r="D332" s="11" t="s">
        <v>50</v>
      </c>
      <c r="E332" s="11" t="s">
        <v>24</v>
      </c>
      <c r="F332" s="56">
        <v>15</v>
      </c>
      <c r="G332" s="13">
        <f>CA332</f>
        <v>45.418125000000003</v>
      </c>
      <c r="H332" s="14">
        <v>36</v>
      </c>
      <c r="I332" s="13">
        <f>F332*H332</f>
        <v>540</v>
      </c>
      <c r="J332" s="14">
        <v>12939</v>
      </c>
      <c r="K332" s="11">
        <v>50</v>
      </c>
      <c r="L332" s="15">
        <f>+IFERROR(VLOOKUP($K332,'[4]Lookup Tables'!$A$3:$B$35,2,FALSE),"ERROR")</f>
        <v>50</v>
      </c>
      <c r="M332" s="11" t="s">
        <v>56</v>
      </c>
      <c r="N332" s="15" t="str">
        <f t="array" ref="N332">VLOOKUP($M332&amp;$L332, CHOOSE({1,2}, '[4]Lookup Tables'!$I$59:$I$165&amp;'[4]Lookup Tables'!$J$59:$J$165,'[4]Lookup Tables'!$K$59:$K$165), 2,0)</f>
        <v>LIF50</v>
      </c>
      <c r="O332" s="15">
        <f t="array" ref="O332">VLOOKUP($M332&amp;$K332&amp;A332, CHOOSE({1,2,3}, '[4]Lookup Tables'!$I$59:$I$165&amp;'[4]Lookup Tables'!$J$59:$J$165&amp;'[4]Lookup Tables'!$H$59:$H$165,'[4]Lookup Tables'!$L$59:$L$165), 2,0)</f>
        <v>70319</v>
      </c>
      <c r="P332" s="15">
        <f>+IFERROR(VLOOKUP($A332,'[4]Lookup Tables'!$I$54:$J$55,2,FALSE),"ERROR")</f>
        <v>72036</v>
      </c>
      <c r="Q332" s="16">
        <v>37.75</v>
      </c>
      <c r="R332" s="51">
        <v>1.25</v>
      </c>
      <c r="S332" s="18">
        <v>28</v>
      </c>
      <c r="T332" s="19">
        <f>(VLOOKUP(S332,'[4]Lookup Tables'!$L$3:$M$11,2,FALSE))*0.039370078474</f>
        <v>1.0925196776535</v>
      </c>
      <c r="U332" s="17">
        <f>(3.14159*(T332/2)^2)*(Q332)</f>
        <v>35.388732360620367</v>
      </c>
      <c r="V332" s="20" t="str">
        <f>+IFERROR(VLOOKUP(L332,'[4]Lookup Tables'!$R$4:$U$22,3,FALSE),"ERROR")</f>
        <v>Green</v>
      </c>
      <c r="W332" s="21">
        <f>B332</f>
        <v>250057</v>
      </c>
      <c r="X332" s="22" t="s">
        <v>673</v>
      </c>
      <c r="Y332" s="23" t="s">
        <v>27</v>
      </c>
      <c r="Z332" s="23" t="str">
        <f>+IFERROR(VLOOKUP(L332,'[4]Lookup Tables'!$R$4:$U$22,4,FALSE),"ERROR")</f>
        <v>Medium</v>
      </c>
      <c r="AA332" s="21">
        <f>S332</f>
        <v>28</v>
      </c>
      <c r="AB332" s="24">
        <f>R332</f>
        <v>1.25</v>
      </c>
      <c r="AC332" s="23" t="s">
        <v>28</v>
      </c>
      <c r="AD332" s="25">
        <v>0.75</v>
      </c>
      <c r="AE332" s="26">
        <f>(($U332-(3.1459*(($AB332+0.043)/2)^2))/((3.1459*(($AB332+0.043)/2)^2)-(3.1459*(AD332/2)^2)))/12</f>
        <v>3.2545206613655933</v>
      </c>
      <c r="AF332" s="23" t="s">
        <v>305</v>
      </c>
      <c r="AG332" s="23">
        <v>0.875</v>
      </c>
      <c r="AH332" s="26">
        <f>(($U332-(3.1459*(($AB332+0.043)/2)^2))/((3.1459*(($AB332+0.043)/2)^2)-(3.1459*(AG332/2)^2)))/12</f>
        <v>3.9840031175131743</v>
      </c>
      <c r="AI332" s="23" t="s">
        <v>306</v>
      </c>
      <c r="AJ332" s="23">
        <v>1</v>
      </c>
      <c r="AK332" s="26">
        <f>(($U332-(3.1459*(($AB332+0.043)/2)^2))/((3.1459*(($AB332+0.043)/2)^2)-(3.1459*(AJ332/2)^2)))/12</f>
        <v>5.3738254297695756</v>
      </c>
      <c r="AL332" s="23" t="s">
        <v>31</v>
      </c>
      <c r="AM332" s="23">
        <v>0.80400000000000005</v>
      </c>
      <c r="AN332" s="26">
        <f>(($U332-(3.1459*(($AB332+0.043)/2)^2))/((3.1459*(($AB332+0.043)/2)^2)-(3.1459*(AM332/2)^2)))/12</f>
        <v>3.5208533772223629</v>
      </c>
      <c r="AO332" s="23"/>
      <c r="AP332" s="23"/>
      <c r="AQ332" s="26">
        <f>(($U332-(3.1459*(($AB332+0.043)/2)^2))/((3.1459*(($AB332+0.043)/2)^2)-(3.1459*(AP332/2)^2)))/12</f>
        <v>2.1595247185393291</v>
      </c>
      <c r="AR332" s="47">
        <f>AY332</f>
        <v>38</v>
      </c>
      <c r="AS332" s="21">
        <f>+IFERROR(VLOOKUP(L332,'[4]Lookup Tables'!$R$4:$U$22,2,FALSE),"ERROR")</f>
        <v>60</v>
      </c>
      <c r="AT332" s="23" t="str">
        <f>A332</f>
        <v>B or G</v>
      </c>
      <c r="AU332" s="21">
        <f>F332</f>
        <v>15</v>
      </c>
      <c r="AV332" s="21" t="str">
        <f>+IFERROR(VLOOKUP(L332,'[4]Lookup Tables'!$R$4:$V$22,5,FALSE),"ERROR")</f>
        <v>5-8</v>
      </c>
      <c r="AW332" s="21">
        <v>600</v>
      </c>
      <c r="AX332" s="48">
        <f>Q332</f>
        <v>37.75</v>
      </c>
      <c r="AY332" s="48">
        <f>AX332+0.25</f>
        <v>38</v>
      </c>
      <c r="AZ332" s="48">
        <f>AX332+1</f>
        <v>38.75</v>
      </c>
      <c r="BA332" s="29">
        <f t="array" ref="BA332">VLOOKUP($S332&amp;$M332, CHOOSE({1,2}, '[4]Lookup Tables'!$I$20:$I$49&amp;'[4]Lookup Tables'!$J$20:$J$49,'[4]Lookup Tables'!$K$20:$K$49), 2,0)</f>
        <v>6.8500000000000005E-2</v>
      </c>
      <c r="BB332" s="29">
        <f>BA332*AX332</f>
        <v>2.5858750000000001</v>
      </c>
      <c r="BC332" s="30">
        <f>BB332*454</f>
        <v>1173.9872500000001</v>
      </c>
      <c r="BD332" s="29">
        <f t="array" ref="BD332">VLOOKUP($S332&amp;$M332, CHOOSE({1,2}, '[4]Lookup Tables'!$I$20:$I$49&amp;'[4]Lookup Tables'!$J$20:$J$49,'[4]Lookup Tables'!$L$20:$L$49), 2,0)</f>
        <v>7.1099999999999997E-2</v>
      </c>
      <c r="BE332" s="29">
        <f>BD332*AY332</f>
        <v>2.7018</v>
      </c>
      <c r="BF332" s="30">
        <f>BE332*454</f>
        <v>1226.6171999999999</v>
      </c>
      <c r="BG332" s="29">
        <f t="array" ref="BG332">VLOOKUP($S332&amp;$M332, CHOOSE({1,2}, '[4]Lookup Tables'!$I$20:$I$49&amp;'[4]Lookup Tables'!$J$20:$J$49,'[4]Lookup Tables'!$M$20:$M$49), 2,0)</f>
        <v>7.3700000000000002E-2</v>
      </c>
      <c r="BH332" s="29">
        <f>BG332*AZ332</f>
        <v>2.8558750000000002</v>
      </c>
      <c r="BI332" s="30">
        <f>BH332*454</f>
        <v>1296.5672500000001</v>
      </c>
      <c r="BJ332" s="30" t="str">
        <f>N332</f>
        <v>LIF50</v>
      </c>
      <c r="BK332" s="31">
        <f>BE332*0.7</f>
        <v>1.8912599999999999</v>
      </c>
      <c r="BL332" s="30">
        <v>72036</v>
      </c>
      <c r="BM332" s="31">
        <f>BE332*0.3</f>
        <v>0.81053999999999993</v>
      </c>
      <c r="BN332" s="32">
        <v>0.3</v>
      </c>
      <c r="BO332" s="29" t="str">
        <f>'[4]Lookup Tables'!$P$58</f>
        <v>12-8 4x1.25 Universal Clip</v>
      </c>
      <c r="BP332" s="30">
        <f>VLOOKUP($BO332,'[4]Lookup Tables'!$P$58:$Q$60,2)</f>
        <v>8509</v>
      </c>
      <c r="BQ332" s="29" t="str">
        <f>VLOOKUP($S332,'[4]Lookup Tables'!$O$45:$S$53,2)</f>
        <v>54mm142 gauge</v>
      </c>
      <c r="BR332" s="33">
        <f>($AY332+1.25)/12</f>
        <v>3.2708333333333335</v>
      </c>
      <c r="BS332" s="30">
        <f>VLOOKUP($S332,'[4]Lookup Tables'!$O$45:$S$53,3)</f>
        <v>8040</v>
      </c>
      <c r="BT332" s="29" t="str">
        <f>VLOOKUP($S332,'[4]Lookup Tables'!$O$45:$S$53,4)</f>
        <v>100mm200 gauge</v>
      </c>
      <c r="BU332" s="33">
        <f>($AY332+1.25)/12</f>
        <v>3.2708333333333335</v>
      </c>
      <c r="BV332" s="30">
        <f>VLOOKUP($S332,'[4]Lookup Tables'!$O$45:$S$53,5)</f>
        <v>8034</v>
      </c>
      <c r="BW332" s="34">
        <f>F332</f>
        <v>15</v>
      </c>
      <c r="BX332" s="34">
        <f>BB332*BW332</f>
        <v>38.788125000000001</v>
      </c>
      <c r="BY332" s="34">
        <f>BE332*BW332</f>
        <v>40.527000000000001</v>
      </c>
      <c r="BZ332" s="34">
        <f>BH332*BW332</f>
        <v>42.838125000000005</v>
      </c>
      <c r="CA332" s="34">
        <f>BZ332+CE332+CI332</f>
        <v>45.418125000000003</v>
      </c>
      <c r="CB332" s="35" t="str">
        <f t="array" ref="CB332">VLOOKUP($E332&amp;ROUNDUP(($AZ332),0), CHOOSE({1,2},'[4]Lookup Tables'!$X$3:$X$129&amp;'[4]Lookup Tables'!$Y$3:$Y$129,'[4]Lookup Tables'!$Z$3:$Z$129),2,0)</f>
        <v>39"-2pc</v>
      </c>
      <c r="CC332" s="34">
        <f t="array" ref="CC332">VLOOKUP($E332&amp;ROUNDUP(($AZ332),0), CHOOSE({1,2},'[4]Lookup Tables'!$X$3:$X$129&amp;'[4]Lookup Tables'!$Y$3:$Y$129,'[4]Lookup Tables'!AA$3:$AA$129),2,0)</f>
        <v>8465</v>
      </c>
      <c r="CD332" s="34">
        <f t="array" ref="CD332">VLOOKUP($E332&amp;ROUNDUP(($AZ332),0), CHOOSE({1,2},'[4]Lookup Tables'!$X$3:$X$129&amp;'[4]Lookup Tables'!$Y$3:$Y$129,'[4]Lookup Tables'!$AB$3:$AB$129),2,0)</f>
        <v>8466</v>
      </c>
      <c r="CE332" s="36">
        <f t="array" ref="CE332">VLOOKUP($E332&amp;ROUNDUP(($AZ332),0), CHOOSE({1,2},'[4]Lookup Tables'!$X$3:$X$129&amp;'[4]Lookup Tables'!$Y$3:$Y$129,'[4]Lookup Tables'!$AD$3:$AD$129),2,0)</f>
        <v>2.58</v>
      </c>
      <c r="CF332" s="34">
        <f t="array" ref="CF332">VLOOKUP($E332&amp;ROUNDUP(($AZ332),0), CHOOSE({1,2},'[4]Lookup Tables'!$X$3:$X$129&amp;'[4]Lookup Tables'!$Y$3:$Y$129,'[4]Lookup Tables'!$AE$3:$AE$129),2,0)</f>
        <v>2</v>
      </c>
      <c r="CG332" s="34" t="str">
        <f t="array" ref="CG332">VLOOKUP($E332&amp;ROUNDUP(($AZ332+1),0), CHOOSE({1,2},'[4]Lookup Tables'!$X$3:$X$129&amp;'[4]Lookup Tables'!$Y$3:$Y$129,'[4]Lookup Tables'!$AC$3:$AC$129),2,0)</f>
        <v>NA</v>
      </c>
      <c r="CH332" s="36">
        <f>(CO332*12)*0.0386</f>
        <v>7.987653762251794</v>
      </c>
      <c r="CI332" s="36">
        <f t="shared" si="2814"/>
        <v>0</v>
      </c>
      <c r="CJ332" s="36">
        <f>((3.14159*(((S332*0.039370078474)/2)^2))*Q332)*BW332</f>
        <v>540.4385911025347</v>
      </c>
      <c r="CK332" s="36">
        <f>((SQRT((CJ332/Q332)/3.14159))*2)</f>
        <v>4.2694304315230713</v>
      </c>
      <c r="CL332" s="36">
        <f>CK332/0.7827</f>
        <v>5.4547469420251327</v>
      </c>
      <c r="CM332" s="36">
        <f>(2*3.14159*(CL332/2))/12</f>
        <v>1.428048203799728</v>
      </c>
      <c r="CN332" s="37">
        <f>ROUNDUP((Q332/3)*CM332,1)</f>
        <v>18</v>
      </c>
      <c r="CO332" s="37">
        <f>(CN332*ABS(COS(15)))+((6*(CM332*5))/12)</f>
        <v>17.244502940958103</v>
      </c>
      <c r="CP332" s="52">
        <f t="array" ref="CP332">VLOOKUP($S332&amp;$D332, CHOOSE({1,2}, '[4]Lookup Tables'!$O$65:$O$79&amp;'[4]Lookup Tables'!$P$65:$P$79,'[4]Lookup Tables'!$Q$65:$Q$79),2,0)</f>
        <v>8510</v>
      </c>
      <c r="CQ332" s="39">
        <f t="shared" si="2821"/>
        <v>3.1204675925925929</v>
      </c>
      <c r="CR332" s="40" t="str">
        <f>+IFERROR(VLOOKUP($J332,'[5]Codes - Revised'!$A$8:$O$12110,10,FALSE),"ERROR")</f>
        <v>48 x 44</v>
      </c>
      <c r="CS332" s="41">
        <f>CQ332*F332*H332</f>
        <v>1685.0525000000002</v>
      </c>
    </row>
    <row r="333" spans="1:97" s="10" customFormat="1">
      <c r="A333" s="11" t="s">
        <v>21</v>
      </c>
      <c r="B333" s="12">
        <v>250058</v>
      </c>
      <c r="C333" s="11" t="s">
        <v>674</v>
      </c>
      <c r="D333" s="11" t="s">
        <v>50</v>
      </c>
      <c r="E333" s="11" t="s">
        <v>24</v>
      </c>
      <c r="F333" s="56">
        <v>16</v>
      </c>
      <c r="G333" s="13">
        <f t="shared" ref="G333" si="3024">CA333</f>
        <v>55.269199999999998</v>
      </c>
      <c r="H333" s="14">
        <v>36</v>
      </c>
      <c r="I333" s="13">
        <f t="shared" ref="I333" si="3025">F333*H333</f>
        <v>576</v>
      </c>
      <c r="J333" s="14">
        <v>12477</v>
      </c>
      <c r="K333" s="11">
        <v>35</v>
      </c>
      <c r="L333" s="15">
        <f>+IFERROR(VLOOKUP($K333,'[4]Lookup Tables'!$A$3:$B$35,2,FALSE),"ERROR")</f>
        <v>35</v>
      </c>
      <c r="M333" s="11" t="s">
        <v>51</v>
      </c>
      <c r="N333" s="15" t="str">
        <f t="array" ref="N333">VLOOKUP($M333&amp;$L333, CHOOSE({1,2}, '[4]Lookup Tables'!$I$59:$I$124&amp;'[4]Lookup Tables'!$J$59:$J$124,'[4]Lookup Tables'!$K$59:$K$124), 2,0)</f>
        <v>VLIF35</v>
      </c>
      <c r="O333" s="15">
        <f t="array" ref="O333">VLOOKUP($M333&amp;$K333, CHOOSE({1,2}, '[4]Lookup Tables'!$I$59:$I$124&amp;'[4]Lookup Tables'!$J$59:$J$124,'[4]Lookup Tables'!$L$59:$L$124), 2,0)</f>
        <v>70343</v>
      </c>
      <c r="P333" s="15">
        <f>+IFERROR(VLOOKUP($A333,'[4]Lookup Tables'!$I$54:$J$55,2,FALSE),"ERROR")</f>
        <v>72036</v>
      </c>
      <c r="Q333" s="16">
        <v>43.75</v>
      </c>
      <c r="R333" s="51">
        <v>1.25</v>
      </c>
      <c r="S333" s="18">
        <v>28</v>
      </c>
      <c r="T333" s="19">
        <f>(VLOOKUP(S333,'[4]Lookup Tables'!$L$3:$M$11,2,FALSE))*0.039370078474</f>
        <v>1.0925196776535</v>
      </c>
      <c r="U333" s="17">
        <f t="shared" ref="U333" si="3026">(3.14159*(T333/2)^2)*(Q333)</f>
        <v>41.013431543765329</v>
      </c>
      <c r="V333" s="20" t="str">
        <f>+IFERROR(VLOOKUP(L333,'[4]Lookup Tables'!$R$4:$U$22,3,FALSE),"ERROR")</f>
        <v>Blue</v>
      </c>
      <c r="W333" s="21">
        <f t="shared" ref="W333" si="3027">B333</f>
        <v>250058</v>
      </c>
      <c r="X333" s="22" t="s">
        <v>675</v>
      </c>
      <c r="Y333" s="23" t="s">
        <v>27</v>
      </c>
      <c r="Z333" s="23" t="str">
        <f>+IFERROR(VLOOKUP(L333,'[4]Lookup Tables'!$R$4:$U$22,4,FALSE),"ERROR")</f>
        <v>Fast</v>
      </c>
      <c r="AA333" s="21">
        <f t="shared" ref="AA333" si="3028">S333</f>
        <v>28</v>
      </c>
      <c r="AB333" s="24">
        <f t="shared" ref="AB333" si="3029">R333</f>
        <v>1.25</v>
      </c>
      <c r="AC333" s="23" t="s">
        <v>28</v>
      </c>
      <c r="AD333" s="25">
        <v>0.75</v>
      </c>
      <c r="AE333" s="26">
        <f t="shared" ref="AE333" si="3030">(($U333-(3.1459*(($AB333+0.043)/2)^2))/((3.1459*(($AB333+0.043)/2)^2)-(3.1459*(AD333/2)^2)))/12</f>
        <v>3.7917564504191463</v>
      </c>
      <c r="AF333" s="23" t="s">
        <v>305</v>
      </c>
      <c r="AG333" s="23">
        <v>0.875</v>
      </c>
      <c r="AH333" s="26">
        <f t="shared" ref="AH333" si="3031">(($U333-(3.1459*(($AB333+0.043)/2)^2))/((3.1459*(($AB333+0.043)/2)^2)-(3.1459*(AG333/2)^2)))/12</f>
        <v>4.6416572795644671</v>
      </c>
      <c r="AI333" s="23" t="s">
        <v>306</v>
      </c>
      <c r="AJ333" s="23">
        <v>1</v>
      </c>
      <c r="AK333" s="26">
        <f t="shared" ref="AK333" si="3032">(($U333-(3.1459*(($AB333+0.043)/2)^2))/((3.1459*(($AB333+0.043)/2)^2)-(3.1459*(AJ333/2)^2)))/12</f>
        <v>6.2609027125381296</v>
      </c>
      <c r="AL333" s="23" t="s">
        <v>31</v>
      </c>
      <c r="AM333" s="23">
        <v>0.80400000000000005</v>
      </c>
      <c r="AN333" s="26">
        <f t="shared" ref="AN333" si="3033">(($U333-(3.1459*(($AB333+0.043)/2)^2))/((3.1459*(($AB333+0.043)/2)^2)-(3.1459*(AM333/2)^2)))/12</f>
        <v>4.1020536948937956</v>
      </c>
      <c r="AO333" s="23"/>
      <c r="AP333" s="23"/>
      <c r="AQ333" s="26">
        <f t="shared" ref="AQ333" si="3034">(($U333-(3.1459*(($AB333+0.043)/2)^2))/((3.1459*(($AB333+0.043)/2)^2)-(3.1459*(AP333/2)^2)))/12</f>
        <v>2.5160054685058455</v>
      </c>
      <c r="AR333" s="47">
        <f t="shared" ref="AR333" si="3035">AY333</f>
        <v>44</v>
      </c>
      <c r="AS333" s="21">
        <f>+IFERROR(VLOOKUP(L333,'[4]Lookup Tables'!$R$4:$U$22,2,FALSE),"ERROR")</f>
        <v>30</v>
      </c>
      <c r="AT333" s="23" t="str">
        <f t="shared" ref="AT333" si="3036">A333</f>
        <v>B or G</v>
      </c>
      <c r="AU333" s="21">
        <f t="shared" ref="AU333" si="3037">F333</f>
        <v>16</v>
      </c>
      <c r="AV333" s="21" t="str">
        <f>+IFERROR(VLOOKUP(L333,'[4]Lookup Tables'!$R$4:$V$22,5,FALSE),"ERROR")</f>
        <v>5-8</v>
      </c>
      <c r="AW333" s="21">
        <v>600</v>
      </c>
      <c r="AX333" s="48">
        <f t="shared" ref="AX333" si="3038">Q333</f>
        <v>43.75</v>
      </c>
      <c r="AY333" s="48">
        <f t="shared" ref="AY333" si="3039">AX333+0.25</f>
        <v>44</v>
      </c>
      <c r="AZ333" s="48">
        <f t="shared" ref="AZ333" si="3040">AX333+1</f>
        <v>44.75</v>
      </c>
      <c r="BA333" s="29">
        <f t="array" ref="BA333">VLOOKUP($S333&amp;$M333, CHOOSE({1,2}, '[4]Lookup Tables'!$I$20:$I$49&amp;'[4]Lookup Tables'!$J$20:$J$49,'[4]Lookup Tables'!$K$20:$K$49), 2,0)</f>
        <v>6.8500000000000005E-2</v>
      </c>
      <c r="BB333" s="29">
        <f t="shared" ref="BB333" si="3041">BA333*AX333</f>
        <v>2.9968750000000002</v>
      </c>
      <c r="BC333" s="30">
        <f t="shared" ref="BC333" si="3042">BB333*454</f>
        <v>1360.5812500000002</v>
      </c>
      <c r="BD333" s="29">
        <f t="array" ref="BD333">VLOOKUP($S333&amp;$M333, CHOOSE({1,2}, '[4]Lookup Tables'!$I$20:$I$49&amp;'[4]Lookup Tables'!$J$20:$J$49,'[4]Lookup Tables'!$L$20:$L$49), 2,0)</f>
        <v>7.1099999999999997E-2</v>
      </c>
      <c r="BE333" s="29">
        <f t="shared" ref="BE333" si="3043">BD333*AY333</f>
        <v>3.1284000000000001</v>
      </c>
      <c r="BF333" s="30">
        <f t="shared" ref="BF333" si="3044">BE333*454</f>
        <v>1420.2936</v>
      </c>
      <c r="BG333" s="29">
        <f t="array" ref="BG333">VLOOKUP($S333&amp;$M333, CHOOSE({1,2}, '[4]Lookup Tables'!$I$20:$I$49&amp;'[4]Lookup Tables'!$J$20:$J$49,'[4]Lookup Tables'!$M$20:$M$49), 2,0)</f>
        <v>7.3700000000000002E-2</v>
      </c>
      <c r="BH333" s="29">
        <f t="shared" ref="BH333" si="3045">BG333*AZ333</f>
        <v>3.2980749999999999</v>
      </c>
      <c r="BI333" s="30">
        <f t="shared" ref="BI333" si="3046">BH333*454</f>
        <v>1497.3260499999999</v>
      </c>
      <c r="BJ333" s="30" t="str">
        <f t="shared" ref="BJ333" si="3047">N333</f>
        <v>VLIF35</v>
      </c>
      <c r="BK333" s="31">
        <f t="shared" ref="BK333" si="3048">BE333*0.7</f>
        <v>2.18988</v>
      </c>
      <c r="BL333" s="30">
        <v>72036</v>
      </c>
      <c r="BM333" s="31">
        <f t="shared" ref="BM333" si="3049">BE333*0.3</f>
        <v>0.93852000000000002</v>
      </c>
      <c r="BN333" s="32">
        <v>0.3</v>
      </c>
      <c r="BO333" s="29" t="str">
        <f>'[4]Lookup Tables'!$P$58</f>
        <v>12-8 4x1.25 Universal Clip</v>
      </c>
      <c r="BP333" s="30">
        <f>VLOOKUP($BO333,'[4]Lookup Tables'!$P$58:$Q$60,2)</f>
        <v>8509</v>
      </c>
      <c r="BQ333" s="29" t="str">
        <f>VLOOKUP($S333,'[4]Lookup Tables'!$O$45:$S$53,2)</f>
        <v>54mm142 gauge</v>
      </c>
      <c r="BR333" s="33">
        <f t="shared" ref="BR333" si="3050">($AY333+1.25)/12</f>
        <v>3.7708333333333335</v>
      </c>
      <c r="BS333" s="30">
        <f>VLOOKUP($S333,'[4]Lookup Tables'!$O$45:$S$53,3)</f>
        <v>8040</v>
      </c>
      <c r="BT333" s="29" t="str">
        <f>VLOOKUP($S333,'[4]Lookup Tables'!$O$45:$S$53,4)</f>
        <v>100mm200 gauge</v>
      </c>
      <c r="BU333" s="33">
        <f t="shared" ref="BU333" si="3051">($AY333+1.25)/12</f>
        <v>3.7708333333333335</v>
      </c>
      <c r="BV333" s="30">
        <f>VLOOKUP($S333,'[4]Lookup Tables'!$O$45:$S$53,5)</f>
        <v>8034</v>
      </c>
      <c r="BW333" s="34">
        <f t="shared" ref="BW333" si="3052">F333</f>
        <v>16</v>
      </c>
      <c r="BX333" s="34">
        <f t="shared" ref="BX333" si="3053">BB333*BW333</f>
        <v>47.95</v>
      </c>
      <c r="BY333" s="34">
        <f t="shared" ref="BY333" si="3054">BE333*BW333</f>
        <v>50.054400000000001</v>
      </c>
      <c r="BZ333" s="34">
        <f t="shared" ref="BZ333" si="3055">BH333*BW333</f>
        <v>52.769199999999998</v>
      </c>
      <c r="CA333" s="34">
        <f t="shared" ref="CA333" si="3056">BZ333+CE333+CI333</f>
        <v>55.269199999999998</v>
      </c>
      <c r="CB333" s="35" t="str">
        <f t="array" ref="CB333">VLOOKUP($E333&amp;ROUNDUP(($AZ333),0), CHOOSE({1,2},'[4]Lookup Tables'!$X$3:$X$129&amp;'[4]Lookup Tables'!$Y$3:$Y$129,'[4]Lookup Tables'!$Z$3:$Z$129),2,0)</f>
        <v>47"-2pc</v>
      </c>
      <c r="CC333" s="34">
        <f t="array" ref="CC333">VLOOKUP($E333&amp;ROUNDUP(($AZ333),0), CHOOSE({1,2},'[4]Lookup Tables'!$X$3:$X$129&amp;'[4]Lookup Tables'!$Y$3:$Y$129,'[4]Lookup Tables'!AA$3:$AA$129),2,0)</f>
        <v>8470</v>
      </c>
      <c r="CD333" s="34">
        <f t="array" ref="CD333">VLOOKUP($E333&amp;ROUNDUP(($AZ333),0), CHOOSE({1,2},'[4]Lookup Tables'!$X$3:$X$129&amp;'[4]Lookup Tables'!$Y$3:$Y$129,'[4]Lookup Tables'!$AB$3:$AB$129),2,0)</f>
        <v>8471</v>
      </c>
      <c r="CE333" s="36">
        <f t="array" ref="CE333">VLOOKUP($E333&amp;ROUNDUP(($AZ333),0), CHOOSE({1,2},'[4]Lookup Tables'!$X$3:$X$129&amp;'[4]Lookup Tables'!$Y$3:$Y$129,'[4]Lookup Tables'!$AD$3:$AD$129),2,0)</f>
        <v>2.5</v>
      </c>
      <c r="CF333" s="34">
        <f t="array" ref="CF333">VLOOKUP($E333&amp;ROUNDUP(($AZ333),0), CHOOSE({1,2},'[4]Lookup Tables'!$X$3:$X$129&amp;'[4]Lookup Tables'!$Y$3:$Y$129,'[4]Lookup Tables'!$AE$3:$AE$129),2,0)</f>
        <v>2</v>
      </c>
      <c r="CG333" s="34" t="str">
        <f t="array" ref="CG333">VLOOKUP($E333&amp;ROUNDUP(($AZ333+1),0), CHOOSE({1,2},'[4]Lookup Tables'!$X$3:$X$129&amp;'[4]Lookup Tables'!$Y$3:$Y$129,'[4]Lookup Tables'!$AC$3:$AC$129),2,0)</f>
        <v>NA</v>
      </c>
      <c r="CH333" s="36">
        <f t="shared" ref="CH333" si="3057">(CO333*12)*0.0386</f>
        <v>9.3086819047872797</v>
      </c>
      <c r="CI333" s="36">
        <f t="shared" si="2814"/>
        <v>0</v>
      </c>
      <c r="CJ333" s="36">
        <f t="shared" ref="CJ333" si="3058">((3.14159*(((S333*0.039370078474)/2)^2))*Q333)*BW333</f>
        <v>668.09185655059491</v>
      </c>
      <c r="CK333" s="36">
        <f t="shared" ref="CK333" si="3059">((SQRT((CJ333/Q333)/3.14159))*2)</f>
        <v>4.4094487890880005</v>
      </c>
      <c r="CL333" s="36">
        <f t="shared" ref="CL333" si="3060">CK333/0.7827</f>
        <v>5.633638417130447</v>
      </c>
      <c r="CM333" s="36">
        <f t="shared" ref="CM333" si="3061">(2*3.14159*(CL333/2))/12</f>
        <v>1.4748818429060702</v>
      </c>
      <c r="CN333" s="37">
        <f t="shared" ref="CN333" si="3062">ROUNDUP((Q333/3)*CM333,1)</f>
        <v>21.6</v>
      </c>
      <c r="CO333" s="37">
        <f t="shared" ref="CO333" si="3063">(CN333*ABS(COS(15)))+((6*(CM333*5))/12)</f>
        <v>20.096463525015718</v>
      </c>
      <c r="CP333" s="52">
        <f t="array" ref="CP333">VLOOKUP($S333&amp;$D333, CHOOSE({1,2}, '[4]Lookup Tables'!$O$65:$O$79&amp;'[4]Lookup Tables'!$P$65:$P$79,'[4]Lookup Tables'!$Q$65:$Q$79),2,0)</f>
        <v>8510</v>
      </c>
      <c r="CQ333" s="39">
        <f t="shared" si="2821"/>
        <v>3.5411305555555552</v>
      </c>
      <c r="CR333" s="40" t="str">
        <f>+IFERROR(VLOOKUP($J333,'[5]Codes - Revised'!$A$8:$O$12110,10,FALSE),"ERROR")</f>
        <v>48 x 44</v>
      </c>
      <c r="CS333" s="41">
        <f t="shared" ref="CS333:CS336" si="3064">CQ333*F333*H333</f>
        <v>2039.6911999999998</v>
      </c>
    </row>
    <row r="334" spans="1:97" s="10" customFormat="1">
      <c r="A334" s="11" t="s">
        <v>21</v>
      </c>
      <c r="B334" s="12">
        <v>250068</v>
      </c>
      <c r="C334" s="11" t="s">
        <v>676</v>
      </c>
      <c r="D334" s="11" t="s">
        <v>50</v>
      </c>
      <c r="E334" s="11" t="s">
        <v>24</v>
      </c>
      <c r="F334" s="56">
        <v>12</v>
      </c>
      <c r="G334" s="13">
        <f>CA334</f>
        <v>45.63450000000001</v>
      </c>
      <c r="H334" s="14">
        <v>48</v>
      </c>
      <c r="I334" s="13">
        <f>F334*H334</f>
        <v>576</v>
      </c>
      <c r="J334" s="14">
        <v>12570</v>
      </c>
      <c r="K334" s="11">
        <v>50</v>
      </c>
      <c r="L334" s="15">
        <f>+IFERROR(VLOOKUP($K334,'[4]Lookup Tables'!$A$3:$B$35,2,FALSE),"ERROR")</f>
        <v>50</v>
      </c>
      <c r="M334" s="11" t="s">
        <v>51</v>
      </c>
      <c r="N334" s="15" t="str">
        <f t="array" ref="N334">VLOOKUP($M334&amp;$L334, CHOOSE({1,2}, '[4]Lookup Tables'!$I$59:$I$165&amp;'[4]Lookup Tables'!$J$59:$J$165,'[4]Lookup Tables'!$K$59:$K$165), 2,0)</f>
        <v>VLIF50</v>
      </c>
      <c r="O334" s="15">
        <f t="array" ref="O334">VLOOKUP($M334&amp;$K334&amp;A334, CHOOSE({1,2,3}, '[4]Lookup Tables'!$I$59:$I$165&amp;'[4]Lookup Tables'!$J$59:$J$165&amp;'[4]Lookup Tables'!$H$59:$H$165,'[4]Lookup Tables'!$L$59:$L$165), 2,0)</f>
        <v>70344</v>
      </c>
      <c r="P334" s="15">
        <f>+IFERROR(VLOOKUP($A334,'[4]Lookup Tables'!$I$54:$J$55,2,FALSE),"ERROR")</f>
        <v>72036</v>
      </c>
      <c r="Q334" s="16">
        <v>47.75</v>
      </c>
      <c r="R334" s="51">
        <v>1.25</v>
      </c>
      <c r="S334" s="18">
        <v>28</v>
      </c>
      <c r="T334" s="19">
        <f>(VLOOKUP(S334,'[4]Lookup Tables'!$L$3:$M$11,2,FALSE))*0.039370078474</f>
        <v>1.0925196776535</v>
      </c>
      <c r="U334" s="17">
        <f>(3.14159*(T334/2)^2)*(Q334)</f>
        <v>44.763230999195301</v>
      </c>
      <c r="V334" s="20" t="str">
        <f>+IFERROR(VLOOKUP(L334,'[4]Lookup Tables'!$R$4:$U$22,3,FALSE),"ERROR")</f>
        <v>Green</v>
      </c>
      <c r="W334" s="21">
        <f>B334</f>
        <v>250068</v>
      </c>
      <c r="X334" s="22" t="s">
        <v>677</v>
      </c>
      <c r="Y334" s="23" t="s">
        <v>27</v>
      </c>
      <c r="Z334" s="23" t="str">
        <f>+IFERROR(VLOOKUP(L334,'[4]Lookup Tables'!$R$4:$U$22,4,FALSE),"ERROR")</f>
        <v>Medium</v>
      </c>
      <c r="AA334" s="21">
        <f>S334</f>
        <v>28</v>
      </c>
      <c r="AB334" s="24">
        <f>R334</f>
        <v>1.25</v>
      </c>
      <c r="AC334" s="23" t="s">
        <v>28</v>
      </c>
      <c r="AD334" s="25">
        <v>0.75</v>
      </c>
      <c r="AE334" s="26">
        <f>(($U334-(3.1459*(($AB334+0.043)/2)^2))/((3.1459*(($AB334+0.043)/2)^2)-(3.1459*(AD334/2)^2)))/12</f>
        <v>4.1499136431215149</v>
      </c>
      <c r="AF334" s="23" t="s">
        <v>305</v>
      </c>
      <c r="AG334" s="23">
        <v>0.875</v>
      </c>
      <c r="AH334" s="26">
        <f>(($U334-(3.1459*(($AB334+0.043)/2)^2))/((3.1459*(($AB334+0.043)/2)^2)-(3.1459*(AG334/2)^2)))/12</f>
        <v>5.0800933875986614</v>
      </c>
      <c r="AI334" s="23" t="s">
        <v>306</v>
      </c>
      <c r="AJ334" s="23">
        <v>1</v>
      </c>
      <c r="AK334" s="26">
        <f>(($U334-(3.1459*(($AB334+0.043)/2)^2))/((3.1459*(($AB334+0.043)/2)^2)-(3.1459*(AJ334/2)^2)))/12</f>
        <v>6.8522875677171653</v>
      </c>
      <c r="AL334" s="23" t="s">
        <v>31</v>
      </c>
      <c r="AM334" s="23">
        <v>0.80400000000000005</v>
      </c>
      <c r="AN334" s="26">
        <f>(($U334-(3.1459*(($AB334+0.043)/2)^2))/((3.1459*(($AB334+0.043)/2)^2)-(3.1459*(AM334/2)^2)))/12</f>
        <v>4.4895205733414167</v>
      </c>
      <c r="AO334" s="23"/>
      <c r="AP334" s="23"/>
      <c r="AQ334" s="26">
        <f>(($U334-(3.1459*(($AB334+0.043)/2)^2))/((3.1459*(($AB334+0.043)/2)^2)-(3.1459*(AP334/2)^2)))/12</f>
        <v>2.7536593018168563</v>
      </c>
      <c r="AR334" s="47">
        <f>AY334</f>
        <v>48</v>
      </c>
      <c r="AS334" s="21">
        <f>+IFERROR(VLOOKUP(L334,'[4]Lookup Tables'!$R$4:$U$22,2,FALSE),"ERROR")</f>
        <v>60</v>
      </c>
      <c r="AT334" s="23" t="str">
        <f>A334</f>
        <v>B or G</v>
      </c>
      <c r="AU334" s="21">
        <f>F334</f>
        <v>12</v>
      </c>
      <c r="AV334" s="21" t="str">
        <f>+IFERROR(VLOOKUP(L334,'[4]Lookup Tables'!$R$4:$V$22,5,FALSE),"ERROR")</f>
        <v>5-8</v>
      </c>
      <c r="AW334" s="21">
        <v>600</v>
      </c>
      <c r="AX334" s="48">
        <f>Q334</f>
        <v>47.75</v>
      </c>
      <c r="AY334" s="48">
        <f>AX334+0.25</f>
        <v>48</v>
      </c>
      <c r="AZ334" s="48">
        <f>AX334+1</f>
        <v>48.75</v>
      </c>
      <c r="BA334" s="29">
        <f t="array" ref="BA334">VLOOKUP($S334&amp;$M334, CHOOSE({1,2}, '[4]Lookup Tables'!$I$20:$I$49&amp;'[4]Lookup Tables'!$J$20:$J$49,'[4]Lookup Tables'!$K$20:$K$49), 2,0)</f>
        <v>6.8500000000000005E-2</v>
      </c>
      <c r="BB334" s="29">
        <f>BA334*AX334</f>
        <v>3.2708750000000002</v>
      </c>
      <c r="BC334" s="30">
        <f>BB334*454</f>
        <v>1484.9772500000001</v>
      </c>
      <c r="BD334" s="29">
        <f t="array" ref="BD334">VLOOKUP($S334&amp;$M334, CHOOSE({1,2}, '[4]Lookup Tables'!$I$20:$I$49&amp;'[4]Lookup Tables'!$J$20:$J$49,'[4]Lookup Tables'!$L$20:$L$49), 2,0)</f>
        <v>7.1099999999999997E-2</v>
      </c>
      <c r="BE334" s="29">
        <f>BD334*AY334</f>
        <v>3.4127999999999998</v>
      </c>
      <c r="BF334" s="30">
        <f>BE334*454</f>
        <v>1549.4112</v>
      </c>
      <c r="BG334" s="29">
        <f t="array" ref="BG334">VLOOKUP($S334&amp;$M334, CHOOSE({1,2}, '[4]Lookup Tables'!$I$20:$I$49&amp;'[4]Lookup Tables'!$J$20:$J$49,'[4]Lookup Tables'!$M$20:$M$49), 2,0)</f>
        <v>7.3700000000000002E-2</v>
      </c>
      <c r="BH334" s="29">
        <f>BG334*AZ334</f>
        <v>3.5928750000000003</v>
      </c>
      <c r="BI334" s="30">
        <f>BH334*454</f>
        <v>1631.16525</v>
      </c>
      <c r="BJ334" s="30" t="str">
        <f>N334</f>
        <v>VLIF50</v>
      </c>
      <c r="BK334" s="31">
        <f>BE334*0.7</f>
        <v>2.3889599999999995</v>
      </c>
      <c r="BL334" s="30">
        <v>72036</v>
      </c>
      <c r="BM334" s="31">
        <f>BE334*0.3</f>
        <v>1.0238399999999999</v>
      </c>
      <c r="BN334" s="32">
        <v>0.3</v>
      </c>
      <c r="BO334" s="29" t="str">
        <f>'[4]Lookup Tables'!$P$58</f>
        <v>12-8 4x1.25 Universal Clip</v>
      </c>
      <c r="BP334" s="30">
        <f>VLOOKUP($BO334,'[4]Lookup Tables'!$P$58:$Q$60,2)</f>
        <v>8509</v>
      </c>
      <c r="BQ334" s="29" t="str">
        <f>VLOOKUP($S334,'[4]Lookup Tables'!$O$45:$S$53,2)</f>
        <v>54mm142 gauge</v>
      </c>
      <c r="BR334" s="33">
        <f>($AY334+1.25)/12</f>
        <v>4.104166666666667</v>
      </c>
      <c r="BS334" s="30">
        <f>VLOOKUP($S334,'[4]Lookup Tables'!$O$45:$S$53,3)</f>
        <v>8040</v>
      </c>
      <c r="BT334" s="29" t="str">
        <f>VLOOKUP($S334,'[4]Lookup Tables'!$O$45:$S$53,4)</f>
        <v>100mm200 gauge</v>
      </c>
      <c r="BU334" s="33">
        <f>($AY334+1.25)/12</f>
        <v>4.104166666666667</v>
      </c>
      <c r="BV334" s="30">
        <f>VLOOKUP($S334,'[4]Lookup Tables'!$O$45:$S$53,5)</f>
        <v>8034</v>
      </c>
      <c r="BW334" s="34">
        <f>F334</f>
        <v>12</v>
      </c>
      <c r="BX334" s="34">
        <f>BB334*BW334</f>
        <v>39.250500000000002</v>
      </c>
      <c r="BY334" s="34">
        <f>BE334*BW334</f>
        <v>40.953599999999994</v>
      </c>
      <c r="BZ334" s="34">
        <f>BH334*BW334</f>
        <v>43.114500000000007</v>
      </c>
      <c r="CA334" s="34">
        <f>BZ334+CE334+CI334</f>
        <v>45.63450000000001</v>
      </c>
      <c r="CB334" s="35" t="str">
        <f t="array" ref="CB334">VLOOKUP($E334&amp;ROUNDUP(($AZ334),0), CHOOSE({1,2},'[4]Lookup Tables'!$X$3:$X$129&amp;'[4]Lookup Tables'!$Y$3:$Y$129,'[4]Lookup Tables'!$Z$3:$Z$129),2,0)</f>
        <v>56"-2pc</v>
      </c>
      <c r="CC334" s="34">
        <f t="array" ref="CC334">VLOOKUP($E334&amp;ROUNDUP(($AZ334),0), CHOOSE({1,2},'[4]Lookup Tables'!$X$3:$X$129&amp;'[4]Lookup Tables'!$Y$3:$Y$129,'[4]Lookup Tables'!AA$3:$AA$129),2,0)</f>
        <v>8480</v>
      </c>
      <c r="CD334" s="34">
        <f t="array" ref="CD334">VLOOKUP($E334&amp;ROUNDUP(($AZ334),0), CHOOSE({1,2},'[4]Lookup Tables'!$X$3:$X$129&amp;'[4]Lookup Tables'!$Y$3:$Y$129,'[4]Lookup Tables'!$AB$3:$AB$129),2,0)</f>
        <v>8481</v>
      </c>
      <c r="CE334" s="36">
        <f t="array" ref="CE334">VLOOKUP($E334&amp;ROUNDUP(($AZ334),0), CHOOSE({1,2},'[4]Lookup Tables'!$X$3:$X$129&amp;'[4]Lookup Tables'!$Y$3:$Y$129,'[4]Lookup Tables'!$AD$3:$AD$129),2,0)</f>
        <v>2.52</v>
      </c>
      <c r="CF334" s="34">
        <f t="array" ref="CF334">VLOOKUP($E334&amp;ROUNDUP(($AZ334),0), CHOOSE({1,2},'[4]Lookup Tables'!$X$3:$X$129&amp;'[4]Lookup Tables'!$Y$3:$Y$129,'[4]Lookup Tables'!$AE$3:$AE$129),2,0)</f>
        <v>3</v>
      </c>
      <c r="CG334" s="34" t="str">
        <f t="array" ref="CG334">VLOOKUP($E334&amp;ROUNDUP(($AZ334+1),0), CHOOSE({1,2},'[4]Lookup Tables'!$X$3:$X$129&amp;'[4]Lookup Tables'!$Y$3:$Y$129,'[4]Lookup Tables'!$AC$3:$AC$129),2,0)</f>
        <v>NA</v>
      </c>
      <c r="CH334" s="36">
        <f>(CO334*12)*0.0386</f>
        <v>8.657599997434529</v>
      </c>
      <c r="CI334" s="36">
        <f t="shared" si="2814"/>
        <v>0</v>
      </c>
      <c r="CJ334" s="36">
        <f>((3.14159*(((S334*0.039370078474)/2)^2))*Q334)*BW334</f>
        <v>546.88090543355838</v>
      </c>
      <c r="CK334" s="36">
        <f>((SQRT((CJ334/Q334)/3.14159))*2)</f>
        <v>3.81869466803674</v>
      </c>
      <c r="CL334" s="36">
        <f>CK334/0.7827</f>
        <v>4.8788739849709213</v>
      </c>
      <c r="CM334" s="36">
        <f>(2*3.14159*(CL334/2))/12</f>
        <v>1.2772851435370665</v>
      </c>
      <c r="CN334" s="37">
        <f>ROUNDUP((Q334/3)*CM334,1)</f>
        <v>20.400000000000002</v>
      </c>
      <c r="CO334" s="37">
        <f>(CN334*ABS(COS(15)))+((6*(CM334*5))/12)</f>
        <v>18.690846281162624</v>
      </c>
      <c r="CP334" s="52">
        <f t="array" ref="CP334">VLOOKUP($S334&amp;$D334, CHOOSE({1,2}, '[4]Lookup Tables'!$O$65:$O$79&amp;'[4]Lookup Tables'!$P$65:$P$79,'[4]Lookup Tables'!$Q$65:$Q$79),2,0)</f>
        <v>8510</v>
      </c>
      <c r="CQ334" s="39">
        <f t="shared" si="2821"/>
        <v>3.889680555555556</v>
      </c>
      <c r="CR334" s="40" t="str">
        <f>+IFERROR(VLOOKUP($J334,'[5]Codes - Revised'!$A$8:$O$12110,10,FALSE),"ERROR")</f>
        <v>56 x 42</v>
      </c>
      <c r="CS334" s="41">
        <f t="shared" si="3064"/>
        <v>2240.4560000000001</v>
      </c>
    </row>
    <row r="335" spans="1:97" s="10" customFormat="1">
      <c r="A335" s="11" t="s">
        <v>21</v>
      </c>
      <c r="B335" s="12">
        <v>251050</v>
      </c>
      <c r="C335" s="11" t="s">
        <v>678</v>
      </c>
      <c r="D335" s="11" t="s">
        <v>50</v>
      </c>
      <c r="E335" s="11" t="s">
        <v>24</v>
      </c>
      <c r="F335" s="56">
        <v>12</v>
      </c>
      <c r="G335" s="13">
        <f>CA335</f>
        <v>50.940900000000006</v>
      </c>
      <c r="H335" s="14">
        <v>42</v>
      </c>
      <c r="I335" s="13">
        <f>F335*H335</f>
        <v>504</v>
      </c>
      <c r="J335" s="14">
        <v>12623</v>
      </c>
      <c r="K335" s="11" t="s">
        <v>65</v>
      </c>
      <c r="L335" s="15" t="str">
        <f>+IFERROR(VLOOKUP($K335,'[4]Lookup Tables'!$A$3:$B$35,2,FALSE),"ERROR")</f>
        <v>0204</v>
      </c>
      <c r="M335" s="11" t="s">
        <v>51</v>
      </c>
      <c r="N335" s="15" t="str">
        <f t="array" ref="N335">VLOOKUP($M335&amp;$L335, CHOOSE({1,2}, '[4]Lookup Tables'!$I$59:$I$165&amp;'[4]Lookup Tables'!$J$59:$J$165,'[4]Lookup Tables'!$K$59:$K$165), 2,0)</f>
        <v>VLIF0204</v>
      </c>
      <c r="O335" s="15">
        <f t="array" ref="O335">VLOOKUP($M335&amp;$K335&amp;A335, CHOOSE({1,2,3}, '[4]Lookup Tables'!$I$59:$I$165&amp;'[4]Lookup Tables'!$J$59:$J$165&amp;'[4]Lookup Tables'!$H$59:$H$165,'[4]Lookup Tables'!$L$59:$L$165), 2,0)</f>
        <v>70348</v>
      </c>
      <c r="P335" s="15">
        <f>+IFERROR(VLOOKUP($A335,'[4]Lookup Tables'!$I$54:$J$55,2,FALSE),"ERROR")</f>
        <v>72036</v>
      </c>
      <c r="Q335" s="16">
        <v>53.75</v>
      </c>
      <c r="R335" s="51">
        <v>1.25</v>
      </c>
      <c r="S335" s="18">
        <v>28</v>
      </c>
      <c r="T335" s="19">
        <f>(VLOOKUP(S335,'[4]Lookup Tables'!$L$3:$M$11,2,FALSE))*0.039370078474</f>
        <v>1.0925196776535</v>
      </c>
      <c r="U335" s="17">
        <f>(3.14159*(T335/2)^2)*(Q335)</f>
        <v>50.387930182340256</v>
      </c>
      <c r="V335" s="20" t="str">
        <f>+IFERROR(VLOOKUP(L335,'[4]Lookup Tables'!$R$4:$U$22,3,FALSE),"ERROR")</f>
        <v>Yellow</v>
      </c>
      <c r="W335" s="21">
        <f>B335</f>
        <v>251050</v>
      </c>
      <c r="X335" s="22" t="s">
        <v>679</v>
      </c>
      <c r="Y335" s="23" t="s">
        <v>27</v>
      </c>
      <c r="Z335" s="23" t="str">
        <f>+IFERROR(VLOOKUP(L335,'[4]Lookup Tables'!$R$4:$U$22,4,FALSE),"ERROR")</f>
        <v>Slow</v>
      </c>
      <c r="AA335" s="21">
        <f>S335</f>
        <v>28</v>
      </c>
      <c r="AB335" s="24">
        <f>R335</f>
        <v>1.25</v>
      </c>
      <c r="AC335" s="23" t="s">
        <v>28</v>
      </c>
      <c r="AD335" s="25">
        <v>0.75</v>
      </c>
      <c r="AE335" s="26">
        <f>(($U335-(3.1459*(($AB335+0.043)/2)^2))/((3.1459*(($AB335+0.043)/2)^2)-(3.1459*(AD335/2)^2)))/12</f>
        <v>4.6871494321750671</v>
      </c>
      <c r="AF335" s="23" t="s">
        <v>305</v>
      </c>
      <c r="AG335" s="23">
        <v>0.875</v>
      </c>
      <c r="AH335" s="26">
        <f>(($U335-(3.1459*(($AB335+0.043)/2)^2))/((3.1459*(($AB335+0.043)/2)^2)-(3.1459*(AG335/2)^2)))/12</f>
        <v>5.7377475496499528</v>
      </c>
      <c r="AI335" s="23" t="s">
        <v>306</v>
      </c>
      <c r="AJ335" s="23">
        <v>1</v>
      </c>
      <c r="AK335" s="26">
        <f>(($U335-(3.1459*(($AB335+0.043)/2)^2))/((3.1459*(($AB335+0.043)/2)^2)-(3.1459*(AJ335/2)^2)))/12</f>
        <v>7.7393648504857175</v>
      </c>
      <c r="AL335" s="23" t="s">
        <v>31</v>
      </c>
      <c r="AM335" s="23">
        <v>0.80400000000000005</v>
      </c>
      <c r="AN335" s="26">
        <f>(($U335-(3.1459*(($AB335+0.043)/2)^2))/((3.1459*(($AB335+0.043)/2)^2)-(3.1459*(AM335/2)^2)))/12</f>
        <v>5.070720891012849</v>
      </c>
      <c r="AO335" s="23"/>
      <c r="AP335" s="23"/>
      <c r="AQ335" s="26">
        <f>(($U335-(3.1459*(($AB335+0.043)/2)^2))/((3.1459*(($AB335+0.043)/2)^2)-(3.1459*(AP335/2)^2)))/12</f>
        <v>3.1101400517833717</v>
      </c>
      <c r="AR335" s="47">
        <f>AY335</f>
        <v>54</v>
      </c>
      <c r="AS335" s="21">
        <f>+IFERROR(VLOOKUP(L335,'[4]Lookup Tables'!$R$4:$U$22,2,FALSE),"ERROR")</f>
        <v>240</v>
      </c>
      <c r="AT335" s="23" t="str">
        <f>A335</f>
        <v>B or G</v>
      </c>
      <c r="AU335" s="21">
        <f>F335</f>
        <v>12</v>
      </c>
      <c r="AV335" s="21" t="str">
        <f>+IFERROR(VLOOKUP(L335,'[4]Lookup Tables'!$R$4:$V$22,5,FALSE),"ERROR")</f>
        <v>5-8</v>
      </c>
      <c r="AW335" s="21">
        <v>600</v>
      </c>
      <c r="AX335" s="48">
        <f>Q335</f>
        <v>53.75</v>
      </c>
      <c r="AY335" s="48">
        <f>AX335+0.25</f>
        <v>54</v>
      </c>
      <c r="AZ335" s="48">
        <f>AX335+1</f>
        <v>54.75</v>
      </c>
      <c r="BA335" s="29">
        <f t="array" ref="BA335">VLOOKUP($S335&amp;$M335, CHOOSE({1,2}, '[4]Lookup Tables'!$I$20:$I$49&amp;'[4]Lookup Tables'!$J$20:$J$49,'[4]Lookup Tables'!$K$20:$K$49), 2,0)</f>
        <v>6.8500000000000005E-2</v>
      </c>
      <c r="BB335" s="29">
        <f>BA335*AX335</f>
        <v>3.6818750000000002</v>
      </c>
      <c r="BC335" s="30">
        <f>BB335*454</f>
        <v>1671.5712500000002</v>
      </c>
      <c r="BD335" s="29">
        <f t="array" ref="BD335">VLOOKUP($S335&amp;$M335, CHOOSE({1,2}, '[4]Lookup Tables'!$I$20:$I$49&amp;'[4]Lookup Tables'!$J$20:$J$49,'[4]Lookup Tables'!$L$20:$L$49), 2,0)</f>
        <v>7.1099999999999997E-2</v>
      </c>
      <c r="BE335" s="29">
        <f>BD335*AY335</f>
        <v>3.8393999999999999</v>
      </c>
      <c r="BF335" s="30">
        <f>BE335*454</f>
        <v>1743.0876000000001</v>
      </c>
      <c r="BG335" s="29">
        <f t="array" ref="BG335">VLOOKUP($S335&amp;$M335, CHOOSE({1,2}, '[4]Lookup Tables'!$I$20:$I$49&amp;'[4]Lookup Tables'!$J$20:$J$49,'[4]Lookup Tables'!$M$20:$M$49), 2,0)</f>
        <v>7.3700000000000002E-2</v>
      </c>
      <c r="BH335" s="29">
        <f>BG335*AZ335</f>
        <v>4.035075</v>
      </c>
      <c r="BI335" s="30">
        <f>BH335*454</f>
        <v>1831.9240500000001</v>
      </c>
      <c r="BJ335" s="30" t="str">
        <f>N335</f>
        <v>VLIF0204</v>
      </c>
      <c r="BK335" s="31">
        <f>BE335*0.7</f>
        <v>2.6875799999999996</v>
      </c>
      <c r="BL335" s="30">
        <v>72036</v>
      </c>
      <c r="BM335" s="31">
        <f>BE335*0.3</f>
        <v>1.1518199999999998</v>
      </c>
      <c r="BN335" s="32">
        <v>0.3</v>
      </c>
      <c r="BO335" s="29" t="str">
        <f>'[4]Lookup Tables'!$P$58</f>
        <v>12-8 4x1.25 Universal Clip</v>
      </c>
      <c r="BP335" s="30">
        <f>VLOOKUP($BO335,'[4]Lookup Tables'!$P$58:$Q$60,2)</f>
        <v>8509</v>
      </c>
      <c r="BQ335" s="29" t="str">
        <f>VLOOKUP($S335,'[4]Lookup Tables'!$O$45:$S$53,2)</f>
        <v>54mm142 gauge</v>
      </c>
      <c r="BR335" s="33">
        <f>($AY335+1.25)/12</f>
        <v>4.604166666666667</v>
      </c>
      <c r="BS335" s="30">
        <f>VLOOKUP($S335,'[4]Lookup Tables'!$O$45:$S$53,3)</f>
        <v>8040</v>
      </c>
      <c r="BT335" s="29" t="str">
        <f>VLOOKUP($S335,'[4]Lookup Tables'!$O$45:$S$53,4)</f>
        <v>100mm200 gauge</v>
      </c>
      <c r="BU335" s="33">
        <f>($AY335+1.25)/12</f>
        <v>4.604166666666667</v>
      </c>
      <c r="BV335" s="30">
        <f>VLOOKUP($S335,'[4]Lookup Tables'!$O$45:$S$53,5)</f>
        <v>8034</v>
      </c>
      <c r="BW335" s="34">
        <f>F335</f>
        <v>12</v>
      </c>
      <c r="BX335" s="34">
        <f>BB335*BW335</f>
        <v>44.182500000000005</v>
      </c>
      <c r="BY335" s="34">
        <f>BE335*BW335</f>
        <v>46.072800000000001</v>
      </c>
      <c r="BZ335" s="34">
        <f>BH335*BW335</f>
        <v>48.420900000000003</v>
      </c>
      <c r="CA335" s="34">
        <f>BZ335+CE335+CI335</f>
        <v>50.940900000000006</v>
      </c>
      <c r="CB335" s="35" t="str">
        <f t="array" ref="CB335">VLOOKUP($E335&amp;ROUNDUP(($AZ335),0), CHOOSE({1,2},'[4]Lookup Tables'!$X$3:$X$129&amp;'[4]Lookup Tables'!$Y$3:$Y$129,'[4]Lookup Tables'!$Z$3:$Z$129),2,0)</f>
        <v>56"-2pc</v>
      </c>
      <c r="CC335" s="34">
        <f t="array" ref="CC335">VLOOKUP($E335&amp;ROUNDUP(($AZ335),0), CHOOSE({1,2},'[4]Lookup Tables'!$X$3:$X$129&amp;'[4]Lookup Tables'!$Y$3:$Y$129,'[4]Lookup Tables'!AA$3:$AA$129),2,0)</f>
        <v>8480</v>
      </c>
      <c r="CD335" s="34">
        <f t="array" ref="CD335">VLOOKUP($E335&amp;ROUNDUP(($AZ335),0), CHOOSE({1,2},'[4]Lookup Tables'!$X$3:$X$129&amp;'[4]Lookup Tables'!$Y$3:$Y$129,'[4]Lookup Tables'!$AB$3:$AB$129),2,0)</f>
        <v>8481</v>
      </c>
      <c r="CE335" s="36">
        <f t="array" ref="CE335">VLOOKUP($E335&amp;ROUNDUP(($AZ335),0), CHOOSE({1,2},'[4]Lookup Tables'!$X$3:$X$129&amp;'[4]Lookup Tables'!$Y$3:$Y$129,'[4]Lookup Tables'!$AD$3:$AD$129),2,0)</f>
        <v>2.52</v>
      </c>
      <c r="CF335" s="34">
        <f t="array" ref="CF335">VLOOKUP($E335&amp;ROUNDUP(($AZ335),0), CHOOSE({1,2},'[4]Lookup Tables'!$X$3:$X$129&amp;'[4]Lookup Tables'!$Y$3:$Y$129,'[4]Lookup Tables'!$AE$3:$AE$129),2,0)</f>
        <v>3</v>
      </c>
      <c r="CG335" s="34" t="str">
        <f t="array" ref="CG335">VLOOKUP($E335&amp;ROUNDUP(($AZ335+1),0), CHOOSE({1,2},'[4]Lookup Tables'!$X$3:$X$129&amp;'[4]Lookup Tables'!$Y$3:$Y$129,'[4]Lookup Tables'!$AC$3:$AC$129),2,0)</f>
        <v>NA</v>
      </c>
      <c r="CH335" s="36">
        <f>(CO335*12)*0.0386</f>
        <v>9.5373186005250439</v>
      </c>
      <c r="CI335" s="36">
        <f t="shared" si="2814"/>
        <v>0</v>
      </c>
      <c r="CJ335" s="36">
        <f>((3.14159*(((S335*0.039370078474)/2)^2))*Q335)*BW335</f>
        <v>615.59892496447674</v>
      </c>
      <c r="CK335" s="36">
        <f>((SQRT((CJ335/Q335)/3.14159))*2)</f>
        <v>3.81869466803674</v>
      </c>
      <c r="CL335" s="36">
        <f>CK335/0.7827</f>
        <v>4.8788739849709213</v>
      </c>
      <c r="CM335" s="36">
        <f>(2*3.14159*(CL335/2))/12</f>
        <v>1.2772851435370665</v>
      </c>
      <c r="CN335" s="37">
        <f>ROUNDUP((Q335/3)*CM335,1)</f>
        <v>22.900000000000002</v>
      </c>
      <c r="CO335" s="37">
        <f>(CN335*ABS(COS(15)))+((6*(CM335*5))/12)</f>
        <v>20.590066063309678</v>
      </c>
      <c r="CP335" s="52">
        <f t="array" ref="CP335">VLOOKUP($S335&amp;$D335, CHOOSE({1,2}, '[4]Lookup Tables'!$O$65:$O$79&amp;'[4]Lookup Tables'!$P$65:$P$79,'[4]Lookup Tables'!$Q$65:$Q$79),2,0)</f>
        <v>8510</v>
      </c>
      <c r="CQ335" s="39">
        <f t="shared" si="2821"/>
        <v>4.3442813492063497</v>
      </c>
      <c r="CR335" s="40" t="str">
        <f>+IFERROR(VLOOKUP($J335,'[5]Codes - Revised'!$A$8:$O$12110,10,FALSE),"ERROR")</f>
        <v>66 x 42</v>
      </c>
      <c r="CS335" s="41">
        <f t="shared" si="3064"/>
        <v>2189.5178000000001</v>
      </c>
    </row>
    <row r="336" spans="1:97" s="10" customFormat="1">
      <c r="A336" s="42" t="s">
        <v>21</v>
      </c>
      <c r="B336" s="12">
        <v>251081</v>
      </c>
      <c r="C336" s="42" t="s">
        <v>680</v>
      </c>
      <c r="D336" s="42" t="s">
        <v>50</v>
      </c>
      <c r="E336" s="42" t="s">
        <v>24</v>
      </c>
      <c r="F336" s="57">
        <v>10</v>
      </c>
      <c r="G336" s="13">
        <f>CA336</f>
        <v>47.352749999999993</v>
      </c>
      <c r="H336" s="43">
        <v>36</v>
      </c>
      <c r="I336" s="13">
        <f>F336*H336</f>
        <v>360</v>
      </c>
      <c r="J336" s="43">
        <v>12625</v>
      </c>
      <c r="K336" s="42">
        <v>35</v>
      </c>
      <c r="L336" s="15">
        <f>+IFERROR(VLOOKUP($K336,'[4]Lookup Tables'!$A$3:$B$35,2,FALSE),"ERROR")</f>
        <v>35</v>
      </c>
      <c r="M336" s="42" t="s">
        <v>56</v>
      </c>
      <c r="N336" s="15" t="str">
        <f t="array" ref="N336">VLOOKUP($M336&amp;$L336, CHOOSE({1,2}, '[4]Lookup Tables'!$I$59:$I$165&amp;'[4]Lookup Tables'!$J$59:$J$165,'[4]Lookup Tables'!$K$59:$K$165), 2,0)</f>
        <v>LIF35</v>
      </c>
      <c r="O336" s="15">
        <f t="array" ref="O336">VLOOKUP($M336&amp;$K336&amp;A336, CHOOSE({1,2,3}, '[4]Lookup Tables'!$I$59:$I$165&amp;'[4]Lookup Tables'!$J$59:$J$165&amp;'[4]Lookup Tables'!$H$59:$H$165,'[4]Lookup Tables'!$L$59:$L$165), 2,0)</f>
        <v>70311</v>
      </c>
      <c r="P336" s="15">
        <f>+IFERROR(VLOOKUP($A336,'[4]Lookup Tables'!$I$54:$J$55,2,FALSE),"ERROR")</f>
        <v>72036</v>
      </c>
      <c r="Q336" s="44">
        <v>59.75</v>
      </c>
      <c r="R336" s="51">
        <v>1.25</v>
      </c>
      <c r="S336" s="45">
        <v>28</v>
      </c>
      <c r="T336" s="19">
        <f>(VLOOKUP(S336,'[4]Lookup Tables'!$L$3:$M$11,2,FALSE))*0.039370078474</f>
        <v>1.0925196776535</v>
      </c>
      <c r="U336" s="17">
        <f>(3.14159*(T336/2)^2)*(Q336)</f>
        <v>56.012629365485218</v>
      </c>
      <c r="V336" s="20" t="str">
        <f>+IFERROR(VLOOKUP(L336,'[4]Lookup Tables'!$R$4:$U$22,3,FALSE),"ERROR")</f>
        <v>Blue</v>
      </c>
      <c r="W336" s="21">
        <f>B336</f>
        <v>251081</v>
      </c>
      <c r="X336" s="46" t="s">
        <v>681</v>
      </c>
      <c r="Y336" s="23" t="s">
        <v>27</v>
      </c>
      <c r="Z336" s="23" t="str">
        <f>+IFERROR(VLOOKUP(L336,'[4]Lookup Tables'!$R$4:$U$22,4,FALSE),"ERROR")</f>
        <v>Fast</v>
      </c>
      <c r="AA336" s="21">
        <f>S336</f>
        <v>28</v>
      </c>
      <c r="AB336" s="24">
        <f>R336</f>
        <v>1.25</v>
      </c>
      <c r="AC336" s="23" t="s">
        <v>28</v>
      </c>
      <c r="AD336" s="25">
        <v>0.75</v>
      </c>
      <c r="AE336" s="26">
        <f>(($U336-(3.1459*(($AB336+0.043)/2)^2))/((3.1459*(($AB336+0.043)/2)^2)-(3.1459*(AD336/2)^2)))/12</f>
        <v>5.2243852212286201</v>
      </c>
      <c r="AF336" s="23" t="s">
        <v>305</v>
      </c>
      <c r="AG336" s="23">
        <v>0.875</v>
      </c>
      <c r="AH336" s="26">
        <f>(($U336-(3.1459*(($AB336+0.043)/2)^2))/((3.1459*(($AB336+0.043)/2)^2)-(3.1459*(AG336/2)^2)))/12</f>
        <v>6.3954017117012443</v>
      </c>
      <c r="AI336" s="23" t="s">
        <v>306</v>
      </c>
      <c r="AJ336" s="23">
        <v>1</v>
      </c>
      <c r="AK336" s="26">
        <f>(($U336-(3.1459*(($AB336+0.043)/2)^2))/((3.1459*(($AB336+0.043)/2)^2)-(3.1459*(AJ336/2)^2)))/12</f>
        <v>8.6264421332542707</v>
      </c>
      <c r="AL336" s="23" t="s">
        <v>31</v>
      </c>
      <c r="AM336" s="23">
        <v>0.80400000000000005</v>
      </c>
      <c r="AN336" s="26">
        <f>(($U336-(3.1459*(($AB336+0.043)/2)^2))/((3.1459*(($AB336+0.043)/2)^2)-(3.1459*(AM336/2)^2)))/12</f>
        <v>5.6519212086842812</v>
      </c>
      <c r="AO336" s="23"/>
      <c r="AP336" s="23"/>
      <c r="AQ336" s="26">
        <f>(($U336-(3.1459*(($AB336+0.043)/2)^2))/((3.1459*(($AB336+0.043)/2)^2)-(3.1459*(AP336/2)^2)))/12</f>
        <v>3.4666208017498881</v>
      </c>
      <c r="AR336" s="47">
        <f>AY336</f>
        <v>60</v>
      </c>
      <c r="AS336" s="21">
        <f>+IFERROR(VLOOKUP(L336,'[4]Lookup Tables'!$R$4:$U$22,2,FALSE),"ERROR")</f>
        <v>30</v>
      </c>
      <c r="AT336" s="23" t="str">
        <f>A336</f>
        <v>B or G</v>
      </c>
      <c r="AU336" s="21">
        <f>F336</f>
        <v>10</v>
      </c>
      <c r="AV336" s="21" t="str">
        <f>+IFERROR(VLOOKUP(L336,'[4]Lookup Tables'!$R$4:$V$22,5,FALSE),"ERROR")</f>
        <v>5-8</v>
      </c>
      <c r="AW336" s="21">
        <v>600</v>
      </c>
      <c r="AX336" s="48">
        <f>Q336</f>
        <v>59.75</v>
      </c>
      <c r="AY336" s="48">
        <f>AX336+0.25</f>
        <v>60</v>
      </c>
      <c r="AZ336" s="48">
        <f>AX336+1</f>
        <v>60.75</v>
      </c>
      <c r="BA336" s="29">
        <f t="array" ref="BA336">VLOOKUP($S336&amp;$M336, CHOOSE({1,2}, '[4]Lookup Tables'!$I$20:$I$49&amp;'[4]Lookup Tables'!$J$20:$J$49,'[4]Lookup Tables'!$K$20:$K$49), 2,0)</f>
        <v>6.8500000000000005E-2</v>
      </c>
      <c r="BB336" s="29">
        <f>BA336*AX336</f>
        <v>4.0928750000000003</v>
      </c>
      <c r="BC336" s="30">
        <f>BB336*454</f>
        <v>1858.16525</v>
      </c>
      <c r="BD336" s="29">
        <f t="array" ref="BD336">VLOOKUP($S336&amp;$M336, CHOOSE({1,2}, '[4]Lookup Tables'!$I$20:$I$49&amp;'[4]Lookup Tables'!$J$20:$J$49,'[4]Lookup Tables'!$L$20:$L$49), 2,0)</f>
        <v>7.1099999999999997E-2</v>
      </c>
      <c r="BE336" s="29">
        <f>BD336*AY336</f>
        <v>4.266</v>
      </c>
      <c r="BF336" s="30">
        <f>BE336*454</f>
        <v>1936.7639999999999</v>
      </c>
      <c r="BG336" s="29">
        <f t="array" ref="BG336">VLOOKUP($S336&amp;$M336, CHOOSE({1,2}, '[4]Lookup Tables'!$I$20:$I$49&amp;'[4]Lookup Tables'!$J$20:$J$49,'[4]Lookup Tables'!$M$20:$M$49), 2,0)</f>
        <v>7.3700000000000002E-2</v>
      </c>
      <c r="BH336" s="29">
        <f>BG336*AZ336</f>
        <v>4.4772749999999997</v>
      </c>
      <c r="BI336" s="30">
        <f>BH336*454</f>
        <v>2032.6828499999999</v>
      </c>
      <c r="BJ336" s="30" t="str">
        <f>N336</f>
        <v>LIF35</v>
      </c>
      <c r="BK336" s="31">
        <f>BE336*0.7</f>
        <v>2.9861999999999997</v>
      </c>
      <c r="BL336" s="30">
        <v>72036</v>
      </c>
      <c r="BM336" s="31">
        <f>BE336*0.3</f>
        <v>1.2798</v>
      </c>
      <c r="BN336" s="32">
        <v>0.3</v>
      </c>
      <c r="BO336" s="29" t="str">
        <f>'[4]Lookup Tables'!$P$58</f>
        <v>12-8 4x1.25 Universal Clip</v>
      </c>
      <c r="BP336" s="30">
        <f>VLOOKUP($BO336,'[4]Lookup Tables'!$P$58:$Q$60,2)</f>
        <v>8509</v>
      </c>
      <c r="BQ336" s="29" t="str">
        <f>VLOOKUP($S336,'[4]Lookup Tables'!$O$45:$S$53,2)</f>
        <v>54mm142 gauge</v>
      </c>
      <c r="BR336" s="33">
        <f>($AY336+1.25)/12</f>
        <v>5.104166666666667</v>
      </c>
      <c r="BS336" s="30">
        <f>VLOOKUP($S336,'[4]Lookup Tables'!$O$45:$S$53,3)</f>
        <v>8040</v>
      </c>
      <c r="BT336" s="29" t="str">
        <f>VLOOKUP($S336,'[4]Lookup Tables'!$O$45:$S$53,4)</f>
        <v>100mm200 gauge</v>
      </c>
      <c r="BU336" s="33">
        <f>($AY336+1.25)/12</f>
        <v>5.104166666666667</v>
      </c>
      <c r="BV336" s="30">
        <f>VLOOKUP($S336,'[4]Lookup Tables'!$O$45:$S$53,5)</f>
        <v>8034</v>
      </c>
      <c r="BW336" s="34">
        <f>F336</f>
        <v>10</v>
      </c>
      <c r="BX336" s="34">
        <f>BB336*BW336</f>
        <v>40.928750000000001</v>
      </c>
      <c r="BY336" s="34">
        <f>BE336*BW336</f>
        <v>42.66</v>
      </c>
      <c r="BZ336" s="34">
        <f>BH336*BW336</f>
        <v>44.772749999999995</v>
      </c>
      <c r="CA336" s="34">
        <f>BZ336+CE336+CI336</f>
        <v>47.352749999999993</v>
      </c>
      <c r="CB336" s="35" t="str">
        <f t="array" ref="CB336">VLOOKUP($E336&amp;ROUNDUP(($AZ336),0), CHOOSE({1,2},'[4]Lookup Tables'!$X$3:$X$129&amp;'[4]Lookup Tables'!$Y$3:$Y$129,'[4]Lookup Tables'!$Z$3:$Z$129),2,0)</f>
        <v>62"-2pc</v>
      </c>
      <c r="CC336" s="34">
        <f t="array" ref="CC336">VLOOKUP($E336&amp;ROUNDUP(($AZ336),0), CHOOSE({1,2},'[4]Lookup Tables'!$X$3:$X$129&amp;'[4]Lookup Tables'!$Y$3:$Y$129,'[4]Lookup Tables'!AA$3:$AA$129),2,0)</f>
        <v>8490</v>
      </c>
      <c r="CD336" s="34">
        <f t="array" ref="CD336">VLOOKUP($E336&amp;ROUNDUP(($AZ336),0), CHOOSE({1,2},'[4]Lookup Tables'!$X$3:$X$129&amp;'[4]Lookup Tables'!$Y$3:$Y$129,'[4]Lookup Tables'!$AB$3:$AB$129),2,0)</f>
        <v>8491</v>
      </c>
      <c r="CE336" s="36">
        <f t="array" ref="CE336">VLOOKUP($E336&amp;ROUNDUP(($AZ336),0), CHOOSE({1,2},'[4]Lookup Tables'!$X$3:$X$129&amp;'[4]Lookup Tables'!$Y$3:$Y$129,'[4]Lookup Tables'!$AD$3:$AD$129),2,0)</f>
        <v>2.58</v>
      </c>
      <c r="CF336" s="34">
        <f t="array" ref="CF336">VLOOKUP($E336&amp;ROUNDUP(($AZ336),0), CHOOSE({1,2},'[4]Lookup Tables'!$X$3:$X$129&amp;'[4]Lookup Tables'!$Y$3:$Y$129,'[4]Lookup Tables'!$AE$3:$AE$129),2,0)</f>
        <v>4</v>
      </c>
      <c r="CG336" s="34" t="str">
        <f t="array" ref="CG336">VLOOKUP($E336&amp;ROUNDUP(($AZ336+1),0), CHOOSE({1,2},'[4]Lookup Tables'!$X$3:$X$129&amp;'[4]Lookup Tables'!$Y$3:$Y$129,'[4]Lookup Tables'!$AC$3:$AC$129),2,0)</f>
        <v>NA</v>
      </c>
      <c r="CH336" s="36">
        <f>(CO336*12)*0.0386</f>
        <v>9.5492012997828493</v>
      </c>
      <c r="CI336" s="36">
        <f t="shared" si="2814"/>
        <v>0</v>
      </c>
      <c r="CJ336" s="36">
        <f>((3.14159*(((S336*0.039370078474)/2)^2))*Q336)*BW336</f>
        <v>570.26412041282924</v>
      </c>
      <c r="CK336" s="36">
        <f>((SQRT((CJ336/Q336)/3.14159))*2)</f>
        <v>3.4859753498473744</v>
      </c>
      <c r="CL336" s="36">
        <f>CK336/0.7827</f>
        <v>4.4537822279894907</v>
      </c>
      <c r="CM336" s="36">
        <f>(2*3.14159*(CL336/2))/12</f>
        <v>1.1659964758024586</v>
      </c>
      <c r="CN336" s="37">
        <f>ROUNDUP((Q336/3)*CM336,1)</f>
        <v>23.3</v>
      </c>
      <c r="CO336" s="37">
        <f>(CN336*ABS(COS(15)))+((6*(CM336*5))/12)</f>
        <v>20.615719559116684</v>
      </c>
      <c r="CP336" s="52">
        <f t="array" ref="CP336">VLOOKUP($S336&amp;$D336, CHOOSE({1,2}, '[4]Lookup Tables'!$O$65:$O$79&amp;'[4]Lookup Tables'!$P$65:$P$79,'[4]Lookup Tables'!$Q$65:$Q$79),2,0)</f>
        <v>8510</v>
      </c>
      <c r="CQ336" s="39">
        <f t="shared" si="2821"/>
        <v>4.874163888888889</v>
      </c>
      <c r="CR336" s="40" t="str">
        <f>+IFERROR(VLOOKUP($J336,'[5]Codes - Revised'!$A$8:$O$12110,10,FALSE),"ERROR")</f>
        <v>66 x 42</v>
      </c>
      <c r="CS336" s="41">
        <f t="shared" si="3064"/>
        <v>1754.6989999999998</v>
      </c>
    </row>
    <row r="337" spans="1:97" s="10" customFormat="1">
      <c r="A337" s="11" t="s">
        <v>21</v>
      </c>
      <c r="B337" s="12">
        <v>251083</v>
      </c>
      <c r="C337" s="11" t="s">
        <v>682</v>
      </c>
      <c r="D337" s="11" t="s">
        <v>50</v>
      </c>
      <c r="E337" s="11" t="s">
        <v>24</v>
      </c>
      <c r="F337" s="56">
        <v>10</v>
      </c>
      <c r="G337" s="13">
        <f>CA337</f>
        <v>47.352749999999993</v>
      </c>
      <c r="H337" s="14">
        <v>36</v>
      </c>
      <c r="I337" s="13">
        <f>F337*H337</f>
        <v>360</v>
      </c>
      <c r="J337" s="14">
        <v>12625</v>
      </c>
      <c r="K337" s="11">
        <v>50</v>
      </c>
      <c r="L337" s="15">
        <f>+IFERROR(VLOOKUP($K337,'[4]Lookup Tables'!$A$3:$B$35,2,FALSE),"ERROR")</f>
        <v>50</v>
      </c>
      <c r="M337" s="11" t="s">
        <v>56</v>
      </c>
      <c r="N337" s="15" t="str">
        <f t="array" ref="N337">VLOOKUP($M337&amp;$L337, CHOOSE({1,2}, '[4]Lookup Tables'!$I$59:$I$165&amp;'[4]Lookup Tables'!$J$59:$J$165,'[4]Lookup Tables'!$K$59:$K$165), 2,0)</f>
        <v>LIF50</v>
      </c>
      <c r="O337" s="15">
        <f t="array" ref="O337">VLOOKUP($M337&amp;$K337&amp;A337, CHOOSE({1,2,3}, '[4]Lookup Tables'!$I$59:$I$165&amp;'[4]Lookup Tables'!$J$59:$J$165&amp;'[4]Lookup Tables'!$H$59:$H$165,'[4]Lookup Tables'!$L$59:$L$165), 2,0)</f>
        <v>70319</v>
      </c>
      <c r="P337" s="15">
        <f>+IFERROR(VLOOKUP($A337,'[4]Lookup Tables'!$I$54:$J$55,2,FALSE),"ERROR")</f>
        <v>72036</v>
      </c>
      <c r="Q337" s="16">
        <v>59.75</v>
      </c>
      <c r="R337" s="51">
        <v>1.25</v>
      </c>
      <c r="S337" s="18">
        <v>28</v>
      </c>
      <c r="T337" s="19">
        <f>(VLOOKUP(S337,'[4]Lookup Tables'!$L$3:$M$11,2,FALSE))*0.039370078474</f>
        <v>1.0925196776535</v>
      </c>
      <c r="U337" s="17">
        <f>(3.14159*(T337/2)^2)*(Q337)</f>
        <v>56.012629365485218</v>
      </c>
      <c r="V337" s="20" t="str">
        <f>+IFERROR(VLOOKUP(L337,'[4]Lookup Tables'!$R$4:$U$22,3,FALSE),"ERROR")</f>
        <v>Green</v>
      </c>
      <c r="W337" s="21">
        <f>B337</f>
        <v>251083</v>
      </c>
      <c r="X337" s="22" t="s">
        <v>683</v>
      </c>
      <c r="Y337" s="23" t="s">
        <v>27</v>
      </c>
      <c r="Z337" s="23" t="str">
        <f>+IFERROR(VLOOKUP(L337,'[4]Lookup Tables'!$R$4:$U$22,4,FALSE),"ERROR")</f>
        <v>Medium</v>
      </c>
      <c r="AA337" s="21">
        <f>S337</f>
        <v>28</v>
      </c>
      <c r="AB337" s="24">
        <f>R337</f>
        <v>1.25</v>
      </c>
      <c r="AC337" s="23" t="s">
        <v>28</v>
      </c>
      <c r="AD337" s="25">
        <v>0.75</v>
      </c>
      <c r="AE337" s="26">
        <f>(($U337-(3.1459*(($AB337+0.043)/2)^2))/((3.1459*(($AB337+0.043)/2)^2)-(3.1459*(AD337/2)^2)))/12</f>
        <v>5.2243852212286201</v>
      </c>
      <c r="AF337" s="23" t="s">
        <v>305</v>
      </c>
      <c r="AG337" s="23">
        <v>0.875</v>
      </c>
      <c r="AH337" s="26">
        <f>(($U337-(3.1459*(($AB337+0.043)/2)^2))/((3.1459*(($AB337+0.043)/2)^2)-(3.1459*(AG337/2)^2)))/12</f>
        <v>6.3954017117012443</v>
      </c>
      <c r="AI337" s="23" t="s">
        <v>306</v>
      </c>
      <c r="AJ337" s="23">
        <v>1</v>
      </c>
      <c r="AK337" s="26">
        <f>(($U337-(3.1459*(($AB337+0.043)/2)^2))/((3.1459*(($AB337+0.043)/2)^2)-(3.1459*(AJ337/2)^2)))/12</f>
        <v>8.6264421332542707</v>
      </c>
      <c r="AL337" s="23" t="s">
        <v>31</v>
      </c>
      <c r="AM337" s="23">
        <v>0.80400000000000005</v>
      </c>
      <c r="AN337" s="26">
        <f>(($U337-(3.1459*(($AB337+0.043)/2)^2))/((3.1459*(($AB337+0.043)/2)^2)-(3.1459*(AM337/2)^2)))/12</f>
        <v>5.6519212086842812</v>
      </c>
      <c r="AO337" s="23"/>
      <c r="AP337" s="23"/>
      <c r="AQ337" s="26">
        <f>(($U337-(3.1459*(($AB337+0.043)/2)^2))/((3.1459*(($AB337+0.043)/2)^2)-(3.1459*(AP337/2)^2)))/12</f>
        <v>3.4666208017498881</v>
      </c>
      <c r="AR337" s="47">
        <f>AY337</f>
        <v>60</v>
      </c>
      <c r="AS337" s="21">
        <f>+IFERROR(VLOOKUP(L337,'[4]Lookup Tables'!$R$4:$U$22,2,FALSE),"ERROR")</f>
        <v>60</v>
      </c>
      <c r="AT337" s="23" t="str">
        <f>A337</f>
        <v>B or G</v>
      </c>
      <c r="AU337" s="21">
        <f>F337</f>
        <v>10</v>
      </c>
      <c r="AV337" s="21" t="str">
        <f>+IFERROR(VLOOKUP(L337,'[4]Lookup Tables'!$R$4:$V$22,5,FALSE),"ERROR")</f>
        <v>5-8</v>
      </c>
      <c r="AW337" s="21">
        <v>600</v>
      </c>
      <c r="AX337" s="48">
        <f>Q337</f>
        <v>59.75</v>
      </c>
      <c r="AY337" s="48">
        <f>AX337+0.25</f>
        <v>60</v>
      </c>
      <c r="AZ337" s="48">
        <f>AX337+1</f>
        <v>60.75</v>
      </c>
      <c r="BA337" s="29">
        <f t="array" ref="BA337">VLOOKUP($S337&amp;$M337, CHOOSE({1,2}, '[4]Lookup Tables'!$I$20:$I$49&amp;'[4]Lookup Tables'!$J$20:$J$49,'[4]Lookup Tables'!$K$20:$K$49), 2,0)</f>
        <v>6.8500000000000005E-2</v>
      </c>
      <c r="BB337" s="29">
        <f>BA337*AX337</f>
        <v>4.0928750000000003</v>
      </c>
      <c r="BC337" s="30">
        <f>BB337*454</f>
        <v>1858.16525</v>
      </c>
      <c r="BD337" s="29">
        <f t="array" ref="BD337">VLOOKUP($S337&amp;$M337, CHOOSE({1,2}, '[4]Lookup Tables'!$I$20:$I$49&amp;'[4]Lookup Tables'!$J$20:$J$49,'[4]Lookup Tables'!$L$20:$L$49), 2,0)</f>
        <v>7.1099999999999997E-2</v>
      </c>
      <c r="BE337" s="29">
        <f>BD337*AY337</f>
        <v>4.266</v>
      </c>
      <c r="BF337" s="30">
        <f>BE337*454</f>
        <v>1936.7639999999999</v>
      </c>
      <c r="BG337" s="29">
        <f t="array" ref="BG337">VLOOKUP($S337&amp;$M337, CHOOSE({1,2}, '[4]Lookup Tables'!$I$20:$I$49&amp;'[4]Lookup Tables'!$J$20:$J$49,'[4]Lookup Tables'!$M$20:$M$49), 2,0)</f>
        <v>7.3700000000000002E-2</v>
      </c>
      <c r="BH337" s="29">
        <f>BG337*AZ337</f>
        <v>4.4772749999999997</v>
      </c>
      <c r="BI337" s="30">
        <f>BH337*454</f>
        <v>2032.6828499999999</v>
      </c>
      <c r="BJ337" s="30" t="str">
        <f>N337</f>
        <v>LIF50</v>
      </c>
      <c r="BK337" s="31">
        <f>BE337*0.7</f>
        <v>2.9861999999999997</v>
      </c>
      <c r="BL337" s="30">
        <v>72036</v>
      </c>
      <c r="BM337" s="31">
        <f>BE337*0.3</f>
        <v>1.2798</v>
      </c>
      <c r="BN337" s="32">
        <v>0.3</v>
      </c>
      <c r="BO337" s="29" t="str">
        <f>'[4]Lookup Tables'!$P$58</f>
        <v>12-8 4x1.25 Universal Clip</v>
      </c>
      <c r="BP337" s="30">
        <f>VLOOKUP($BO337,'[4]Lookup Tables'!$P$58:$Q$60,2)</f>
        <v>8509</v>
      </c>
      <c r="BQ337" s="29" t="str">
        <f>VLOOKUP($S337,'[4]Lookup Tables'!$O$45:$S$53,2)</f>
        <v>54mm142 gauge</v>
      </c>
      <c r="BR337" s="33">
        <f>($AY337+1.25)/12</f>
        <v>5.104166666666667</v>
      </c>
      <c r="BS337" s="30">
        <f>VLOOKUP($S337,'[4]Lookup Tables'!$O$45:$S$53,3)</f>
        <v>8040</v>
      </c>
      <c r="BT337" s="29" t="str">
        <f>VLOOKUP($S337,'[4]Lookup Tables'!$O$45:$S$53,4)</f>
        <v>100mm200 gauge</v>
      </c>
      <c r="BU337" s="33">
        <f>($AY337+1.25)/12</f>
        <v>5.104166666666667</v>
      </c>
      <c r="BV337" s="30">
        <f>VLOOKUP($S337,'[4]Lookup Tables'!$O$45:$S$53,5)</f>
        <v>8034</v>
      </c>
      <c r="BW337" s="34">
        <f>F337</f>
        <v>10</v>
      </c>
      <c r="BX337" s="34">
        <f>BB337*BW337</f>
        <v>40.928750000000001</v>
      </c>
      <c r="BY337" s="34">
        <f>BE337*BW337</f>
        <v>42.66</v>
      </c>
      <c r="BZ337" s="34">
        <f>BH337*BW337</f>
        <v>44.772749999999995</v>
      </c>
      <c r="CA337" s="34">
        <f>BZ337+CE337+CI337</f>
        <v>47.352749999999993</v>
      </c>
      <c r="CB337" s="35" t="str">
        <f t="array" ref="CB337">VLOOKUP($E337&amp;ROUNDUP(($AZ337),0), CHOOSE({1,2},'[4]Lookup Tables'!$X$3:$X$129&amp;'[4]Lookup Tables'!$Y$3:$Y$129,'[4]Lookup Tables'!$Z$3:$Z$129),2,0)</f>
        <v>62"-2pc</v>
      </c>
      <c r="CC337" s="34">
        <f t="array" ref="CC337">VLOOKUP($E337&amp;ROUNDUP(($AZ337),0), CHOOSE({1,2},'[4]Lookup Tables'!$X$3:$X$129&amp;'[4]Lookup Tables'!$Y$3:$Y$129,'[4]Lookup Tables'!AA$3:$AA$129),2,0)</f>
        <v>8490</v>
      </c>
      <c r="CD337" s="34">
        <f t="array" ref="CD337">VLOOKUP($E337&amp;ROUNDUP(($AZ337),0), CHOOSE({1,2},'[4]Lookup Tables'!$X$3:$X$129&amp;'[4]Lookup Tables'!$Y$3:$Y$129,'[4]Lookup Tables'!$AB$3:$AB$129),2,0)</f>
        <v>8491</v>
      </c>
      <c r="CE337" s="36">
        <f t="array" ref="CE337">VLOOKUP($E337&amp;ROUNDUP(($AZ337),0), CHOOSE({1,2},'[4]Lookup Tables'!$X$3:$X$129&amp;'[4]Lookup Tables'!$Y$3:$Y$129,'[4]Lookup Tables'!$AD$3:$AD$129),2,0)</f>
        <v>2.58</v>
      </c>
      <c r="CF337" s="34">
        <f t="array" ref="CF337">VLOOKUP($E337&amp;ROUNDUP(($AZ337),0), CHOOSE({1,2},'[4]Lookup Tables'!$X$3:$X$129&amp;'[4]Lookup Tables'!$Y$3:$Y$129,'[4]Lookup Tables'!$AE$3:$AE$129),2,0)</f>
        <v>4</v>
      </c>
      <c r="CG337" s="34" t="str">
        <f t="array" ref="CG337">VLOOKUP($E337&amp;ROUNDUP(($AZ337+1),0), CHOOSE({1,2},'[4]Lookup Tables'!$X$3:$X$129&amp;'[4]Lookup Tables'!$Y$3:$Y$129,'[4]Lookup Tables'!$AC$3:$AC$129),2,0)</f>
        <v>NA</v>
      </c>
      <c r="CH337" s="36">
        <f>(CO337*12)*0.0386</f>
        <v>9.5492012997828493</v>
      </c>
      <c r="CI337" s="36">
        <f t="shared" si="2814"/>
        <v>0</v>
      </c>
      <c r="CJ337" s="36">
        <f>((3.14159*(((S337*0.039370078474)/2)^2))*Q337)*BW337</f>
        <v>570.26412041282924</v>
      </c>
      <c r="CK337" s="36">
        <f>((SQRT((CJ337/Q337)/3.14159))*2)</f>
        <v>3.4859753498473744</v>
      </c>
      <c r="CL337" s="36">
        <f>CK337/0.7827</f>
        <v>4.4537822279894907</v>
      </c>
      <c r="CM337" s="36">
        <f>(2*3.14159*(CL337/2))/12</f>
        <v>1.1659964758024586</v>
      </c>
      <c r="CN337" s="37">
        <f>ROUNDUP((Q337/3)*CM337,1)</f>
        <v>23.3</v>
      </c>
      <c r="CO337" s="37">
        <f>(CN337*ABS(COS(15)))+((6*(CM337*5))/12)</f>
        <v>20.615719559116684</v>
      </c>
      <c r="CP337" s="52">
        <f t="array" ref="CP337">VLOOKUP($S337&amp;$D337, CHOOSE({1,2}, '[4]Lookup Tables'!$O$65:$O$79&amp;'[4]Lookup Tables'!$P$65:$P$79,'[4]Lookup Tables'!$Q$65:$Q$79),2,0)</f>
        <v>8510</v>
      </c>
      <c r="CQ337" s="39">
        <f t="shared" si="2821"/>
        <v>4.874163888888889</v>
      </c>
      <c r="CR337" s="40" t="str">
        <f>+IFERROR(VLOOKUP($J337,'[5]Codes - Revised'!$A$8:$O$12110,10,FALSE),"ERROR")</f>
        <v>66 x 42</v>
      </c>
      <c r="CS337" s="41">
        <f>CQ337*F337*H337</f>
        <v>1754.6989999999998</v>
      </c>
    </row>
    <row r="338" spans="1:97" s="10" customFormat="1">
      <c r="A338" s="11"/>
      <c r="B338" s="11"/>
      <c r="C338" s="11"/>
      <c r="D338" s="11"/>
      <c r="E338" s="11"/>
      <c r="F338" s="56"/>
      <c r="G338" s="13"/>
      <c r="H338" s="14"/>
      <c r="I338" s="13"/>
      <c r="J338" s="14"/>
      <c r="K338" s="11"/>
      <c r="L338" s="15"/>
      <c r="M338" s="11"/>
      <c r="N338" s="15"/>
      <c r="O338" s="15"/>
      <c r="P338" s="15"/>
      <c r="Q338" s="16"/>
      <c r="R338" s="51"/>
      <c r="S338" s="18"/>
      <c r="T338" s="19"/>
      <c r="U338" s="17"/>
      <c r="V338" s="20"/>
      <c r="W338" s="21"/>
      <c r="X338" s="22"/>
      <c r="Y338" s="23"/>
      <c r="Z338" s="23"/>
      <c r="AA338" s="21"/>
      <c r="AB338" s="24"/>
      <c r="AC338" s="23"/>
      <c r="AD338" s="25"/>
      <c r="AE338" s="26"/>
      <c r="AF338" s="23"/>
      <c r="AG338" s="23"/>
      <c r="AH338" s="26"/>
      <c r="AI338" s="23"/>
      <c r="AJ338" s="23"/>
      <c r="AK338" s="26"/>
      <c r="AL338" s="23"/>
      <c r="AM338" s="23"/>
      <c r="AN338" s="26"/>
      <c r="AO338" s="23"/>
      <c r="AP338" s="23"/>
      <c r="AQ338" s="26"/>
      <c r="AR338" s="47"/>
      <c r="AS338" s="21"/>
      <c r="AT338" s="23"/>
      <c r="AU338" s="21"/>
      <c r="AV338" s="21"/>
      <c r="AW338" s="21"/>
      <c r="AX338" s="48"/>
      <c r="AY338" s="48"/>
      <c r="AZ338" s="48"/>
      <c r="BA338" s="29"/>
      <c r="BB338" s="29"/>
      <c r="BC338" s="30"/>
      <c r="BD338" s="29"/>
      <c r="BE338" s="29"/>
      <c r="BF338" s="30"/>
      <c r="BG338" s="29"/>
      <c r="BH338" s="29"/>
      <c r="BI338" s="30"/>
      <c r="BJ338" s="30"/>
      <c r="BK338" s="31"/>
      <c r="BL338" s="30"/>
      <c r="BM338" s="31"/>
      <c r="BN338" s="32"/>
      <c r="BO338" s="29"/>
      <c r="BP338" s="30"/>
      <c r="BQ338" s="29"/>
      <c r="BR338" s="33"/>
      <c r="BS338" s="30"/>
      <c r="BT338" s="29"/>
      <c r="BU338" s="33"/>
      <c r="BV338" s="30"/>
      <c r="BW338" s="34"/>
      <c r="BX338" s="34"/>
      <c r="BY338" s="34"/>
      <c r="BZ338" s="34"/>
      <c r="CA338" s="34"/>
      <c r="CB338" s="35"/>
      <c r="CC338" s="34"/>
      <c r="CD338" s="34"/>
      <c r="CE338" s="36"/>
      <c r="CF338" s="34"/>
      <c r="CG338" s="34"/>
      <c r="CH338" s="36"/>
      <c r="CI338" s="36"/>
      <c r="CJ338" s="36"/>
      <c r="CK338" s="36"/>
      <c r="CL338" s="36"/>
      <c r="CM338" s="36"/>
      <c r="CN338" s="37"/>
      <c r="CO338" s="37"/>
      <c r="CP338" s="52"/>
      <c r="CQ338" s="39"/>
      <c r="CR338" s="40"/>
      <c r="CS338" s="41"/>
    </row>
    <row r="339" spans="1:97" s="10" customFormat="1">
      <c r="A339" s="11" t="s">
        <v>277</v>
      </c>
      <c r="B339" s="12">
        <v>210001</v>
      </c>
      <c r="C339" s="11" t="s">
        <v>684</v>
      </c>
      <c r="D339" s="11" t="s">
        <v>23</v>
      </c>
      <c r="E339" s="11" t="s">
        <v>24</v>
      </c>
      <c r="F339" s="56">
        <v>30</v>
      </c>
      <c r="G339" s="13">
        <f t="shared" ref="G339:G340" si="3065">CA339</f>
        <v>45.8675</v>
      </c>
      <c r="H339" s="14">
        <v>48</v>
      </c>
      <c r="I339" s="13">
        <f t="shared" ref="I339:I340" si="3066">F339*H339</f>
        <v>1440</v>
      </c>
      <c r="J339" s="14">
        <v>32253</v>
      </c>
      <c r="K339" s="11">
        <v>35</v>
      </c>
      <c r="L339" s="15">
        <f>+IFERROR(VLOOKUP($K339,'[4]Lookup Tables'!$A$3:$B$35,2,FALSE),"ERROR")</f>
        <v>35</v>
      </c>
      <c r="M339" s="11" t="s">
        <v>25</v>
      </c>
      <c r="N339" s="15" t="str">
        <f t="array" ref="N339">VLOOKUP($M339&amp;$L339, CHOOSE({1,2}, '[4]Lookup Tables'!$I$59:$I$165&amp;'[4]Lookup Tables'!$J$59:$J$165,'[4]Lookup Tables'!$K$59:$K$165), 2,0)</f>
        <v>M35</v>
      </c>
      <c r="O339" s="15">
        <f t="array" ref="O339">VLOOKUP($M339&amp;$K339&amp;A339, CHOOSE({1,2,3}, '[4]Lookup Tables'!$I$59:$I$165&amp;'[4]Lookup Tables'!$J$59:$J$165&amp;'[4]Lookup Tables'!$H$59:$H$165,'[4]Lookup Tables'!$L$59:$L$165), 2,0)</f>
        <v>70474</v>
      </c>
      <c r="P339" s="15">
        <f>+IFERROR(VLOOKUP($A339,'[4]Lookup Tables'!$I$54:$J$55,2,FALSE),"ERROR")</f>
        <v>72038</v>
      </c>
      <c r="Q339" s="16">
        <v>23.75</v>
      </c>
      <c r="R339" s="51">
        <v>1.25</v>
      </c>
      <c r="S339" s="18">
        <v>25</v>
      </c>
      <c r="T339" s="19">
        <f>(VLOOKUP(S339,'[4]Lookup Tables'!$L$3:$M$11,2,FALSE))*0.039370078474</f>
        <v>0.96456692261300003</v>
      </c>
      <c r="U339" s="17">
        <f t="shared" ref="U339:U340" si="3067">(3.14159*(T339/2)^2)*(Q339)</f>
        <v>17.354729867427562</v>
      </c>
      <c r="V339" s="20" t="str">
        <f>+IFERROR(VLOOKUP(L339,'[4]Lookup Tables'!$R$4:$U$22,3,FALSE),"ERROR")</f>
        <v>Blue</v>
      </c>
      <c r="W339" s="21">
        <f t="shared" ref="W339:W340" si="3068">B339</f>
        <v>210001</v>
      </c>
      <c r="X339" s="22" t="s">
        <v>685</v>
      </c>
      <c r="Y339" s="23" t="s">
        <v>27</v>
      </c>
      <c r="Z339" s="23" t="str">
        <f>+IFERROR(VLOOKUP(L339,'[4]Lookup Tables'!$R$4:$U$22,4,FALSE),"ERROR")</f>
        <v>Fast</v>
      </c>
      <c r="AA339" s="21">
        <f t="shared" ref="AA339:AA340" si="3069">S339</f>
        <v>25</v>
      </c>
      <c r="AB339" s="24">
        <f t="shared" ref="AB339:AB340" si="3070">R339</f>
        <v>1.25</v>
      </c>
      <c r="AC339" s="23" t="s">
        <v>28</v>
      </c>
      <c r="AD339" s="25">
        <v>0.75</v>
      </c>
      <c r="AE339" s="26">
        <f t="shared" ref="AE339:AE340" si="3071">(($U339-(3.1459*(($AB339+0.043)/2)^2))/((3.1459*(($AB339+0.043)/2)^2)-(3.1459*(AD339/2)^2)))/12</f>
        <v>1.5320264898982758</v>
      </c>
      <c r="AF339" s="23" t="s">
        <v>305</v>
      </c>
      <c r="AG339" s="23">
        <v>0.875</v>
      </c>
      <c r="AH339" s="26">
        <f t="shared" ref="AH339:AH340" si="3072">(($U339-(3.1459*(($AB339+0.043)/2)^2))/((3.1459*(($AB339+0.043)/2)^2)-(3.1459*(AG339/2)^2)))/12</f>
        <v>1.8754215895210919</v>
      </c>
      <c r="AI339" s="23" t="s">
        <v>306</v>
      </c>
      <c r="AJ339" s="23">
        <v>1</v>
      </c>
      <c r="AK339" s="26">
        <f t="shared" ref="AK339:AK340" si="3073">(($U339-(3.1459*(($AB339+0.043)/2)^2))/((3.1459*(($AB339+0.043)/2)^2)-(3.1459*(AJ339/2)^2)))/12</f>
        <v>2.52966374072472</v>
      </c>
      <c r="AL339" s="23" t="s">
        <v>31</v>
      </c>
      <c r="AM339" s="23">
        <v>0.80400000000000005</v>
      </c>
      <c r="AN339" s="26">
        <f t="shared" ref="AN339:AN340" si="3074">(($U339-(3.1459*(($AB339+0.043)/2)^2))/((3.1459*(($AB339+0.043)/2)^2)-(3.1459*(AM339/2)^2)))/12</f>
        <v>1.6573994152149991</v>
      </c>
      <c r="AO339" s="23"/>
      <c r="AP339" s="23"/>
      <c r="AQ339" s="26">
        <f t="shared" ref="AQ339:AQ340" si="3075">(($U339-(3.1459*(($AB339+0.043)/2)^2))/((3.1459*(($AB339+0.043)/2)^2)-(3.1459*(AP339/2)^2)))/12</f>
        <v>1.0165703090064726</v>
      </c>
      <c r="AR339" s="47">
        <f t="shared" ref="AR339:AR340" si="3076">AY339</f>
        <v>24</v>
      </c>
      <c r="AS339" s="21">
        <f>+IFERROR(VLOOKUP(L339,'[4]Lookup Tables'!$R$4:$U$22,2,FALSE),"ERROR")</f>
        <v>30</v>
      </c>
      <c r="AT339" s="23" t="str">
        <f t="shared" ref="AT339:AT340" si="3077">A339</f>
        <v>GJ</v>
      </c>
      <c r="AU339" s="21">
        <f t="shared" ref="AU339:AU340" si="3078">F339</f>
        <v>30</v>
      </c>
      <c r="AV339" s="21" t="str">
        <f>+IFERROR(VLOOKUP(L339,'[4]Lookup Tables'!$R$4:$V$22,5,FALSE),"ERROR")</f>
        <v>5-8</v>
      </c>
      <c r="AW339" s="21">
        <v>600</v>
      </c>
      <c r="AX339" s="48">
        <f t="shared" ref="AX339:AX340" si="3079">Q339</f>
        <v>23.75</v>
      </c>
      <c r="AY339" s="48">
        <f t="shared" ref="AY339:AY340" si="3080">AX339+0.25</f>
        <v>24</v>
      </c>
      <c r="AZ339" s="48">
        <f t="shared" ref="AZ339:AZ340" si="3081">AX339+1</f>
        <v>24.75</v>
      </c>
      <c r="BA339" s="29">
        <f t="array" ref="BA339">VLOOKUP($S339&amp;$M339, CHOOSE({1,2}, '[4]Lookup Tables'!$I$20:$I$49&amp;'[4]Lookup Tables'!$J$20:$J$49,'[4]Lookup Tables'!$K$20:$K$49), 2,0)</f>
        <v>5.45E-2</v>
      </c>
      <c r="BB339" s="29">
        <f t="shared" ref="BB339:BB340" si="3082">BA339*AX339</f>
        <v>1.2943750000000001</v>
      </c>
      <c r="BC339" s="30">
        <f t="shared" ref="BC339:BC340" si="3083">BB339*454</f>
        <v>587.64625000000001</v>
      </c>
      <c r="BD339" s="29">
        <f t="array" ref="BD339">VLOOKUP($S339&amp;$M339, CHOOSE({1,2}, '[4]Lookup Tables'!$I$20:$I$49&amp;'[4]Lookup Tables'!$J$20:$J$49,'[4]Lookup Tables'!$L$20:$L$49), 2,0)</f>
        <v>5.67E-2</v>
      </c>
      <c r="BE339" s="29">
        <f t="shared" ref="BE339:BE340" si="3084">BD339*AY339</f>
        <v>1.3608</v>
      </c>
      <c r="BF339" s="30">
        <f t="shared" ref="BF339:BF340" si="3085">BE339*454</f>
        <v>617.80320000000006</v>
      </c>
      <c r="BG339" s="29">
        <f t="array" ref="BG339">VLOOKUP($S339&amp;$M339, CHOOSE({1,2}, '[4]Lookup Tables'!$I$20:$I$49&amp;'[4]Lookup Tables'!$J$20:$J$49,'[4]Lookup Tables'!$M$20:$M$49), 2,0)</f>
        <v>5.8999999999999997E-2</v>
      </c>
      <c r="BH339" s="29">
        <f t="shared" ref="BH339:BH340" si="3086">BG339*AZ339</f>
        <v>1.4602499999999998</v>
      </c>
      <c r="BI339" s="30">
        <f t="shared" ref="BI339:BI340" si="3087">BH339*454</f>
        <v>662.95349999999996</v>
      </c>
      <c r="BJ339" s="30" t="str">
        <f t="shared" ref="BJ339:BJ340" si="3088">N339</f>
        <v>M35</v>
      </c>
      <c r="BK339" s="31">
        <f t="shared" ref="BK339:BK340" si="3089">BE339*0.7</f>
        <v>0.95255999999999996</v>
      </c>
      <c r="BL339" s="30">
        <v>72036</v>
      </c>
      <c r="BM339" s="31">
        <f t="shared" ref="BM339:BM340" si="3090">BE339*0.3</f>
        <v>0.40823999999999999</v>
      </c>
      <c r="BN339" s="32">
        <v>0.3</v>
      </c>
      <c r="BO339" s="29" t="str">
        <f>'[4]Lookup Tables'!$P$58</f>
        <v>12-8 4x1.25 Universal Clip</v>
      </c>
      <c r="BP339" s="30">
        <f>VLOOKUP($BO339,'[4]Lookup Tables'!$P$58:$Q$60,2)</f>
        <v>8509</v>
      </c>
      <c r="BQ339" s="29" t="str">
        <f>VLOOKUP($S339,'[4]Lookup Tables'!$O$45:$S$53,2)</f>
        <v>40mm142 gauge</v>
      </c>
      <c r="BR339" s="33">
        <f t="shared" ref="BR339:BR340" si="3091">($AY339+1.25)/12</f>
        <v>2.1041666666666665</v>
      </c>
      <c r="BS339" s="30">
        <f>VLOOKUP($S339,'[4]Lookup Tables'!$O$45:$S$53,3)</f>
        <v>8030</v>
      </c>
      <c r="BT339" s="29" t="str">
        <f>VLOOKUP($S339,'[4]Lookup Tables'!$O$45:$S$53,4)</f>
        <v>84mm200 gauge</v>
      </c>
      <c r="BU339" s="33">
        <f t="shared" ref="BU339:BU340" si="3092">($AY339+1.25)/12</f>
        <v>2.1041666666666665</v>
      </c>
      <c r="BV339" s="30">
        <f>VLOOKUP($S339,'[4]Lookup Tables'!$O$45:$S$53,5)</f>
        <v>8032</v>
      </c>
      <c r="BW339" s="34">
        <f t="shared" ref="BW339:BW340" si="3093">F339</f>
        <v>30</v>
      </c>
      <c r="BX339" s="34">
        <f t="shared" ref="BX339:BX340" si="3094">BB339*BW339</f>
        <v>38.831250000000004</v>
      </c>
      <c r="BY339" s="34">
        <f t="shared" ref="BY339:BY340" si="3095">BE339*BW339</f>
        <v>40.823999999999998</v>
      </c>
      <c r="BZ339" s="34">
        <f t="shared" ref="BZ339:BZ340" si="3096">BH339*BW339</f>
        <v>43.807499999999997</v>
      </c>
      <c r="CA339" s="34">
        <f t="shared" ref="CA339:CA340" si="3097">BZ339+CE339+CI339</f>
        <v>45.8675</v>
      </c>
      <c r="CB339" s="35" t="str">
        <f t="array" ref="CB339">VLOOKUP($E339&amp;ROUNDUP(($AZ339),0), CHOOSE({1,2},'[4]Lookup Tables'!$X$3:$X$129&amp;'[4]Lookup Tables'!$Y$3:$Y$129,'[4]Lookup Tables'!$Z$3:$Z$129),2,0)</f>
        <v>25"-2pc</v>
      </c>
      <c r="CC339" s="34">
        <f t="array" ref="CC339">VLOOKUP($E339&amp;ROUNDUP(($AZ339),0), CHOOSE({1,2},'[4]Lookup Tables'!$X$3:$X$129&amp;'[4]Lookup Tables'!$Y$3:$Y$129,'[4]Lookup Tables'!AA$3:$AA$129),2,0)</f>
        <v>8427</v>
      </c>
      <c r="CD339" s="34">
        <f t="array" ref="CD339">VLOOKUP($E339&amp;ROUNDUP(($AZ339),0), CHOOSE({1,2},'[4]Lookup Tables'!$X$3:$X$129&amp;'[4]Lookup Tables'!$Y$3:$Y$129,'[4]Lookup Tables'!$AB$3:$AB$129),2,0)</f>
        <v>8428</v>
      </c>
      <c r="CE339" s="36">
        <f t="array" ref="CE339">VLOOKUP($E339&amp;ROUNDUP(($AZ339),0), CHOOSE({1,2},'[4]Lookup Tables'!$X$3:$X$129&amp;'[4]Lookup Tables'!$Y$3:$Y$129,'[4]Lookup Tables'!$AD$3:$AD$129),2,0)</f>
        <v>2.06</v>
      </c>
      <c r="CF339" s="34">
        <f t="array" ref="CF339">VLOOKUP($E339&amp;ROUNDUP(($AZ339),0), CHOOSE({1,2},'[4]Lookup Tables'!$X$3:$X$129&amp;'[4]Lookup Tables'!$Y$3:$Y$129,'[4]Lookup Tables'!$AE$3:$AE$129),2,0)</f>
        <v>2</v>
      </c>
      <c r="CG339" s="34" t="str">
        <f t="array" ref="CG339">VLOOKUP($E339&amp;ROUNDUP(($AZ339+1),0), CHOOSE({1,2},'[4]Lookup Tables'!$X$3:$X$129&amp;'[4]Lookup Tables'!$Y$3:$Y$129,'[4]Lookup Tables'!$AC$3:$AC$129),2,0)</f>
        <v>NA</v>
      </c>
      <c r="CH339" s="36">
        <f t="shared" ref="CH339:CH340" si="3098">(CO339*12)*0.0386</f>
        <v>7.120076507237405</v>
      </c>
      <c r="CI339" s="36">
        <f t="shared" ref="CI339:CI342" si="3099">IF(CB339="NA", CH339*0.0022,0)</f>
        <v>0</v>
      </c>
      <c r="CJ339" s="36">
        <f t="shared" ref="CJ339:CJ340" si="3100">((3.14159*(((S339*0.039370078474)/2)^2))*Q339)*BW339</f>
        <v>542.10942942818281</v>
      </c>
      <c r="CK339" s="36">
        <f t="shared" ref="CK339:CK340" si="3101">((SQRT((CJ339/Q339)/3.14159))*2)</f>
        <v>5.3909700177395923</v>
      </c>
      <c r="CL339" s="36">
        <f t="shared" ref="CL339:CL340" si="3102">CK339/0.7827</f>
        <v>6.8876581292188481</v>
      </c>
      <c r="CM339" s="36">
        <f t="shared" ref="CM339:CM340" si="3103">(2*3.14159*(CL339/2))/12</f>
        <v>1.8031831585143865</v>
      </c>
      <c r="CN339" s="37">
        <f t="shared" ref="CN339:CN340" si="3104">ROUNDUP((Q339/3)*CM339,1)</f>
        <v>14.299999999999999</v>
      </c>
      <c r="CO339" s="37">
        <f t="shared" ref="CO339:CO340" si="3105">(CN339*ABS(COS(15)))+((6*(CM339*5))/12)</f>
        <v>15.371495050167109</v>
      </c>
      <c r="CP339" s="52" t="str">
        <f t="array" ref="CP339">VLOOKUP($S339&amp;$D339, CHOOSE({1,2}, '[4]Lookup Tables'!$O$65:$O$79&amp;'[4]Lookup Tables'!$P$65:$P$79,'[4]Lookup Tables'!$Q$65:$Q$79),2,0)</f>
        <v>NA</v>
      </c>
      <c r="CQ339" s="39">
        <f t="shared" ref="CQ339:CQ342" si="3106">(CA339/BW339)+(50/I339)</f>
        <v>1.563638888888889</v>
      </c>
      <c r="CR339" s="40" t="str">
        <f>+IFERROR(VLOOKUP($J339,'[5]Codes - Revised'!$A$8:$O$12110,10,FALSE),"ERROR")</f>
        <v>48x42</v>
      </c>
      <c r="CS339" s="41">
        <f t="shared" ref="CS339:CS342" si="3107">CQ339*F339*H339</f>
        <v>2251.6400000000003</v>
      </c>
    </row>
    <row r="340" spans="1:97" s="10" customFormat="1">
      <c r="A340" s="11" t="s">
        <v>277</v>
      </c>
      <c r="B340" s="12">
        <v>210002</v>
      </c>
      <c r="C340" s="11" t="s">
        <v>686</v>
      </c>
      <c r="D340" s="11" t="s">
        <v>23</v>
      </c>
      <c r="E340" s="11" t="s">
        <v>24</v>
      </c>
      <c r="F340" s="56">
        <v>30</v>
      </c>
      <c r="G340" s="13">
        <f t="shared" si="3065"/>
        <v>45.8675</v>
      </c>
      <c r="H340" s="14">
        <v>48</v>
      </c>
      <c r="I340" s="13">
        <f t="shared" si="3066"/>
        <v>1440</v>
      </c>
      <c r="J340" s="14">
        <v>32253</v>
      </c>
      <c r="K340" s="11" t="s">
        <v>65</v>
      </c>
      <c r="L340" s="15" t="str">
        <f>+IFERROR(VLOOKUP($K340,'[4]Lookup Tables'!$A$3:$B$35,2,FALSE),"ERROR")</f>
        <v>0204</v>
      </c>
      <c r="M340" s="11" t="s">
        <v>25</v>
      </c>
      <c r="N340" s="15" t="str">
        <f t="array" ref="N340">VLOOKUP($M340&amp;$L340, CHOOSE({1,2}, '[4]Lookup Tables'!$I$59:$I$165&amp;'[4]Lookup Tables'!$J$59:$J$165,'[4]Lookup Tables'!$K$59:$K$165), 2,0)</f>
        <v>M0204</v>
      </c>
      <c r="O340" s="15">
        <f t="array" ref="O340">VLOOKUP($M340&amp;$K340&amp;A340, CHOOSE({1,2,3}, '[4]Lookup Tables'!$I$59:$I$165&amp;'[4]Lookup Tables'!$J$59:$J$165&amp;'[4]Lookup Tables'!$H$59:$H$165,'[4]Lookup Tables'!$L$59:$L$165), 2,0)</f>
        <v>70450</v>
      </c>
      <c r="P340" s="15">
        <f>+IFERROR(VLOOKUP($A340,'[4]Lookup Tables'!$I$54:$J$55,2,FALSE),"ERROR")</f>
        <v>72038</v>
      </c>
      <c r="Q340" s="16">
        <v>23.75</v>
      </c>
      <c r="R340" s="51">
        <v>1.25</v>
      </c>
      <c r="S340" s="18">
        <v>25</v>
      </c>
      <c r="T340" s="19">
        <f>(VLOOKUP(S340,'[4]Lookup Tables'!$L$3:$M$11,2,FALSE))*0.039370078474</f>
        <v>0.96456692261300003</v>
      </c>
      <c r="U340" s="17">
        <f t="shared" si="3067"/>
        <v>17.354729867427562</v>
      </c>
      <c r="V340" s="20" t="str">
        <f>+IFERROR(VLOOKUP(L340,'[4]Lookup Tables'!$R$4:$U$22,3,FALSE),"ERROR")</f>
        <v>Yellow</v>
      </c>
      <c r="W340" s="21">
        <f t="shared" si="3068"/>
        <v>210002</v>
      </c>
      <c r="X340" s="22" t="s">
        <v>687</v>
      </c>
      <c r="Y340" s="23" t="s">
        <v>27</v>
      </c>
      <c r="Z340" s="23" t="str">
        <f>+IFERROR(VLOOKUP(L340,'[4]Lookup Tables'!$R$4:$U$22,4,FALSE),"ERROR")</f>
        <v>Slow</v>
      </c>
      <c r="AA340" s="21">
        <f t="shared" si="3069"/>
        <v>25</v>
      </c>
      <c r="AB340" s="24">
        <f t="shared" si="3070"/>
        <v>1.25</v>
      </c>
      <c r="AC340" s="23" t="s">
        <v>28</v>
      </c>
      <c r="AD340" s="25">
        <v>0.75</v>
      </c>
      <c r="AE340" s="26">
        <f t="shared" si="3071"/>
        <v>1.5320264898982758</v>
      </c>
      <c r="AF340" s="23" t="s">
        <v>305</v>
      </c>
      <c r="AG340" s="23">
        <v>0.875</v>
      </c>
      <c r="AH340" s="26">
        <f t="shared" si="3072"/>
        <v>1.8754215895210919</v>
      </c>
      <c r="AI340" s="23" t="s">
        <v>306</v>
      </c>
      <c r="AJ340" s="23">
        <v>1</v>
      </c>
      <c r="AK340" s="26">
        <f t="shared" si="3073"/>
        <v>2.52966374072472</v>
      </c>
      <c r="AL340" s="23" t="s">
        <v>31</v>
      </c>
      <c r="AM340" s="23">
        <v>0.80400000000000005</v>
      </c>
      <c r="AN340" s="26">
        <f t="shared" si="3074"/>
        <v>1.6573994152149991</v>
      </c>
      <c r="AO340" s="23"/>
      <c r="AP340" s="23"/>
      <c r="AQ340" s="26">
        <f t="shared" si="3075"/>
        <v>1.0165703090064726</v>
      </c>
      <c r="AR340" s="47">
        <f t="shared" si="3076"/>
        <v>24</v>
      </c>
      <c r="AS340" s="21">
        <f>+IFERROR(VLOOKUP(L340,'[4]Lookup Tables'!$R$4:$U$22,2,FALSE),"ERROR")</f>
        <v>240</v>
      </c>
      <c r="AT340" s="23" t="str">
        <f t="shared" si="3077"/>
        <v>GJ</v>
      </c>
      <c r="AU340" s="21">
        <f t="shared" si="3078"/>
        <v>30</v>
      </c>
      <c r="AV340" s="21" t="str">
        <f>+IFERROR(VLOOKUP(L340,'[4]Lookup Tables'!$R$4:$V$22,5,FALSE),"ERROR")</f>
        <v>5-8</v>
      </c>
      <c r="AW340" s="21">
        <v>600</v>
      </c>
      <c r="AX340" s="48">
        <f t="shared" si="3079"/>
        <v>23.75</v>
      </c>
      <c r="AY340" s="48">
        <f t="shared" si="3080"/>
        <v>24</v>
      </c>
      <c r="AZ340" s="48">
        <f t="shared" si="3081"/>
        <v>24.75</v>
      </c>
      <c r="BA340" s="29">
        <f t="array" ref="BA340">VLOOKUP($S340&amp;$M340, CHOOSE({1,2}, '[4]Lookup Tables'!$I$20:$I$49&amp;'[4]Lookup Tables'!$J$20:$J$49,'[4]Lookup Tables'!$K$20:$K$49), 2,0)</f>
        <v>5.45E-2</v>
      </c>
      <c r="BB340" s="29">
        <f t="shared" si="3082"/>
        <v>1.2943750000000001</v>
      </c>
      <c r="BC340" s="30">
        <f t="shared" si="3083"/>
        <v>587.64625000000001</v>
      </c>
      <c r="BD340" s="29">
        <f t="array" ref="BD340">VLOOKUP($S340&amp;$M340, CHOOSE({1,2}, '[4]Lookup Tables'!$I$20:$I$49&amp;'[4]Lookup Tables'!$J$20:$J$49,'[4]Lookup Tables'!$L$20:$L$49), 2,0)</f>
        <v>5.67E-2</v>
      </c>
      <c r="BE340" s="29">
        <f t="shared" si="3084"/>
        <v>1.3608</v>
      </c>
      <c r="BF340" s="30">
        <f t="shared" si="3085"/>
        <v>617.80320000000006</v>
      </c>
      <c r="BG340" s="29">
        <f t="array" ref="BG340">VLOOKUP($S340&amp;$M340, CHOOSE({1,2}, '[4]Lookup Tables'!$I$20:$I$49&amp;'[4]Lookup Tables'!$J$20:$J$49,'[4]Lookup Tables'!$M$20:$M$49), 2,0)</f>
        <v>5.8999999999999997E-2</v>
      </c>
      <c r="BH340" s="29">
        <f t="shared" si="3086"/>
        <v>1.4602499999999998</v>
      </c>
      <c r="BI340" s="30">
        <f t="shared" si="3087"/>
        <v>662.95349999999996</v>
      </c>
      <c r="BJ340" s="30" t="str">
        <f t="shared" si="3088"/>
        <v>M0204</v>
      </c>
      <c r="BK340" s="31">
        <f t="shared" si="3089"/>
        <v>0.95255999999999996</v>
      </c>
      <c r="BL340" s="30">
        <v>72036</v>
      </c>
      <c r="BM340" s="31">
        <f t="shared" si="3090"/>
        <v>0.40823999999999999</v>
      </c>
      <c r="BN340" s="32">
        <v>0.3</v>
      </c>
      <c r="BO340" s="29" t="str">
        <f>'[4]Lookup Tables'!$P$58</f>
        <v>12-8 4x1.25 Universal Clip</v>
      </c>
      <c r="BP340" s="30">
        <f>VLOOKUP($BO340,'[4]Lookup Tables'!$P$58:$Q$60,2)</f>
        <v>8509</v>
      </c>
      <c r="BQ340" s="29" t="str">
        <f>VLOOKUP($S340,'[4]Lookup Tables'!$O$45:$S$53,2)</f>
        <v>40mm142 gauge</v>
      </c>
      <c r="BR340" s="33">
        <f t="shared" si="3091"/>
        <v>2.1041666666666665</v>
      </c>
      <c r="BS340" s="30">
        <f>VLOOKUP($S340,'[4]Lookup Tables'!$O$45:$S$53,3)</f>
        <v>8030</v>
      </c>
      <c r="BT340" s="29" t="str">
        <f>VLOOKUP($S340,'[4]Lookup Tables'!$O$45:$S$53,4)</f>
        <v>84mm200 gauge</v>
      </c>
      <c r="BU340" s="33">
        <f t="shared" si="3092"/>
        <v>2.1041666666666665</v>
      </c>
      <c r="BV340" s="30">
        <f>VLOOKUP($S340,'[4]Lookup Tables'!$O$45:$S$53,5)</f>
        <v>8032</v>
      </c>
      <c r="BW340" s="34">
        <f t="shared" si="3093"/>
        <v>30</v>
      </c>
      <c r="BX340" s="34">
        <f t="shared" si="3094"/>
        <v>38.831250000000004</v>
      </c>
      <c r="BY340" s="34">
        <f t="shared" si="3095"/>
        <v>40.823999999999998</v>
      </c>
      <c r="BZ340" s="34">
        <f t="shared" si="3096"/>
        <v>43.807499999999997</v>
      </c>
      <c r="CA340" s="34">
        <f t="shared" si="3097"/>
        <v>45.8675</v>
      </c>
      <c r="CB340" s="35" t="str">
        <f t="array" ref="CB340">VLOOKUP($E340&amp;ROUNDUP(($AZ340),0), CHOOSE({1,2},'[4]Lookup Tables'!$X$3:$X$129&amp;'[4]Lookup Tables'!$Y$3:$Y$129,'[4]Lookup Tables'!$Z$3:$Z$129),2,0)</f>
        <v>25"-2pc</v>
      </c>
      <c r="CC340" s="34">
        <f t="array" ref="CC340">VLOOKUP($E340&amp;ROUNDUP(($AZ340),0), CHOOSE({1,2},'[4]Lookup Tables'!$X$3:$X$129&amp;'[4]Lookup Tables'!$Y$3:$Y$129,'[4]Lookup Tables'!AA$3:$AA$129),2,0)</f>
        <v>8427</v>
      </c>
      <c r="CD340" s="34">
        <f t="array" ref="CD340">VLOOKUP($E340&amp;ROUNDUP(($AZ340),0), CHOOSE({1,2},'[4]Lookup Tables'!$X$3:$X$129&amp;'[4]Lookup Tables'!$Y$3:$Y$129,'[4]Lookup Tables'!$AB$3:$AB$129),2,0)</f>
        <v>8428</v>
      </c>
      <c r="CE340" s="36">
        <f t="array" ref="CE340">VLOOKUP($E340&amp;ROUNDUP(($AZ340),0), CHOOSE({1,2},'[4]Lookup Tables'!$X$3:$X$129&amp;'[4]Lookup Tables'!$Y$3:$Y$129,'[4]Lookup Tables'!$AD$3:$AD$129),2,0)</f>
        <v>2.06</v>
      </c>
      <c r="CF340" s="34">
        <f t="array" ref="CF340">VLOOKUP($E340&amp;ROUNDUP(($AZ340),0), CHOOSE({1,2},'[4]Lookup Tables'!$X$3:$X$129&amp;'[4]Lookup Tables'!$Y$3:$Y$129,'[4]Lookup Tables'!$AE$3:$AE$129),2,0)</f>
        <v>2</v>
      </c>
      <c r="CG340" s="34" t="str">
        <f t="array" ref="CG340">VLOOKUP($E340&amp;ROUNDUP(($AZ340+1),0), CHOOSE({1,2},'[4]Lookup Tables'!$X$3:$X$129&amp;'[4]Lookup Tables'!$Y$3:$Y$129,'[4]Lookup Tables'!$AC$3:$AC$129),2,0)</f>
        <v>NA</v>
      </c>
      <c r="CH340" s="36">
        <f t="shared" si="3098"/>
        <v>7.120076507237405</v>
      </c>
      <c r="CI340" s="36">
        <f t="shared" si="3099"/>
        <v>0</v>
      </c>
      <c r="CJ340" s="36">
        <f t="shared" si="3100"/>
        <v>542.10942942818281</v>
      </c>
      <c r="CK340" s="36">
        <f t="shared" si="3101"/>
        <v>5.3909700177395923</v>
      </c>
      <c r="CL340" s="36">
        <f t="shared" si="3102"/>
        <v>6.8876581292188481</v>
      </c>
      <c r="CM340" s="36">
        <f t="shared" si="3103"/>
        <v>1.8031831585143865</v>
      </c>
      <c r="CN340" s="37">
        <f t="shared" si="3104"/>
        <v>14.299999999999999</v>
      </c>
      <c r="CO340" s="37">
        <f t="shared" si="3105"/>
        <v>15.371495050167109</v>
      </c>
      <c r="CP340" s="52" t="str">
        <f t="array" ref="CP340">VLOOKUP($S340&amp;$D340, CHOOSE({1,2}, '[4]Lookup Tables'!$O$65:$O$79&amp;'[4]Lookup Tables'!$P$65:$P$79,'[4]Lookup Tables'!$Q$65:$Q$79),2,0)</f>
        <v>NA</v>
      </c>
      <c r="CQ340" s="39">
        <f t="shared" si="3106"/>
        <v>1.563638888888889</v>
      </c>
      <c r="CR340" s="40" t="str">
        <f>+IFERROR(VLOOKUP($J340,'[5]Codes - Revised'!$A$8:$O$12110,10,FALSE),"ERROR")</f>
        <v>48x42</v>
      </c>
      <c r="CS340" s="41">
        <f t="shared" si="3107"/>
        <v>2251.6400000000003</v>
      </c>
    </row>
    <row r="341" spans="1:97" s="10" customFormat="1">
      <c r="A341" s="42" t="s">
        <v>277</v>
      </c>
      <c r="B341" s="58">
        <v>210003</v>
      </c>
      <c r="C341" s="42" t="s">
        <v>688</v>
      </c>
      <c r="D341" s="42" t="s">
        <v>23</v>
      </c>
      <c r="E341" s="42" t="s">
        <v>24</v>
      </c>
      <c r="F341" s="57">
        <v>30</v>
      </c>
      <c r="G341" s="13">
        <f>CA341</f>
        <v>45.8675</v>
      </c>
      <c r="H341" s="43">
        <v>48</v>
      </c>
      <c r="I341" s="13">
        <f>F341*H341</f>
        <v>1440</v>
      </c>
      <c r="J341" s="43">
        <v>32253</v>
      </c>
      <c r="K341" s="42">
        <v>35</v>
      </c>
      <c r="L341" s="15">
        <f>+IFERROR(VLOOKUP($K341,'[4]Lookup Tables'!$A$3:$B$35,2,FALSE),"ERROR")</f>
        <v>35</v>
      </c>
      <c r="M341" s="42" t="s">
        <v>56</v>
      </c>
      <c r="N341" s="15" t="str">
        <f t="array" ref="N341">VLOOKUP($M341&amp;$L341, CHOOSE({1,2}, '[4]Lookup Tables'!$I$59:$I$165&amp;'[4]Lookup Tables'!$J$59:$J$165,'[4]Lookup Tables'!$K$59:$K$165), 2,0)</f>
        <v>LIF35</v>
      </c>
      <c r="O341" s="15">
        <f t="array" ref="O341">VLOOKUP($M341&amp;$K341&amp;A341, CHOOSE({1,2,3}, '[4]Lookup Tables'!$I$59:$I$165&amp;'[4]Lookup Tables'!$J$59:$J$165&amp;'[4]Lookup Tables'!$H$59:$H$165,'[4]Lookup Tables'!$L$59:$L$165), 2,0)</f>
        <v>70411</v>
      </c>
      <c r="P341" s="15">
        <f>+IFERROR(VLOOKUP($A341,'[4]Lookup Tables'!$I$54:$J$55,2,FALSE),"ERROR")</f>
        <v>72038</v>
      </c>
      <c r="Q341" s="44">
        <v>23.75</v>
      </c>
      <c r="R341" s="51">
        <v>1.25</v>
      </c>
      <c r="S341" s="45">
        <v>25</v>
      </c>
      <c r="T341" s="19">
        <f>(VLOOKUP(S341,'[4]Lookup Tables'!$L$3:$M$11,2,FALSE))*0.039370078474</f>
        <v>0.96456692261300003</v>
      </c>
      <c r="U341" s="17">
        <f>(3.14159*(T341/2)^2)*(Q341)</f>
        <v>17.354729867427562</v>
      </c>
      <c r="V341" s="20" t="str">
        <f>+IFERROR(VLOOKUP(L341,'[4]Lookup Tables'!$R$4:$U$22,3,FALSE),"ERROR")</f>
        <v>Blue</v>
      </c>
      <c r="W341" s="21">
        <f>B341</f>
        <v>210003</v>
      </c>
      <c r="X341" s="46" t="s">
        <v>689</v>
      </c>
      <c r="Y341" s="23" t="s">
        <v>27</v>
      </c>
      <c r="Z341" s="23" t="str">
        <f>+IFERROR(VLOOKUP(L341,'[4]Lookup Tables'!$R$4:$U$22,4,FALSE),"ERROR")</f>
        <v>Fast</v>
      </c>
      <c r="AA341" s="21">
        <f>S341</f>
        <v>25</v>
      </c>
      <c r="AB341" s="24">
        <f>R341</f>
        <v>1.25</v>
      </c>
      <c r="AC341" s="23" t="s">
        <v>28</v>
      </c>
      <c r="AD341" s="25">
        <v>0.75</v>
      </c>
      <c r="AE341" s="26">
        <f>(($U341-(3.1459*(($AB341+0.043)/2)^2))/((3.1459*(($AB341+0.043)/2)^2)-(3.1459*(AD341/2)^2)))/12</f>
        <v>1.5320264898982758</v>
      </c>
      <c r="AF341" s="23" t="s">
        <v>305</v>
      </c>
      <c r="AG341" s="23">
        <v>0.875</v>
      </c>
      <c r="AH341" s="26">
        <f>(($U341-(3.1459*(($AB341+0.043)/2)^2))/((3.1459*(($AB341+0.043)/2)^2)-(3.1459*(AG341/2)^2)))/12</f>
        <v>1.8754215895210919</v>
      </c>
      <c r="AI341" s="23" t="s">
        <v>306</v>
      </c>
      <c r="AJ341" s="23">
        <v>1</v>
      </c>
      <c r="AK341" s="26">
        <f>(($U341-(3.1459*(($AB341+0.043)/2)^2))/((3.1459*(($AB341+0.043)/2)^2)-(3.1459*(AJ341/2)^2)))/12</f>
        <v>2.52966374072472</v>
      </c>
      <c r="AL341" s="23" t="s">
        <v>31</v>
      </c>
      <c r="AM341" s="23">
        <v>0.80400000000000005</v>
      </c>
      <c r="AN341" s="26">
        <f>(($U341-(3.1459*(($AB341+0.043)/2)^2))/((3.1459*(($AB341+0.043)/2)^2)-(3.1459*(AM341/2)^2)))/12</f>
        <v>1.6573994152149991</v>
      </c>
      <c r="AO341" s="23"/>
      <c r="AP341" s="23"/>
      <c r="AQ341" s="26">
        <f>(($U341-(3.1459*(($AB341+0.043)/2)^2))/((3.1459*(($AB341+0.043)/2)^2)-(3.1459*(AP341/2)^2)))/12</f>
        <v>1.0165703090064726</v>
      </c>
      <c r="AR341" s="47">
        <f>AY341</f>
        <v>24</v>
      </c>
      <c r="AS341" s="21">
        <f>+IFERROR(VLOOKUP(L341,'[4]Lookup Tables'!$R$4:$U$22,2,FALSE),"ERROR")</f>
        <v>30</v>
      </c>
      <c r="AT341" s="23" t="str">
        <f>A341</f>
        <v>GJ</v>
      </c>
      <c r="AU341" s="21">
        <f>F341</f>
        <v>30</v>
      </c>
      <c r="AV341" s="21" t="str">
        <f>+IFERROR(VLOOKUP(L341,'[4]Lookup Tables'!$R$4:$V$22,5,FALSE),"ERROR")</f>
        <v>5-8</v>
      </c>
      <c r="AW341" s="21">
        <v>600</v>
      </c>
      <c r="AX341" s="48">
        <f>Q341</f>
        <v>23.75</v>
      </c>
      <c r="AY341" s="48">
        <f>AX341+0.25</f>
        <v>24</v>
      </c>
      <c r="AZ341" s="48">
        <f>AX341+1</f>
        <v>24.75</v>
      </c>
      <c r="BA341" s="29">
        <f t="array" ref="BA341">VLOOKUP($S341&amp;$M341, CHOOSE({1,2}, '[4]Lookup Tables'!$I$20:$I$49&amp;'[4]Lookup Tables'!$J$20:$J$49,'[4]Lookup Tables'!$K$20:$K$49), 2,0)</f>
        <v>5.45E-2</v>
      </c>
      <c r="BB341" s="29">
        <f>BA341*AX341</f>
        <v>1.2943750000000001</v>
      </c>
      <c r="BC341" s="30">
        <f>BB341*454</f>
        <v>587.64625000000001</v>
      </c>
      <c r="BD341" s="29">
        <f t="array" ref="BD341">VLOOKUP($S341&amp;$M341, CHOOSE({1,2}, '[4]Lookup Tables'!$I$20:$I$49&amp;'[4]Lookup Tables'!$J$20:$J$49,'[4]Lookup Tables'!$L$20:$L$49), 2,0)</f>
        <v>5.67E-2</v>
      </c>
      <c r="BE341" s="29">
        <f>BD341*AY341</f>
        <v>1.3608</v>
      </c>
      <c r="BF341" s="30">
        <f>BE341*454</f>
        <v>617.80320000000006</v>
      </c>
      <c r="BG341" s="29">
        <f t="array" ref="BG341">VLOOKUP($S341&amp;$M341, CHOOSE({1,2}, '[4]Lookup Tables'!$I$20:$I$49&amp;'[4]Lookup Tables'!$J$20:$J$49,'[4]Lookup Tables'!$M$20:$M$49), 2,0)</f>
        <v>5.8999999999999997E-2</v>
      </c>
      <c r="BH341" s="29">
        <f>BG341*AZ341</f>
        <v>1.4602499999999998</v>
      </c>
      <c r="BI341" s="30">
        <f>BH341*454</f>
        <v>662.95349999999996</v>
      </c>
      <c r="BJ341" s="30" t="str">
        <f>N341</f>
        <v>LIF35</v>
      </c>
      <c r="BK341" s="31">
        <f>BE341*0.7</f>
        <v>0.95255999999999996</v>
      </c>
      <c r="BL341" s="30">
        <v>72036</v>
      </c>
      <c r="BM341" s="31">
        <f>BE341*0.3</f>
        <v>0.40823999999999999</v>
      </c>
      <c r="BN341" s="32">
        <v>0.3</v>
      </c>
      <c r="BO341" s="29" t="str">
        <f>'[4]Lookup Tables'!$P$58</f>
        <v>12-8 4x1.25 Universal Clip</v>
      </c>
      <c r="BP341" s="30">
        <f>VLOOKUP($BO341,'[4]Lookup Tables'!$P$58:$Q$60,2)</f>
        <v>8509</v>
      </c>
      <c r="BQ341" s="29" t="str">
        <f>VLOOKUP($S341,'[4]Lookup Tables'!$O$45:$S$53,2)</f>
        <v>40mm142 gauge</v>
      </c>
      <c r="BR341" s="33">
        <f>($AY341+1.25)/12</f>
        <v>2.1041666666666665</v>
      </c>
      <c r="BS341" s="30">
        <f>VLOOKUP($S341,'[4]Lookup Tables'!$O$45:$S$53,3)</f>
        <v>8030</v>
      </c>
      <c r="BT341" s="29" t="str">
        <f>VLOOKUP($S341,'[4]Lookup Tables'!$O$45:$S$53,4)</f>
        <v>84mm200 gauge</v>
      </c>
      <c r="BU341" s="33">
        <f>($AY341+1.25)/12</f>
        <v>2.1041666666666665</v>
      </c>
      <c r="BV341" s="30">
        <f>VLOOKUP($S341,'[4]Lookup Tables'!$O$45:$S$53,5)</f>
        <v>8032</v>
      </c>
      <c r="BW341" s="34">
        <f>F341</f>
        <v>30</v>
      </c>
      <c r="BX341" s="34">
        <f>BB341*BW341</f>
        <v>38.831250000000004</v>
      </c>
      <c r="BY341" s="34">
        <f>BE341*BW341</f>
        <v>40.823999999999998</v>
      </c>
      <c r="BZ341" s="34">
        <f>BH341*BW341</f>
        <v>43.807499999999997</v>
      </c>
      <c r="CA341" s="34">
        <f>BZ341+CE341+CI341</f>
        <v>45.8675</v>
      </c>
      <c r="CB341" s="35" t="str">
        <f t="array" ref="CB341">VLOOKUP($E341&amp;ROUNDUP(($AZ341),0), CHOOSE({1,2},'[4]Lookup Tables'!$X$3:$X$129&amp;'[4]Lookup Tables'!$Y$3:$Y$129,'[4]Lookup Tables'!$Z$3:$Z$129),2,0)</f>
        <v>25"-2pc</v>
      </c>
      <c r="CC341" s="34">
        <f t="array" ref="CC341">VLOOKUP($E341&amp;ROUNDUP(($AZ341),0), CHOOSE({1,2},'[4]Lookup Tables'!$X$3:$X$129&amp;'[4]Lookup Tables'!$Y$3:$Y$129,'[4]Lookup Tables'!AA$3:$AA$129),2,0)</f>
        <v>8427</v>
      </c>
      <c r="CD341" s="34">
        <f t="array" ref="CD341">VLOOKUP($E341&amp;ROUNDUP(($AZ341),0), CHOOSE({1,2},'[4]Lookup Tables'!$X$3:$X$129&amp;'[4]Lookup Tables'!$Y$3:$Y$129,'[4]Lookup Tables'!$AB$3:$AB$129),2,0)</f>
        <v>8428</v>
      </c>
      <c r="CE341" s="36">
        <f t="array" ref="CE341">VLOOKUP($E341&amp;ROUNDUP(($AZ341),0), CHOOSE({1,2},'[4]Lookup Tables'!$X$3:$X$129&amp;'[4]Lookup Tables'!$Y$3:$Y$129,'[4]Lookup Tables'!$AD$3:$AD$129),2,0)</f>
        <v>2.06</v>
      </c>
      <c r="CF341" s="34">
        <f t="array" ref="CF341">VLOOKUP($E341&amp;ROUNDUP(($AZ341),0), CHOOSE({1,2},'[4]Lookup Tables'!$X$3:$X$129&amp;'[4]Lookup Tables'!$Y$3:$Y$129,'[4]Lookup Tables'!$AE$3:$AE$129),2,0)</f>
        <v>2</v>
      </c>
      <c r="CG341" s="34" t="str">
        <f t="array" ref="CG341">VLOOKUP($E341&amp;ROUNDUP(($AZ341+1),0), CHOOSE({1,2},'[4]Lookup Tables'!$X$3:$X$129&amp;'[4]Lookup Tables'!$Y$3:$Y$129,'[4]Lookup Tables'!$AC$3:$AC$129),2,0)</f>
        <v>NA</v>
      </c>
      <c r="CH341" s="36">
        <f>(CO341*12)*0.0386</f>
        <v>7.120076507237405</v>
      </c>
      <c r="CI341" s="36">
        <f t="shared" si="3099"/>
        <v>0</v>
      </c>
      <c r="CJ341" s="36">
        <f>((3.14159*(((S341*0.039370078474)/2)^2))*Q341)*BW341</f>
        <v>542.10942942818281</v>
      </c>
      <c r="CK341" s="36">
        <f>((SQRT((CJ341/Q341)/3.14159))*2)</f>
        <v>5.3909700177395923</v>
      </c>
      <c r="CL341" s="36">
        <f>CK341/0.7827</f>
        <v>6.8876581292188481</v>
      </c>
      <c r="CM341" s="36">
        <f>(2*3.14159*(CL341/2))/12</f>
        <v>1.8031831585143865</v>
      </c>
      <c r="CN341" s="37">
        <f>ROUNDUP((Q341/3)*CM341,1)</f>
        <v>14.299999999999999</v>
      </c>
      <c r="CO341" s="37">
        <f>(CN341*ABS(COS(15)))+((6*(CM341*5))/12)</f>
        <v>15.371495050167109</v>
      </c>
      <c r="CP341" s="52" t="str">
        <f t="array" ref="CP341">VLOOKUP($S341&amp;$D341, CHOOSE({1,2}, '[4]Lookup Tables'!$O$65:$O$79&amp;'[4]Lookup Tables'!$P$65:$P$79,'[4]Lookup Tables'!$Q$65:$Q$79),2,0)</f>
        <v>NA</v>
      </c>
      <c r="CQ341" s="39">
        <f t="shared" si="3106"/>
        <v>1.563638888888889</v>
      </c>
      <c r="CR341" s="40" t="str">
        <f>+IFERROR(VLOOKUP($J341,'[5]Codes - Revised'!$A$8:$O$12110,10,FALSE),"ERROR")</f>
        <v>48x42</v>
      </c>
      <c r="CS341" s="41">
        <f t="shared" si="3107"/>
        <v>2251.6400000000003</v>
      </c>
    </row>
    <row r="342" spans="1:97" s="10" customFormat="1">
      <c r="A342" s="42" t="s">
        <v>277</v>
      </c>
      <c r="B342" s="58">
        <v>210004</v>
      </c>
      <c r="C342" s="42" t="s">
        <v>690</v>
      </c>
      <c r="D342" s="42" t="s">
        <v>23</v>
      </c>
      <c r="E342" s="42" t="s">
        <v>24</v>
      </c>
      <c r="F342" s="57">
        <v>30</v>
      </c>
      <c r="G342" s="13">
        <f>CA342</f>
        <v>45.8675</v>
      </c>
      <c r="H342" s="43">
        <v>48</v>
      </c>
      <c r="I342" s="13">
        <f>F342*H342</f>
        <v>1440</v>
      </c>
      <c r="J342" s="43">
        <v>32253</v>
      </c>
      <c r="K342" s="42">
        <v>50</v>
      </c>
      <c r="L342" s="15">
        <f>+IFERROR(VLOOKUP($K342,'[4]Lookup Tables'!$A$3:$B$35,2,FALSE),"ERROR")</f>
        <v>50</v>
      </c>
      <c r="M342" s="42" t="s">
        <v>56</v>
      </c>
      <c r="N342" s="15" t="str">
        <f t="array" ref="N342">VLOOKUP($M342&amp;$L342, CHOOSE({1,2}, '[4]Lookup Tables'!$I$59:$I$165&amp;'[4]Lookup Tables'!$J$59:$J$165,'[4]Lookup Tables'!$K$59:$K$165), 2,0)</f>
        <v>LIF50</v>
      </c>
      <c r="O342" s="15">
        <f t="array" ref="O342">VLOOKUP($M342&amp;$K342&amp;A342, CHOOSE({1,2,3}, '[4]Lookup Tables'!$I$59:$I$165&amp;'[4]Lookup Tables'!$J$59:$J$165&amp;'[4]Lookup Tables'!$H$59:$H$165,'[4]Lookup Tables'!$L$59:$L$165), 2,0)</f>
        <v>70419</v>
      </c>
      <c r="P342" s="15">
        <f>+IFERROR(VLOOKUP($A342,'[4]Lookup Tables'!$I$54:$J$55,2,FALSE),"ERROR")</f>
        <v>72038</v>
      </c>
      <c r="Q342" s="44">
        <v>23.75</v>
      </c>
      <c r="R342" s="51">
        <v>1.25</v>
      </c>
      <c r="S342" s="45">
        <v>25</v>
      </c>
      <c r="T342" s="19">
        <f>(VLOOKUP(S342,'[4]Lookup Tables'!$L$3:$M$11,2,FALSE))*0.039370078474</f>
        <v>0.96456692261300003</v>
      </c>
      <c r="U342" s="17">
        <f>(3.14159*(T342/2)^2)*(Q342)</f>
        <v>17.354729867427562</v>
      </c>
      <c r="V342" s="20" t="str">
        <f>+IFERROR(VLOOKUP(L342,'[4]Lookup Tables'!$R$4:$U$22,3,FALSE),"ERROR")</f>
        <v>Green</v>
      </c>
      <c r="W342" s="21">
        <f>B342</f>
        <v>210004</v>
      </c>
      <c r="X342" s="46" t="s">
        <v>691</v>
      </c>
      <c r="Y342" s="23" t="s">
        <v>27</v>
      </c>
      <c r="Z342" s="23" t="str">
        <f>+IFERROR(VLOOKUP(L342,'[4]Lookup Tables'!$R$4:$U$22,4,FALSE),"ERROR")</f>
        <v>Medium</v>
      </c>
      <c r="AA342" s="21">
        <f>S342</f>
        <v>25</v>
      </c>
      <c r="AB342" s="24">
        <f>R342</f>
        <v>1.25</v>
      </c>
      <c r="AC342" s="23" t="s">
        <v>28</v>
      </c>
      <c r="AD342" s="25">
        <v>0.75</v>
      </c>
      <c r="AE342" s="26">
        <f>(($U342-(3.1459*(($AB342+0.043)/2)^2))/((3.1459*(($AB342+0.043)/2)^2)-(3.1459*(AD342/2)^2)))/12</f>
        <v>1.5320264898982758</v>
      </c>
      <c r="AF342" s="23" t="s">
        <v>305</v>
      </c>
      <c r="AG342" s="23">
        <v>0.875</v>
      </c>
      <c r="AH342" s="26">
        <f>(($U342-(3.1459*(($AB342+0.043)/2)^2))/((3.1459*(($AB342+0.043)/2)^2)-(3.1459*(AG342/2)^2)))/12</f>
        <v>1.8754215895210919</v>
      </c>
      <c r="AI342" s="23" t="s">
        <v>306</v>
      </c>
      <c r="AJ342" s="23">
        <v>1</v>
      </c>
      <c r="AK342" s="26">
        <f>(($U342-(3.1459*(($AB342+0.043)/2)^2))/((3.1459*(($AB342+0.043)/2)^2)-(3.1459*(AJ342/2)^2)))/12</f>
        <v>2.52966374072472</v>
      </c>
      <c r="AL342" s="23" t="s">
        <v>31</v>
      </c>
      <c r="AM342" s="23">
        <v>0.80400000000000005</v>
      </c>
      <c r="AN342" s="26">
        <f>(($U342-(3.1459*(($AB342+0.043)/2)^2))/((3.1459*(($AB342+0.043)/2)^2)-(3.1459*(AM342/2)^2)))/12</f>
        <v>1.6573994152149991</v>
      </c>
      <c r="AO342" s="23"/>
      <c r="AP342" s="23"/>
      <c r="AQ342" s="26">
        <f>(($U342-(3.1459*(($AB342+0.043)/2)^2))/((3.1459*(($AB342+0.043)/2)^2)-(3.1459*(AP342/2)^2)))/12</f>
        <v>1.0165703090064726</v>
      </c>
      <c r="AR342" s="47">
        <f>AY342</f>
        <v>24</v>
      </c>
      <c r="AS342" s="21">
        <f>+IFERROR(VLOOKUP(L342,'[4]Lookup Tables'!$R$4:$U$22,2,FALSE),"ERROR")</f>
        <v>60</v>
      </c>
      <c r="AT342" s="23" t="str">
        <f>A342</f>
        <v>GJ</v>
      </c>
      <c r="AU342" s="21">
        <f>F342</f>
        <v>30</v>
      </c>
      <c r="AV342" s="21" t="str">
        <f>+IFERROR(VLOOKUP(L342,'[4]Lookup Tables'!$R$4:$V$22,5,FALSE),"ERROR")</f>
        <v>5-8</v>
      </c>
      <c r="AW342" s="21">
        <v>600</v>
      </c>
      <c r="AX342" s="48">
        <f>Q342</f>
        <v>23.75</v>
      </c>
      <c r="AY342" s="48">
        <f>AX342+0.25</f>
        <v>24</v>
      </c>
      <c r="AZ342" s="48">
        <f>AX342+1</f>
        <v>24.75</v>
      </c>
      <c r="BA342" s="29">
        <f t="array" ref="BA342">VLOOKUP($S342&amp;$M342, CHOOSE({1,2}, '[4]Lookup Tables'!$I$20:$I$49&amp;'[4]Lookup Tables'!$J$20:$J$49,'[4]Lookup Tables'!$K$20:$K$49), 2,0)</f>
        <v>5.45E-2</v>
      </c>
      <c r="BB342" s="29">
        <f>BA342*AX342</f>
        <v>1.2943750000000001</v>
      </c>
      <c r="BC342" s="30">
        <f>BB342*454</f>
        <v>587.64625000000001</v>
      </c>
      <c r="BD342" s="29">
        <f t="array" ref="BD342">VLOOKUP($S342&amp;$M342, CHOOSE({1,2}, '[4]Lookup Tables'!$I$20:$I$49&amp;'[4]Lookup Tables'!$J$20:$J$49,'[4]Lookup Tables'!$L$20:$L$49), 2,0)</f>
        <v>5.67E-2</v>
      </c>
      <c r="BE342" s="29">
        <f>BD342*AY342</f>
        <v>1.3608</v>
      </c>
      <c r="BF342" s="30">
        <f>BE342*454</f>
        <v>617.80320000000006</v>
      </c>
      <c r="BG342" s="29">
        <f t="array" ref="BG342">VLOOKUP($S342&amp;$M342, CHOOSE({1,2}, '[4]Lookup Tables'!$I$20:$I$49&amp;'[4]Lookup Tables'!$J$20:$J$49,'[4]Lookup Tables'!$M$20:$M$49), 2,0)</f>
        <v>5.8999999999999997E-2</v>
      </c>
      <c r="BH342" s="29">
        <f>BG342*AZ342</f>
        <v>1.4602499999999998</v>
      </c>
      <c r="BI342" s="30">
        <f>BH342*454</f>
        <v>662.95349999999996</v>
      </c>
      <c r="BJ342" s="30" t="str">
        <f>N342</f>
        <v>LIF50</v>
      </c>
      <c r="BK342" s="31">
        <f>BE342*0.7</f>
        <v>0.95255999999999996</v>
      </c>
      <c r="BL342" s="30">
        <v>72036</v>
      </c>
      <c r="BM342" s="31">
        <f>BE342*0.3</f>
        <v>0.40823999999999999</v>
      </c>
      <c r="BN342" s="32">
        <v>0.3</v>
      </c>
      <c r="BO342" s="29" t="str">
        <f>'[4]Lookup Tables'!$P$58</f>
        <v>12-8 4x1.25 Universal Clip</v>
      </c>
      <c r="BP342" s="30">
        <f>VLOOKUP($BO342,'[4]Lookup Tables'!$P$58:$Q$60,2)</f>
        <v>8509</v>
      </c>
      <c r="BQ342" s="29" t="str">
        <f>VLOOKUP($S342,'[4]Lookup Tables'!$O$45:$S$53,2)</f>
        <v>40mm142 gauge</v>
      </c>
      <c r="BR342" s="33">
        <f>($AY342+1.25)/12</f>
        <v>2.1041666666666665</v>
      </c>
      <c r="BS342" s="30">
        <f>VLOOKUP($S342,'[4]Lookup Tables'!$O$45:$S$53,3)</f>
        <v>8030</v>
      </c>
      <c r="BT342" s="29" t="str">
        <f>VLOOKUP($S342,'[4]Lookup Tables'!$O$45:$S$53,4)</f>
        <v>84mm200 gauge</v>
      </c>
      <c r="BU342" s="33">
        <f>($AY342+1.25)/12</f>
        <v>2.1041666666666665</v>
      </c>
      <c r="BV342" s="30">
        <f>VLOOKUP($S342,'[4]Lookup Tables'!$O$45:$S$53,5)</f>
        <v>8032</v>
      </c>
      <c r="BW342" s="34">
        <f>F342</f>
        <v>30</v>
      </c>
      <c r="BX342" s="34">
        <f>BB342*BW342</f>
        <v>38.831250000000004</v>
      </c>
      <c r="BY342" s="34">
        <f>BE342*BW342</f>
        <v>40.823999999999998</v>
      </c>
      <c r="BZ342" s="34">
        <f>BH342*BW342</f>
        <v>43.807499999999997</v>
      </c>
      <c r="CA342" s="34">
        <f>BZ342+CE342+CI342</f>
        <v>45.8675</v>
      </c>
      <c r="CB342" s="35" t="str">
        <f t="array" ref="CB342">VLOOKUP($E342&amp;ROUNDUP(($AZ342),0), CHOOSE({1,2},'[4]Lookup Tables'!$X$3:$X$129&amp;'[4]Lookup Tables'!$Y$3:$Y$129,'[4]Lookup Tables'!$Z$3:$Z$129),2,0)</f>
        <v>25"-2pc</v>
      </c>
      <c r="CC342" s="34">
        <f t="array" ref="CC342">VLOOKUP($E342&amp;ROUNDUP(($AZ342),0), CHOOSE({1,2},'[4]Lookup Tables'!$X$3:$X$129&amp;'[4]Lookup Tables'!$Y$3:$Y$129,'[4]Lookup Tables'!AA$3:$AA$129),2,0)</f>
        <v>8427</v>
      </c>
      <c r="CD342" s="34">
        <f t="array" ref="CD342">VLOOKUP($E342&amp;ROUNDUP(($AZ342),0), CHOOSE({1,2},'[4]Lookup Tables'!$X$3:$X$129&amp;'[4]Lookup Tables'!$Y$3:$Y$129,'[4]Lookup Tables'!$AB$3:$AB$129),2,0)</f>
        <v>8428</v>
      </c>
      <c r="CE342" s="36">
        <f t="array" ref="CE342">VLOOKUP($E342&amp;ROUNDUP(($AZ342),0), CHOOSE({1,2},'[4]Lookup Tables'!$X$3:$X$129&amp;'[4]Lookup Tables'!$Y$3:$Y$129,'[4]Lookup Tables'!$AD$3:$AD$129),2,0)</f>
        <v>2.06</v>
      </c>
      <c r="CF342" s="34">
        <f t="array" ref="CF342">VLOOKUP($E342&amp;ROUNDUP(($AZ342),0), CHOOSE({1,2},'[4]Lookup Tables'!$X$3:$X$129&amp;'[4]Lookup Tables'!$Y$3:$Y$129,'[4]Lookup Tables'!$AE$3:$AE$129),2,0)</f>
        <v>2</v>
      </c>
      <c r="CG342" s="34" t="str">
        <f t="array" ref="CG342">VLOOKUP($E342&amp;ROUNDUP(($AZ342+1),0), CHOOSE({1,2},'[4]Lookup Tables'!$X$3:$X$129&amp;'[4]Lookup Tables'!$Y$3:$Y$129,'[4]Lookup Tables'!$AC$3:$AC$129),2,0)</f>
        <v>NA</v>
      </c>
      <c r="CH342" s="36">
        <f>(CO342*12)*0.0386</f>
        <v>7.120076507237405</v>
      </c>
      <c r="CI342" s="36">
        <f t="shared" si="3099"/>
        <v>0</v>
      </c>
      <c r="CJ342" s="36">
        <f>((3.14159*(((S342*0.039370078474)/2)^2))*Q342)*BW342</f>
        <v>542.10942942818281</v>
      </c>
      <c r="CK342" s="36">
        <f>((SQRT((CJ342/Q342)/3.14159))*2)</f>
        <v>5.3909700177395923</v>
      </c>
      <c r="CL342" s="36">
        <f>CK342/0.7827</f>
        <v>6.8876581292188481</v>
      </c>
      <c r="CM342" s="36">
        <f>(2*3.14159*(CL342/2))/12</f>
        <v>1.8031831585143865</v>
      </c>
      <c r="CN342" s="37">
        <f>ROUNDUP((Q342/3)*CM342,1)</f>
        <v>14.299999999999999</v>
      </c>
      <c r="CO342" s="37">
        <f>(CN342*ABS(COS(15)))+((6*(CM342*5))/12)</f>
        <v>15.371495050167109</v>
      </c>
      <c r="CP342" s="52" t="str">
        <f t="array" ref="CP342">VLOOKUP($S342&amp;$D342, CHOOSE({1,2}, '[4]Lookup Tables'!$O$65:$O$79&amp;'[4]Lookup Tables'!$P$65:$P$79,'[4]Lookup Tables'!$Q$65:$Q$79),2,0)</f>
        <v>NA</v>
      </c>
      <c r="CQ342" s="39">
        <f t="shared" si="3106"/>
        <v>1.563638888888889</v>
      </c>
      <c r="CR342" s="40" t="str">
        <f>+IFERROR(VLOOKUP($J342,'[5]Codes - Revised'!$A$8:$O$12110,10,FALSE),"ERROR")</f>
        <v>48x42</v>
      </c>
      <c r="CS342" s="41">
        <f t="shared" si="3107"/>
        <v>2251.6400000000003</v>
      </c>
    </row>
    <row r="343" spans="1:97" s="10" customFormat="1">
      <c r="A343" s="42" t="s">
        <v>277</v>
      </c>
      <c r="B343" s="12">
        <v>200005</v>
      </c>
      <c r="C343" s="42" t="s">
        <v>692</v>
      </c>
      <c r="D343" s="42" t="s">
        <v>23</v>
      </c>
      <c r="E343" s="42" t="s">
        <v>24</v>
      </c>
      <c r="F343" s="57">
        <v>30</v>
      </c>
      <c r="G343" s="13">
        <f>CA343</f>
        <v>31.447499999999998</v>
      </c>
      <c r="H343" s="43">
        <v>50</v>
      </c>
      <c r="I343" s="13">
        <f>F343*H343</f>
        <v>1500</v>
      </c>
      <c r="J343" s="43">
        <v>32250</v>
      </c>
      <c r="K343" s="42" t="s">
        <v>65</v>
      </c>
      <c r="L343" s="15" t="str">
        <f>+IFERROR(VLOOKUP($K343,'[4]Lookup Tables'!$A$3:$B$35,2,FALSE),"ERROR")</f>
        <v>0204</v>
      </c>
      <c r="M343" s="42" t="s">
        <v>56</v>
      </c>
      <c r="N343" s="15" t="str">
        <f t="array" ref="N343">VLOOKUP($M343&amp;$L343, CHOOSE({1,2}, '[4]Lookup Tables'!$I$59:$I$165&amp;'[4]Lookup Tables'!$J$59:$J$165,'[4]Lookup Tables'!$K$59:$K$165), 2,0)</f>
        <v>LIF0204</v>
      </c>
      <c r="O343" s="15">
        <f t="array" ref="O343">VLOOKUP($M343&amp;$K343&amp;A343, CHOOSE({1,2,3}, '[4]Lookup Tables'!$I$59:$I$165&amp;'[4]Lookup Tables'!$J$59:$J$165&amp;'[4]Lookup Tables'!$H$59:$H$165,'[4]Lookup Tables'!$L$59:$L$165), 2,0)</f>
        <v>70414</v>
      </c>
      <c r="P343" s="15">
        <f>+IFERROR(VLOOKUP($A343,'[4]Lookup Tables'!$I$54:$J$55,2,FALSE),"ERROR")</f>
        <v>72038</v>
      </c>
      <c r="Q343" s="44">
        <v>15.75</v>
      </c>
      <c r="R343" s="51">
        <v>1.25</v>
      </c>
      <c r="S343" s="45">
        <v>25</v>
      </c>
      <c r="T343" s="19">
        <f>(VLOOKUP(S343,'[4]Lookup Tables'!$L$3:$M$11,2,FALSE))*0.039370078474</f>
        <v>0.96456692261300003</v>
      </c>
      <c r="U343" s="17">
        <f>(3.14159*(T343/2)^2)*(Q343)</f>
        <v>11.508926122609855</v>
      </c>
      <c r="V343" s="20" t="str">
        <f>+IFERROR(VLOOKUP(L343,'[4]Lookup Tables'!$R$4:$U$22,3,FALSE),"ERROR")</f>
        <v>Yellow</v>
      </c>
      <c r="W343" s="21">
        <f>B343</f>
        <v>200005</v>
      </c>
      <c r="X343" s="46" t="s">
        <v>693</v>
      </c>
      <c r="Y343" s="23" t="s">
        <v>27</v>
      </c>
      <c r="Z343" s="23" t="str">
        <f>+IFERROR(VLOOKUP(L343,'[4]Lookup Tables'!$R$4:$U$22,4,FALSE),"ERROR")</f>
        <v>Slow</v>
      </c>
      <c r="AA343" s="21">
        <f>S343</f>
        <v>25</v>
      </c>
      <c r="AB343" s="24">
        <f>R343</f>
        <v>1.25</v>
      </c>
      <c r="AC343" s="23" t="s">
        <v>28</v>
      </c>
      <c r="AD343" s="25">
        <v>0.75</v>
      </c>
      <c r="AE343" s="26">
        <f>(($U343-(3.1459*(($AB343+0.043)/2)^2))/((3.1459*(($AB343+0.043)/2)^2)-(3.1459*(AD343/2)^2)))/12</f>
        <v>0.97367218769657937</v>
      </c>
      <c r="AF343" s="23" t="s">
        <v>305</v>
      </c>
      <c r="AG343" s="23">
        <v>0.875</v>
      </c>
      <c r="AH343" s="26">
        <f>(($U343-(3.1459*(($AB343+0.043)/2)^2))/((3.1459*(($AB343+0.043)/2)^2)-(3.1459*(AG343/2)^2)))/12</f>
        <v>1.1919153186728806</v>
      </c>
      <c r="AI343" s="23" t="s">
        <v>306</v>
      </c>
      <c r="AJ343" s="23">
        <v>1</v>
      </c>
      <c r="AK343" s="26">
        <f>(($U343-(3.1459*(($AB343+0.043)/2)^2))/((3.1459*(($AB343+0.043)/2)^2)-(3.1459*(AJ343/2)^2)))/12</f>
        <v>1.6077158226759476</v>
      </c>
      <c r="AL343" s="23" t="s">
        <v>31</v>
      </c>
      <c r="AM343" s="23">
        <v>0.80400000000000005</v>
      </c>
      <c r="AN343" s="26">
        <f>(($U343-(3.1459*(($AB343+0.043)/2)^2))/((3.1459*(($AB343+0.043)/2)^2)-(3.1459*(AM343/2)^2)))/12</f>
        <v>1.0533523572471459</v>
      </c>
      <c r="AO343" s="23"/>
      <c r="AP343" s="23"/>
      <c r="AQ343" s="26">
        <f>(($U343-(3.1459*(($AB343+0.043)/2)^2))/((3.1459*(($AB343+0.043)/2)^2)-(3.1459*(AP343/2)^2)))/12</f>
        <v>0.64607645053411666</v>
      </c>
      <c r="AR343" s="47">
        <f>AY343</f>
        <v>16</v>
      </c>
      <c r="AS343" s="21">
        <f>+IFERROR(VLOOKUP(L343,'[4]Lookup Tables'!$R$4:$U$22,2,FALSE),"ERROR")</f>
        <v>240</v>
      </c>
      <c r="AT343" s="23" t="str">
        <f>A343</f>
        <v>GJ</v>
      </c>
      <c r="AU343" s="21">
        <f>F343</f>
        <v>30</v>
      </c>
      <c r="AV343" s="21" t="str">
        <f>+IFERROR(VLOOKUP(L343,'[4]Lookup Tables'!$R$4:$V$22,5,FALSE),"ERROR")</f>
        <v>5-8</v>
      </c>
      <c r="AW343" s="21">
        <v>600</v>
      </c>
      <c r="AX343" s="48">
        <f>Q343</f>
        <v>15.75</v>
      </c>
      <c r="AY343" s="48">
        <f>AX343+0.25</f>
        <v>16</v>
      </c>
      <c r="AZ343" s="48">
        <f>AX343+1</f>
        <v>16.75</v>
      </c>
      <c r="BA343" s="29">
        <f t="array" ref="BA343">VLOOKUP($S343&amp;$M343, CHOOSE({1,2}, '[4]Lookup Tables'!$I$20:$I$49&amp;'[4]Lookup Tables'!$J$20:$J$49,'[4]Lookup Tables'!$K$20:$K$49), 2,0)</f>
        <v>5.45E-2</v>
      </c>
      <c r="BB343" s="29">
        <f>BA343*AX343</f>
        <v>0.858375</v>
      </c>
      <c r="BC343" s="30">
        <f>BB343*454</f>
        <v>389.70224999999999</v>
      </c>
      <c r="BD343" s="29">
        <f t="array" ref="BD343">VLOOKUP($S343&amp;$M343, CHOOSE({1,2}, '[4]Lookup Tables'!$I$20:$I$49&amp;'[4]Lookup Tables'!$J$20:$J$49,'[4]Lookup Tables'!$L$20:$L$49), 2,0)</f>
        <v>5.67E-2</v>
      </c>
      <c r="BE343" s="29">
        <f>BD343*AY343</f>
        <v>0.90720000000000001</v>
      </c>
      <c r="BF343" s="30">
        <f>BE343*454</f>
        <v>411.86880000000002</v>
      </c>
      <c r="BG343" s="29">
        <f t="array" ref="BG343">VLOOKUP($S343&amp;$M343, CHOOSE({1,2}, '[4]Lookup Tables'!$I$20:$I$49&amp;'[4]Lookup Tables'!$J$20:$J$49,'[4]Lookup Tables'!$M$20:$M$49), 2,0)</f>
        <v>5.8999999999999997E-2</v>
      </c>
      <c r="BH343" s="29">
        <f>BG343*AZ343</f>
        <v>0.98824999999999996</v>
      </c>
      <c r="BI343" s="30">
        <f>BH343*454</f>
        <v>448.66550000000001</v>
      </c>
      <c r="BJ343" s="30" t="str">
        <f>N343</f>
        <v>LIF0204</v>
      </c>
      <c r="BK343" s="31">
        <f>BE343*0.7</f>
        <v>0.63503999999999994</v>
      </c>
      <c r="BL343" s="30">
        <v>72036</v>
      </c>
      <c r="BM343" s="31">
        <f>BE343*0.3</f>
        <v>0.27216000000000001</v>
      </c>
      <c r="BN343" s="32">
        <v>0.3</v>
      </c>
      <c r="BO343" s="29" t="str">
        <f>'[4]Lookup Tables'!$P$58</f>
        <v>12-8 4x1.25 Universal Clip</v>
      </c>
      <c r="BP343" s="30">
        <f>VLOOKUP($BO343,'[4]Lookup Tables'!$P$58:$Q$60,2)</f>
        <v>8509</v>
      </c>
      <c r="BQ343" s="29" t="str">
        <f>VLOOKUP($S343,'[4]Lookup Tables'!$O$45:$S$53,2)</f>
        <v>40mm142 gauge</v>
      </c>
      <c r="BR343" s="33">
        <f>($AY343+1.25)/12</f>
        <v>1.4375</v>
      </c>
      <c r="BS343" s="30">
        <f>VLOOKUP($S343,'[4]Lookup Tables'!$O$45:$S$53,3)</f>
        <v>8030</v>
      </c>
      <c r="BT343" s="29" t="str">
        <f>VLOOKUP($S343,'[4]Lookup Tables'!$O$45:$S$53,4)</f>
        <v>84mm200 gauge</v>
      </c>
      <c r="BU343" s="33">
        <f>($AY343+1.25)/12</f>
        <v>1.4375</v>
      </c>
      <c r="BV343" s="30">
        <f>VLOOKUP($S343,'[4]Lookup Tables'!$O$45:$S$53,5)</f>
        <v>8032</v>
      </c>
      <c r="BW343" s="34">
        <f>F343</f>
        <v>30</v>
      </c>
      <c r="BX343" s="34">
        <f>BB343*BW343</f>
        <v>25.751249999999999</v>
      </c>
      <c r="BY343" s="34">
        <f>BE343*BW343</f>
        <v>27.216000000000001</v>
      </c>
      <c r="BZ343" s="34">
        <f>BH343*BW343</f>
        <v>29.647499999999997</v>
      </c>
      <c r="CA343" s="34">
        <f>BZ343+CE343+CI343</f>
        <v>31.447499999999998</v>
      </c>
      <c r="CB343" s="35" t="str">
        <f t="array" ref="CB343">VLOOKUP($E343&amp;ROUNDUP(($AZ343),0), CHOOSE({1,2},'[4]Lookup Tables'!$X$3:$X$129&amp;'[4]Lookup Tables'!$Y$3:$Y$129,'[4]Lookup Tables'!$Z$3:$Z$129),2,0)</f>
        <v>22"-2pc</v>
      </c>
      <c r="CC343" s="34">
        <f t="array" ref="CC343">VLOOKUP($E343&amp;ROUNDUP(($AZ343),0), CHOOSE({1,2},'[4]Lookup Tables'!$X$3:$X$129&amp;'[4]Lookup Tables'!$Y$3:$Y$129,'[4]Lookup Tables'!AA$3:$AA$129),2,0)</f>
        <v>8425</v>
      </c>
      <c r="CD343" s="34">
        <f t="array" ref="CD343">VLOOKUP($E343&amp;ROUNDUP(($AZ343),0), CHOOSE({1,2},'[4]Lookup Tables'!$X$3:$X$129&amp;'[4]Lookup Tables'!$Y$3:$Y$129,'[4]Lookup Tables'!$AB$3:$AB$129),2,0)</f>
        <v>8426</v>
      </c>
      <c r="CE343" s="36">
        <f t="array" ref="CE343">VLOOKUP($E343&amp;ROUNDUP(($AZ343),0), CHOOSE({1,2},'[4]Lookup Tables'!$X$3:$X$129&amp;'[4]Lookup Tables'!$Y$3:$Y$129,'[4]Lookup Tables'!$AD$3:$AD$129),2,0)</f>
        <v>1.8</v>
      </c>
      <c r="CF343" s="34">
        <f t="array" ref="CF343">VLOOKUP($E343&amp;ROUNDUP(($AZ343),0), CHOOSE({1,2},'[4]Lookup Tables'!$X$3:$X$129&amp;'[4]Lookup Tables'!$Y$3:$Y$129,'[4]Lookup Tables'!$AE$3:$AE$129),2,0)</f>
        <v>2</v>
      </c>
      <c r="CG343" s="34" t="str">
        <f t="array" ref="CG343">VLOOKUP($E343&amp;ROUNDUP(($AZ343+1),0), CHOOSE({1,2},'[4]Lookup Tables'!$X$3:$X$129&amp;'[4]Lookup Tables'!$Y$3:$Y$129,'[4]Lookup Tables'!$AC$3:$AC$129),2,0)</f>
        <v>NA</v>
      </c>
      <c r="CH343" s="36">
        <f>(CO343*12)*0.0386</f>
        <v>5.4310167893036176</v>
      </c>
      <c r="CI343" s="36">
        <f>IF(CB343="NA", CH343*0.0022,0)</f>
        <v>0</v>
      </c>
      <c r="CJ343" s="36">
        <f>((3.14159*(((S343*0.039370078474)/2)^2))*Q343)*BW343</f>
        <v>359.50414793658439</v>
      </c>
      <c r="CK343" s="36">
        <f>((SQRT((CJ343/Q343)/3.14159))*2)</f>
        <v>5.3909700177395923</v>
      </c>
      <c r="CL343" s="36">
        <f>CK343/0.7827</f>
        <v>6.8876581292188481</v>
      </c>
      <c r="CM343" s="36">
        <f>(2*3.14159*(CL343/2))/12</f>
        <v>1.8031831585143865</v>
      </c>
      <c r="CN343" s="37">
        <f>ROUNDUP((Q343/3)*CM343,1)</f>
        <v>9.5</v>
      </c>
      <c r="CO343" s="37">
        <f>(CN343*ABS(COS(15)))+((6*(CM343*5))/12)</f>
        <v>11.724993068444769</v>
      </c>
      <c r="CP343" s="52" t="str">
        <f t="array" ref="CP343">VLOOKUP($S343&amp;$D343, CHOOSE({1,2}, '[4]Lookup Tables'!$O$65:$O$79&amp;'[4]Lookup Tables'!$P$65:$P$79,'[4]Lookup Tables'!$Q$65:$Q$79),2,0)</f>
        <v>NA</v>
      </c>
      <c r="CQ343" s="39">
        <f>(CA343/BW343)+(50/I343)</f>
        <v>1.0815833333333333</v>
      </c>
      <c r="CR343" s="40" t="str">
        <f>+IFERROR(VLOOKUP($J343,'[5]Codes - Revised'!$A$8:$O$12110,10,FALSE),"ERROR")</f>
        <v>48x42</v>
      </c>
      <c r="CS343" s="41">
        <f>CQ343*F343*H343</f>
        <v>1622.375</v>
      </c>
    </row>
    <row r="344" spans="1:97" s="10" customFormat="1">
      <c r="A344" s="42" t="s">
        <v>277</v>
      </c>
      <c r="B344" s="12">
        <v>200006</v>
      </c>
      <c r="C344" s="42" t="s">
        <v>694</v>
      </c>
      <c r="D344" s="42" t="s">
        <v>23</v>
      </c>
      <c r="E344" s="42" t="s">
        <v>24</v>
      </c>
      <c r="F344" s="57">
        <v>30</v>
      </c>
      <c r="G344" s="13">
        <f>CA344</f>
        <v>31.447499999999998</v>
      </c>
      <c r="H344" s="43">
        <v>50</v>
      </c>
      <c r="I344" s="13">
        <f>F344*H344</f>
        <v>1500</v>
      </c>
      <c r="J344" s="43">
        <v>32250</v>
      </c>
      <c r="K344" s="42">
        <v>37</v>
      </c>
      <c r="L344" s="15">
        <f>+IFERROR(VLOOKUP($K344,'[4]Lookup Tables'!$A$3:$B$35,2,FALSE),"ERROR")</f>
        <v>37</v>
      </c>
      <c r="M344" s="42" t="s">
        <v>56</v>
      </c>
      <c r="N344" s="15" t="str">
        <f t="array" ref="N344">VLOOKUP($M344&amp;$L344, CHOOSE({1,2}, '[4]Lookup Tables'!$I$59:$I$165&amp;'[4]Lookup Tables'!$J$59:$J$165,'[4]Lookup Tables'!$K$59:$K$165), 2,0)</f>
        <v>LIF37</v>
      </c>
      <c r="O344" s="15">
        <f t="array" ref="O344">VLOOKUP($M344&amp;$K344&amp;A344, CHOOSE({1,2,3}, '[4]Lookup Tables'!$I$59:$I$165&amp;'[4]Lookup Tables'!$J$59:$J$165&amp;'[4]Lookup Tables'!$H$59:$H$165,'[4]Lookup Tables'!$L$59:$L$165), 2,0)</f>
        <v>70315</v>
      </c>
      <c r="P344" s="15">
        <f>+IFERROR(VLOOKUP($A344,'[4]Lookup Tables'!$I$54:$J$55,2,FALSE),"ERROR")</f>
        <v>72038</v>
      </c>
      <c r="Q344" s="44">
        <v>15.75</v>
      </c>
      <c r="R344" s="51">
        <v>1.25</v>
      </c>
      <c r="S344" s="45">
        <v>25</v>
      </c>
      <c r="T344" s="19">
        <f>(VLOOKUP(S344,'[4]Lookup Tables'!$L$3:$M$11,2,FALSE))*0.039370078474</f>
        <v>0.96456692261300003</v>
      </c>
      <c r="U344" s="17">
        <f>(3.14159*(T344/2)^2)*(Q344)</f>
        <v>11.508926122609855</v>
      </c>
      <c r="V344" s="20" t="str">
        <f>+IFERROR(VLOOKUP(L344,'[4]Lookup Tables'!$R$4:$U$22,3,FALSE),"ERROR")</f>
        <v>Blue</v>
      </c>
      <c r="W344" s="21">
        <f>B344</f>
        <v>200006</v>
      </c>
      <c r="X344" s="46" t="s">
        <v>695</v>
      </c>
      <c r="Y344" s="23" t="s">
        <v>27</v>
      </c>
      <c r="Z344" s="23" t="str">
        <f>+IFERROR(VLOOKUP(L344,'[4]Lookup Tables'!$R$4:$U$22,4,FALSE),"ERROR")</f>
        <v>Fast</v>
      </c>
      <c r="AA344" s="21">
        <f>S344</f>
        <v>25</v>
      </c>
      <c r="AB344" s="24">
        <f>R344</f>
        <v>1.25</v>
      </c>
      <c r="AC344" s="23" t="s">
        <v>28</v>
      </c>
      <c r="AD344" s="25">
        <v>0.75</v>
      </c>
      <c r="AE344" s="26">
        <f>(($U344-(3.1459*(($AB344+0.043)/2)^2))/((3.1459*(($AB344+0.043)/2)^2)-(3.1459*(AD344/2)^2)))/12</f>
        <v>0.97367218769657937</v>
      </c>
      <c r="AF344" s="23" t="s">
        <v>305</v>
      </c>
      <c r="AG344" s="23">
        <v>0.875</v>
      </c>
      <c r="AH344" s="26">
        <f>(($U344-(3.1459*(($AB344+0.043)/2)^2))/((3.1459*(($AB344+0.043)/2)^2)-(3.1459*(AG344/2)^2)))/12</f>
        <v>1.1919153186728806</v>
      </c>
      <c r="AI344" s="23" t="s">
        <v>306</v>
      </c>
      <c r="AJ344" s="23">
        <v>1</v>
      </c>
      <c r="AK344" s="26">
        <f>(($U344-(3.1459*(($AB344+0.043)/2)^2))/((3.1459*(($AB344+0.043)/2)^2)-(3.1459*(AJ344/2)^2)))/12</f>
        <v>1.6077158226759476</v>
      </c>
      <c r="AL344" s="23" t="s">
        <v>31</v>
      </c>
      <c r="AM344" s="23">
        <v>0.80400000000000005</v>
      </c>
      <c r="AN344" s="26">
        <f>(($U344-(3.1459*(($AB344+0.043)/2)^2))/((3.1459*(($AB344+0.043)/2)^2)-(3.1459*(AM344/2)^2)))/12</f>
        <v>1.0533523572471459</v>
      </c>
      <c r="AO344" s="23"/>
      <c r="AP344" s="23"/>
      <c r="AQ344" s="26">
        <f>(($U344-(3.1459*(($AB344+0.043)/2)^2))/((3.1459*(($AB344+0.043)/2)^2)-(3.1459*(AP344/2)^2)))/12</f>
        <v>0.64607645053411666</v>
      </c>
      <c r="AR344" s="47">
        <f>AY344</f>
        <v>16</v>
      </c>
      <c r="AS344" s="21">
        <f>+IFERROR(VLOOKUP(L344,'[4]Lookup Tables'!$R$4:$U$22,2,FALSE),"ERROR")</f>
        <v>30</v>
      </c>
      <c r="AT344" s="23" t="str">
        <f>A344</f>
        <v>GJ</v>
      </c>
      <c r="AU344" s="21">
        <f>F344</f>
        <v>30</v>
      </c>
      <c r="AV344" s="21" t="str">
        <f>+IFERROR(VLOOKUP(L344,'[4]Lookup Tables'!$R$4:$V$22,5,FALSE),"ERROR")</f>
        <v>5-8</v>
      </c>
      <c r="AW344" s="21">
        <v>600</v>
      </c>
      <c r="AX344" s="48">
        <f>Q344</f>
        <v>15.75</v>
      </c>
      <c r="AY344" s="48">
        <f>AX344+0.25</f>
        <v>16</v>
      </c>
      <c r="AZ344" s="48">
        <f>AX344+1</f>
        <v>16.75</v>
      </c>
      <c r="BA344" s="29">
        <f t="array" ref="BA344">VLOOKUP($S344&amp;$M344, CHOOSE({1,2}, '[4]Lookup Tables'!$I$20:$I$49&amp;'[4]Lookup Tables'!$J$20:$J$49,'[4]Lookup Tables'!$K$20:$K$49), 2,0)</f>
        <v>5.45E-2</v>
      </c>
      <c r="BB344" s="29">
        <f>BA344*AX344</f>
        <v>0.858375</v>
      </c>
      <c r="BC344" s="30">
        <f>BB344*454</f>
        <v>389.70224999999999</v>
      </c>
      <c r="BD344" s="29">
        <f t="array" ref="BD344">VLOOKUP($S344&amp;$M344, CHOOSE({1,2}, '[4]Lookup Tables'!$I$20:$I$49&amp;'[4]Lookup Tables'!$J$20:$J$49,'[4]Lookup Tables'!$L$20:$L$49), 2,0)</f>
        <v>5.67E-2</v>
      </c>
      <c r="BE344" s="29">
        <f>BD344*AY344</f>
        <v>0.90720000000000001</v>
      </c>
      <c r="BF344" s="30">
        <f>BE344*454</f>
        <v>411.86880000000002</v>
      </c>
      <c r="BG344" s="29">
        <f t="array" ref="BG344">VLOOKUP($S344&amp;$M344, CHOOSE({1,2}, '[4]Lookup Tables'!$I$20:$I$49&amp;'[4]Lookup Tables'!$J$20:$J$49,'[4]Lookup Tables'!$M$20:$M$49), 2,0)</f>
        <v>5.8999999999999997E-2</v>
      </c>
      <c r="BH344" s="29">
        <f>BG344*AZ344</f>
        <v>0.98824999999999996</v>
      </c>
      <c r="BI344" s="30">
        <f>BH344*454</f>
        <v>448.66550000000001</v>
      </c>
      <c r="BJ344" s="30" t="str">
        <f>N344</f>
        <v>LIF37</v>
      </c>
      <c r="BK344" s="31">
        <f>BE344*0.7</f>
        <v>0.63503999999999994</v>
      </c>
      <c r="BL344" s="30">
        <v>72036</v>
      </c>
      <c r="BM344" s="31">
        <f>BE344*0.3</f>
        <v>0.27216000000000001</v>
      </c>
      <c r="BN344" s="32">
        <v>0.3</v>
      </c>
      <c r="BO344" s="29" t="str">
        <f>'[4]Lookup Tables'!$P$58</f>
        <v>12-8 4x1.25 Universal Clip</v>
      </c>
      <c r="BP344" s="30">
        <f>VLOOKUP($BO344,'[4]Lookup Tables'!$P$58:$Q$60,2)</f>
        <v>8509</v>
      </c>
      <c r="BQ344" s="29" t="str">
        <f>VLOOKUP($S344,'[4]Lookup Tables'!$O$45:$S$53,2)</f>
        <v>40mm142 gauge</v>
      </c>
      <c r="BR344" s="33">
        <f>($AY344+1.25)/12</f>
        <v>1.4375</v>
      </c>
      <c r="BS344" s="30">
        <f>VLOOKUP($S344,'[4]Lookup Tables'!$O$45:$S$53,3)</f>
        <v>8030</v>
      </c>
      <c r="BT344" s="29" t="str">
        <f>VLOOKUP($S344,'[4]Lookup Tables'!$O$45:$S$53,4)</f>
        <v>84mm200 gauge</v>
      </c>
      <c r="BU344" s="33">
        <f>($AY344+1.25)/12</f>
        <v>1.4375</v>
      </c>
      <c r="BV344" s="30">
        <f>VLOOKUP($S344,'[4]Lookup Tables'!$O$45:$S$53,5)</f>
        <v>8032</v>
      </c>
      <c r="BW344" s="34">
        <f>F344</f>
        <v>30</v>
      </c>
      <c r="BX344" s="34">
        <f>BB344*BW344</f>
        <v>25.751249999999999</v>
      </c>
      <c r="BY344" s="34">
        <f>BE344*BW344</f>
        <v>27.216000000000001</v>
      </c>
      <c r="BZ344" s="34">
        <f>BH344*BW344</f>
        <v>29.647499999999997</v>
      </c>
      <c r="CA344" s="34">
        <f>BZ344+CE344+CI344</f>
        <v>31.447499999999998</v>
      </c>
      <c r="CB344" s="35" t="str">
        <f t="array" ref="CB344">VLOOKUP($E344&amp;ROUNDUP(($AZ344),0), CHOOSE({1,2},'[4]Lookup Tables'!$X$3:$X$129&amp;'[4]Lookup Tables'!$Y$3:$Y$129,'[4]Lookup Tables'!$Z$3:$Z$129),2,0)</f>
        <v>22"-2pc</v>
      </c>
      <c r="CC344" s="34">
        <f t="array" ref="CC344">VLOOKUP($E344&amp;ROUNDUP(($AZ344),0), CHOOSE({1,2},'[4]Lookup Tables'!$X$3:$X$129&amp;'[4]Lookup Tables'!$Y$3:$Y$129,'[4]Lookup Tables'!AA$3:$AA$129),2,0)</f>
        <v>8425</v>
      </c>
      <c r="CD344" s="34">
        <f t="array" ref="CD344">VLOOKUP($E344&amp;ROUNDUP(($AZ344),0), CHOOSE({1,2},'[4]Lookup Tables'!$X$3:$X$129&amp;'[4]Lookup Tables'!$Y$3:$Y$129,'[4]Lookup Tables'!$AB$3:$AB$129),2,0)</f>
        <v>8426</v>
      </c>
      <c r="CE344" s="36">
        <f t="array" ref="CE344">VLOOKUP($E344&amp;ROUNDUP(($AZ344),0), CHOOSE({1,2},'[4]Lookup Tables'!$X$3:$X$129&amp;'[4]Lookup Tables'!$Y$3:$Y$129,'[4]Lookup Tables'!$AD$3:$AD$129),2,0)</f>
        <v>1.8</v>
      </c>
      <c r="CF344" s="34">
        <f t="array" ref="CF344">VLOOKUP($E344&amp;ROUNDUP(($AZ344),0), CHOOSE({1,2},'[4]Lookup Tables'!$X$3:$X$129&amp;'[4]Lookup Tables'!$Y$3:$Y$129,'[4]Lookup Tables'!$AE$3:$AE$129),2,0)</f>
        <v>2</v>
      </c>
      <c r="CG344" s="34" t="str">
        <f t="array" ref="CG344">VLOOKUP($E344&amp;ROUNDUP(($AZ344+1),0), CHOOSE({1,2},'[4]Lookup Tables'!$X$3:$X$129&amp;'[4]Lookup Tables'!$Y$3:$Y$129,'[4]Lookup Tables'!$AC$3:$AC$129),2,0)</f>
        <v>NA</v>
      </c>
      <c r="CH344" s="36">
        <f>(CO344*12)*0.0386</f>
        <v>5.4310167893036176</v>
      </c>
      <c r="CI344" s="36">
        <f t="shared" ref="CI344:CI353" si="3108">IF(CB344="NA", CH344*0.0022,0)</f>
        <v>0</v>
      </c>
      <c r="CJ344" s="36">
        <f>((3.14159*(((S344*0.039370078474)/2)^2))*Q344)*BW344</f>
        <v>359.50414793658439</v>
      </c>
      <c r="CK344" s="36">
        <f>((SQRT((CJ344/Q344)/3.14159))*2)</f>
        <v>5.3909700177395923</v>
      </c>
      <c r="CL344" s="36">
        <f>CK344/0.7827</f>
        <v>6.8876581292188481</v>
      </c>
      <c r="CM344" s="36">
        <f>(2*3.14159*(CL344/2))/12</f>
        <v>1.8031831585143865</v>
      </c>
      <c r="CN344" s="37">
        <f>ROUNDUP((Q344/3)*CM344,1)</f>
        <v>9.5</v>
      </c>
      <c r="CO344" s="37">
        <f>(CN344*ABS(COS(15)))+((6*(CM344*5))/12)</f>
        <v>11.724993068444769</v>
      </c>
      <c r="CP344" s="52" t="str">
        <f t="array" ref="CP344">VLOOKUP($S344&amp;$D344, CHOOSE({1,2}, '[4]Lookup Tables'!$O$65:$O$79&amp;'[4]Lookup Tables'!$P$65:$P$79,'[4]Lookup Tables'!$Q$65:$Q$79),2,0)</f>
        <v>NA</v>
      </c>
      <c r="CQ344" s="39">
        <f t="shared" ref="CQ344:CQ353" si="3109">(CA344/BW344)+(50/I344)</f>
        <v>1.0815833333333333</v>
      </c>
      <c r="CR344" s="40" t="str">
        <f>+IFERROR(VLOOKUP($J344,'[5]Codes - Revised'!$A$8:$O$12110,10,FALSE),"ERROR")</f>
        <v>48x42</v>
      </c>
      <c r="CS344" s="41">
        <f t="shared" ref="CS344:CS347" si="3110">CQ344*F344*H344</f>
        <v>1622.375</v>
      </c>
    </row>
    <row r="345" spans="1:97" s="10" customFormat="1">
      <c r="A345" s="11" t="s">
        <v>277</v>
      </c>
      <c r="B345" s="12">
        <v>244041</v>
      </c>
      <c r="C345" s="11" t="s">
        <v>696</v>
      </c>
      <c r="D345" s="11" t="s">
        <v>23</v>
      </c>
      <c r="E345" s="11" t="s">
        <v>24</v>
      </c>
      <c r="F345" s="56">
        <v>30</v>
      </c>
      <c r="G345" s="13">
        <f t="shared" ref="G345" si="3111">CA345</f>
        <v>29.047250000000002</v>
      </c>
      <c r="H345" s="14">
        <v>75</v>
      </c>
      <c r="I345" s="13">
        <f t="shared" ref="I345" si="3112">F345*H345</f>
        <v>2250</v>
      </c>
      <c r="J345" s="14">
        <v>31375</v>
      </c>
      <c r="K345" s="11">
        <v>1530</v>
      </c>
      <c r="L345" s="15">
        <f>+IFERROR(VLOOKUP($K345,'[4]Lookup Tables'!$A$3:$B$35,2,FALSE),"ERROR")</f>
        <v>1530</v>
      </c>
      <c r="M345" s="11" t="s">
        <v>56</v>
      </c>
      <c r="N345" s="15" t="str">
        <f t="array" ref="N345">VLOOKUP($M345&amp;$L345, CHOOSE({1,2}, '[4]Lookup Tables'!$I$59:$I$165&amp;'[4]Lookup Tables'!$J$59:$J$165,'[4]Lookup Tables'!$K$59:$K$165), 2,0)</f>
        <v>LIF1530</v>
      </c>
      <c r="O345" s="15">
        <f t="array" ref="O345">VLOOKUP($M345&amp;$K345&amp;A345, CHOOSE({1,2,3}, '[4]Lookup Tables'!$I$59:$I$165&amp;'[4]Lookup Tables'!$J$59:$J$165&amp;'[4]Lookup Tables'!$H$59:$H$165,'[4]Lookup Tables'!$L$59:$L$165), 2,0)</f>
        <v>70362</v>
      </c>
      <c r="P345" s="15">
        <f>+IFERROR(VLOOKUP($A345,'[4]Lookup Tables'!$I$54:$J$55,2,FALSE),"ERROR")</f>
        <v>72038</v>
      </c>
      <c r="Q345" s="16">
        <v>11.75</v>
      </c>
      <c r="R345" s="51">
        <v>1.25</v>
      </c>
      <c r="S345" s="18">
        <v>28</v>
      </c>
      <c r="T345" s="19">
        <f>(VLOOKUP(S345,'[4]Lookup Tables'!$L$3:$M$11,2,FALSE))*0.039370078474</f>
        <v>1.0925196776535</v>
      </c>
      <c r="U345" s="17">
        <f t="shared" ref="U345" si="3113">(3.14159*(T345/2)^2)*(Q345)</f>
        <v>11.015035900325545</v>
      </c>
      <c r="V345" s="20" t="str">
        <f>+IFERROR(VLOOKUP(L345,'[4]Lookup Tables'!$R$4:$U$22,3,FALSE),"ERROR")</f>
        <v>White</v>
      </c>
      <c r="W345" s="21">
        <f t="shared" ref="W345" si="3114">B345</f>
        <v>244041</v>
      </c>
      <c r="X345" s="22" t="s">
        <v>697</v>
      </c>
      <c r="Y345" s="23" t="s">
        <v>27</v>
      </c>
      <c r="Z345" s="23" t="str">
        <f>+IFERROR(VLOOKUP(L345,'[4]Lookup Tables'!$R$4:$U$22,4,FALSE),"ERROR")</f>
        <v>Super Slow</v>
      </c>
      <c r="AA345" s="21">
        <f t="shared" ref="AA345" si="3115">S345</f>
        <v>28</v>
      </c>
      <c r="AB345" s="24">
        <f t="shared" ref="AB345" si="3116">R345</f>
        <v>1.25</v>
      </c>
      <c r="AC345" s="23" t="s">
        <v>28</v>
      </c>
      <c r="AD345" s="25">
        <v>0.75</v>
      </c>
      <c r="AE345" s="26">
        <f t="shared" ref="AE345" si="3117">(($U345-(3.1459*(($AB345+0.043)/2)^2))/((3.1459*(($AB345+0.043)/2)^2)-(3.1459*(AD345/2)^2)))/12</f>
        <v>0.92649890880019792</v>
      </c>
      <c r="AF345" s="23" t="s">
        <v>305</v>
      </c>
      <c r="AG345" s="23">
        <v>0.875</v>
      </c>
      <c r="AH345" s="26">
        <f t="shared" ref="AH345" si="3118">(($U345-(3.1459*(($AB345+0.043)/2)^2))/((3.1459*(($AB345+0.043)/2)^2)-(3.1459*(AG345/2)^2)))/12</f>
        <v>1.1341684152909111</v>
      </c>
      <c r="AI345" s="23" t="s">
        <v>306</v>
      </c>
      <c r="AJ345" s="23">
        <v>1</v>
      </c>
      <c r="AK345" s="26">
        <f t="shared" ref="AK345" si="3119">(($U345-(3.1459*(($AB345+0.043)/2)^2))/((3.1459*(($AB345+0.043)/2)^2)-(3.1459*(AJ345/2)^2)))/12</f>
        <v>1.5298238711058447</v>
      </c>
      <c r="AL345" s="23" t="s">
        <v>31</v>
      </c>
      <c r="AM345" s="23">
        <v>0.80400000000000005</v>
      </c>
      <c r="AN345" s="26">
        <f t="shared" ref="AN345" si="3120">(($U345-(3.1459*(($AB345+0.043)/2)^2))/((3.1459*(($AB345+0.043)/2)^2)-(3.1459*(AM345/2)^2)))/12</f>
        <v>1.0023186673128237</v>
      </c>
      <c r="AO345" s="23"/>
      <c r="AP345" s="23"/>
      <c r="AQ345" s="26">
        <f t="shared" ref="AQ345" si="3121">(($U345-(3.1459*(($AB345+0.043)/2)^2))/((3.1459*(($AB345+0.043)/2)^2)-(3.1459*(AP345/2)^2)))/12</f>
        <v>0.61477480201776036</v>
      </c>
      <c r="AR345" s="47">
        <f t="shared" ref="AR345" si="3122">AY345</f>
        <v>12</v>
      </c>
      <c r="AS345" s="21">
        <f>+IFERROR(VLOOKUP(L345,'[4]Lookup Tables'!$R$4:$U$22,2,FALSE),"ERROR")</f>
        <v>1000</v>
      </c>
      <c r="AT345" s="23" t="str">
        <f t="shared" ref="AT345" si="3123">A345</f>
        <v>GJ</v>
      </c>
      <c r="AU345" s="21">
        <f t="shared" ref="AU345" si="3124">F345</f>
        <v>30</v>
      </c>
      <c r="AV345" s="21" t="str">
        <f>+IFERROR(VLOOKUP(L345,'[4]Lookup Tables'!$R$4:$V$22,5,FALSE),"ERROR")</f>
        <v>5-8</v>
      </c>
      <c r="AW345" s="21">
        <v>600</v>
      </c>
      <c r="AX345" s="48">
        <f t="shared" ref="AX345" si="3125">Q345</f>
        <v>11.75</v>
      </c>
      <c r="AY345" s="48">
        <f t="shared" ref="AY345" si="3126">AX345+0.25</f>
        <v>12</v>
      </c>
      <c r="AZ345" s="48">
        <f t="shared" ref="AZ345" si="3127">AX345+1</f>
        <v>12.75</v>
      </c>
      <c r="BA345" s="29">
        <f t="array" ref="BA345">VLOOKUP($S345&amp;$M345, CHOOSE({1,2}, '[4]Lookup Tables'!$I$20:$I$49&amp;'[4]Lookup Tables'!$J$20:$J$49,'[4]Lookup Tables'!$K$20:$K$49), 2,0)</f>
        <v>6.8500000000000005E-2</v>
      </c>
      <c r="BB345" s="29">
        <f t="shared" ref="BB345" si="3128">BA345*AX345</f>
        <v>0.80487500000000001</v>
      </c>
      <c r="BC345" s="30">
        <f t="shared" ref="BC345" si="3129">BB345*454</f>
        <v>365.41325000000001</v>
      </c>
      <c r="BD345" s="29">
        <f t="array" ref="BD345">VLOOKUP($S345&amp;$M345, CHOOSE({1,2}, '[4]Lookup Tables'!$I$20:$I$49&amp;'[4]Lookup Tables'!$J$20:$J$49,'[4]Lookup Tables'!$L$20:$L$49), 2,0)</f>
        <v>7.1099999999999997E-2</v>
      </c>
      <c r="BE345" s="29">
        <f t="shared" ref="BE345" si="3130">BD345*AY345</f>
        <v>0.85319999999999996</v>
      </c>
      <c r="BF345" s="30">
        <f t="shared" ref="BF345" si="3131">BE345*454</f>
        <v>387.3528</v>
      </c>
      <c r="BG345" s="29">
        <f t="array" ref="BG345">VLOOKUP($S345&amp;$M345, CHOOSE({1,2}, '[4]Lookup Tables'!$I$20:$I$49&amp;'[4]Lookup Tables'!$J$20:$J$49,'[4]Lookup Tables'!$M$20:$M$49), 2,0)</f>
        <v>7.3700000000000002E-2</v>
      </c>
      <c r="BH345" s="29">
        <f t="shared" ref="BH345" si="3132">BG345*AZ345</f>
        <v>0.93967500000000004</v>
      </c>
      <c r="BI345" s="30">
        <f t="shared" ref="BI345" si="3133">BH345*454</f>
        <v>426.61245000000002</v>
      </c>
      <c r="BJ345" s="30" t="str">
        <f t="shared" ref="BJ345" si="3134">N345</f>
        <v>LIF1530</v>
      </c>
      <c r="BK345" s="31">
        <f t="shared" ref="BK345" si="3135">BE345*0.7</f>
        <v>0.59723999999999988</v>
      </c>
      <c r="BL345" s="30">
        <v>72036</v>
      </c>
      <c r="BM345" s="31">
        <f t="shared" ref="BM345" si="3136">BE345*0.3</f>
        <v>0.25595999999999997</v>
      </c>
      <c r="BN345" s="32">
        <v>0.3</v>
      </c>
      <c r="BO345" s="29" t="str">
        <f>'[4]Lookup Tables'!$P$58</f>
        <v>12-8 4x1.25 Universal Clip</v>
      </c>
      <c r="BP345" s="30">
        <f>VLOOKUP($BO345,'[4]Lookup Tables'!$P$58:$Q$60,2)</f>
        <v>8509</v>
      </c>
      <c r="BQ345" s="29" t="str">
        <f>VLOOKUP($S345,'[4]Lookup Tables'!$O$45:$S$53,2)</f>
        <v>54mm142 gauge</v>
      </c>
      <c r="BR345" s="33">
        <f t="shared" ref="BR345" si="3137">($AY345+1.25)/12</f>
        <v>1.1041666666666667</v>
      </c>
      <c r="BS345" s="30">
        <f>VLOOKUP($S345,'[4]Lookup Tables'!$O$45:$S$53,3)</f>
        <v>8040</v>
      </c>
      <c r="BT345" s="29" t="str">
        <f>VLOOKUP($S345,'[4]Lookup Tables'!$O$45:$S$53,4)</f>
        <v>100mm200 gauge</v>
      </c>
      <c r="BU345" s="33">
        <f t="shared" ref="BU345" si="3138">($AY345+1.25)/12</f>
        <v>1.1041666666666667</v>
      </c>
      <c r="BV345" s="30">
        <f>VLOOKUP($S345,'[4]Lookup Tables'!$O$45:$S$53,5)</f>
        <v>8034</v>
      </c>
      <c r="BW345" s="34">
        <f t="shared" ref="BW345" si="3139">F345</f>
        <v>30</v>
      </c>
      <c r="BX345" s="34">
        <f t="shared" ref="BX345" si="3140">BB345*BW345</f>
        <v>24.146250000000002</v>
      </c>
      <c r="BY345" s="34">
        <f t="shared" ref="BY345" si="3141">BE345*BW345</f>
        <v>25.596</v>
      </c>
      <c r="BZ345" s="34">
        <f t="shared" ref="BZ345" si="3142">BH345*BW345</f>
        <v>28.190250000000002</v>
      </c>
      <c r="CA345" s="34">
        <f t="shared" ref="CA345" si="3143">BZ345+CE345+CI345</f>
        <v>29.047250000000002</v>
      </c>
      <c r="CB345" s="35" t="str">
        <f t="array" ref="CB345">VLOOKUP($E345&amp;ROUNDUP(($AZ345),0), CHOOSE({1,2},'[4]Lookup Tables'!$X$3:$X$129&amp;'[4]Lookup Tables'!$Y$3:$Y$129,'[4]Lookup Tables'!$Z$3:$Z$129),2,0)</f>
        <v>13"-2pc</v>
      </c>
      <c r="CC345" s="34">
        <f t="array" ref="CC345">VLOOKUP($E345&amp;ROUNDUP(($AZ345),0), CHOOSE({1,2},'[4]Lookup Tables'!$X$3:$X$129&amp;'[4]Lookup Tables'!$Y$3:$Y$129,'[4]Lookup Tables'!AA$3:$AA$129),2,0)</f>
        <v>8405</v>
      </c>
      <c r="CD345" s="34">
        <f t="array" ref="CD345">VLOOKUP($E345&amp;ROUNDUP(($AZ345),0), CHOOSE({1,2},'[4]Lookup Tables'!$X$3:$X$129&amp;'[4]Lookup Tables'!$Y$3:$Y$129,'[4]Lookup Tables'!$AB$3:$AB$129),2,0)</f>
        <v>8406</v>
      </c>
      <c r="CE345" s="36">
        <f t="array" ref="CE345">VLOOKUP($E345&amp;ROUNDUP(($AZ345),0), CHOOSE({1,2},'[4]Lookup Tables'!$X$3:$X$129&amp;'[4]Lookup Tables'!$Y$3:$Y$129,'[4]Lookup Tables'!$AD$3:$AD$129),2,0)</f>
        <v>0.85699999999999998</v>
      </c>
      <c r="CF345" s="34">
        <f t="array" ref="CF345">VLOOKUP($E345&amp;ROUNDUP(($AZ345),0), CHOOSE({1,2},'[4]Lookup Tables'!$X$3:$X$129&amp;'[4]Lookup Tables'!$Y$3:$Y$129,'[4]Lookup Tables'!$AE$3:$AE$129),2,0)</f>
        <v>1</v>
      </c>
      <c r="CG345" s="34" t="str">
        <f t="array" ref="CG345">VLOOKUP($E345&amp;ROUNDUP(($AZ345+1),0), CHOOSE({1,2},'[4]Lookup Tables'!$X$3:$X$129&amp;'[4]Lookup Tables'!$Y$3:$Y$129,'[4]Lookup Tables'!$AC$3:$AC$129),2,0)</f>
        <v>NA</v>
      </c>
      <c r="CH345" s="36">
        <f t="shared" ref="CH345" si="3144">(CO345*12)*0.0386</f>
        <v>5.1537559591564674</v>
      </c>
      <c r="CI345" s="36">
        <f t="shared" si="3108"/>
        <v>0</v>
      </c>
      <c r="CJ345" s="36">
        <f t="shared" ref="CJ345" si="3145">((3.14159*(((S345*0.039370078474)/2)^2))*Q345)*BW345</f>
        <v>336.43197062012104</v>
      </c>
      <c r="CK345" s="36">
        <f t="shared" ref="CK345" si="3146">((SQRT((CJ345/Q345)/3.14159))*2)</f>
        <v>6.037886419868344</v>
      </c>
      <c r="CL345" s="36">
        <f t="shared" ref="CL345" si="3147">CK345/0.7827</f>
        <v>7.7141771047251106</v>
      </c>
      <c r="CM345" s="36">
        <f t="shared" ref="CM345" si="3148">(2*3.14159*(CL345/2))/12</f>
        <v>2.0195651375361132</v>
      </c>
      <c r="CN345" s="37">
        <f t="shared" ref="CN345" si="3149">ROUNDUP((Q345/3)*CM345,1)</f>
        <v>8</v>
      </c>
      <c r="CO345" s="37">
        <f t="shared" ref="CO345" si="3150">(CN345*ABS(COS(15)))+((6*(CM345*5))/12)</f>
        <v>11.126416146710852</v>
      </c>
      <c r="CP345" s="52" t="str">
        <f t="array" ref="CP345">VLOOKUP($S345&amp;$D345, CHOOSE({1,2}, '[4]Lookup Tables'!$O$65:$O$79&amp;'[4]Lookup Tables'!$P$65:$P$79,'[4]Lookup Tables'!$Q$65:$Q$79),2,0)</f>
        <v>NA</v>
      </c>
      <c r="CQ345" s="39">
        <f t="shared" si="3109"/>
        <v>0.99046388888888903</v>
      </c>
      <c r="CR345" s="40" t="str">
        <f>+IFERROR(VLOOKUP($J345,'[5]Codes - Revised'!$A$8:$O$12110,10,FALSE),"ERROR")</f>
        <v>45x44</v>
      </c>
      <c r="CS345" s="41">
        <f t="shared" si="3110"/>
        <v>2228.5437500000003</v>
      </c>
    </row>
    <row r="346" spans="1:97" s="10" customFormat="1">
      <c r="A346" s="11" t="s">
        <v>277</v>
      </c>
      <c r="B346" s="12">
        <v>244081</v>
      </c>
      <c r="C346" s="11" t="s">
        <v>698</v>
      </c>
      <c r="D346" s="11" t="s">
        <v>23</v>
      </c>
      <c r="E346" s="11" t="s">
        <v>24</v>
      </c>
      <c r="F346" s="56">
        <v>30</v>
      </c>
      <c r="G346" s="13">
        <f>CA346</f>
        <v>29.047250000000002</v>
      </c>
      <c r="H346" s="14">
        <v>75</v>
      </c>
      <c r="I346" s="13">
        <f>F346*H346</f>
        <v>2250</v>
      </c>
      <c r="J346" s="14">
        <v>31375</v>
      </c>
      <c r="K346" s="11">
        <v>35</v>
      </c>
      <c r="L346" s="15">
        <f>+IFERROR(VLOOKUP($K346,'[4]Lookup Tables'!$A$3:$B$35,2,FALSE),"ERROR")</f>
        <v>35</v>
      </c>
      <c r="M346" s="11" t="s">
        <v>56</v>
      </c>
      <c r="N346" s="15" t="str">
        <f t="array" ref="N346">VLOOKUP($M346&amp;$L346, CHOOSE({1,2}, '[4]Lookup Tables'!$I$59:$I$165&amp;'[4]Lookup Tables'!$J$59:$J$165,'[4]Lookup Tables'!$K$59:$K$165), 2,0)</f>
        <v>LIF35</v>
      </c>
      <c r="O346" s="15">
        <f t="array" ref="O346">VLOOKUP($M346&amp;$K346&amp;A346, CHOOSE({1,2,3}, '[4]Lookup Tables'!$I$59:$I$165&amp;'[4]Lookup Tables'!$J$59:$J$165&amp;'[4]Lookup Tables'!$H$59:$H$165,'[4]Lookup Tables'!$L$59:$L$165), 2,0)</f>
        <v>70411</v>
      </c>
      <c r="P346" s="15">
        <f>+IFERROR(VLOOKUP($A346,'[4]Lookup Tables'!$I$54:$J$55,2,FALSE),"ERROR")</f>
        <v>72038</v>
      </c>
      <c r="Q346" s="16">
        <v>11.75</v>
      </c>
      <c r="R346" s="51">
        <v>1.25</v>
      </c>
      <c r="S346" s="18">
        <v>28</v>
      </c>
      <c r="T346" s="19">
        <f>(VLOOKUP(S346,'[4]Lookup Tables'!$L$3:$M$11,2,FALSE))*0.039370078474</f>
        <v>1.0925196776535</v>
      </c>
      <c r="U346" s="17">
        <f>(3.14159*(T346/2)^2)*(Q346)</f>
        <v>11.015035900325545</v>
      </c>
      <c r="V346" s="20" t="str">
        <f>+IFERROR(VLOOKUP(L346,'[4]Lookup Tables'!$R$4:$U$22,3,FALSE),"ERROR")</f>
        <v>Blue</v>
      </c>
      <c r="W346" s="21">
        <f>B346</f>
        <v>244081</v>
      </c>
      <c r="X346" s="22" t="s">
        <v>699</v>
      </c>
      <c r="Y346" s="23" t="s">
        <v>27</v>
      </c>
      <c r="Z346" s="23" t="str">
        <f>+IFERROR(VLOOKUP(L346,'[4]Lookup Tables'!$R$4:$U$22,4,FALSE),"ERROR")</f>
        <v>Fast</v>
      </c>
      <c r="AA346" s="21">
        <f>S346</f>
        <v>28</v>
      </c>
      <c r="AB346" s="24">
        <f>R346</f>
        <v>1.25</v>
      </c>
      <c r="AC346" s="23" t="s">
        <v>28</v>
      </c>
      <c r="AD346" s="25">
        <v>0.75</v>
      </c>
      <c r="AE346" s="26">
        <f>(($U346-(3.1459*(($AB346+0.043)/2)^2))/((3.1459*(($AB346+0.043)/2)^2)-(3.1459*(AD346/2)^2)))/12</f>
        <v>0.92649890880019792</v>
      </c>
      <c r="AF346" s="23" t="s">
        <v>305</v>
      </c>
      <c r="AG346" s="23">
        <v>0.875</v>
      </c>
      <c r="AH346" s="26">
        <f>(($U346-(3.1459*(($AB346+0.043)/2)^2))/((3.1459*(($AB346+0.043)/2)^2)-(3.1459*(AG346/2)^2)))/12</f>
        <v>1.1341684152909111</v>
      </c>
      <c r="AI346" s="23" t="s">
        <v>306</v>
      </c>
      <c r="AJ346" s="23">
        <v>1</v>
      </c>
      <c r="AK346" s="26">
        <f>(($U346-(3.1459*(($AB346+0.043)/2)^2))/((3.1459*(($AB346+0.043)/2)^2)-(3.1459*(AJ346/2)^2)))/12</f>
        <v>1.5298238711058447</v>
      </c>
      <c r="AL346" s="23" t="s">
        <v>31</v>
      </c>
      <c r="AM346" s="23">
        <v>0.80400000000000005</v>
      </c>
      <c r="AN346" s="26">
        <f>(($U346-(3.1459*(($AB346+0.043)/2)^2))/((3.1459*(($AB346+0.043)/2)^2)-(3.1459*(AM346/2)^2)))/12</f>
        <v>1.0023186673128237</v>
      </c>
      <c r="AO346" s="23"/>
      <c r="AP346" s="23"/>
      <c r="AQ346" s="26">
        <f>(($U346-(3.1459*(($AB346+0.043)/2)^2))/((3.1459*(($AB346+0.043)/2)^2)-(3.1459*(AP346/2)^2)))/12</f>
        <v>0.61477480201776036</v>
      </c>
      <c r="AR346" s="47">
        <f>AY346</f>
        <v>12</v>
      </c>
      <c r="AS346" s="21">
        <f>+IFERROR(VLOOKUP(L346,'[4]Lookup Tables'!$R$4:$U$22,2,FALSE),"ERROR")</f>
        <v>30</v>
      </c>
      <c r="AT346" s="23" t="str">
        <f>A346</f>
        <v>GJ</v>
      </c>
      <c r="AU346" s="21">
        <f>F346</f>
        <v>30</v>
      </c>
      <c r="AV346" s="21" t="str">
        <f>+IFERROR(VLOOKUP(L346,'[4]Lookup Tables'!$R$4:$V$22,5,FALSE),"ERROR")</f>
        <v>5-8</v>
      </c>
      <c r="AW346" s="21">
        <v>600</v>
      </c>
      <c r="AX346" s="48">
        <f>Q346</f>
        <v>11.75</v>
      </c>
      <c r="AY346" s="48">
        <f>AX346+0.25</f>
        <v>12</v>
      </c>
      <c r="AZ346" s="48">
        <f>AX346+1</f>
        <v>12.75</v>
      </c>
      <c r="BA346" s="29">
        <f t="array" ref="BA346">VLOOKUP($S346&amp;$M346, CHOOSE({1,2}, '[4]Lookup Tables'!$I$20:$I$49&amp;'[4]Lookup Tables'!$J$20:$J$49,'[4]Lookup Tables'!$K$20:$K$49), 2,0)</f>
        <v>6.8500000000000005E-2</v>
      </c>
      <c r="BB346" s="29">
        <f>BA346*AX346</f>
        <v>0.80487500000000001</v>
      </c>
      <c r="BC346" s="30">
        <f>BB346*454</f>
        <v>365.41325000000001</v>
      </c>
      <c r="BD346" s="29">
        <f t="array" ref="BD346">VLOOKUP($S346&amp;$M346, CHOOSE({1,2}, '[4]Lookup Tables'!$I$20:$I$49&amp;'[4]Lookup Tables'!$J$20:$J$49,'[4]Lookup Tables'!$L$20:$L$49), 2,0)</f>
        <v>7.1099999999999997E-2</v>
      </c>
      <c r="BE346" s="29">
        <f>BD346*AY346</f>
        <v>0.85319999999999996</v>
      </c>
      <c r="BF346" s="30">
        <f>BE346*454</f>
        <v>387.3528</v>
      </c>
      <c r="BG346" s="29">
        <f t="array" ref="BG346">VLOOKUP($S346&amp;$M346, CHOOSE({1,2}, '[4]Lookup Tables'!$I$20:$I$49&amp;'[4]Lookup Tables'!$J$20:$J$49,'[4]Lookup Tables'!$M$20:$M$49), 2,0)</f>
        <v>7.3700000000000002E-2</v>
      </c>
      <c r="BH346" s="29">
        <f>BG346*AZ346</f>
        <v>0.93967500000000004</v>
      </c>
      <c r="BI346" s="30">
        <f>BH346*454</f>
        <v>426.61245000000002</v>
      </c>
      <c r="BJ346" s="30" t="str">
        <f>N346</f>
        <v>LIF35</v>
      </c>
      <c r="BK346" s="31">
        <f>BE346*0.7</f>
        <v>0.59723999999999988</v>
      </c>
      <c r="BL346" s="30">
        <v>72036</v>
      </c>
      <c r="BM346" s="31">
        <f>BE346*0.3</f>
        <v>0.25595999999999997</v>
      </c>
      <c r="BN346" s="32">
        <v>0.3</v>
      </c>
      <c r="BO346" s="29" t="str">
        <f>'[4]Lookup Tables'!$P$58</f>
        <v>12-8 4x1.25 Universal Clip</v>
      </c>
      <c r="BP346" s="30">
        <f>VLOOKUP($BO346,'[4]Lookup Tables'!$P$58:$Q$60,2)</f>
        <v>8509</v>
      </c>
      <c r="BQ346" s="29" t="str">
        <f>VLOOKUP($S346,'[4]Lookup Tables'!$O$45:$S$53,2)</f>
        <v>54mm142 gauge</v>
      </c>
      <c r="BR346" s="33">
        <f>($AY346+1.25)/12</f>
        <v>1.1041666666666667</v>
      </c>
      <c r="BS346" s="30">
        <f>VLOOKUP($S346,'[4]Lookup Tables'!$O$45:$S$53,3)</f>
        <v>8040</v>
      </c>
      <c r="BT346" s="29" t="str">
        <f>VLOOKUP($S346,'[4]Lookup Tables'!$O$45:$S$53,4)</f>
        <v>100mm200 gauge</v>
      </c>
      <c r="BU346" s="33">
        <f>($AY346+1.25)/12</f>
        <v>1.1041666666666667</v>
      </c>
      <c r="BV346" s="30">
        <f>VLOOKUP($S346,'[4]Lookup Tables'!$O$45:$S$53,5)</f>
        <v>8034</v>
      </c>
      <c r="BW346" s="34">
        <f>F346</f>
        <v>30</v>
      </c>
      <c r="BX346" s="34">
        <f>BB346*BW346</f>
        <v>24.146250000000002</v>
      </c>
      <c r="BY346" s="34">
        <f>BE346*BW346</f>
        <v>25.596</v>
      </c>
      <c r="BZ346" s="34">
        <f>BH346*BW346</f>
        <v>28.190250000000002</v>
      </c>
      <c r="CA346" s="34">
        <f>BZ346+CE346+CI346</f>
        <v>29.047250000000002</v>
      </c>
      <c r="CB346" s="35" t="str">
        <f t="array" ref="CB346">VLOOKUP($E346&amp;ROUNDUP(($AZ346),0), CHOOSE({1,2},'[4]Lookup Tables'!$X$3:$X$129&amp;'[4]Lookup Tables'!$Y$3:$Y$129,'[4]Lookup Tables'!$Z$3:$Z$129),2,0)</f>
        <v>13"-2pc</v>
      </c>
      <c r="CC346" s="34">
        <f t="array" ref="CC346">VLOOKUP($E346&amp;ROUNDUP(($AZ346),0), CHOOSE({1,2},'[4]Lookup Tables'!$X$3:$X$129&amp;'[4]Lookup Tables'!$Y$3:$Y$129,'[4]Lookup Tables'!AA$3:$AA$129),2,0)</f>
        <v>8405</v>
      </c>
      <c r="CD346" s="34">
        <f t="array" ref="CD346">VLOOKUP($E346&amp;ROUNDUP(($AZ346),0), CHOOSE({1,2},'[4]Lookup Tables'!$X$3:$X$129&amp;'[4]Lookup Tables'!$Y$3:$Y$129,'[4]Lookup Tables'!$AB$3:$AB$129),2,0)</f>
        <v>8406</v>
      </c>
      <c r="CE346" s="36">
        <f t="array" ref="CE346">VLOOKUP($E346&amp;ROUNDUP(($AZ346),0), CHOOSE({1,2},'[4]Lookup Tables'!$X$3:$X$129&amp;'[4]Lookup Tables'!$Y$3:$Y$129,'[4]Lookup Tables'!$AD$3:$AD$129),2,0)</f>
        <v>0.85699999999999998</v>
      </c>
      <c r="CF346" s="34">
        <f t="array" ref="CF346">VLOOKUP($E346&amp;ROUNDUP(($AZ346),0), CHOOSE({1,2},'[4]Lookup Tables'!$X$3:$X$129&amp;'[4]Lookup Tables'!$Y$3:$Y$129,'[4]Lookup Tables'!$AE$3:$AE$129),2,0)</f>
        <v>1</v>
      </c>
      <c r="CG346" s="34" t="str">
        <f t="array" ref="CG346">VLOOKUP($E346&amp;ROUNDUP(($AZ346+1),0), CHOOSE({1,2},'[4]Lookup Tables'!$X$3:$X$129&amp;'[4]Lookup Tables'!$Y$3:$Y$129,'[4]Lookup Tables'!$AC$3:$AC$129),2,0)</f>
        <v>NA</v>
      </c>
      <c r="CH346" s="36">
        <f>(CO346*12)*0.0386</f>
        <v>5.1537559591564674</v>
      </c>
      <c r="CI346" s="36">
        <f t="shared" si="3108"/>
        <v>0</v>
      </c>
      <c r="CJ346" s="36">
        <f>((3.14159*(((S346*0.039370078474)/2)^2))*Q346)*BW346</f>
        <v>336.43197062012104</v>
      </c>
      <c r="CK346" s="36">
        <f>((SQRT((CJ346/Q346)/3.14159))*2)</f>
        <v>6.037886419868344</v>
      </c>
      <c r="CL346" s="36">
        <f>CK346/0.7827</f>
        <v>7.7141771047251106</v>
      </c>
      <c r="CM346" s="36">
        <f>(2*3.14159*(CL346/2))/12</f>
        <v>2.0195651375361132</v>
      </c>
      <c r="CN346" s="37">
        <f>ROUNDUP((Q346/3)*CM346,1)</f>
        <v>8</v>
      </c>
      <c r="CO346" s="37">
        <f>(CN346*ABS(COS(15)))+((6*(CM346*5))/12)</f>
        <v>11.126416146710852</v>
      </c>
      <c r="CP346" s="52" t="str">
        <f t="array" ref="CP346">VLOOKUP($S346&amp;$D346, CHOOSE({1,2}, '[4]Lookup Tables'!$O$65:$O$79&amp;'[4]Lookup Tables'!$P$65:$P$79,'[4]Lookup Tables'!$Q$65:$Q$79),2,0)</f>
        <v>NA</v>
      </c>
      <c r="CQ346" s="39">
        <f t="shared" si="3109"/>
        <v>0.99046388888888903</v>
      </c>
      <c r="CR346" s="40" t="str">
        <f>+IFERROR(VLOOKUP($J346,'[5]Codes - Revised'!$A$8:$O$12110,10,FALSE),"ERROR")</f>
        <v>45x44</v>
      </c>
      <c r="CS346" s="41">
        <f t="shared" si="3110"/>
        <v>2228.5437500000003</v>
      </c>
    </row>
    <row r="347" spans="1:97" s="10" customFormat="1">
      <c r="A347" s="11" t="s">
        <v>277</v>
      </c>
      <c r="B347" s="12">
        <v>244085</v>
      </c>
      <c r="C347" s="11" t="s">
        <v>700</v>
      </c>
      <c r="D347" s="11" t="s">
        <v>23</v>
      </c>
      <c r="E347" s="11" t="s">
        <v>24</v>
      </c>
      <c r="F347" s="56">
        <v>30</v>
      </c>
      <c r="G347" s="13">
        <f t="shared" ref="G347" si="3151">CA347</f>
        <v>29.047250000000002</v>
      </c>
      <c r="H347" s="14">
        <v>75</v>
      </c>
      <c r="I347" s="13">
        <f t="shared" ref="I347" si="3152">F347*H347</f>
        <v>2250</v>
      </c>
      <c r="J347" s="14">
        <v>31375</v>
      </c>
      <c r="K347" s="11" t="s">
        <v>65</v>
      </c>
      <c r="L347" s="15" t="str">
        <f>+IFERROR(VLOOKUP($K347,'[4]Lookup Tables'!$A$3:$B$35,2,FALSE),"ERROR")</f>
        <v>0204</v>
      </c>
      <c r="M347" s="11" t="s">
        <v>56</v>
      </c>
      <c r="N347" s="15" t="str">
        <f t="array" ref="N347">VLOOKUP($M347&amp;$L347, CHOOSE({1,2}, '[4]Lookup Tables'!$I$59:$I$165&amp;'[4]Lookup Tables'!$J$59:$J$165,'[4]Lookup Tables'!$K$59:$K$165), 2,0)</f>
        <v>LIF0204</v>
      </c>
      <c r="O347" s="15">
        <f t="array" ref="O347">VLOOKUP($M347&amp;$K347&amp;A347, CHOOSE({1,2,3}, '[4]Lookup Tables'!$I$59:$I$165&amp;'[4]Lookup Tables'!$J$59:$J$165&amp;'[4]Lookup Tables'!$H$59:$H$165,'[4]Lookup Tables'!$L$59:$L$165), 2,0)</f>
        <v>70414</v>
      </c>
      <c r="P347" s="15">
        <f>+IFERROR(VLOOKUP($A347,'[4]Lookup Tables'!$I$54:$J$55,2,FALSE),"ERROR")</f>
        <v>72038</v>
      </c>
      <c r="Q347" s="16">
        <v>11.75</v>
      </c>
      <c r="R347" s="51">
        <v>1.25</v>
      </c>
      <c r="S347" s="18">
        <v>28</v>
      </c>
      <c r="T347" s="19">
        <f>(VLOOKUP(S347,'[4]Lookup Tables'!$L$3:$M$11,2,FALSE))*0.039370078474</f>
        <v>1.0925196776535</v>
      </c>
      <c r="U347" s="17">
        <f t="shared" ref="U347" si="3153">(3.14159*(T347/2)^2)*(Q347)</f>
        <v>11.015035900325545</v>
      </c>
      <c r="V347" s="20" t="str">
        <f>+IFERROR(VLOOKUP(L347,'[4]Lookup Tables'!$R$4:$U$22,3,FALSE),"ERROR")</f>
        <v>Yellow</v>
      </c>
      <c r="W347" s="21">
        <f t="shared" ref="W347" si="3154">B347</f>
        <v>244085</v>
      </c>
      <c r="X347" s="22" t="s">
        <v>701</v>
      </c>
      <c r="Y347" s="23" t="s">
        <v>27</v>
      </c>
      <c r="Z347" s="23" t="str">
        <f>+IFERROR(VLOOKUP(L347,'[4]Lookup Tables'!$R$4:$U$22,4,FALSE),"ERROR")</f>
        <v>Slow</v>
      </c>
      <c r="AA347" s="21">
        <f t="shared" ref="AA347" si="3155">S347</f>
        <v>28</v>
      </c>
      <c r="AB347" s="24">
        <f t="shared" ref="AB347" si="3156">R347</f>
        <v>1.25</v>
      </c>
      <c r="AC347" s="23" t="s">
        <v>28</v>
      </c>
      <c r="AD347" s="25">
        <v>0.75</v>
      </c>
      <c r="AE347" s="26">
        <f t="shared" ref="AE347" si="3157">(($U347-(3.1459*(($AB347+0.043)/2)^2))/((3.1459*(($AB347+0.043)/2)^2)-(3.1459*(AD347/2)^2)))/12</f>
        <v>0.92649890880019792</v>
      </c>
      <c r="AF347" s="23" t="s">
        <v>305</v>
      </c>
      <c r="AG347" s="23">
        <v>0.875</v>
      </c>
      <c r="AH347" s="26">
        <f t="shared" ref="AH347" si="3158">(($U347-(3.1459*(($AB347+0.043)/2)^2))/((3.1459*(($AB347+0.043)/2)^2)-(3.1459*(AG347/2)^2)))/12</f>
        <v>1.1341684152909111</v>
      </c>
      <c r="AI347" s="23" t="s">
        <v>306</v>
      </c>
      <c r="AJ347" s="23">
        <v>1</v>
      </c>
      <c r="AK347" s="26">
        <f t="shared" ref="AK347" si="3159">(($U347-(3.1459*(($AB347+0.043)/2)^2))/((3.1459*(($AB347+0.043)/2)^2)-(3.1459*(AJ347/2)^2)))/12</f>
        <v>1.5298238711058447</v>
      </c>
      <c r="AL347" s="23" t="s">
        <v>31</v>
      </c>
      <c r="AM347" s="23">
        <v>0.80400000000000005</v>
      </c>
      <c r="AN347" s="26">
        <f t="shared" ref="AN347" si="3160">(($U347-(3.1459*(($AB347+0.043)/2)^2))/((3.1459*(($AB347+0.043)/2)^2)-(3.1459*(AM347/2)^2)))/12</f>
        <v>1.0023186673128237</v>
      </c>
      <c r="AO347" s="23"/>
      <c r="AP347" s="23"/>
      <c r="AQ347" s="26">
        <f t="shared" ref="AQ347" si="3161">(($U347-(3.1459*(($AB347+0.043)/2)^2))/((3.1459*(($AB347+0.043)/2)^2)-(3.1459*(AP347/2)^2)))/12</f>
        <v>0.61477480201776036</v>
      </c>
      <c r="AR347" s="47">
        <f t="shared" ref="AR347" si="3162">AY347</f>
        <v>12</v>
      </c>
      <c r="AS347" s="21">
        <f>+IFERROR(VLOOKUP(L347,'[4]Lookup Tables'!$R$4:$U$22,2,FALSE),"ERROR")</f>
        <v>240</v>
      </c>
      <c r="AT347" s="23" t="str">
        <f t="shared" ref="AT347" si="3163">A347</f>
        <v>GJ</v>
      </c>
      <c r="AU347" s="21">
        <f t="shared" ref="AU347" si="3164">F347</f>
        <v>30</v>
      </c>
      <c r="AV347" s="21" t="str">
        <f>+IFERROR(VLOOKUP(L347,'[4]Lookup Tables'!$R$4:$V$22,5,FALSE),"ERROR")</f>
        <v>5-8</v>
      </c>
      <c r="AW347" s="21">
        <v>600</v>
      </c>
      <c r="AX347" s="48">
        <f t="shared" ref="AX347" si="3165">Q347</f>
        <v>11.75</v>
      </c>
      <c r="AY347" s="48">
        <f t="shared" ref="AY347" si="3166">AX347+0.25</f>
        <v>12</v>
      </c>
      <c r="AZ347" s="48">
        <f t="shared" ref="AZ347" si="3167">AX347+1</f>
        <v>12.75</v>
      </c>
      <c r="BA347" s="29">
        <f t="array" ref="BA347">VLOOKUP($S347&amp;$M347, CHOOSE({1,2}, '[4]Lookup Tables'!$I$20:$I$49&amp;'[4]Lookup Tables'!$J$20:$J$49,'[4]Lookup Tables'!$K$20:$K$49), 2,0)</f>
        <v>6.8500000000000005E-2</v>
      </c>
      <c r="BB347" s="29">
        <f t="shared" ref="BB347" si="3168">BA347*AX347</f>
        <v>0.80487500000000001</v>
      </c>
      <c r="BC347" s="30">
        <f t="shared" ref="BC347" si="3169">BB347*454</f>
        <v>365.41325000000001</v>
      </c>
      <c r="BD347" s="29">
        <f t="array" ref="BD347">VLOOKUP($S347&amp;$M347, CHOOSE({1,2}, '[4]Lookup Tables'!$I$20:$I$49&amp;'[4]Lookup Tables'!$J$20:$J$49,'[4]Lookup Tables'!$L$20:$L$49), 2,0)</f>
        <v>7.1099999999999997E-2</v>
      </c>
      <c r="BE347" s="29">
        <f t="shared" ref="BE347" si="3170">BD347*AY347</f>
        <v>0.85319999999999996</v>
      </c>
      <c r="BF347" s="30">
        <f t="shared" ref="BF347" si="3171">BE347*454</f>
        <v>387.3528</v>
      </c>
      <c r="BG347" s="29">
        <f t="array" ref="BG347">VLOOKUP($S347&amp;$M347, CHOOSE({1,2}, '[4]Lookup Tables'!$I$20:$I$49&amp;'[4]Lookup Tables'!$J$20:$J$49,'[4]Lookup Tables'!$M$20:$M$49), 2,0)</f>
        <v>7.3700000000000002E-2</v>
      </c>
      <c r="BH347" s="29">
        <f t="shared" ref="BH347" si="3172">BG347*AZ347</f>
        <v>0.93967500000000004</v>
      </c>
      <c r="BI347" s="30">
        <f t="shared" ref="BI347" si="3173">BH347*454</f>
        <v>426.61245000000002</v>
      </c>
      <c r="BJ347" s="30" t="str">
        <f t="shared" ref="BJ347" si="3174">N347</f>
        <v>LIF0204</v>
      </c>
      <c r="BK347" s="31">
        <f t="shared" ref="BK347" si="3175">BE347*0.7</f>
        <v>0.59723999999999988</v>
      </c>
      <c r="BL347" s="30">
        <v>72036</v>
      </c>
      <c r="BM347" s="31">
        <f t="shared" ref="BM347" si="3176">BE347*0.3</f>
        <v>0.25595999999999997</v>
      </c>
      <c r="BN347" s="32">
        <v>0.3</v>
      </c>
      <c r="BO347" s="29" t="str">
        <f>'[4]Lookup Tables'!$P$58</f>
        <v>12-8 4x1.25 Universal Clip</v>
      </c>
      <c r="BP347" s="30">
        <f>VLOOKUP($BO347,'[4]Lookup Tables'!$P$58:$Q$60,2)</f>
        <v>8509</v>
      </c>
      <c r="BQ347" s="29" t="str">
        <f>VLOOKUP($S347,'[4]Lookup Tables'!$O$45:$S$53,2)</f>
        <v>54mm142 gauge</v>
      </c>
      <c r="BR347" s="33">
        <f t="shared" ref="BR347" si="3177">($AY347+1.25)/12</f>
        <v>1.1041666666666667</v>
      </c>
      <c r="BS347" s="30">
        <f>VLOOKUP($S347,'[4]Lookup Tables'!$O$45:$S$53,3)</f>
        <v>8040</v>
      </c>
      <c r="BT347" s="29" t="str">
        <f>VLOOKUP($S347,'[4]Lookup Tables'!$O$45:$S$53,4)</f>
        <v>100mm200 gauge</v>
      </c>
      <c r="BU347" s="33">
        <f t="shared" ref="BU347" si="3178">($AY347+1.25)/12</f>
        <v>1.1041666666666667</v>
      </c>
      <c r="BV347" s="30">
        <f>VLOOKUP($S347,'[4]Lookup Tables'!$O$45:$S$53,5)</f>
        <v>8034</v>
      </c>
      <c r="BW347" s="34">
        <f t="shared" ref="BW347" si="3179">F347</f>
        <v>30</v>
      </c>
      <c r="BX347" s="34">
        <f t="shared" ref="BX347" si="3180">BB347*BW347</f>
        <v>24.146250000000002</v>
      </c>
      <c r="BY347" s="34">
        <f t="shared" ref="BY347" si="3181">BE347*BW347</f>
        <v>25.596</v>
      </c>
      <c r="BZ347" s="34">
        <f t="shared" ref="BZ347" si="3182">BH347*BW347</f>
        <v>28.190250000000002</v>
      </c>
      <c r="CA347" s="34">
        <f t="shared" ref="CA347" si="3183">BZ347+CE347+CI347</f>
        <v>29.047250000000002</v>
      </c>
      <c r="CB347" s="35" t="str">
        <f t="array" ref="CB347">VLOOKUP($E347&amp;ROUNDUP(($AZ347),0), CHOOSE({1,2},'[4]Lookup Tables'!$X$3:$X$129&amp;'[4]Lookup Tables'!$Y$3:$Y$129,'[4]Lookup Tables'!$Z$3:$Z$129),2,0)</f>
        <v>13"-2pc</v>
      </c>
      <c r="CC347" s="34">
        <f t="array" ref="CC347">VLOOKUP($E347&amp;ROUNDUP(($AZ347),0), CHOOSE({1,2},'[4]Lookup Tables'!$X$3:$X$129&amp;'[4]Lookup Tables'!$Y$3:$Y$129,'[4]Lookup Tables'!AA$3:$AA$129),2,0)</f>
        <v>8405</v>
      </c>
      <c r="CD347" s="34">
        <f t="array" ref="CD347">VLOOKUP($E347&amp;ROUNDUP(($AZ347),0), CHOOSE({1,2},'[4]Lookup Tables'!$X$3:$X$129&amp;'[4]Lookup Tables'!$Y$3:$Y$129,'[4]Lookup Tables'!$AB$3:$AB$129),2,0)</f>
        <v>8406</v>
      </c>
      <c r="CE347" s="36">
        <f t="array" ref="CE347">VLOOKUP($E347&amp;ROUNDUP(($AZ347),0), CHOOSE({1,2},'[4]Lookup Tables'!$X$3:$X$129&amp;'[4]Lookup Tables'!$Y$3:$Y$129,'[4]Lookup Tables'!$AD$3:$AD$129),2,0)</f>
        <v>0.85699999999999998</v>
      </c>
      <c r="CF347" s="34">
        <f t="array" ref="CF347">VLOOKUP($E347&amp;ROUNDUP(($AZ347),0), CHOOSE({1,2},'[4]Lookup Tables'!$X$3:$X$129&amp;'[4]Lookup Tables'!$Y$3:$Y$129,'[4]Lookup Tables'!$AE$3:$AE$129),2,0)</f>
        <v>1</v>
      </c>
      <c r="CG347" s="34" t="str">
        <f t="array" ref="CG347">VLOOKUP($E347&amp;ROUNDUP(($AZ347+1),0), CHOOSE({1,2},'[4]Lookup Tables'!$X$3:$X$129&amp;'[4]Lookup Tables'!$Y$3:$Y$129,'[4]Lookup Tables'!$AC$3:$AC$129),2,0)</f>
        <v>NA</v>
      </c>
      <c r="CH347" s="36">
        <f t="shared" ref="CH347" si="3184">(CO347*12)*0.0386</f>
        <v>5.1537559591564674</v>
      </c>
      <c r="CI347" s="36">
        <f t="shared" si="3108"/>
        <v>0</v>
      </c>
      <c r="CJ347" s="36">
        <f t="shared" ref="CJ347" si="3185">((3.14159*(((S347*0.039370078474)/2)^2))*Q347)*BW347</f>
        <v>336.43197062012104</v>
      </c>
      <c r="CK347" s="36">
        <f t="shared" ref="CK347" si="3186">((SQRT((CJ347/Q347)/3.14159))*2)</f>
        <v>6.037886419868344</v>
      </c>
      <c r="CL347" s="36">
        <f t="shared" ref="CL347" si="3187">CK347/0.7827</f>
        <v>7.7141771047251106</v>
      </c>
      <c r="CM347" s="36">
        <f t="shared" ref="CM347" si="3188">(2*3.14159*(CL347/2))/12</f>
        <v>2.0195651375361132</v>
      </c>
      <c r="CN347" s="37">
        <f t="shared" ref="CN347" si="3189">ROUNDUP((Q347/3)*CM347,1)</f>
        <v>8</v>
      </c>
      <c r="CO347" s="37">
        <f t="shared" ref="CO347" si="3190">(CN347*ABS(COS(15)))+((6*(CM347*5))/12)</f>
        <v>11.126416146710852</v>
      </c>
      <c r="CP347" s="52" t="str">
        <f t="array" ref="CP347">VLOOKUP($S347&amp;$D347, CHOOSE({1,2}, '[4]Lookup Tables'!$O$65:$O$79&amp;'[4]Lookup Tables'!$P$65:$P$79,'[4]Lookup Tables'!$Q$65:$Q$79),2,0)</f>
        <v>NA</v>
      </c>
      <c r="CQ347" s="39">
        <f t="shared" si="3109"/>
        <v>0.99046388888888903</v>
      </c>
      <c r="CR347" s="40" t="str">
        <f>+IFERROR(VLOOKUP($J347,'[5]Codes - Revised'!$A$8:$O$12110,10,FALSE),"ERROR")</f>
        <v>45x44</v>
      </c>
      <c r="CS347" s="41">
        <f t="shared" si="3110"/>
        <v>2228.5437500000003</v>
      </c>
    </row>
    <row r="348" spans="1:97" s="10" customFormat="1">
      <c r="A348" s="11" t="s">
        <v>277</v>
      </c>
      <c r="B348" s="12">
        <v>244087</v>
      </c>
      <c r="C348" s="11" t="s">
        <v>702</v>
      </c>
      <c r="D348" s="11" t="s">
        <v>23</v>
      </c>
      <c r="E348" s="11" t="s">
        <v>24</v>
      </c>
      <c r="F348" s="56">
        <v>30</v>
      </c>
      <c r="G348" s="13">
        <f>CA348</f>
        <v>29.047250000000002</v>
      </c>
      <c r="H348" s="14">
        <v>75</v>
      </c>
      <c r="I348" s="13">
        <f>F348*H348</f>
        <v>2250</v>
      </c>
      <c r="J348" s="14">
        <v>31375</v>
      </c>
      <c r="K348" s="11">
        <v>50</v>
      </c>
      <c r="L348" s="15">
        <f>+IFERROR(VLOOKUP($K348,'[4]Lookup Tables'!$A$3:$B$35,2,FALSE),"ERROR")</f>
        <v>50</v>
      </c>
      <c r="M348" s="11" t="s">
        <v>56</v>
      </c>
      <c r="N348" s="15" t="str">
        <f t="array" ref="N348">VLOOKUP($M348&amp;$L348, CHOOSE({1,2}, '[4]Lookup Tables'!$I$59:$I$165&amp;'[4]Lookup Tables'!$J$59:$J$165,'[4]Lookup Tables'!$K$59:$K$165), 2,0)</f>
        <v>LIF50</v>
      </c>
      <c r="O348" s="15">
        <f t="array" ref="O348">VLOOKUP($M348&amp;$K348&amp;A348, CHOOSE({1,2,3}, '[4]Lookup Tables'!$I$59:$I$165&amp;'[4]Lookup Tables'!$J$59:$J$165&amp;'[4]Lookup Tables'!$H$59:$H$165,'[4]Lookup Tables'!$L$59:$L$165), 2,0)</f>
        <v>70419</v>
      </c>
      <c r="P348" s="15">
        <f>+IFERROR(VLOOKUP($A348,'[4]Lookup Tables'!$I$54:$J$55,2,FALSE),"ERROR")</f>
        <v>72038</v>
      </c>
      <c r="Q348" s="16">
        <v>11.75</v>
      </c>
      <c r="R348" s="51">
        <v>1.25</v>
      </c>
      <c r="S348" s="18">
        <v>28</v>
      </c>
      <c r="T348" s="19">
        <f>(VLOOKUP(S348,'[4]Lookup Tables'!$L$3:$M$11,2,FALSE))*0.039370078474</f>
        <v>1.0925196776535</v>
      </c>
      <c r="U348" s="17">
        <f>(3.14159*(T348/2)^2)*(Q348)</f>
        <v>11.015035900325545</v>
      </c>
      <c r="V348" s="20" t="str">
        <f>+IFERROR(VLOOKUP(L348,'[4]Lookup Tables'!$R$4:$U$22,3,FALSE),"ERROR")</f>
        <v>Green</v>
      </c>
      <c r="W348" s="21">
        <f>B348</f>
        <v>244087</v>
      </c>
      <c r="X348" s="22" t="s">
        <v>703</v>
      </c>
      <c r="Y348" s="23" t="s">
        <v>27</v>
      </c>
      <c r="Z348" s="23" t="str">
        <f>+IFERROR(VLOOKUP(L348,'[4]Lookup Tables'!$R$4:$U$22,4,FALSE),"ERROR")</f>
        <v>Medium</v>
      </c>
      <c r="AA348" s="21">
        <f>S348</f>
        <v>28</v>
      </c>
      <c r="AB348" s="24">
        <f>R348</f>
        <v>1.25</v>
      </c>
      <c r="AC348" s="23" t="s">
        <v>28</v>
      </c>
      <c r="AD348" s="25">
        <v>0.75</v>
      </c>
      <c r="AE348" s="26">
        <f>(($U348-(3.1459*(($AB348+0.043)/2)^2))/((3.1459*(($AB348+0.043)/2)^2)-(3.1459*(AD348/2)^2)))/12</f>
        <v>0.92649890880019792</v>
      </c>
      <c r="AF348" s="23" t="s">
        <v>305</v>
      </c>
      <c r="AG348" s="23">
        <v>0.875</v>
      </c>
      <c r="AH348" s="26">
        <f>(($U348-(3.1459*(($AB348+0.043)/2)^2))/((3.1459*(($AB348+0.043)/2)^2)-(3.1459*(AG348/2)^2)))/12</f>
        <v>1.1341684152909111</v>
      </c>
      <c r="AI348" s="23" t="s">
        <v>306</v>
      </c>
      <c r="AJ348" s="23">
        <v>1</v>
      </c>
      <c r="AK348" s="26">
        <f>(($U348-(3.1459*(($AB348+0.043)/2)^2))/((3.1459*(($AB348+0.043)/2)^2)-(3.1459*(AJ348/2)^2)))/12</f>
        <v>1.5298238711058447</v>
      </c>
      <c r="AL348" s="23" t="s">
        <v>31</v>
      </c>
      <c r="AM348" s="23">
        <v>0.80400000000000005</v>
      </c>
      <c r="AN348" s="26">
        <f>(($U348-(3.1459*(($AB348+0.043)/2)^2))/((3.1459*(($AB348+0.043)/2)^2)-(3.1459*(AM348/2)^2)))/12</f>
        <v>1.0023186673128237</v>
      </c>
      <c r="AO348" s="23"/>
      <c r="AP348" s="23"/>
      <c r="AQ348" s="26">
        <f>(($U348-(3.1459*(($AB348+0.043)/2)^2))/((3.1459*(($AB348+0.043)/2)^2)-(3.1459*(AP348/2)^2)))/12</f>
        <v>0.61477480201776036</v>
      </c>
      <c r="AR348" s="47">
        <f>AY348</f>
        <v>12</v>
      </c>
      <c r="AS348" s="21">
        <f>+IFERROR(VLOOKUP(L348,'[4]Lookup Tables'!$R$4:$U$22,2,FALSE),"ERROR")</f>
        <v>60</v>
      </c>
      <c r="AT348" s="23" t="str">
        <f>A348</f>
        <v>GJ</v>
      </c>
      <c r="AU348" s="21">
        <f>F348</f>
        <v>30</v>
      </c>
      <c r="AV348" s="21" t="str">
        <f>+IFERROR(VLOOKUP(L348,'[4]Lookup Tables'!$R$4:$V$22,5,FALSE),"ERROR")</f>
        <v>5-8</v>
      </c>
      <c r="AW348" s="21">
        <v>600</v>
      </c>
      <c r="AX348" s="48">
        <f>Q348</f>
        <v>11.75</v>
      </c>
      <c r="AY348" s="48">
        <f>AX348+0.25</f>
        <v>12</v>
      </c>
      <c r="AZ348" s="48">
        <f>AX348+1</f>
        <v>12.75</v>
      </c>
      <c r="BA348" s="29">
        <f t="array" ref="BA348">VLOOKUP($S348&amp;$M348, CHOOSE({1,2}, '[4]Lookup Tables'!$I$20:$I$49&amp;'[4]Lookup Tables'!$J$20:$J$49,'[4]Lookup Tables'!$K$20:$K$49), 2,0)</f>
        <v>6.8500000000000005E-2</v>
      </c>
      <c r="BB348" s="29">
        <f>BA348*AX348</f>
        <v>0.80487500000000001</v>
      </c>
      <c r="BC348" s="30">
        <f>BB348*454</f>
        <v>365.41325000000001</v>
      </c>
      <c r="BD348" s="29">
        <f t="array" ref="BD348">VLOOKUP($S348&amp;$M348, CHOOSE({1,2}, '[4]Lookup Tables'!$I$20:$I$49&amp;'[4]Lookup Tables'!$J$20:$J$49,'[4]Lookup Tables'!$L$20:$L$49), 2,0)</f>
        <v>7.1099999999999997E-2</v>
      </c>
      <c r="BE348" s="29">
        <f>BD348*AY348</f>
        <v>0.85319999999999996</v>
      </c>
      <c r="BF348" s="30">
        <f>BE348*454</f>
        <v>387.3528</v>
      </c>
      <c r="BG348" s="29">
        <f t="array" ref="BG348">VLOOKUP($S348&amp;$M348, CHOOSE({1,2}, '[4]Lookup Tables'!$I$20:$I$49&amp;'[4]Lookup Tables'!$J$20:$J$49,'[4]Lookup Tables'!$M$20:$M$49), 2,0)</f>
        <v>7.3700000000000002E-2</v>
      </c>
      <c r="BH348" s="29">
        <f>BG348*AZ348</f>
        <v>0.93967500000000004</v>
      </c>
      <c r="BI348" s="30">
        <f>BH348*454</f>
        <v>426.61245000000002</v>
      </c>
      <c r="BJ348" s="30" t="str">
        <f>N348</f>
        <v>LIF50</v>
      </c>
      <c r="BK348" s="31">
        <f>BE348*0.7</f>
        <v>0.59723999999999988</v>
      </c>
      <c r="BL348" s="30">
        <v>72036</v>
      </c>
      <c r="BM348" s="31">
        <f>BE348*0.3</f>
        <v>0.25595999999999997</v>
      </c>
      <c r="BN348" s="32">
        <v>0.3</v>
      </c>
      <c r="BO348" s="29" t="str">
        <f>'[4]Lookup Tables'!$P$58</f>
        <v>12-8 4x1.25 Universal Clip</v>
      </c>
      <c r="BP348" s="30">
        <f>VLOOKUP($BO348,'[4]Lookup Tables'!$P$58:$Q$60,2)</f>
        <v>8509</v>
      </c>
      <c r="BQ348" s="29" t="str">
        <f>VLOOKUP($S348,'[4]Lookup Tables'!$O$45:$S$53,2)</f>
        <v>54mm142 gauge</v>
      </c>
      <c r="BR348" s="33">
        <f>($AY348+1.25)/12</f>
        <v>1.1041666666666667</v>
      </c>
      <c r="BS348" s="30">
        <f>VLOOKUP($S348,'[4]Lookup Tables'!$O$45:$S$53,3)</f>
        <v>8040</v>
      </c>
      <c r="BT348" s="29" t="str">
        <f>VLOOKUP($S348,'[4]Lookup Tables'!$O$45:$S$53,4)</f>
        <v>100mm200 gauge</v>
      </c>
      <c r="BU348" s="33">
        <f>($AY348+1.25)/12</f>
        <v>1.1041666666666667</v>
      </c>
      <c r="BV348" s="30">
        <f>VLOOKUP($S348,'[4]Lookup Tables'!$O$45:$S$53,5)</f>
        <v>8034</v>
      </c>
      <c r="BW348" s="34">
        <f>F348</f>
        <v>30</v>
      </c>
      <c r="BX348" s="34">
        <f>BB348*BW348</f>
        <v>24.146250000000002</v>
      </c>
      <c r="BY348" s="34">
        <f>BE348*BW348</f>
        <v>25.596</v>
      </c>
      <c r="BZ348" s="34">
        <f>BH348*BW348</f>
        <v>28.190250000000002</v>
      </c>
      <c r="CA348" s="34">
        <f>BZ348+CE348+CI348</f>
        <v>29.047250000000002</v>
      </c>
      <c r="CB348" s="35" t="str">
        <f t="array" ref="CB348">VLOOKUP($E348&amp;ROUNDUP(($AZ348),0), CHOOSE({1,2},'[4]Lookup Tables'!$X$3:$X$129&amp;'[4]Lookup Tables'!$Y$3:$Y$129,'[4]Lookup Tables'!$Z$3:$Z$129),2,0)</f>
        <v>13"-2pc</v>
      </c>
      <c r="CC348" s="34">
        <f t="array" ref="CC348">VLOOKUP($E348&amp;ROUNDUP(($AZ348),0), CHOOSE({1,2},'[4]Lookup Tables'!$X$3:$X$129&amp;'[4]Lookup Tables'!$Y$3:$Y$129,'[4]Lookup Tables'!AA$3:$AA$129),2,0)</f>
        <v>8405</v>
      </c>
      <c r="CD348" s="34">
        <f t="array" ref="CD348">VLOOKUP($E348&amp;ROUNDUP(($AZ348),0), CHOOSE({1,2},'[4]Lookup Tables'!$X$3:$X$129&amp;'[4]Lookup Tables'!$Y$3:$Y$129,'[4]Lookup Tables'!$AB$3:$AB$129),2,0)</f>
        <v>8406</v>
      </c>
      <c r="CE348" s="36">
        <f t="array" ref="CE348">VLOOKUP($E348&amp;ROUNDUP(($AZ348),0), CHOOSE({1,2},'[4]Lookup Tables'!$X$3:$X$129&amp;'[4]Lookup Tables'!$Y$3:$Y$129,'[4]Lookup Tables'!$AD$3:$AD$129),2,0)</f>
        <v>0.85699999999999998</v>
      </c>
      <c r="CF348" s="34">
        <f t="array" ref="CF348">VLOOKUP($E348&amp;ROUNDUP(($AZ348),0), CHOOSE({1,2},'[4]Lookup Tables'!$X$3:$X$129&amp;'[4]Lookup Tables'!$Y$3:$Y$129,'[4]Lookup Tables'!$AE$3:$AE$129),2,0)</f>
        <v>1</v>
      </c>
      <c r="CG348" s="34" t="str">
        <f t="array" ref="CG348">VLOOKUP($E348&amp;ROUNDUP(($AZ348+1),0), CHOOSE({1,2},'[4]Lookup Tables'!$X$3:$X$129&amp;'[4]Lookup Tables'!$Y$3:$Y$129,'[4]Lookup Tables'!$AC$3:$AC$129),2,0)</f>
        <v>NA</v>
      </c>
      <c r="CH348" s="36">
        <f>(CO348*12)*0.0386</f>
        <v>5.1537559591564674</v>
      </c>
      <c r="CI348" s="36">
        <f t="shared" si="3108"/>
        <v>0</v>
      </c>
      <c r="CJ348" s="36">
        <f>((3.14159*(((S348*0.039370078474)/2)^2))*Q348)*BW348</f>
        <v>336.43197062012104</v>
      </c>
      <c r="CK348" s="36">
        <f>((SQRT((CJ348/Q348)/3.14159))*2)</f>
        <v>6.037886419868344</v>
      </c>
      <c r="CL348" s="36">
        <f>CK348/0.7827</f>
        <v>7.7141771047251106</v>
      </c>
      <c r="CM348" s="36">
        <f>(2*3.14159*(CL348/2))/12</f>
        <v>2.0195651375361132</v>
      </c>
      <c r="CN348" s="37">
        <f>ROUNDUP((Q348/3)*CM348,1)</f>
        <v>8</v>
      </c>
      <c r="CO348" s="37">
        <f>(CN348*ABS(COS(15)))+((6*(CM348*5))/12)</f>
        <v>11.126416146710852</v>
      </c>
      <c r="CP348" s="52" t="str">
        <f t="array" ref="CP348">VLOOKUP($S348&amp;$D348, CHOOSE({1,2}, '[4]Lookup Tables'!$O$65:$O$79&amp;'[4]Lookup Tables'!$P$65:$P$79,'[4]Lookup Tables'!$Q$65:$Q$79),2,0)</f>
        <v>NA</v>
      </c>
      <c r="CQ348" s="39">
        <f t="shared" si="3109"/>
        <v>0.99046388888888903</v>
      </c>
      <c r="CR348" s="40" t="str">
        <f>+IFERROR(VLOOKUP($J348,'[5]Codes - Revised'!$A$8:$O$12110,10,FALSE),"ERROR")</f>
        <v>45x44</v>
      </c>
      <c r="CS348" s="41">
        <f>CQ348*F348*H348</f>
        <v>2228.5437500000003</v>
      </c>
    </row>
    <row r="349" spans="1:97" s="10" customFormat="1">
      <c r="A349" s="42" t="s">
        <v>277</v>
      </c>
      <c r="B349" s="12">
        <v>245016</v>
      </c>
      <c r="C349" s="42" t="s">
        <v>704</v>
      </c>
      <c r="D349" s="42" t="s">
        <v>23</v>
      </c>
      <c r="E349" s="42" t="s">
        <v>24</v>
      </c>
      <c r="F349" s="57">
        <v>30</v>
      </c>
      <c r="G349" s="13">
        <f>CA349</f>
        <v>43.256249999999994</v>
      </c>
      <c r="H349" s="43">
        <v>50</v>
      </c>
      <c r="I349" s="13">
        <f>F349*H349</f>
        <v>1500</v>
      </c>
      <c r="J349" s="43">
        <v>32250</v>
      </c>
      <c r="K349" s="42">
        <v>50</v>
      </c>
      <c r="L349" s="15">
        <f>+IFERROR(VLOOKUP($K349,'[4]Lookup Tables'!$A$3:$B$35,2,FALSE),"ERROR")</f>
        <v>50</v>
      </c>
      <c r="M349" s="42" t="s">
        <v>56</v>
      </c>
      <c r="N349" s="15" t="str">
        <f t="array" ref="N349">VLOOKUP($M349&amp;$L349, CHOOSE({1,2}, '[4]Lookup Tables'!$I$59:$I$165&amp;'[4]Lookup Tables'!$J$59:$J$165,'[4]Lookup Tables'!$K$59:$K$165), 2,0)</f>
        <v>LIF50</v>
      </c>
      <c r="O349" s="15">
        <f t="array" ref="O349">VLOOKUP($M349&amp;$K349&amp;A349, CHOOSE({1,2,3}, '[4]Lookup Tables'!$I$59:$I$165&amp;'[4]Lookup Tables'!$J$59:$J$165&amp;'[4]Lookup Tables'!$H$59:$H$165,'[4]Lookup Tables'!$L$59:$L$165), 2,0)</f>
        <v>70419</v>
      </c>
      <c r="P349" s="15">
        <f>+IFERROR(VLOOKUP($A349,'[4]Lookup Tables'!$I$54:$J$55,2,FALSE),"ERROR")</f>
        <v>72038</v>
      </c>
      <c r="Q349" s="44">
        <v>17.75</v>
      </c>
      <c r="R349" s="51">
        <v>1.25</v>
      </c>
      <c r="S349" s="45">
        <v>28</v>
      </c>
      <c r="T349" s="19">
        <f>(VLOOKUP(S349,'[4]Lookup Tables'!$L$3:$M$11,2,FALSE))*0.039370078474</f>
        <v>1.0925196776535</v>
      </c>
      <c r="U349" s="17">
        <f>(3.14159*(T349/2)^2)*(Q349)</f>
        <v>16.639735083470505</v>
      </c>
      <c r="V349" s="20" t="str">
        <f>+IFERROR(VLOOKUP(L349,'[4]Lookup Tables'!$R$4:$U$22,3,FALSE),"ERROR")</f>
        <v>Green</v>
      </c>
      <c r="W349" s="21">
        <f>B349</f>
        <v>245016</v>
      </c>
      <c r="X349" s="46" t="s">
        <v>705</v>
      </c>
      <c r="Y349" s="23" t="s">
        <v>27</v>
      </c>
      <c r="Z349" s="23" t="str">
        <f>+IFERROR(VLOOKUP(L349,'[4]Lookup Tables'!$R$4:$U$22,4,FALSE),"ERROR")</f>
        <v>Medium</v>
      </c>
      <c r="AA349" s="21">
        <f>S349</f>
        <v>28</v>
      </c>
      <c r="AB349" s="24">
        <f>R349</f>
        <v>1.25</v>
      </c>
      <c r="AC349" s="23" t="s">
        <v>28</v>
      </c>
      <c r="AD349" s="25">
        <v>0.75</v>
      </c>
      <c r="AE349" s="26">
        <f>(($U349-(3.1459*(($AB349+0.043)/2)^2))/((3.1459*(($AB349+0.043)/2)^2)-(3.1459*(AD349/2)^2)))/12</f>
        <v>1.4637346978537507</v>
      </c>
      <c r="AF349" s="23" t="s">
        <v>305</v>
      </c>
      <c r="AG349" s="23">
        <v>0.875</v>
      </c>
      <c r="AH349" s="26">
        <f>(($U349-(3.1459*(($AB349+0.043)/2)^2))/((3.1459*(($AB349+0.043)/2)^2)-(3.1459*(AG349/2)^2)))/12</f>
        <v>1.791822577342203</v>
      </c>
      <c r="AI349" s="23" t="s">
        <v>306</v>
      </c>
      <c r="AJ349" s="23">
        <v>1</v>
      </c>
      <c r="AK349" s="26">
        <f>(($U349-(3.1459*(($AB349+0.043)/2)^2))/((3.1459*(($AB349+0.043)/2)^2)-(3.1459*(AJ349/2)^2)))/12</f>
        <v>2.4169011538743983</v>
      </c>
      <c r="AL349" s="23" t="s">
        <v>31</v>
      </c>
      <c r="AM349" s="23">
        <v>0.80400000000000005</v>
      </c>
      <c r="AN349" s="26">
        <f>(($U349-(3.1459*(($AB349+0.043)/2)^2))/((3.1459*(($AB349+0.043)/2)^2)-(3.1459*(AM349/2)^2)))/12</f>
        <v>1.5835189849842559</v>
      </c>
      <c r="AO349" s="23"/>
      <c r="AP349" s="23"/>
      <c r="AQ349" s="26">
        <f>(($U349-(3.1459*(($AB349+0.043)/2)^2))/((3.1459*(($AB349+0.043)/2)^2)-(3.1459*(AP349/2)^2)))/12</f>
        <v>0.97125555198427638</v>
      </c>
      <c r="AR349" s="47">
        <f>AY349</f>
        <v>18</v>
      </c>
      <c r="AS349" s="21">
        <f>+IFERROR(VLOOKUP(L349,'[4]Lookup Tables'!$R$4:$U$22,2,FALSE),"ERROR")</f>
        <v>60</v>
      </c>
      <c r="AT349" s="23" t="str">
        <f>A349</f>
        <v>GJ</v>
      </c>
      <c r="AU349" s="21">
        <f>F349</f>
        <v>30</v>
      </c>
      <c r="AV349" s="21" t="str">
        <f>+IFERROR(VLOOKUP(L349,'[4]Lookup Tables'!$R$4:$V$22,5,FALSE),"ERROR")</f>
        <v>5-8</v>
      </c>
      <c r="AW349" s="21">
        <v>600</v>
      </c>
      <c r="AX349" s="48">
        <f>Q349</f>
        <v>17.75</v>
      </c>
      <c r="AY349" s="48">
        <f>AX349+0.25</f>
        <v>18</v>
      </c>
      <c r="AZ349" s="48">
        <f>AX349+1</f>
        <v>18.75</v>
      </c>
      <c r="BA349" s="29">
        <f t="array" ref="BA349">VLOOKUP($S349&amp;$M349, CHOOSE({1,2}, '[4]Lookup Tables'!$I$20:$I$49&amp;'[4]Lookup Tables'!$J$20:$J$49,'[4]Lookup Tables'!$K$20:$K$49), 2,0)</f>
        <v>6.8500000000000005E-2</v>
      </c>
      <c r="BB349" s="29">
        <f>BA349*AX349</f>
        <v>1.215875</v>
      </c>
      <c r="BC349" s="30">
        <f>BB349*454</f>
        <v>552.00725</v>
      </c>
      <c r="BD349" s="29">
        <f t="array" ref="BD349">VLOOKUP($S349&amp;$M349, CHOOSE({1,2}, '[4]Lookup Tables'!$I$20:$I$49&amp;'[4]Lookup Tables'!$J$20:$J$49,'[4]Lookup Tables'!$L$20:$L$49), 2,0)</f>
        <v>7.1099999999999997E-2</v>
      </c>
      <c r="BE349" s="29">
        <f>BD349*AY349</f>
        <v>1.2797999999999998</v>
      </c>
      <c r="BF349" s="30">
        <f>BE349*454</f>
        <v>581.02919999999995</v>
      </c>
      <c r="BG349" s="29">
        <f t="array" ref="BG349">VLOOKUP($S349&amp;$M349, CHOOSE({1,2}, '[4]Lookup Tables'!$I$20:$I$49&amp;'[4]Lookup Tables'!$J$20:$J$49,'[4]Lookup Tables'!$M$20:$M$49), 2,0)</f>
        <v>7.3700000000000002E-2</v>
      </c>
      <c r="BH349" s="29">
        <f>BG349*AZ349</f>
        <v>1.381875</v>
      </c>
      <c r="BI349" s="30">
        <f>BH349*454</f>
        <v>627.37125000000003</v>
      </c>
      <c r="BJ349" s="30" t="str">
        <f>N349</f>
        <v>LIF50</v>
      </c>
      <c r="BK349" s="31">
        <f>BE349*0.7</f>
        <v>0.89585999999999977</v>
      </c>
      <c r="BL349" s="30">
        <v>72036</v>
      </c>
      <c r="BM349" s="31">
        <f>BE349*0.3</f>
        <v>0.38393999999999995</v>
      </c>
      <c r="BN349" s="32">
        <v>0.3</v>
      </c>
      <c r="BO349" s="29" t="str">
        <f>'[4]Lookup Tables'!$P$58</f>
        <v>12-8 4x1.25 Universal Clip</v>
      </c>
      <c r="BP349" s="30">
        <f>VLOOKUP($BO349,'[4]Lookup Tables'!$P$58:$Q$60,2)</f>
        <v>8509</v>
      </c>
      <c r="BQ349" s="29" t="str">
        <f>VLOOKUP($S349,'[4]Lookup Tables'!$O$45:$S$53,2)</f>
        <v>54mm142 gauge</v>
      </c>
      <c r="BR349" s="33">
        <f>($AY349+1.25)/12</f>
        <v>1.6041666666666667</v>
      </c>
      <c r="BS349" s="30">
        <f>VLOOKUP($S349,'[4]Lookup Tables'!$O$45:$S$53,3)</f>
        <v>8040</v>
      </c>
      <c r="BT349" s="29" t="str">
        <f>VLOOKUP($S349,'[4]Lookup Tables'!$O$45:$S$53,4)</f>
        <v>100mm200 gauge</v>
      </c>
      <c r="BU349" s="33">
        <f>($AY349+1.25)/12</f>
        <v>1.6041666666666667</v>
      </c>
      <c r="BV349" s="30">
        <f>VLOOKUP($S349,'[4]Lookup Tables'!$O$45:$S$53,5)</f>
        <v>8034</v>
      </c>
      <c r="BW349" s="34">
        <f>F349</f>
        <v>30</v>
      </c>
      <c r="BX349" s="34">
        <f>BB349*BW349</f>
        <v>36.47625</v>
      </c>
      <c r="BY349" s="34">
        <f>BE349*BW349</f>
        <v>38.393999999999991</v>
      </c>
      <c r="BZ349" s="34">
        <f>BH349*BW349</f>
        <v>41.456249999999997</v>
      </c>
      <c r="CA349" s="34">
        <f>BZ349+CE349+CI349</f>
        <v>43.256249999999994</v>
      </c>
      <c r="CB349" s="35" t="str">
        <f t="array" ref="CB349">VLOOKUP($E349&amp;ROUNDUP(($AZ349),0), CHOOSE({1,2},'[4]Lookup Tables'!$X$3:$X$129&amp;'[4]Lookup Tables'!$Y$3:$Y$129,'[4]Lookup Tables'!$Z$3:$Z$129),2,0)</f>
        <v>22"-2pc</v>
      </c>
      <c r="CC349" s="34">
        <f t="array" ref="CC349">VLOOKUP($E349&amp;ROUNDUP(($AZ349),0), CHOOSE({1,2},'[4]Lookup Tables'!$X$3:$X$129&amp;'[4]Lookup Tables'!$Y$3:$Y$129,'[4]Lookup Tables'!AA$3:$AA$129),2,0)</f>
        <v>8425</v>
      </c>
      <c r="CD349" s="34">
        <f t="array" ref="CD349">VLOOKUP($E349&amp;ROUNDUP(($AZ349),0), CHOOSE({1,2},'[4]Lookup Tables'!$X$3:$X$129&amp;'[4]Lookup Tables'!$Y$3:$Y$129,'[4]Lookup Tables'!$AB$3:$AB$129),2,0)</f>
        <v>8426</v>
      </c>
      <c r="CE349" s="36">
        <f t="array" ref="CE349">VLOOKUP($E349&amp;ROUNDUP(($AZ349),0), CHOOSE({1,2},'[4]Lookup Tables'!$X$3:$X$129&amp;'[4]Lookup Tables'!$Y$3:$Y$129,'[4]Lookup Tables'!$AD$3:$AD$129),2,0)</f>
        <v>1.8</v>
      </c>
      <c r="CF349" s="34">
        <f t="array" ref="CF349">VLOOKUP($E349&amp;ROUNDUP(($AZ349),0), CHOOSE({1,2},'[4]Lookup Tables'!$X$3:$X$129&amp;'[4]Lookup Tables'!$Y$3:$Y$129,'[4]Lookup Tables'!$AE$3:$AE$129),2,0)</f>
        <v>2</v>
      </c>
      <c r="CG349" s="34" t="str">
        <f t="array" ref="CG349">VLOOKUP($E349&amp;ROUNDUP(($AZ349+1),0), CHOOSE({1,2},'[4]Lookup Tables'!$X$3:$X$129&amp;'[4]Lookup Tables'!$Y$3:$Y$129,'[4]Lookup Tables'!$AC$3:$AC$129),2,0)</f>
        <v>NA</v>
      </c>
      <c r="CH349" s="36">
        <f>(CO349*12)*0.0386</f>
        <v>6.5613057241012918</v>
      </c>
      <c r="CI349" s="36">
        <f t="shared" si="3108"/>
        <v>0</v>
      </c>
      <c r="CJ349" s="36">
        <f>((3.14159*(((S349*0.039370078474)/2)^2))*Q349)*BW349</f>
        <v>508.22701944741686</v>
      </c>
      <c r="CK349" s="36">
        <f>((SQRT((CJ349/Q349)/3.14159))*2)</f>
        <v>6.037886419868344</v>
      </c>
      <c r="CL349" s="36">
        <f>CK349/0.7827</f>
        <v>7.7141771047251106</v>
      </c>
      <c r="CM349" s="36">
        <f>(2*3.14159*(CL349/2))/12</f>
        <v>2.0195651375361132</v>
      </c>
      <c r="CN349" s="37">
        <f>ROUNDUP((Q349/3)*CM349,1)</f>
        <v>12</v>
      </c>
      <c r="CO349" s="37">
        <f>(CN349*ABS(COS(15)))+((6*(CM349*5))/12)</f>
        <v>14.165167798146138</v>
      </c>
      <c r="CP349" s="52" t="str">
        <f t="array" ref="CP349">VLOOKUP($S349&amp;$D349, CHOOSE({1,2}, '[4]Lookup Tables'!$O$65:$O$79&amp;'[4]Lookup Tables'!$P$65:$P$79,'[4]Lookup Tables'!$Q$65:$Q$79),2,0)</f>
        <v>NA</v>
      </c>
      <c r="CQ349" s="39">
        <f t="shared" si="3109"/>
        <v>1.4752083333333332</v>
      </c>
      <c r="CR349" s="40" t="str">
        <f>+IFERROR(VLOOKUP($J349,'[5]Codes - Revised'!$A$8:$O$12110,10,FALSE),"ERROR")</f>
        <v>48x42</v>
      </c>
      <c r="CS349" s="41">
        <f t="shared" ref="CS349:CS353" si="3191">CQ349*F349*H349</f>
        <v>2212.8124999999995</v>
      </c>
    </row>
    <row r="350" spans="1:97" s="10" customFormat="1">
      <c r="A350" s="11" t="s">
        <v>277</v>
      </c>
      <c r="B350" s="12">
        <v>245020</v>
      </c>
      <c r="C350" s="11" t="s">
        <v>706</v>
      </c>
      <c r="D350" s="11" t="s">
        <v>23</v>
      </c>
      <c r="E350" s="11" t="s">
        <v>24</v>
      </c>
      <c r="F350" s="56">
        <v>30</v>
      </c>
      <c r="G350" s="13">
        <f>CA350</f>
        <v>43.256249999999994</v>
      </c>
      <c r="H350" s="14">
        <v>50</v>
      </c>
      <c r="I350" s="13">
        <f>F350*H350</f>
        <v>1500</v>
      </c>
      <c r="J350" s="14">
        <v>32250</v>
      </c>
      <c r="K350" s="11" t="s">
        <v>65</v>
      </c>
      <c r="L350" s="15" t="str">
        <f>+IFERROR(VLOOKUP($K350,'[4]Lookup Tables'!$A$3:$B$35,2,FALSE),"ERROR")</f>
        <v>0204</v>
      </c>
      <c r="M350" s="11" t="s">
        <v>56</v>
      </c>
      <c r="N350" s="15" t="str">
        <f t="array" ref="N350">VLOOKUP($M350&amp;$L350, CHOOSE({1,2}, '[4]Lookup Tables'!$I$59:$I$165&amp;'[4]Lookup Tables'!$J$59:$J$165,'[4]Lookup Tables'!$K$59:$K$165), 2,0)</f>
        <v>LIF0204</v>
      </c>
      <c r="O350" s="15">
        <f t="array" ref="O350">VLOOKUP($M350&amp;$K350&amp;A350, CHOOSE({1,2,3}, '[4]Lookup Tables'!$I$59:$I$165&amp;'[4]Lookup Tables'!$J$59:$J$165&amp;'[4]Lookup Tables'!$H$59:$H$165,'[4]Lookup Tables'!$L$59:$L$165), 2,0)</f>
        <v>70414</v>
      </c>
      <c r="P350" s="15">
        <f>+IFERROR(VLOOKUP($A350,'[4]Lookup Tables'!$I$54:$J$55,2,FALSE),"ERROR")</f>
        <v>72038</v>
      </c>
      <c r="Q350" s="16">
        <v>17.75</v>
      </c>
      <c r="R350" s="51">
        <v>1.25</v>
      </c>
      <c r="S350" s="18">
        <v>28</v>
      </c>
      <c r="T350" s="19">
        <f>(VLOOKUP(S350,'[4]Lookup Tables'!$L$3:$M$11,2,FALSE))*0.039370078474</f>
        <v>1.0925196776535</v>
      </c>
      <c r="U350" s="17">
        <f>(3.14159*(T350/2)^2)*(Q350)</f>
        <v>16.639735083470505</v>
      </c>
      <c r="V350" s="20" t="str">
        <f>+IFERROR(VLOOKUP(L350,'[4]Lookup Tables'!$R$4:$U$22,3,FALSE),"ERROR")</f>
        <v>Yellow</v>
      </c>
      <c r="W350" s="21">
        <f>B350</f>
        <v>245020</v>
      </c>
      <c r="X350" s="22" t="s">
        <v>707</v>
      </c>
      <c r="Y350" s="23" t="s">
        <v>27</v>
      </c>
      <c r="Z350" s="23" t="str">
        <f>+IFERROR(VLOOKUP(L350,'[4]Lookup Tables'!$R$4:$U$22,4,FALSE),"ERROR")</f>
        <v>Slow</v>
      </c>
      <c r="AA350" s="21">
        <f>S350</f>
        <v>28</v>
      </c>
      <c r="AB350" s="24">
        <f>R350</f>
        <v>1.25</v>
      </c>
      <c r="AC350" s="23" t="s">
        <v>28</v>
      </c>
      <c r="AD350" s="25">
        <v>0.75</v>
      </c>
      <c r="AE350" s="26">
        <f>(($U350-(3.1459*(($AB350+0.043)/2)^2))/((3.1459*(($AB350+0.043)/2)^2)-(3.1459*(AD350/2)^2)))/12</f>
        <v>1.4637346978537507</v>
      </c>
      <c r="AF350" s="23" t="s">
        <v>305</v>
      </c>
      <c r="AG350" s="23">
        <v>0.875</v>
      </c>
      <c r="AH350" s="26">
        <f>(($U350-(3.1459*(($AB350+0.043)/2)^2))/((3.1459*(($AB350+0.043)/2)^2)-(3.1459*(AG350/2)^2)))/12</f>
        <v>1.791822577342203</v>
      </c>
      <c r="AI350" s="23" t="s">
        <v>306</v>
      </c>
      <c r="AJ350" s="23">
        <v>1</v>
      </c>
      <c r="AK350" s="26">
        <f>(($U350-(3.1459*(($AB350+0.043)/2)^2))/((3.1459*(($AB350+0.043)/2)^2)-(3.1459*(AJ350/2)^2)))/12</f>
        <v>2.4169011538743983</v>
      </c>
      <c r="AL350" s="23" t="s">
        <v>31</v>
      </c>
      <c r="AM350" s="23">
        <v>0.80400000000000005</v>
      </c>
      <c r="AN350" s="26">
        <f>(($U350-(3.1459*(($AB350+0.043)/2)^2))/((3.1459*(($AB350+0.043)/2)^2)-(3.1459*(AM350/2)^2)))/12</f>
        <v>1.5835189849842559</v>
      </c>
      <c r="AO350" s="23"/>
      <c r="AP350" s="23"/>
      <c r="AQ350" s="26">
        <f>(($U350-(3.1459*(($AB350+0.043)/2)^2))/((3.1459*(($AB350+0.043)/2)^2)-(3.1459*(AP350/2)^2)))/12</f>
        <v>0.97125555198427638</v>
      </c>
      <c r="AR350" s="47">
        <f>AY350</f>
        <v>18</v>
      </c>
      <c r="AS350" s="21">
        <f>+IFERROR(VLOOKUP(L350,'[4]Lookup Tables'!$R$4:$U$22,2,FALSE),"ERROR")</f>
        <v>240</v>
      </c>
      <c r="AT350" s="23" t="str">
        <f>A350</f>
        <v>GJ</v>
      </c>
      <c r="AU350" s="21">
        <f>F350</f>
        <v>30</v>
      </c>
      <c r="AV350" s="21" t="str">
        <f>+IFERROR(VLOOKUP(L350,'[4]Lookup Tables'!$R$4:$V$22,5,FALSE),"ERROR")</f>
        <v>5-8</v>
      </c>
      <c r="AW350" s="21">
        <v>600</v>
      </c>
      <c r="AX350" s="48">
        <f>Q350</f>
        <v>17.75</v>
      </c>
      <c r="AY350" s="48">
        <f>AX350+0.25</f>
        <v>18</v>
      </c>
      <c r="AZ350" s="48">
        <f>AX350+1</f>
        <v>18.75</v>
      </c>
      <c r="BA350" s="29">
        <f t="array" ref="BA350">VLOOKUP($S350&amp;$M350, CHOOSE({1,2}, '[4]Lookup Tables'!$I$20:$I$49&amp;'[4]Lookup Tables'!$J$20:$J$49,'[4]Lookup Tables'!$K$20:$K$49), 2,0)</f>
        <v>6.8500000000000005E-2</v>
      </c>
      <c r="BB350" s="29">
        <f>BA350*AX350</f>
        <v>1.215875</v>
      </c>
      <c r="BC350" s="30">
        <f>BB350*454</f>
        <v>552.00725</v>
      </c>
      <c r="BD350" s="29">
        <f t="array" ref="BD350">VLOOKUP($S350&amp;$M350, CHOOSE({1,2}, '[4]Lookup Tables'!$I$20:$I$49&amp;'[4]Lookup Tables'!$J$20:$J$49,'[4]Lookup Tables'!$L$20:$L$49), 2,0)</f>
        <v>7.1099999999999997E-2</v>
      </c>
      <c r="BE350" s="29">
        <f>BD350*AY350</f>
        <v>1.2797999999999998</v>
      </c>
      <c r="BF350" s="30">
        <f>BE350*454</f>
        <v>581.02919999999995</v>
      </c>
      <c r="BG350" s="29">
        <f t="array" ref="BG350">VLOOKUP($S350&amp;$M350, CHOOSE({1,2}, '[4]Lookup Tables'!$I$20:$I$49&amp;'[4]Lookup Tables'!$J$20:$J$49,'[4]Lookup Tables'!$M$20:$M$49), 2,0)</f>
        <v>7.3700000000000002E-2</v>
      </c>
      <c r="BH350" s="29">
        <f>BG350*AZ350</f>
        <v>1.381875</v>
      </c>
      <c r="BI350" s="30">
        <f>BH350*454</f>
        <v>627.37125000000003</v>
      </c>
      <c r="BJ350" s="30" t="str">
        <f>N350</f>
        <v>LIF0204</v>
      </c>
      <c r="BK350" s="31">
        <f>BE350*0.7</f>
        <v>0.89585999999999977</v>
      </c>
      <c r="BL350" s="30">
        <v>72036</v>
      </c>
      <c r="BM350" s="31">
        <f>BE350*0.3</f>
        <v>0.38393999999999995</v>
      </c>
      <c r="BN350" s="32">
        <v>0.3</v>
      </c>
      <c r="BO350" s="29" t="str">
        <f>'[4]Lookup Tables'!$P$58</f>
        <v>12-8 4x1.25 Universal Clip</v>
      </c>
      <c r="BP350" s="30">
        <f>VLOOKUP($BO350,'[4]Lookup Tables'!$P$58:$Q$60,2)</f>
        <v>8509</v>
      </c>
      <c r="BQ350" s="29" t="str">
        <f>VLOOKUP($S350,'[4]Lookup Tables'!$O$45:$S$53,2)</f>
        <v>54mm142 gauge</v>
      </c>
      <c r="BR350" s="33">
        <f>($AY350+1.25)/12</f>
        <v>1.6041666666666667</v>
      </c>
      <c r="BS350" s="30">
        <f>VLOOKUP($S350,'[4]Lookup Tables'!$O$45:$S$53,3)</f>
        <v>8040</v>
      </c>
      <c r="BT350" s="29" t="str">
        <f>VLOOKUP($S350,'[4]Lookup Tables'!$O$45:$S$53,4)</f>
        <v>100mm200 gauge</v>
      </c>
      <c r="BU350" s="33">
        <f>($AY350+1.25)/12</f>
        <v>1.6041666666666667</v>
      </c>
      <c r="BV350" s="30">
        <f>VLOOKUP($S350,'[4]Lookup Tables'!$O$45:$S$53,5)</f>
        <v>8034</v>
      </c>
      <c r="BW350" s="34">
        <f>F350</f>
        <v>30</v>
      </c>
      <c r="BX350" s="34">
        <f>BB350*BW350</f>
        <v>36.47625</v>
      </c>
      <c r="BY350" s="34">
        <f>BE350*BW350</f>
        <v>38.393999999999991</v>
      </c>
      <c r="BZ350" s="34">
        <f>BH350*BW350</f>
        <v>41.456249999999997</v>
      </c>
      <c r="CA350" s="34">
        <f>BZ350+CE350+CI350</f>
        <v>43.256249999999994</v>
      </c>
      <c r="CB350" s="35" t="str">
        <f t="array" ref="CB350">VLOOKUP($E350&amp;ROUNDUP(($AZ350),0), CHOOSE({1,2},'[4]Lookup Tables'!$X$3:$X$129&amp;'[4]Lookup Tables'!$Y$3:$Y$129,'[4]Lookup Tables'!$Z$3:$Z$129),2,0)</f>
        <v>22"-2pc</v>
      </c>
      <c r="CC350" s="34">
        <f t="array" ref="CC350">VLOOKUP($E350&amp;ROUNDUP(($AZ350),0), CHOOSE({1,2},'[4]Lookup Tables'!$X$3:$X$129&amp;'[4]Lookup Tables'!$Y$3:$Y$129,'[4]Lookup Tables'!AA$3:$AA$129),2,0)</f>
        <v>8425</v>
      </c>
      <c r="CD350" s="34">
        <f t="array" ref="CD350">VLOOKUP($E350&amp;ROUNDUP(($AZ350),0), CHOOSE({1,2},'[4]Lookup Tables'!$X$3:$X$129&amp;'[4]Lookup Tables'!$Y$3:$Y$129,'[4]Lookup Tables'!$AB$3:$AB$129),2,0)</f>
        <v>8426</v>
      </c>
      <c r="CE350" s="36">
        <f t="array" ref="CE350">VLOOKUP($E350&amp;ROUNDUP(($AZ350),0), CHOOSE({1,2},'[4]Lookup Tables'!$X$3:$X$129&amp;'[4]Lookup Tables'!$Y$3:$Y$129,'[4]Lookup Tables'!$AD$3:$AD$129),2,0)</f>
        <v>1.8</v>
      </c>
      <c r="CF350" s="34">
        <f t="array" ref="CF350">VLOOKUP($E350&amp;ROUNDUP(($AZ350),0), CHOOSE({1,2},'[4]Lookup Tables'!$X$3:$X$129&amp;'[4]Lookup Tables'!$Y$3:$Y$129,'[4]Lookup Tables'!$AE$3:$AE$129),2,0)</f>
        <v>2</v>
      </c>
      <c r="CG350" s="34" t="str">
        <f t="array" ref="CG350">VLOOKUP($E350&amp;ROUNDUP(($AZ350+1),0), CHOOSE({1,2},'[4]Lookup Tables'!$X$3:$X$129&amp;'[4]Lookup Tables'!$Y$3:$Y$129,'[4]Lookup Tables'!$AC$3:$AC$129),2,0)</f>
        <v>NA</v>
      </c>
      <c r="CH350" s="36">
        <f>(CO350*12)*0.0386</f>
        <v>6.5613057241012918</v>
      </c>
      <c r="CI350" s="36">
        <f t="shared" si="3108"/>
        <v>0</v>
      </c>
      <c r="CJ350" s="36">
        <f>((3.14159*(((S350*0.039370078474)/2)^2))*Q350)*BW350</f>
        <v>508.22701944741686</v>
      </c>
      <c r="CK350" s="36">
        <f>((SQRT((CJ350/Q350)/3.14159))*2)</f>
        <v>6.037886419868344</v>
      </c>
      <c r="CL350" s="36">
        <f>CK350/0.7827</f>
        <v>7.7141771047251106</v>
      </c>
      <c r="CM350" s="36">
        <f>(2*3.14159*(CL350/2))/12</f>
        <v>2.0195651375361132</v>
      </c>
      <c r="CN350" s="37">
        <f>ROUNDUP((Q350/3)*CM350,1)</f>
        <v>12</v>
      </c>
      <c r="CO350" s="37">
        <f>(CN350*ABS(COS(15)))+((6*(CM350*5))/12)</f>
        <v>14.165167798146138</v>
      </c>
      <c r="CP350" s="52" t="str">
        <f t="array" ref="CP350">VLOOKUP($S350&amp;$D350, CHOOSE({1,2}, '[4]Lookup Tables'!$O$65:$O$79&amp;'[4]Lookup Tables'!$P$65:$P$79,'[4]Lookup Tables'!$Q$65:$Q$79),2,0)</f>
        <v>NA</v>
      </c>
      <c r="CQ350" s="39">
        <f t="shared" si="3109"/>
        <v>1.4752083333333332</v>
      </c>
      <c r="CR350" s="40" t="str">
        <f>+IFERROR(VLOOKUP($J350,'[5]Codes - Revised'!$A$8:$O$12110,10,FALSE),"ERROR")</f>
        <v>48x42</v>
      </c>
      <c r="CS350" s="41">
        <f t="shared" si="3191"/>
        <v>2212.8124999999995</v>
      </c>
    </row>
    <row r="351" spans="1:97" s="10" customFormat="1">
      <c r="A351" s="11" t="s">
        <v>277</v>
      </c>
      <c r="B351" s="12">
        <v>245031</v>
      </c>
      <c r="C351" s="11" t="s">
        <v>708</v>
      </c>
      <c r="D351" s="11" t="s">
        <v>23</v>
      </c>
      <c r="E351" s="11" t="s">
        <v>24</v>
      </c>
      <c r="F351" s="56">
        <v>30</v>
      </c>
      <c r="G351" s="13">
        <f t="shared" ref="G351:G352" si="3192">CA351</f>
        <v>43.256249999999994</v>
      </c>
      <c r="H351" s="14">
        <v>50</v>
      </c>
      <c r="I351" s="13">
        <f t="shared" ref="I351:I352" si="3193">F351*H351</f>
        <v>1500</v>
      </c>
      <c r="J351" s="14">
        <v>32250</v>
      </c>
      <c r="K351" s="11">
        <v>35</v>
      </c>
      <c r="L351" s="15">
        <f>+IFERROR(VLOOKUP($K351,'[4]Lookup Tables'!$A$3:$B$35,2,FALSE),"ERROR")</f>
        <v>35</v>
      </c>
      <c r="M351" s="11" t="s">
        <v>25</v>
      </c>
      <c r="N351" s="15" t="str">
        <f t="array" ref="N351">VLOOKUP($M351&amp;$L351, CHOOSE({1,2}, '[4]Lookup Tables'!$I$59:$I$165&amp;'[4]Lookup Tables'!$J$59:$J$165,'[4]Lookup Tables'!$K$59:$K$165), 2,0)</f>
        <v>M35</v>
      </c>
      <c r="O351" s="15">
        <f t="array" ref="O351">VLOOKUP($M351&amp;$K351&amp;A351, CHOOSE({1,2,3}, '[4]Lookup Tables'!$I$59:$I$165&amp;'[4]Lookup Tables'!$J$59:$J$165&amp;'[4]Lookup Tables'!$H$59:$H$165,'[4]Lookup Tables'!$L$59:$L$165), 2,0)</f>
        <v>70474</v>
      </c>
      <c r="P351" s="15">
        <f>+IFERROR(VLOOKUP($A351,'[4]Lookup Tables'!$I$54:$J$55,2,FALSE),"ERROR")</f>
        <v>72038</v>
      </c>
      <c r="Q351" s="16">
        <v>17.75</v>
      </c>
      <c r="R351" s="51">
        <v>1.25</v>
      </c>
      <c r="S351" s="18">
        <v>28</v>
      </c>
      <c r="T351" s="19">
        <f>(VLOOKUP(S351,'[4]Lookup Tables'!$L$3:$M$11,2,FALSE))*0.039370078474</f>
        <v>1.0925196776535</v>
      </c>
      <c r="U351" s="17">
        <f t="shared" ref="U351:U352" si="3194">(3.14159*(T351/2)^2)*(Q351)</f>
        <v>16.639735083470505</v>
      </c>
      <c r="V351" s="20" t="str">
        <f>+IFERROR(VLOOKUP(L351,'[4]Lookup Tables'!$R$4:$U$22,3,FALSE),"ERROR")</f>
        <v>Blue</v>
      </c>
      <c r="W351" s="21">
        <f t="shared" ref="W351:W352" si="3195">B351</f>
        <v>245031</v>
      </c>
      <c r="X351" s="22" t="s">
        <v>590</v>
      </c>
      <c r="Y351" s="23" t="s">
        <v>27</v>
      </c>
      <c r="Z351" s="23" t="str">
        <f>+IFERROR(VLOOKUP(L351,'[4]Lookup Tables'!$R$4:$U$22,4,FALSE),"ERROR")</f>
        <v>Fast</v>
      </c>
      <c r="AA351" s="21">
        <f t="shared" ref="AA351:AA352" si="3196">S351</f>
        <v>28</v>
      </c>
      <c r="AB351" s="24">
        <f t="shared" ref="AB351:AB352" si="3197">R351</f>
        <v>1.25</v>
      </c>
      <c r="AC351" s="23" t="s">
        <v>28</v>
      </c>
      <c r="AD351" s="25">
        <v>0.75</v>
      </c>
      <c r="AE351" s="26">
        <f t="shared" ref="AE351:AE352" si="3198">(($U351-(3.1459*(($AB351+0.043)/2)^2))/((3.1459*(($AB351+0.043)/2)^2)-(3.1459*(AD351/2)^2)))/12</f>
        <v>1.4637346978537507</v>
      </c>
      <c r="AF351" s="23" t="s">
        <v>305</v>
      </c>
      <c r="AG351" s="23">
        <v>0.875</v>
      </c>
      <c r="AH351" s="26">
        <f t="shared" ref="AH351:AH352" si="3199">(($U351-(3.1459*(($AB351+0.043)/2)^2))/((3.1459*(($AB351+0.043)/2)^2)-(3.1459*(AG351/2)^2)))/12</f>
        <v>1.791822577342203</v>
      </c>
      <c r="AI351" s="23" t="s">
        <v>306</v>
      </c>
      <c r="AJ351" s="23">
        <v>1</v>
      </c>
      <c r="AK351" s="26">
        <f t="shared" ref="AK351:AK352" si="3200">(($U351-(3.1459*(($AB351+0.043)/2)^2))/((3.1459*(($AB351+0.043)/2)^2)-(3.1459*(AJ351/2)^2)))/12</f>
        <v>2.4169011538743983</v>
      </c>
      <c r="AL351" s="23" t="s">
        <v>31</v>
      </c>
      <c r="AM351" s="23">
        <v>0.80400000000000005</v>
      </c>
      <c r="AN351" s="26">
        <f t="shared" ref="AN351:AN352" si="3201">(($U351-(3.1459*(($AB351+0.043)/2)^2))/((3.1459*(($AB351+0.043)/2)^2)-(3.1459*(AM351/2)^2)))/12</f>
        <v>1.5835189849842559</v>
      </c>
      <c r="AO351" s="23"/>
      <c r="AP351" s="23"/>
      <c r="AQ351" s="26">
        <f t="shared" ref="AQ351:AQ352" si="3202">(($U351-(3.1459*(($AB351+0.043)/2)^2))/((3.1459*(($AB351+0.043)/2)^2)-(3.1459*(AP351/2)^2)))/12</f>
        <v>0.97125555198427638</v>
      </c>
      <c r="AR351" s="47">
        <f t="shared" ref="AR351:AR352" si="3203">AY351</f>
        <v>18</v>
      </c>
      <c r="AS351" s="21">
        <f>+IFERROR(VLOOKUP(L351,'[4]Lookup Tables'!$R$4:$U$22,2,FALSE),"ERROR")</f>
        <v>30</v>
      </c>
      <c r="AT351" s="23" t="str">
        <f t="shared" ref="AT351:AT352" si="3204">A351</f>
        <v>GJ</v>
      </c>
      <c r="AU351" s="21">
        <f t="shared" ref="AU351:AU352" si="3205">F351</f>
        <v>30</v>
      </c>
      <c r="AV351" s="21" t="str">
        <f>+IFERROR(VLOOKUP(L351,'[4]Lookup Tables'!$R$4:$V$22,5,FALSE),"ERROR")</f>
        <v>5-8</v>
      </c>
      <c r="AW351" s="21">
        <v>600</v>
      </c>
      <c r="AX351" s="48">
        <f t="shared" ref="AX351:AX352" si="3206">Q351</f>
        <v>17.75</v>
      </c>
      <c r="AY351" s="48">
        <f t="shared" ref="AY351:AY352" si="3207">AX351+0.25</f>
        <v>18</v>
      </c>
      <c r="AZ351" s="48">
        <f t="shared" ref="AZ351:AZ352" si="3208">AX351+1</f>
        <v>18.75</v>
      </c>
      <c r="BA351" s="29">
        <f t="array" ref="BA351">VLOOKUP($S351&amp;$M351, CHOOSE({1,2}, '[4]Lookup Tables'!$I$20:$I$49&amp;'[4]Lookup Tables'!$J$20:$J$49,'[4]Lookup Tables'!$K$20:$K$49), 2,0)</f>
        <v>6.8500000000000005E-2</v>
      </c>
      <c r="BB351" s="29">
        <f t="shared" ref="BB351:BB352" si="3209">BA351*AX351</f>
        <v>1.215875</v>
      </c>
      <c r="BC351" s="30">
        <f t="shared" ref="BC351:BC352" si="3210">BB351*454</f>
        <v>552.00725</v>
      </c>
      <c r="BD351" s="29">
        <f t="array" ref="BD351">VLOOKUP($S351&amp;$M351, CHOOSE({1,2}, '[4]Lookup Tables'!$I$20:$I$49&amp;'[4]Lookup Tables'!$J$20:$J$49,'[4]Lookup Tables'!$L$20:$L$49), 2,0)</f>
        <v>7.1099999999999997E-2</v>
      </c>
      <c r="BE351" s="29">
        <f t="shared" ref="BE351:BE352" si="3211">BD351*AY351</f>
        <v>1.2797999999999998</v>
      </c>
      <c r="BF351" s="30">
        <f t="shared" ref="BF351:BF352" si="3212">BE351*454</f>
        <v>581.02919999999995</v>
      </c>
      <c r="BG351" s="29">
        <f t="array" ref="BG351">VLOOKUP($S351&amp;$M351, CHOOSE({1,2}, '[4]Lookup Tables'!$I$20:$I$49&amp;'[4]Lookup Tables'!$J$20:$J$49,'[4]Lookup Tables'!$M$20:$M$49), 2,0)</f>
        <v>7.3700000000000002E-2</v>
      </c>
      <c r="BH351" s="29">
        <f t="shared" ref="BH351:BH352" si="3213">BG351*AZ351</f>
        <v>1.381875</v>
      </c>
      <c r="BI351" s="30">
        <f t="shared" ref="BI351:BI352" si="3214">BH351*454</f>
        <v>627.37125000000003</v>
      </c>
      <c r="BJ351" s="30" t="str">
        <f t="shared" ref="BJ351:BJ352" si="3215">N351</f>
        <v>M35</v>
      </c>
      <c r="BK351" s="31">
        <f t="shared" ref="BK351:BK352" si="3216">BE351*0.7</f>
        <v>0.89585999999999977</v>
      </c>
      <c r="BL351" s="30">
        <v>72036</v>
      </c>
      <c r="BM351" s="31">
        <f t="shared" ref="BM351:BM352" si="3217">BE351*0.3</f>
        <v>0.38393999999999995</v>
      </c>
      <c r="BN351" s="32">
        <v>0.3</v>
      </c>
      <c r="BO351" s="29" t="str">
        <f>'[4]Lookup Tables'!$P$58</f>
        <v>12-8 4x1.25 Universal Clip</v>
      </c>
      <c r="BP351" s="30">
        <f>VLOOKUP($BO351,'[4]Lookup Tables'!$P$58:$Q$60,2)</f>
        <v>8509</v>
      </c>
      <c r="BQ351" s="29" t="str">
        <f>VLOOKUP($S351,'[4]Lookup Tables'!$O$45:$S$53,2)</f>
        <v>54mm142 gauge</v>
      </c>
      <c r="BR351" s="33">
        <f t="shared" ref="BR351:BR352" si="3218">($AY351+1.25)/12</f>
        <v>1.6041666666666667</v>
      </c>
      <c r="BS351" s="30">
        <f>VLOOKUP($S351,'[4]Lookup Tables'!$O$45:$S$53,3)</f>
        <v>8040</v>
      </c>
      <c r="BT351" s="29" t="str">
        <f>VLOOKUP($S351,'[4]Lookup Tables'!$O$45:$S$53,4)</f>
        <v>100mm200 gauge</v>
      </c>
      <c r="BU351" s="33">
        <f t="shared" ref="BU351:BU352" si="3219">($AY351+1.25)/12</f>
        <v>1.6041666666666667</v>
      </c>
      <c r="BV351" s="30">
        <f>VLOOKUP($S351,'[4]Lookup Tables'!$O$45:$S$53,5)</f>
        <v>8034</v>
      </c>
      <c r="BW351" s="34">
        <f t="shared" ref="BW351:BW352" si="3220">F351</f>
        <v>30</v>
      </c>
      <c r="BX351" s="34">
        <f t="shared" ref="BX351:BX352" si="3221">BB351*BW351</f>
        <v>36.47625</v>
      </c>
      <c r="BY351" s="34">
        <f t="shared" ref="BY351:BY352" si="3222">BE351*BW351</f>
        <v>38.393999999999991</v>
      </c>
      <c r="BZ351" s="34">
        <f t="shared" ref="BZ351:BZ352" si="3223">BH351*BW351</f>
        <v>41.456249999999997</v>
      </c>
      <c r="CA351" s="34">
        <f t="shared" ref="CA351:CA352" si="3224">BZ351+CE351+CI351</f>
        <v>43.256249999999994</v>
      </c>
      <c r="CB351" s="35" t="str">
        <f t="array" ref="CB351">VLOOKUP($E351&amp;ROUNDUP(($AZ351),0), CHOOSE({1,2},'[4]Lookup Tables'!$X$3:$X$129&amp;'[4]Lookup Tables'!$Y$3:$Y$129,'[4]Lookup Tables'!$Z$3:$Z$129),2,0)</f>
        <v>22"-2pc</v>
      </c>
      <c r="CC351" s="34">
        <f t="array" ref="CC351">VLOOKUP($E351&amp;ROUNDUP(($AZ351),0), CHOOSE({1,2},'[4]Lookup Tables'!$X$3:$X$129&amp;'[4]Lookup Tables'!$Y$3:$Y$129,'[4]Lookup Tables'!AA$3:$AA$129),2,0)</f>
        <v>8425</v>
      </c>
      <c r="CD351" s="34">
        <f t="array" ref="CD351">VLOOKUP($E351&amp;ROUNDUP(($AZ351),0), CHOOSE({1,2},'[4]Lookup Tables'!$X$3:$X$129&amp;'[4]Lookup Tables'!$Y$3:$Y$129,'[4]Lookup Tables'!$AB$3:$AB$129),2,0)</f>
        <v>8426</v>
      </c>
      <c r="CE351" s="36">
        <f t="array" ref="CE351">VLOOKUP($E351&amp;ROUNDUP(($AZ351),0), CHOOSE({1,2},'[4]Lookup Tables'!$X$3:$X$129&amp;'[4]Lookup Tables'!$Y$3:$Y$129,'[4]Lookup Tables'!$AD$3:$AD$129),2,0)</f>
        <v>1.8</v>
      </c>
      <c r="CF351" s="34">
        <f t="array" ref="CF351">VLOOKUP($E351&amp;ROUNDUP(($AZ351),0), CHOOSE({1,2},'[4]Lookup Tables'!$X$3:$X$129&amp;'[4]Lookup Tables'!$Y$3:$Y$129,'[4]Lookup Tables'!$AE$3:$AE$129),2,0)</f>
        <v>2</v>
      </c>
      <c r="CG351" s="34" t="str">
        <f t="array" ref="CG351">VLOOKUP($E351&amp;ROUNDUP(($AZ351+1),0), CHOOSE({1,2},'[4]Lookup Tables'!$X$3:$X$129&amp;'[4]Lookup Tables'!$Y$3:$Y$129,'[4]Lookup Tables'!$AC$3:$AC$129),2,0)</f>
        <v>NA</v>
      </c>
      <c r="CH351" s="36">
        <f t="shared" ref="CH351:CH352" si="3225">(CO351*12)*0.0386</f>
        <v>6.5613057241012918</v>
      </c>
      <c r="CI351" s="36">
        <f t="shared" si="3108"/>
        <v>0</v>
      </c>
      <c r="CJ351" s="36">
        <f t="shared" ref="CJ351:CJ352" si="3226">((3.14159*(((S351*0.039370078474)/2)^2))*Q351)*BW351</f>
        <v>508.22701944741686</v>
      </c>
      <c r="CK351" s="36">
        <f t="shared" ref="CK351:CK352" si="3227">((SQRT((CJ351/Q351)/3.14159))*2)</f>
        <v>6.037886419868344</v>
      </c>
      <c r="CL351" s="36">
        <f t="shared" ref="CL351:CL352" si="3228">CK351/0.7827</f>
        <v>7.7141771047251106</v>
      </c>
      <c r="CM351" s="36">
        <f t="shared" ref="CM351:CM352" si="3229">(2*3.14159*(CL351/2))/12</f>
        <v>2.0195651375361132</v>
      </c>
      <c r="CN351" s="37">
        <f t="shared" ref="CN351:CN352" si="3230">ROUNDUP((Q351/3)*CM351,1)</f>
        <v>12</v>
      </c>
      <c r="CO351" s="37">
        <f t="shared" ref="CO351:CO352" si="3231">(CN351*ABS(COS(15)))+((6*(CM351*5))/12)</f>
        <v>14.165167798146138</v>
      </c>
      <c r="CP351" s="52" t="str">
        <f t="array" ref="CP351">VLOOKUP($S351&amp;$D351, CHOOSE({1,2}, '[4]Lookup Tables'!$O$65:$O$79&amp;'[4]Lookup Tables'!$P$65:$P$79,'[4]Lookup Tables'!$Q$65:$Q$79),2,0)</f>
        <v>NA</v>
      </c>
      <c r="CQ351" s="39">
        <f t="shared" si="3109"/>
        <v>1.4752083333333332</v>
      </c>
      <c r="CR351" s="40" t="str">
        <f>+IFERROR(VLOOKUP($J351,'[5]Codes - Revised'!$A$8:$O$12110,10,FALSE),"ERROR")</f>
        <v>48x42</v>
      </c>
      <c r="CS351" s="41">
        <f t="shared" si="3191"/>
        <v>2212.8124999999995</v>
      </c>
    </row>
    <row r="352" spans="1:97" s="10" customFormat="1">
      <c r="A352" s="11" t="s">
        <v>277</v>
      </c>
      <c r="B352" s="12">
        <v>245038</v>
      </c>
      <c r="C352" s="11" t="s">
        <v>709</v>
      </c>
      <c r="D352" s="11" t="s">
        <v>23</v>
      </c>
      <c r="E352" s="11" t="s">
        <v>24</v>
      </c>
      <c r="F352" s="56">
        <v>30</v>
      </c>
      <c r="G352" s="13">
        <f t="shared" si="3192"/>
        <v>43.256249999999994</v>
      </c>
      <c r="H352" s="14">
        <v>50</v>
      </c>
      <c r="I352" s="13">
        <f t="shared" si="3193"/>
        <v>1500</v>
      </c>
      <c r="J352" s="14">
        <v>32250</v>
      </c>
      <c r="K352" s="11" t="s">
        <v>65</v>
      </c>
      <c r="L352" s="15" t="str">
        <f>+IFERROR(VLOOKUP($K352,'[4]Lookup Tables'!$A$3:$B$35,2,FALSE),"ERROR")</f>
        <v>0204</v>
      </c>
      <c r="M352" s="11" t="s">
        <v>25</v>
      </c>
      <c r="N352" s="15" t="str">
        <f t="array" ref="N352">VLOOKUP($M352&amp;$L352, CHOOSE({1,2}, '[4]Lookup Tables'!$I$59:$I$165&amp;'[4]Lookup Tables'!$J$59:$J$165,'[4]Lookup Tables'!$K$59:$K$165), 2,0)</f>
        <v>M0204</v>
      </c>
      <c r="O352" s="15">
        <f t="array" ref="O352">VLOOKUP($M352&amp;$K352&amp;A352, CHOOSE({1,2,3}, '[4]Lookup Tables'!$I$59:$I$165&amp;'[4]Lookup Tables'!$J$59:$J$165&amp;'[4]Lookup Tables'!$H$59:$H$165,'[4]Lookup Tables'!$L$59:$L$165), 2,0)</f>
        <v>70450</v>
      </c>
      <c r="P352" s="15">
        <f>+IFERROR(VLOOKUP($A352,'[4]Lookup Tables'!$I$54:$J$55,2,FALSE),"ERROR")</f>
        <v>72038</v>
      </c>
      <c r="Q352" s="16">
        <v>17.75</v>
      </c>
      <c r="R352" s="51">
        <v>1.25</v>
      </c>
      <c r="S352" s="18">
        <v>28</v>
      </c>
      <c r="T352" s="19">
        <f>(VLOOKUP(S352,'[4]Lookup Tables'!$L$3:$M$11,2,FALSE))*0.039370078474</f>
        <v>1.0925196776535</v>
      </c>
      <c r="U352" s="17">
        <f t="shared" si="3194"/>
        <v>16.639735083470505</v>
      </c>
      <c r="V352" s="20" t="str">
        <f>+IFERROR(VLOOKUP(L352,'[4]Lookup Tables'!$R$4:$U$22,3,FALSE),"ERROR")</f>
        <v>Yellow</v>
      </c>
      <c r="W352" s="21">
        <f t="shared" si="3195"/>
        <v>245038</v>
      </c>
      <c r="X352" s="22" t="s">
        <v>710</v>
      </c>
      <c r="Y352" s="23" t="s">
        <v>27</v>
      </c>
      <c r="Z352" s="23" t="str">
        <f>+IFERROR(VLOOKUP(L352,'[4]Lookup Tables'!$R$4:$U$22,4,FALSE),"ERROR")</f>
        <v>Slow</v>
      </c>
      <c r="AA352" s="21">
        <f t="shared" si="3196"/>
        <v>28</v>
      </c>
      <c r="AB352" s="24">
        <f t="shared" si="3197"/>
        <v>1.25</v>
      </c>
      <c r="AC352" s="23" t="s">
        <v>28</v>
      </c>
      <c r="AD352" s="25">
        <v>0.75</v>
      </c>
      <c r="AE352" s="26">
        <f t="shared" si="3198"/>
        <v>1.4637346978537507</v>
      </c>
      <c r="AF352" s="23" t="s">
        <v>305</v>
      </c>
      <c r="AG352" s="23">
        <v>0.875</v>
      </c>
      <c r="AH352" s="26">
        <f t="shared" si="3199"/>
        <v>1.791822577342203</v>
      </c>
      <c r="AI352" s="23" t="s">
        <v>306</v>
      </c>
      <c r="AJ352" s="23">
        <v>1</v>
      </c>
      <c r="AK352" s="26">
        <f t="shared" si="3200"/>
        <v>2.4169011538743983</v>
      </c>
      <c r="AL352" s="23" t="s">
        <v>31</v>
      </c>
      <c r="AM352" s="23">
        <v>0.80400000000000005</v>
      </c>
      <c r="AN352" s="26">
        <f t="shared" si="3201"/>
        <v>1.5835189849842559</v>
      </c>
      <c r="AO352" s="23"/>
      <c r="AP352" s="23"/>
      <c r="AQ352" s="26">
        <f t="shared" si="3202"/>
        <v>0.97125555198427638</v>
      </c>
      <c r="AR352" s="47">
        <f t="shared" si="3203"/>
        <v>18</v>
      </c>
      <c r="AS352" s="21">
        <f>+IFERROR(VLOOKUP(L352,'[4]Lookup Tables'!$R$4:$U$22,2,FALSE),"ERROR")</f>
        <v>240</v>
      </c>
      <c r="AT352" s="23" t="str">
        <f t="shared" si="3204"/>
        <v>GJ</v>
      </c>
      <c r="AU352" s="21">
        <f t="shared" si="3205"/>
        <v>30</v>
      </c>
      <c r="AV352" s="21" t="str">
        <f>+IFERROR(VLOOKUP(L352,'[4]Lookup Tables'!$R$4:$V$22,5,FALSE),"ERROR")</f>
        <v>5-8</v>
      </c>
      <c r="AW352" s="21">
        <v>600</v>
      </c>
      <c r="AX352" s="48">
        <f t="shared" si="3206"/>
        <v>17.75</v>
      </c>
      <c r="AY352" s="48">
        <f t="shared" si="3207"/>
        <v>18</v>
      </c>
      <c r="AZ352" s="48">
        <f t="shared" si="3208"/>
        <v>18.75</v>
      </c>
      <c r="BA352" s="29">
        <f t="array" ref="BA352">VLOOKUP($S352&amp;$M352, CHOOSE({1,2}, '[4]Lookup Tables'!$I$20:$I$49&amp;'[4]Lookup Tables'!$J$20:$J$49,'[4]Lookup Tables'!$K$20:$K$49), 2,0)</f>
        <v>6.8500000000000005E-2</v>
      </c>
      <c r="BB352" s="29">
        <f t="shared" si="3209"/>
        <v>1.215875</v>
      </c>
      <c r="BC352" s="30">
        <f t="shared" si="3210"/>
        <v>552.00725</v>
      </c>
      <c r="BD352" s="29">
        <f t="array" ref="BD352">VLOOKUP($S352&amp;$M352, CHOOSE({1,2}, '[4]Lookup Tables'!$I$20:$I$49&amp;'[4]Lookup Tables'!$J$20:$J$49,'[4]Lookup Tables'!$L$20:$L$49), 2,0)</f>
        <v>7.1099999999999997E-2</v>
      </c>
      <c r="BE352" s="29">
        <f t="shared" si="3211"/>
        <v>1.2797999999999998</v>
      </c>
      <c r="BF352" s="30">
        <f t="shared" si="3212"/>
        <v>581.02919999999995</v>
      </c>
      <c r="BG352" s="29">
        <f t="array" ref="BG352">VLOOKUP($S352&amp;$M352, CHOOSE({1,2}, '[4]Lookup Tables'!$I$20:$I$49&amp;'[4]Lookup Tables'!$J$20:$J$49,'[4]Lookup Tables'!$M$20:$M$49), 2,0)</f>
        <v>7.3700000000000002E-2</v>
      </c>
      <c r="BH352" s="29">
        <f t="shared" si="3213"/>
        <v>1.381875</v>
      </c>
      <c r="BI352" s="30">
        <f t="shared" si="3214"/>
        <v>627.37125000000003</v>
      </c>
      <c r="BJ352" s="30" t="str">
        <f t="shared" si="3215"/>
        <v>M0204</v>
      </c>
      <c r="BK352" s="31">
        <f t="shared" si="3216"/>
        <v>0.89585999999999977</v>
      </c>
      <c r="BL352" s="30">
        <v>72036</v>
      </c>
      <c r="BM352" s="31">
        <f t="shared" si="3217"/>
        <v>0.38393999999999995</v>
      </c>
      <c r="BN352" s="32">
        <v>0.3</v>
      </c>
      <c r="BO352" s="29" t="str">
        <f>'[4]Lookup Tables'!$P$58</f>
        <v>12-8 4x1.25 Universal Clip</v>
      </c>
      <c r="BP352" s="30">
        <f>VLOOKUP($BO352,'[4]Lookup Tables'!$P$58:$Q$60,2)</f>
        <v>8509</v>
      </c>
      <c r="BQ352" s="29" t="str">
        <f>VLOOKUP($S352,'[4]Lookup Tables'!$O$45:$S$53,2)</f>
        <v>54mm142 gauge</v>
      </c>
      <c r="BR352" s="33">
        <f t="shared" si="3218"/>
        <v>1.6041666666666667</v>
      </c>
      <c r="BS352" s="30">
        <f>VLOOKUP($S352,'[4]Lookup Tables'!$O$45:$S$53,3)</f>
        <v>8040</v>
      </c>
      <c r="BT352" s="29" t="str">
        <f>VLOOKUP($S352,'[4]Lookup Tables'!$O$45:$S$53,4)</f>
        <v>100mm200 gauge</v>
      </c>
      <c r="BU352" s="33">
        <f t="shared" si="3219"/>
        <v>1.6041666666666667</v>
      </c>
      <c r="BV352" s="30">
        <f>VLOOKUP($S352,'[4]Lookup Tables'!$O$45:$S$53,5)</f>
        <v>8034</v>
      </c>
      <c r="BW352" s="34">
        <f t="shared" si="3220"/>
        <v>30</v>
      </c>
      <c r="BX352" s="34">
        <f t="shared" si="3221"/>
        <v>36.47625</v>
      </c>
      <c r="BY352" s="34">
        <f t="shared" si="3222"/>
        <v>38.393999999999991</v>
      </c>
      <c r="BZ352" s="34">
        <f t="shared" si="3223"/>
        <v>41.456249999999997</v>
      </c>
      <c r="CA352" s="34">
        <f t="shared" si="3224"/>
        <v>43.256249999999994</v>
      </c>
      <c r="CB352" s="35" t="str">
        <f t="array" ref="CB352">VLOOKUP($E352&amp;ROUNDUP(($AZ352),0), CHOOSE({1,2},'[4]Lookup Tables'!$X$3:$X$129&amp;'[4]Lookup Tables'!$Y$3:$Y$129,'[4]Lookup Tables'!$Z$3:$Z$129),2,0)</f>
        <v>22"-2pc</v>
      </c>
      <c r="CC352" s="34">
        <f t="array" ref="CC352">VLOOKUP($E352&amp;ROUNDUP(($AZ352),0), CHOOSE({1,2},'[4]Lookup Tables'!$X$3:$X$129&amp;'[4]Lookup Tables'!$Y$3:$Y$129,'[4]Lookup Tables'!AA$3:$AA$129),2,0)</f>
        <v>8425</v>
      </c>
      <c r="CD352" s="34">
        <f t="array" ref="CD352">VLOOKUP($E352&amp;ROUNDUP(($AZ352),0), CHOOSE({1,2},'[4]Lookup Tables'!$X$3:$X$129&amp;'[4]Lookup Tables'!$Y$3:$Y$129,'[4]Lookup Tables'!$AB$3:$AB$129),2,0)</f>
        <v>8426</v>
      </c>
      <c r="CE352" s="36">
        <f t="array" ref="CE352">VLOOKUP($E352&amp;ROUNDUP(($AZ352),0), CHOOSE({1,2},'[4]Lookup Tables'!$X$3:$X$129&amp;'[4]Lookup Tables'!$Y$3:$Y$129,'[4]Lookup Tables'!$AD$3:$AD$129),2,0)</f>
        <v>1.8</v>
      </c>
      <c r="CF352" s="34">
        <f t="array" ref="CF352">VLOOKUP($E352&amp;ROUNDUP(($AZ352),0), CHOOSE({1,2},'[4]Lookup Tables'!$X$3:$X$129&amp;'[4]Lookup Tables'!$Y$3:$Y$129,'[4]Lookup Tables'!$AE$3:$AE$129),2,0)</f>
        <v>2</v>
      </c>
      <c r="CG352" s="34" t="str">
        <f t="array" ref="CG352">VLOOKUP($E352&amp;ROUNDUP(($AZ352+1),0), CHOOSE({1,2},'[4]Lookup Tables'!$X$3:$X$129&amp;'[4]Lookup Tables'!$Y$3:$Y$129,'[4]Lookup Tables'!$AC$3:$AC$129),2,0)</f>
        <v>NA</v>
      </c>
      <c r="CH352" s="36">
        <f t="shared" si="3225"/>
        <v>6.5613057241012918</v>
      </c>
      <c r="CI352" s="36">
        <f t="shared" si="3108"/>
        <v>0</v>
      </c>
      <c r="CJ352" s="36">
        <f t="shared" si="3226"/>
        <v>508.22701944741686</v>
      </c>
      <c r="CK352" s="36">
        <f t="shared" si="3227"/>
        <v>6.037886419868344</v>
      </c>
      <c r="CL352" s="36">
        <f t="shared" si="3228"/>
        <v>7.7141771047251106</v>
      </c>
      <c r="CM352" s="36">
        <f t="shared" si="3229"/>
        <v>2.0195651375361132</v>
      </c>
      <c r="CN352" s="37">
        <f t="shared" si="3230"/>
        <v>12</v>
      </c>
      <c r="CO352" s="37">
        <f t="shared" si="3231"/>
        <v>14.165167798146138</v>
      </c>
      <c r="CP352" s="52" t="str">
        <f t="array" ref="CP352">VLOOKUP($S352&amp;$D352, CHOOSE({1,2}, '[4]Lookup Tables'!$O$65:$O$79&amp;'[4]Lookup Tables'!$P$65:$P$79,'[4]Lookup Tables'!$Q$65:$Q$79),2,0)</f>
        <v>NA</v>
      </c>
      <c r="CQ352" s="39">
        <f t="shared" si="3109"/>
        <v>1.4752083333333332</v>
      </c>
      <c r="CR352" s="40" t="str">
        <f>+IFERROR(VLOOKUP($J352,'[5]Codes - Revised'!$A$8:$O$12110,10,FALSE),"ERROR")</f>
        <v>48x42</v>
      </c>
      <c r="CS352" s="41">
        <f t="shared" si="3191"/>
        <v>2212.8124999999995</v>
      </c>
    </row>
    <row r="353" spans="1:97" s="10" customFormat="1">
      <c r="A353" s="11" t="s">
        <v>277</v>
      </c>
      <c r="B353" s="12">
        <v>247050</v>
      </c>
      <c r="C353" s="11" t="s">
        <v>711</v>
      </c>
      <c r="D353" s="11" t="s">
        <v>23</v>
      </c>
      <c r="E353" s="11" t="s">
        <v>24</v>
      </c>
      <c r="F353" s="56">
        <v>30</v>
      </c>
      <c r="G353" s="13">
        <f>CA353</f>
        <v>56.782250000000005</v>
      </c>
      <c r="H353" s="14">
        <v>40</v>
      </c>
      <c r="I353" s="13">
        <f>F353*H353</f>
        <v>1200</v>
      </c>
      <c r="J353" s="14">
        <v>32540</v>
      </c>
      <c r="K353" s="11">
        <v>50</v>
      </c>
      <c r="L353" s="15">
        <f>+IFERROR(VLOOKUP($K353,'[4]Lookup Tables'!$A$3:$B$35,2,FALSE),"ERROR")</f>
        <v>50</v>
      </c>
      <c r="M353" s="11" t="s">
        <v>56</v>
      </c>
      <c r="N353" s="15" t="str">
        <f t="array" ref="N353">VLOOKUP($M353&amp;$L353, CHOOSE({1,2}, '[4]Lookup Tables'!$I$59:$I$165&amp;'[4]Lookup Tables'!$J$59:$J$165,'[4]Lookup Tables'!$K$59:$K$165), 2,0)</f>
        <v>LIF50</v>
      </c>
      <c r="O353" s="15">
        <f t="array" ref="O353">VLOOKUP($M353&amp;$K353&amp;A353, CHOOSE({1,2,3}, '[4]Lookup Tables'!$I$59:$I$165&amp;'[4]Lookup Tables'!$J$59:$J$165&amp;'[4]Lookup Tables'!$H$59:$H$165,'[4]Lookup Tables'!$L$59:$L$165), 2,0)</f>
        <v>70419</v>
      </c>
      <c r="P353" s="15">
        <f>+IFERROR(VLOOKUP($A353,'[4]Lookup Tables'!$I$54:$J$55,2,FALSE),"ERROR")</f>
        <v>72038</v>
      </c>
      <c r="Q353" s="16">
        <v>23.75</v>
      </c>
      <c r="R353" s="51">
        <v>1.25</v>
      </c>
      <c r="S353" s="18">
        <v>28</v>
      </c>
      <c r="T353" s="19">
        <f>(VLOOKUP(S353,'[4]Lookup Tables'!$L$3:$M$11,2,FALSE))*0.039370078474</f>
        <v>1.0925196776535</v>
      </c>
      <c r="U353" s="17">
        <f>(3.14159*(T353/2)^2)*(Q353)</f>
        <v>22.264434266615464</v>
      </c>
      <c r="V353" s="20" t="str">
        <f>+IFERROR(VLOOKUP(L353,'[4]Lookup Tables'!$R$4:$U$22,3,FALSE),"ERROR")</f>
        <v>Green</v>
      </c>
      <c r="W353" s="21">
        <f>B353</f>
        <v>247050</v>
      </c>
      <c r="X353" s="22" t="s">
        <v>712</v>
      </c>
      <c r="Y353" s="23" t="s">
        <v>27</v>
      </c>
      <c r="Z353" s="23" t="str">
        <f>+IFERROR(VLOOKUP(L353,'[4]Lookup Tables'!$R$4:$U$22,4,FALSE),"ERROR")</f>
        <v>Medium</v>
      </c>
      <c r="AA353" s="21">
        <f>S353</f>
        <v>28</v>
      </c>
      <c r="AB353" s="24">
        <f>R353</f>
        <v>1.25</v>
      </c>
      <c r="AC353" s="23" t="s">
        <v>28</v>
      </c>
      <c r="AD353" s="25">
        <v>0.75</v>
      </c>
      <c r="AE353" s="26">
        <f>(($U353-(3.1459*(($AB353+0.043)/2)^2))/((3.1459*(($AB353+0.043)/2)^2)-(3.1459*(AD353/2)^2)))/12</f>
        <v>2.0009704869073039</v>
      </c>
      <c r="AF353" s="23" t="s">
        <v>305</v>
      </c>
      <c r="AG353" s="23">
        <v>0.875</v>
      </c>
      <c r="AH353" s="26">
        <f>(($U353-(3.1459*(($AB353+0.043)/2)^2))/((3.1459*(($AB353+0.043)/2)^2)-(3.1459*(AG353/2)^2)))/12</f>
        <v>2.4494767393934946</v>
      </c>
      <c r="AI353" s="23" t="s">
        <v>306</v>
      </c>
      <c r="AJ353" s="23">
        <v>1</v>
      </c>
      <c r="AK353" s="26">
        <f>(($U353-(3.1459*(($AB353+0.043)/2)^2))/((3.1459*(($AB353+0.043)/2)^2)-(3.1459*(AJ353/2)^2)))/12</f>
        <v>3.3039784366429519</v>
      </c>
      <c r="AL353" s="23" t="s">
        <v>31</v>
      </c>
      <c r="AM353" s="23">
        <v>0.80400000000000005</v>
      </c>
      <c r="AN353" s="26">
        <f>(($U353-(3.1459*(($AB353+0.043)/2)^2))/((3.1459*(($AB353+0.043)/2)^2)-(3.1459*(AM353/2)^2)))/12</f>
        <v>2.1647193026556883</v>
      </c>
      <c r="AO353" s="23"/>
      <c r="AP353" s="23"/>
      <c r="AQ353" s="26">
        <f>(($U353-(3.1459*(($AB353+0.043)/2)^2))/((3.1459*(($AB353+0.043)/2)^2)-(3.1459*(AP353/2)^2)))/12</f>
        <v>1.3277363019507924</v>
      </c>
      <c r="AR353" s="47">
        <f>AY353</f>
        <v>24</v>
      </c>
      <c r="AS353" s="21">
        <f>+IFERROR(VLOOKUP(L353,'[4]Lookup Tables'!$R$4:$U$22,2,FALSE),"ERROR")</f>
        <v>60</v>
      </c>
      <c r="AT353" s="23" t="str">
        <f>A353</f>
        <v>GJ</v>
      </c>
      <c r="AU353" s="21">
        <f>F353</f>
        <v>30</v>
      </c>
      <c r="AV353" s="21" t="str">
        <f>+IFERROR(VLOOKUP(L353,'[4]Lookup Tables'!$R$4:$V$22,5,FALSE),"ERROR")</f>
        <v>5-8</v>
      </c>
      <c r="AW353" s="21">
        <v>600</v>
      </c>
      <c r="AX353" s="48">
        <f>Q353</f>
        <v>23.75</v>
      </c>
      <c r="AY353" s="48">
        <f>AX353+0.25</f>
        <v>24</v>
      </c>
      <c r="AZ353" s="48">
        <f>AX353+1</f>
        <v>24.75</v>
      </c>
      <c r="BA353" s="29">
        <f t="array" ref="BA353">VLOOKUP($S353&amp;$M353, CHOOSE({1,2}, '[4]Lookup Tables'!$I$20:$I$49&amp;'[4]Lookup Tables'!$J$20:$J$49,'[4]Lookup Tables'!$K$20:$K$49), 2,0)</f>
        <v>6.8500000000000005E-2</v>
      </c>
      <c r="BB353" s="29">
        <f>BA353*AX353</f>
        <v>1.6268750000000001</v>
      </c>
      <c r="BC353" s="30">
        <f>BB353*454</f>
        <v>738.60125000000005</v>
      </c>
      <c r="BD353" s="29">
        <f t="array" ref="BD353">VLOOKUP($S353&amp;$M353, CHOOSE({1,2}, '[4]Lookup Tables'!$I$20:$I$49&amp;'[4]Lookup Tables'!$J$20:$J$49,'[4]Lookup Tables'!$L$20:$L$49), 2,0)</f>
        <v>7.1099999999999997E-2</v>
      </c>
      <c r="BE353" s="29">
        <f>BD353*AY353</f>
        <v>1.7063999999999999</v>
      </c>
      <c r="BF353" s="30">
        <f>BE353*454</f>
        <v>774.7056</v>
      </c>
      <c r="BG353" s="29">
        <f t="array" ref="BG353">VLOOKUP($S353&amp;$M353, CHOOSE({1,2}, '[4]Lookup Tables'!$I$20:$I$49&amp;'[4]Lookup Tables'!$J$20:$J$49,'[4]Lookup Tables'!$M$20:$M$49), 2,0)</f>
        <v>7.3700000000000002E-2</v>
      </c>
      <c r="BH353" s="29">
        <f>BG353*AZ353</f>
        <v>1.8240750000000001</v>
      </c>
      <c r="BI353" s="30">
        <f>BH353*454</f>
        <v>828.1300500000001</v>
      </c>
      <c r="BJ353" s="30" t="str">
        <f>N353</f>
        <v>LIF50</v>
      </c>
      <c r="BK353" s="31">
        <f>BE353*0.7</f>
        <v>1.1944799999999998</v>
      </c>
      <c r="BL353" s="30">
        <v>72036</v>
      </c>
      <c r="BM353" s="31">
        <f>BE353*0.3</f>
        <v>0.51191999999999993</v>
      </c>
      <c r="BN353" s="32">
        <v>0.3</v>
      </c>
      <c r="BO353" s="29" t="str">
        <f>'[4]Lookup Tables'!$P$58</f>
        <v>12-8 4x1.25 Universal Clip</v>
      </c>
      <c r="BP353" s="30">
        <f>VLOOKUP($BO353,'[4]Lookup Tables'!$P$58:$Q$60,2)</f>
        <v>8509</v>
      </c>
      <c r="BQ353" s="29" t="str">
        <f>VLOOKUP($S353,'[4]Lookup Tables'!$O$45:$S$53,2)</f>
        <v>54mm142 gauge</v>
      </c>
      <c r="BR353" s="33">
        <f>($AY353+1.25)/12</f>
        <v>2.1041666666666665</v>
      </c>
      <c r="BS353" s="30">
        <f>VLOOKUP($S353,'[4]Lookup Tables'!$O$45:$S$53,3)</f>
        <v>8040</v>
      </c>
      <c r="BT353" s="29" t="str">
        <f>VLOOKUP($S353,'[4]Lookup Tables'!$O$45:$S$53,4)</f>
        <v>100mm200 gauge</v>
      </c>
      <c r="BU353" s="33">
        <f>($AY353+1.25)/12</f>
        <v>2.1041666666666665</v>
      </c>
      <c r="BV353" s="30">
        <f>VLOOKUP($S353,'[4]Lookup Tables'!$O$45:$S$53,5)</f>
        <v>8034</v>
      </c>
      <c r="BW353" s="34">
        <f>F353</f>
        <v>30</v>
      </c>
      <c r="BX353" s="34">
        <f>BB353*BW353</f>
        <v>48.806250000000006</v>
      </c>
      <c r="BY353" s="34">
        <f>BE353*BW353</f>
        <v>51.192</v>
      </c>
      <c r="BZ353" s="34">
        <f>BH353*BW353</f>
        <v>54.722250000000003</v>
      </c>
      <c r="CA353" s="34">
        <f>BZ353+CE353+CI353</f>
        <v>56.782250000000005</v>
      </c>
      <c r="CB353" s="35" t="str">
        <f t="array" ref="CB353">VLOOKUP($E353&amp;ROUNDUP(($AZ353),0), CHOOSE({1,2},'[4]Lookup Tables'!$X$3:$X$129&amp;'[4]Lookup Tables'!$Y$3:$Y$129,'[4]Lookup Tables'!$Z$3:$Z$129),2,0)</f>
        <v>25"-2pc</v>
      </c>
      <c r="CC353" s="34">
        <f t="array" ref="CC353">VLOOKUP($E353&amp;ROUNDUP(($AZ353),0), CHOOSE({1,2},'[4]Lookup Tables'!$X$3:$X$129&amp;'[4]Lookup Tables'!$Y$3:$Y$129,'[4]Lookup Tables'!AA$3:$AA$129),2,0)</f>
        <v>8427</v>
      </c>
      <c r="CD353" s="34">
        <f t="array" ref="CD353">VLOOKUP($E353&amp;ROUNDUP(($AZ353),0), CHOOSE({1,2},'[4]Lookup Tables'!$X$3:$X$129&amp;'[4]Lookup Tables'!$Y$3:$Y$129,'[4]Lookup Tables'!$AB$3:$AB$129),2,0)</f>
        <v>8428</v>
      </c>
      <c r="CE353" s="36">
        <f t="array" ref="CE353">VLOOKUP($E353&amp;ROUNDUP(($AZ353),0), CHOOSE({1,2},'[4]Lookup Tables'!$X$3:$X$129&amp;'[4]Lookup Tables'!$Y$3:$Y$129,'[4]Lookup Tables'!$AD$3:$AD$129),2,0)</f>
        <v>2.06</v>
      </c>
      <c r="CF353" s="34">
        <f t="array" ref="CF353">VLOOKUP($E353&amp;ROUNDUP(($AZ353),0), CHOOSE({1,2},'[4]Lookup Tables'!$X$3:$X$129&amp;'[4]Lookup Tables'!$Y$3:$Y$129,'[4]Lookup Tables'!$AE$3:$AE$129),2,0)</f>
        <v>2</v>
      </c>
      <c r="CG353" s="34" t="str">
        <f t="array" ref="CG353">VLOOKUP($E353&amp;ROUNDUP(($AZ353+1),0), CHOOSE({1,2},'[4]Lookup Tables'!$X$3:$X$129&amp;'[4]Lookup Tables'!$Y$3:$Y$129,'[4]Lookup Tables'!$AC$3:$AC$129),2,0)</f>
        <v>NA</v>
      </c>
      <c r="CH353" s="36">
        <f>(CO353*12)*0.0386</f>
        <v>7.9688554890461161</v>
      </c>
      <c r="CI353" s="36">
        <f t="shared" si="3108"/>
        <v>0</v>
      </c>
      <c r="CJ353" s="36">
        <f>((3.14159*(((S353*0.039370078474)/2)^2))*Q353)*BW353</f>
        <v>680.02206827471264</v>
      </c>
      <c r="CK353" s="36">
        <f>((SQRT((CJ353/Q353)/3.14159))*2)</f>
        <v>6.037886419868344</v>
      </c>
      <c r="CL353" s="36">
        <f>CK353/0.7827</f>
        <v>7.7141771047251106</v>
      </c>
      <c r="CM353" s="36">
        <f>(2*3.14159*(CL353/2))/12</f>
        <v>2.0195651375361132</v>
      </c>
      <c r="CN353" s="37">
        <f>ROUNDUP((Q353/3)*CM353,1)</f>
        <v>16</v>
      </c>
      <c r="CO353" s="37">
        <f>(CN353*ABS(COS(15)))+((6*(CM353*5))/12)</f>
        <v>17.203919449581424</v>
      </c>
      <c r="CP353" s="52" t="str">
        <f t="array" ref="CP353">VLOOKUP($S353&amp;$D353, CHOOSE({1,2}, '[4]Lookup Tables'!$O$65:$O$79&amp;'[4]Lookup Tables'!$P$65:$P$79,'[4]Lookup Tables'!$Q$65:$Q$79),2,0)</f>
        <v>NA</v>
      </c>
      <c r="CQ353" s="39">
        <f t="shared" si="3109"/>
        <v>1.9344083333333335</v>
      </c>
      <c r="CR353" s="40" t="str">
        <f>+IFERROR(VLOOKUP($J353,'[5]Codes - Revised'!$A$8:$O$12110,10,FALSE),"ERROR")</f>
        <v>45x44</v>
      </c>
      <c r="CS353" s="41">
        <f t="shared" si="3191"/>
        <v>2321.29</v>
      </c>
    </row>
  </sheetData>
  <conditionalFormatting sqref="G125">
    <cfRule type="expression" dxfId="313" priority="314">
      <formula>$G$7&gt;55</formula>
    </cfRule>
  </conditionalFormatting>
  <conditionalFormatting sqref="G52">
    <cfRule type="expression" dxfId="312" priority="313">
      <formula>$G$7&gt;55</formula>
    </cfRule>
  </conditionalFormatting>
  <conditionalFormatting sqref="G35">
    <cfRule type="expression" dxfId="311" priority="312">
      <formula>$G$7&gt;55</formula>
    </cfRule>
  </conditionalFormatting>
  <conditionalFormatting sqref="G48">
    <cfRule type="expression" dxfId="310" priority="311">
      <formula>$G$7&gt;55</formula>
    </cfRule>
  </conditionalFormatting>
  <conditionalFormatting sqref="G22">
    <cfRule type="expression" dxfId="309" priority="310">
      <formula>$G$7&gt;55</formula>
    </cfRule>
  </conditionalFormatting>
  <conditionalFormatting sqref="G133">
    <cfRule type="expression" dxfId="308" priority="309">
      <formula>$G$7&gt;55</formula>
    </cfRule>
  </conditionalFormatting>
  <conditionalFormatting sqref="G138">
    <cfRule type="expression" dxfId="307" priority="308">
      <formula>$G$7&gt;55</formula>
    </cfRule>
  </conditionalFormatting>
  <conditionalFormatting sqref="G140">
    <cfRule type="expression" dxfId="306" priority="307">
      <formula>$G$7&gt;55</formula>
    </cfRule>
  </conditionalFormatting>
  <conditionalFormatting sqref="G142">
    <cfRule type="expression" dxfId="305" priority="306">
      <formula>$G$7&gt;55</formula>
    </cfRule>
  </conditionalFormatting>
  <conditionalFormatting sqref="G45">
    <cfRule type="expression" dxfId="304" priority="305">
      <formula>$G$7&gt;55</formula>
    </cfRule>
  </conditionalFormatting>
  <conditionalFormatting sqref="G82">
    <cfRule type="expression" dxfId="303" priority="304">
      <formula>$G$7&gt;55</formula>
    </cfRule>
  </conditionalFormatting>
  <conditionalFormatting sqref="G20">
    <cfRule type="expression" dxfId="302" priority="303">
      <formula>$G$7&gt;55</formula>
    </cfRule>
  </conditionalFormatting>
  <conditionalFormatting sqref="G134">
    <cfRule type="expression" dxfId="301" priority="302">
      <formula>$G$7&gt;55</formula>
    </cfRule>
  </conditionalFormatting>
  <conditionalFormatting sqref="G14">
    <cfRule type="expression" dxfId="300" priority="301">
      <formula>$G$7&gt;55</formula>
    </cfRule>
  </conditionalFormatting>
  <conditionalFormatting sqref="G15">
    <cfRule type="expression" dxfId="299" priority="300">
      <formula>$G$7&gt;55</formula>
    </cfRule>
  </conditionalFormatting>
  <conditionalFormatting sqref="G19">
    <cfRule type="expression" dxfId="298" priority="299">
      <formula>$G$7&gt;55</formula>
    </cfRule>
  </conditionalFormatting>
  <conditionalFormatting sqref="G71">
    <cfRule type="expression" dxfId="297" priority="298">
      <formula>$G$7&gt;55</formula>
    </cfRule>
  </conditionalFormatting>
  <conditionalFormatting sqref="G131">
    <cfRule type="expression" dxfId="296" priority="297">
      <formula>$G$7&gt;55</formula>
    </cfRule>
  </conditionalFormatting>
  <conditionalFormatting sqref="G60">
    <cfRule type="expression" dxfId="295" priority="296">
      <formula>$G$7&gt;55</formula>
    </cfRule>
  </conditionalFormatting>
  <conditionalFormatting sqref="G85">
    <cfRule type="expression" dxfId="294" priority="295">
      <formula>$G$7&gt;55</formula>
    </cfRule>
  </conditionalFormatting>
  <conditionalFormatting sqref="G108">
    <cfRule type="expression" dxfId="293" priority="294">
      <formula>$G$7&gt;55</formula>
    </cfRule>
  </conditionalFormatting>
  <conditionalFormatting sqref="G49">
    <cfRule type="expression" dxfId="292" priority="293">
      <formula>$G$7&gt;55</formula>
    </cfRule>
  </conditionalFormatting>
  <conditionalFormatting sqref="G89">
    <cfRule type="expression" dxfId="291" priority="292">
      <formula>$G$7&gt;55</formula>
    </cfRule>
  </conditionalFormatting>
  <conditionalFormatting sqref="G130">
    <cfRule type="expression" dxfId="290" priority="291">
      <formula>$G$7&gt;55</formula>
    </cfRule>
  </conditionalFormatting>
  <conditionalFormatting sqref="G116">
    <cfRule type="expression" dxfId="289" priority="290">
      <formula>$G$7&gt;55</formula>
    </cfRule>
  </conditionalFormatting>
  <conditionalFormatting sqref="G128">
    <cfRule type="expression" dxfId="288" priority="289">
      <formula>$G$7&gt;55</formula>
    </cfRule>
  </conditionalFormatting>
  <conditionalFormatting sqref="G34">
    <cfRule type="expression" dxfId="287" priority="288">
      <formula>$G$7&gt;55</formula>
    </cfRule>
  </conditionalFormatting>
  <conditionalFormatting sqref="G65">
    <cfRule type="expression" dxfId="286" priority="287">
      <formula>$G$7&gt;55</formula>
    </cfRule>
  </conditionalFormatting>
  <conditionalFormatting sqref="G69">
    <cfRule type="expression" dxfId="285" priority="286">
      <formula>$G$7&gt;55</formula>
    </cfRule>
  </conditionalFormatting>
  <conditionalFormatting sqref="G36">
    <cfRule type="expression" dxfId="284" priority="285">
      <formula>$G$7&gt;55</formula>
    </cfRule>
  </conditionalFormatting>
  <conditionalFormatting sqref="G33">
    <cfRule type="expression" dxfId="283" priority="284">
      <formula>$G$7&gt;55</formula>
    </cfRule>
  </conditionalFormatting>
  <conditionalFormatting sqref="G32">
    <cfRule type="expression" dxfId="282" priority="283">
      <formula>$G$7&gt;55</formula>
    </cfRule>
  </conditionalFormatting>
  <conditionalFormatting sqref="G55">
    <cfRule type="expression" dxfId="281" priority="282">
      <formula>$G$7&gt;55</formula>
    </cfRule>
  </conditionalFormatting>
  <conditionalFormatting sqref="G51">
    <cfRule type="expression" dxfId="280" priority="281">
      <formula>$G$7&gt;55</formula>
    </cfRule>
  </conditionalFormatting>
  <conditionalFormatting sqref="G132">
    <cfRule type="expression" dxfId="279" priority="280">
      <formula>$G$7&gt;55</formula>
    </cfRule>
  </conditionalFormatting>
  <conditionalFormatting sqref="G121">
    <cfRule type="expression" dxfId="278" priority="279">
      <formula>$G$7&gt;55</formula>
    </cfRule>
  </conditionalFormatting>
  <conditionalFormatting sqref="G109">
    <cfRule type="expression" dxfId="277" priority="278">
      <formula>$G$7&gt;55</formula>
    </cfRule>
  </conditionalFormatting>
  <conditionalFormatting sqref="G75">
    <cfRule type="expression" dxfId="276" priority="277">
      <formula>$G$7&gt;55</formula>
    </cfRule>
  </conditionalFormatting>
  <conditionalFormatting sqref="G53">
    <cfRule type="expression" dxfId="275" priority="276">
      <formula>$G$7&gt;55</formula>
    </cfRule>
  </conditionalFormatting>
  <conditionalFormatting sqref="G56">
    <cfRule type="expression" dxfId="274" priority="275">
      <formula>$G$7&gt;55</formula>
    </cfRule>
  </conditionalFormatting>
  <conditionalFormatting sqref="G80">
    <cfRule type="expression" dxfId="273" priority="274">
      <formula>$G$7&gt;55</formula>
    </cfRule>
  </conditionalFormatting>
  <conditionalFormatting sqref="G50">
    <cfRule type="expression" dxfId="272" priority="273">
      <formula>$G$7&gt;55</formula>
    </cfRule>
  </conditionalFormatting>
  <conditionalFormatting sqref="G139">
    <cfRule type="expression" dxfId="271" priority="272">
      <formula>$G$7&gt;55</formula>
    </cfRule>
  </conditionalFormatting>
  <conditionalFormatting sqref="G24">
    <cfRule type="expression" dxfId="270" priority="271">
      <formula>$G$7&gt;55</formula>
    </cfRule>
  </conditionalFormatting>
  <conditionalFormatting sqref="G13">
    <cfRule type="expression" dxfId="269" priority="270">
      <formula>$G$7&gt;55</formula>
    </cfRule>
  </conditionalFormatting>
  <conditionalFormatting sqref="G54">
    <cfRule type="expression" dxfId="268" priority="269">
      <formula>$G$7&gt;55</formula>
    </cfRule>
  </conditionalFormatting>
  <conditionalFormatting sqref="G98">
    <cfRule type="expression" dxfId="267" priority="268">
      <formula>$G$7&gt;55</formula>
    </cfRule>
  </conditionalFormatting>
  <conditionalFormatting sqref="G25">
    <cfRule type="expression" dxfId="266" priority="267">
      <formula>$G$7&gt;55</formula>
    </cfRule>
  </conditionalFormatting>
  <conditionalFormatting sqref="G70">
    <cfRule type="expression" dxfId="265" priority="266">
      <formula>$G$7&gt;55</formula>
    </cfRule>
  </conditionalFormatting>
  <conditionalFormatting sqref="G11">
    <cfRule type="expression" dxfId="264" priority="265">
      <formula>$G$7&gt;55</formula>
    </cfRule>
  </conditionalFormatting>
  <conditionalFormatting sqref="G37">
    <cfRule type="expression" dxfId="263" priority="264">
      <formula>$G$7&gt;55</formula>
    </cfRule>
  </conditionalFormatting>
  <conditionalFormatting sqref="G83">
    <cfRule type="expression" dxfId="262" priority="263">
      <formula>$G$7&gt;55</formula>
    </cfRule>
  </conditionalFormatting>
  <conditionalFormatting sqref="G100">
    <cfRule type="expression" dxfId="261" priority="262">
      <formula>$G$7&gt;55</formula>
    </cfRule>
  </conditionalFormatting>
  <conditionalFormatting sqref="G7">
    <cfRule type="expression" dxfId="260" priority="261">
      <formula>$G$7&gt;55</formula>
    </cfRule>
  </conditionalFormatting>
  <conditionalFormatting sqref="G118">
    <cfRule type="expression" dxfId="259" priority="260">
      <formula>$G$7&gt;55</formula>
    </cfRule>
  </conditionalFormatting>
  <conditionalFormatting sqref="G135">
    <cfRule type="expression" dxfId="258" priority="259">
      <formula>$G$7&gt;55</formula>
    </cfRule>
  </conditionalFormatting>
  <conditionalFormatting sqref="G8">
    <cfRule type="expression" dxfId="257" priority="258">
      <formula>$G$7&gt;55</formula>
    </cfRule>
  </conditionalFormatting>
  <conditionalFormatting sqref="G137">
    <cfRule type="expression" dxfId="256" priority="257">
      <formula>$G$7&gt;55</formula>
    </cfRule>
  </conditionalFormatting>
  <conditionalFormatting sqref="G115">
    <cfRule type="expression" dxfId="255" priority="256">
      <formula>$G$7&gt;55</formula>
    </cfRule>
  </conditionalFormatting>
  <conditionalFormatting sqref="G41">
    <cfRule type="expression" dxfId="254" priority="255">
      <formula>$G$7&gt;55</formula>
    </cfRule>
  </conditionalFormatting>
  <conditionalFormatting sqref="G124">
    <cfRule type="expression" dxfId="253" priority="254">
      <formula>$G$7&gt;55</formula>
    </cfRule>
  </conditionalFormatting>
  <conditionalFormatting sqref="G66">
    <cfRule type="expression" dxfId="252" priority="253">
      <formula>$G$7&gt;55</formula>
    </cfRule>
  </conditionalFormatting>
  <conditionalFormatting sqref="G62">
    <cfRule type="expression" dxfId="251" priority="252">
      <formula>$G$7&gt;55</formula>
    </cfRule>
  </conditionalFormatting>
  <conditionalFormatting sqref="G92">
    <cfRule type="expression" dxfId="250" priority="251">
      <formula>$G$7&gt;55</formula>
    </cfRule>
  </conditionalFormatting>
  <conditionalFormatting sqref="G122">
    <cfRule type="expression" dxfId="249" priority="250">
      <formula>$G$7&gt;55</formula>
    </cfRule>
  </conditionalFormatting>
  <conditionalFormatting sqref="G123">
    <cfRule type="expression" dxfId="248" priority="249">
      <formula>$G$7&gt;55</formula>
    </cfRule>
  </conditionalFormatting>
  <conditionalFormatting sqref="G12">
    <cfRule type="expression" dxfId="247" priority="248">
      <formula>$G$7&gt;55</formula>
    </cfRule>
  </conditionalFormatting>
  <conditionalFormatting sqref="G136">
    <cfRule type="expression" dxfId="246" priority="247">
      <formula>$G$7&gt;55</formula>
    </cfRule>
  </conditionalFormatting>
  <conditionalFormatting sqref="G27">
    <cfRule type="expression" dxfId="245" priority="246">
      <formula>$G$7&gt;55</formula>
    </cfRule>
  </conditionalFormatting>
  <conditionalFormatting sqref="G88">
    <cfRule type="expression" dxfId="244" priority="245">
      <formula>$G$7&gt;55</formula>
    </cfRule>
  </conditionalFormatting>
  <conditionalFormatting sqref="G113">
    <cfRule type="expression" dxfId="243" priority="244">
      <formula>$G$7&gt;55</formula>
    </cfRule>
  </conditionalFormatting>
  <conditionalFormatting sqref="G4">
    <cfRule type="expression" dxfId="242" priority="243">
      <formula>$G$7&gt;55</formula>
    </cfRule>
  </conditionalFormatting>
  <conditionalFormatting sqref="G5">
    <cfRule type="expression" dxfId="241" priority="242">
      <formula>$G$7&gt;55</formula>
    </cfRule>
  </conditionalFormatting>
  <conditionalFormatting sqref="G18">
    <cfRule type="expression" dxfId="240" priority="241">
      <formula>$G$7&gt;55</formula>
    </cfRule>
  </conditionalFormatting>
  <conditionalFormatting sqref="G46">
    <cfRule type="expression" dxfId="239" priority="240">
      <formula>$G$7&gt;55</formula>
    </cfRule>
  </conditionalFormatting>
  <conditionalFormatting sqref="G59">
    <cfRule type="expression" dxfId="238" priority="239">
      <formula>$G$7&gt;55</formula>
    </cfRule>
  </conditionalFormatting>
  <conditionalFormatting sqref="G26">
    <cfRule type="expression" dxfId="237" priority="238">
      <formula>$G$7&gt;55</formula>
    </cfRule>
  </conditionalFormatting>
  <conditionalFormatting sqref="G31">
    <cfRule type="expression" dxfId="236" priority="237">
      <formula>$G$7&gt;55</formula>
    </cfRule>
  </conditionalFormatting>
  <conditionalFormatting sqref="G61">
    <cfRule type="expression" dxfId="235" priority="236">
      <formula>$G$7&gt;55</formula>
    </cfRule>
  </conditionalFormatting>
  <conditionalFormatting sqref="G96">
    <cfRule type="expression" dxfId="234" priority="235">
      <formula>$G$7&gt;55</formula>
    </cfRule>
  </conditionalFormatting>
  <conditionalFormatting sqref="G10">
    <cfRule type="expression" dxfId="233" priority="234">
      <formula>$G$7&gt;55</formula>
    </cfRule>
  </conditionalFormatting>
  <conditionalFormatting sqref="G73">
    <cfRule type="expression" dxfId="232" priority="233">
      <formula>$G$7&gt;55</formula>
    </cfRule>
  </conditionalFormatting>
  <conditionalFormatting sqref="G28">
    <cfRule type="expression" dxfId="231" priority="232">
      <formula>$G$7&gt;55</formula>
    </cfRule>
  </conditionalFormatting>
  <conditionalFormatting sqref="G127">
    <cfRule type="expression" dxfId="230" priority="231">
      <formula>$G$7&gt;55</formula>
    </cfRule>
  </conditionalFormatting>
  <conditionalFormatting sqref="G101">
    <cfRule type="expression" dxfId="229" priority="230">
      <formula>$G$7&gt;55</formula>
    </cfRule>
  </conditionalFormatting>
  <conditionalFormatting sqref="G87">
    <cfRule type="expression" dxfId="228" priority="229">
      <formula>$G$7&gt;55</formula>
    </cfRule>
  </conditionalFormatting>
  <conditionalFormatting sqref="G58">
    <cfRule type="expression" dxfId="227" priority="228">
      <formula>$G$7&gt;55</formula>
    </cfRule>
  </conditionalFormatting>
  <conditionalFormatting sqref="G38">
    <cfRule type="expression" dxfId="226" priority="226">
      <formula>$G$7&gt;55</formula>
    </cfRule>
  </conditionalFormatting>
  <conditionalFormatting sqref="G39">
    <cfRule type="expression" dxfId="225" priority="227">
      <formula>$G$7&gt;55</formula>
    </cfRule>
  </conditionalFormatting>
  <conditionalFormatting sqref="G110">
    <cfRule type="expression" dxfId="224" priority="225">
      <formula>$G$7&gt;55</formula>
    </cfRule>
  </conditionalFormatting>
  <conditionalFormatting sqref="G63">
    <cfRule type="expression" dxfId="223" priority="224">
      <formula>$G$7&gt;55</formula>
    </cfRule>
  </conditionalFormatting>
  <conditionalFormatting sqref="G29">
    <cfRule type="expression" dxfId="222" priority="223">
      <formula>$G$7&gt;55</formula>
    </cfRule>
  </conditionalFormatting>
  <conditionalFormatting sqref="G9">
    <cfRule type="expression" dxfId="221" priority="222">
      <formula>$G$7&gt;55</formula>
    </cfRule>
  </conditionalFormatting>
  <conditionalFormatting sqref="G114">
    <cfRule type="expression" dxfId="220" priority="221">
      <formula>$G$7&gt;55</formula>
    </cfRule>
  </conditionalFormatting>
  <conditionalFormatting sqref="G97">
    <cfRule type="expression" dxfId="219" priority="220">
      <formula>$G$7&gt;55</formula>
    </cfRule>
  </conditionalFormatting>
  <conditionalFormatting sqref="G112">
    <cfRule type="expression" dxfId="218" priority="219">
      <formula>$G$7&gt;55</formula>
    </cfRule>
  </conditionalFormatting>
  <conditionalFormatting sqref="G143">
    <cfRule type="expression" dxfId="217" priority="218">
      <formula>$G$7&gt;55</formula>
    </cfRule>
  </conditionalFormatting>
  <conditionalFormatting sqref="G47">
    <cfRule type="expression" dxfId="216" priority="217">
      <formula>$G$7&gt;55</formula>
    </cfRule>
  </conditionalFormatting>
  <conditionalFormatting sqref="G129">
    <cfRule type="expression" dxfId="215" priority="216">
      <formula>$G$7&gt;55</formula>
    </cfRule>
  </conditionalFormatting>
  <conditionalFormatting sqref="G23">
    <cfRule type="expression" dxfId="214" priority="215">
      <formula>$G$7&gt;55</formula>
    </cfRule>
  </conditionalFormatting>
  <conditionalFormatting sqref="G141">
    <cfRule type="expression" dxfId="213" priority="214">
      <formula>$G$7&gt;55</formula>
    </cfRule>
  </conditionalFormatting>
  <conditionalFormatting sqref="G146">
    <cfRule type="expression" dxfId="212" priority="213">
      <formula>$G$7&gt;55</formula>
    </cfRule>
  </conditionalFormatting>
  <conditionalFormatting sqref="G225">
    <cfRule type="expression" dxfId="211" priority="212">
      <formula>$G$7&gt;55</formula>
    </cfRule>
  </conditionalFormatting>
  <conditionalFormatting sqref="G232">
    <cfRule type="expression" dxfId="210" priority="211">
      <formula>$G$7&gt;55</formula>
    </cfRule>
  </conditionalFormatting>
  <conditionalFormatting sqref="G236">
    <cfRule type="expression" dxfId="209" priority="210">
      <formula>$G$7&gt;55</formula>
    </cfRule>
  </conditionalFormatting>
  <conditionalFormatting sqref="G237">
    <cfRule type="expression" dxfId="208" priority="209">
      <formula>$G$7&gt;55</formula>
    </cfRule>
  </conditionalFormatting>
  <conditionalFormatting sqref="G238">
    <cfRule type="expression" dxfId="207" priority="208">
      <formula>$G$7&gt;55</formula>
    </cfRule>
  </conditionalFormatting>
  <conditionalFormatting sqref="G246">
    <cfRule type="expression" dxfId="206" priority="207">
      <formula>$G$7&gt;55</formula>
    </cfRule>
  </conditionalFormatting>
  <conditionalFormatting sqref="G252">
    <cfRule type="expression" dxfId="205" priority="206">
      <formula>$G$7&gt;55</formula>
    </cfRule>
  </conditionalFormatting>
  <conditionalFormatting sqref="G253">
    <cfRule type="expression" dxfId="204" priority="205">
      <formula>$G$7&gt;55</formula>
    </cfRule>
  </conditionalFormatting>
  <conditionalFormatting sqref="G196">
    <cfRule type="expression" dxfId="203" priority="204">
      <formula>$G$7&gt;55</formula>
    </cfRule>
  </conditionalFormatting>
  <conditionalFormatting sqref="G197">
    <cfRule type="expression" dxfId="202" priority="203">
      <formula>$G$7&gt;55</formula>
    </cfRule>
  </conditionalFormatting>
  <conditionalFormatting sqref="G261">
    <cfRule type="expression" dxfId="201" priority="202">
      <formula>$G$7&gt;55</formula>
    </cfRule>
  </conditionalFormatting>
  <conditionalFormatting sqref="G147">
    <cfRule type="expression" dxfId="200" priority="201">
      <formula>$G$7&gt;55</formula>
    </cfRule>
  </conditionalFormatting>
  <conditionalFormatting sqref="G148">
    <cfRule type="expression" dxfId="199" priority="200">
      <formula>$G$7&gt;55</formula>
    </cfRule>
  </conditionalFormatting>
  <conditionalFormatting sqref="G149">
    <cfRule type="expression" dxfId="198" priority="199">
      <formula>$G$7&gt;55</formula>
    </cfRule>
  </conditionalFormatting>
  <conditionalFormatting sqref="G150">
    <cfRule type="expression" dxfId="197" priority="198">
      <formula>$G$7&gt;55</formula>
    </cfRule>
  </conditionalFormatting>
  <conditionalFormatting sqref="G153">
    <cfRule type="expression" dxfId="196" priority="197">
      <formula>$G$7&gt;55</formula>
    </cfRule>
  </conditionalFormatting>
  <conditionalFormatting sqref="G154">
    <cfRule type="expression" dxfId="195" priority="196">
      <formula>$G$7&gt;55</formula>
    </cfRule>
  </conditionalFormatting>
  <conditionalFormatting sqref="G155">
    <cfRule type="expression" dxfId="194" priority="195">
      <formula>$G$7&gt;55</formula>
    </cfRule>
  </conditionalFormatting>
  <conditionalFormatting sqref="G156">
    <cfRule type="expression" dxfId="193" priority="194">
      <formula>$G$7&gt;55</formula>
    </cfRule>
  </conditionalFormatting>
  <conditionalFormatting sqref="G158">
    <cfRule type="expression" dxfId="192" priority="193">
      <formula>$G$7&gt;55</formula>
    </cfRule>
  </conditionalFormatting>
  <conditionalFormatting sqref="G159">
    <cfRule type="expression" dxfId="191" priority="192">
      <formula>$G$7&gt;55</formula>
    </cfRule>
  </conditionalFormatting>
  <conditionalFormatting sqref="G160">
    <cfRule type="expression" dxfId="190" priority="191">
      <formula>$G$7&gt;55</formula>
    </cfRule>
  </conditionalFormatting>
  <conditionalFormatting sqref="G161">
    <cfRule type="expression" dxfId="189" priority="190">
      <formula>$G$7&gt;55</formula>
    </cfRule>
  </conditionalFormatting>
  <conditionalFormatting sqref="G162">
    <cfRule type="expression" dxfId="188" priority="189">
      <formula>$G$7&gt;55</formula>
    </cfRule>
  </conditionalFormatting>
  <conditionalFormatting sqref="G242">
    <cfRule type="expression" dxfId="187" priority="188">
      <formula>$G$7&gt;55</formula>
    </cfRule>
  </conditionalFormatting>
  <conditionalFormatting sqref="G245">
    <cfRule type="expression" dxfId="186" priority="187">
      <formula>$G$7&gt;55</formula>
    </cfRule>
  </conditionalFormatting>
  <conditionalFormatting sqref="G248">
    <cfRule type="expression" dxfId="185" priority="186">
      <formula>$G$7&gt;55</formula>
    </cfRule>
  </conditionalFormatting>
  <conditionalFormatting sqref="G198">
    <cfRule type="expression" dxfId="184" priority="185">
      <formula>$G$7&gt;55</formula>
    </cfRule>
  </conditionalFormatting>
  <conditionalFormatting sqref="G199">
    <cfRule type="expression" dxfId="183" priority="184">
      <formula>$G$7&gt;55</formula>
    </cfRule>
  </conditionalFormatting>
  <conditionalFormatting sqref="G258">
    <cfRule type="expression" dxfId="182" priority="183">
      <formula>$G$7&gt;55</formula>
    </cfRule>
  </conditionalFormatting>
  <conditionalFormatting sqref="G262">
    <cfRule type="expression" dxfId="181" priority="182">
      <formula>$G$7&gt;55</formula>
    </cfRule>
  </conditionalFormatting>
  <conditionalFormatting sqref="G210">
    <cfRule type="expression" dxfId="180" priority="181">
      <formula>$G$7&gt;55</formula>
    </cfRule>
  </conditionalFormatting>
  <conditionalFormatting sqref="G241">
    <cfRule type="expression" dxfId="179" priority="180">
      <formula>$G$7&gt;55</formula>
    </cfRule>
  </conditionalFormatting>
  <conditionalFormatting sqref="G263">
    <cfRule type="expression" dxfId="178" priority="179">
      <formula>$G$7&gt;55</formula>
    </cfRule>
  </conditionalFormatting>
  <conditionalFormatting sqref="G250">
    <cfRule type="expression" dxfId="177" priority="178">
      <formula>$G$7&gt;55</formula>
    </cfRule>
  </conditionalFormatting>
  <conditionalFormatting sqref="G251">
    <cfRule type="expression" dxfId="176" priority="177">
      <formula>$G$7&gt;55</formula>
    </cfRule>
  </conditionalFormatting>
  <conditionalFormatting sqref="G187">
    <cfRule type="expression" dxfId="175" priority="176">
      <formula>$G$7&gt;55</formula>
    </cfRule>
  </conditionalFormatting>
  <conditionalFormatting sqref="G191">
    <cfRule type="expression" dxfId="174" priority="175">
      <formula>$G$7&gt;55</formula>
    </cfRule>
  </conditionalFormatting>
  <conditionalFormatting sqref="G208">
    <cfRule type="expression" dxfId="173" priority="174">
      <formula>$G$7&gt;55</formula>
    </cfRule>
  </conditionalFormatting>
  <conditionalFormatting sqref="G182">
    <cfRule type="expression" dxfId="172" priority="173">
      <formula>$G$7&gt;55</formula>
    </cfRule>
  </conditionalFormatting>
  <conditionalFormatting sqref="G243">
    <cfRule type="expression" dxfId="171" priority="172">
      <formula>$G$7&gt;55</formula>
    </cfRule>
  </conditionalFormatting>
  <conditionalFormatting sqref="G239">
    <cfRule type="expression" dxfId="170" priority="171">
      <formula>$G$7&gt;55</formula>
    </cfRule>
  </conditionalFormatting>
  <conditionalFormatting sqref="G240">
    <cfRule type="expression" dxfId="169" priority="170">
      <formula>$G$7&gt;55</formula>
    </cfRule>
  </conditionalFormatting>
  <conditionalFormatting sqref="G256">
    <cfRule type="expression" dxfId="168" priority="169">
      <formula>$G$7&gt;55</formula>
    </cfRule>
  </conditionalFormatting>
  <conditionalFormatting sqref="G157">
    <cfRule type="expression" dxfId="167" priority="168">
      <formula>$G$7&gt;55</formula>
    </cfRule>
  </conditionalFormatting>
  <conditionalFormatting sqref="G276">
    <cfRule type="expression" dxfId="166" priority="167">
      <formula>$G$7&gt;55</formula>
    </cfRule>
  </conditionalFormatting>
  <conditionalFormatting sqref="G277">
    <cfRule type="expression" dxfId="165" priority="166">
      <formula>$G$7&gt;55</formula>
    </cfRule>
  </conditionalFormatting>
  <conditionalFormatting sqref="G227">
    <cfRule type="expression" dxfId="164" priority="165">
      <formula>$G$7&gt;55</formula>
    </cfRule>
  </conditionalFormatting>
  <conditionalFormatting sqref="G255">
    <cfRule type="expression" dxfId="163" priority="164">
      <formula>$G$7&gt;55</formula>
    </cfRule>
  </conditionalFormatting>
  <conditionalFormatting sqref="G174">
    <cfRule type="expression" dxfId="162" priority="163">
      <formula>$G$7&gt;55</formula>
    </cfRule>
  </conditionalFormatting>
  <conditionalFormatting sqref="G172">
    <cfRule type="expression" dxfId="161" priority="162">
      <formula>$G$7&gt;55</formula>
    </cfRule>
  </conditionalFormatting>
  <conditionalFormatting sqref="G274">
    <cfRule type="expression" dxfId="160" priority="161">
      <formula>$G$7&gt;55</formula>
    </cfRule>
  </conditionalFormatting>
  <conditionalFormatting sqref="G275">
    <cfRule type="expression" dxfId="159" priority="160">
      <formula>$G$7&gt;55</formula>
    </cfRule>
  </conditionalFormatting>
  <conditionalFormatting sqref="G206">
    <cfRule type="expression" dxfId="158" priority="159">
      <formula>$G$7&gt;55</formula>
    </cfRule>
  </conditionalFormatting>
  <conditionalFormatting sqref="G280">
    <cfRule type="expression" dxfId="157" priority="158">
      <formula>$G$7&gt;55</formula>
    </cfRule>
  </conditionalFormatting>
  <conditionalFormatting sqref="G205">
    <cfRule type="expression" dxfId="156" priority="157">
      <formula>$G$7&gt;55</formula>
    </cfRule>
  </conditionalFormatting>
  <conditionalFormatting sqref="G188">
    <cfRule type="expression" dxfId="155" priority="156">
      <formula>$G$7&gt;55</formula>
    </cfRule>
  </conditionalFormatting>
  <conditionalFormatting sqref="G223">
    <cfRule type="expression" dxfId="154" priority="155">
      <formula>$G$7&gt;55</formula>
    </cfRule>
  </conditionalFormatting>
  <conditionalFormatting sqref="G254">
    <cfRule type="expression" dxfId="153" priority="154">
      <formula>$G$7&gt;55</formula>
    </cfRule>
  </conditionalFormatting>
  <conditionalFormatting sqref="G165">
    <cfRule type="expression" dxfId="152" priority="153">
      <formula>$G$7&gt;55</formula>
    </cfRule>
  </conditionalFormatting>
  <conditionalFormatting sqref="G167">
    <cfRule type="expression" dxfId="151" priority="152">
      <formula>$G$7&gt;55</formula>
    </cfRule>
  </conditionalFormatting>
  <conditionalFormatting sqref="G226">
    <cfRule type="expression" dxfId="150" priority="151">
      <formula>$G$7&gt;55</formula>
    </cfRule>
  </conditionalFormatting>
  <conditionalFormatting sqref="G219">
    <cfRule type="expression" dxfId="149" priority="150">
      <formula>$G$7&gt;55</formula>
    </cfRule>
  </conditionalFormatting>
  <conditionalFormatting sqref="G216">
    <cfRule type="expression" dxfId="148" priority="149">
      <formula>$G$7&gt;55</formula>
    </cfRule>
  </conditionalFormatting>
  <conditionalFormatting sqref="G185">
    <cfRule type="expression" dxfId="147" priority="148">
      <formula>$G$7&gt;55</formula>
    </cfRule>
  </conditionalFormatting>
  <conditionalFormatting sqref="G190">
    <cfRule type="expression" dxfId="146" priority="147">
      <formula>$G$7&gt;55</formula>
    </cfRule>
  </conditionalFormatting>
  <conditionalFormatting sqref="G264">
    <cfRule type="expression" dxfId="145" priority="146">
      <formula>$G$7&gt;55</formula>
    </cfRule>
  </conditionalFormatting>
  <conditionalFormatting sqref="G233">
    <cfRule type="expression" dxfId="144" priority="145">
      <formula>$G$7&gt;55</formula>
    </cfRule>
  </conditionalFormatting>
  <conditionalFormatting sqref="G247">
    <cfRule type="expression" dxfId="143" priority="144">
      <formula>$G$7&gt;55</formula>
    </cfRule>
  </conditionalFormatting>
  <conditionalFormatting sqref="G272">
    <cfRule type="expression" dxfId="142" priority="143">
      <formula>$G$7&gt;55</formula>
    </cfRule>
  </conditionalFormatting>
  <conditionalFormatting sqref="G177">
    <cfRule type="expression" dxfId="141" priority="142">
      <formula>$G$7&gt;55</formula>
    </cfRule>
  </conditionalFormatting>
  <conditionalFormatting sqref="G145">
    <cfRule type="expression" dxfId="140" priority="141">
      <formula>$G$7&gt;55</formula>
    </cfRule>
  </conditionalFormatting>
  <conditionalFormatting sqref="G180">
    <cfRule type="expression" dxfId="139" priority="140">
      <formula>$G$7&gt;55</formula>
    </cfRule>
  </conditionalFormatting>
  <conditionalFormatting sqref="G195">
    <cfRule type="expression" dxfId="138" priority="139">
      <formula>$G$7&gt;55</formula>
    </cfRule>
  </conditionalFormatting>
  <conditionalFormatting sqref="G209">
    <cfRule type="expression" dxfId="137" priority="138">
      <formula>$G$7&gt;55</formula>
    </cfRule>
  </conditionalFormatting>
  <conditionalFormatting sqref="G175">
    <cfRule type="expression" dxfId="136" priority="137">
      <formula>$G$7&gt;55</formula>
    </cfRule>
  </conditionalFormatting>
  <conditionalFormatting sqref="G164">
    <cfRule type="expression" dxfId="135" priority="136">
      <formula>$G$7&gt;55</formula>
    </cfRule>
  </conditionalFormatting>
  <conditionalFormatting sqref="G178">
    <cfRule type="expression" dxfId="134" priority="135">
      <formula>$G$7&gt;55</formula>
    </cfRule>
  </conditionalFormatting>
  <conditionalFormatting sqref="G257">
    <cfRule type="expression" dxfId="133" priority="134">
      <formula>$G$7&gt;55</formula>
    </cfRule>
  </conditionalFormatting>
  <conditionalFormatting sqref="G192">
    <cfRule type="expression" dxfId="132" priority="133">
      <formula>$G$7&gt;55</formula>
    </cfRule>
  </conditionalFormatting>
  <conditionalFormatting sqref="G259">
    <cfRule type="expression" dxfId="131" priority="132">
      <formula>$G$7&gt;55</formula>
    </cfRule>
  </conditionalFormatting>
  <conditionalFormatting sqref="G260">
    <cfRule type="expression" dxfId="130" priority="131">
      <formula>$G$7&gt;55</formula>
    </cfRule>
  </conditionalFormatting>
  <conditionalFormatting sqref="G235">
    <cfRule type="expression" dxfId="129" priority="130">
      <formula>$G$7&gt;55</formula>
    </cfRule>
  </conditionalFormatting>
  <conditionalFormatting sqref="G268">
    <cfRule type="expression" dxfId="128" priority="129">
      <formula>$G$7&gt;55</formula>
    </cfRule>
  </conditionalFormatting>
  <conditionalFormatting sqref="G249">
    <cfRule type="expression" dxfId="127" priority="128">
      <formula>$G$7&gt;55</formula>
    </cfRule>
  </conditionalFormatting>
  <conditionalFormatting sqref="G269">
    <cfRule type="expression" dxfId="126" priority="127">
      <formula>$G$7&gt;55</formula>
    </cfRule>
  </conditionalFormatting>
  <conditionalFormatting sqref="G229">
    <cfRule type="expression" dxfId="125" priority="126">
      <formula>$G$7&gt;55</formula>
    </cfRule>
  </conditionalFormatting>
  <conditionalFormatting sqref="G230">
    <cfRule type="expression" dxfId="124" priority="125">
      <formula>$G$7&gt;55</formula>
    </cfRule>
  </conditionalFormatting>
  <conditionalFormatting sqref="G220">
    <cfRule type="expression" dxfId="123" priority="124">
      <formula>$G$7&gt;55</formula>
    </cfRule>
  </conditionalFormatting>
  <conditionalFormatting sqref="G221">
    <cfRule type="expression" dxfId="122" priority="123">
      <formula>$G$7&gt;55</formula>
    </cfRule>
  </conditionalFormatting>
  <conditionalFormatting sqref="G207">
    <cfRule type="expression" dxfId="121" priority="122">
      <formula>$G$7&gt;55</formula>
    </cfRule>
  </conditionalFormatting>
  <conditionalFormatting sqref="G273">
    <cfRule type="expression" dxfId="120" priority="121">
      <formula>$G$7&gt;55</formula>
    </cfRule>
  </conditionalFormatting>
  <conditionalFormatting sqref="G217">
    <cfRule type="expression" dxfId="119" priority="120">
      <formula>$G$7&gt;55</formula>
    </cfRule>
  </conditionalFormatting>
  <conditionalFormatting sqref="G171">
    <cfRule type="expression" dxfId="118" priority="119">
      <formula>$G$7&gt;55</formula>
    </cfRule>
  </conditionalFormatting>
  <conditionalFormatting sqref="G168">
    <cfRule type="expression" dxfId="117" priority="118">
      <formula>$G$7&gt;55</formula>
    </cfRule>
  </conditionalFormatting>
  <conditionalFormatting sqref="G228">
    <cfRule type="expression" dxfId="116" priority="117">
      <formula>$G$7&gt;55</formula>
    </cfRule>
  </conditionalFormatting>
  <conditionalFormatting sqref="G231">
    <cfRule type="expression" dxfId="115" priority="116">
      <formula>$G$7&gt;55</formula>
    </cfRule>
  </conditionalFormatting>
  <conditionalFormatting sqref="G211">
    <cfRule type="expression" dxfId="114" priority="115">
      <formula>$G$7&gt;55</formula>
    </cfRule>
  </conditionalFormatting>
  <conditionalFormatting sqref="G267">
    <cfRule type="expression" dxfId="113" priority="114">
      <formula>$G$7&gt;55</formula>
    </cfRule>
  </conditionalFormatting>
  <conditionalFormatting sqref="G166">
    <cfRule type="expression" dxfId="112" priority="113">
      <formula>$G$7&gt;55</formula>
    </cfRule>
  </conditionalFormatting>
  <conditionalFormatting sqref="G218">
    <cfRule type="expression" dxfId="111" priority="112">
      <formula>$G$7&gt;55</formula>
    </cfRule>
  </conditionalFormatting>
  <conditionalFormatting sqref="G169">
    <cfRule type="expression" dxfId="110" priority="111">
      <formula>$G$7&gt;55</formula>
    </cfRule>
  </conditionalFormatting>
  <conditionalFormatting sqref="G244">
    <cfRule type="expression" dxfId="109" priority="110">
      <formula>$G$7&gt;55</formula>
    </cfRule>
  </conditionalFormatting>
  <conditionalFormatting sqref="G278">
    <cfRule type="expression" dxfId="108" priority="109">
      <formula>$G$7&gt;55</formula>
    </cfRule>
  </conditionalFormatting>
  <conditionalFormatting sqref="G151">
    <cfRule type="expression" dxfId="107" priority="108">
      <formula>$G$7&gt;55</formula>
    </cfRule>
  </conditionalFormatting>
  <conditionalFormatting sqref="G152">
    <cfRule type="expression" dxfId="106" priority="107">
      <formula>$G$7&gt;55</formula>
    </cfRule>
  </conditionalFormatting>
  <conditionalFormatting sqref="G234">
    <cfRule type="expression" dxfId="105" priority="106">
      <formula>$G$7&gt;55</formula>
    </cfRule>
  </conditionalFormatting>
  <conditionalFormatting sqref="G176">
    <cfRule type="expression" dxfId="104" priority="105">
      <formula>$G$7&gt;55</formula>
    </cfRule>
  </conditionalFormatting>
  <conditionalFormatting sqref="G204">
    <cfRule type="expression" dxfId="103" priority="104">
      <formula>$G$7&gt;55</formula>
    </cfRule>
  </conditionalFormatting>
  <conditionalFormatting sqref="G189">
    <cfRule type="expression" dxfId="102" priority="103">
      <formula>$G$7&gt;55</formula>
    </cfRule>
  </conditionalFormatting>
  <conditionalFormatting sqref="G224">
    <cfRule type="expression" dxfId="101" priority="102">
      <formula>$G$7&gt;55</formula>
    </cfRule>
  </conditionalFormatting>
  <conditionalFormatting sqref="G271">
    <cfRule type="expression" dxfId="100" priority="101">
      <formula>$G$7&gt;55</formula>
    </cfRule>
  </conditionalFormatting>
  <conditionalFormatting sqref="G186">
    <cfRule type="expression" dxfId="99" priority="100">
      <formula>$G$7&gt;55</formula>
    </cfRule>
  </conditionalFormatting>
  <conditionalFormatting sqref="G203">
    <cfRule type="expression" dxfId="98" priority="99">
      <formula>$G$7&gt;55</formula>
    </cfRule>
  </conditionalFormatting>
  <conditionalFormatting sqref="C144:C150 C174:C178 C153:C162 C195:C200 C203:C264 C180 C280 C267:C269 C182:C183 C271:C278 C185:C192 C164:C172">
    <cfRule type="containsText" dxfId="97" priority="98" operator="containsText" text="32">
      <formula>NOT(ISERROR(SEARCH("32",C144)))</formula>
    </cfRule>
  </conditionalFormatting>
  <conditionalFormatting sqref="G173">
    <cfRule type="expression" dxfId="96" priority="97">
      <formula>$G$7&gt;55</formula>
    </cfRule>
  </conditionalFormatting>
  <conditionalFormatting sqref="G194">
    <cfRule type="expression" dxfId="95" priority="96">
      <formula>$G$7&gt;55</formula>
    </cfRule>
  </conditionalFormatting>
  <conditionalFormatting sqref="G201">
    <cfRule type="expression" dxfId="94" priority="95">
      <formula>$G$7&gt;55</formula>
    </cfRule>
  </conditionalFormatting>
  <conditionalFormatting sqref="G179">
    <cfRule type="expression" dxfId="93" priority="94">
      <formula>$G$7&gt;55</formula>
    </cfRule>
  </conditionalFormatting>
  <conditionalFormatting sqref="C179">
    <cfRule type="containsText" dxfId="92" priority="93" operator="containsText" text="32">
      <formula>NOT(ISERROR(SEARCH("32",C179)))</formula>
    </cfRule>
  </conditionalFormatting>
  <conditionalFormatting sqref="G279">
    <cfRule type="expression" dxfId="91" priority="92">
      <formula>$G$7&gt;55</formula>
    </cfRule>
  </conditionalFormatting>
  <conditionalFormatting sqref="C279">
    <cfRule type="containsText" dxfId="90" priority="91" operator="containsText" text="32">
      <formula>NOT(ISERROR(SEARCH("32",C279)))</formula>
    </cfRule>
  </conditionalFormatting>
  <conditionalFormatting sqref="G202">
    <cfRule type="expression" dxfId="89" priority="90">
      <formula>$G$7&gt;55</formula>
    </cfRule>
  </conditionalFormatting>
  <conditionalFormatting sqref="C202">
    <cfRule type="containsText" dxfId="88" priority="89" operator="containsText" text="32">
      <formula>NOT(ISERROR(SEARCH("32",C202)))</formula>
    </cfRule>
  </conditionalFormatting>
  <conditionalFormatting sqref="G265">
    <cfRule type="expression" dxfId="87" priority="88">
      <formula>$G$7&gt;55</formula>
    </cfRule>
  </conditionalFormatting>
  <conditionalFormatting sqref="C265">
    <cfRule type="containsText" dxfId="86" priority="87" operator="containsText" text="32">
      <formula>NOT(ISERROR(SEARCH("32",C265)))</formula>
    </cfRule>
  </conditionalFormatting>
  <conditionalFormatting sqref="G266">
    <cfRule type="expression" dxfId="85" priority="86">
      <formula>$G$7&gt;55</formula>
    </cfRule>
  </conditionalFormatting>
  <conditionalFormatting sqref="C266">
    <cfRule type="containsText" dxfId="84" priority="85" operator="containsText" text="32">
      <formula>NOT(ISERROR(SEARCH("32",C266)))</formula>
    </cfRule>
  </conditionalFormatting>
  <conditionalFormatting sqref="G323">
    <cfRule type="expression" dxfId="83" priority="84">
      <formula>$G$7&gt;55</formula>
    </cfRule>
  </conditionalFormatting>
  <conditionalFormatting sqref="G287">
    <cfRule type="expression" dxfId="82" priority="83">
      <formula>$G$7&gt;55</formula>
    </cfRule>
  </conditionalFormatting>
  <conditionalFormatting sqref="G333">
    <cfRule type="expression" dxfId="81" priority="82">
      <formula>$G$7&gt;55</formula>
    </cfRule>
  </conditionalFormatting>
  <conditionalFormatting sqref="G329">
    <cfRule type="expression" dxfId="80" priority="81">
      <formula>$G$7&gt;55</formula>
    </cfRule>
  </conditionalFormatting>
  <conditionalFormatting sqref="G324">
    <cfRule type="expression" dxfId="79" priority="80">
      <formula>$G$7&gt;55</formula>
    </cfRule>
  </conditionalFormatting>
  <conditionalFormatting sqref="G327">
    <cfRule type="expression" dxfId="78" priority="79">
      <formula>$G$7&gt;55</formula>
    </cfRule>
  </conditionalFormatting>
  <conditionalFormatting sqref="G345">
    <cfRule type="expression" dxfId="77" priority="78">
      <formula>$G$7&gt;55</formula>
    </cfRule>
  </conditionalFormatting>
  <conditionalFormatting sqref="G347">
    <cfRule type="expression" dxfId="76" priority="77">
      <formula>$G$7&gt;55</formula>
    </cfRule>
  </conditionalFormatting>
  <conditionalFormatting sqref="G351">
    <cfRule type="expression" dxfId="75" priority="76">
      <formula>$G$7&gt;55</formula>
    </cfRule>
  </conditionalFormatting>
  <conditionalFormatting sqref="G301">
    <cfRule type="expression" dxfId="74" priority="75">
      <formula>$G$7&gt;55</formula>
    </cfRule>
  </conditionalFormatting>
  <conditionalFormatting sqref="G311">
    <cfRule type="expression" dxfId="73" priority="74">
      <formula>$G$7&gt;55</formula>
    </cfRule>
  </conditionalFormatting>
  <conditionalFormatting sqref="G310">
    <cfRule type="expression" dxfId="72" priority="73">
      <formula>$G$7&gt;55</formula>
    </cfRule>
  </conditionalFormatting>
  <conditionalFormatting sqref="G331">
    <cfRule type="expression" dxfId="71" priority="72">
      <formula>$G$7&gt;55</formula>
    </cfRule>
  </conditionalFormatting>
  <conditionalFormatting sqref="G330">
    <cfRule type="expression" dxfId="70" priority="71">
      <formula>$G$7&gt;55</formula>
    </cfRule>
  </conditionalFormatting>
  <conditionalFormatting sqref="G312">
    <cfRule type="expression" dxfId="69" priority="70">
      <formula>$G$7&gt;55</formula>
    </cfRule>
  </conditionalFormatting>
  <conditionalFormatting sqref="G302">
    <cfRule type="expression" dxfId="68" priority="69">
      <formula>$G$7&gt;55</formula>
    </cfRule>
  </conditionalFormatting>
  <conditionalFormatting sqref="G308">
    <cfRule type="expression" dxfId="67" priority="68">
      <formula>$G$7&gt;55</formula>
    </cfRule>
  </conditionalFormatting>
  <conditionalFormatting sqref="G316">
    <cfRule type="expression" dxfId="66" priority="67">
      <formula>$G$7&gt;55</formula>
    </cfRule>
  </conditionalFormatting>
  <conditionalFormatting sqref="G339">
    <cfRule type="expression" dxfId="65" priority="66">
      <formula>$G$7&gt;55</formula>
    </cfRule>
  </conditionalFormatting>
  <conditionalFormatting sqref="G340">
    <cfRule type="expression" dxfId="64" priority="65">
      <formula>$G$7&gt;55</formula>
    </cfRule>
  </conditionalFormatting>
  <conditionalFormatting sqref="G352">
    <cfRule type="expression" dxfId="63" priority="64">
      <formula>$G$7&gt;55</formula>
    </cfRule>
  </conditionalFormatting>
  <conditionalFormatting sqref="G294">
    <cfRule type="expression" dxfId="62" priority="63">
      <formula>$G$7&gt;55</formula>
    </cfRule>
  </conditionalFormatting>
  <conditionalFormatting sqref="G299">
    <cfRule type="expression" dxfId="61" priority="62">
      <formula>$G$7&gt;55</formula>
    </cfRule>
  </conditionalFormatting>
  <conditionalFormatting sqref="G300">
    <cfRule type="expression" dxfId="60" priority="61">
      <formula>$G$7&gt;55</formula>
    </cfRule>
  </conditionalFormatting>
  <conditionalFormatting sqref="G304">
    <cfRule type="expression" dxfId="59" priority="60">
      <formula>$G$7&gt;55</formula>
    </cfRule>
  </conditionalFormatting>
  <conditionalFormatting sqref="G305">
    <cfRule type="expression" dxfId="58" priority="59">
      <formula>$G$7&gt;55</formula>
    </cfRule>
  </conditionalFormatting>
  <conditionalFormatting sqref="G307">
    <cfRule type="expression" dxfId="57" priority="58">
      <formula>$G$7&gt;55</formula>
    </cfRule>
  </conditionalFormatting>
  <conditionalFormatting sqref="G313">
    <cfRule type="expression" dxfId="56" priority="57">
      <formula>$G$7&gt;55</formula>
    </cfRule>
  </conditionalFormatting>
  <conditionalFormatting sqref="G315">
    <cfRule type="expression" dxfId="55" priority="56">
      <formula>$G$7&gt;55</formula>
    </cfRule>
  </conditionalFormatting>
  <conditionalFormatting sqref="G319">
    <cfRule type="expression" dxfId="54" priority="55">
      <formula>$G$7&gt;55</formula>
    </cfRule>
  </conditionalFormatting>
  <conditionalFormatting sqref="G326">
    <cfRule type="expression" dxfId="53" priority="54">
      <formula>$G$7&gt;55</formula>
    </cfRule>
  </conditionalFormatting>
  <conditionalFormatting sqref="G328">
    <cfRule type="expression" dxfId="52" priority="53">
      <formula>$G$7&gt;55</formula>
    </cfRule>
  </conditionalFormatting>
  <conditionalFormatting sqref="G334">
    <cfRule type="expression" dxfId="51" priority="52">
      <formula>$G$7&gt;55</formula>
    </cfRule>
  </conditionalFormatting>
  <conditionalFormatting sqref="G335">
    <cfRule type="expression" dxfId="50" priority="51">
      <formula>$G$7&gt;55</formula>
    </cfRule>
  </conditionalFormatting>
  <conditionalFormatting sqref="G289">
    <cfRule type="expression" dxfId="49" priority="50">
      <formula>$G$7&gt;55</formula>
    </cfRule>
  </conditionalFormatting>
  <conditionalFormatting sqref="G290">
    <cfRule type="expression" dxfId="48" priority="49">
      <formula>$G$7&gt;55</formula>
    </cfRule>
  </conditionalFormatting>
  <conditionalFormatting sqref="G353">
    <cfRule type="expression" dxfId="47" priority="48">
      <formula>$G$7&gt;55</formula>
    </cfRule>
  </conditionalFormatting>
  <conditionalFormatting sqref="G346">
    <cfRule type="expression" dxfId="46" priority="47">
      <formula>$G$7&gt;55</formula>
    </cfRule>
  </conditionalFormatting>
  <conditionalFormatting sqref="G298">
    <cfRule type="expression" dxfId="45" priority="46">
      <formula>$G$7&gt;55</formula>
    </cfRule>
  </conditionalFormatting>
  <conditionalFormatting sqref="G297">
    <cfRule type="expression" dxfId="44" priority="45">
      <formula>$G$7&gt;55</formula>
    </cfRule>
  </conditionalFormatting>
  <conditionalFormatting sqref="G303">
    <cfRule type="expression" dxfId="43" priority="44">
      <formula>$G$7&gt;55</formula>
    </cfRule>
  </conditionalFormatting>
  <conditionalFormatting sqref="G281">
    <cfRule type="expression" dxfId="42" priority="43">
      <formula>$G$7&gt;55</formula>
    </cfRule>
  </conditionalFormatting>
  <conditionalFormatting sqref="G282">
    <cfRule type="expression" dxfId="41" priority="42">
      <formula>$G$7&gt;55</formula>
    </cfRule>
  </conditionalFormatting>
  <conditionalFormatting sqref="G317">
    <cfRule type="expression" dxfId="40" priority="41">
      <formula>$G$7&gt;55</formula>
    </cfRule>
  </conditionalFormatting>
  <conditionalFormatting sqref="G325">
    <cfRule type="expression" dxfId="39" priority="40">
      <formula>$G$7&gt;55</formula>
    </cfRule>
  </conditionalFormatting>
  <conditionalFormatting sqref="G350">
    <cfRule type="expression" dxfId="38" priority="39">
      <formula>$G$7&gt;55</formula>
    </cfRule>
  </conditionalFormatting>
  <conditionalFormatting sqref="G283">
    <cfRule type="expression" dxfId="37" priority="38">
      <formula>$G$7&gt;55</formula>
    </cfRule>
  </conditionalFormatting>
  <conditionalFormatting sqref="G348">
    <cfRule type="expression" dxfId="36" priority="37">
      <formula>$G$7&gt;55</formula>
    </cfRule>
  </conditionalFormatting>
  <conditionalFormatting sqref="G337">
    <cfRule type="expression" dxfId="35" priority="36">
      <formula>$G$7&gt;55</formula>
    </cfRule>
  </conditionalFormatting>
  <conditionalFormatting sqref="G292">
    <cfRule type="expression" dxfId="34" priority="35">
      <formula>$G$7&gt;55</formula>
    </cfRule>
  </conditionalFormatting>
  <conditionalFormatting sqref="G291">
    <cfRule type="expression" dxfId="33" priority="34">
      <formula>$G$7&gt;55</formula>
    </cfRule>
  </conditionalFormatting>
  <conditionalFormatting sqref="G332">
    <cfRule type="expression" dxfId="32" priority="33">
      <formula>$G$7&gt;55</formula>
    </cfRule>
  </conditionalFormatting>
  <conditionalFormatting sqref="G321">
    <cfRule type="expression" dxfId="31" priority="32">
      <formula>$G$7&gt;55</formula>
    </cfRule>
  </conditionalFormatting>
  <conditionalFormatting sqref="G309">
    <cfRule type="expression" dxfId="30" priority="31">
      <formula>$G$7&gt;55</formula>
    </cfRule>
  </conditionalFormatting>
  <conditionalFormatting sqref="G284">
    <cfRule type="expression" dxfId="29" priority="30">
      <formula>$G$7&gt;55</formula>
    </cfRule>
  </conditionalFormatting>
  <conditionalFormatting sqref="G288">
    <cfRule type="expression" dxfId="28" priority="29">
      <formula>$G$7&gt;55</formula>
    </cfRule>
  </conditionalFormatting>
  <conditionalFormatting sqref="G286">
    <cfRule type="expression" dxfId="27" priority="28">
      <formula>$G$7&gt;55</formula>
    </cfRule>
  </conditionalFormatting>
  <conditionalFormatting sqref="G344">
    <cfRule type="expression" dxfId="26" priority="27">
      <formula>$G$7&gt;55</formula>
    </cfRule>
  </conditionalFormatting>
  <conditionalFormatting sqref="G343">
    <cfRule type="expression" dxfId="25" priority="26">
      <formula>$G$7&gt;55</formula>
    </cfRule>
  </conditionalFormatting>
  <conditionalFormatting sqref="G295">
    <cfRule type="expression" dxfId="24" priority="25">
      <formula>$G$7&gt;55</formula>
    </cfRule>
  </conditionalFormatting>
  <conditionalFormatting sqref="G349">
    <cfRule type="expression" dxfId="23" priority="24">
      <formula>$G$7&gt;55</formula>
    </cfRule>
  </conditionalFormatting>
  <conditionalFormatting sqref="G306">
    <cfRule type="expression" dxfId="22" priority="23">
      <formula>$G$7&gt;55</formula>
    </cfRule>
  </conditionalFormatting>
  <conditionalFormatting sqref="G336">
    <cfRule type="expression" dxfId="21" priority="22">
      <formula>$G$7&gt;55</formula>
    </cfRule>
  </conditionalFormatting>
  <conditionalFormatting sqref="G181">
    <cfRule type="expression" dxfId="20" priority="21">
      <formula>$G$7&gt;55</formula>
    </cfRule>
  </conditionalFormatting>
  <conditionalFormatting sqref="C181">
    <cfRule type="containsText" dxfId="19" priority="20" operator="containsText" text="32">
      <formula>NOT(ISERROR(SEARCH("32",C181)))</formula>
    </cfRule>
  </conditionalFormatting>
  <conditionalFormatting sqref="G270">
    <cfRule type="expression" dxfId="18" priority="19">
      <formula>$G$7&gt;55</formula>
    </cfRule>
  </conditionalFormatting>
  <conditionalFormatting sqref="C270">
    <cfRule type="containsText" dxfId="17" priority="18" operator="containsText" text="32">
      <formula>NOT(ISERROR(SEARCH("32",C270)))</formula>
    </cfRule>
  </conditionalFormatting>
  <conditionalFormatting sqref="G67">
    <cfRule type="expression" dxfId="16" priority="17">
      <formula>$G$7&gt;55</formula>
    </cfRule>
  </conditionalFormatting>
  <conditionalFormatting sqref="G93">
    <cfRule type="expression" dxfId="15" priority="16">
      <formula>$G$7&gt;55</formula>
    </cfRule>
  </conditionalFormatting>
  <conditionalFormatting sqref="G111">
    <cfRule type="expression" dxfId="14" priority="15">
      <formula>$G$7&gt;55</formula>
    </cfRule>
  </conditionalFormatting>
  <conditionalFormatting sqref="G57">
    <cfRule type="expression" dxfId="13" priority="14">
      <formula>$G$7&gt;55</formula>
    </cfRule>
  </conditionalFormatting>
  <conditionalFormatting sqref="G6">
    <cfRule type="expression" dxfId="12" priority="13">
      <formula>$G$6&gt;55</formula>
    </cfRule>
  </conditionalFormatting>
  <conditionalFormatting sqref="G3">
    <cfRule type="expression" dxfId="11" priority="12">
      <formula>$G$5&gt;55</formula>
    </cfRule>
  </conditionalFormatting>
  <conditionalFormatting sqref="G184">
    <cfRule type="expression" dxfId="10" priority="11">
      <formula>$G$5&gt;55</formula>
    </cfRule>
  </conditionalFormatting>
  <conditionalFormatting sqref="C184">
    <cfRule type="containsText" dxfId="9" priority="10" operator="containsText" text="32">
      <formula>NOT(ISERROR(SEARCH("32",C184)))</formula>
    </cfRule>
  </conditionalFormatting>
  <conditionalFormatting sqref="G193">
    <cfRule type="expression" dxfId="8" priority="9">
      <formula>$G$5&gt;55</formula>
    </cfRule>
  </conditionalFormatting>
  <conditionalFormatting sqref="C193">
    <cfRule type="containsText" dxfId="7" priority="8" operator="containsText" text="32">
      <formula>NOT(ISERROR(SEARCH("32",C193)))</formula>
    </cfRule>
  </conditionalFormatting>
  <conditionalFormatting sqref="G341">
    <cfRule type="expression" dxfId="6" priority="7">
      <formula>$G$5&gt;55</formula>
    </cfRule>
  </conditionalFormatting>
  <conditionalFormatting sqref="G342">
    <cfRule type="expression" dxfId="5" priority="6">
      <formula>$G$5&gt;55</formula>
    </cfRule>
  </conditionalFormatting>
  <conditionalFormatting sqref="G163">
    <cfRule type="expression" dxfId="4" priority="5">
      <formula>$G$5&gt;55</formula>
    </cfRule>
  </conditionalFormatting>
  <conditionalFormatting sqref="G77">
    <cfRule type="expression" dxfId="3" priority="4">
      <formula>$G$5&gt;55</formula>
    </cfRule>
  </conditionalFormatting>
  <conditionalFormatting sqref="G296">
    <cfRule type="expression" dxfId="2" priority="3">
      <formula>$G$5&gt;55</formula>
    </cfRule>
  </conditionalFormatting>
  <conditionalFormatting sqref="G314">
    <cfRule type="expression" dxfId="1" priority="2">
      <formula>$G$5&gt;55</formula>
    </cfRule>
  </conditionalFormatting>
  <conditionalFormatting sqref="G285">
    <cfRule type="expression" dxfId="0" priority="1">
      <formula>$G$5&gt;55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'I:\Quality-Orica Ground Support\Ground Support Documents\Chemical\Product Specifications\[Cartridge Packaging Chart.xlsx]Lookup Tables'!#REF!</xm:f>
          </x14:formula1>
          <xm:sqref>K296 K314 K285</xm:sqref>
        </x14:dataValidation>
        <x14:dataValidation type="list" allowBlank="1" showInputMessage="1" showErrorMessage="1">
          <x14:formula1>
            <xm:f>'I:\Quality-Orica Ground Support\Ground Support Documents\Chemical\Product Specifications\[Cartridge Packaging Chart.xlsx]Lookup Tables'!#REF!</xm:f>
          </x14:formula1>
          <xm:sqref>D194:D221 D223:D269 D339:D340 D315:D337 D270:E314 E194:E269 D2:E143 D144:E193 E315:E340 M2:M143 K297:K313 K144:K284 K286:K295 K315:K353 S144:S353 D341:E353 A144:A353 M144:M353 A2:A143 S2:S143 K2:K143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ResinData2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Ellis</dc:creator>
  <cp:lastModifiedBy>Ken Ellis</cp:lastModifiedBy>
  <dcterms:created xsi:type="dcterms:W3CDTF">2017-03-21T14:13:54Z</dcterms:created>
  <dcterms:modified xsi:type="dcterms:W3CDTF">2017-03-24T22:55:56Z</dcterms:modified>
</cp:coreProperties>
</file>